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24226"/>
  <mc:AlternateContent xmlns:mc="http://schemas.openxmlformats.org/markup-compatibility/2006">
    <mc:Choice Requires="x15">
      <x15ac:absPath xmlns:x15ac="http://schemas.microsoft.com/office/spreadsheetml/2010/11/ac" url="C:\Users\kaushikb\Documents\Work\Git\Office-work-\Test\"/>
    </mc:Choice>
  </mc:AlternateContent>
  <xr:revisionPtr revIDLastSave="0" documentId="13_ncr:1_{A7ED3140-DCFE-4C0C-9980-1AAEAE1FCE28}" xr6:coauthVersionLast="47" xr6:coauthVersionMax="47" xr10:uidLastSave="{00000000-0000-0000-0000-000000000000}"/>
  <bookViews>
    <workbookView xWindow="-110" yWindow="-110" windowWidth="19420" windowHeight="10300" tabRatio="918" activeTab="10" xr2:uid="{00000000-000D-0000-FFFF-FFFF00000000}"/>
  </bookViews>
  <sheets>
    <sheet name="Project Details" sheetId="90" r:id="rId1"/>
    <sheet name="TA413_PBNTL" sheetId="26" r:id="rId2"/>
    <sheet name="L2 Plan vs Actual" sheetId="73" r:id="rId3"/>
    <sheet name="Visual Chart" sheetId="81" r:id="rId4"/>
    <sheet name="Survey summary" sheetId="66" state="hidden" r:id="rId5"/>
    <sheet name="Detailed Survey " sheetId="31" state="hidden" r:id="rId6"/>
    <sheet name="Check Survey " sheetId="32" state="hidden" r:id="rId7"/>
    <sheet name="ROW Tracker" sheetId="50" r:id="rId8"/>
    <sheet name="Foundation" sheetId="33" r:id="rId9"/>
    <sheet name="Earthing" sheetId="37" r:id="rId10"/>
    <sheet name="Erection Compiled" sheetId="38" r:id="rId11"/>
    <sheet name="Stringing" sheetId="46" r:id="rId12"/>
    <sheet name="Tack Welding" sheetId="45" r:id="rId13"/>
    <sheet name="OPGW" sheetId="48" r:id="rId14"/>
    <sheet name="Accessories" sheetId="49" state="hidden" r:id="rId15"/>
    <sheet name="Supply Status" sheetId="82" r:id="rId16"/>
    <sheet name="Hardware Supply" sheetId="43" r:id="rId17"/>
    <sheet name="Crossing status" sheetId="58" r:id="rId18"/>
    <sheet name="Statutory Proposals" sheetId="83" r:id="rId19"/>
    <sheet name="Tower Abstarct " sheetId="76" state="hidden" r:id="rId20"/>
    <sheet name="Tower Abstract sheet" sheetId="87" r:id="rId21"/>
    <sheet name="Stretch readiness " sheetId="88" r:id="rId22"/>
    <sheet name="Location Summary" sheetId="80" r:id="rId23"/>
    <sheet name="Foundation Daily Progress" sheetId="71" r:id="rId24"/>
    <sheet name="Tower PRS abstract " sheetId="75" r:id="rId25"/>
    <sheet name="Stretch readiness  (2)" sheetId="89" state="hidden" r:id="rId26"/>
    <sheet name="Area" sheetId="85"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s>
  <definedNames>
    <definedName name="\" localSheetId="2">{"AWARDED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2">{"AWARDED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8">{"AWARDED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5">{"AWARDED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5">{"AWARDED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0">{"AWARDED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0" localSheetId="22">#REF!</definedName>
    <definedName name="\0" localSheetId="18">#REF!</definedName>
    <definedName name="\0" localSheetId="15">#REF!</definedName>
    <definedName name="\0" localSheetId="20">#REF!</definedName>
    <definedName name="\0">#REF!</definedName>
    <definedName name="\122" localSheetId="2" hidden="1">'[1]Rate Analysis'!#REF!</definedName>
    <definedName name="\122" localSheetId="18" hidden="1">#REF!</definedName>
    <definedName name="\122" localSheetId="21" hidden="1">'[1]Rate Analysis'!#REF!</definedName>
    <definedName name="\122" localSheetId="25" hidden="1">'[1]Rate Analysis'!#REF!</definedName>
    <definedName name="\122" localSheetId="15" hidden="1">#REF!</definedName>
    <definedName name="\122" hidden="1">#REF!</definedName>
    <definedName name="\123" localSheetId="2" hidden="1">'[2]Rate Analysis'!#REF!</definedName>
    <definedName name="\123" localSheetId="18" hidden="1">#REF!</definedName>
    <definedName name="\123" localSheetId="21" hidden="1">'[2]Rate Analysis'!#REF!</definedName>
    <definedName name="\123" localSheetId="25" hidden="1">'[2]Rate Analysis'!#REF!</definedName>
    <definedName name="\123" localSheetId="15" hidden="1">#REF!</definedName>
    <definedName name="\123" hidden="1">#REF!</definedName>
    <definedName name="\1234" localSheetId="2" hidden="1">'[2]Rate Analysis'!#REF!</definedName>
    <definedName name="\1234" localSheetId="18" hidden="1">#REF!</definedName>
    <definedName name="\1234" localSheetId="21" hidden="1">'[2]Rate Analysis'!#REF!</definedName>
    <definedName name="\1234" localSheetId="25" hidden="1">'[2]Rate Analysis'!#REF!</definedName>
    <definedName name="\1234" localSheetId="15" hidden="1">#REF!</definedName>
    <definedName name="\1234" hidden="1">#REF!</definedName>
    <definedName name="\12345" localSheetId="2" hidden="1">'[2]Rate Analysis'!#REF!</definedName>
    <definedName name="\12345" localSheetId="18" hidden="1">#REF!</definedName>
    <definedName name="\12345" localSheetId="21" hidden="1">'[2]Rate Analysis'!#REF!</definedName>
    <definedName name="\12345" localSheetId="25" hidden="1">'[2]Rate Analysis'!#REF!</definedName>
    <definedName name="\12345" localSheetId="15" hidden="1">#REF!</definedName>
    <definedName name="\12345" hidden="1">#REF!</definedName>
    <definedName name="\2" localSheetId="22">#REF!</definedName>
    <definedName name="\2" localSheetId="15">#REF!</definedName>
    <definedName name="\2" localSheetId="20">#REF!</definedName>
    <definedName name="\2">#REF!</definedName>
    <definedName name="\A" localSheetId="22">#REF!</definedName>
    <definedName name="\A" localSheetId="20">#REF!</definedName>
    <definedName name="\A" localSheetId="3">#REF!</definedName>
    <definedName name="\A">#REF!</definedName>
    <definedName name="\A_1">"#REF!"</definedName>
    <definedName name="\B" localSheetId="22">#REF!</definedName>
    <definedName name="\B" localSheetId="20">#REF!</definedName>
    <definedName name="\B" localSheetId="3">#REF!</definedName>
    <definedName name="\B">#REF!</definedName>
    <definedName name="\C" localSheetId="3">#REF!</definedName>
    <definedName name="\C">#REF!</definedName>
    <definedName name="\c1">#REF!</definedName>
    <definedName name="\d">#N/A</definedName>
    <definedName name="\f" localSheetId="18">#REF!</definedName>
    <definedName name="\f">#REF!</definedName>
    <definedName name="\g">#REF!</definedName>
    <definedName name="\H" localSheetId="22">#REF!</definedName>
    <definedName name="\H" localSheetId="4">#REF!</definedName>
    <definedName name="\H" localSheetId="20">#REF!</definedName>
    <definedName name="\H">#REF!</definedName>
    <definedName name="\I">#REF!</definedName>
    <definedName name="\j">#REF!</definedName>
    <definedName name="\k">#REF!</definedName>
    <definedName name="\KWS123">#N/A</definedName>
    <definedName name="\l" localSheetId="2">#REF!</definedName>
    <definedName name="\l" localSheetId="22">#REF!</definedName>
    <definedName name="\l" localSheetId="4">#REF!</definedName>
    <definedName name="\l" localSheetId="20">#REF!</definedName>
    <definedName name="\l">#REF!</definedName>
    <definedName name="\M">#REF!</definedName>
    <definedName name="\N">#REF!</definedName>
    <definedName name="\P">#REF!</definedName>
    <definedName name="\q">#N/A</definedName>
    <definedName name="\R" localSheetId="2">#REF!</definedName>
    <definedName name="\R" localSheetId="22">#REF!</definedName>
    <definedName name="\R" localSheetId="4">#REF!</definedName>
    <definedName name="\R" localSheetId="20">#REF!</definedName>
    <definedName name="\R">#REF!</definedName>
    <definedName name="\S">#REF!</definedName>
    <definedName name="\t">#N/A</definedName>
    <definedName name="\U" localSheetId="2">#REF!</definedName>
    <definedName name="\U" localSheetId="22">#REF!</definedName>
    <definedName name="\U" localSheetId="4">#REF!</definedName>
    <definedName name="\U" localSheetId="20">#REF!</definedName>
    <definedName name="\U">#REF!</definedName>
    <definedName name="\V">#REF!</definedName>
    <definedName name="\z">#REF!</definedName>
    <definedName name="_" localSheetId="21">#REF!</definedName>
    <definedName name="_" localSheetId="25">#REF!</definedName>
    <definedName name="_">#REF!</definedName>
    <definedName name="_________________________________________________________dol12">#REF!</definedName>
    <definedName name="_________________________________________________________in18900">#REF!</definedName>
    <definedName name="_________________________________________________________iv19000">#REF!</definedName>
    <definedName name="________________________________________________________dol12">#REF!</definedName>
    <definedName name="________________________________________________________dol6">#REF!</definedName>
    <definedName name="________________________________________________________in18900">#REF!</definedName>
    <definedName name="________________________________________________________iv19000">#REF!</definedName>
    <definedName name="_______________________________________________________dol12">#REF!</definedName>
    <definedName name="_______________________________________________________dol6">#REF!</definedName>
    <definedName name="_______________________________________________________in18900">#REF!</definedName>
    <definedName name="_______________________________________________________iv19000">#REF!</definedName>
    <definedName name="______________________________________________________dol12">#REF!</definedName>
    <definedName name="______________________________________________________dol6">#REF!</definedName>
    <definedName name="_____________________________________________________dol12">#REF!</definedName>
    <definedName name="_____________________________________________________dol6">#REF!</definedName>
    <definedName name="_____________________________________________________in18900">#REF!</definedName>
    <definedName name="_____________________________________________________iv19000">#REF!</definedName>
    <definedName name="____________________________________________________dol12">#REF!</definedName>
    <definedName name="____________________________________________________dol6">#REF!</definedName>
    <definedName name="____________________________________________________in18900">#REF!</definedName>
    <definedName name="____________________________________________________iv19000">#REF!</definedName>
    <definedName name="___________________________________________________dol12">#REF!</definedName>
    <definedName name="___________________________________________________dol6">#REF!</definedName>
    <definedName name="___________________________________________________in18900">#REF!</definedName>
    <definedName name="___________________________________________________iv19000">#REF!</definedName>
    <definedName name="__________________________________________________dol12">#REF!</definedName>
    <definedName name="__________________________________________________dol6">#REF!</definedName>
    <definedName name="__________________________________________________in18900">#REF!</definedName>
    <definedName name="__________________________________________________iv19000">#REF!</definedName>
    <definedName name="_________________________________________________dol6">#REF!</definedName>
    <definedName name="_________________________________________________in18900">#REF!</definedName>
    <definedName name="_________________________________________________iv19000">#REF!</definedName>
    <definedName name="________________________________________________dol12">#REF!</definedName>
    <definedName name="________________________________________________in18900">#REF!</definedName>
    <definedName name="________________________________________________iv19000">#REF!</definedName>
    <definedName name="_______________________________________________dol12">#REF!</definedName>
    <definedName name="_______________________________________________dol6">#REF!</definedName>
    <definedName name="_______________________________________________in18900">#REF!</definedName>
    <definedName name="_______________________________________________iv19000">#REF!</definedName>
    <definedName name="______________________________________________dol12">#REF!</definedName>
    <definedName name="______________________________________________dol6">#REF!</definedName>
    <definedName name="______________________________________________IDA1">#REF!</definedName>
    <definedName name="______________________________________________in18900">#REF!</definedName>
    <definedName name="______________________________________________iv19000">#REF!</definedName>
    <definedName name="______________________________________________xlnm.Print_Area_1">#REF!</definedName>
    <definedName name="______________________________________________xlnm.Print_Area_2">#REF!</definedName>
    <definedName name="______________________________________________xlnm.Print_Titles_1">#REF!</definedName>
    <definedName name="______________________________________________xlnm.Print_Titles_2" localSheetId="2">(#REF!,#REF!)</definedName>
    <definedName name="______________________________________________xlnm.Print_Titles_2" localSheetId="18">(#REF!,#REF!)</definedName>
    <definedName name="______________________________________________xlnm.Print_Titles_2">(#REF!,#REF!)</definedName>
    <definedName name="_____________________________________________dol12" localSheetId="2">#REF!</definedName>
    <definedName name="_____________________________________________dol12" localSheetId="22">#REF!</definedName>
    <definedName name="_____________________________________________dol12" localSheetId="15">#REF!</definedName>
    <definedName name="_____________________________________________dol12" localSheetId="20">#REF!</definedName>
    <definedName name="_____________________________________________dol12">#REF!</definedName>
    <definedName name="_____________________________________________dol6" localSheetId="2">#REF!</definedName>
    <definedName name="_____________________________________________dol6" localSheetId="22">#REF!</definedName>
    <definedName name="_____________________________________________dol6" localSheetId="20">#REF!</definedName>
    <definedName name="_____________________________________________dol6">#REF!</definedName>
    <definedName name="_____________________________________________IDA1" localSheetId="2">#REF!</definedName>
    <definedName name="_____________________________________________IDA1" localSheetId="22">#REF!</definedName>
    <definedName name="_____________________________________________IDA1" localSheetId="20">#REF!</definedName>
    <definedName name="_____________________________________________IDA1">#REF!</definedName>
    <definedName name="_____________________________________________in18900">#REF!</definedName>
    <definedName name="_____________________________________________iv19000">#REF!</definedName>
    <definedName name="____________________________________________dol12">#REF!</definedName>
    <definedName name="____________________________________________dol6">#REF!</definedName>
    <definedName name="____________________________________________IDA1">#REF!</definedName>
    <definedName name="____________________________________________in18900">#REF!</definedName>
    <definedName name="____________________________________________iv19000">#REF!</definedName>
    <definedName name="____________________________________________xlnm.Print_Area_1">#REF!</definedName>
    <definedName name="____________________________________________xlnm.Print_Area_2">#REF!</definedName>
    <definedName name="____________________________________________xlnm.Print_Titles_1">#REF!</definedName>
    <definedName name="____________________________________________xlnm.Print_Titles_2" localSheetId="2">(#REF!,#REF!)</definedName>
    <definedName name="____________________________________________xlnm.Print_Titles_2" localSheetId="22">(#REF!,#REF!)</definedName>
    <definedName name="____________________________________________xlnm.Print_Titles_2" localSheetId="15">(#REF!,#REF!)</definedName>
    <definedName name="____________________________________________xlnm.Print_Titles_2" localSheetId="20">(#REF!,#REF!)</definedName>
    <definedName name="____________________________________________xlnm.Print_Titles_2">(#REF!,#REF!)</definedName>
    <definedName name="___________________________________________dol12" localSheetId="2">#REF!</definedName>
    <definedName name="___________________________________________dol12" localSheetId="22">#REF!</definedName>
    <definedName name="___________________________________________dol12" localSheetId="15">#REF!</definedName>
    <definedName name="___________________________________________dol12" localSheetId="20">#REF!</definedName>
    <definedName name="___________________________________________dol12">#REF!</definedName>
    <definedName name="___________________________________________dol6" localSheetId="2">#REF!</definedName>
    <definedName name="___________________________________________dol6" localSheetId="22">#REF!</definedName>
    <definedName name="___________________________________________dol6" localSheetId="20">#REF!</definedName>
    <definedName name="___________________________________________dol6">#REF!</definedName>
    <definedName name="___________________________________________IDA1" localSheetId="2">#REF!</definedName>
    <definedName name="___________________________________________IDA1" localSheetId="22">#REF!</definedName>
    <definedName name="___________________________________________IDA1" localSheetId="20">#REF!</definedName>
    <definedName name="___________________________________________IDA1">#REF!</definedName>
    <definedName name="___________________________________________in18900">#REF!</definedName>
    <definedName name="___________________________________________iv19000">#REF!</definedName>
    <definedName name="___________________________________________xlnm.Print_Area_1">#REF!</definedName>
    <definedName name="___________________________________________xlnm.Print_Area_2">#REF!</definedName>
    <definedName name="___________________________________________xlnm.Print_Area_3">#REF!</definedName>
    <definedName name="___________________________________________xlnm.Print_Titles_1">#REF!</definedName>
    <definedName name="___________________________________________xlnm.Print_Titles_2" localSheetId="2">(#REF!,#REF!)</definedName>
    <definedName name="___________________________________________xlnm.Print_Titles_2" localSheetId="22">(#REF!,#REF!)</definedName>
    <definedName name="___________________________________________xlnm.Print_Titles_2" localSheetId="15">(#REF!,#REF!)</definedName>
    <definedName name="___________________________________________xlnm.Print_Titles_2" localSheetId="20">(#REF!,#REF!)</definedName>
    <definedName name="___________________________________________xlnm.Print_Titles_2">(#REF!,#REF!)</definedName>
    <definedName name="___________________________________________xlnm.Print_Titles_3" localSheetId="2">(#REF!,#REF!)</definedName>
    <definedName name="___________________________________________xlnm.Print_Titles_3" localSheetId="22">(#REF!,#REF!)</definedName>
    <definedName name="___________________________________________xlnm.Print_Titles_3" localSheetId="20">(#REF!,#REF!)</definedName>
    <definedName name="___________________________________________xlnm.Print_Titles_3">(#REF!,#REF!)</definedName>
    <definedName name="__________________________________________dol12" localSheetId="2">#REF!</definedName>
    <definedName name="__________________________________________dol12" localSheetId="22">#REF!</definedName>
    <definedName name="__________________________________________dol12" localSheetId="15">#REF!</definedName>
    <definedName name="__________________________________________dol12" localSheetId="20">#REF!</definedName>
    <definedName name="__________________________________________dol12">#REF!</definedName>
    <definedName name="__________________________________________dol6" localSheetId="2">#REF!</definedName>
    <definedName name="__________________________________________dol6" localSheetId="22">#REF!</definedName>
    <definedName name="__________________________________________dol6" localSheetId="20">#REF!</definedName>
    <definedName name="__________________________________________dol6">#REF!</definedName>
    <definedName name="__________________________________________IDA1" localSheetId="2">#REF!</definedName>
    <definedName name="__________________________________________IDA1" localSheetId="22">#REF!</definedName>
    <definedName name="__________________________________________IDA1" localSheetId="20">#REF!</definedName>
    <definedName name="__________________________________________IDA1">#REF!</definedName>
    <definedName name="__________________________________________in18900">#REF!</definedName>
    <definedName name="__________________________________________iv19000">#REF!</definedName>
    <definedName name="__________________________________________xlnm.Print_Area_1">#REF!</definedName>
    <definedName name="__________________________________________xlnm.Print_Area_2">#REF!</definedName>
    <definedName name="__________________________________________xlnm.Print_Titles_1">#REF!</definedName>
    <definedName name="__________________________________________xlnm.Print_Titles_2" localSheetId="2">(#REF!,#REF!)</definedName>
    <definedName name="__________________________________________xlnm.Print_Titles_2" localSheetId="22">(#REF!,#REF!)</definedName>
    <definedName name="__________________________________________xlnm.Print_Titles_2" localSheetId="15">(#REF!,#REF!)</definedName>
    <definedName name="__________________________________________xlnm.Print_Titles_2" localSheetId="20">(#REF!,#REF!)</definedName>
    <definedName name="__________________________________________xlnm.Print_Titles_2">(#REF!,#REF!)</definedName>
    <definedName name="_________________________________________dol12" localSheetId="2">#REF!</definedName>
    <definedName name="_________________________________________dol12" localSheetId="22">#REF!</definedName>
    <definedName name="_________________________________________dol12" localSheetId="15">#REF!</definedName>
    <definedName name="_________________________________________dol12" localSheetId="20">#REF!</definedName>
    <definedName name="_________________________________________dol12">#REF!</definedName>
    <definedName name="_________________________________________dol6" localSheetId="2">#REF!</definedName>
    <definedName name="_________________________________________dol6" localSheetId="22">#REF!</definedName>
    <definedName name="_________________________________________dol6" localSheetId="20">#REF!</definedName>
    <definedName name="_________________________________________dol6">#REF!</definedName>
    <definedName name="_________________________________________IDA1" localSheetId="2">#REF!</definedName>
    <definedName name="_________________________________________IDA1" localSheetId="22">#REF!</definedName>
    <definedName name="_________________________________________IDA1" localSheetId="20">#REF!</definedName>
    <definedName name="_________________________________________IDA1">#REF!</definedName>
    <definedName name="_________________________________________in18900">#REF!</definedName>
    <definedName name="_________________________________________iv19000">#REF!</definedName>
    <definedName name="_________________________________________xlnm.Print_Area_1">#REF!</definedName>
    <definedName name="_________________________________________xlnm.Print_Area_2">#REF!</definedName>
    <definedName name="_________________________________________xlnm.Print_Area_3">#REF!</definedName>
    <definedName name="_________________________________________xlnm.Print_Titles_1">#REF!</definedName>
    <definedName name="_________________________________________xlnm.Print_Titles_2" localSheetId="2">(#REF!,#REF!)</definedName>
    <definedName name="_________________________________________xlnm.Print_Titles_2" localSheetId="22">(#REF!,#REF!)</definedName>
    <definedName name="_________________________________________xlnm.Print_Titles_2" localSheetId="15">(#REF!,#REF!)</definedName>
    <definedName name="_________________________________________xlnm.Print_Titles_2" localSheetId="20">(#REF!,#REF!)</definedName>
    <definedName name="_________________________________________xlnm.Print_Titles_2">(#REF!,#REF!)</definedName>
    <definedName name="_________________________________________xlnm.Print_Titles_3" localSheetId="2">(#REF!,#REF!)</definedName>
    <definedName name="_________________________________________xlnm.Print_Titles_3" localSheetId="22">(#REF!,#REF!)</definedName>
    <definedName name="_________________________________________xlnm.Print_Titles_3" localSheetId="20">(#REF!,#REF!)</definedName>
    <definedName name="_________________________________________xlnm.Print_Titles_3">(#REF!,#REF!)</definedName>
    <definedName name="________________________________________dol12" localSheetId="2">#REF!</definedName>
    <definedName name="________________________________________dol12" localSheetId="22">#REF!</definedName>
    <definedName name="________________________________________dol12" localSheetId="15">#REF!</definedName>
    <definedName name="________________________________________dol12" localSheetId="20">#REF!</definedName>
    <definedName name="________________________________________dol12">#REF!</definedName>
    <definedName name="________________________________________dol6" localSheetId="2">#REF!</definedName>
    <definedName name="________________________________________dol6" localSheetId="22">#REF!</definedName>
    <definedName name="________________________________________dol6" localSheetId="20">#REF!</definedName>
    <definedName name="________________________________________dol6">#REF!</definedName>
    <definedName name="________________________________________IDA1" localSheetId="2">#REF!</definedName>
    <definedName name="________________________________________IDA1" localSheetId="22">#REF!</definedName>
    <definedName name="________________________________________IDA1" localSheetId="20">#REF!</definedName>
    <definedName name="________________________________________IDA1">#REF!</definedName>
    <definedName name="________________________________________in18900">#REF!</definedName>
    <definedName name="________________________________________iv19000">#REF!</definedName>
    <definedName name="________________________________________xlnm.Print_Area_1">#REF!</definedName>
    <definedName name="________________________________________xlnm.Print_Area_2">#REF!</definedName>
    <definedName name="________________________________________xlnm.Print_Area_3">#REF!</definedName>
    <definedName name="________________________________________xlnm.Print_Titles_1">#REF!</definedName>
    <definedName name="________________________________________xlnm.Print_Titles_2" localSheetId="2">(#REF!,#REF!)</definedName>
    <definedName name="________________________________________xlnm.Print_Titles_2" localSheetId="22">(#REF!,#REF!)</definedName>
    <definedName name="________________________________________xlnm.Print_Titles_2" localSheetId="15">(#REF!,#REF!)</definedName>
    <definedName name="________________________________________xlnm.Print_Titles_2" localSheetId="20">(#REF!,#REF!)</definedName>
    <definedName name="________________________________________xlnm.Print_Titles_2">(#REF!,#REF!)</definedName>
    <definedName name="________________________________________xlnm.Print_Titles_3" localSheetId="2">(#REF!,#REF!)</definedName>
    <definedName name="________________________________________xlnm.Print_Titles_3" localSheetId="22">(#REF!,#REF!)</definedName>
    <definedName name="________________________________________xlnm.Print_Titles_3" localSheetId="20">(#REF!,#REF!)</definedName>
    <definedName name="________________________________________xlnm.Print_Titles_3">(#REF!,#REF!)</definedName>
    <definedName name="_______________________________________dol12" localSheetId="2">#REF!</definedName>
    <definedName name="_______________________________________dol12" localSheetId="22">#REF!</definedName>
    <definedName name="_______________________________________dol12" localSheetId="15">#REF!</definedName>
    <definedName name="_______________________________________dol12" localSheetId="20">#REF!</definedName>
    <definedName name="_______________________________________dol12">#REF!</definedName>
    <definedName name="_______________________________________dol6" localSheetId="2">#REF!</definedName>
    <definedName name="_______________________________________dol6" localSheetId="22">#REF!</definedName>
    <definedName name="_______________________________________dol6" localSheetId="20">#REF!</definedName>
    <definedName name="_______________________________________dol6">#REF!</definedName>
    <definedName name="_______________________________________IDA1" localSheetId="2">#REF!</definedName>
    <definedName name="_______________________________________IDA1" localSheetId="22">#REF!</definedName>
    <definedName name="_______________________________________IDA1" localSheetId="20">#REF!</definedName>
    <definedName name="_______________________________________IDA1">#REF!</definedName>
    <definedName name="_______________________________________in18900">#REF!</definedName>
    <definedName name="_______________________________________iv19000">#REF!</definedName>
    <definedName name="_______________________________________xlnm.Print_Area_1">#REF!</definedName>
    <definedName name="_______________________________________xlnm.Print_Area_2">#REF!</definedName>
    <definedName name="_______________________________________xlnm.Print_Area_3">#REF!</definedName>
    <definedName name="_______________________________________xlnm.Print_Titles_1">#REF!</definedName>
    <definedName name="_______________________________________xlnm.Print_Titles_2" localSheetId="2">(#REF!,#REF!)</definedName>
    <definedName name="_______________________________________xlnm.Print_Titles_2" localSheetId="22">(#REF!,#REF!)</definedName>
    <definedName name="_______________________________________xlnm.Print_Titles_2" localSheetId="15">(#REF!,#REF!)</definedName>
    <definedName name="_______________________________________xlnm.Print_Titles_2" localSheetId="20">(#REF!,#REF!)</definedName>
    <definedName name="_______________________________________xlnm.Print_Titles_2">(#REF!,#REF!)</definedName>
    <definedName name="_______________________________________xlnm.Print_Titles_3" localSheetId="2">(#REF!,#REF!)</definedName>
    <definedName name="_______________________________________xlnm.Print_Titles_3" localSheetId="22">(#REF!,#REF!)</definedName>
    <definedName name="_______________________________________xlnm.Print_Titles_3" localSheetId="20">(#REF!,#REF!)</definedName>
    <definedName name="_______________________________________xlnm.Print_Titles_3">(#REF!,#REF!)</definedName>
    <definedName name="______________________________________dol12" localSheetId="2">#REF!</definedName>
    <definedName name="______________________________________dol12" localSheetId="22">#REF!</definedName>
    <definedName name="______________________________________dol12" localSheetId="15">#REF!</definedName>
    <definedName name="______________________________________dol12" localSheetId="20">#REF!</definedName>
    <definedName name="______________________________________dol12">#REF!</definedName>
    <definedName name="______________________________________dol6" localSheetId="2">#REF!</definedName>
    <definedName name="______________________________________dol6" localSheetId="22">#REF!</definedName>
    <definedName name="______________________________________dol6" localSheetId="20">#REF!</definedName>
    <definedName name="______________________________________dol6">#REF!</definedName>
    <definedName name="______________________________________IDA1" localSheetId="2">#REF!</definedName>
    <definedName name="______________________________________IDA1" localSheetId="22">#REF!</definedName>
    <definedName name="______________________________________IDA1" localSheetId="20">#REF!</definedName>
    <definedName name="______________________________________IDA1">#REF!</definedName>
    <definedName name="______________________________________in18900">#REF!</definedName>
    <definedName name="______________________________________iv19000">#REF!</definedName>
    <definedName name="______________________________________xlnm.Print_Area_1">#REF!</definedName>
    <definedName name="______________________________________xlnm.Print_Area_2">#REF!</definedName>
    <definedName name="______________________________________xlnm.Print_Area_3">#REF!</definedName>
    <definedName name="______________________________________xlnm.Print_Titles_1">#REF!</definedName>
    <definedName name="______________________________________xlnm.Print_Titles_2" localSheetId="2">(#REF!,#REF!)</definedName>
    <definedName name="______________________________________xlnm.Print_Titles_2" localSheetId="22">(#REF!,#REF!)</definedName>
    <definedName name="______________________________________xlnm.Print_Titles_2" localSheetId="15">(#REF!,#REF!)</definedName>
    <definedName name="______________________________________xlnm.Print_Titles_2" localSheetId="20">(#REF!,#REF!)</definedName>
    <definedName name="______________________________________xlnm.Print_Titles_2">(#REF!,#REF!)</definedName>
    <definedName name="______________________________________xlnm.Print_Titles_3" localSheetId="2">(#REF!,#REF!)</definedName>
    <definedName name="______________________________________xlnm.Print_Titles_3" localSheetId="22">(#REF!,#REF!)</definedName>
    <definedName name="______________________________________xlnm.Print_Titles_3" localSheetId="20">(#REF!,#REF!)</definedName>
    <definedName name="______________________________________xlnm.Print_Titles_3">(#REF!,#REF!)</definedName>
    <definedName name="_____________________________________dol12" localSheetId="2">#REF!</definedName>
    <definedName name="_____________________________________dol12" localSheetId="22">#REF!</definedName>
    <definedName name="_____________________________________dol12" localSheetId="15">#REF!</definedName>
    <definedName name="_____________________________________dol12" localSheetId="20">#REF!</definedName>
    <definedName name="_____________________________________dol12">#REF!</definedName>
    <definedName name="_____________________________________dol6" localSheetId="2">#REF!</definedName>
    <definedName name="_____________________________________dol6" localSheetId="22">#REF!</definedName>
    <definedName name="_____________________________________dol6" localSheetId="20">#REF!</definedName>
    <definedName name="_____________________________________dol6">#REF!</definedName>
    <definedName name="_____________________________________IDA1" localSheetId="2">#REF!</definedName>
    <definedName name="_____________________________________IDA1" localSheetId="22">#REF!</definedName>
    <definedName name="_____________________________________IDA1" localSheetId="20">#REF!</definedName>
    <definedName name="_____________________________________IDA1">#REF!</definedName>
    <definedName name="_____________________________________in18900">#REF!</definedName>
    <definedName name="_____________________________________iv19000">#REF!</definedName>
    <definedName name="_____________________________________xlnm.Print_Area_1">#REF!</definedName>
    <definedName name="_____________________________________xlnm.Print_Area_2">#REF!</definedName>
    <definedName name="_____________________________________xlnm.Print_Area_3">#REF!</definedName>
    <definedName name="_____________________________________xlnm.Print_Titles_1">#REF!</definedName>
    <definedName name="_____________________________________xlnm.Print_Titles_2" localSheetId="2">(#REF!,#REF!)</definedName>
    <definedName name="_____________________________________xlnm.Print_Titles_2" localSheetId="22">(#REF!,#REF!)</definedName>
    <definedName name="_____________________________________xlnm.Print_Titles_2" localSheetId="15">(#REF!,#REF!)</definedName>
    <definedName name="_____________________________________xlnm.Print_Titles_2" localSheetId="20">(#REF!,#REF!)</definedName>
    <definedName name="_____________________________________xlnm.Print_Titles_2">(#REF!,#REF!)</definedName>
    <definedName name="_____________________________________xlnm.Print_Titles_3" localSheetId="2">(#REF!,#REF!)</definedName>
    <definedName name="_____________________________________xlnm.Print_Titles_3" localSheetId="22">(#REF!,#REF!)</definedName>
    <definedName name="_____________________________________xlnm.Print_Titles_3" localSheetId="20">(#REF!,#REF!)</definedName>
    <definedName name="_____________________________________xlnm.Print_Titles_3">(#REF!,#REF!)</definedName>
    <definedName name="____________________________________dol12" localSheetId="2">#REF!</definedName>
    <definedName name="____________________________________dol12" localSheetId="22">#REF!</definedName>
    <definedName name="____________________________________dol12" localSheetId="15">#REF!</definedName>
    <definedName name="____________________________________dol12" localSheetId="20">#REF!</definedName>
    <definedName name="____________________________________dol12">#REF!</definedName>
    <definedName name="____________________________________dol6" localSheetId="2">#REF!</definedName>
    <definedName name="____________________________________dol6" localSheetId="22">#REF!</definedName>
    <definedName name="____________________________________dol6" localSheetId="20">#REF!</definedName>
    <definedName name="____________________________________dol6">#REF!</definedName>
    <definedName name="____________________________________IDA1" localSheetId="2">#REF!</definedName>
    <definedName name="____________________________________IDA1" localSheetId="22">#REF!</definedName>
    <definedName name="____________________________________IDA1" localSheetId="20">#REF!</definedName>
    <definedName name="____________________________________IDA1">#REF!</definedName>
    <definedName name="____________________________________in18900">#REF!</definedName>
    <definedName name="____________________________________iv19000">#REF!</definedName>
    <definedName name="____________________________________xlnm.Print_Area_1">#REF!</definedName>
    <definedName name="____________________________________xlnm.Print_Area_2">#REF!</definedName>
    <definedName name="____________________________________xlnm.Print_Area_3">#REF!</definedName>
    <definedName name="____________________________________xlnm.Print_Titles_1">#REF!</definedName>
    <definedName name="____________________________________xlnm.Print_Titles_2" localSheetId="2">(#REF!,#REF!)</definedName>
    <definedName name="____________________________________xlnm.Print_Titles_2" localSheetId="22">(#REF!,#REF!)</definedName>
    <definedName name="____________________________________xlnm.Print_Titles_2" localSheetId="15">(#REF!,#REF!)</definedName>
    <definedName name="____________________________________xlnm.Print_Titles_2" localSheetId="20">(#REF!,#REF!)</definedName>
    <definedName name="____________________________________xlnm.Print_Titles_2">(#REF!,#REF!)</definedName>
    <definedName name="____________________________________xlnm.Print_Titles_3" localSheetId="2">(#REF!,#REF!)</definedName>
    <definedName name="____________________________________xlnm.Print_Titles_3" localSheetId="22">(#REF!,#REF!)</definedName>
    <definedName name="____________________________________xlnm.Print_Titles_3" localSheetId="20">(#REF!,#REF!)</definedName>
    <definedName name="____________________________________xlnm.Print_Titles_3">(#REF!,#REF!)</definedName>
    <definedName name="___________________________________dol12" localSheetId="2">#REF!</definedName>
    <definedName name="___________________________________dol12" localSheetId="22">#REF!</definedName>
    <definedName name="___________________________________dol12" localSheetId="15">#REF!</definedName>
    <definedName name="___________________________________dol12" localSheetId="20">#REF!</definedName>
    <definedName name="___________________________________dol12">#REF!</definedName>
    <definedName name="___________________________________dol6" localSheetId="2">#REF!</definedName>
    <definedName name="___________________________________dol6" localSheetId="22">#REF!</definedName>
    <definedName name="___________________________________dol6" localSheetId="20">#REF!</definedName>
    <definedName name="___________________________________dol6">#REF!</definedName>
    <definedName name="___________________________________IDA1" localSheetId="2">#REF!</definedName>
    <definedName name="___________________________________IDA1" localSheetId="22">#REF!</definedName>
    <definedName name="___________________________________IDA1" localSheetId="20">#REF!</definedName>
    <definedName name="___________________________________IDA1">#REF!</definedName>
    <definedName name="___________________________________in18900">#REF!</definedName>
    <definedName name="___________________________________iv19000">#REF!</definedName>
    <definedName name="___________________________________xlnm.Print_Area_1">#REF!</definedName>
    <definedName name="___________________________________xlnm.Print_Area_2">#REF!</definedName>
    <definedName name="___________________________________xlnm.Print_Area_3">#REF!</definedName>
    <definedName name="___________________________________xlnm.Print_Titles_1">#REF!</definedName>
    <definedName name="___________________________________xlnm.Print_Titles_2" localSheetId="2">(#REF!,#REF!)</definedName>
    <definedName name="___________________________________xlnm.Print_Titles_2" localSheetId="22">(#REF!,#REF!)</definedName>
    <definedName name="___________________________________xlnm.Print_Titles_2" localSheetId="15">(#REF!,#REF!)</definedName>
    <definedName name="___________________________________xlnm.Print_Titles_2" localSheetId="20">(#REF!,#REF!)</definedName>
    <definedName name="___________________________________xlnm.Print_Titles_2">(#REF!,#REF!)</definedName>
    <definedName name="___________________________________xlnm.Print_Titles_3" localSheetId="2">(#REF!,#REF!)</definedName>
    <definedName name="___________________________________xlnm.Print_Titles_3" localSheetId="22">(#REF!,#REF!)</definedName>
    <definedName name="___________________________________xlnm.Print_Titles_3" localSheetId="20">(#REF!,#REF!)</definedName>
    <definedName name="___________________________________xlnm.Print_Titles_3">(#REF!,#REF!)</definedName>
    <definedName name="__________________________________dol12" localSheetId="2">#REF!</definedName>
    <definedName name="__________________________________dol12" localSheetId="22">#REF!</definedName>
    <definedName name="__________________________________dol12" localSheetId="15">#REF!</definedName>
    <definedName name="__________________________________dol12" localSheetId="20">#REF!</definedName>
    <definedName name="__________________________________dol12">#REF!</definedName>
    <definedName name="__________________________________dol6" localSheetId="2">#REF!</definedName>
    <definedName name="__________________________________dol6" localSheetId="22">#REF!</definedName>
    <definedName name="__________________________________dol6" localSheetId="20">#REF!</definedName>
    <definedName name="__________________________________dol6">#REF!</definedName>
    <definedName name="__________________________________IDA1" localSheetId="2">#REF!</definedName>
    <definedName name="__________________________________IDA1" localSheetId="22">#REF!</definedName>
    <definedName name="__________________________________IDA1" localSheetId="20">#REF!</definedName>
    <definedName name="__________________________________IDA1">#REF!</definedName>
    <definedName name="__________________________________in18900">#REF!</definedName>
    <definedName name="__________________________________iv19000">#REF!</definedName>
    <definedName name="__________________________________xlnm.Print_Area_1">#REF!</definedName>
    <definedName name="__________________________________xlnm.Print_Area_2">#REF!</definedName>
    <definedName name="__________________________________xlnm.Print_Area_3">#REF!</definedName>
    <definedName name="__________________________________xlnm.Print_Titles_1">#REF!</definedName>
    <definedName name="__________________________________xlnm.Print_Titles_2" localSheetId="2">(#REF!,#REF!)</definedName>
    <definedName name="__________________________________xlnm.Print_Titles_2" localSheetId="22">(#REF!,#REF!)</definedName>
    <definedName name="__________________________________xlnm.Print_Titles_2" localSheetId="15">(#REF!,#REF!)</definedName>
    <definedName name="__________________________________xlnm.Print_Titles_2" localSheetId="20">(#REF!,#REF!)</definedName>
    <definedName name="__________________________________xlnm.Print_Titles_2">(#REF!,#REF!)</definedName>
    <definedName name="__________________________________xlnm.Print_Titles_3" localSheetId="2">(#REF!,#REF!)</definedName>
    <definedName name="__________________________________xlnm.Print_Titles_3" localSheetId="22">(#REF!,#REF!)</definedName>
    <definedName name="__________________________________xlnm.Print_Titles_3" localSheetId="20">(#REF!,#REF!)</definedName>
    <definedName name="__________________________________xlnm.Print_Titles_3">(#REF!,#REF!)</definedName>
    <definedName name="_________________________________dol12" localSheetId="2">#REF!</definedName>
    <definedName name="_________________________________dol12" localSheetId="22">#REF!</definedName>
    <definedName name="_________________________________dol12" localSheetId="15">#REF!</definedName>
    <definedName name="_________________________________dol12" localSheetId="20">#REF!</definedName>
    <definedName name="_________________________________dol12">#REF!</definedName>
    <definedName name="_________________________________dol6" localSheetId="2">#REF!</definedName>
    <definedName name="_________________________________dol6" localSheetId="22">#REF!</definedName>
    <definedName name="_________________________________dol6" localSheetId="20">#REF!</definedName>
    <definedName name="_________________________________dol6">#REF!</definedName>
    <definedName name="_________________________________IDA1" localSheetId="2">#REF!</definedName>
    <definedName name="_________________________________IDA1" localSheetId="22">#REF!</definedName>
    <definedName name="_________________________________IDA1" localSheetId="20">#REF!</definedName>
    <definedName name="_________________________________IDA1">#REF!</definedName>
    <definedName name="_________________________________in18900">#REF!</definedName>
    <definedName name="_________________________________iv19000">#REF!</definedName>
    <definedName name="_________________________________xlnm.Print_Area_1">#REF!</definedName>
    <definedName name="_________________________________xlnm.Print_Area_2">#REF!</definedName>
    <definedName name="_________________________________xlnm.Print_Area_3">#REF!</definedName>
    <definedName name="_________________________________xlnm.Print_Titles_1">#REF!</definedName>
    <definedName name="_________________________________xlnm.Print_Titles_2" localSheetId="2">(#REF!,#REF!)</definedName>
    <definedName name="_________________________________xlnm.Print_Titles_2" localSheetId="22">(#REF!,#REF!)</definedName>
    <definedName name="_________________________________xlnm.Print_Titles_2" localSheetId="15">(#REF!,#REF!)</definedName>
    <definedName name="_________________________________xlnm.Print_Titles_2" localSheetId="20">(#REF!,#REF!)</definedName>
    <definedName name="_________________________________xlnm.Print_Titles_2">(#REF!,#REF!)</definedName>
    <definedName name="_________________________________xlnm.Print_Titles_3" localSheetId="2">(#REF!,#REF!)</definedName>
    <definedName name="_________________________________xlnm.Print_Titles_3" localSheetId="22">(#REF!,#REF!)</definedName>
    <definedName name="_________________________________xlnm.Print_Titles_3" localSheetId="20">(#REF!,#REF!)</definedName>
    <definedName name="_________________________________xlnm.Print_Titles_3">(#REF!,#REF!)</definedName>
    <definedName name="________________________________dol12" localSheetId="2">#REF!</definedName>
    <definedName name="________________________________dol12" localSheetId="22">#REF!</definedName>
    <definedName name="________________________________dol12" localSheetId="15">#REF!</definedName>
    <definedName name="________________________________dol12" localSheetId="20">#REF!</definedName>
    <definedName name="________________________________dol12">#REF!</definedName>
    <definedName name="________________________________dol6" localSheetId="2">#REF!</definedName>
    <definedName name="________________________________dol6" localSheetId="22">#REF!</definedName>
    <definedName name="________________________________dol6" localSheetId="20">#REF!</definedName>
    <definedName name="________________________________dol6">#REF!</definedName>
    <definedName name="________________________________IDA1" localSheetId="2">#REF!</definedName>
    <definedName name="________________________________IDA1" localSheetId="22">#REF!</definedName>
    <definedName name="________________________________IDA1" localSheetId="20">#REF!</definedName>
    <definedName name="________________________________IDA1">#REF!</definedName>
    <definedName name="________________________________in18900">#REF!</definedName>
    <definedName name="________________________________iv19000">#REF!</definedName>
    <definedName name="________________________________xlnm.Print_Area_1">#REF!</definedName>
    <definedName name="________________________________xlnm.Print_Area_2">#REF!</definedName>
    <definedName name="________________________________xlnm.Print_Area_3">#REF!</definedName>
    <definedName name="________________________________xlnm.Print_Titles_1">#REF!</definedName>
    <definedName name="________________________________xlnm.Print_Titles_2" localSheetId="2">(#REF!,#REF!)</definedName>
    <definedName name="________________________________xlnm.Print_Titles_2" localSheetId="22">(#REF!,#REF!)</definedName>
    <definedName name="________________________________xlnm.Print_Titles_2" localSheetId="15">(#REF!,#REF!)</definedName>
    <definedName name="________________________________xlnm.Print_Titles_2" localSheetId="20">(#REF!,#REF!)</definedName>
    <definedName name="________________________________xlnm.Print_Titles_2">(#REF!,#REF!)</definedName>
    <definedName name="________________________________xlnm.Print_Titles_3" localSheetId="2">(#REF!,#REF!)</definedName>
    <definedName name="________________________________xlnm.Print_Titles_3" localSheetId="22">(#REF!,#REF!)</definedName>
    <definedName name="________________________________xlnm.Print_Titles_3" localSheetId="20">(#REF!,#REF!)</definedName>
    <definedName name="________________________________xlnm.Print_Titles_3">(#REF!,#REF!)</definedName>
    <definedName name="_______________________________dol12" localSheetId="2">#REF!</definedName>
    <definedName name="_______________________________dol12" localSheetId="22">#REF!</definedName>
    <definedName name="_______________________________dol12" localSheetId="15">#REF!</definedName>
    <definedName name="_______________________________dol12" localSheetId="20">#REF!</definedName>
    <definedName name="_______________________________dol12">#REF!</definedName>
    <definedName name="_______________________________dol6" localSheetId="2">#REF!</definedName>
    <definedName name="_______________________________dol6" localSheetId="22">#REF!</definedName>
    <definedName name="_______________________________dol6" localSheetId="20">#REF!</definedName>
    <definedName name="_______________________________dol6">#REF!</definedName>
    <definedName name="_______________________________IDA1" localSheetId="2">#REF!</definedName>
    <definedName name="_______________________________IDA1" localSheetId="22">#REF!</definedName>
    <definedName name="_______________________________IDA1" localSheetId="20">#REF!</definedName>
    <definedName name="_______________________________IDA1">#REF!</definedName>
    <definedName name="_______________________________in18900">#REF!</definedName>
    <definedName name="_______________________________iv19000">#REF!</definedName>
    <definedName name="_______________________________xlnm.Print_Area_1">#REF!</definedName>
    <definedName name="_______________________________xlnm.Print_Area_2">#REF!</definedName>
    <definedName name="_______________________________xlnm.Print_Area_3">#REF!</definedName>
    <definedName name="_______________________________xlnm.Print_Titles_1">#REF!</definedName>
    <definedName name="_______________________________xlnm.Print_Titles_2" localSheetId="2">(#REF!,#REF!)</definedName>
    <definedName name="_______________________________xlnm.Print_Titles_2" localSheetId="22">(#REF!,#REF!)</definedName>
    <definedName name="_______________________________xlnm.Print_Titles_2" localSheetId="15">(#REF!,#REF!)</definedName>
    <definedName name="_______________________________xlnm.Print_Titles_2" localSheetId="20">(#REF!,#REF!)</definedName>
    <definedName name="_______________________________xlnm.Print_Titles_2">(#REF!,#REF!)</definedName>
    <definedName name="_______________________________xlnm.Print_Titles_3" localSheetId="2">(#REF!,#REF!)</definedName>
    <definedName name="_______________________________xlnm.Print_Titles_3" localSheetId="22">(#REF!,#REF!)</definedName>
    <definedName name="_______________________________xlnm.Print_Titles_3" localSheetId="20">(#REF!,#REF!)</definedName>
    <definedName name="_______________________________xlnm.Print_Titles_3">(#REF!,#REF!)</definedName>
    <definedName name="______________________________dol12" localSheetId="2">#REF!</definedName>
    <definedName name="______________________________dol12" localSheetId="22">#REF!</definedName>
    <definedName name="______________________________dol12" localSheetId="15">#REF!</definedName>
    <definedName name="______________________________dol12" localSheetId="20">#REF!</definedName>
    <definedName name="______________________________dol12">#REF!</definedName>
    <definedName name="______________________________dol6" localSheetId="2">#REF!</definedName>
    <definedName name="______________________________dol6" localSheetId="22">#REF!</definedName>
    <definedName name="______________________________dol6" localSheetId="20">#REF!</definedName>
    <definedName name="______________________________dol6">#REF!</definedName>
    <definedName name="______________________________IDA1" localSheetId="2">#REF!</definedName>
    <definedName name="______________________________IDA1" localSheetId="22">#REF!</definedName>
    <definedName name="______________________________IDA1" localSheetId="20">#REF!</definedName>
    <definedName name="______________________________IDA1">#REF!</definedName>
    <definedName name="______________________________in18900">#REF!</definedName>
    <definedName name="______________________________iv19000">#REF!</definedName>
    <definedName name="______________________________xlnm.Print_Area_1">#REF!</definedName>
    <definedName name="______________________________xlnm.Print_Area_2">#REF!</definedName>
    <definedName name="______________________________xlnm.Print_Area_3">#REF!</definedName>
    <definedName name="______________________________xlnm.Print_Titles_1">#REF!</definedName>
    <definedName name="______________________________xlnm.Print_Titles_2" localSheetId="2">(#REF!,#REF!)</definedName>
    <definedName name="______________________________xlnm.Print_Titles_2" localSheetId="22">(#REF!,#REF!)</definedName>
    <definedName name="______________________________xlnm.Print_Titles_2" localSheetId="15">(#REF!,#REF!)</definedName>
    <definedName name="______________________________xlnm.Print_Titles_2" localSheetId="20">(#REF!,#REF!)</definedName>
    <definedName name="______________________________xlnm.Print_Titles_2">(#REF!,#REF!)</definedName>
    <definedName name="______________________________xlnm.Print_Titles_3" localSheetId="2">(#REF!,#REF!)</definedName>
    <definedName name="______________________________xlnm.Print_Titles_3" localSheetId="22">(#REF!,#REF!)</definedName>
    <definedName name="______________________________xlnm.Print_Titles_3" localSheetId="20">(#REF!,#REF!)</definedName>
    <definedName name="______________________________xlnm.Print_Titles_3">(#REF!,#REF!)</definedName>
    <definedName name="_____________________________dol12" localSheetId="2">#REF!</definedName>
    <definedName name="_____________________________dol12" localSheetId="22">#REF!</definedName>
    <definedName name="_____________________________dol12" localSheetId="15">#REF!</definedName>
    <definedName name="_____________________________dol12" localSheetId="20">#REF!</definedName>
    <definedName name="_____________________________dol12">#REF!</definedName>
    <definedName name="_____________________________dol6" localSheetId="2">#REF!</definedName>
    <definedName name="_____________________________dol6" localSheetId="22">#REF!</definedName>
    <definedName name="_____________________________dol6" localSheetId="20">#REF!</definedName>
    <definedName name="_____________________________dol6">#REF!</definedName>
    <definedName name="_____________________________IDA1" localSheetId="2">#REF!</definedName>
    <definedName name="_____________________________IDA1" localSheetId="22">#REF!</definedName>
    <definedName name="_____________________________IDA1" localSheetId="20">#REF!</definedName>
    <definedName name="_____________________________IDA1">#REF!</definedName>
    <definedName name="_____________________________in18900">#REF!</definedName>
    <definedName name="_____________________________iv19000">#REF!</definedName>
    <definedName name="_____________________________xlnm.Print_Area_1">#REF!</definedName>
    <definedName name="_____________________________xlnm.Print_Area_2">#REF!</definedName>
    <definedName name="_____________________________xlnm.Print_Area_3">#REF!</definedName>
    <definedName name="_____________________________xlnm.Print_Titles_1">#REF!</definedName>
    <definedName name="_____________________________xlnm.Print_Titles_2" localSheetId="2">(#REF!,#REF!)</definedName>
    <definedName name="_____________________________xlnm.Print_Titles_2" localSheetId="22">(#REF!,#REF!)</definedName>
    <definedName name="_____________________________xlnm.Print_Titles_2" localSheetId="15">(#REF!,#REF!)</definedName>
    <definedName name="_____________________________xlnm.Print_Titles_2" localSheetId="20">(#REF!,#REF!)</definedName>
    <definedName name="_____________________________xlnm.Print_Titles_2">(#REF!,#REF!)</definedName>
    <definedName name="_____________________________xlnm.Print_Titles_3" localSheetId="2">(#REF!,#REF!)</definedName>
    <definedName name="_____________________________xlnm.Print_Titles_3" localSheetId="22">(#REF!,#REF!)</definedName>
    <definedName name="_____________________________xlnm.Print_Titles_3" localSheetId="20">(#REF!,#REF!)</definedName>
    <definedName name="_____________________________xlnm.Print_Titles_3">(#REF!,#REF!)</definedName>
    <definedName name="____________________________dol12" localSheetId="2">#REF!</definedName>
    <definedName name="____________________________dol12" localSheetId="22">#REF!</definedName>
    <definedName name="____________________________dol12" localSheetId="15">#REF!</definedName>
    <definedName name="____________________________dol12" localSheetId="20">#REF!</definedName>
    <definedName name="____________________________dol12">#REF!</definedName>
    <definedName name="____________________________dol6" localSheetId="2">#REF!</definedName>
    <definedName name="____________________________dol6" localSheetId="22">#REF!</definedName>
    <definedName name="____________________________dol6" localSheetId="20">#REF!</definedName>
    <definedName name="____________________________dol6">#REF!</definedName>
    <definedName name="____________________________IDA1" localSheetId="2">#REF!</definedName>
    <definedName name="____________________________IDA1" localSheetId="22">#REF!</definedName>
    <definedName name="____________________________IDA1" localSheetId="20">#REF!</definedName>
    <definedName name="____________________________IDA1">#REF!</definedName>
    <definedName name="____________________________in18900">#REF!</definedName>
    <definedName name="____________________________iv19000">#REF!</definedName>
    <definedName name="____________________________xlnm.Print_Area_1">#REF!</definedName>
    <definedName name="____________________________xlnm.Print_Area_2">#REF!</definedName>
    <definedName name="____________________________xlnm.Print_Area_3">#REF!</definedName>
    <definedName name="____________________________xlnm.Print_Titles_1">#REF!</definedName>
    <definedName name="____________________________xlnm.Print_Titles_2" localSheetId="2">(#REF!,#REF!)</definedName>
    <definedName name="____________________________xlnm.Print_Titles_2" localSheetId="22">(#REF!,#REF!)</definedName>
    <definedName name="____________________________xlnm.Print_Titles_2" localSheetId="15">(#REF!,#REF!)</definedName>
    <definedName name="____________________________xlnm.Print_Titles_2" localSheetId="20">(#REF!,#REF!)</definedName>
    <definedName name="____________________________xlnm.Print_Titles_2">(#REF!,#REF!)</definedName>
    <definedName name="____________________________xlnm.Print_Titles_3" localSheetId="2">(#REF!,#REF!)</definedName>
    <definedName name="____________________________xlnm.Print_Titles_3" localSheetId="22">(#REF!,#REF!)</definedName>
    <definedName name="____________________________xlnm.Print_Titles_3" localSheetId="20">(#REF!,#REF!)</definedName>
    <definedName name="____________________________xlnm.Print_Titles_3">(#REF!,#REF!)</definedName>
    <definedName name="___________________________dol12" localSheetId="2">#REF!</definedName>
    <definedName name="___________________________dol12" localSheetId="22">#REF!</definedName>
    <definedName name="___________________________dol12" localSheetId="15">#REF!</definedName>
    <definedName name="___________________________dol12" localSheetId="20">#REF!</definedName>
    <definedName name="___________________________dol12">#REF!</definedName>
    <definedName name="___________________________dol6" localSheetId="2">#REF!</definedName>
    <definedName name="___________________________dol6" localSheetId="22">#REF!</definedName>
    <definedName name="___________________________dol6" localSheetId="20">#REF!</definedName>
    <definedName name="___________________________dol6">#REF!</definedName>
    <definedName name="___________________________IDA1" localSheetId="2">#REF!</definedName>
    <definedName name="___________________________IDA1" localSheetId="22">#REF!</definedName>
    <definedName name="___________________________IDA1" localSheetId="20">#REF!</definedName>
    <definedName name="___________________________IDA1">#REF!</definedName>
    <definedName name="___________________________in18900">#REF!</definedName>
    <definedName name="___________________________iv19000">#REF!</definedName>
    <definedName name="___________________________xlnm.Print_Area_1">#REF!</definedName>
    <definedName name="___________________________xlnm.Print_Area_2">#REF!</definedName>
    <definedName name="___________________________xlnm.Print_Area_3">#REF!</definedName>
    <definedName name="___________________________xlnm.Print_Titles_1">#REF!</definedName>
    <definedName name="___________________________xlnm.Print_Titles_2" localSheetId="2">(#REF!,#REF!)</definedName>
    <definedName name="___________________________xlnm.Print_Titles_2" localSheetId="22">(#REF!,#REF!)</definedName>
    <definedName name="___________________________xlnm.Print_Titles_2" localSheetId="15">(#REF!,#REF!)</definedName>
    <definedName name="___________________________xlnm.Print_Titles_2" localSheetId="20">(#REF!,#REF!)</definedName>
    <definedName name="___________________________xlnm.Print_Titles_2">(#REF!,#REF!)</definedName>
    <definedName name="___________________________xlnm.Print_Titles_3" localSheetId="2">(#REF!,#REF!)</definedName>
    <definedName name="___________________________xlnm.Print_Titles_3" localSheetId="22">(#REF!,#REF!)</definedName>
    <definedName name="___________________________xlnm.Print_Titles_3" localSheetId="20">(#REF!,#REF!)</definedName>
    <definedName name="___________________________xlnm.Print_Titles_3">(#REF!,#REF!)</definedName>
    <definedName name="__________________________b111121">'[3]PACK (B)'!#REF!</definedName>
    <definedName name="__________________________dol12" localSheetId="2">#REF!</definedName>
    <definedName name="__________________________dol12" localSheetId="22">#REF!</definedName>
    <definedName name="__________________________dol12" localSheetId="15">#REF!</definedName>
    <definedName name="__________________________dol12" localSheetId="20">#REF!</definedName>
    <definedName name="__________________________dol12">#REF!</definedName>
    <definedName name="__________________________dol6" localSheetId="2">#REF!</definedName>
    <definedName name="__________________________dol6" localSheetId="22">#REF!</definedName>
    <definedName name="__________________________dol6" localSheetId="20">#REF!</definedName>
    <definedName name="__________________________dol6">#REF!</definedName>
    <definedName name="__________________________dol7" localSheetId="2">#REF!</definedName>
    <definedName name="__________________________dol7" localSheetId="22">#REF!</definedName>
    <definedName name="__________________________dol7" localSheetId="20">#REF!</definedName>
    <definedName name="__________________________dol7">#REF!</definedName>
    <definedName name="__________________________IDA1">#REF!</definedName>
    <definedName name="__________________________in18900">#REF!</definedName>
    <definedName name="__________________________iv19000">#REF!</definedName>
    <definedName name="__________________________xlnm.Print_Area_1">#REF!</definedName>
    <definedName name="__________________________xlnm.Print_Area_2">#REF!</definedName>
    <definedName name="__________________________xlnm.Print_Area_3">#REF!</definedName>
    <definedName name="__________________________xlnm.Print_Titles_1">#REF!</definedName>
    <definedName name="__________________________xlnm.Print_Titles_2" localSheetId="2">(#REF!,#REF!)</definedName>
    <definedName name="__________________________xlnm.Print_Titles_2" localSheetId="22">(#REF!,#REF!)</definedName>
    <definedName name="__________________________xlnm.Print_Titles_2" localSheetId="15">(#REF!,#REF!)</definedName>
    <definedName name="__________________________xlnm.Print_Titles_2" localSheetId="20">(#REF!,#REF!)</definedName>
    <definedName name="__________________________xlnm.Print_Titles_2">(#REF!,#REF!)</definedName>
    <definedName name="__________________________xlnm.Print_Titles_3" localSheetId="2">(#REF!,#REF!)</definedName>
    <definedName name="__________________________xlnm.Print_Titles_3" localSheetId="22">(#REF!,#REF!)</definedName>
    <definedName name="__________________________xlnm.Print_Titles_3" localSheetId="20">(#REF!,#REF!)</definedName>
    <definedName name="__________________________xlnm.Print_Titles_3">(#REF!,#REF!)</definedName>
    <definedName name="_________________________b111121">'[3]PACK (B)'!#REF!</definedName>
    <definedName name="_________________________dol12" localSheetId="2">#REF!</definedName>
    <definedName name="_________________________dol12" localSheetId="22">#REF!</definedName>
    <definedName name="_________________________dol12" localSheetId="15">#REF!</definedName>
    <definedName name="_________________________dol12" localSheetId="20">#REF!</definedName>
    <definedName name="_________________________dol12">#REF!</definedName>
    <definedName name="_________________________dol6" localSheetId="2">#REF!</definedName>
    <definedName name="_________________________dol6" localSheetId="22">#REF!</definedName>
    <definedName name="_________________________dol6" localSheetId="20">#REF!</definedName>
    <definedName name="_________________________dol6">#REF!</definedName>
    <definedName name="_________________________IDA1" localSheetId="2">#REF!</definedName>
    <definedName name="_________________________IDA1" localSheetId="22">#REF!</definedName>
    <definedName name="_________________________IDA1" localSheetId="20">#REF!</definedName>
    <definedName name="_________________________IDA1">#REF!</definedName>
    <definedName name="_________________________in18900">#REF!</definedName>
    <definedName name="_________________________iv19000">#REF!</definedName>
    <definedName name="_________________________xlnm.Print_Area_1">#REF!</definedName>
    <definedName name="_________________________xlnm.Print_Area_2">#REF!</definedName>
    <definedName name="_________________________xlnm.Print_Area_3">#REF!</definedName>
    <definedName name="_________________________xlnm.Print_Titles_1">#REF!</definedName>
    <definedName name="_________________________xlnm.Print_Titles_2" localSheetId="2">(#REF!,#REF!)</definedName>
    <definedName name="_________________________xlnm.Print_Titles_2" localSheetId="22">(#REF!,#REF!)</definedName>
    <definedName name="_________________________xlnm.Print_Titles_2" localSheetId="15">(#REF!,#REF!)</definedName>
    <definedName name="_________________________xlnm.Print_Titles_2" localSheetId="20">(#REF!,#REF!)</definedName>
    <definedName name="_________________________xlnm.Print_Titles_2">(#REF!,#REF!)</definedName>
    <definedName name="_________________________xlnm.Print_Titles_3" localSheetId="2">(#REF!,#REF!)</definedName>
    <definedName name="_________________________xlnm.Print_Titles_3" localSheetId="22">(#REF!,#REF!)</definedName>
    <definedName name="_________________________xlnm.Print_Titles_3" localSheetId="20">(#REF!,#REF!)</definedName>
    <definedName name="_________________________xlnm.Print_Titles_3">(#REF!,#REF!)</definedName>
    <definedName name="________________________b111121">'[3]PACK (B)'!#REF!</definedName>
    <definedName name="________________________dol12" localSheetId="2">#REF!</definedName>
    <definedName name="________________________dol12" localSheetId="22">#REF!</definedName>
    <definedName name="________________________dol12" localSheetId="15">#REF!</definedName>
    <definedName name="________________________dol12" localSheetId="20">#REF!</definedName>
    <definedName name="________________________dol12">#REF!</definedName>
    <definedName name="________________________dol6" localSheetId="2">#REF!</definedName>
    <definedName name="________________________dol6" localSheetId="22">#REF!</definedName>
    <definedName name="________________________dol6" localSheetId="20">#REF!</definedName>
    <definedName name="________________________dol6">#REF!</definedName>
    <definedName name="________________________IDA1" localSheetId="2">#REF!</definedName>
    <definedName name="________________________IDA1" localSheetId="22">#REF!</definedName>
    <definedName name="________________________IDA1" localSheetId="20">#REF!</definedName>
    <definedName name="________________________IDA1">#REF!</definedName>
    <definedName name="________________________in18900">#REF!</definedName>
    <definedName name="________________________iv19000">#REF!</definedName>
    <definedName name="________________________xlnm.Print_Area_1">#REF!</definedName>
    <definedName name="________________________xlnm.Print_Area_2">#REF!</definedName>
    <definedName name="________________________xlnm.Print_Area_3">#REF!</definedName>
    <definedName name="________________________xlnm.Print_Titles_1">#REF!</definedName>
    <definedName name="________________________xlnm.Print_Titles_2" localSheetId="2">(#REF!,#REF!)</definedName>
    <definedName name="________________________xlnm.Print_Titles_2" localSheetId="22">(#REF!,#REF!)</definedName>
    <definedName name="________________________xlnm.Print_Titles_2" localSheetId="15">(#REF!,#REF!)</definedName>
    <definedName name="________________________xlnm.Print_Titles_2" localSheetId="20">(#REF!,#REF!)</definedName>
    <definedName name="________________________xlnm.Print_Titles_2">(#REF!,#REF!)</definedName>
    <definedName name="________________________xlnm.Print_Titles_3" localSheetId="2">(#REF!,#REF!)</definedName>
    <definedName name="________________________xlnm.Print_Titles_3" localSheetId="22">(#REF!,#REF!)</definedName>
    <definedName name="________________________xlnm.Print_Titles_3" localSheetId="20">(#REF!,#REF!)</definedName>
    <definedName name="________________________xlnm.Print_Titles_3">(#REF!,#REF!)</definedName>
    <definedName name="_______________________b111121">'[3]PACK (B)'!#REF!</definedName>
    <definedName name="_______________________dol12" localSheetId="2">#REF!</definedName>
    <definedName name="_______________________dol12" localSheetId="22">#REF!</definedName>
    <definedName name="_______________________dol12" localSheetId="15">#REF!</definedName>
    <definedName name="_______________________dol12" localSheetId="20">#REF!</definedName>
    <definedName name="_______________________dol12">#REF!</definedName>
    <definedName name="_______________________dol6" localSheetId="2">#REF!</definedName>
    <definedName name="_______________________dol6" localSheetId="22">#REF!</definedName>
    <definedName name="_______________________dol6" localSheetId="20">#REF!</definedName>
    <definedName name="_______________________dol6">#REF!</definedName>
    <definedName name="_______________________IDA1" localSheetId="2">#REF!</definedName>
    <definedName name="_______________________IDA1" localSheetId="22">#REF!</definedName>
    <definedName name="_______________________IDA1" localSheetId="20">#REF!</definedName>
    <definedName name="_______________________IDA1">#REF!</definedName>
    <definedName name="_______________________in18900">#REF!</definedName>
    <definedName name="_______________________iv19000">#REF!</definedName>
    <definedName name="_______________________xlnm.Print_Area_1">#REF!</definedName>
    <definedName name="_______________________xlnm.Print_Area_2">#REF!</definedName>
    <definedName name="_______________________xlnm.Print_Area_3">#REF!</definedName>
    <definedName name="_______________________xlnm.Print_Titles_1">#REF!</definedName>
    <definedName name="_______________________xlnm.Print_Titles_2" localSheetId="2">(#REF!,#REF!)</definedName>
    <definedName name="_______________________xlnm.Print_Titles_2" localSheetId="22">(#REF!,#REF!)</definedName>
    <definedName name="_______________________xlnm.Print_Titles_2" localSheetId="15">(#REF!,#REF!)</definedName>
    <definedName name="_______________________xlnm.Print_Titles_2" localSheetId="20">(#REF!,#REF!)</definedName>
    <definedName name="_______________________xlnm.Print_Titles_2">(#REF!,#REF!)</definedName>
    <definedName name="_______________________xlnm.Print_Titles_3" localSheetId="2">(#REF!,#REF!)</definedName>
    <definedName name="_______________________xlnm.Print_Titles_3" localSheetId="22">(#REF!,#REF!)</definedName>
    <definedName name="_______________________xlnm.Print_Titles_3" localSheetId="20">(#REF!,#REF!)</definedName>
    <definedName name="_______________________xlnm.Print_Titles_3">(#REF!,#REF!)</definedName>
    <definedName name="______________________b111121">'[3]PACK (B)'!#REF!</definedName>
    <definedName name="______________________dol12" localSheetId="2">#REF!</definedName>
    <definedName name="______________________dol12" localSheetId="22">#REF!</definedName>
    <definedName name="______________________dol12" localSheetId="15">#REF!</definedName>
    <definedName name="______________________dol12" localSheetId="20">#REF!</definedName>
    <definedName name="______________________dol12">#REF!</definedName>
    <definedName name="______________________dol6" localSheetId="2">#REF!</definedName>
    <definedName name="______________________dol6" localSheetId="22">#REF!</definedName>
    <definedName name="______________________dol6" localSheetId="20">#REF!</definedName>
    <definedName name="______________________dol6">#REF!</definedName>
    <definedName name="______________________IDA1" localSheetId="2">#REF!</definedName>
    <definedName name="______________________IDA1" localSheetId="22">#REF!</definedName>
    <definedName name="______________________IDA1" localSheetId="20">#REF!</definedName>
    <definedName name="______________________IDA1">#REF!</definedName>
    <definedName name="______________________in18900">#REF!</definedName>
    <definedName name="______________________iv19000">#REF!</definedName>
    <definedName name="______________________TAB1">[4]TABLES!$A$2:$C$16</definedName>
    <definedName name="______________________xlnm.Print_Area_1">#REF!</definedName>
    <definedName name="______________________xlnm.Print_Area_2">#REF!</definedName>
    <definedName name="______________________xlnm.Print_Area_3">#REF!</definedName>
    <definedName name="______________________xlnm.Print_Titles_1">#REF!</definedName>
    <definedName name="______________________xlnm.Print_Titles_2" localSheetId="2">(#REF!,#REF!)</definedName>
    <definedName name="______________________xlnm.Print_Titles_2" localSheetId="22">(#REF!,#REF!)</definedName>
    <definedName name="______________________xlnm.Print_Titles_2" localSheetId="15">(#REF!,#REF!)</definedName>
    <definedName name="______________________xlnm.Print_Titles_2" localSheetId="20">(#REF!,#REF!)</definedName>
    <definedName name="______________________xlnm.Print_Titles_2">(#REF!,#REF!)</definedName>
    <definedName name="______________________xlnm.Print_Titles_3" localSheetId="2">(#REF!,#REF!)</definedName>
    <definedName name="______________________xlnm.Print_Titles_3" localSheetId="22">(#REF!,#REF!)</definedName>
    <definedName name="______________________xlnm.Print_Titles_3" localSheetId="20">(#REF!,#REF!)</definedName>
    <definedName name="______________________xlnm.Print_Titles_3">(#REF!,#REF!)</definedName>
    <definedName name="_____________________b111121">'[3]PACK (B)'!#REF!</definedName>
    <definedName name="_____________________dol12" localSheetId="2">#REF!</definedName>
    <definedName name="_____________________dol12" localSheetId="22">#REF!</definedName>
    <definedName name="_____________________dol12" localSheetId="15">#REF!</definedName>
    <definedName name="_____________________dol12" localSheetId="20">#REF!</definedName>
    <definedName name="_____________________dol12">#REF!</definedName>
    <definedName name="_____________________dol6" localSheetId="2">#REF!</definedName>
    <definedName name="_____________________dol6" localSheetId="22">#REF!</definedName>
    <definedName name="_____________________dol6" localSheetId="20">#REF!</definedName>
    <definedName name="_____________________dol6">#REF!</definedName>
    <definedName name="_____________________IDA1" localSheetId="2">#REF!</definedName>
    <definedName name="_____________________IDA1" localSheetId="22">#REF!</definedName>
    <definedName name="_____________________IDA1" localSheetId="20">#REF!</definedName>
    <definedName name="_____________________IDA1">#REF!</definedName>
    <definedName name="_____________________in18900">#REF!</definedName>
    <definedName name="_____________________iv19000">#REF!</definedName>
    <definedName name="_____________________TAB1">[4]TABLES!$A$2:$C$16</definedName>
    <definedName name="_____________________xlnm.Print_Area_1">#REF!</definedName>
    <definedName name="_____________________xlnm.Print_Area_2">#REF!</definedName>
    <definedName name="_____________________xlnm.Print_Area_3">#REF!</definedName>
    <definedName name="_____________________xlnm.Print_Titles_1">#REF!</definedName>
    <definedName name="_____________________xlnm.Print_Titles_2" localSheetId="2">(#REF!,#REF!)</definedName>
    <definedName name="_____________________xlnm.Print_Titles_2" localSheetId="22">(#REF!,#REF!)</definedName>
    <definedName name="_____________________xlnm.Print_Titles_2" localSheetId="15">(#REF!,#REF!)</definedName>
    <definedName name="_____________________xlnm.Print_Titles_2" localSheetId="20">(#REF!,#REF!)</definedName>
    <definedName name="_____________________xlnm.Print_Titles_2">(#REF!,#REF!)</definedName>
    <definedName name="_____________________xlnm.Print_Titles_3" localSheetId="2">(#REF!,#REF!)</definedName>
    <definedName name="_____________________xlnm.Print_Titles_3" localSheetId="22">(#REF!,#REF!)</definedName>
    <definedName name="_____________________xlnm.Print_Titles_3" localSheetId="20">(#REF!,#REF!)</definedName>
    <definedName name="_____________________xlnm.Print_Titles_3">(#REF!,#REF!)</definedName>
    <definedName name="____________________b111121">'[3]PACK (B)'!#REF!</definedName>
    <definedName name="____________________dol12" localSheetId="2">#REF!</definedName>
    <definedName name="____________________dol12" localSheetId="22">#REF!</definedName>
    <definedName name="____________________dol12" localSheetId="15">#REF!</definedName>
    <definedName name="____________________dol12" localSheetId="20">#REF!</definedName>
    <definedName name="____________________dol12">#REF!</definedName>
    <definedName name="____________________dol6" localSheetId="2">#REF!</definedName>
    <definedName name="____________________dol6" localSheetId="22">#REF!</definedName>
    <definedName name="____________________dol6" localSheetId="20">#REF!</definedName>
    <definedName name="____________________dol6">#REF!</definedName>
    <definedName name="____________________IDA1" localSheetId="2">#REF!</definedName>
    <definedName name="____________________IDA1" localSheetId="22">#REF!</definedName>
    <definedName name="____________________IDA1" localSheetId="20">#REF!</definedName>
    <definedName name="____________________IDA1">#REF!</definedName>
    <definedName name="____________________in18900">#REF!</definedName>
    <definedName name="____________________iv19000">#REF!</definedName>
    <definedName name="____________________KEY3" hidden="1">'[5]SC Cost FEB 03'!#REF!</definedName>
    <definedName name="____________________TAB1">[4]TABLES!$A$2:$C$16</definedName>
    <definedName name="____________________xlnm.Print_Area_1">#REF!</definedName>
    <definedName name="____________________xlnm.Print_Area_2">#REF!</definedName>
    <definedName name="____________________xlnm.Print_Area_3">#REF!</definedName>
    <definedName name="____________________xlnm.Print_Titles_1">#REF!</definedName>
    <definedName name="____________________xlnm.Print_Titles_2" localSheetId="2">(#REF!,#REF!)</definedName>
    <definedName name="____________________xlnm.Print_Titles_2" localSheetId="22">(#REF!,#REF!)</definedName>
    <definedName name="____________________xlnm.Print_Titles_2" localSheetId="15">(#REF!,#REF!)</definedName>
    <definedName name="____________________xlnm.Print_Titles_2" localSheetId="20">(#REF!,#REF!)</definedName>
    <definedName name="____________________xlnm.Print_Titles_2">(#REF!,#REF!)</definedName>
    <definedName name="____________________xlnm.Print_Titles_3" localSheetId="2">(#REF!,#REF!)</definedName>
    <definedName name="____________________xlnm.Print_Titles_3" localSheetId="22">(#REF!,#REF!)</definedName>
    <definedName name="____________________xlnm.Print_Titles_3" localSheetId="20">(#REF!,#REF!)</definedName>
    <definedName name="____________________xlnm.Print_Titles_3">(#REF!,#REF!)</definedName>
    <definedName name="___________________A71614" localSheetId="15">#REF!</definedName>
    <definedName name="___________________A71614">#REF!</definedName>
    <definedName name="___________________A81614" localSheetId="15">#REF!</definedName>
    <definedName name="___________________A81614">#REF!</definedName>
    <definedName name="___________________A91614" localSheetId="15">#REF!</definedName>
    <definedName name="___________________A91614">#REF!</definedName>
    <definedName name="___________________aa1" localSheetId="2" hidden="1">{"'PROFITABILITY'!$A$1:$F$45"}</definedName>
    <definedName name="___________________aa1" localSheetId="22" hidden="1">{"'PROFITABILITY'!$A$1:$F$45"}</definedName>
    <definedName name="___________________aa1" localSheetId="18" hidden="1">{"'PROFITABILITY'!$A$1:$F$45"}</definedName>
    <definedName name="___________________aa1" localSheetId="21" hidden="1">{"'PROFITABILITY'!$A$1:$F$45"}</definedName>
    <definedName name="___________________aa1" localSheetId="25" hidden="1">{"'PROFITABILITY'!$A$1:$F$45"}</definedName>
    <definedName name="___________________aa1" localSheetId="15" hidden="1">{"'PROFITABILITY'!$A$1:$F$45"}</definedName>
    <definedName name="___________________aa1" localSheetId="20" hidden="1">{"'PROFITABILITY'!$A$1:$F$45"}</definedName>
    <definedName name="___________________aa1" hidden="1">{"'PROFITABILITY'!$A$1:$F$45"}</definedName>
    <definedName name="___________________b111121">'[3]PACK (B)'!#REF!</definedName>
    <definedName name="___________________dol12">#REF!</definedName>
    <definedName name="___________________dol6">#REF!</definedName>
    <definedName name="___________________IDA1">#REF!</definedName>
    <definedName name="___________________in18900">#REF!</definedName>
    <definedName name="___________________iv19000">#REF!</definedName>
    <definedName name="___________________KEY3" hidden="1">'[5]SC Cost FEB 03'!#REF!</definedName>
    <definedName name="___________________Nov2007" localSheetId="2" hidden="1">{"'PROFITABILITY'!$A$1:$F$45"}</definedName>
    <definedName name="___________________Nov2007" localSheetId="22" hidden="1">{"'PROFITABILITY'!$A$1:$F$45"}</definedName>
    <definedName name="___________________Nov2007" localSheetId="18" hidden="1">{"'PROFITABILITY'!$A$1:$F$45"}</definedName>
    <definedName name="___________________Nov2007" localSheetId="21" hidden="1">{"'PROFITABILITY'!$A$1:$F$45"}</definedName>
    <definedName name="___________________Nov2007" localSheetId="25" hidden="1">{"'PROFITABILITY'!$A$1:$F$45"}</definedName>
    <definedName name="___________________Nov2007" localSheetId="15" hidden="1">{"'PROFITABILITY'!$A$1:$F$45"}</definedName>
    <definedName name="___________________Nov2007" localSheetId="20" hidden="1">{"'PROFITABILITY'!$A$1:$F$45"}</definedName>
    <definedName name="___________________Nov2007" hidden="1">{"'PROFITABILITY'!$A$1:$F$45"}</definedName>
    <definedName name="___________________TAB1">[4]TABLES!$A$2:$C$16</definedName>
    <definedName name="___________________xlnm.Print_Area_1">#REF!</definedName>
    <definedName name="___________________xlnm.Print_Area_2">#REF!</definedName>
    <definedName name="___________________xlnm.Print_Area_3">#REF!</definedName>
    <definedName name="___________________xlnm.Print_Titles_1">#REF!</definedName>
    <definedName name="___________________xlnm.Print_Titles_2" localSheetId="2">(#REF!,#REF!)</definedName>
    <definedName name="___________________xlnm.Print_Titles_2" localSheetId="18">(#REF!,#REF!)</definedName>
    <definedName name="___________________xlnm.Print_Titles_2">(#REF!,#REF!)</definedName>
    <definedName name="___________________xlnm.Print_Titles_3" localSheetId="2">(#REF!,#REF!)</definedName>
    <definedName name="___________________xlnm.Print_Titles_3" localSheetId="22">(#REF!,#REF!)</definedName>
    <definedName name="___________________xlnm.Print_Titles_3" localSheetId="20">(#REF!,#REF!)</definedName>
    <definedName name="___________________xlnm.Print_Titles_3">(#REF!,#REF!)</definedName>
    <definedName name="__________________aa1" localSheetId="2" hidden="1">{"'PROFITABILITY'!$A$1:$F$45"}</definedName>
    <definedName name="__________________aa1" localSheetId="22" hidden="1">{"'PROFITABILITY'!$A$1:$F$45"}</definedName>
    <definedName name="__________________aa1" localSheetId="18" hidden="1">{"'PROFITABILITY'!$A$1:$F$45"}</definedName>
    <definedName name="__________________aa1" localSheetId="21" hidden="1">{"'PROFITABILITY'!$A$1:$F$45"}</definedName>
    <definedName name="__________________aa1" localSheetId="25" hidden="1">{"'PROFITABILITY'!$A$1:$F$45"}</definedName>
    <definedName name="__________________aa1" localSheetId="15" hidden="1">{"'PROFITABILITY'!$A$1:$F$45"}</definedName>
    <definedName name="__________________aa1" localSheetId="20" hidden="1">{"'PROFITABILITY'!$A$1:$F$45"}</definedName>
    <definedName name="__________________aa1" hidden="1">{"'PROFITABILITY'!$A$1:$F$45"}</definedName>
    <definedName name="__________________b111121">'[3]PACK (B)'!#REF!</definedName>
    <definedName name="__________________dol12">#REF!</definedName>
    <definedName name="__________________dol6">#REF!</definedName>
    <definedName name="__________________g1">#REF!</definedName>
    <definedName name="__________________IDA1">#REF!</definedName>
    <definedName name="__________________in18900">#REF!</definedName>
    <definedName name="__________________iv19000">#REF!</definedName>
    <definedName name="__________________KEY3" hidden="1">'[6]SC Cost FEB 03'!#REF!</definedName>
    <definedName name="__________________lb1">#REF!</definedName>
    <definedName name="__________________lb2">#REF!</definedName>
    <definedName name="__________________mm1">#REF!</definedName>
    <definedName name="__________________mm2">#REF!</definedName>
    <definedName name="__________________mm3">#REF!</definedName>
    <definedName name="__________________Nov2007" localSheetId="2" hidden="1">{"'PROFITABILITY'!$A$1:$F$45"}</definedName>
    <definedName name="__________________Nov2007" localSheetId="22" hidden="1">{"'PROFITABILITY'!$A$1:$F$45"}</definedName>
    <definedName name="__________________Nov2007" localSheetId="18" hidden="1">{"'PROFITABILITY'!$A$1:$F$45"}</definedName>
    <definedName name="__________________Nov2007" localSheetId="21" hidden="1">{"'PROFITABILITY'!$A$1:$F$45"}</definedName>
    <definedName name="__________________Nov2007" localSheetId="25" hidden="1">{"'PROFITABILITY'!$A$1:$F$45"}</definedName>
    <definedName name="__________________Nov2007" localSheetId="15" hidden="1">{"'PROFITABILITY'!$A$1:$F$45"}</definedName>
    <definedName name="__________________Nov2007" localSheetId="20" hidden="1">{"'PROFITABILITY'!$A$1:$F$45"}</definedName>
    <definedName name="__________________Nov2007" hidden="1">{"'PROFITABILITY'!$A$1:$F$45"}</definedName>
    <definedName name="__________________TAB1">[7]TABLES!$A$2:$C$16</definedName>
    <definedName name="__________________xlnm.Print_Area_1">#REF!</definedName>
    <definedName name="__________________xlnm.Print_Area_13">#REF!</definedName>
    <definedName name="__________________xlnm.Print_Area_2">#REF!</definedName>
    <definedName name="__________________xlnm.Print_Area_3">#REF!</definedName>
    <definedName name="__________________xlnm.Print_Titles_1">#REF!</definedName>
    <definedName name="__________________xlnm.Print_Titles_2" localSheetId="2">(#REF!,#REF!)</definedName>
    <definedName name="__________________xlnm.Print_Titles_2" localSheetId="18">(#REF!,#REF!)</definedName>
    <definedName name="__________________xlnm.Print_Titles_2">(#REF!,#REF!)</definedName>
    <definedName name="__________________xlnm.Print_Titles_3" localSheetId="2">(#REF!,#REF!)</definedName>
    <definedName name="__________________xlnm.Print_Titles_3" localSheetId="22">(#REF!,#REF!)</definedName>
    <definedName name="__________________xlnm.Print_Titles_3" localSheetId="20">(#REF!,#REF!)</definedName>
    <definedName name="__________________xlnm.Print_Titles_3">(#REF!,#REF!)</definedName>
    <definedName name="_________________A71614" localSheetId="15">#REF!</definedName>
    <definedName name="_________________A71614">#REF!</definedName>
    <definedName name="_________________A81614" localSheetId="15">#REF!</definedName>
    <definedName name="_________________A81614">#REF!</definedName>
    <definedName name="_________________A91614" localSheetId="15">#REF!</definedName>
    <definedName name="_________________A91614">#REF!</definedName>
    <definedName name="_________________aa1" localSheetId="2" hidden="1">{"'PROFITABILITY'!$A$1:$F$45"}</definedName>
    <definedName name="_________________aa1" localSheetId="22" hidden="1">{"'PROFITABILITY'!$A$1:$F$45"}</definedName>
    <definedName name="_________________aa1" localSheetId="18" hidden="1">{"'PROFITABILITY'!$A$1:$F$45"}</definedName>
    <definedName name="_________________aa1" localSheetId="21" hidden="1">{"'PROFITABILITY'!$A$1:$F$45"}</definedName>
    <definedName name="_________________aa1" localSheetId="25" hidden="1">{"'PROFITABILITY'!$A$1:$F$45"}</definedName>
    <definedName name="_________________aa1" localSheetId="15" hidden="1">{"'PROFITABILITY'!$A$1:$F$45"}</definedName>
    <definedName name="_________________aa1" localSheetId="20" hidden="1">{"'PROFITABILITY'!$A$1:$F$45"}</definedName>
    <definedName name="_________________aa1" hidden="1">{"'PROFITABILITY'!$A$1:$F$45"}</definedName>
    <definedName name="_________________b111121">'[3]PACK (B)'!#REF!</definedName>
    <definedName name="_________________CAN112">13.42</definedName>
    <definedName name="_________________CAN113">12.98</definedName>
    <definedName name="_________________CAN117">12.7</definedName>
    <definedName name="_________________CAN118">13.27</definedName>
    <definedName name="_________________CAN120">11.72</definedName>
    <definedName name="_________________CAN210">10.38</definedName>
    <definedName name="_________________CAN211">10.58</definedName>
    <definedName name="_________________CAN213">10.56</definedName>
    <definedName name="_________________CAN215">10.22</definedName>
    <definedName name="_________________CAN216">9.61</definedName>
    <definedName name="_________________CAN217">10.47</definedName>
    <definedName name="_________________CAN219">10.91</definedName>
    <definedName name="_________________CAN220">11.09</definedName>
    <definedName name="_________________CAN221">11.25</definedName>
    <definedName name="_________________CAN222">10.17</definedName>
    <definedName name="_________________CAN223">9.89</definedName>
    <definedName name="_________________CAN230">10.79</definedName>
    <definedName name="_________________can421">40.2</definedName>
    <definedName name="_________________can422">41.57</definedName>
    <definedName name="_________________can423">43.9</definedName>
    <definedName name="_________________can424">41.19</definedName>
    <definedName name="_________________can425">42.81</definedName>
    <definedName name="_________________can426">40.77</definedName>
    <definedName name="_________________can427">40.92</definedName>
    <definedName name="_________________can428">39.29</definedName>
    <definedName name="_________________can429">45.19</definedName>
    <definedName name="_________________can430">40.73</definedName>
    <definedName name="_________________can431">42.52</definedName>
    <definedName name="_________________can432">42.53</definedName>
    <definedName name="_________________can433">43.69</definedName>
    <definedName name="_________________can434">40.43</definedName>
    <definedName name="_________________can435">43.3</definedName>
    <definedName name="_________________dol12" localSheetId="2">#REF!</definedName>
    <definedName name="_________________dol12" localSheetId="22">#REF!</definedName>
    <definedName name="_________________dol12" localSheetId="15">#REF!</definedName>
    <definedName name="_________________dol12" localSheetId="20">#REF!</definedName>
    <definedName name="_________________dol12">#REF!</definedName>
    <definedName name="_________________dol6" localSheetId="2">#REF!</definedName>
    <definedName name="_________________dol6" localSheetId="15">#REF!</definedName>
    <definedName name="_________________dol6">#REF!</definedName>
    <definedName name="_________________IDA1" localSheetId="2">#REF!</definedName>
    <definedName name="_________________IDA1">#REF!</definedName>
    <definedName name="_________________in18900">#REF!</definedName>
    <definedName name="_________________iv19000">#REF!</definedName>
    <definedName name="_________________KEY3" hidden="1">'[5]SC Cost FEB 03'!#REF!</definedName>
    <definedName name="_________________m20">#REF!</definedName>
    <definedName name="_________________Nov2007" localSheetId="2" hidden="1">{"'PROFITABILITY'!$A$1:$F$45"}</definedName>
    <definedName name="_________________Nov2007" localSheetId="22" hidden="1">{"'PROFITABILITY'!$A$1:$F$45"}</definedName>
    <definedName name="_________________Nov2007" localSheetId="18" hidden="1">{"'PROFITABILITY'!$A$1:$F$45"}</definedName>
    <definedName name="_________________Nov2007" localSheetId="21" hidden="1">{"'PROFITABILITY'!$A$1:$F$45"}</definedName>
    <definedName name="_________________Nov2007" localSheetId="25" hidden="1">{"'PROFITABILITY'!$A$1:$F$45"}</definedName>
    <definedName name="_________________Nov2007" localSheetId="15" hidden="1">{"'PROFITABILITY'!$A$1:$F$45"}</definedName>
    <definedName name="_________________Nov2007" localSheetId="20" hidden="1">{"'PROFITABILITY'!$A$1:$F$45"}</definedName>
    <definedName name="_________________Nov2007" hidden="1">{"'PROFITABILITY'!$A$1:$F$45"}</definedName>
    <definedName name="_________________TAB1">[8]TABLES!$A$2:$C$16</definedName>
    <definedName name="_________________xlnm.Print_Area_1">#REF!</definedName>
    <definedName name="_________________xlnm.Print_Area_13">#REF!</definedName>
    <definedName name="_________________xlnm.Print_Area_2">#REF!</definedName>
    <definedName name="_________________xlnm.Print_Area_3">#REF!</definedName>
    <definedName name="_________________xlnm.Print_Titles_1">#REF!</definedName>
    <definedName name="_________________xlnm.Print_Titles_2" localSheetId="2">(#REF!,#REF!)</definedName>
    <definedName name="_________________xlnm.Print_Titles_2" localSheetId="18">(#REF!,#REF!)</definedName>
    <definedName name="_________________xlnm.Print_Titles_2">(#REF!,#REF!)</definedName>
    <definedName name="_________________xlnm.Print_Titles_3" localSheetId="2">(#REF!,#REF!)</definedName>
    <definedName name="_________________xlnm.Print_Titles_3" localSheetId="22">(#REF!,#REF!)</definedName>
    <definedName name="_________________xlnm.Print_Titles_3" localSheetId="20">(#REF!,#REF!)</definedName>
    <definedName name="_________________xlnm.Print_Titles_3">(#REF!,#REF!)</definedName>
    <definedName name="________________A655600">#REF!</definedName>
    <definedName name="________________A71614" localSheetId="15">#REF!</definedName>
    <definedName name="________________A71614">#REF!</definedName>
    <definedName name="________________A81614" localSheetId="15">#REF!</definedName>
    <definedName name="________________A81614">#REF!</definedName>
    <definedName name="________________A91614" localSheetId="15">#REF!</definedName>
    <definedName name="________________A91614">#REF!</definedName>
    <definedName name="________________aa1" localSheetId="2" hidden="1">{"'PROFITABILITY'!$A$1:$F$45"}</definedName>
    <definedName name="________________aa1" localSheetId="22" hidden="1">{"'PROFITABILITY'!$A$1:$F$45"}</definedName>
    <definedName name="________________aa1" localSheetId="18" hidden="1">{"'PROFITABILITY'!$A$1:$F$45"}</definedName>
    <definedName name="________________aa1" localSheetId="21" hidden="1">{"'PROFITABILITY'!$A$1:$F$45"}</definedName>
    <definedName name="________________aa1" localSheetId="25" hidden="1">{"'PROFITABILITY'!$A$1:$F$45"}</definedName>
    <definedName name="________________aa1" localSheetId="15" hidden="1">{"'PROFITABILITY'!$A$1:$F$45"}</definedName>
    <definedName name="________________aa1" localSheetId="20" hidden="1">{"'PROFITABILITY'!$A$1:$F$45"}</definedName>
    <definedName name="________________aa1" hidden="1">{"'PROFITABILITY'!$A$1:$F$45"}</definedName>
    <definedName name="________________b111121">'[3]PACK (B)'!#REF!</definedName>
    <definedName name="________________CAN112">13.42</definedName>
    <definedName name="________________CAN113">12.98</definedName>
    <definedName name="________________CAN117">12.7</definedName>
    <definedName name="________________CAN118">13.27</definedName>
    <definedName name="________________CAN120">11.72</definedName>
    <definedName name="________________CAN210">10.38</definedName>
    <definedName name="________________CAN211">10.58</definedName>
    <definedName name="________________CAN213">10.56</definedName>
    <definedName name="________________CAN215">10.22</definedName>
    <definedName name="________________CAN216">9.61</definedName>
    <definedName name="________________CAN217">10.47</definedName>
    <definedName name="________________CAN219">10.91</definedName>
    <definedName name="________________CAN220">11.09</definedName>
    <definedName name="________________CAN221">11.25</definedName>
    <definedName name="________________CAN222">10.17</definedName>
    <definedName name="________________CAN223">9.89</definedName>
    <definedName name="________________CAN230">10.79</definedName>
    <definedName name="________________can421">40.2</definedName>
    <definedName name="________________can422">41.57</definedName>
    <definedName name="________________can423">43.9</definedName>
    <definedName name="________________can424">41.19</definedName>
    <definedName name="________________can425">42.81</definedName>
    <definedName name="________________can426">40.77</definedName>
    <definedName name="________________can427">40.92</definedName>
    <definedName name="________________can428">39.29</definedName>
    <definedName name="________________can429">45.19</definedName>
    <definedName name="________________can430">40.73</definedName>
    <definedName name="________________can431">42.52</definedName>
    <definedName name="________________can432">42.53</definedName>
    <definedName name="________________can433">43.69</definedName>
    <definedName name="________________can434">40.43</definedName>
    <definedName name="________________can435">43.3</definedName>
    <definedName name="________________dol12" localSheetId="2">#REF!</definedName>
    <definedName name="________________dol12" localSheetId="22">#REF!</definedName>
    <definedName name="________________dol12" localSheetId="15">#REF!</definedName>
    <definedName name="________________dol12" localSheetId="20">#REF!</definedName>
    <definedName name="________________dol12">#REF!</definedName>
    <definedName name="________________dol6" localSheetId="2">#REF!</definedName>
    <definedName name="________________dol6" localSheetId="22">#REF!</definedName>
    <definedName name="________________dol6" localSheetId="20">#REF!</definedName>
    <definedName name="________________dol6">#REF!</definedName>
    <definedName name="________________f1">#REF!</definedName>
    <definedName name="________________g1">#REF!</definedName>
    <definedName name="________________IDA1" localSheetId="2">#REF!</definedName>
    <definedName name="________________IDA1">#REF!</definedName>
    <definedName name="________________in18900">#REF!</definedName>
    <definedName name="________________iv19000">#REF!</definedName>
    <definedName name="________________KEY3" hidden="1">'[6]SC Cost FEB 03'!#REF!</definedName>
    <definedName name="________________lb1">#REF!</definedName>
    <definedName name="________________lb2">#REF!</definedName>
    <definedName name="________________m20">#REF!</definedName>
    <definedName name="________________m234">#REF!</definedName>
    <definedName name="________________mm1">#REF!</definedName>
    <definedName name="________________mm2">#REF!</definedName>
    <definedName name="________________mm3">#REF!</definedName>
    <definedName name="________________Nov2007" localSheetId="2" hidden="1">{"'PROFITABILITY'!$A$1:$F$45"}</definedName>
    <definedName name="________________Nov2007" localSheetId="22" hidden="1">{"'PROFITABILITY'!$A$1:$F$45"}</definedName>
    <definedName name="________________Nov2007" localSheetId="18" hidden="1">{"'PROFITABILITY'!$A$1:$F$45"}</definedName>
    <definedName name="________________Nov2007" localSheetId="21" hidden="1">{"'PROFITABILITY'!$A$1:$F$45"}</definedName>
    <definedName name="________________Nov2007" localSheetId="25" hidden="1">{"'PROFITABILITY'!$A$1:$F$45"}</definedName>
    <definedName name="________________Nov2007" localSheetId="15" hidden="1">{"'PROFITABILITY'!$A$1:$F$45"}</definedName>
    <definedName name="________________Nov2007" localSheetId="20" hidden="1">{"'PROFITABILITY'!$A$1:$F$45"}</definedName>
    <definedName name="________________Nov2007" hidden="1">{"'PROFITABILITY'!$A$1:$F$45"}</definedName>
    <definedName name="________________TAB1">[8]TABLES!$A$2:$C$16</definedName>
    <definedName name="________________VS2004" hidden="1">#REF!</definedName>
    <definedName name="________________xlnm.Print_Area_1">#REF!</definedName>
    <definedName name="________________xlnm.Print_Area_13">#REF!</definedName>
    <definedName name="________________xlnm.Print_Area_2">#REF!</definedName>
    <definedName name="________________xlnm.Print_Area_3">#REF!</definedName>
    <definedName name="________________xlnm.Print_Titles_1">#REF!</definedName>
    <definedName name="________________xlnm.Print_Titles_2" localSheetId="2">(#REF!,#REF!)</definedName>
    <definedName name="________________xlnm.Print_Titles_2" localSheetId="18">(#REF!,#REF!)</definedName>
    <definedName name="________________xlnm.Print_Titles_2">(#REF!,#REF!)</definedName>
    <definedName name="________________xlnm.Print_Titles_3" localSheetId="2">(#REF!,#REF!)</definedName>
    <definedName name="________________xlnm.Print_Titles_3" localSheetId="22">(#REF!,#REF!)</definedName>
    <definedName name="________________xlnm.Print_Titles_3" localSheetId="20">(#REF!,#REF!)</definedName>
    <definedName name="________________xlnm.Print_Titles_3">(#REF!,#REF!)</definedName>
    <definedName name="_______________A655600">#REF!</definedName>
    <definedName name="_______________A71614" localSheetId="15">#REF!</definedName>
    <definedName name="_______________A71614">#REF!</definedName>
    <definedName name="_______________A81614" localSheetId="15">#REF!</definedName>
    <definedName name="_______________A81614">#REF!</definedName>
    <definedName name="_______________A91614" localSheetId="15">#REF!</definedName>
    <definedName name="_______________A91614">#REF!</definedName>
    <definedName name="_______________b111121">'[3]PACK (B)'!#REF!</definedName>
    <definedName name="_______________CAN112">13.42</definedName>
    <definedName name="_______________CAN113">12.98</definedName>
    <definedName name="_______________CAN117">12.7</definedName>
    <definedName name="_______________CAN118">13.27</definedName>
    <definedName name="_______________CAN120">11.72</definedName>
    <definedName name="_______________CAN210">10.38</definedName>
    <definedName name="_______________CAN211">10.58</definedName>
    <definedName name="_______________CAN213">10.56</definedName>
    <definedName name="_______________CAN215">10.22</definedName>
    <definedName name="_______________CAN216">9.61</definedName>
    <definedName name="_______________CAN217">10.47</definedName>
    <definedName name="_______________CAN219">10.91</definedName>
    <definedName name="_______________CAN220">11.09</definedName>
    <definedName name="_______________CAN221">11.25</definedName>
    <definedName name="_______________CAN222">10.17</definedName>
    <definedName name="_______________CAN223">9.89</definedName>
    <definedName name="_______________CAN230">10.79</definedName>
    <definedName name="_______________can421">40.2</definedName>
    <definedName name="_______________can422">41.57</definedName>
    <definedName name="_______________can423">43.9</definedName>
    <definedName name="_______________can424">41.19</definedName>
    <definedName name="_______________can425">42.81</definedName>
    <definedName name="_______________can426">40.77</definedName>
    <definedName name="_______________can427">40.92</definedName>
    <definedName name="_______________can428">39.29</definedName>
    <definedName name="_______________can429">45.19</definedName>
    <definedName name="_______________can430">40.73</definedName>
    <definedName name="_______________can431">42.52</definedName>
    <definedName name="_______________can432">42.53</definedName>
    <definedName name="_______________can433">43.69</definedName>
    <definedName name="_______________can434">40.43</definedName>
    <definedName name="_______________can435">43.3</definedName>
    <definedName name="_______________dol12" localSheetId="2">#REF!</definedName>
    <definedName name="_______________dol12" localSheetId="22">#REF!</definedName>
    <definedName name="_______________dol12" localSheetId="15">#REF!</definedName>
    <definedName name="_______________dol12" localSheetId="20">#REF!</definedName>
    <definedName name="_______________dol12">#REF!</definedName>
    <definedName name="_______________dol6" localSheetId="2">#REF!</definedName>
    <definedName name="_______________dol6" localSheetId="22">#REF!</definedName>
    <definedName name="_______________dol6" localSheetId="20">#REF!</definedName>
    <definedName name="_______________dol6">#REF!</definedName>
    <definedName name="_______________f1">#REF!</definedName>
    <definedName name="_______________IDA1" localSheetId="2">#REF!</definedName>
    <definedName name="_______________IDA1">#REF!</definedName>
    <definedName name="_______________in18900">#REF!</definedName>
    <definedName name="_______________iv19000">#REF!</definedName>
    <definedName name="_______________KEY3" hidden="1">'[6]SC Cost FEB 03'!#REF!</definedName>
    <definedName name="_______________m20">#REF!</definedName>
    <definedName name="_______________m234">#REF!</definedName>
    <definedName name="_______________TAB1">[8]TABLES!$A$2:$C$16</definedName>
    <definedName name="_______________VS2004" hidden="1">#REF!</definedName>
    <definedName name="_______________xlnm.Print_Area_1">#REF!</definedName>
    <definedName name="_______________xlnm.Print_Area_13">#REF!</definedName>
    <definedName name="_______________xlnm.Print_Area_2">#REF!</definedName>
    <definedName name="_______________xlnm.Print_Area_3">#REF!</definedName>
    <definedName name="_______________xlnm.Print_Titles_1">#REF!</definedName>
    <definedName name="_______________xlnm.Print_Titles_2" localSheetId="2">(#REF!,#REF!)</definedName>
    <definedName name="_______________xlnm.Print_Titles_2" localSheetId="22">(#REF!,#REF!)</definedName>
    <definedName name="_______________xlnm.Print_Titles_2" localSheetId="15">(#REF!,#REF!)</definedName>
    <definedName name="_______________xlnm.Print_Titles_2" localSheetId="20">(#REF!,#REF!)</definedName>
    <definedName name="_______________xlnm.Print_Titles_2">(#REF!,#REF!)</definedName>
    <definedName name="_______________xlnm.Print_Titles_3" localSheetId="2">(#REF!,#REF!)</definedName>
    <definedName name="_______________xlnm.Print_Titles_3" localSheetId="22">(#REF!,#REF!)</definedName>
    <definedName name="_______________xlnm.Print_Titles_3" localSheetId="20">(#REF!,#REF!)</definedName>
    <definedName name="_______________xlnm.Print_Titles_3">(#REF!,#REF!)</definedName>
    <definedName name="______________A655600">#REF!</definedName>
    <definedName name="______________A71614" localSheetId="15">#REF!</definedName>
    <definedName name="______________A71614">#REF!</definedName>
    <definedName name="______________A81614" localSheetId="15">#REF!</definedName>
    <definedName name="______________A81614">#REF!</definedName>
    <definedName name="______________A91614" localSheetId="15">#REF!</definedName>
    <definedName name="______________A91614">#REF!</definedName>
    <definedName name="______________aa1" localSheetId="2" hidden="1">{"'PROFITABILITY'!$A$1:$F$45"}</definedName>
    <definedName name="______________aa1" localSheetId="22" hidden="1">{"'PROFITABILITY'!$A$1:$F$45"}</definedName>
    <definedName name="______________aa1" localSheetId="18" hidden="1">{"'PROFITABILITY'!$A$1:$F$45"}</definedName>
    <definedName name="______________aa1" localSheetId="21" hidden="1">{"'PROFITABILITY'!$A$1:$F$45"}</definedName>
    <definedName name="______________aa1" localSheetId="25" hidden="1">{"'PROFITABILITY'!$A$1:$F$45"}</definedName>
    <definedName name="______________aa1" localSheetId="15" hidden="1">{"'PROFITABILITY'!$A$1:$F$45"}</definedName>
    <definedName name="______________aa1" localSheetId="20" hidden="1">{"'PROFITABILITY'!$A$1:$F$45"}</definedName>
    <definedName name="______________aa1" hidden="1">{"'PROFITABILITY'!$A$1:$F$45"}</definedName>
    <definedName name="______________b111121">'[3]PACK (B)'!#REF!</definedName>
    <definedName name="______________CAN112">13.42</definedName>
    <definedName name="______________CAN113">12.98</definedName>
    <definedName name="______________CAN117">12.7</definedName>
    <definedName name="______________CAN118">13.27</definedName>
    <definedName name="______________CAN120">11.72</definedName>
    <definedName name="______________CAN210">10.38</definedName>
    <definedName name="______________CAN211">10.58</definedName>
    <definedName name="______________CAN213">10.56</definedName>
    <definedName name="______________CAN215">10.22</definedName>
    <definedName name="______________CAN216">9.61</definedName>
    <definedName name="______________CAN217">10.47</definedName>
    <definedName name="______________CAN219">10.91</definedName>
    <definedName name="______________CAN220">11.09</definedName>
    <definedName name="______________CAN221">11.25</definedName>
    <definedName name="______________CAN222">10.17</definedName>
    <definedName name="______________CAN223">9.89</definedName>
    <definedName name="______________CAN230">10.79</definedName>
    <definedName name="______________can421">40.2</definedName>
    <definedName name="______________can422">41.57</definedName>
    <definedName name="______________can423">43.9</definedName>
    <definedName name="______________can424">41.19</definedName>
    <definedName name="______________can425">42.81</definedName>
    <definedName name="______________can426">40.77</definedName>
    <definedName name="______________can427">40.92</definedName>
    <definedName name="______________can428">39.29</definedName>
    <definedName name="______________can429">45.19</definedName>
    <definedName name="______________can430">40.73</definedName>
    <definedName name="______________can431">42.52</definedName>
    <definedName name="______________can432">42.53</definedName>
    <definedName name="______________can433">43.69</definedName>
    <definedName name="______________can434">40.43</definedName>
    <definedName name="______________can435">43.3</definedName>
    <definedName name="______________cem124" localSheetId="18">#REF!</definedName>
    <definedName name="______________cem124">#REF!</definedName>
    <definedName name="______________dol12" localSheetId="2">#REF!</definedName>
    <definedName name="______________dol12" localSheetId="15">#REF!</definedName>
    <definedName name="______________dol12">#REF!</definedName>
    <definedName name="______________dol6" localSheetId="2">#REF!</definedName>
    <definedName name="______________dol6" localSheetId="22">#REF!</definedName>
    <definedName name="______________dol6" localSheetId="20">#REF!</definedName>
    <definedName name="______________dol6">#REF!</definedName>
    <definedName name="______________f1">#REF!</definedName>
    <definedName name="______________g1">#REF!</definedName>
    <definedName name="______________IDA1" localSheetId="2">#REF!</definedName>
    <definedName name="______________IDA1">#REF!</definedName>
    <definedName name="______________in18900">#REF!</definedName>
    <definedName name="______________iv19000">#REF!</definedName>
    <definedName name="______________lb1">#REF!</definedName>
    <definedName name="______________lb2">#REF!</definedName>
    <definedName name="______________m20">#REF!</definedName>
    <definedName name="______________m234">#REF!</definedName>
    <definedName name="______________mm1">#REF!</definedName>
    <definedName name="______________mm2">#REF!</definedName>
    <definedName name="______________mm3">#REF!</definedName>
    <definedName name="______________Nov2007" localSheetId="2" hidden="1">{"'PROFITABILITY'!$A$1:$F$45"}</definedName>
    <definedName name="______________Nov2007" localSheetId="22" hidden="1">{"'PROFITABILITY'!$A$1:$F$45"}</definedName>
    <definedName name="______________Nov2007" localSheetId="18" hidden="1">{"'PROFITABILITY'!$A$1:$F$45"}</definedName>
    <definedName name="______________Nov2007" localSheetId="21" hidden="1">{"'PROFITABILITY'!$A$1:$F$45"}</definedName>
    <definedName name="______________Nov2007" localSheetId="25" hidden="1">{"'PROFITABILITY'!$A$1:$F$45"}</definedName>
    <definedName name="______________Nov2007" localSheetId="15" hidden="1">{"'PROFITABILITY'!$A$1:$F$45"}</definedName>
    <definedName name="______________Nov2007" localSheetId="20" hidden="1">{"'PROFITABILITY'!$A$1:$F$45"}</definedName>
    <definedName name="______________Nov2007" hidden="1">{"'PROFITABILITY'!$A$1:$F$45"}</definedName>
    <definedName name="______________TAB1">[8]TABLES!$A$2:$C$16</definedName>
    <definedName name="______________VS2004" hidden="1">#REF!</definedName>
    <definedName name="______________xlnm._FilterDatabase_1">#REF!</definedName>
    <definedName name="______________xlnm.Print_Area_1">#REF!</definedName>
    <definedName name="______________xlnm.Print_Area_13">#REF!</definedName>
    <definedName name="______________xlnm.Print_Area_2" localSheetId="22">#REF!</definedName>
    <definedName name="______________xlnm.Print_Area_2" localSheetId="20">#REF!</definedName>
    <definedName name="______________xlnm.Print_Area_2">#REF!</definedName>
    <definedName name="______________xlnm.Print_Area_3">#REF!</definedName>
    <definedName name="______________xlnm.Print_Titles_1">#REF!</definedName>
    <definedName name="______________xlnm.Print_Titles_2" localSheetId="2">(#REF!,#REF!)</definedName>
    <definedName name="______________xlnm.Print_Titles_2" localSheetId="18">(#REF!,#REF!)</definedName>
    <definedName name="______________xlnm.Print_Titles_2">(#REF!,#REF!)</definedName>
    <definedName name="______________xlnm.Print_Titles_3" localSheetId="2">(#REF!,#REF!)</definedName>
    <definedName name="______________xlnm.Print_Titles_3" localSheetId="22">(#REF!,#REF!)</definedName>
    <definedName name="______________xlnm.Print_Titles_3" localSheetId="20">(#REF!,#REF!)</definedName>
    <definedName name="______________xlnm.Print_Titles_3">(#REF!,#REF!)</definedName>
    <definedName name="_____________A65537">#REF!</definedName>
    <definedName name="_____________A655600">#REF!</definedName>
    <definedName name="_____________A71614" localSheetId="15">#REF!</definedName>
    <definedName name="_____________A71614">#REF!</definedName>
    <definedName name="_____________A81614" localSheetId="15">#REF!</definedName>
    <definedName name="_____________A81614">#REF!</definedName>
    <definedName name="_____________A91614" localSheetId="15">#REF!</definedName>
    <definedName name="_____________A91614">#REF!</definedName>
    <definedName name="_____________aa1" localSheetId="2" hidden="1">{"'PROFITABILITY'!$A$1:$F$45"}</definedName>
    <definedName name="_____________aa1" localSheetId="22" hidden="1">{"'PROFITABILITY'!$A$1:$F$45"}</definedName>
    <definedName name="_____________aa1" localSheetId="18" hidden="1">{"'PROFITABILITY'!$A$1:$F$45"}</definedName>
    <definedName name="_____________aa1" localSheetId="21" hidden="1">{"'PROFITABILITY'!$A$1:$F$45"}</definedName>
    <definedName name="_____________aa1" localSheetId="25" hidden="1">{"'PROFITABILITY'!$A$1:$F$45"}</definedName>
    <definedName name="_____________aa1" localSheetId="15" hidden="1">{"'PROFITABILITY'!$A$1:$F$45"}</definedName>
    <definedName name="_____________aa1" localSheetId="20" hidden="1">{"'PROFITABILITY'!$A$1:$F$45"}</definedName>
    <definedName name="_____________aa1" hidden="1">{"'PROFITABILITY'!$A$1:$F$45"}</definedName>
    <definedName name="_____________b111121">'[3]PACK (B)'!#REF!</definedName>
    <definedName name="_____________CAN112">13.42</definedName>
    <definedName name="_____________CAN113">12.98</definedName>
    <definedName name="_____________CAN117">12.7</definedName>
    <definedName name="_____________CAN118">13.27</definedName>
    <definedName name="_____________CAN120">11.72</definedName>
    <definedName name="_____________CAN210">10.38</definedName>
    <definedName name="_____________CAN211">10.58</definedName>
    <definedName name="_____________CAN213">10.56</definedName>
    <definedName name="_____________CAN215">10.22</definedName>
    <definedName name="_____________CAN216">9.61</definedName>
    <definedName name="_____________CAN217">10.47</definedName>
    <definedName name="_____________CAN219">10.91</definedName>
    <definedName name="_____________CAN220">11.09</definedName>
    <definedName name="_____________CAN221">11.25</definedName>
    <definedName name="_____________CAN222">10.17</definedName>
    <definedName name="_____________CAN223">9.89</definedName>
    <definedName name="_____________CAN230">10.79</definedName>
    <definedName name="_____________can421">40.2</definedName>
    <definedName name="_____________can422">41.57</definedName>
    <definedName name="_____________can423">43.9</definedName>
    <definedName name="_____________can424">41.19</definedName>
    <definedName name="_____________can425">42.81</definedName>
    <definedName name="_____________can426">40.77</definedName>
    <definedName name="_____________can427">40.92</definedName>
    <definedName name="_____________can428">39.29</definedName>
    <definedName name="_____________can429">45.19</definedName>
    <definedName name="_____________can430">40.73</definedName>
    <definedName name="_____________can431">42.52</definedName>
    <definedName name="_____________can432">42.53</definedName>
    <definedName name="_____________can433">43.69</definedName>
    <definedName name="_____________can434">40.43</definedName>
    <definedName name="_____________can435">43.3</definedName>
    <definedName name="_____________cem124" localSheetId="18">#REF!</definedName>
    <definedName name="_____________cem124">#REF!</definedName>
    <definedName name="_____________dec05" localSheetId="22" hidden="1">{"'Sheet1'!$A$4386:$N$4591"}</definedName>
    <definedName name="_____________dec05" localSheetId="18" hidden="1">{"'Sheet1'!$A$4386:$N$4591"}</definedName>
    <definedName name="_____________dec05" localSheetId="21" hidden="1">{"'Sheet1'!$A$4386:$N$4591"}</definedName>
    <definedName name="_____________dec05" localSheetId="25" hidden="1">{"'Sheet1'!$A$4386:$N$4591"}</definedName>
    <definedName name="_____________dec05" localSheetId="15" hidden="1">{"'Sheet1'!$A$4386:$N$4591"}</definedName>
    <definedName name="_____________dec05" localSheetId="20" hidden="1">{"'Sheet1'!$A$4386:$N$4591"}</definedName>
    <definedName name="_____________dec05" hidden="1">{"'Sheet1'!$A$4386:$N$4591"}</definedName>
    <definedName name="_____________dol12" localSheetId="2">#REF!</definedName>
    <definedName name="_____________dol12">#REF!</definedName>
    <definedName name="_____________dol6" localSheetId="2">#REF!</definedName>
    <definedName name="_____________dol6">#REF!</definedName>
    <definedName name="_____________f1">#REF!</definedName>
    <definedName name="_____________g1">#REF!</definedName>
    <definedName name="_____________IDA1" localSheetId="2">#REF!</definedName>
    <definedName name="_____________IDA1">#REF!</definedName>
    <definedName name="_____________in18900">#REF!</definedName>
    <definedName name="_____________iv19000">#REF!</definedName>
    <definedName name="_____________lb1">#REF!</definedName>
    <definedName name="_____________lb2">#REF!</definedName>
    <definedName name="_____________m20">#REF!</definedName>
    <definedName name="_____________m234">#REF!</definedName>
    <definedName name="_____________mac2">200</definedName>
    <definedName name="_____________mix10">4.5</definedName>
    <definedName name="_____________mix15">264/50</definedName>
    <definedName name="_____________mix20">330/50</definedName>
    <definedName name="_____________mix30">350/50</definedName>
    <definedName name="_____________mix40">450/50</definedName>
    <definedName name="_____________mm1" localSheetId="18">#REF!</definedName>
    <definedName name="_____________mm1">#REF!</definedName>
    <definedName name="_____________mm2" localSheetId="18">#REF!</definedName>
    <definedName name="_____________mm2">#REF!</definedName>
    <definedName name="_____________mm3" localSheetId="18">#REF!</definedName>
    <definedName name="_____________mm3">#REF!</definedName>
    <definedName name="_____________Nov2007" localSheetId="2" hidden="1">{"'PROFITABILITY'!$A$1:$F$45"}</definedName>
    <definedName name="_____________Nov2007" localSheetId="22" hidden="1">{"'PROFITABILITY'!$A$1:$F$45"}</definedName>
    <definedName name="_____________Nov2007" localSheetId="18" hidden="1">{"'PROFITABILITY'!$A$1:$F$45"}</definedName>
    <definedName name="_____________Nov2007" localSheetId="21" hidden="1">{"'PROFITABILITY'!$A$1:$F$45"}</definedName>
    <definedName name="_____________Nov2007" localSheetId="25" hidden="1">{"'PROFITABILITY'!$A$1:$F$45"}</definedName>
    <definedName name="_____________Nov2007" localSheetId="15" hidden="1">{"'PROFITABILITY'!$A$1:$F$45"}</definedName>
    <definedName name="_____________Nov2007" localSheetId="20" hidden="1">{"'PROFITABILITY'!$A$1:$F$45"}</definedName>
    <definedName name="_____________Nov2007" hidden="1">{"'PROFITABILITY'!$A$1:$F$45"}</definedName>
    <definedName name="_____________sh1">90</definedName>
    <definedName name="_____________sh2">120</definedName>
    <definedName name="_____________sh3">150</definedName>
    <definedName name="_____________sh4">180</definedName>
    <definedName name="_____________tab1" localSheetId="18">#REF!</definedName>
    <definedName name="_____________tab1" localSheetId="21">#REF!</definedName>
    <definedName name="_____________tab1" localSheetId="25">#REF!</definedName>
    <definedName name="_____________tab1">#REF!</definedName>
    <definedName name="_____________tab2" localSheetId="18">#REF!</definedName>
    <definedName name="_____________tab2">#REF!</definedName>
    <definedName name="_____________VS2004" localSheetId="22" hidden="1">#REF!</definedName>
    <definedName name="_____________VS2004" localSheetId="20" hidden="1">#REF!</definedName>
    <definedName name="_____________VS2004" hidden="1">#REF!</definedName>
    <definedName name="_____________xlnm._FilterDatabase_2">#REF!</definedName>
    <definedName name="_____________xlnm.Print_Area_1" localSheetId="22">#REF!</definedName>
    <definedName name="_____________xlnm.Print_Area_1" localSheetId="20">#REF!</definedName>
    <definedName name="_____________xlnm.Print_Area_1">#REF!</definedName>
    <definedName name="_____________xlnm.Print_Area_10">#REF!</definedName>
    <definedName name="_____________xlnm.Print_Area_13">#REF!</definedName>
    <definedName name="_____________xlnm.Print_Area_2">#REF!</definedName>
    <definedName name="_____________xlnm.Print_Area_3">#REF!</definedName>
    <definedName name="_____________xlnm.Print_Area_4">#REF!</definedName>
    <definedName name="_____________xlnm.Print_Area_5">#REF!</definedName>
    <definedName name="_____________xlnm.Print_Area_6">#REF!</definedName>
    <definedName name="_____________xlnm.Print_Area_9">#REF!</definedName>
    <definedName name="_____________xlnm.Print_Titles">#REF!</definedName>
    <definedName name="_____________xlnm.Print_Titles_1">#REF!</definedName>
    <definedName name="_____________xlnm.Print_Titles_2" localSheetId="2">(#REF!,#REF!)</definedName>
    <definedName name="_____________xlnm.Print_Titles_2" localSheetId="18">(#REF!,#REF!)</definedName>
    <definedName name="_____________xlnm.Print_Titles_2">(#REF!,#REF!)</definedName>
    <definedName name="_____________xlnm.Print_Titles_3" localSheetId="2">(#REF!,#REF!)</definedName>
    <definedName name="_____________xlnm.Print_Titles_3" localSheetId="22">(#REF!,#REF!)</definedName>
    <definedName name="_____________xlnm.Print_Titles_3" localSheetId="20">(#REF!,#REF!)</definedName>
    <definedName name="_____________xlnm.Print_Titles_3">(#REF!,#REF!)</definedName>
    <definedName name="____________A655600">#REF!</definedName>
    <definedName name="____________A71614" localSheetId="15">#REF!</definedName>
    <definedName name="____________A71614">#REF!</definedName>
    <definedName name="____________A81614" localSheetId="15">#REF!</definedName>
    <definedName name="____________A81614">#REF!</definedName>
    <definedName name="____________A91614" localSheetId="15">#REF!</definedName>
    <definedName name="____________A91614">#REF!</definedName>
    <definedName name="____________aa1" localSheetId="2" hidden="1">{"'PROFITABILITY'!$A$1:$F$45"}</definedName>
    <definedName name="____________aa1" localSheetId="22" hidden="1">{"'PROFITABILITY'!$A$1:$F$45"}</definedName>
    <definedName name="____________aa1" localSheetId="18" hidden="1">{"'PROFITABILITY'!$A$1:$F$45"}</definedName>
    <definedName name="____________aa1" localSheetId="21" hidden="1">{"'PROFITABILITY'!$A$1:$F$45"}</definedName>
    <definedName name="____________aa1" localSheetId="25" hidden="1">{"'PROFITABILITY'!$A$1:$F$45"}</definedName>
    <definedName name="____________aa1" localSheetId="15" hidden="1">{"'PROFITABILITY'!$A$1:$F$45"}</definedName>
    <definedName name="____________aa1" localSheetId="20" hidden="1">{"'PROFITABILITY'!$A$1:$F$45"}</definedName>
    <definedName name="____________aa1" hidden="1">{"'PROFITABILITY'!$A$1:$F$45"}</definedName>
    <definedName name="____________aoc1">#REF!</definedName>
    <definedName name="____________aoc2">#REF!</definedName>
    <definedName name="____________aoc3">#REF!</definedName>
    <definedName name="____________aoc4">#REF!</definedName>
    <definedName name="____________b111121">'[3]PACK (B)'!#REF!</definedName>
    <definedName name="____________CAN112">13.42</definedName>
    <definedName name="____________CAN113">12.98</definedName>
    <definedName name="____________CAN117">12.7</definedName>
    <definedName name="____________CAN118">13.27</definedName>
    <definedName name="____________CAN120">11.72</definedName>
    <definedName name="____________CAN210">10.38</definedName>
    <definedName name="____________CAN211">10.58</definedName>
    <definedName name="____________CAN213">10.56</definedName>
    <definedName name="____________CAN215">10.22</definedName>
    <definedName name="____________CAN216">9.61</definedName>
    <definedName name="____________CAN217">10.47</definedName>
    <definedName name="____________CAN219">10.91</definedName>
    <definedName name="____________CAN220">11.09</definedName>
    <definedName name="____________CAN221">11.25</definedName>
    <definedName name="____________CAN222">10.17</definedName>
    <definedName name="____________CAN223">9.89</definedName>
    <definedName name="____________CAN230">10.79</definedName>
    <definedName name="____________can421">40.2</definedName>
    <definedName name="____________can422">41.57</definedName>
    <definedName name="____________can423">43.9</definedName>
    <definedName name="____________can424">41.19</definedName>
    <definedName name="____________can425">42.81</definedName>
    <definedName name="____________can426">40.77</definedName>
    <definedName name="____________can427">40.92</definedName>
    <definedName name="____________can428">39.29</definedName>
    <definedName name="____________can429">45.19</definedName>
    <definedName name="____________can430">40.73</definedName>
    <definedName name="____________can431">42.52</definedName>
    <definedName name="____________can432">42.53</definedName>
    <definedName name="____________can433">43.69</definedName>
    <definedName name="____________can434">40.43</definedName>
    <definedName name="____________can435">43.3</definedName>
    <definedName name="____________dec05" localSheetId="22" hidden="1">{"'Sheet1'!$A$4386:$N$4591"}</definedName>
    <definedName name="____________dec05" localSheetId="18" hidden="1">{"'Sheet1'!$A$4386:$N$4591"}</definedName>
    <definedName name="____________dec05" localSheetId="21" hidden="1">{"'Sheet1'!$A$4386:$N$4591"}</definedName>
    <definedName name="____________dec05" localSheetId="25" hidden="1">{"'Sheet1'!$A$4386:$N$4591"}</definedName>
    <definedName name="____________dec05" localSheetId="15" hidden="1">{"'Sheet1'!$A$4386:$N$4591"}</definedName>
    <definedName name="____________dec05" localSheetId="20" hidden="1">{"'Sheet1'!$A$4386:$N$4591"}</definedName>
    <definedName name="____________dec05" hidden="1">{"'Sheet1'!$A$4386:$N$4591"}</definedName>
    <definedName name="____________dol12" localSheetId="2">#REF!</definedName>
    <definedName name="____________dol12">#REF!</definedName>
    <definedName name="____________dol6" localSheetId="2">#REF!</definedName>
    <definedName name="____________dol6">#REF!</definedName>
    <definedName name="____________f1">#REF!</definedName>
    <definedName name="____________g1">#REF!</definedName>
    <definedName name="____________IDA1" localSheetId="2">#REF!</definedName>
    <definedName name="____________IDA1">#REF!</definedName>
    <definedName name="____________in18900">#REF!</definedName>
    <definedName name="____________iv19000">#REF!</definedName>
    <definedName name="____________KEY3" hidden="1">'[6]SC Cost FEB 03'!#REF!</definedName>
    <definedName name="____________lb1">#REF!</definedName>
    <definedName name="____________lb2">#REF!</definedName>
    <definedName name="____________m20">#REF!</definedName>
    <definedName name="____________m234">#REF!</definedName>
    <definedName name="____________m35">#REF!</definedName>
    <definedName name="____________mac2">200</definedName>
    <definedName name="____________mix10">4.5</definedName>
    <definedName name="____________mix15">264/50</definedName>
    <definedName name="____________mix20">330/50</definedName>
    <definedName name="____________mix30">350/50</definedName>
    <definedName name="____________mix40">450/50</definedName>
    <definedName name="____________mm1" localSheetId="18">#REF!</definedName>
    <definedName name="____________mm1">#REF!</definedName>
    <definedName name="____________mm2" localSheetId="18">#REF!</definedName>
    <definedName name="____________mm2">#REF!</definedName>
    <definedName name="____________mm3" localSheetId="18">#REF!</definedName>
    <definedName name="____________mm3">#REF!</definedName>
    <definedName name="____________Nov2007" localSheetId="2" hidden="1">{"'PROFITABILITY'!$A$1:$F$45"}</definedName>
    <definedName name="____________Nov2007" localSheetId="22" hidden="1">{"'PROFITABILITY'!$A$1:$F$45"}</definedName>
    <definedName name="____________Nov2007" localSheetId="18" hidden="1">{"'PROFITABILITY'!$A$1:$F$45"}</definedName>
    <definedName name="____________Nov2007" localSheetId="21" hidden="1">{"'PROFITABILITY'!$A$1:$F$45"}</definedName>
    <definedName name="____________Nov2007" localSheetId="25" hidden="1">{"'PROFITABILITY'!$A$1:$F$45"}</definedName>
    <definedName name="____________Nov2007" localSheetId="15" hidden="1">{"'PROFITABILITY'!$A$1:$F$45"}</definedName>
    <definedName name="____________Nov2007" localSheetId="20" hidden="1">{"'PROFITABILITY'!$A$1:$F$45"}</definedName>
    <definedName name="____________Nov2007" hidden="1">{"'PROFITABILITY'!$A$1:$F$45"}</definedName>
    <definedName name="____________sh1">90</definedName>
    <definedName name="____________sh2">120</definedName>
    <definedName name="____________sh3">150</definedName>
    <definedName name="____________sh4">180</definedName>
    <definedName name="____________tab1" localSheetId="18">#REF!</definedName>
    <definedName name="____________tab1" localSheetId="21">#REF!</definedName>
    <definedName name="____________tab1" localSheetId="25">#REF!</definedName>
    <definedName name="____________tab1">#REF!</definedName>
    <definedName name="____________tab2" localSheetId="18">#REF!</definedName>
    <definedName name="____________tab2">#REF!</definedName>
    <definedName name="____________VS2004" localSheetId="22" hidden="1">#REF!</definedName>
    <definedName name="____________VS2004" localSheetId="20" hidden="1">#REF!</definedName>
    <definedName name="____________VS2004" hidden="1">#REF!</definedName>
    <definedName name="____________xlnm._FilterDatabase_1">"#REF!"</definedName>
    <definedName name="____________xlnm.Print_Area_1" localSheetId="2">#REF!</definedName>
    <definedName name="____________xlnm.Print_Area_1" localSheetId="22">#REF!</definedName>
    <definedName name="____________xlnm.Print_Area_1" localSheetId="15">#REF!</definedName>
    <definedName name="____________xlnm.Print_Area_1" localSheetId="20">#REF!</definedName>
    <definedName name="____________xlnm.Print_Area_1">#REF!</definedName>
    <definedName name="____________xlnm.Print_Area_13" localSheetId="2">#REF!</definedName>
    <definedName name="____________xlnm.Print_Area_13" localSheetId="22">#REF!</definedName>
    <definedName name="____________xlnm.Print_Area_13" localSheetId="20">#REF!</definedName>
    <definedName name="____________xlnm.Print_Area_13">#REF!</definedName>
    <definedName name="____________xlnm.Print_Area_2" localSheetId="22">#REF!</definedName>
    <definedName name="____________xlnm.Print_Area_2" localSheetId="20">#REF!</definedName>
    <definedName name="____________xlnm.Print_Area_2">#REF!</definedName>
    <definedName name="____________xlnm.Print_Area_3" localSheetId="22">#REF!</definedName>
    <definedName name="____________xlnm.Print_Area_3" localSheetId="20">#REF!</definedName>
    <definedName name="____________xlnm.Print_Area_3">#REF!</definedName>
    <definedName name="____________xlnm.Print_Titles_1">#REF!</definedName>
    <definedName name="____________xlnm.Print_Titles_2" localSheetId="2">(#REF!,#REF!)</definedName>
    <definedName name="____________xlnm.Print_Titles_2" localSheetId="18">(#REF!,#REF!)</definedName>
    <definedName name="____________xlnm.Print_Titles_2">(#REF!,#REF!)</definedName>
    <definedName name="____________xlnm.Print_Titles_3" localSheetId="2">(#REF!,#REF!)</definedName>
    <definedName name="____________xlnm.Print_Titles_3" localSheetId="22">(#REF!,#REF!)</definedName>
    <definedName name="____________xlnm.Print_Titles_3" localSheetId="20">(#REF!,#REF!)</definedName>
    <definedName name="____________xlnm.Print_Titles_3">(#REF!,#REF!)</definedName>
    <definedName name="___________A65537">#REF!</definedName>
    <definedName name="___________A655600">#REF!</definedName>
    <definedName name="___________a655601">#REF!</definedName>
    <definedName name="___________A71614" localSheetId="15">#REF!</definedName>
    <definedName name="___________A71614">#REF!</definedName>
    <definedName name="___________A81614" localSheetId="15">#REF!</definedName>
    <definedName name="___________A81614">#REF!</definedName>
    <definedName name="___________A91614" localSheetId="15">#REF!</definedName>
    <definedName name="___________A91614">#REF!</definedName>
    <definedName name="___________aa1" localSheetId="2" hidden="1">{"'PROFITABILITY'!$A$1:$F$45"}</definedName>
    <definedName name="___________aa1" localSheetId="22" hidden="1">{"'PROFITABILITY'!$A$1:$F$45"}</definedName>
    <definedName name="___________aa1" localSheetId="18" hidden="1">{"'PROFITABILITY'!$A$1:$F$45"}</definedName>
    <definedName name="___________aa1" localSheetId="21" hidden="1">{"'PROFITABILITY'!$A$1:$F$45"}</definedName>
    <definedName name="___________aa1" localSheetId="25" hidden="1">{"'PROFITABILITY'!$A$1:$F$45"}</definedName>
    <definedName name="___________aa1" localSheetId="15" hidden="1">{"'PROFITABILITY'!$A$1:$F$45"}</definedName>
    <definedName name="___________aa1" localSheetId="20" hidden="1">{"'PROFITABILITY'!$A$1:$F$45"}</definedName>
    <definedName name="___________aa1" hidden="1">{"'PROFITABILITY'!$A$1:$F$45"}</definedName>
    <definedName name="___________aoc1">#REF!</definedName>
    <definedName name="___________aoc2">#REF!</definedName>
    <definedName name="___________aoc3">#REF!</definedName>
    <definedName name="___________aoc4">#REF!</definedName>
    <definedName name="___________b111121" localSheetId="21">#REF!</definedName>
    <definedName name="___________b111121" localSheetId="25">#REF!</definedName>
    <definedName name="___________b111121">#REF!</definedName>
    <definedName name="___________CAN112">13.42</definedName>
    <definedName name="___________CAN113">12.98</definedName>
    <definedName name="___________CAN117">12.7</definedName>
    <definedName name="___________CAN118">13.27</definedName>
    <definedName name="___________CAN120">11.72</definedName>
    <definedName name="___________CAN210">10.38</definedName>
    <definedName name="___________CAN211">10.58</definedName>
    <definedName name="___________CAN213">10.56</definedName>
    <definedName name="___________CAN215">10.22</definedName>
    <definedName name="___________CAN216">9.61</definedName>
    <definedName name="___________CAN217">10.47</definedName>
    <definedName name="___________CAN219">10.91</definedName>
    <definedName name="___________CAN220">11.09</definedName>
    <definedName name="___________CAN221">11.25</definedName>
    <definedName name="___________CAN222">10.17</definedName>
    <definedName name="___________CAN223">9.89</definedName>
    <definedName name="___________CAN230">10.79</definedName>
    <definedName name="___________can421">40.2</definedName>
    <definedName name="___________can422">41.57</definedName>
    <definedName name="___________can423">43.9</definedName>
    <definedName name="___________can424">41.19</definedName>
    <definedName name="___________can425">42.81</definedName>
    <definedName name="___________can426">40.77</definedName>
    <definedName name="___________can427">40.92</definedName>
    <definedName name="___________can428">39.29</definedName>
    <definedName name="___________can429">45.19</definedName>
    <definedName name="___________can430">40.73</definedName>
    <definedName name="___________can431">42.52</definedName>
    <definedName name="___________can432">42.53</definedName>
    <definedName name="___________can433">43.69</definedName>
    <definedName name="___________can434">40.43</definedName>
    <definedName name="___________can435">43.3</definedName>
    <definedName name="___________cem124" localSheetId="18">#REF!</definedName>
    <definedName name="___________cem124">#REF!</definedName>
    <definedName name="___________dec05" localSheetId="22" hidden="1">{"'Sheet1'!$A$4386:$N$4591"}</definedName>
    <definedName name="___________dec05" localSheetId="18" hidden="1">{"'Sheet1'!$A$4386:$N$4591"}</definedName>
    <definedName name="___________dec05" localSheetId="21" hidden="1">{"'Sheet1'!$A$4386:$N$4591"}</definedName>
    <definedName name="___________dec05" localSheetId="25" hidden="1">{"'Sheet1'!$A$4386:$N$4591"}</definedName>
    <definedName name="___________dec05" localSheetId="15" hidden="1">{"'Sheet1'!$A$4386:$N$4591"}</definedName>
    <definedName name="___________dec05" localSheetId="20" hidden="1">{"'Sheet1'!$A$4386:$N$4591"}</definedName>
    <definedName name="___________dec05" hidden="1">{"'Sheet1'!$A$4386:$N$4591"}</definedName>
    <definedName name="___________dol12" localSheetId="2">#REF!</definedName>
    <definedName name="___________dol12">#REF!</definedName>
    <definedName name="___________dol6" localSheetId="2">#REF!</definedName>
    <definedName name="___________dol6">#REF!</definedName>
    <definedName name="___________f1">#REF!</definedName>
    <definedName name="___________g1">#REF!</definedName>
    <definedName name="___________IDA1" localSheetId="2">#REF!</definedName>
    <definedName name="___________IDA1">#REF!</definedName>
    <definedName name="___________in18900">#REF!</definedName>
    <definedName name="___________iv19000">#REF!</definedName>
    <definedName name="___________Ki1">[9]grid!$C$182</definedName>
    <definedName name="___________Ki2">[9]grid!$C$191</definedName>
    <definedName name="___________lb1">#REF!</definedName>
    <definedName name="___________lb2">#REF!</definedName>
    <definedName name="___________m20">#REF!</definedName>
    <definedName name="___________m234">#REF!</definedName>
    <definedName name="___________m35">#REF!</definedName>
    <definedName name="___________mac2">200</definedName>
    <definedName name="___________mix10">4.5</definedName>
    <definedName name="___________mix15">264/50</definedName>
    <definedName name="___________mix20">330/50</definedName>
    <definedName name="___________mix30">350/50</definedName>
    <definedName name="___________mix40">450/50</definedName>
    <definedName name="___________mm1" localSheetId="18">#REF!</definedName>
    <definedName name="___________mm1">#REF!</definedName>
    <definedName name="___________mm2" localSheetId="18">#REF!</definedName>
    <definedName name="___________mm2">#REF!</definedName>
    <definedName name="___________mm3" localSheetId="18">#REF!</definedName>
    <definedName name="___________mm3">#REF!</definedName>
    <definedName name="___________Nov2007" localSheetId="2" hidden="1">{"'PROFITABILITY'!$A$1:$F$45"}</definedName>
    <definedName name="___________Nov2007" localSheetId="22" hidden="1">{"'PROFITABILITY'!$A$1:$F$45"}</definedName>
    <definedName name="___________Nov2007" localSheetId="18" hidden="1">{"'PROFITABILITY'!$A$1:$F$45"}</definedName>
    <definedName name="___________Nov2007" localSheetId="21" hidden="1">{"'PROFITABILITY'!$A$1:$F$45"}</definedName>
    <definedName name="___________Nov2007" localSheetId="25" hidden="1">{"'PROFITABILITY'!$A$1:$F$45"}</definedName>
    <definedName name="___________Nov2007" localSheetId="15" hidden="1">{"'PROFITABILITY'!$A$1:$F$45"}</definedName>
    <definedName name="___________Nov2007" localSheetId="20" hidden="1">{"'PROFITABILITY'!$A$1:$F$45"}</definedName>
    <definedName name="___________Nov2007" hidden="1">{"'PROFITABILITY'!$A$1:$F$45"}</definedName>
    <definedName name="___________sh1">90</definedName>
    <definedName name="___________sh2">120</definedName>
    <definedName name="___________sh3">150</definedName>
    <definedName name="___________sh4">180</definedName>
    <definedName name="___________tab1" localSheetId="18">#REF!</definedName>
    <definedName name="___________tab1" localSheetId="21">#REF!</definedName>
    <definedName name="___________tab1" localSheetId="25">#REF!</definedName>
    <definedName name="___________tab1">#REF!</definedName>
    <definedName name="___________tab2" localSheetId="18">#REF!</definedName>
    <definedName name="___________tab2">#REF!</definedName>
    <definedName name="___________VS2004" localSheetId="22" hidden="1">#REF!</definedName>
    <definedName name="___________VS2004" localSheetId="20" hidden="1">#REF!</definedName>
    <definedName name="___________VS2004" hidden="1">#REF!</definedName>
    <definedName name="___________xlnm._FilterDatabase_1">#REF!</definedName>
    <definedName name="___________xlnm._FilterDatabase_2">#REF!</definedName>
    <definedName name="___________xlnm.Print_Area_1" localSheetId="22">#REF!</definedName>
    <definedName name="___________xlnm.Print_Area_1" localSheetId="20">#REF!</definedName>
    <definedName name="___________xlnm.Print_Area_1">#REF!</definedName>
    <definedName name="___________xlnm.Print_Area_10">#REF!</definedName>
    <definedName name="___________xlnm.Print_Area_13">#REF!</definedName>
    <definedName name="___________xlnm.Print_Area_2" localSheetId="22">#REF!</definedName>
    <definedName name="___________xlnm.Print_Area_2" localSheetId="20">#REF!</definedName>
    <definedName name="___________xlnm.Print_Area_2">#REF!</definedName>
    <definedName name="___________xlnm.Print_Area_3" localSheetId="2">"#NAME?"</definedName>
    <definedName name="___________xlnm.Print_Area_3" localSheetId="22">"#NAME?"</definedName>
    <definedName name="___________xlnm.Print_Area_3" localSheetId="21">"#NAME?"</definedName>
    <definedName name="___________xlnm.Print_Area_3" localSheetId="25">"#NAME?"</definedName>
    <definedName name="___________xlnm.Print_Area_3" localSheetId="15">"#NAME?"</definedName>
    <definedName name="___________xlnm.Print_Area_3" localSheetId="20">"#NAME?"</definedName>
    <definedName name="___________xlnm.Print_Area_3">#REF!</definedName>
    <definedName name="___________xlnm.Print_Area_4" localSheetId="2">#REF!</definedName>
    <definedName name="___________xlnm.Print_Area_4" localSheetId="18">#REF!</definedName>
    <definedName name="___________xlnm.Print_Area_4">#REF!</definedName>
    <definedName name="___________xlnm.Print_Area_5" localSheetId="2">#REF!</definedName>
    <definedName name="___________xlnm.Print_Area_5">#REF!</definedName>
    <definedName name="___________xlnm.Print_Area_6" localSheetId="2">#REF!</definedName>
    <definedName name="___________xlnm.Print_Area_6">#REF!</definedName>
    <definedName name="___________xlnm.Print_Area_7">#REF!</definedName>
    <definedName name="___________xlnm.Print_Area_8">#REF!</definedName>
    <definedName name="___________xlnm.Print_Area_9">#REF!</definedName>
    <definedName name="___________xlnm.Print_Titles">#REF!</definedName>
    <definedName name="___________xlnm.Print_Titles_1">#REF!</definedName>
    <definedName name="___________xlnm.Print_Titles_2" localSheetId="2">(#REF!,#REF!)</definedName>
    <definedName name="___________xlnm.Print_Titles_2" localSheetId="18">(#REF!,#REF!)</definedName>
    <definedName name="___________xlnm.Print_Titles_2">(#REF!,#REF!)</definedName>
    <definedName name="___________xlnm.Print_Titles_3" localSheetId="2">(#REF!,#REF!)</definedName>
    <definedName name="___________xlnm.Print_Titles_3" localSheetId="22">(#REF!,#REF!)</definedName>
    <definedName name="___________xlnm.Print_Titles_3" localSheetId="20">(#REF!,#REF!)</definedName>
    <definedName name="___________xlnm.Print_Titles_3">(#REF!,#REF!)</definedName>
    <definedName name="__________A65537">#REF!</definedName>
    <definedName name="__________A655600">#REF!</definedName>
    <definedName name="__________a655601">#REF!</definedName>
    <definedName name="__________A71614" localSheetId="15">#REF!</definedName>
    <definedName name="__________A71614">#REF!</definedName>
    <definedName name="__________A81614" localSheetId="15">#REF!</definedName>
    <definedName name="__________A81614">#REF!</definedName>
    <definedName name="__________A91614" localSheetId="15">#REF!</definedName>
    <definedName name="__________A91614">#REF!</definedName>
    <definedName name="__________a999999">#REF!</definedName>
    <definedName name="__________aa1" localSheetId="2" hidden="1">{"'PROFITABILITY'!$A$1:$F$45"}</definedName>
    <definedName name="__________aa1" localSheetId="22" hidden="1">{"'PROFITABILITY'!$A$1:$F$45"}</definedName>
    <definedName name="__________aa1" localSheetId="18" hidden="1">{"'PROFITABILITY'!$A$1:$F$45"}</definedName>
    <definedName name="__________aa1" localSheetId="21" hidden="1">{"'PROFITABILITY'!$A$1:$F$45"}</definedName>
    <definedName name="__________aa1" localSheetId="25" hidden="1">{"'PROFITABILITY'!$A$1:$F$45"}</definedName>
    <definedName name="__________aa1" localSheetId="15" hidden="1">{"'PROFITABILITY'!$A$1:$F$45"}</definedName>
    <definedName name="__________aa1" localSheetId="20" hidden="1">{"'PROFITABILITY'!$A$1:$F$45"}</definedName>
    <definedName name="__________aa1" hidden="1">{"'PROFITABILITY'!$A$1:$F$45"}</definedName>
    <definedName name="__________aoc1">#REF!</definedName>
    <definedName name="__________aoc2">#REF!</definedName>
    <definedName name="__________aoc3">#REF!</definedName>
    <definedName name="__________aoc4">#REF!</definedName>
    <definedName name="__________b111121">'[3]PACK (B)'!#REF!</definedName>
    <definedName name="__________CAN112">13.42</definedName>
    <definedName name="__________CAN113">12.98</definedName>
    <definedName name="__________CAN117">12.7</definedName>
    <definedName name="__________CAN118">13.27</definedName>
    <definedName name="__________CAN120">11.72</definedName>
    <definedName name="__________CAN210">10.38</definedName>
    <definedName name="__________CAN211">10.58</definedName>
    <definedName name="__________CAN213">10.56</definedName>
    <definedName name="__________CAN215">10.22</definedName>
    <definedName name="__________CAN216">9.61</definedName>
    <definedName name="__________CAN217">10.47</definedName>
    <definedName name="__________CAN219">10.91</definedName>
    <definedName name="__________CAN220">11.09</definedName>
    <definedName name="__________CAN221">11.25</definedName>
    <definedName name="__________CAN222">10.17</definedName>
    <definedName name="__________CAN223">9.89</definedName>
    <definedName name="__________CAN230">10.79</definedName>
    <definedName name="__________can421">40.2</definedName>
    <definedName name="__________can422">41.57</definedName>
    <definedName name="__________can423">43.9</definedName>
    <definedName name="__________can424">41.19</definedName>
    <definedName name="__________can425">42.81</definedName>
    <definedName name="__________can426">40.77</definedName>
    <definedName name="__________can427">40.92</definedName>
    <definedName name="__________can428">39.29</definedName>
    <definedName name="__________can429">45.19</definedName>
    <definedName name="__________can430">40.73</definedName>
    <definedName name="__________can431">42.52</definedName>
    <definedName name="__________can432">42.53</definedName>
    <definedName name="__________can433">43.69</definedName>
    <definedName name="__________can434">40.43</definedName>
    <definedName name="__________can435">43.3</definedName>
    <definedName name="__________dec05" localSheetId="22" hidden="1">{"'Sheet1'!$A$4386:$N$4591"}</definedName>
    <definedName name="__________dec05" localSheetId="18" hidden="1">{"'Sheet1'!$A$4386:$N$4591"}</definedName>
    <definedName name="__________dec05" localSheetId="21" hidden="1">{"'Sheet1'!$A$4386:$N$4591"}</definedName>
    <definedName name="__________dec05" localSheetId="25" hidden="1">{"'Sheet1'!$A$4386:$N$4591"}</definedName>
    <definedName name="__________dec05" localSheetId="15" hidden="1">{"'Sheet1'!$A$4386:$N$4591"}</definedName>
    <definedName name="__________dec05" localSheetId="20" hidden="1">{"'Sheet1'!$A$4386:$N$4591"}</definedName>
    <definedName name="__________dec05" hidden="1">{"'Sheet1'!$A$4386:$N$4591"}</definedName>
    <definedName name="__________dol12" localSheetId="2">#REF!</definedName>
    <definedName name="__________dol12">#REF!</definedName>
    <definedName name="__________dol6" localSheetId="2">#REF!</definedName>
    <definedName name="__________dol6">#REF!</definedName>
    <definedName name="__________f1">#REF!</definedName>
    <definedName name="__________g1">#REF!</definedName>
    <definedName name="__________IDA1" localSheetId="2">#REF!</definedName>
    <definedName name="__________IDA1">#REF!</definedName>
    <definedName name="__________in18900">#REF!</definedName>
    <definedName name="__________iv19000">#REF!</definedName>
    <definedName name="__________Ki1">[9]grid!$C$182</definedName>
    <definedName name="__________Ki2">[9]grid!$C$191</definedName>
    <definedName name="__________lb1">#REF!</definedName>
    <definedName name="__________lb2">#REF!</definedName>
    <definedName name="__________m20">#REF!</definedName>
    <definedName name="__________m234">#REF!</definedName>
    <definedName name="__________m35">#REF!</definedName>
    <definedName name="__________mac2">200</definedName>
    <definedName name="__________mix10">4.5</definedName>
    <definedName name="__________mix15">264/50</definedName>
    <definedName name="__________mix20">330/50</definedName>
    <definedName name="__________mix30">350/50</definedName>
    <definedName name="__________mix40">450/50</definedName>
    <definedName name="__________mm1" localSheetId="18">#REF!</definedName>
    <definedName name="__________mm1">#REF!</definedName>
    <definedName name="__________mm2" localSheetId="18">#REF!</definedName>
    <definedName name="__________mm2">#REF!</definedName>
    <definedName name="__________mm3" localSheetId="18">#REF!</definedName>
    <definedName name="__________mm3">#REF!</definedName>
    <definedName name="__________Nov2007" localSheetId="2" hidden="1">{"'PROFITABILITY'!$A$1:$F$45"}</definedName>
    <definedName name="__________Nov2007" localSheetId="22" hidden="1">{"'PROFITABILITY'!$A$1:$F$45"}</definedName>
    <definedName name="__________Nov2007" localSheetId="18" hidden="1">{"'PROFITABILITY'!$A$1:$F$45"}</definedName>
    <definedName name="__________Nov2007" localSheetId="21" hidden="1">{"'PROFITABILITY'!$A$1:$F$45"}</definedName>
    <definedName name="__________Nov2007" localSheetId="25" hidden="1">{"'PROFITABILITY'!$A$1:$F$45"}</definedName>
    <definedName name="__________Nov2007" localSheetId="15" hidden="1">{"'PROFITABILITY'!$A$1:$F$45"}</definedName>
    <definedName name="__________Nov2007" localSheetId="20" hidden="1">{"'PROFITABILITY'!$A$1:$F$45"}</definedName>
    <definedName name="__________Nov2007" hidden="1">{"'PROFITABILITY'!$A$1:$F$45"}</definedName>
    <definedName name="__________sh1">90</definedName>
    <definedName name="__________sh2">120</definedName>
    <definedName name="__________sh3">150</definedName>
    <definedName name="__________sh4">180</definedName>
    <definedName name="__________tab1" localSheetId="18">#REF!</definedName>
    <definedName name="__________tab1" localSheetId="21">#REF!</definedName>
    <definedName name="__________tab1" localSheetId="25">#REF!</definedName>
    <definedName name="__________tab1">#REF!</definedName>
    <definedName name="__________tab2" localSheetId="18">#REF!</definedName>
    <definedName name="__________tab2">#REF!</definedName>
    <definedName name="__________VS2004" localSheetId="22" hidden="1">#REF!</definedName>
    <definedName name="__________VS2004" localSheetId="20" hidden="1">#REF!</definedName>
    <definedName name="__________VS2004" hidden="1">#REF!</definedName>
    <definedName name="__________xlcn.WorksheetConnection_InfoEntryA2D32" localSheetId="2" hidden="1">'[10]Info Entry'!$A$2:$C$32</definedName>
    <definedName name="__________xlcn.WorksheetConnection_InfoEntryA2D32" localSheetId="18" hidden="1">#REF!</definedName>
    <definedName name="__________xlcn.WorksheetConnection_InfoEntryA2D32" localSheetId="21" hidden="1">'[10]Info Entry'!$A$2:$C$32</definedName>
    <definedName name="__________xlcn.WorksheetConnection_InfoEntryA2D32" localSheetId="25" hidden="1">'[10]Info Entry'!$A$2:$C$32</definedName>
    <definedName name="__________xlcn.WorksheetConnection_InfoEntryA2D32" localSheetId="15" hidden="1">#REF!</definedName>
    <definedName name="__________xlcn.WorksheetConnection_InfoEntryA2D32" hidden="1">#REF!</definedName>
    <definedName name="__________xlnm._FilterDatabase_1" localSheetId="22">#REF!</definedName>
    <definedName name="__________xlnm._FilterDatabase_1" localSheetId="15">#REF!</definedName>
    <definedName name="__________xlnm._FilterDatabase_1" localSheetId="20">#REF!</definedName>
    <definedName name="__________xlnm._FilterDatabase_1">#REF!</definedName>
    <definedName name="__________xlnm._FilterDatabase_2" localSheetId="22">#REF!</definedName>
    <definedName name="__________xlnm._FilterDatabase_2" localSheetId="20">#REF!</definedName>
    <definedName name="__________xlnm._FilterDatabase_2">#REF!</definedName>
    <definedName name="__________xlnm._FilterDatabase_5">#N/A</definedName>
    <definedName name="__________xlnm.Print_Area_1" localSheetId="2">#REF!</definedName>
    <definedName name="__________xlnm.Print_Area_1" localSheetId="22">#REF!</definedName>
    <definedName name="__________xlnm.Print_Area_1" localSheetId="15">#REF!</definedName>
    <definedName name="__________xlnm.Print_Area_1" localSheetId="20">#REF!</definedName>
    <definedName name="__________xlnm.Print_Area_1">#REF!</definedName>
    <definedName name="__________xlnm.Print_Area_10" localSheetId="2">#REF!</definedName>
    <definedName name="__________xlnm.Print_Area_10">#REF!</definedName>
    <definedName name="__________xlnm.Print_Area_13" localSheetId="2">#REF!</definedName>
    <definedName name="__________xlnm.Print_Area_13">#REF!</definedName>
    <definedName name="__________xlnm.Print_Area_2" localSheetId="22">#REF!</definedName>
    <definedName name="__________xlnm.Print_Area_2" localSheetId="20">#REF!</definedName>
    <definedName name="__________xlnm.Print_Area_2">#REF!</definedName>
    <definedName name="__________xlnm.Print_Area_3" localSheetId="22">#REF!</definedName>
    <definedName name="__________xlnm.Print_Area_3" localSheetId="20">#REF!</definedName>
    <definedName name="__________xlnm.Print_Area_3">#REF!</definedName>
    <definedName name="__________xlnm.Print_Area_4">#REF!</definedName>
    <definedName name="__________xlnm.Print_Area_5">#REF!</definedName>
    <definedName name="__________xlnm.Print_Area_6">#REF!</definedName>
    <definedName name="__________xlnm.Print_Area_7">#REF!</definedName>
    <definedName name="__________xlnm.Print_Area_8">#REF!</definedName>
    <definedName name="__________xlnm.Print_Area_9">#REF!</definedName>
    <definedName name="__________xlnm.Print_Titles">#REF!</definedName>
    <definedName name="__________xlnm.Print_Titles_1">#REF!</definedName>
    <definedName name="__________xlnm.Print_Titles_2" localSheetId="2">(#REF!,#REF!)</definedName>
    <definedName name="__________xlnm.Print_Titles_2" localSheetId="22">(#REF!,#REF!)</definedName>
    <definedName name="__________xlnm.Print_Titles_2" localSheetId="15">(#REF!,#REF!)</definedName>
    <definedName name="__________xlnm.Print_Titles_2" localSheetId="20">(#REF!,#REF!)</definedName>
    <definedName name="__________xlnm.Print_Titles_2">(#REF!,#REF!)</definedName>
    <definedName name="__________xlnm.Print_Titles_3" localSheetId="2">(#REF!,#REF!)</definedName>
    <definedName name="__________xlnm.Print_Titles_3" localSheetId="22">(#REF!,#REF!)</definedName>
    <definedName name="__________xlnm.Print_Titles_3" localSheetId="20">(#REF!,#REF!)</definedName>
    <definedName name="__________xlnm.Print_Titles_3">(#REF!,#REF!)</definedName>
    <definedName name="_________1____123Graph_ACHART_1" localSheetId="2" hidden="1">#REF!</definedName>
    <definedName name="_________1____123Graph_ACHART_1" localSheetId="22" hidden="1">#REF!</definedName>
    <definedName name="_________1____123Graph_ACHART_1" localSheetId="15" hidden="1">#REF!</definedName>
    <definedName name="_________1____123Graph_ACHART_1" localSheetId="20" hidden="1">#REF!</definedName>
    <definedName name="_________1____123Graph_ACHART_1" hidden="1">#REF!</definedName>
    <definedName name="_________2____123Graph_BCHART_1" localSheetId="2" hidden="1">#REF!</definedName>
    <definedName name="_________2____123Graph_BCHART_1" localSheetId="22" hidden="1">#REF!</definedName>
    <definedName name="_________2____123Graph_BCHART_1" localSheetId="20" hidden="1">#REF!</definedName>
    <definedName name="_________2____123Graph_BCHART_1" hidden="1">#REF!</definedName>
    <definedName name="_________3____123Graph_CCHART_1" localSheetId="2" hidden="1">#REF!</definedName>
    <definedName name="_________3____123Graph_CCHART_1" localSheetId="22" hidden="1">#REF!</definedName>
    <definedName name="_________3____123Graph_CCHART_1" localSheetId="20" hidden="1">#REF!</definedName>
    <definedName name="_________3____123Graph_CCHART_1" hidden="1">#REF!</definedName>
    <definedName name="_________4___123Graph_ACHART_1" hidden="1">#REF!</definedName>
    <definedName name="_________5___123Graph_BCHART_1" hidden="1">#REF!</definedName>
    <definedName name="_________6___123Graph_CCHART_1" hidden="1">#REF!</definedName>
    <definedName name="_________7__123Graph_ACHART_1" hidden="1">#REF!</definedName>
    <definedName name="_________8__123Graph_BCHART_1" hidden="1">#REF!</definedName>
    <definedName name="_________9__123Graph_CCHART_1" hidden="1">#REF!</definedName>
    <definedName name="_________A65537">#REF!</definedName>
    <definedName name="_________A655600">#REF!</definedName>
    <definedName name="_________a655601">#REF!</definedName>
    <definedName name="_________A71614">#REF!</definedName>
    <definedName name="_________A81614">#REF!</definedName>
    <definedName name="_________A91614">#REF!</definedName>
    <definedName name="_________a999999">#REF!</definedName>
    <definedName name="_________aa1" localSheetId="2" hidden="1">{"'PROFITABILITY'!$A$1:$F$45"}</definedName>
    <definedName name="_________aa1" localSheetId="22" hidden="1">{"'PROFITABILITY'!$A$1:$F$45"}</definedName>
    <definedName name="_________aa1" localSheetId="18" hidden="1">{"'PROFITABILITY'!$A$1:$F$45"}</definedName>
    <definedName name="_________aa1" localSheetId="21" hidden="1">{"'PROFITABILITY'!$A$1:$F$45"}</definedName>
    <definedName name="_________aa1" localSheetId="25" hidden="1">{"'PROFITABILITY'!$A$1:$F$45"}</definedName>
    <definedName name="_________aa1" localSheetId="15" hidden="1">{"'PROFITABILITY'!$A$1:$F$45"}</definedName>
    <definedName name="_________aa1" localSheetId="20" hidden="1">{"'PROFITABILITY'!$A$1:$F$45"}</definedName>
    <definedName name="_________aa1" hidden="1">{"'PROFITABILITY'!$A$1:$F$45"}</definedName>
    <definedName name="_________aoc1">#REF!</definedName>
    <definedName name="_________aoc2">#REF!</definedName>
    <definedName name="_________aoc3">#REF!</definedName>
    <definedName name="_________aoc4">#REF!</definedName>
    <definedName name="_________b111121" localSheetId="21">#REF!</definedName>
    <definedName name="_________b111121" localSheetId="25">#REF!</definedName>
    <definedName name="_________b111121">#REF!</definedName>
    <definedName name="_________CAN112">13.42</definedName>
    <definedName name="_________CAN113">12.98</definedName>
    <definedName name="_________CAN117">12.7</definedName>
    <definedName name="_________CAN118">13.27</definedName>
    <definedName name="_________CAN120">11.72</definedName>
    <definedName name="_________CAN210">10.38</definedName>
    <definedName name="_________CAN211">10.58</definedName>
    <definedName name="_________CAN213">10.56</definedName>
    <definedName name="_________CAN215">10.22</definedName>
    <definedName name="_________CAN216">9.61</definedName>
    <definedName name="_________CAN217">10.47</definedName>
    <definedName name="_________CAN219">10.91</definedName>
    <definedName name="_________CAN220">11.09</definedName>
    <definedName name="_________CAN221">11.25</definedName>
    <definedName name="_________CAN222">10.17</definedName>
    <definedName name="_________CAN223">9.89</definedName>
    <definedName name="_________CAN230">10.79</definedName>
    <definedName name="_________can421">40.2</definedName>
    <definedName name="_________can422">41.57</definedName>
    <definedName name="_________can423">43.9</definedName>
    <definedName name="_________can424">41.19</definedName>
    <definedName name="_________can425">42.81</definedName>
    <definedName name="_________can426">40.77</definedName>
    <definedName name="_________can427">40.92</definedName>
    <definedName name="_________can428">39.29</definedName>
    <definedName name="_________can429">45.19</definedName>
    <definedName name="_________can430">40.73</definedName>
    <definedName name="_________can431">42.52</definedName>
    <definedName name="_________can432">42.53</definedName>
    <definedName name="_________can433">43.69</definedName>
    <definedName name="_________can434">40.43</definedName>
    <definedName name="_________can435">43.3</definedName>
    <definedName name="_________cem124" localSheetId="18">#REF!</definedName>
    <definedName name="_________cem124">#REF!</definedName>
    <definedName name="_________dec05" localSheetId="22" hidden="1">{"'Sheet1'!$A$4386:$N$4591"}</definedName>
    <definedName name="_________dec05" localSheetId="18" hidden="1">{"'Sheet1'!$A$4386:$N$4591"}</definedName>
    <definedName name="_________dec05" localSheetId="21" hidden="1">{"'Sheet1'!$A$4386:$N$4591"}</definedName>
    <definedName name="_________dec05" localSheetId="25" hidden="1">{"'Sheet1'!$A$4386:$N$4591"}</definedName>
    <definedName name="_________dec05" localSheetId="15" hidden="1">{"'Sheet1'!$A$4386:$N$4591"}</definedName>
    <definedName name="_________dec05" localSheetId="20" hidden="1">{"'Sheet1'!$A$4386:$N$4591"}</definedName>
    <definedName name="_________dec05" hidden="1">{"'Sheet1'!$A$4386:$N$4591"}</definedName>
    <definedName name="_________dol12" localSheetId="2">#REF!</definedName>
    <definedName name="_________dol12">#REF!</definedName>
    <definedName name="_________dol6" localSheetId="2">#REF!</definedName>
    <definedName name="_________dol6">#REF!</definedName>
    <definedName name="_________f1">#REF!</definedName>
    <definedName name="_________g1">#REF!</definedName>
    <definedName name="_________IDA1" localSheetId="2">#REF!</definedName>
    <definedName name="_________IDA1">#REF!</definedName>
    <definedName name="_________in18900">#REF!</definedName>
    <definedName name="_________iv19000">#REF!</definedName>
    <definedName name="_________Ki1">[9]grid!$C$182</definedName>
    <definedName name="_________Ki2">[9]grid!$C$191</definedName>
    <definedName name="_________lb1">#REF!</definedName>
    <definedName name="_________lb2">#REF!</definedName>
    <definedName name="_________m20">#REF!</definedName>
    <definedName name="_________m234">#REF!</definedName>
    <definedName name="_________m35">#REF!</definedName>
    <definedName name="_________mac2">200</definedName>
    <definedName name="_________mix10">4.5</definedName>
    <definedName name="_________mix15">264/50</definedName>
    <definedName name="_________mix20">330/50</definedName>
    <definedName name="_________mix30">350/50</definedName>
    <definedName name="_________mix40">450/50</definedName>
    <definedName name="_________mm1" localSheetId="18">#REF!</definedName>
    <definedName name="_________mm1">#REF!</definedName>
    <definedName name="_________mm2" localSheetId="18">#REF!</definedName>
    <definedName name="_________mm2">#REF!</definedName>
    <definedName name="_________mm3" localSheetId="18">#REF!</definedName>
    <definedName name="_________mm3">#REF!</definedName>
    <definedName name="_________Nov2007" localSheetId="2" hidden="1">{"'PROFITABILITY'!$A$1:$F$45"}</definedName>
    <definedName name="_________Nov2007" localSheetId="22" hidden="1">{"'PROFITABILITY'!$A$1:$F$45"}</definedName>
    <definedName name="_________Nov2007" localSheetId="18" hidden="1">{"'PROFITABILITY'!$A$1:$F$45"}</definedName>
    <definedName name="_________Nov2007" localSheetId="21" hidden="1">{"'PROFITABILITY'!$A$1:$F$45"}</definedName>
    <definedName name="_________Nov2007" localSheetId="25" hidden="1">{"'PROFITABILITY'!$A$1:$F$45"}</definedName>
    <definedName name="_________Nov2007" localSheetId="15" hidden="1">{"'PROFITABILITY'!$A$1:$F$45"}</definedName>
    <definedName name="_________Nov2007" localSheetId="20" hidden="1">{"'PROFITABILITY'!$A$1:$F$45"}</definedName>
    <definedName name="_________Nov2007" hidden="1">{"'PROFITABILITY'!$A$1:$F$45"}</definedName>
    <definedName name="_________sh1">90</definedName>
    <definedName name="_________sh2">120</definedName>
    <definedName name="_________sh3">150</definedName>
    <definedName name="_________sh4">180</definedName>
    <definedName name="_________tab1" localSheetId="18">#REF!</definedName>
    <definedName name="_________tab1" localSheetId="21">#REF!</definedName>
    <definedName name="_________tab1" localSheetId="25">#REF!</definedName>
    <definedName name="_________tab1">#REF!</definedName>
    <definedName name="_________tab2" localSheetId="18">#REF!</definedName>
    <definedName name="_________tab2">#REF!</definedName>
    <definedName name="_________VS2004" localSheetId="22" hidden="1">#REF!</definedName>
    <definedName name="_________VS2004" localSheetId="20" hidden="1">#REF!</definedName>
    <definedName name="_________VS2004" hidden="1">#REF!</definedName>
    <definedName name="_________xlcn.WorksheetConnection_InfoEntryA2D32" localSheetId="2" hidden="1">'[10]Info Entry'!$A$2:$C$32</definedName>
    <definedName name="_________xlcn.WorksheetConnection_InfoEntryA2D32" localSheetId="18" hidden="1">#REF!</definedName>
    <definedName name="_________xlcn.WorksheetConnection_InfoEntryA2D32" localSheetId="21" hidden="1">'[10]Info Entry'!$A$2:$C$32</definedName>
    <definedName name="_________xlcn.WorksheetConnection_InfoEntryA2D32" localSheetId="25" hidden="1">'[10]Info Entry'!$A$2:$C$32</definedName>
    <definedName name="_________xlcn.WorksheetConnection_InfoEntryA2D32" localSheetId="15" hidden="1">#REF!</definedName>
    <definedName name="_________xlcn.WorksheetConnection_InfoEntryA2D32" hidden="1">#REF!</definedName>
    <definedName name="_________xlnm._FilterDatabase_1" localSheetId="22">#REF!</definedName>
    <definedName name="_________xlnm._FilterDatabase_1" localSheetId="15">#REF!</definedName>
    <definedName name="_________xlnm._FilterDatabase_1" localSheetId="20">#REF!</definedName>
    <definedName name="_________xlnm._FilterDatabase_1">#REF!</definedName>
    <definedName name="_________xlnm._FilterDatabase_2" localSheetId="22">#REF!</definedName>
    <definedName name="_________xlnm._FilterDatabase_2" localSheetId="20">#REF!</definedName>
    <definedName name="_________xlnm._FilterDatabase_2">#REF!</definedName>
    <definedName name="_________xlnm._FilterDatabase_3">#REF!</definedName>
    <definedName name="_________xlnm._FilterDatabase_4">#REF!</definedName>
    <definedName name="_________xlnm._FilterDatabase_5">#N/A</definedName>
    <definedName name="_________xlnm.Print_Area_1" localSheetId="2">#REF!</definedName>
    <definedName name="_________xlnm.Print_Area_1" localSheetId="22">#REF!</definedName>
    <definedName name="_________xlnm.Print_Area_1" localSheetId="15">#REF!</definedName>
    <definedName name="_________xlnm.Print_Area_1" localSheetId="20">#REF!</definedName>
    <definedName name="_________xlnm.Print_Area_1">#REF!</definedName>
    <definedName name="_________xlnm.Print_Area_1_1">"#REF!"</definedName>
    <definedName name="_________xlnm.Print_Area_10" localSheetId="2">#REF!</definedName>
    <definedName name="_________xlnm.Print_Area_10" localSheetId="22">#REF!</definedName>
    <definedName name="_________xlnm.Print_Area_10" localSheetId="15">#REF!</definedName>
    <definedName name="_________xlnm.Print_Area_10" localSheetId="20">#REF!</definedName>
    <definedName name="_________xlnm.Print_Area_10">#REF!</definedName>
    <definedName name="_________xlnm.Print_Area_10_1">"#REF!"</definedName>
    <definedName name="_________xlnm.Print_Area_11" localSheetId="2">#REF!</definedName>
    <definedName name="_________xlnm.Print_Area_11" localSheetId="22">#REF!</definedName>
    <definedName name="_________xlnm.Print_Area_11" localSheetId="15">#REF!</definedName>
    <definedName name="_________xlnm.Print_Area_11" localSheetId="20">#REF!</definedName>
    <definedName name="_________xlnm.Print_Area_11">#REF!</definedName>
    <definedName name="_________xlnm.Print_Area_13" localSheetId="2">#REF!</definedName>
    <definedName name="_________xlnm.Print_Area_13" localSheetId="22">#REF!</definedName>
    <definedName name="_________xlnm.Print_Area_13" localSheetId="20">#REF!</definedName>
    <definedName name="_________xlnm.Print_Area_13">#REF!</definedName>
    <definedName name="_________xlnm.Print_Area_2" localSheetId="22">#REF!</definedName>
    <definedName name="_________xlnm.Print_Area_2" localSheetId="20">#REF!</definedName>
    <definedName name="_________xlnm.Print_Area_2">#REF!</definedName>
    <definedName name="_________xlnm.Print_Area_2_1">"#REF!"</definedName>
    <definedName name="_________xlnm.Print_Area_3" localSheetId="2">#REF!</definedName>
    <definedName name="_________xlnm.Print_Area_3" localSheetId="22">#REF!</definedName>
    <definedName name="_________xlnm.Print_Area_3" localSheetId="15">#REF!</definedName>
    <definedName name="_________xlnm.Print_Area_3" localSheetId="20">#REF!</definedName>
    <definedName name="_________xlnm.Print_Area_3">#REF!</definedName>
    <definedName name="_________xlnm.Print_Area_4" localSheetId="2">#REF!</definedName>
    <definedName name="_________xlnm.Print_Area_4">#REF!</definedName>
    <definedName name="_________xlnm.Print_Area_5" localSheetId="2">#REF!</definedName>
    <definedName name="_________xlnm.Print_Area_5">#REF!</definedName>
    <definedName name="_________xlnm.Print_Area_6">#REF!</definedName>
    <definedName name="_________xlnm.Print_Area_7">#REF!</definedName>
    <definedName name="_________xlnm.Print_Area_8">#REF!</definedName>
    <definedName name="_________xlnm.Print_Area_9">#REF!</definedName>
    <definedName name="_________xlnm.Print_Titles">#REF!</definedName>
    <definedName name="_________xlnm.Print_Titles_1">#REF!</definedName>
    <definedName name="_________xlnm.Print_Titles_2" localSheetId="2">(#REF!,#REF!)</definedName>
    <definedName name="_________xlnm.Print_Titles_2" localSheetId="18">(#REF!,#REF!)</definedName>
    <definedName name="_________xlnm.Print_Titles_2">(#REF!,#REF!)</definedName>
    <definedName name="_________xlnm.Print_Titles_3" localSheetId="2">(#REF!,#REF!)</definedName>
    <definedName name="_________xlnm.Print_Titles_3" localSheetId="22">(#REF!,#REF!)</definedName>
    <definedName name="_________xlnm.Print_Titles_3" localSheetId="20">(#REF!,#REF!)</definedName>
    <definedName name="_________xlnm.Print_Titles_3">(#REF!,#REF!)</definedName>
    <definedName name="_________xlnm.Print_Titles_4" localSheetId="2">#REF!</definedName>
    <definedName name="_________xlnm.Print_Titles_4" localSheetId="22">#REF!</definedName>
    <definedName name="_________xlnm.Print_Titles_4" localSheetId="15">#REF!</definedName>
    <definedName name="_________xlnm.Print_Titles_4" localSheetId="20">#REF!</definedName>
    <definedName name="_________xlnm.Print_Titles_4">#REF!</definedName>
    <definedName name="_________xlnm.Print_Titles_7" localSheetId="2">#REF!</definedName>
    <definedName name="_________xlnm.Print_Titles_7">#REF!</definedName>
    <definedName name="________1____123Graph_ACHART_1" localSheetId="2" hidden="1">#REF!</definedName>
    <definedName name="________1____123Graph_ACHART_1" hidden="1">#REF!</definedName>
    <definedName name="________2____123Graph_BCHART_1" hidden="1">#REF!</definedName>
    <definedName name="________3____123Graph_CCHART_1" hidden="1">#REF!</definedName>
    <definedName name="________4_____a">#REF!</definedName>
    <definedName name="________4___123Graph_ACHART_1" hidden="1">#REF!</definedName>
    <definedName name="________5___123Graph_BCHART_1" hidden="1">#REF!</definedName>
    <definedName name="________6___123Graph_CCHART_1" hidden="1">#REF!</definedName>
    <definedName name="________7__123Graph_ACHART_1" hidden="1">#REF!</definedName>
    <definedName name="________8__123Graph_BCHART_1" hidden="1">#REF!</definedName>
    <definedName name="________9__123Graph_CCHART_1" hidden="1">#REF!</definedName>
    <definedName name="________A65537">#REF!</definedName>
    <definedName name="________A655600">#REF!</definedName>
    <definedName name="________a655601">#REF!</definedName>
    <definedName name="________A71614">#REF!</definedName>
    <definedName name="________A81614">#REF!</definedName>
    <definedName name="________A91614">#REF!</definedName>
    <definedName name="________a999999">#REF!</definedName>
    <definedName name="________aa1" localSheetId="2" hidden="1">{"'PROFITABILITY'!$A$1:$F$45"}</definedName>
    <definedName name="________aa1" localSheetId="22" hidden="1">{"'PROFITABILITY'!$A$1:$F$45"}</definedName>
    <definedName name="________aa1" localSheetId="18" hidden="1">{"'PROFITABILITY'!$A$1:$F$45"}</definedName>
    <definedName name="________aa1" localSheetId="21" hidden="1">{"'PROFITABILITY'!$A$1:$F$45"}</definedName>
    <definedName name="________aa1" localSheetId="25" hidden="1">{"'PROFITABILITY'!$A$1:$F$45"}</definedName>
    <definedName name="________aa1" localSheetId="15" hidden="1">{"'PROFITABILITY'!$A$1:$F$45"}</definedName>
    <definedName name="________aa1" localSheetId="20" hidden="1">{"'PROFITABILITY'!$A$1:$F$45"}</definedName>
    <definedName name="________aa1" hidden="1">{"'PROFITABILITY'!$A$1:$F$45"}</definedName>
    <definedName name="________aoc1">#REF!</definedName>
    <definedName name="________aoc2">#REF!</definedName>
    <definedName name="________aoc3">#REF!</definedName>
    <definedName name="________aoc4">#REF!</definedName>
    <definedName name="________b111121" localSheetId="21">#REF!</definedName>
    <definedName name="________b111121" localSheetId="25">#REF!</definedName>
    <definedName name="________b111121">#REF!</definedName>
    <definedName name="________CAN112">13.42</definedName>
    <definedName name="________CAN113">12.98</definedName>
    <definedName name="________CAN117">12.7</definedName>
    <definedName name="________CAN118">13.27</definedName>
    <definedName name="________CAN120">11.72</definedName>
    <definedName name="________CAN210">10.38</definedName>
    <definedName name="________CAN211">10.58</definedName>
    <definedName name="________CAN213">10.56</definedName>
    <definedName name="________CAN215">10.22</definedName>
    <definedName name="________CAN216">9.61</definedName>
    <definedName name="________CAN217">10.47</definedName>
    <definedName name="________CAN219">10.91</definedName>
    <definedName name="________CAN220">11.09</definedName>
    <definedName name="________CAN221">11.25</definedName>
    <definedName name="________CAN222">10.17</definedName>
    <definedName name="________CAN223">9.89</definedName>
    <definedName name="________CAN230">10.79</definedName>
    <definedName name="________can421">40.2</definedName>
    <definedName name="________can422">41.57</definedName>
    <definedName name="________can423">43.9</definedName>
    <definedName name="________can424">41.19</definedName>
    <definedName name="________can425">42.81</definedName>
    <definedName name="________can426">40.77</definedName>
    <definedName name="________can427">40.92</definedName>
    <definedName name="________can428">39.29</definedName>
    <definedName name="________can429">45.19</definedName>
    <definedName name="________can430">40.73</definedName>
    <definedName name="________can431">42.52</definedName>
    <definedName name="________can432">42.53</definedName>
    <definedName name="________can433">43.69</definedName>
    <definedName name="________can434">40.43</definedName>
    <definedName name="________can435">43.3</definedName>
    <definedName name="________cem124" localSheetId="18">#REF!</definedName>
    <definedName name="________cem124">#REF!</definedName>
    <definedName name="________CU600" localSheetId="2" hidden="1">{#N/A,#N/A,TRUE,"toc";#N/A,#N/A,TRUE,"general";#N/A,#N/A,TRUE,"compressive";#N/A,#N/A,TRUE,"lateral";#N/A,#N/A,TRUE,"shallow"}</definedName>
    <definedName name="________CU600" localSheetId="22" hidden="1">{#N/A,#N/A,TRUE,"toc";#N/A,#N/A,TRUE,"general";#N/A,#N/A,TRUE,"compressive";#N/A,#N/A,TRUE,"lateral";#N/A,#N/A,TRUE,"shallow"}</definedName>
    <definedName name="________CU600" localSheetId="18" hidden="1">{#N/A,#N/A,TRUE,"toc";#N/A,#N/A,TRUE,"general";#N/A,#N/A,TRUE,"compressive";#N/A,#N/A,TRUE,"lateral";#N/A,#N/A,TRUE,"shallow"}</definedName>
    <definedName name="________CU600" localSheetId="21" hidden="1">{#N/A,#N/A,TRUE,"toc";#N/A,#N/A,TRUE,"general";#N/A,#N/A,TRUE,"compressive";#N/A,#N/A,TRUE,"lateral";#N/A,#N/A,TRUE,"shallow"}</definedName>
    <definedName name="________CU600" localSheetId="25" hidden="1">{#N/A,#N/A,TRUE,"toc";#N/A,#N/A,TRUE,"general";#N/A,#N/A,TRUE,"compressive";#N/A,#N/A,TRUE,"lateral";#N/A,#N/A,TRUE,"shallow"}</definedName>
    <definedName name="________CU600" localSheetId="15" hidden="1">{#N/A,#N/A,TRUE,"toc";#N/A,#N/A,TRUE,"general";#N/A,#N/A,TRUE,"compressive";#N/A,#N/A,TRUE,"lateral";#N/A,#N/A,TRUE,"shallow"}</definedName>
    <definedName name="________CU600" localSheetId="20" hidden="1">{#N/A,#N/A,TRUE,"toc";#N/A,#N/A,TRUE,"general";#N/A,#N/A,TRUE,"compressive";#N/A,#N/A,TRUE,"lateral";#N/A,#N/A,TRUE,"shallow"}</definedName>
    <definedName name="________CU600" hidden="1">{#N/A,#N/A,TRUE,"toc";#N/A,#N/A,TRUE,"general";#N/A,#N/A,TRUE,"compressive";#N/A,#N/A,TRUE,"lateral";#N/A,#N/A,TRUE,"shallow"}</definedName>
    <definedName name="________dec05" localSheetId="22" hidden="1">{"'Sheet1'!$A$4386:$N$4591"}</definedName>
    <definedName name="________dec05" localSheetId="18" hidden="1">{"'Sheet1'!$A$4386:$N$4591"}</definedName>
    <definedName name="________dec05" localSheetId="21" hidden="1">{"'Sheet1'!$A$4386:$N$4591"}</definedName>
    <definedName name="________dec05" localSheetId="25" hidden="1">{"'Sheet1'!$A$4386:$N$4591"}</definedName>
    <definedName name="________dec05" localSheetId="15" hidden="1">{"'Sheet1'!$A$4386:$N$4591"}</definedName>
    <definedName name="________dec05" localSheetId="20" hidden="1">{"'Sheet1'!$A$4386:$N$4591"}</definedName>
    <definedName name="________dec05" hidden="1">{"'Sheet1'!$A$4386:$N$4591"}</definedName>
    <definedName name="________DET1" localSheetId="2">[11]Basicrates!$D$39</definedName>
    <definedName name="________DET1" localSheetId="18">#REF!</definedName>
    <definedName name="________DET1" localSheetId="21">[11]Basicrates!$D$39</definedName>
    <definedName name="________DET1" localSheetId="25">[11]Basicrates!$D$39</definedName>
    <definedName name="________DET1" localSheetId="15">#REF!</definedName>
    <definedName name="________DET1">#REF!</definedName>
    <definedName name="________dol12" localSheetId="2">#REF!</definedName>
    <definedName name="________dol12" localSheetId="22">#REF!</definedName>
    <definedName name="________dol12" localSheetId="20">#REF!</definedName>
    <definedName name="________dol12">#REF!</definedName>
    <definedName name="________dol6" localSheetId="2">#REF!</definedName>
    <definedName name="________dol6">#REF!</definedName>
    <definedName name="________f1">#REF!</definedName>
    <definedName name="________FEL1" localSheetId="2">[11]Basicrates!$D$90</definedName>
    <definedName name="________FEL1" localSheetId="18">#REF!</definedName>
    <definedName name="________FEL1" localSheetId="21">[11]Basicrates!$D$90</definedName>
    <definedName name="________FEL1" localSheetId="25">[11]Basicrates!$D$90</definedName>
    <definedName name="________FEL1" localSheetId="15">#REF!</definedName>
    <definedName name="________FEL1">#REF!</definedName>
    <definedName name="________g1" localSheetId="15">#REF!</definedName>
    <definedName name="________g1">#REF!</definedName>
    <definedName name="________GEL1" localSheetId="2">[11]Basicrates!$D$38</definedName>
    <definedName name="________GEL1" localSheetId="18">#REF!</definedName>
    <definedName name="________GEL1" localSheetId="21">[11]Basicrates!$D$38</definedName>
    <definedName name="________GEL1" localSheetId="25">[11]Basicrates!$D$38</definedName>
    <definedName name="________GEL1" localSheetId="15">#REF!</definedName>
    <definedName name="________GEL1">#REF!</definedName>
    <definedName name="________HBG10" localSheetId="2">[11]Basicrates!$F$13</definedName>
    <definedName name="________HBG10" localSheetId="18">#REF!</definedName>
    <definedName name="________HBG10" localSheetId="21">[11]Basicrates!$F$13</definedName>
    <definedName name="________HBG10" localSheetId="25">[11]Basicrates!$F$13</definedName>
    <definedName name="________HBG10" localSheetId="15">#REF!</definedName>
    <definedName name="________HBG10">#REF!</definedName>
    <definedName name="________HBG12" localSheetId="2">[11]Basicrates!$F$12</definedName>
    <definedName name="________HBG12" localSheetId="18">#REF!</definedName>
    <definedName name="________HBG12" localSheetId="21">[11]Basicrates!$F$12</definedName>
    <definedName name="________HBG12" localSheetId="25">[11]Basicrates!$F$12</definedName>
    <definedName name="________HBG12" localSheetId="15">#REF!</definedName>
    <definedName name="________HBG12">#REF!</definedName>
    <definedName name="________HBG25" localSheetId="2">[11]Basicrates!$F$10</definedName>
    <definedName name="________HBG25" localSheetId="18">#REF!</definedName>
    <definedName name="________HBG25" localSheetId="21">[11]Basicrates!$F$10</definedName>
    <definedName name="________HBG25" localSheetId="25">[11]Basicrates!$F$10</definedName>
    <definedName name="________HBG25" localSheetId="15">#REF!</definedName>
    <definedName name="________HBG25">#REF!</definedName>
    <definedName name="________HBG40" localSheetId="2">[11]Basicrates!$F$9</definedName>
    <definedName name="________HBG40" localSheetId="18">#REF!</definedName>
    <definedName name="________HBG40" localSheetId="21">[11]Basicrates!$F$9</definedName>
    <definedName name="________HBG40" localSheetId="25">[11]Basicrates!$F$9</definedName>
    <definedName name="________HBG40" localSheetId="15">#REF!</definedName>
    <definedName name="________HBG40">#REF!</definedName>
    <definedName name="________HBG50" localSheetId="2">[11]Basicrates!$F$8</definedName>
    <definedName name="________HBG50" localSheetId="18">#REF!</definedName>
    <definedName name="________HBG50" localSheetId="21">[11]Basicrates!$F$8</definedName>
    <definedName name="________HBG50" localSheetId="25">[11]Basicrates!$F$8</definedName>
    <definedName name="________HBG50" localSheetId="15">#REF!</definedName>
    <definedName name="________HBG50">#REF!</definedName>
    <definedName name="________HBG6" localSheetId="2">[11]Basicrates!$F$14</definedName>
    <definedName name="________HBG6" localSheetId="18">#REF!</definedName>
    <definedName name="________HBG6" localSheetId="21">[11]Basicrates!$F$14</definedName>
    <definedName name="________HBG6" localSheetId="25">[11]Basicrates!$F$14</definedName>
    <definedName name="________HBG6" localSheetId="15">#REF!</definedName>
    <definedName name="________HBG6">#REF!</definedName>
    <definedName name="________IDA1" localSheetId="22">#REF!</definedName>
    <definedName name="________IDA1" localSheetId="15">#REF!</definedName>
    <definedName name="________IDA1" localSheetId="20">#REF!</definedName>
    <definedName name="________IDA1">#REF!</definedName>
    <definedName name="________in18900" localSheetId="22">#REF!</definedName>
    <definedName name="________in18900" localSheetId="20">#REF!</definedName>
    <definedName name="________in18900">#REF!</definedName>
    <definedName name="________iv19000">#REF!</definedName>
    <definedName name="________KEY3" hidden="1">'[6]SC Cost FEB 03'!#REF!</definedName>
    <definedName name="________Ki1">#REF!</definedName>
    <definedName name="________Ki2">#REF!</definedName>
    <definedName name="________lb1">#REF!</definedName>
    <definedName name="________lb2">#REF!</definedName>
    <definedName name="________m20">#REF!</definedName>
    <definedName name="________m234">#REF!</definedName>
    <definedName name="________m35">#REF!</definedName>
    <definedName name="________mac2">200</definedName>
    <definedName name="________MG1" localSheetId="2">[11]Basicrates!$D$132</definedName>
    <definedName name="________MG1" localSheetId="18">#REF!</definedName>
    <definedName name="________MG1" localSheetId="21">[11]Basicrates!$D$132</definedName>
    <definedName name="________MG1" localSheetId="25">[11]Basicrates!$D$132</definedName>
    <definedName name="________MG1" localSheetId="15">#REF!</definedName>
    <definedName name="________MG1">#REF!</definedName>
    <definedName name="________mix10">4.5</definedName>
    <definedName name="________mix15">264/50</definedName>
    <definedName name="________mix20">330/50</definedName>
    <definedName name="________mix30">350/50</definedName>
    <definedName name="________mix40">450/50</definedName>
    <definedName name="________mm1" localSheetId="18">#REF!</definedName>
    <definedName name="________mm1">#REF!</definedName>
    <definedName name="________mm2" localSheetId="18">#REF!</definedName>
    <definedName name="________mm2">#REF!</definedName>
    <definedName name="________mm3" localSheetId="18">#REF!</definedName>
    <definedName name="________mm3">#REF!</definedName>
    <definedName name="________Mzd1" localSheetId="2">[12]Basicrates!$D$158</definedName>
    <definedName name="________Mzd1" localSheetId="18">#REF!</definedName>
    <definedName name="________Mzd1" localSheetId="21">[12]Basicrates!$D$158</definedName>
    <definedName name="________Mzd1" localSheetId="25">[12]Basicrates!$D$158</definedName>
    <definedName name="________Mzd1" localSheetId="15">#REF!</definedName>
    <definedName name="________Mzd1">#REF!</definedName>
    <definedName name="________Nov2007" localSheetId="2" hidden="1">{"'PROFITABILITY'!$A$1:$F$45"}</definedName>
    <definedName name="________Nov2007" localSheetId="22" hidden="1">{"'PROFITABILITY'!$A$1:$F$45"}</definedName>
    <definedName name="________Nov2007" localSheetId="18" hidden="1">{"'PROFITABILITY'!$A$1:$F$45"}</definedName>
    <definedName name="________Nov2007" localSheetId="21" hidden="1">{"'PROFITABILITY'!$A$1:$F$45"}</definedName>
    <definedName name="________Nov2007" localSheetId="25" hidden="1">{"'PROFITABILITY'!$A$1:$F$45"}</definedName>
    <definedName name="________Nov2007" localSheetId="15" hidden="1">{"'PROFITABILITY'!$A$1:$F$45"}</definedName>
    <definedName name="________Nov2007" localSheetId="20" hidden="1">{"'PROFITABILITY'!$A$1:$F$45"}</definedName>
    <definedName name="________Nov2007" hidden="1">{"'PROFITABILITY'!$A$1:$F$45"}</definedName>
    <definedName name="________OP2" localSheetId="2">[11]Basicrates!$D$152</definedName>
    <definedName name="________OP2" localSheetId="18">#REF!</definedName>
    <definedName name="________OP2" localSheetId="21">[11]Basicrates!$D$152</definedName>
    <definedName name="________OP2" localSheetId="25">[11]Basicrates!$D$152</definedName>
    <definedName name="________OP2" localSheetId="15">#REF!</definedName>
    <definedName name="________OP2">#REF!</definedName>
    <definedName name="________PM123" hidden="1">{"'Sheet1'!$A$4386:$N$4591"}</definedName>
    <definedName name="________sh1">90</definedName>
    <definedName name="________sh2">120</definedName>
    <definedName name="________sh3">150</definedName>
    <definedName name="________sh4">180</definedName>
    <definedName name="________tab1" localSheetId="18">#REF!</definedName>
    <definedName name="________tab1" localSheetId="21">#REF!</definedName>
    <definedName name="________tab1" localSheetId="25">#REF!</definedName>
    <definedName name="________tab1" localSheetId="15">#REF!</definedName>
    <definedName name="________tab1">#REF!</definedName>
    <definedName name="________tab2" localSheetId="15">#REF!</definedName>
    <definedName name="________tab2">#REF!</definedName>
    <definedName name="________VS2004" localSheetId="22" hidden="1">#REF!</definedName>
    <definedName name="________VS2004" localSheetId="20" hidden="1">#REF!</definedName>
    <definedName name="________VS2004" hidden="1">#REF!</definedName>
    <definedName name="________WD2" localSheetId="2">[11]Basicrates!$D$131</definedName>
    <definedName name="________WD2" localSheetId="18">#REF!</definedName>
    <definedName name="________WD2" localSheetId="21">[11]Basicrates!$D$131</definedName>
    <definedName name="________WD2" localSheetId="25">[11]Basicrates!$D$131</definedName>
    <definedName name="________WD2" localSheetId="15">#REF!</definedName>
    <definedName name="________WD2">#REF!</definedName>
    <definedName name="________Xl1">#REF!</definedName>
    <definedName name="________xlcn.WorksheetConnection_InfoEntryA2D32" localSheetId="2" hidden="1">'[10]Info Entry'!$A$2:$C$32</definedName>
    <definedName name="________xlcn.WorksheetConnection_InfoEntryA2D32" localSheetId="18" hidden="1">#REF!</definedName>
    <definedName name="________xlcn.WorksheetConnection_InfoEntryA2D32" localSheetId="21" hidden="1">'[10]Info Entry'!$A$2:$C$32</definedName>
    <definedName name="________xlcn.WorksheetConnection_InfoEntryA2D32" localSheetId="25" hidden="1">'[10]Info Entry'!$A$2:$C$32</definedName>
    <definedName name="________xlcn.WorksheetConnection_InfoEntryA2D32" localSheetId="15" hidden="1">#REF!</definedName>
    <definedName name="________xlcn.WorksheetConnection_InfoEntryA2D32" hidden="1">#REF!</definedName>
    <definedName name="________xlnm._FilterDatabase_1" localSheetId="22">#REF!</definedName>
    <definedName name="________xlnm._FilterDatabase_1" localSheetId="15">#REF!</definedName>
    <definedName name="________xlnm._FilterDatabase_1" localSheetId="20">#REF!</definedName>
    <definedName name="________xlnm._FilterDatabase_1">#REF!</definedName>
    <definedName name="________xlnm._FilterDatabase_2" localSheetId="22">#REF!</definedName>
    <definedName name="________xlnm._FilterDatabase_2" localSheetId="20">#REF!</definedName>
    <definedName name="________xlnm._FilterDatabase_2">#REF!</definedName>
    <definedName name="________xlnm._FilterDatabase_3">#REF!</definedName>
    <definedName name="________xlnm._FilterDatabase_4">#REF!</definedName>
    <definedName name="________xlnm._FilterDatabase_5">#N/A</definedName>
    <definedName name="________xlnm.Print_Area_1" localSheetId="2">#REF!</definedName>
    <definedName name="________xlnm.Print_Area_1" localSheetId="22">#REF!</definedName>
    <definedName name="________xlnm.Print_Area_1" localSheetId="15">#REF!</definedName>
    <definedName name="________xlnm.Print_Area_1" localSheetId="20">#REF!</definedName>
    <definedName name="________xlnm.Print_Area_1">#REF!</definedName>
    <definedName name="________xlnm.Print_Area_1_1">"#REF!"</definedName>
    <definedName name="________xlnm.Print_Area_10" localSheetId="2">#REF!</definedName>
    <definedName name="________xlnm.Print_Area_10" localSheetId="22">#REF!</definedName>
    <definedName name="________xlnm.Print_Area_10" localSheetId="15">#REF!</definedName>
    <definedName name="________xlnm.Print_Area_10" localSheetId="20">#REF!</definedName>
    <definedName name="________xlnm.Print_Area_10">#REF!</definedName>
    <definedName name="________xlnm.Print_Area_10_1">"#REF!"</definedName>
    <definedName name="________xlnm.Print_Area_11" localSheetId="2">#REF!</definedName>
    <definedName name="________xlnm.Print_Area_11" localSheetId="22">#REF!</definedName>
    <definedName name="________xlnm.Print_Area_11" localSheetId="15">#REF!</definedName>
    <definedName name="________xlnm.Print_Area_11" localSheetId="20">#REF!</definedName>
    <definedName name="________xlnm.Print_Area_11">#REF!</definedName>
    <definedName name="________xlnm.Print_Area_11_1">"#REF!"</definedName>
    <definedName name="________xlnm.Print_Area_13" localSheetId="2">#REF!</definedName>
    <definedName name="________xlnm.Print_Area_13" localSheetId="22">#REF!</definedName>
    <definedName name="________xlnm.Print_Area_13" localSheetId="15">#REF!</definedName>
    <definedName name="________xlnm.Print_Area_13" localSheetId="20">#REF!</definedName>
    <definedName name="________xlnm.Print_Area_13">#REF!</definedName>
    <definedName name="________xlnm.Print_Area_2" localSheetId="2">#REF!</definedName>
    <definedName name="________xlnm.Print_Area_2" localSheetId="22">#REF!</definedName>
    <definedName name="________xlnm.Print_Area_2" localSheetId="20">#REF!</definedName>
    <definedName name="________xlnm.Print_Area_2">#REF!</definedName>
    <definedName name="________xlnm.Print_Area_3" localSheetId="22">#REF!</definedName>
    <definedName name="________xlnm.Print_Area_3" localSheetId="20">#REF!</definedName>
    <definedName name="________xlnm.Print_Area_3">#REF!</definedName>
    <definedName name="________xlnm.Print_Area_4">#REF!</definedName>
    <definedName name="________xlnm.Print_Area_5">#REF!</definedName>
    <definedName name="________xlnm.Print_Area_6">#REF!</definedName>
    <definedName name="________xlnm.Print_Area_7">#REF!</definedName>
    <definedName name="________xlnm.Print_Area_8">#REF!</definedName>
    <definedName name="________xlnm.Print_Area_9">#REF!</definedName>
    <definedName name="________xlnm.Print_Titles">#REF!</definedName>
    <definedName name="________xlnm.Print_Titles_1">#REF!</definedName>
    <definedName name="________xlnm.Print_Titles_2" localSheetId="2">(#REF!,#REF!)</definedName>
    <definedName name="________xlnm.Print_Titles_2" localSheetId="18">(#REF!,#REF!)</definedName>
    <definedName name="________xlnm.Print_Titles_2">(#REF!,#REF!)</definedName>
    <definedName name="________xlnm.Print_Titles_3" localSheetId="2">(#REF!,#REF!)</definedName>
    <definedName name="________xlnm.Print_Titles_3" localSheetId="22">(#REF!,#REF!)</definedName>
    <definedName name="________xlnm.Print_Titles_3" localSheetId="20">(#REF!,#REF!)</definedName>
    <definedName name="________xlnm.Print_Titles_3">(#REF!,#REF!)</definedName>
    <definedName name="________xlnm.Print_Titles_4" localSheetId="2">#REF!</definedName>
    <definedName name="________xlnm.Print_Titles_4" localSheetId="22">#REF!</definedName>
    <definedName name="________xlnm.Print_Titles_4" localSheetId="15">#REF!</definedName>
    <definedName name="________xlnm.Print_Titles_4" localSheetId="20">#REF!</definedName>
    <definedName name="________xlnm.Print_Titles_4">#REF!</definedName>
    <definedName name="________xlnm.Print_Titles_7" localSheetId="2">#REF!</definedName>
    <definedName name="________xlnm.Print_Titles_7">#REF!</definedName>
    <definedName name="_______1____123Graph_ACHART_1" localSheetId="2" hidden="1">#REF!</definedName>
    <definedName name="_______1____123Graph_ACHART_1" hidden="1">#REF!</definedName>
    <definedName name="_______2____123Graph_BCHART_1" hidden="1">#REF!</definedName>
    <definedName name="_______3____123Graph_CCHART_1" hidden="1">#REF!</definedName>
    <definedName name="_______4___123Graph_ACHART_1" hidden="1">#REF!</definedName>
    <definedName name="_______5___123Graph_BCHART_1" hidden="1">#REF!</definedName>
    <definedName name="_______6___123Graph_CCHART_1" hidden="1">#REF!</definedName>
    <definedName name="_______7__123Graph_ACHART_1" hidden="1">#REF!</definedName>
    <definedName name="_______8__123Graph_BCHART_1" hidden="1">#REF!</definedName>
    <definedName name="_______9__123Graph_CCHART_1" hidden="1">#REF!</definedName>
    <definedName name="_______a1">#REF!</definedName>
    <definedName name="_______A2">#REF!</definedName>
    <definedName name="_______A65537">#REF!</definedName>
    <definedName name="_______A655600">#REF!</definedName>
    <definedName name="_______a655601">#REF!</definedName>
    <definedName name="_______A71614">#REF!</definedName>
    <definedName name="_______A81614">#REF!</definedName>
    <definedName name="_______A91614">#REF!</definedName>
    <definedName name="_______a999999">#REF!</definedName>
    <definedName name="_______aa1" localSheetId="2" hidden="1">{"'PROFITABILITY'!$A$1:$F$45"}</definedName>
    <definedName name="_______aa1" localSheetId="22" hidden="1">{"'PROFITABILITY'!$A$1:$F$45"}</definedName>
    <definedName name="_______aa1" localSheetId="18" hidden="1">{"'PROFITABILITY'!$A$1:$F$45"}</definedName>
    <definedName name="_______aa1" localSheetId="21" hidden="1">{"'PROFITABILITY'!$A$1:$F$45"}</definedName>
    <definedName name="_______aa1" localSheetId="25" hidden="1">{"'PROFITABILITY'!$A$1:$F$45"}</definedName>
    <definedName name="_______aa1" localSheetId="15" hidden="1">{"'PROFITABILITY'!$A$1:$F$45"}</definedName>
    <definedName name="_______aa1" localSheetId="20" hidden="1">{"'PROFITABILITY'!$A$1:$F$45"}</definedName>
    <definedName name="_______aa1" hidden="1">{"'PROFITABILITY'!$A$1:$F$45"}</definedName>
    <definedName name="_______aoc1">#REF!</definedName>
    <definedName name="_______aoc2">#REF!</definedName>
    <definedName name="_______aoc3">#REF!</definedName>
    <definedName name="_______aoc4">#REF!</definedName>
    <definedName name="_______b111121" localSheetId="21">#REF!</definedName>
    <definedName name="_______b111121" localSheetId="25">#REF!</definedName>
    <definedName name="_______b111121">#REF!</definedName>
    <definedName name="_______CAN112">13.42</definedName>
    <definedName name="_______CAN113">12.98</definedName>
    <definedName name="_______CAN117">12.7</definedName>
    <definedName name="_______CAN118">13.27</definedName>
    <definedName name="_______CAN120">11.72</definedName>
    <definedName name="_______CAN210">10.38</definedName>
    <definedName name="_______CAN211">10.58</definedName>
    <definedName name="_______CAN213">10.56</definedName>
    <definedName name="_______CAN215">10.22</definedName>
    <definedName name="_______CAN216">9.61</definedName>
    <definedName name="_______CAN217">10.47</definedName>
    <definedName name="_______CAN219">10.91</definedName>
    <definedName name="_______CAN220">11.09</definedName>
    <definedName name="_______CAN221">11.25</definedName>
    <definedName name="_______CAN222">10.17</definedName>
    <definedName name="_______CAN223">9.89</definedName>
    <definedName name="_______CAN230">10.79</definedName>
    <definedName name="_______can421">40.2</definedName>
    <definedName name="_______can422">41.57</definedName>
    <definedName name="_______can423">43.9</definedName>
    <definedName name="_______can424">41.19</definedName>
    <definedName name="_______can425">42.81</definedName>
    <definedName name="_______can426">40.77</definedName>
    <definedName name="_______can427">40.92</definedName>
    <definedName name="_______can428">39.29</definedName>
    <definedName name="_______can429">45.19</definedName>
    <definedName name="_______can430">40.73</definedName>
    <definedName name="_______can431">42.52</definedName>
    <definedName name="_______can432">42.53</definedName>
    <definedName name="_______can433">43.69</definedName>
    <definedName name="_______can434">40.43</definedName>
    <definedName name="_______can435">43.3</definedName>
    <definedName name="_______cem124" localSheetId="18">#REF!</definedName>
    <definedName name="_______cem124">#REF!</definedName>
    <definedName name="_______col33">'[13]A1-Continuous'!#REF!</definedName>
    <definedName name="_______dec05" localSheetId="22" hidden="1">{"'Sheet1'!$A$4386:$N$4591"}</definedName>
    <definedName name="_______dec05" localSheetId="18" hidden="1">{"'Sheet1'!$A$4386:$N$4591"}</definedName>
    <definedName name="_______dec05" localSheetId="21" hidden="1">{"'Sheet1'!$A$4386:$N$4591"}</definedName>
    <definedName name="_______dec05" localSheetId="25" hidden="1">{"'Sheet1'!$A$4386:$N$4591"}</definedName>
    <definedName name="_______dec05" localSheetId="15" hidden="1">{"'Sheet1'!$A$4386:$N$4591"}</definedName>
    <definedName name="_______dec05" localSheetId="20" hidden="1">{"'Sheet1'!$A$4386:$N$4591"}</definedName>
    <definedName name="_______dec05" hidden="1">{"'Sheet1'!$A$4386:$N$4591"}</definedName>
    <definedName name="_______del1">#REF!</definedName>
    <definedName name="_______DET1" localSheetId="2">[11]Basicrates!$D$39</definedName>
    <definedName name="_______DET1" localSheetId="18">#REF!</definedName>
    <definedName name="_______DET1" localSheetId="21">[11]Basicrates!$D$39</definedName>
    <definedName name="_______DET1" localSheetId="25">[11]Basicrates!$D$39</definedName>
    <definedName name="_______DET1" localSheetId="15">#REF!</definedName>
    <definedName name="_______DET1">#REF!</definedName>
    <definedName name="_______dol12" localSheetId="2">#REF!</definedName>
    <definedName name="_______dol12" localSheetId="22">#REF!</definedName>
    <definedName name="_______dol12" localSheetId="20">#REF!</definedName>
    <definedName name="_______dol12">#REF!</definedName>
    <definedName name="_______dol6" localSheetId="2">#REF!</definedName>
    <definedName name="_______dol6">#REF!</definedName>
    <definedName name="_______f1">#REF!</definedName>
    <definedName name="_______FEL1" localSheetId="2">[11]Basicrates!$D$90</definedName>
    <definedName name="_______FEL1" localSheetId="18">#REF!</definedName>
    <definedName name="_______FEL1" localSheetId="21">[11]Basicrates!$D$90</definedName>
    <definedName name="_______FEL1" localSheetId="25">[11]Basicrates!$D$90</definedName>
    <definedName name="_______FEL1" localSheetId="15">#REF!</definedName>
    <definedName name="_______FEL1">#REF!</definedName>
    <definedName name="_______g1" localSheetId="15">#REF!</definedName>
    <definedName name="_______g1">#REF!</definedName>
    <definedName name="_______GEL1" localSheetId="2">[11]Basicrates!$D$38</definedName>
    <definedName name="_______GEL1" localSheetId="18">#REF!</definedName>
    <definedName name="_______GEL1" localSheetId="21">[11]Basicrates!$D$38</definedName>
    <definedName name="_______GEL1" localSheetId="25">[11]Basicrates!$D$38</definedName>
    <definedName name="_______GEL1" localSheetId="15">#REF!</definedName>
    <definedName name="_______GEL1">#REF!</definedName>
    <definedName name="_______HBG10" localSheetId="2">[11]Basicrates!$F$13</definedName>
    <definedName name="_______HBG10" localSheetId="18">#REF!</definedName>
    <definedName name="_______HBG10" localSheetId="21">[11]Basicrates!$F$13</definedName>
    <definedName name="_______HBG10" localSheetId="25">[11]Basicrates!$F$13</definedName>
    <definedName name="_______HBG10" localSheetId="15">#REF!</definedName>
    <definedName name="_______HBG10">#REF!</definedName>
    <definedName name="_______HBG12" localSheetId="2">[11]Basicrates!$F$12</definedName>
    <definedName name="_______HBG12" localSheetId="18">#REF!</definedName>
    <definedName name="_______HBG12" localSheetId="21">[11]Basicrates!$F$12</definedName>
    <definedName name="_______HBG12" localSheetId="25">[11]Basicrates!$F$12</definedName>
    <definedName name="_______HBG12" localSheetId="15">#REF!</definedName>
    <definedName name="_______HBG12">#REF!</definedName>
    <definedName name="_______HBG25" localSheetId="2">[11]Basicrates!$F$10</definedName>
    <definedName name="_______HBG25" localSheetId="18">#REF!</definedName>
    <definedName name="_______HBG25" localSheetId="21">[11]Basicrates!$F$10</definedName>
    <definedName name="_______HBG25" localSheetId="25">[11]Basicrates!$F$10</definedName>
    <definedName name="_______HBG25" localSheetId="15">#REF!</definedName>
    <definedName name="_______HBG25">#REF!</definedName>
    <definedName name="_______HBG40" localSheetId="2">[11]Basicrates!$F$9</definedName>
    <definedName name="_______HBG40" localSheetId="18">#REF!</definedName>
    <definedName name="_______HBG40" localSheetId="21">[11]Basicrates!$F$9</definedName>
    <definedName name="_______HBG40" localSheetId="25">[11]Basicrates!$F$9</definedName>
    <definedName name="_______HBG40" localSheetId="15">#REF!</definedName>
    <definedName name="_______HBG40">#REF!</definedName>
    <definedName name="_______HBG50" localSheetId="2">[11]Basicrates!$F$8</definedName>
    <definedName name="_______HBG50" localSheetId="18">#REF!</definedName>
    <definedName name="_______HBG50" localSheetId="21">[11]Basicrates!$F$8</definedName>
    <definedName name="_______HBG50" localSheetId="25">[11]Basicrates!$F$8</definedName>
    <definedName name="_______HBG50" localSheetId="15">#REF!</definedName>
    <definedName name="_______HBG50">#REF!</definedName>
    <definedName name="_______HBG6" localSheetId="2">[11]Basicrates!$F$14</definedName>
    <definedName name="_______HBG6" localSheetId="18">#REF!</definedName>
    <definedName name="_______HBG6" localSheetId="21">[11]Basicrates!$F$14</definedName>
    <definedName name="_______HBG6" localSheetId="25">[11]Basicrates!$F$14</definedName>
    <definedName name="_______HBG6" localSheetId="15">#REF!</definedName>
    <definedName name="_______HBG6">#REF!</definedName>
    <definedName name="_______IDA1" localSheetId="22">#REF!</definedName>
    <definedName name="_______IDA1" localSheetId="15">#REF!</definedName>
    <definedName name="_______IDA1" localSheetId="20">#REF!</definedName>
    <definedName name="_______IDA1">#REF!</definedName>
    <definedName name="_______in18900" localSheetId="22">#REF!</definedName>
    <definedName name="_______in18900" localSheetId="20">#REF!</definedName>
    <definedName name="_______in18900">#REF!</definedName>
    <definedName name="_______iv19000">#REF!</definedName>
    <definedName name="_______Ki1">#REF!</definedName>
    <definedName name="_______Ki2">#REF!</definedName>
    <definedName name="_______lb1">#REF!</definedName>
    <definedName name="_______lb2">#REF!</definedName>
    <definedName name="_______m20">#REF!</definedName>
    <definedName name="_______m234">#REF!</definedName>
    <definedName name="_______m35">#REF!</definedName>
    <definedName name="_______mac2">200</definedName>
    <definedName name="_______mcl132">'[13]A1-Continuous'!#REF!</definedName>
    <definedName name="_______MG1" localSheetId="2">[11]Basicrates!$D$132</definedName>
    <definedName name="_______MG1" localSheetId="18">#REF!</definedName>
    <definedName name="_______MG1" localSheetId="21">[11]Basicrates!$D$132</definedName>
    <definedName name="_______MG1" localSheetId="25">[11]Basicrates!$D$132</definedName>
    <definedName name="_______MG1" localSheetId="15">#REF!</definedName>
    <definedName name="_______MG1">#REF!</definedName>
    <definedName name="_______mix10">4.5</definedName>
    <definedName name="_______mix15">264/50</definedName>
    <definedName name="_______mix20">330/50</definedName>
    <definedName name="_______mix30">350/50</definedName>
    <definedName name="_______mix40">450/50</definedName>
    <definedName name="_______ml3">'[13]A1-Continuous'!#REF!</definedName>
    <definedName name="_______ml33">'[13]A1-Continuous'!#REF!</definedName>
    <definedName name="_______mlc33">'[13]A1-Continuous'!#REF!</definedName>
    <definedName name="_______mm1" localSheetId="18">#REF!</definedName>
    <definedName name="_______mm1">#REF!</definedName>
    <definedName name="_______mm2" localSheetId="18">#REF!</definedName>
    <definedName name="_______mm2">#REF!</definedName>
    <definedName name="_______mm3" localSheetId="18">#REF!</definedName>
    <definedName name="_______mm3">#REF!</definedName>
    <definedName name="_______mnk1">#REF!</definedName>
    <definedName name="_______Mzd1" localSheetId="2">[12]Basicrates!$D$158</definedName>
    <definedName name="_______Mzd1" localSheetId="18">#REF!</definedName>
    <definedName name="_______Mzd1" localSheetId="21">[12]Basicrates!$D$158</definedName>
    <definedName name="_______Mzd1" localSheetId="25">[12]Basicrates!$D$158</definedName>
    <definedName name="_______Mzd1" localSheetId="15">#REF!</definedName>
    <definedName name="_______Mzd1">#REF!</definedName>
    <definedName name="_______Nov2007" localSheetId="2" hidden="1">{"'PROFITABILITY'!$A$1:$F$45"}</definedName>
    <definedName name="_______Nov2007" localSheetId="22" hidden="1">{"'PROFITABILITY'!$A$1:$F$45"}</definedName>
    <definedName name="_______Nov2007" localSheetId="18" hidden="1">{"'PROFITABILITY'!$A$1:$F$45"}</definedName>
    <definedName name="_______Nov2007" localSheetId="21" hidden="1">{"'PROFITABILITY'!$A$1:$F$45"}</definedName>
    <definedName name="_______Nov2007" localSheetId="25" hidden="1">{"'PROFITABILITY'!$A$1:$F$45"}</definedName>
    <definedName name="_______Nov2007" localSheetId="15" hidden="1">{"'PROFITABILITY'!$A$1:$F$45"}</definedName>
    <definedName name="_______Nov2007" localSheetId="20" hidden="1">{"'PROFITABILITY'!$A$1:$F$45"}</definedName>
    <definedName name="_______Nov2007" hidden="1">{"'PROFITABILITY'!$A$1:$F$45"}</definedName>
    <definedName name="_______OP2" localSheetId="2">[11]Basicrates!$D$152</definedName>
    <definedName name="_______OP2" localSheetId="18">#REF!</definedName>
    <definedName name="_______OP2" localSheetId="21">[11]Basicrates!$D$152</definedName>
    <definedName name="_______OP2" localSheetId="25">[11]Basicrates!$D$152</definedName>
    <definedName name="_______OP2" localSheetId="15">#REF!</definedName>
    <definedName name="_______OP2">#REF!</definedName>
    <definedName name="_______Re1">#REF!</definedName>
    <definedName name="_______Rl1">#REF!</definedName>
    <definedName name="_______rs1" localSheetId="15">#REF!</definedName>
    <definedName name="_______rs1">#REF!</definedName>
    <definedName name="_______s41" hidden="1">{"form-D1",#N/A,FALSE,"FORM-D1";"form-D1_amt",#N/A,FALSE,"FORM-D1"}</definedName>
    <definedName name="_______sh1">90</definedName>
    <definedName name="_______sh2">120</definedName>
    <definedName name="_______sh3">150</definedName>
    <definedName name="_______sh4">180</definedName>
    <definedName name="_______tab1" localSheetId="21">#REF!</definedName>
    <definedName name="_______tab1" localSheetId="25">#REF!</definedName>
    <definedName name="_______tab1" localSheetId="15">#REF!</definedName>
    <definedName name="_______tab1">#REF!</definedName>
    <definedName name="_______tab2" localSheetId="18">#REF!</definedName>
    <definedName name="_______tab2">#REF!</definedName>
    <definedName name="_______Tk1">#REF!</definedName>
    <definedName name="_______Tkl1">#REF!</definedName>
    <definedName name="_______VS2004" localSheetId="22" hidden="1">#REF!</definedName>
    <definedName name="_______VS2004" localSheetId="20" hidden="1">#REF!</definedName>
    <definedName name="_______VS2004" hidden="1">#REF!</definedName>
    <definedName name="_______WD2" localSheetId="2">[11]Basicrates!$D$131</definedName>
    <definedName name="_______WD2" localSheetId="18">#REF!</definedName>
    <definedName name="_______WD2" localSheetId="21">[11]Basicrates!$D$131</definedName>
    <definedName name="_______WD2" localSheetId="25">[11]Basicrates!$D$131</definedName>
    <definedName name="_______WD2" localSheetId="15">#REF!</definedName>
    <definedName name="_______WD2">#REF!</definedName>
    <definedName name="_______wp1">#REF!</definedName>
    <definedName name="_______Xl1">#REF!</definedName>
    <definedName name="_______xlcn.WorksheetConnection_InfoEntryA2D32" localSheetId="2" hidden="1">'[10]Info Entry'!$A$2:$C$32</definedName>
    <definedName name="_______xlcn.WorksheetConnection_InfoEntryA2D32" localSheetId="18" hidden="1">#REF!</definedName>
    <definedName name="_______xlcn.WorksheetConnection_InfoEntryA2D32" localSheetId="21" hidden="1">'[10]Info Entry'!$A$2:$C$32</definedName>
    <definedName name="_______xlcn.WorksheetConnection_InfoEntryA2D32" localSheetId="25" hidden="1">'[10]Info Entry'!$A$2:$C$32</definedName>
    <definedName name="_______xlcn.WorksheetConnection_InfoEntryA2D32" localSheetId="15" hidden="1">#REF!</definedName>
    <definedName name="_______xlcn.WorksheetConnection_InfoEntryA2D32" hidden="1">#REF!</definedName>
    <definedName name="_______xlnm._FilterDatabase_1" localSheetId="22">#REF!</definedName>
    <definedName name="_______xlnm._FilterDatabase_1" localSheetId="15">#REF!</definedName>
    <definedName name="_______xlnm._FilterDatabase_1" localSheetId="20">#REF!</definedName>
    <definedName name="_______xlnm._FilterDatabase_1">#REF!</definedName>
    <definedName name="_______xlnm._FilterDatabase_2" localSheetId="22">#REF!</definedName>
    <definedName name="_______xlnm._FilterDatabase_2" localSheetId="20">#REF!</definedName>
    <definedName name="_______xlnm._FilterDatabase_2">#REF!</definedName>
    <definedName name="_______xlnm._FilterDatabase_3">#REF!</definedName>
    <definedName name="_______xlnm._FilterDatabase_4">#REF!</definedName>
    <definedName name="_______xlnm._FilterDatabase_5">#N/A</definedName>
    <definedName name="_______xlnm.Print_Area_1" localSheetId="2">#REF!</definedName>
    <definedName name="_______xlnm.Print_Area_1" localSheetId="22">#REF!</definedName>
    <definedName name="_______xlnm.Print_Area_1" localSheetId="15">#REF!</definedName>
    <definedName name="_______xlnm.Print_Area_1" localSheetId="20">#REF!</definedName>
    <definedName name="_______xlnm.Print_Area_1">#REF!</definedName>
    <definedName name="_______xlnm.Print_Area_1_1">"#REF!"</definedName>
    <definedName name="_______xlnm.Print_Area_10" localSheetId="2">#REF!</definedName>
    <definedName name="_______xlnm.Print_Area_10" localSheetId="22">#REF!</definedName>
    <definedName name="_______xlnm.Print_Area_10" localSheetId="15">#REF!</definedName>
    <definedName name="_______xlnm.Print_Area_10" localSheetId="20">#REF!</definedName>
    <definedName name="_______xlnm.Print_Area_10">#REF!</definedName>
    <definedName name="_______xlnm.Print_Area_10_1">"#REF!"</definedName>
    <definedName name="_______xlnm.Print_Area_11" localSheetId="2">#REF!</definedName>
    <definedName name="_______xlnm.Print_Area_11" localSheetId="22">#REF!</definedName>
    <definedName name="_______xlnm.Print_Area_11" localSheetId="15">#REF!</definedName>
    <definedName name="_______xlnm.Print_Area_11" localSheetId="20">#REF!</definedName>
    <definedName name="_______xlnm.Print_Area_11">#REF!</definedName>
    <definedName name="_______xlnm.Print_Area_11_1">"#REF!"</definedName>
    <definedName name="_______xlnm.Print_Area_13" localSheetId="2">#REF!</definedName>
    <definedName name="_______xlnm.Print_Area_13" localSheetId="22">#REF!</definedName>
    <definedName name="_______xlnm.Print_Area_13" localSheetId="15">#REF!</definedName>
    <definedName name="_______xlnm.Print_Area_13" localSheetId="20">#REF!</definedName>
    <definedName name="_______xlnm.Print_Area_13">#REF!</definedName>
    <definedName name="_______xlnm.Print_Area_2" localSheetId="2">#REF!</definedName>
    <definedName name="_______xlnm.Print_Area_2" localSheetId="22">#REF!</definedName>
    <definedName name="_______xlnm.Print_Area_2" localSheetId="20">#REF!</definedName>
    <definedName name="_______xlnm.Print_Area_2">#REF!</definedName>
    <definedName name="_______xlnm.Print_Area_3" localSheetId="22">#REF!</definedName>
    <definedName name="_______xlnm.Print_Area_3" localSheetId="20">#REF!</definedName>
    <definedName name="_______xlnm.Print_Area_3">#REF!</definedName>
    <definedName name="_______xlnm.Print_Area_4">#REF!</definedName>
    <definedName name="_______xlnm.Print_Area_5">#REF!</definedName>
    <definedName name="_______xlnm.Print_Area_6">#REF!</definedName>
    <definedName name="_______xlnm.Print_Area_7">#REF!</definedName>
    <definedName name="_______xlnm.Print_Area_8">#REF!</definedName>
    <definedName name="_______xlnm.Print_Area_9">#REF!</definedName>
    <definedName name="_______xlnm.Print_Titles">#REF!</definedName>
    <definedName name="_______xlnm.Print_Titles_1">#REF!</definedName>
    <definedName name="_______xlnm.Print_Titles_2" localSheetId="2">(#REF!,#REF!)</definedName>
    <definedName name="_______xlnm.Print_Titles_2" localSheetId="18">(#REF!,#REF!)</definedName>
    <definedName name="_______xlnm.Print_Titles_2">(#REF!,#REF!)</definedName>
    <definedName name="_______xlnm.Print_Titles_3" localSheetId="2">(#REF!,#REF!)</definedName>
    <definedName name="_______xlnm.Print_Titles_3" localSheetId="22">(#REF!,#REF!)</definedName>
    <definedName name="_______xlnm.Print_Titles_3" localSheetId="20">(#REF!,#REF!)</definedName>
    <definedName name="_______xlnm.Print_Titles_3">(#REF!,#REF!)</definedName>
    <definedName name="_______xlnm.Print_Titles_4" localSheetId="2">#REF!</definedName>
    <definedName name="_______xlnm.Print_Titles_4" localSheetId="22">#REF!</definedName>
    <definedName name="_______xlnm.Print_Titles_4" localSheetId="15">#REF!</definedName>
    <definedName name="_______xlnm.Print_Titles_4" localSheetId="20">#REF!</definedName>
    <definedName name="_______xlnm.Print_Titles_4">#REF!</definedName>
    <definedName name="_______xlnm.Print_Titles_7" localSheetId="2">#REF!</definedName>
    <definedName name="_______xlnm.Print_Titles_7">#REF!</definedName>
    <definedName name="______1____123Graph_ACHART_1" localSheetId="2" hidden="1">#REF!</definedName>
    <definedName name="______1____123Graph_ACHART_1" hidden="1">#REF!</definedName>
    <definedName name="______2____123Graph_BCHART_1" hidden="1">#REF!</definedName>
    <definedName name="______3____123Graph_CCHART_1" hidden="1">#REF!</definedName>
    <definedName name="______4___123Graph_ACHART_1" hidden="1">#REF!</definedName>
    <definedName name="______5___123Graph_BCHART_1" hidden="1">#REF!</definedName>
    <definedName name="______6___123Graph_CCHART_1" hidden="1">#REF!</definedName>
    <definedName name="______7__123Graph_ACHART_1" hidden="1">#REF!</definedName>
    <definedName name="______8__123Graph_BCHART_1" hidden="1">#REF!</definedName>
    <definedName name="______9__123Graph_CCHART_1" hidden="1">#REF!</definedName>
    <definedName name="______a1">#REF!</definedName>
    <definedName name="______A2">#REF!</definedName>
    <definedName name="______A65537">#REF!</definedName>
    <definedName name="______A655600">#REF!</definedName>
    <definedName name="______a655601">#REF!</definedName>
    <definedName name="______A71614">#REF!</definedName>
    <definedName name="______A81614">#REF!</definedName>
    <definedName name="______A91614">#REF!</definedName>
    <definedName name="______a999999">#REF!</definedName>
    <definedName name="______aa1" localSheetId="2" hidden="1">{"'PROFITABILITY'!$A$1:$F$45"}</definedName>
    <definedName name="______aa1" localSheetId="22" hidden="1">{"'PROFITABILITY'!$A$1:$F$45"}</definedName>
    <definedName name="______aa1" localSheetId="18" hidden="1">{"'PROFITABILITY'!$A$1:$F$45"}</definedName>
    <definedName name="______aa1" localSheetId="21" hidden="1">{"'PROFITABILITY'!$A$1:$F$45"}</definedName>
    <definedName name="______aa1" localSheetId="25" hidden="1">{"'PROFITABILITY'!$A$1:$F$45"}</definedName>
    <definedName name="______aa1" localSheetId="15" hidden="1">{"'PROFITABILITY'!$A$1:$F$45"}</definedName>
    <definedName name="______aa1" localSheetId="20" hidden="1">{"'PROFITABILITY'!$A$1:$F$45"}</definedName>
    <definedName name="______aa1" hidden="1">{"'PROFITABILITY'!$A$1:$F$45"}</definedName>
    <definedName name="______aoc1">#REF!</definedName>
    <definedName name="______aoc2">#REF!</definedName>
    <definedName name="______aoc3">#REF!</definedName>
    <definedName name="______aoc4">#REF!</definedName>
    <definedName name="______axx2">[14]Report!#REF!</definedName>
    <definedName name="______AXX4">[15]Sheet1!#REF!</definedName>
    <definedName name="______axx5">[15]Sheet1!#REF!</definedName>
    <definedName name="______axx6">[15]Sheet1!#REF!</definedName>
    <definedName name="______AXX7">[15]Sheet1!#REF!</definedName>
    <definedName name="______axx8">[15]Sheet1!#REF!</definedName>
    <definedName name="______b111121" localSheetId="21">#REF!</definedName>
    <definedName name="______b111121" localSheetId="25">#REF!</definedName>
    <definedName name="______b111121">#REF!</definedName>
    <definedName name="______CAN112">13.42</definedName>
    <definedName name="______CAN113">12.98</definedName>
    <definedName name="______CAN117">12.7</definedName>
    <definedName name="______CAN118">13.27</definedName>
    <definedName name="______CAN120">11.72</definedName>
    <definedName name="______CAN210">10.38</definedName>
    <definedName name="______CAN211">10.58</definedName>
    <definedName name="______CAN213">10.56</definedName>
    <definedName name="______CAN215">10.22</definedName>
    <definedName name="______CAN216">9.61</definedName>
    <definedName name="______CAN217">10.47</definedName>
    <definedName name="______CAN219">10.91</definedName>
    <definedName name="______CAN220">11.09</definedName>
    <definedName name="______CAN221">11.25</definedName>
    <definedName name="______CAN222">10.17</definedName>
    <definedName name="______CAN223">9.89</definedName>
    <definedName name="______CAN230">10.79</definedName>
    <definedName name="______can421">40.2</definedName>
    <definedName name="______can422">41.57</definedName>
    <definedName name="______can423">43.9</definedName>
    <definedName name="______can424">41.19</definedName>
    <definedName name="______can425">42.81</definedName>
    <definedName name="______can426">40.77</definedName>
    <definedName name="______can427">40.92</definedName>
    <definedName name="______can428">39.29</definedName>
    <definedName name="______can429">45.19</definedName>
    <definedName name="______can430">40.73</definedName>
    <definedName name="______can431">42.52</definedName>
    <definedName name="______can432">42.53</definedName>
    <definedName name="______can433">43.69</definedName>
    <definedName name="______can434">40.43</definedName>
    <definedName name="______can435">43.3</definedName>
    <definedName name="______cem124" localSheetId="18">#REF!</definedName>
    <definedName name="______cem124">#REF!</definedName>
    <definedName name="______cli1">[16]Code!$B$3</definedName>
    <definedName name="______cli2">[16]Code!$B$4</definedName>
    <definedName name="______cli3">[16]Code!$B$5</definedName>
    <definedName name="______cli4">[16]Code!$B$6</definedName>
    <definedName name="______col33">'[17]A1-Continuous'!#REF!</definedName>
    <definedName name="______CU600" localSheetId="2" hidden="1">{#N/A,#N/A,TRUE,"toc";#N/A,#N/A,TRUE,"general";#N/A,#N/A,TRUE,"compressive";#N/A,#N/A,TRUE,"lateral";#N/A,#N/A,TRUE,"shallow"}</definedName>
    <definedName name="______CU600" localSheetId="22" hidden="1">{#N/A,#N/A,TRUE,"toc";#N/A,#N/A,TRUE,"general";#N/A,#N/A,TRUE,"compressive";#N/A,#N/A,TRUE,"lateral";#N/A,#N/A,TRUE,"shallow"}</definedName>
    <definedName name="______CU600" localSheetId="18" hidden="1">{#N/A,#N/A,TRUE,"toc";#N/A,#N/A,TRUE,"general";#N/A,#N/A,TRUE,"compressive";#N/A,#N/A,TRUE,"lateral";#N/A,#N/A,TRUE,"shallow"}</definedName>
    <definedName name="______CU600" localSheetId="21" hidden="1">{#N/A,#N/A,TRUE,"toc";#N/A,#N/A,TRUE,"general";#N/A,#N/A,TRUE,"compressive";#N/A,#N/A,TRUE,"lateral";#N/A,#N/A,TRUE,"shallow"}</definedName>
    <definedName name="______CU600" localSheetId="25" hidden="1">{#N/A,#N/A,TRUE,"toc";#N/A,#N/A,TRUE,"general";#N/A,#N/A,TRUE,"compressive";#N/A,#N/A,TRUE,"lateral";#N/A,#N/A,TRUE,"shallow"}</definedName>
    <definedName name="______CU600" localSheetId="15" hidden="1">{#N/A,#N/A,TRUE,"toc";#N/A,#N/A,TRUE,"general";#N/A,#N/A,TRUE,"compressive";#N/A,#N/A,TRUE,"lateral";#N/A,#N/A,TRUE,"shallow"}</definedName>
    <definedName name="______CU600" localSheetId="20" hidden="1">{#N/A,#N/A,TRUE,"toc";#N/A,#N/A,TRUE,"general";#N/A,#N/A,TRUE,"compressive";#N/A,#N/A,TRUE,"lateral";#N/A,#N/A,TRUE,"shallow"}</definedName>
    <definedName name="______CU600" hidden="1">{#N/A,#N/A,TRUE,"toc";#N/A,#N/A,TRUE,"general";#N/A,#N/A,TRUE,"compressive";#N/A,#N/A,TRUE,"lateral";#N/A,#N/A,TRUE,"shallow"}</definedName>
    <definedName name="______dec05" localSheetId="22" hidden="1">{"'Sheet1'!$A$4386:$N$4591"}</definedName>
    <definedName name="______dec05" localSheetId="18" hidden="1">{"'Sheet1'!$A$4386:$N$4591"}</definedName>
    <definedName name="______dec05" localSheetId="21" hidden="1">{"'Sheet1'!$A$4386:$N$4591"}</definedName>
    <definedName name="______dec05" localSheetId="25" hidden="1">{"'Sheet1'!$A$4386:$N$4591"}</definedName>
    <definedName name="______dec05" localSheetId="15" hidden="1">{"'Sheet1'!$A$4386:$N$4591"}</definedName>
    <definedName name="______dec05" localSheetId="20" hidden="1">{"'Sheet1'!$A$4386:$N$4591"}</definedName>
    <definedName name="______dec05" hidden="1">{"'Sheet1'!$A$4386:$N$4591"}</definedName>
    <definedName name="______del1">#REF!</definedName>
    <definedName name="______DET1" localSheetId="2">[11]Basicrates!$D$39</definedName>
    <definedName name="______DET1" localSheetId="18">#REF!</definedName>
    <definedName name="______DET1" localSheetId="21">[11]Basicrates!$D$39</definedName>
    <definedName name="______DET1" localSheetId="25">[11]Basicrates!$D$39</definedName>
    <definedName name="______DET1" localSheetId="15">#REF!</definedName>
    <definedName name="______DET1">#REF!</definedName>
    <definedName name="______dol12" localSheetId="2">#REF!</definedName>
    <definedName name="______dol12" localSheetId="22">#REF!</definedName>
    <definedName name="______dol12" localSheetId="20">#REF!</definedName>
    <definedName name="______dol12">#REF!</definedName>
    <definedName name="______dol6" localSheetId="2">#REF!</definedName>
    <definedName name="______dol6">#REF!</definedName>
    <definedName name="______f1">#REF!</definedName>
    <definedName name="______FEL1" localSheetId="2">[11]Basicrates!$D$90</definedName>
    <definedName name="______FEL1" localSheetId="18">#REF!</definedName>
    <definedName name="______FEL1" localSheetId="21">[11]Basicrates!$D$90</definedName>
    <definedName name="______FEL1" localSheetId="25">[11]Basicrates!$D$90</definedName>
    <definedName name="______FEL1" localSheetId="15">#REF!</definedName>
    <definedName name="______FEL1">#REF!</definedName>
    <definedName name="______g1" localSheetId="15">#REF!</definedName>
    <definedName name="______g1">#REF!</definedName>
    <definedName name="______GEL1" localSheetId="2">[11]Basicrates!$D$38</definedName>
    <definedName name="______GEL1" localSheetId="18">#REF!</definedName>
    <definedName name="______GEL1" localSheetId="21">[11]Basicrates!$D$38</definedName>
    <definedName name="______GEL1" localSheetId="25">[11]Basicrates!$D$38</definedName>
    <definedName name="______GEL1" localSheetId="15">#REF!</definedName>
    <definedName name="______GEL1">#REF!</definedName>
    <definedName name="______HBG10" localSheetId="2">[11]Basicrates!$F$13</definedName>
    <definedName name="______HBG10" localSheetId="18">#REF!</definedName>
    <definedName name="______HBG10" localSheetId="21">[11]Basicrates!$F$13</definedName>
    <definedName name="______HBG10" localSheetId="25">[11]Basicrates!$F$13</definedName>
    <definedName name="______HBG10" localSheetId="15">#REF!</definedName>
    <definedName name="______HBG10">#REF!</definedName>
    <definedName name="______HBG12" localSheetId="2">[11]Basicrates!$F$12</definedName>
    <definedName name="______HBG12" localSheetId="18">#REF!</definedName>
    <definedName name="______HBG12" localSheetId="21">[11]Basicrates!$F$12</definedName>
    <definedName name="______HBG12" localSheetId="25">[11]Basicrates!$F$12</definedName>
    <definedName name="______HBG12" localSheetId="15">#REF!</definedName>
    <definedName name="______HBG12">#REF!</definedName>
    <definedName name="______HBG25" localSheetId="2">[11]Basicrates!$F$10</definedName>
    <definedName name="______HBG25" localSheetId="18">#REF!</definedName>
    <definedName name="______HBG25" localSheetId="21">[11]Basicrates!$F$10</definedName>
    <definedName name="______HBG25" localSheetId="25">[11]Basicrates!$F$10</definedName>
    <definedName name="______HBG25" localSheetId="15">#REF!</definedName>
    <definedName name="______HBG25">#REF!</definedName>
    <definedName name="______HBG40" localSheetId="2">[11]Basicrates!$F$9</definedName>
    <definedName name="______HBG40" localSheetId="18">#REF!</definedName>
    <definedName name="______HBG40" localSheetId="21">[11]Basicrates!$F$9</definedName>
    <definedName name="______HBG40" localSheetId="25">[11]Basicrates!$F$9</definedName>
    <definedName name="______HBG40" localSheetId="15">#REF!</definedName>
    <definedName name="______HBG40">#REF!</definedName>
    <definedName name="______HBG50" localSheetId="2">[11]Basicrates!$F$8</definedName>
    <definedName name="______HBG50" localSheetId="18">#REF!</definedName>
    <definedName name="______HBG50" localSheetId="21">[11]Basicrates!$F$8</definedName>
    <definedName name="______HBG50" localSheetId="25">[11]Basicrates!$F$8</definedName>
    <definedName name="______HBG50" localSheetId="15">#REF!</definedName>
    <definedName name="______HBG50">#REF!</definedName>
    <definedName name="______HBG6" localSheetId="2">[11]Basicrates!$F$14</definedName>
    <definedName name="______HBG6" localSheetId="18">#REF!</definedName>
    <definedName name="______HBG6" localSheetId="21">[11]Basicrates!$F$14</definedName>
    <definedName name="______HBG6" localSheetId="25">[11]Basicrates!$F$14</definedName>
    <definedName name="______HBG6" localSheetId="15">#REF!</definedName>
    <definedName name="______HBG6">#REF!</definedName>
    <definedName name="______HCO2">[18]Design!#REF!</definedName>
    <definedName name="______hfi2">[15]Sheet1!#REF!</definedName>
    <definedName name="______hfi3">[14]Report!#REF!</definedName>
    <definedName name="______hfi4">[15]Sheet1!#REF!</definedName>
    <definedName name="______hfi5">[15]Sheet1!#REF!</definedName>
    <definedName name="______hfi6">[15]Sheet1!#REF!</definedName>
    <definedName name="______HFI7">[15]Sheet1!#REF!</definedName>
    <definedName name="______hfi8">[15]Sheet1!#REF!</definedName>
    <definedName name="______Hra2">[18]Design!#REF!</definedName>
    <definedName name="______Hso2">[18]Design!#REF!</definedName>
    <definedName name="______Hso3">[18]Design!#REF!</definedName>
    <definedName name="______IDA1" localSheetId="22">#REF!</definedName>
    <definedName name="______IDA1" localSheetId="15">#REF!</definedName>
    <definedName name="______IDA1" localSheetId="20">#REF!</definedName>
    <definedName name="______IDA1">#REF!</definedName>
    <definedName name="______in18900" localSheetId="22">#REF!</definedName>
    <definedName name="______in18900" localSheetId="20">#REF!</definedName>
    <definedName name="______in18900">#REF!</definedName>
    <definedName name="______Ism3">[18]Design!#REF!</definedName>
    <definedName name="______iv19000">#REF!</definedName>
    <definedName name="______kd1">[18]Design!#REF!</definedName>
    <definedName name="______kd2">[18]Design!#REF!</definedName>
    <definedName name="______kd3">[18]Design!#REF!</definedName>
    <definedName name="______Ki1">#REF!</definedName>
    <definedName name="______Ki2">#REF!</definedName>
    <definedName name="______lb1">#REF!</definedName>
    <definedName name="______lb2">#REF!</definedName>
    <definedName name="______m20">#REF!</definedName>
    <definedName name="______m234">#REF!</definedName>
    <definedName name="______m35">#REF!</definedName>
    <definedName name="______mac2">200</definedName>
    <definedName name="______mcl132">'[17]A1-Continuous'!#REF!</definedName>
    <definedName name="______MG1" localSheetId="2">[11]Basicrates!$D$132</definedName>
    <definedName name="______MG1" localSheetId="18">#REF!</definedName>
    <definedName name="______MG1" localSheetId="21">[11]Basicrates!$D$132</definedName>
    <definedName name="______MG1" localSheetId="25">[11]Basicrates!$D$132</definedName>
    <definedName name="______MG1" localSheetId="15">#REF!</definedName>
    <definedName name="______MG1">#REF!</definedName>
    <definedName name="______mix10">4.5</definedName>
    <definedName name="______mix15">264/50</definedName>
    <definedName name="______mix20">330/50</definedName>
    <definedName name="______mix30">350/50</definedName>
    <definedName name="______mix40">450/50</definedName>
    <definedName name="______ml3">'[17]A1-Continuous'!#REF!</definedName>
    <definedName name="______ml33">'[17]A1-Continuous'!#REF!</definedName>
    <definedName name="______mlc33">'[17]A1-Continuous'!#REF!</definedName>
    <definedName name="______mm1" localSheetId="18">#REF!</definedName>
    <definedName name="______mm1">#REF!</definedName>
    <definedName name="______mm2" localSheetId="18">#REF!</definedName>
    <definedName name="______mm2">#REF!</definedName>
    <definedName name="______mm3" localSheetId="18">#REF!</definedName>
    <definedName name="______mm3">#REF!</definedName>
    <definedName name="______mnk1">#REF!</definedName>
    <definedName name="______Mzd1" localSheetId="2">[12]Basicrates!$D$158</definedName>
    <definedName name="______Mzd1" localSheetId="18">#REF!</definedName>
    <definedName name="______Mzd1" localSheetId="21">[12]Basicrates!$D$158</definedName>
    <definedName name="______Mzd1" localSheetId="25">[12]Basicrates!$D$158</definedName>
    <definedName name="______Mzd1" localSheetId="15">#REF!</definedName>
    <definedName name="______Mzd1">#REF!</definedName>
    <definedName name="______Nov2007" localSheetId="2" hidden="1">{"'PROFITABILITY'!$A$1:$F$45"}</definedName>
    <definedName name="______Nov2007" localSheetId="22" hidden="1">{"'PROFITABILITY'!$A$1:$F$45"}</definedName>
    <definedName name="______Nov2007" localSheetId="18" hidden="1">{"'PROFITABILITY'!$A$1:$F$45"}</definedName>
    <definedName name="______Nov2007" localSheetId="21" hidden="1">{"'PROFITABILITY'!$A$1:$F$45"}</definedName>
    <definedName name="______Nov2007" localSheetId="25" hidden="1">{"'PROFITABILITY'!$A$1:$F$45"}</definedName>
    <definedName name="______Nov2007" localSheetId="15" hidden="1">{"'PROFITABILITY'!$A$1:$F$45"}</definedName>
    <definedName name="______Nov2007" localSheetId="20" hidden="1">{"'PROFITABILITY'!$A$1:$F$45"}</definedName>
    <definedName name="______Nov2007" hidden="1">{"'PROFITABILITY'!$A$1:$F$45"}</definedName>
    <definedName name="______OP2" localSheetId="2">[11]Basicrates!$D$152</definedName>
    <definedName name="______OP2" localSheetId="18">#REF!</definedName>
    <definedName name="______OP2" localSheetId="21">[11]Basicrates!$D$152</definedName>
    <definedName name="______OP2" localSheetId="25">[11]Basicrates!$D$152</definedName>
    <definedName name="______OP2" localSheetId="15">#REF!</definedName>
    <definedName name="______OP2">#REF!</definedName>
    <definedName name="______pan1">#REF!</definedName>
    <definedName name="______PAN2">#REF!</definedName>
    <definedName name="______PM123" hidden="1">{"'Sheet1'!$A$4386:$N$4591"}</definedName>
    <definedName name="______Re1">#REF!</definedName>
    <definedName name="______Rl1">#REF!</definedName>
    <definedName name="______rs1" localSheetId="15">#REF!</definedName>
    <definedName name="______rs1">#REF!</definedName>
    <definedName name="______run1">[18]Design!#REF!</definedName>
    <definedName name="______run2">[18]Design!#REF!</definedName>
    <definedName name="______run3">[18]Design!#REF!</definedName>
    <definedName name="______s41" hidden="1">{"form-D1",#N/A,FALSE,"FORM-D1";"form-D1_amt",#N/A,FALSE,"FORM-D1"}</definedName>
    <definedName name="______sh1">90</definedName>
    <definedName name="______sh2">120</definedName>
    <definedName name="______sh3">150</definedName>
    <definedName name="______sh4">180</definedName>
    <definedName name="______tab1" localSheetId="21">#REF!</definedName>
    <definedName name="______tab1" localSheetId="25">#REF!</definedName>
    <definedName name="______tab1" localSheetId="15">#REF!</definedName>
    <definedName name="______tab1">#REF!</definedName>
    <definedName name="______tab2" localSheetId="18">#REF!</definedName>
    <definedName name="______tab2">#REF!</definedName>
    <definedName name="______Tk1">#REF!</definedName>
    <definedName name="______Tkl1">#REF!</definedName>
    <definedName name="______Vf1">#REF!</definedName>
    <definedName name="______Vf2">#REF!</definedName>
    <definedName name="______VS2004" localSheetId="22" hidden="1">#REF!</definedName>
    <definedName name="______VS2004" localSheetId="20" hidden="1">#REF!</definedName>
    <definedName name="______VS2004" hidden="1">#REF!</definedName>
    <definedName name="______Wc1">[18]Design!#REF!</definedName>
    <definedName name="______WC3">[18]Design!#REF!</definedName>
    <definedName name="______WD2" localSheetId="2">[11]Basicrates!$D$131</definedName>
    <definedName name="______WD2" localSheetId="18">#REF!</definedName>
    <definedName name="______WD2" localSheetId="21">[11]Basicrates!$D$131</definedName>
    <definedName name="______WD2" localSheetId="25">[11]Basicrates!$D$131</definedName>
    <definedName name="______WD2" localSheetId="15">#REF!</definedName>
    <definedName name="______WD2">#REF!</definedName>
    <definedName name="______wp1">#REF!</definedName>
    <definedName name="______Wr1">[18]Design!#REF!</definedName>
    <definedName name="______Wr3">[18]Design!#REF!</definedName>
    <definedName name="______Xl1">#REF!</definedName>
    <definedName name="______xlcn.WorksheetConnection_InfoEntryA2D32" localSheetId="2" hidden="1">'[10]Info Entry'!$A$2:$C$32</definedName>
    <definedName name="______xlcn.WorksheetConnection_InfoEntryA2D32" localSheetId="18" hidden="1">#REF!</definedName>
    <definedName name="______xlcn.WorksheetConnection_InfoEntryA2D32" localSheetId="21" hidden="1">'[10]Info Entry'!$A$2:$C$32</definedName>
    <definedName name="______xlcn.WorksheetConnection_InfoEntryA2D32" localSheetId="25" hidden="1">'[10]Info Entry'!$A$2:$C$32</definedName>
    <definedName name="______xlcn.WorksheetConnection_InfoEntryA2D32" localSheetId="15" hidden="1">#REF!</definedName>
    <definedName name="______xlcn.WorksheetConnection_InfoEntryA2D32" hidden="1">#REF!</definedName>
    <definedName name="______xlnm._FilterDatabase_1" localSheetId="22">#REF!</definedName>
    <definedName name="______xlnm._FilterDatabase_1" localSheetId="15">#REF!</definedName>
    <definedName name="______xlnm._FilterDatabase_1" localSheetId="20">#REF!</definedName>
    <definedName name="______xlnm._FilterDatabase_1">#REF!</definedName>
    <definedName name="______xlnm._FilterDatabase_2" localSheetId="22">#REF!</definedName>
    <definedName name="______xlnm._FilterDatabase_2" localSheetId="20">#REF!</definedName>
    <definedName name="______xlnm._FilterDatabase_2">#REF!</definedName>
    <definedName name="______xlnm._FilterDatabase_3">#REF!</definedName>
    <definedName name="______xlnm._FilterDatabase_4">#REF!</definedName>
    <definedName name="______xlnm._FilterDatabase_5">#N/A</definedName>
    <definedName name="______xlnm.Print_Area_1" localSheetId="2">#REF!</definedName>
    <definedName name="______xlnm.Print_Area_1" localSheetId="22">#REF!</definedName>
    <definedName name="______xlnm.Print_Area_1" localSheetId="15">#REF!</definedName>
    <definedName name="______xlnm.Print_Area_1" localSheetId="20">#REF!</definedName>
    <definedName name="______xlnm.Print_Area_1">#REF!</definedName>
    <definedName name="______xlnm.Print_Area_1_1">"#REF!"</definedName>
    <definedName name="______xlnm.Print_Area_10" localSheetId="2">#REF!</definedName>
    <definedName name="______xlnm.Print_Area_10" localSheetId="22">#REF!</definedName>
    <definedName name="______xlnm.Print_Area_10" localSheetId="15">#REF!</definedName>
    <definedName name="______xlnm.Print_Area_10" localSheetId="20">#REF!</definedName>
    <definedName name="______xlnm.Print_Area_10">#REF!</definedName>
    <definedName name="______xlnm.Print_Area_10_1">"#REF!"</definedName>
    <definedName name="______xlnm.Print_Area_11" localSheetId="2">#REF!</definedName>
    <definedName name="______xlnm.Print_Area_11" localSheetId="22">#REF!</definedName>
    <definedName name="______xlnm.Print_Area_11" localSheetId="15">#REF!</definedName>
    <definedName name="______xlnm.Print_Area_11" localSheetId="20">#REF!</definedName>
    <definedName name="______xlnm.Print_Area_11">#REF!</definedName>
    <definedName name="______xlnm.Print_Area_11_1">"#REF!"</definedName>
    <definedName name="______xlnm.Print_Area_13" localSheetId="2">#REF!</definedName>
    <definedName name="______xlnm.Print_Area_13" localSheetId="22">#REF!</definedName>
    <definedName name="______xlnm.Print_Area_13" localSheetId="15">#REF!</definedName>
    <definedName name="______xlnm.Print_Area_13" localSheetId="20">#REF!</definedName>
    <definedName name="______xlnm.Print_Area_13">#REF!</definedName>
    <definedName name="______xlnm.Print_Area_2" localSheetId="2">#REF!</definedName>
    <definedName name="______xlnm.Print_Area_2" localSheetId="22">#REF!</definedName>
    <definedName name="______xlnm.Print_Area_2" localSheetId="20">#REF!</definedName>
    <definedName name="______xlnm.Print_Area_2">#REF!</definedName>
    <definedName name="______xlnm.Print_Area_3" localSheetId="22">#REF!</definedName>
    <definedName name="______xlnm.Print_Area_3" localSheetId="20">#REF!</definedName>
    <definedName name="______xlnm.Print_Area_3">#REF!</definedName>
    <definedName name="______xlnm.Print_Area_4">#REF!</definedName>
    <definedName name="______xlnm.Print_Area_5">#REF!</definedName>
    <definedName name="______xlnm.Print_Area_6">#REF!</definedName>
    <definedName name="______xlnm.Print_Area_7">#REF!</definedName>
    <definedName name="______xlnm.Print_Area_8">#REF!</definedName>
    <definedName name="______xlnm.Print_Area_9">#REF!</definedName>
    <definedName name="______xlnm.Print_Titles">#REF!</definedName>
    <definedName name="______xlnm.Print_Titles_1">#REF!</definedName>
    <definedName name="______xlnm.Print_Titles_2" localSheetId="2">(#REF!,#REF!)</definedName>
    <definedName name="______xlnm.Print_Titles_2" localSheetId="22">(#REF!,#REF!)</definedName>
    <definedName name="______xlnm.Print_Titles_2" localSheetId="15">(#REF!,#REF!)</definedName>
    <definedName name="______xlnm.Print_Titles_2" localSheetId="20">(#REF!,#REF!)</definedName>
    <definedName name="______xlnm.Print_Titles_2">(#REF!,#REF!)</definedName>
    <definedName name="______xlnm.Print_Titles_3" localSheetId="2">(#REF!,#REF!)</definedName>
    <definedName name="______xlnm.Print_Titles_3" localSheetId="22">(#REF!,#REF!)</definedName>
    <definedName name="______xlnm.Print_Titles_3" localSheetId="20">(#REF!,#REF!)</definedName>
    <definedName name="______xlnm.Print_Titles_3">(#REF!,#REF!)</definedName>
    <definedName name="______xlnm.Print_Titles_4" localSheetId="2">#REF!</definedName>
    <definedName name="______xlnm.Print_Titles_4" localSheetId="22">#REF!</definedName>
    <definedName name="______xlnm.Print_Titles_4" localSheetId="15">#REF!</definedName>
    <definedName name="______xlnm.Print_Titles_4" localSheetId="20">#REF!</definedName>
    <definedName name="______xlnm.Print_Titles_4">#REF!</definedName>
    <definedName name="______xlnm.Print_Titles_7" localSheetId="2">#REF!</definedName>
    <definedName name="______xlnm.Print_Titles_7">#REF!</definedName>
    <definedName name="_____1____123Graph_ACHART_1" localSheetId="2" hidden="1">#REF!</definedName>
    <definedName name="_____1____123Graph_ACHART_1" hidden="1">#REF!</definedName>
    <definedName name="_____2____123Graph_BCHART_1" hidden="1">#REF!</definedName>
    <definedName name="_____3____123Graph_CCHART_1" hidden="1">#REF!</definedName>
    <definedName name="_____4___123Graph_ACHART_1" hidden="1">#REF!</definedName>
    <definedName name="_____5___123Graph_BCHART_1" hidden="1">#REF!</definedName>
    <definedName name="_____6___123Graph_CCHART_1" hidden="1">#REF!</definedName>
    <definedName name="_____7__123Graph_ACHART_1" hidden="1">#REF!</definedName>
    <definedName name="_____8__123Graph_BCHART_1" hidden="1">#REF!</definedName>
    <definedName name="_____9__123Graph_CCHART_1" hidden="1">#REF!</definedName>
    <definedName name="_____a1">#REF!</definedName>
    <definedName name="_____A2">#REF!</definedName>
    <definedName name="_____A65537">#REF!</definedName>
    <definedName name="_____A655600">#REF!</definedName>
    <definedName name="_____a655601">#REF!</definedName>
    <definedName name="_____A71614">#REF!</definedName>
    <definedName name="_____A81614">#REF!</definedName>
    <definedName name="_____A91614">#REF!</definedName>
    <definedName name="_____a999999">#REF!</definedName>
    <definedName name="_____aa1" localSheetId="2" hidden="1">{"'PROFITABILITY'!$A$1:$F$45"}</definedName>
    <definedName name="_____aa1" localSheetId="22" hidden="1">{"'PROFITABILITY'!$A$1:$F$45"}</definedName>
    <definedName name="_____aa1" localSheetId="18" hidden="1">{"'PROFITABILITY'!$A$1:$F$45"}</definedName>
    <definedName name="_____aa1" localSheetId="21" hidden="1">{"'PROFITABILITY'!$A$1:$F$45"}</definedName>
    <definedName name="_____aa1" localSheetId="25" hidden="1">{"'PROFITABILITY'!$A$1:$F$45"}</definedName>
    <definedName name="_____aa1" localSheetId="15" hidden="1">{"'PROFITABILITY'!$A$1:$F$45"}</definedName>
    <definedName name="_____aa1" localSheetId="20" hidden="1">{"'PROFITABILITY'!$A$1:$F$45"}</definedName>
    <definedName name="_____aa1" hidden="1">{"'PROFITABILITY'!$A$1:$F$45"}</definedName>
    <definedName name="_____acs1">#REF!</definedName>
    <definedName name="_____acs2">#REF!</definedName>
    <definedName name="_____aoc1">#REF!</definedName>
    <definedName name="_____aoc2">#REF!</definedName>
    <definedName name="_____aoc3">#REF!</definedName>
    <definedName name="_____aoc4">#REF!</definedName>
    <definedName name="_____axx1">[14]Report!#REF!</definedName>
    <definedName name="_____axx2">[19]Report!#REF!</definedName>
    <definedName name="_____axx3">[14]Report!#REF!</definedName>
    <definedName name="_____AXX4">[15]Sheet1!#REF!</definedName>
    <definedName name="_____axx5">[15]Sheet1!#REF!</definedName>
    <definedName name="_____axx6">[15]Sheet1!#REF!</definedName>
    <definedName name="_____AXX7">[15]Sheet1!#REF!</definedName>
    <definedName name="_____axx8">[15]Sheet1!#REF!</definedName>
    <definedName name="_____b111121" localSheetId="21">#REF!</definedName>
    <definedName name="_____b111121" localSheetId="25">#REF!</definedName>
    <definedName name="_____b111121">#REF!</definedName>
    <definedName name="_____bhh2">#REF!</definedName>
    <definedName name="_____CAN112">13.42</definedName>
    <definedName name="_____CAN113">12.98</definedName>
    <definedName name="_____CAN117">12.7</definedName>
    <definedName name="_____CAN118">13.27</definedName>
    <definedName name="_____CAN120">11.72</definedName>
    <definedName name="_____CAN210">10.38</definedName>
    <definedName name="_____CAN211">10.58</definedName>
    <definedName name="_____CAN213">10.56</definedName>
    <definedName name="_____CAN215">10.22</definedName>
    <definedName name="_____CAN216">9.61</definedName>
    <definedName name="_____CAN217">10.47</definedName>
    <definedName name="_____CAN219">10.91</definedName>
    <definedName name="_____CAN220">11.09</definedName>
    <definedName name="_____CAN221">11.25</definedName>
    <definedName name="_____CAN222">10.17</definedName>
    <definedName name="_____CAN223">9.89</definedName>
    <definedName name="_____CAN230">10.79</definedName>
    <definedName name="_____can421">40.2</definedName>
    <definedName name="_____can422">41.57</definedName>
    <definedName name="_____can423">43.9</definedName>
    <definedName name="_____can424">41.19</definedName>
    <definedName name="_____can425">42.81</definedName>
    <definedName name="_____can426">40.77</definedName>
    <definedName name="_____can427">40.92</definedName>
    <definedName name="_____can428">39.29</definedName>
    <definedName name="_____can429">45.19</definedName>
    <definedName name="_____can430">40.73</definedName>
    <definedName name="_____can431">42.52</definedName>
    <definedName name="_____can432">42.53</definedName>
    <definedName name="_____can433">43.69</definedName>
    <definedName name="_____can434">40.43</definedName>
    <definedName name="_____can435">43.3</definedName>
    <definedName name="_____cdd2">#REF!</definedName>
    <definedName name="_____cem124" localSheetId="18">#REF!</definedName>
    <definedName name="_____cem124">#REF!</definedName>
    <definedName name="_____cff2">#REF!</definedName>
    <definedName name="_____cli1">[20]Code!$B$3</definedName>
    <definedName name="_____cli2">[20]Code!$B$4</definedName>
    <definedName name="_____cli3">[20]Code!$B$5</definedName>
    <definedName name="_____cli4">[20]Code!$B$6</definedName>
    <definedName name="_____col33">'[21]A1-Continuous'!#REF!</definedName>
    <definedName name="_____cth2">#REF!</definedName>
    <definedName name="_____dec05" localSheetId="22" hidden="1">{"'Sheet1'!$A$4386:$N$4591"}</definedName>
    <definedName name="_____dec05" localSheetId="18" hidden="1">{"'Sheet1'!$A$4386:$N$4591"}</definedName>
    <definedName name="_____dec05" localSheetId="21" hidden="1">{"'Sheet1'!$A$4386:$N$4591"}</definedName>
    <definedName name="_____dec05" localSheetId="25" hidden="1">{"'Sheet1'!$A$4386:$N$4591"}</definedName>
    <definedName name="_____dec05" localSheetId="15" hidden="1">{"'Sheet1'!$A$4386:$N$4591"}</definedName>
    <definedName name="_____dec05" localSheetId="20" hidden="1">{"'Sheet1'!$A$4386:$N$4591"}</definedName>
    <definedName name="_____dec05" hidden="1">{"'Sheet1'!$A$4386:$N$4591"}</definedName>
    <definedName name="_____del1">#REF!</definedName>
    <definedName name="_____DET1" localSheetId="2">[11]Basicrates!$D$39</definedName>
    <definedName name="_____DET1" localSheetId="18">#REF!</definedName>
    <definedName name="_____DET1" localSheetId="21">[11]Basicrates!$D$39</definedName>
    <definedName name="_____DET1" localSheetId="25">[11]Basicrates!$D$39</definedName>
    <definedName name="_____DET1" localSheetId="15">#REF!</definedName>
    <definedName name="_____DET1">#REF!</definedName>
    <definedName name="_____dol12" localSheetId="2">#REF!</definedName>
    <definedName name="_____dol12" localSheetId="22">#REF!</definedName>
    <definedName name="_____dol12" localSheetId="20">#REF!</definedName>
    <definedName name="_____dol12">#REF!</definedName>
    <definedName name="_____dol6" localSheetId="2">#REF!</definedName>
    <definedName name="_____dol6">#REF!</definedName>
    <definedName name="_____drg1">#REF!</definedName>
    <definedName name="_____eth2">#REF!</definedName>
    <definedName name="_____f1">#REF!</definedName>
    <definedName name="_____FEL1" localSheetId="2">[11]Basicrates!$D$90</definedName>
    <definedName name="_____FEL1" localSheetId="18">#REF!</definedName>
    <definedName name="_____FEL1" localSheetId="21">[11]Basicrates!$D$90</definedName>
    <definedName name="_____FEL1" localSheetId="25">[11]Basicrates!$D$90</definedName>
    <definedName name="_____FEL1" localSheetId="15">#REF!</definedName>
    <definedName name="_____FEL1">#REF!</definedName>
    <definedName name="_____Fpi1">#REF!</definedName>
    <definedName name="_____g1" localSheetId="15">#REF!</definedName>
    <definedName name="_____g1">#REF!</definedName>
    <definedName name="_____GEL1" localSheetId="2">[11]Basicrates!$D$38</definedName>
    <definedName name="_____GEL1" localSheetId="18">#REF!</definedName>
    <definedName name="_____GEL1" localSheetId="21">[11]Basicrates!$D$38</definedName>
    <definedName name="_____GEL1" localSheetId="25">[11]Basicrates!$D$38</definedName>
    <definedName name="_____GEL1" localSheetId="15">#REF!</definedName>
    <definedName name="_____GEL1">#REF!</definedName>
    <definedName name="_____HBG10" localSheetId="2">[11]Basicrates!$F$13</definedName>
    <definedName name="_____HBG10" localSheetId="18">#REF!</definedName>
    <definedName name="_____HBG10" localSheetId="21">[11]Basicrates!$F$13</definedName>
    <definedName name="_____HBG10" localSheetId="25">[11]Basicrates!$F$13</definedName>
    <definedName name="_____HBG10" localSheetId="15">#REF!</definedName>
    <definedName name="_____HBG10">#REF!</definedName>
    <definedName name="_____HBG12" localSheetId="2">[11]Basicrates!$F$12</definedName>
    <definedName name="_____HBG12" localSheetId="18">#REF!</definedName>
    <definedName name="_____HBG12" localSheetId="21">[11]Basicrates!$F$12</definedName>
    <definedName name="_____HBG12" localSheetId="25">[11]Basicrates!$F$12</definedName>
    <definedName name="_____HBG12" localSheetId="15">#REF!</definedName>
    <definedName name="_____HBG12">#REF!</definedName>
    <definedName name="_____HBG25" localSheetId="2">[11]Basicrates!$F$10</definedName>
    <definedName name="_____HBG25" localSheetId="18">#REF!</definedName>
    <definedName name="_____HBG25" localSheetId="21">[11]Basicrates!$F$10</definedName>
    <definedName name="_____HBG25" localSheetId="25">[11]Basicrates!$F$10</definedName>
    <definedName name="_____HBG25" localSheetId="15">#REF!</definedName>
    <definedName name="_____HBG25">#REF!</definedName>
    <definedName name="_____HBG40" localSheetId="2">[11]Basicrates!$F$9</definedName>
    <definedName name="_____HBG40" localSheetId="18">#REF!</definedName>
    <definedName name="_____HBG40" localSheetId="21">[11]Basicrates!$F$9</definedName>
    <definedName name="_____HBG40" localSheetId="25">[11]Basicrates!$F$9</definedName>
    <definedName name="_____HBG40" localSheetId="15">#REF!</definedName>
    <definedName name="_____HBG40">#REF!</definedName>
    <definedName name="_____HBG50" localSheetId="2">[11]Basicrates!$F$8</definedName>
    <definedName name="_____HBG50" localSheetId="18">#REF!</definedName>
    <definedName name="_____HBG50" localSheetId="21">[11]Basicrates!$F$8</definedName>
    <definedName name="_____HBG50" localSheetId="25">[11]Basicrates!$F$8</definedName>
    <definedName name="_____HBG50" localSheetId="15">#REF!</definedName>
    <definedName name="_____HBG50">#REF!</definedName>
    <definedName name="_____HBG6" localSheetId="2">[11]Basicrates!$F$14</definedName>
    <definedName name="_____HBG6" localSheetId="18">#REF!</definedName>
    <definedName name="_____HBG6" localSheetId="21">[11]Basicrates!$F$14</definedName>
    <definedName name="_____HBG6" localSheetId="25">[11]Basicrates!$F$14</definedName>
    <definedName name="_____HBG6" localSheetId="15">#REF!</definedName>
    <definedName name="_____HBG6">#REF!</definedName>
    <definedName name="_____HCO2">[18]Design!#REF!</definedName>
    <definedName name="_____hfi1">[14]Report!#REF!</definedName>
    <definedName name="_____hfi2">[19]Report!#REF!</definedName>
    <definedName name="_____hfi3">[19]Report!#REF!</definedName>
    <definedName name="_____hfi4">[15]Sheet1!#REF!</definedName>
    <definedName name="_____hfi5">[15]Sheet1!#REF!</definedName>
    <definedName name="_____hfi6">[15]Sheet1!#REF!</definedName>
    <definedName name="_____HFI7">[15]Sheet1!#REF!</definedName>
    <definedName name="_____hfi8">[15]Sheet1!#REF!</definedName>
    <definedName name="_____Hra2">[18]Design!#REF!</definedName>
    <definedName name="_____Hso2">[18]Design!#REF!</definedName>
    <definedName name="_____Hso3">[18]Design!#REF!</definedName>
    <definedName name="_____IDA1" localSheetId="22">#REF!</definedName>
    <definedName name="_____IDA1" localSheetId="15">#REF!</definedName>
    <definedName name="_____IDA1" localSheetId="20">#REF!</definedName>
    <definedName name="_____IDA1">#REF!</definedName>
    <definedName name="_____ifa1">#REF!</definedName>
    <definedName name="_____ifa2">#REF!</definedName>
    <definedName name="_____in18900" localSheetId="22">#REF!</definedName>
    <definedName name="_____in18900" localSheetId="20">#REF!</definedName>
    <definedName name="_____in18900">#REF!</definedName>
    <definedName name="_____INT1">#REF!</definedName>
    <definedName name="_____Ism3">[18]Design!#REF!</definedName>
    <definedName name="_____iv19000">#REF!</definedName>
    <definedName name="_____kd1">[18]Design!#REF!</definedName>
    <definedName name="_____kd2">[18]Design!#REF!</definedName>
    <definedName name="_____kd3">[18]Design!#REF!</definedName>
    <definedName name="_____Ki1">#REF!</definedName>
    <definedName name="_____Ki2">#REF!</definedName>
    <definedName name="_____lb1">#REF!</definedName>
    <definedName name="_____lb2">#REF!</definedName>
    <definedName name="_____m20">#REF!</definedName>
    <definedName name="_____m234">#REF!</definedName>
    <definedName name="_____m35">#REF!</definedName>
    <definedName name="_____mac2">200</definedName>
    <definedName name="_____mcl132">'[21]A1-Continuous'!#REF!</definedName>
    <definedName name="_____MG1" localSheetId="2">[11]Basicrates!$D$132</definedName>
    <definedName name="_____MG1" localSheetId="18">#REF!</definedName>
    <definedName name="_____MG1" localSheetId="21">[11]Basicrates!$D$132</definedName>
    <definedName name="_____MG1" localSheetId="25">[11]Basicrates!$D$132</definedName>
    <definedName name="_____MG1" localSheetId="15">#REF!</definedName>
    <definedName name="_____MG1">#REF!</definedName>
    <definedName name="_____mix10">4.5</definedName>
    <definedName name="_____mix15">264/50</definedName>
    <definedName name="_____mix20">330/50</definedName>
    <definedName name="_____mix30">350/50</definedName>
    <definedName name="_____mix40">450/50</definedName>
    <definedName name="_____ml3">'[21]A1-Continuous'!#REF!</definedName>
    <definedName name="_____ml33">'[21]A1-Continuous'!#REF!</definedName>
    <definedName name="_____mlc33">'[21]A1-Continuous'!#REF!</definedName>
    <definedName name="_____mm1" localSheetId="18">#REF!</definedName>
    <definedName name="_____mm1">#REF!</definedName>
    <definedName name="_____mm2" localSheetId="18">#REF!</definedName>
    <definedName name="_____mm2">#REF!</definedName>
    <definedName name="_____mm3" localSheetId="18">#REF!</definedName>
    <definedName name="_____mm3">#REF!</definedName>
    <definedName name="_____mnk1">#REF!</definedName>
    <definedName name="_____Mzd1" localSheetId="2">[11]Basicrates!$D$158</definedName>
    <definedName name="_____Mzd1" localSheetId="18">#REF!</definedName>
    <definedName name="_____Mzd1" localSheetId="21">[11]Basicrates!$D$158</definedName>
    <definedName name="_____Mzd1" localSheetId="25">[11]Basicrates!$D$158</definedName>
    <definedName name="_____Mzd1" localSheetId="15">#REF!</definedName>
    <definedName name="_____Mzd1">#REF!</definedName>
    <definedName name="_____new1">#REF!</definedName>
    <definedName name="_____Nov2007" localSheetId="2" hidden="1">{"'PROFITABILITY'!$A$1:$F$45"}</definedName>
    <definedName name="_____Nov2007" localSheetId="22" hidden="1">{"'PROFITABILITY'!$A$1:$F$45"}</definedName>
    <definedName name="_____Nov2007" localSheetId="18" hidden="1">{"'PROFITABILITY'!$A$1:$F$45"}</definedName>
    <definedName name="_____Nov2007" localSheetId="21" hidden="1">{"'PROFITABILITY'!$A$1:$F$45"}</definedName>
    <definedName name="_____Nov2007" localSheetId="25" hidden="1">{"'PROFITABILITY'!$A$1:$F$45"}</definedName>
    <definedName name="_____Nov2007" localSheetId="15" hidden="1">{"'PROFITABILITY'!$A$1:$F$45"}</definedName>
    <definedName name="_____Nov2007" localSheetId="20" hidden="1">{"'PROFITABILITY'!$A$1:$F$45"}</definedName>
    <definedName name="_____Nov2007" hidden="1">{"'PROFITABILITY'!$A$1:$F$45"}</definedName>
    <definedName name="_____np3" localSheetId="2">'[22]Material '!$G$50</definedName>
    <definedName name="_____np3" localSheetId="18">#REF!</definedName>
    <definedName name="_____np3" localSheetId="21">'[22]Material '!$G$50</definedName>
    <definedName name="_____np3" localSheetId="25">'[22]Material '!$G$50</definedName>
    <definedName name="_____np3" localSheetId="15">#REF!</definedName>
    <definedName name="_____np3">#REF!</definedName>
    <definedName name="_____OP2" localSheetId="2">[11]Basicrates!$D$152</definedName>
    <definedName name="_____OP2" localSheetId="18">#REF!</definedName>
    <definedName name="_____OP2" localSheetId="21">[11]Basicrates!$D$152</definedName>
    <definedName name="_____OP2" localSheetId="25">[11]Basicrates!$D$152</definedName>
    <definedName name="_____OP2" localSheetId="15">#REF!</definedName>
    <definedName name="_____OP2">#REF!</definedName>
    <definedName name="_____pan1">#REF!</definedName>
    <definedName name="_____PAN2">#REF!</definedName>
    <definedName name="_____PM123" hidden="1">{"'Sheet1'!$A$4386:$N$4591"}</definedName>
    <definedName name="_____RAC1" localSheetId="15">#REF!</definedName>
    <definedName name="_____RAC1">#REF!</definedName>
    <definedName name="_____rcu2">#REF!</definedName>
    <definedName name="_____Re1">#REF!</definedName>
    <definedName name="_____Rl1">#REF!</definedName>
    <definedName name="_____rs1" localSheetId="15">#REF!</definedName>
    <definedName name="_____rs1">#REF!</definedName>
    <definedName name="_____rt1">#REF!</definedName>
    <definedName name="_____rt2">#REF!</definedName>
    <definedName name="_____rt3">#REF!</definedName>
    <definedName name="_____run1">[18]Design!#REF!</definedName>
    <definedName name="_____run2">[18]Design!#REF!</definedName>
    <definedName name="_____run3">[18]Design!#REF!</definedName>
    <definedName name="_____s41" hidden="1">{"form-D1",#N/A,FALSE,"FORM-D1";"form-D1_amt",#N/A,FALSE,"FORM-D1"}</definedName>
    <definedName name="_____SC01">#REF!</definedName>
    <definedName name="_____SC02">#REF!</definedName>
    <definedName name="_____SC03">#REF!</definedName>
    <definedName name="_____SC04">#REF!</definedName>
    <definedName name="_____SC05">#REF!</definedName>
    <definedName name="_____SC06">#REF!</definedName>
    <definedName name="_____SC11">#REF!</definedName>
    <definedName name="_____SC12">#REF!</definedName>
    <definedName name="_____SC13">#REF!</definedName>
    <definedName name="_____SC21">#REF!</definedName>
    <definedName name="_____SC22">#REF!</definedName>
    <definedName name="_____SC23">#REF!</definedName>
    <definedName name="_____SC24">#REF!</definedName>
    <definedName name="_____SC25">#REF!</definedName>
    <definedName name="_____SC26">#REF!</definedName>
    <definedName name="_____sh1">90</definedName>
    <definedName name="_____sh2">120</definedName>
    <definedName name="_____sh3">150</definedName>
    <definedName name="_____sh4">180</definedName>
    <definedName name="_____tab1" localSheetId="18">#REF!</definedName>
    <definedName name="_____tab1" localSheetId="21">#REF!</definedName>
    <definedName name="_____tab1" localSheetId="25">#REF!</definedName>
    <definedName name="_____tab1">#REF!</definedName>
    <definedName name="_____tab2" localSheetId="18">#REF!</definedName>
    <definedName name="_____tab2">#REF!</definedName>
    <definedName name="_____tf2" localSheetId="2">[23]Intro!$J$142</definedName>
    <definedName name="_____tf2" localSheetId="18">#REF!</definedName>
    <definedName name="_____tf2" localSheetId="21">[23]Intro!$J$142</definedName>
    <definedName name="_____tf2" localSheetId="25">[23]Intro!$J$142</definedName>
    <definedName name="_____tf2" localSheetId="15">#REF!</definedName>
    <definedName name="_____tf2">#REF!</definedName>
    <definedName name="_____tf3" localSheetId="2">[23]Intro!$J$148</definedName>
    <definedName name="_____tf3" localSheetId="18">#REF!</definedName>
    <definedName name="_____tf3" localSheetId="21">[23]Intro!$J$148</definedName>
    <definedName name="_____tf3" localSheetId="25">[23]Intro!$J$148</definedName>
    <definedName name="_____tf3" localSheetId="15">#REF!</definedName>
    <definedName name="_____tf3">#REF!</definedName>
    <definedName name="_____tf4" localSheetId="2">[23]Intro!$J$150</definedName>
    <definedName name="_____tf4" localSheetId="18">#REF!</definedName>
    <definedName name="_____tf4" localSheetId="21">[23]Intro!$J$150</definedName>
    <definedName name="_____tf4" localSheetId="25">[23]Intro!$J$150</definedName>
    <definedName name="_____tf4" localSheetId="15">#REF!</definedName>
    <definedName name="_____tf4">#REF!</definedName>
    <definedName name="_____tfd1" localSheetId="2">[23]Intro!$L$141</definedName>
    <definedName name="_____tfd1" localSheetId="18">#REF!</definedName>
    <definedName name="_____tfd1" localSheetId="21">[23]Intro!$L$141</definedName>
    <definedName name="_____tfd1" localSheetId="25">[23]Intro!$L$141</definedName>
    <definedName name="_____tfd1" localSheetId="15">#REF!</definedName>
    <definedName name="_____tfd1">#REF!</definedName>
    <definedName name="_____tfd2" localSheetId="2">[23]Intro!$L$143</definedName>
    <definedName name="_____tfd2" localSheetId="18">#REF!</definedName>
    <definedName name="_____tfd2" localSheetId="21">[23]Intro!$L$143</definedName>
    <definedName name="_____tfd2" localSheetId="25">[23]Intro!$L$143</definedName>
    <definedName name="_____tfd2" localSheetId="15">#REF!</definedName>
    <definedName name="_____tfd2">#REF!</definedName>
    <definedName name="_____tfd3" localSheetId="2">[23]Intro!$L$147</definedName>
    <definedName name="_____tfd3" localSheetId="18">#REF!</definedName>
    <definedName name="_____tfd3" localSheetId="21">[23]Intro!$L$147</definedName>
    <definedName name="_____tfd3" localSheetId="25">[23]Intro!$L$147</definedName>
    <definedName name="_____tfd3" localSheetId="15">#REF!</definedName>
    <definedName name="_____tfd3">#REF!</definedName>
    <definedName name="_____tfd4" localSheetId="2">[23]Intro!$L$149</definedName>
    <definedName name="_____tfd4" localSheetId="18">#REF!</definedName>
    <definedName name="_____tfd4" localSheetId="21">[23]Intro!$L$149</definedName>
    <definedName name="_____tfd4" localSheetId="25">[23]Intro!$L$149</definedName>
    <definedName name="_____tfd4" localSheetId="15">#REF!</definedName>
    <definedName name="_____tfd4">#REF!</definedName>
    <definedName name="_____Tk1">#REF!</definedName>
    <definedName name="_____Tk11">#REF!</definedName>
    <definedName name="_____Tk2">#REF!</definedName>
    <definedName name="_____Tkl1">#REF!</definedName>
    <definedName name="_____tl1">#REF!</definedName>
    <definedName name="_____tl2">#REF!</definedName>
    <definedName name="_____tr1" localSheetId="2">[23]Intro!$C$140</definedName>
    <definedName name="_____tr1" localSheetId="18">#REF!</definedName>
    <definedName name="_____tr1" localSheetId="21">[23]Intro!$C$140</definedName>
    <definedName name="_____tr1" localSheetId="25">[23]Intro!$C$140</definedName>
    <definedName name="_____tr1" localSheetId="15">#REF!</definedName>
    <definedName name="_____tr1">#REF!</definedName>
    <definedName name="_____tr2" localSheetId="2">[23]Intro!$C$142</definedName>
    <definedName name="_____tr2" localSheetId="18">#REF!</definedName>
    <definedName name="_____tr2" localSheetId="21">[23]Intro!$C$142</definedName>
    <definedName name="_____tr2" localSheetId="25">[23]Intro!$C$142</definedName>
    <definedName name="_____tr2" localSheetId="15">#REF!</definedName>
    <definedName name="_____tr2">#REF!</definedName>
    <definedName name="_____tr3" localSheetId="2">[23]Intro!$C$150</definedName>
    <definedName name="_____tr3" localSheetId="18">#REF!</definedName>
    <definedName name="_____tr3" localSheetId="21">[23]Intro!$C$150</definedName>
    <definedName name="_____tr3" localSheetId="25">[23]Intro!$C$150</definedName>
    <definedName name="_____tr3" localSheetId="15">#REF!</definedName>
    <definedName name="_____tr3">#REF!</definedName>
    <definedName name="_____trd1" localSheetId="2">[23]Intro!$B$140</definedName>
    <definedName name="_____trd1" localSheetId="18">#REF!</definedName>
    <definedName name="_____trd1" localSheetId="21">[23]Intro!$B$140</definedName>
    <definedName name="_____trd1" localSheetId="25">[23]Intro!$B$140</definedName>
    <definedName name="_____trd1" localSheetId="15">#REF!</definedName>
    <definedName name="_____trd1">#REF!</definedName>
    <definedName name="_____trd2" localSheetId="2">[23]Intro!$B$142</definedName>
    <definedName name="_____trd2" localSheetId="18">#REF!</definedName>
    <definedName name="_____trd2" localSheetId="21">[23]Intro!$B$142</definedName>
    <definedName name="_____trd2" localSheetId="25">[23]Intro!$B$142</definedName>
    <definedName name="_____trd2" localSheetId="15">#REF!</definedName>
    <definedName name="_____trd2">#REF!</definedName>
    <definedName name="_____trd3" localSheetId="2">[23]Intro!$B$148</definedName>
    <definedName name="_____trd3" localSheetId="18">#REF!</definedName>
    <definedName name="_____trd3" localSheetId="21">[23]Intro!$B$148</definedName>
    <definedName name="_____trd3" localSheetId="25">[23]Intro!$B$148</definedName>
    <definedName name="_____trd3" localSheetId="15">#REF!</definedName>
    <definedName name="_____trd3">#REF!</definedName>
    <definedName name="_____Vf1">#REF!</definedName>
    <definedName name="_____Vf2">#REF!</definedName>
    <definedName name="_____vr1">#REF!</definedName>
    <definedName name="_____VS2004" localSheetId="22" hidden="1">#REF!</definedName>
    <definedName name="_____VS2004" localSheetId="15" hidden="1">#REF!</definedName>
    <definedName name="_____VS2004" localSheetId="20" hidden="1">#REF!</definedName>
    <definedName name="_____VS2004" hidden="1">#REF!</definedName>
    <definedName name="_____Wc1">[18]Design!#REF!</definedName>
    <definedName name="_____WC3">[18]Design!#REF!</definedName>
    <definedName name="_____WD2" localSheetId="2">[11]Basicrates!$D$131</definedName>
    <definedName name="_____WD2" localSheetId="18">#REF!</definedName>
    <definedName name="_____WD2" localSheetId="21">[11]Basicrates!$D$131</definedName>
    <definedName name="_____WD2" localSheetId="25">[11]Basicrates!$D$131</definedName>
    <definedName name="_____WD2" localSheetId="15">#REF!</definedName>
    <definedName name="_____WD2">#REF!</definedName>
    <definedName name="_____wp1">#REF!</definedName>
    <definedName name="_____Wr1">[18]Design!#REF!</definedName>
    <definedName name="_____Wr3">[18]Design!#REF!</definedName>
    <definedName name="_____Xl1">#REF!</definedName>
    <definedName name="_____xlcn.WorksheetConnection_InfoEntryA2D32" localSheetId="2" hidden="1">'[10]Info Entry'!$A$2:$C$32</definedName>
    <definedName name="_____xlcn.WorksheetConnection_InfoEntryA2D32" localSheetId="18" hidden="1">#REF!</definedName>
    <definedName name="_____xlcn.WorksheetConnection_InfoEntryA2D32" localSheetId="21" hidden="1">'[10]Info Entry'!$A$2:$C$32</definedName>
    <definedName name="_____xlcn.WorksheetConnection_InfoEntryA2D32" localSheetId="25" hidden="1">'[10]Info Entry'!$A$2:$C$32</definedName>
    <definedName name="_____xlcn.WorksheetConnection_InfoEntryA2D32" localSheetId="15" hidden="1">#REF!</definedName>
    <definedName name="_____xlcn.WorksheetConnection_InfoEntryA2D32" hidden="1">#REF!</definedName>
    <definedName name="_____xlnm._FilterDatabase" localSheetId="22">#REF!</definedName>
    <definedName name="_____xlnm._FilterDatabase" localSheetId="15">#REF!</definedName>
    <definedName name="_____xlnm._FilterDatabase" localSheetId="20">#REF!</definedName>
    <definedName name="_____xlnm._FilterDatabase">#REF!</definedName>
    <definedName name="_____xlnm._FilterDatabase_1" localSheetId="22">#REF!</definedName>
    <definedName name="_____xlnm._FilterDatabase_1" localSheetId="20">#REF!</definedName>
    <definedName name="_____xlnm._FilterDatabase_1">#REF!</definedName>
    <definedName name="_____xlnm._FilterDatabase_2">#REF!</definedName>
    <definedName name="_____xlnm._FilterDatabase_3">#REF!</definedName>
    <definedName name="_____xlnm._FilterDatabase_4">#REF!</definedName>
    <definedName name="_____xlnm._FilterDatabase_5">#N/A</definedName>
    <definedName name="_____xlnm.Print_Area_1" localSheetId="2">#REF!</definedName>
    <definedName name="_____xlnm.Print_Area_1" localSheetId="22">#REF!</definedName>
    <definedName name="_____xlnm.Print_Area_1" localSheetId="15">#REF!</definedName>
    <definedName name="_____xlnm.Print_Area_1" localSheetId="20">#REF!</definedName>
    <definedName name="_____xlnm.Print_Area_1">#REF!</definedName>
    <definedName name="_____xlnm.Print_Area_1_1">"#REF!"</definedName>
    <definedName name="_____xlnm.Print_Area_10" localSheetId="2">#REF!</definedName>
    <definedName name="_____xlnm.Print_Area_10" localSheetId="22">#REF!</definedName>
    <definedName name="_____xlnm.Print_Area_10" localSheetId="15">#REF!</definedName>
    <definedName name="_____xlnm.Print_Area_10" localSheetId="20">#REF!</definedName>
    <definedName name="_____xlnm.Print_Area_10">#REF!</definedName>
    <definedName name="_____xlnm.Print_Area_10_1">"#REF!"</definedName>
    <definedName name="_____xlnm.Print_Area_11" localSheetId="2">#REF!</definedName>
    <definedName name="_____xlnm.Print_Area_11" localSheetId="22">#REF!</definedName>
    <definedName name="_____xlnm.Print_Area_11" localSheetId="15">#REF!</definedName>
    <definedName name="_____xlnm.Print_Area_11" localSheetId="20">#REF!</definedName>
    <definedName name="_____xlnm.Print_Area_11">#REF!</definedName>
    <definedName name="_____xlnm.Print_Area_11_1">"#REF!"</definedName>
    <definedName name="_____xlnm.Print_Area_13" localSheetId="2">#REF!</definedName>
    <definedName name="_____xlnm.Print_Area_13" localSheetId="22">#REF!</definedName>
    <definedName name="_____xlnm.Print_Area_13" localSheetId="15">#REF!</definedName>
    <definedName name="_____xlnm.Print_Area_13" localSheetId="20">#REF!</definedName>
    <definedName name="_____xlnm.Print_Area_13">#REF!</definedName>
    <definedName name="_____xlnm.Print_Area_2" localSheetId="2">#REF!</definedName>
    <definedName name="_____xlnm.Print_Area_2" localSheetId="22">#REF!</definedName>
    <definedName name="_____xlnm.Print_Area_2" localSheetId="20">#REF!</definedName>
    <definedName name="_____xlnm.Print_Area_2">#REF!</definedName>
    <definedName name="_____xlnm.Print_Area_3" localSheetId="22">#REF!</definedName>
    <definedName name="_____xlnm.Print_Area_3" localSheetId="20">#REF!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_xlnm.Print_Titles_1" localSheetId="2">"#NAME?"</definedName>
    <definedName name="_____xlnm.Print_Titles_1" localSheetId="22">"#NAME?"</definedName>
    <definedName name="_____xlnm.Print_Titles_1" localSheetId="21">"#NAME?"</definedName>
    <definedName name="_____xlnm.Print_Titles_1" localSheetId="25">"#NAME?"</definedName>
    <definedName name="_____xlnm.Print_Titles_1" localSheetId="15">"#NAME?"</definedName>
    <definedName name="_____xlnm.Print_Titles_1" localSheetId="20">"#NAME?"</definedName>
    <definedName name="_____xlnm.Print_Titles_1">#REF!</definedName>
    <definedName name="_____xlnm.Print_Titles_2" localSheetId="2">(#REF!,#REF!)</definedName>
    <definedName name="_____xlnm.Print_Titles_2" localSheetId="22">(#REF!,#REF!)</definedName>
    <definedName name="_____xlnm.Print_Titles_2" localSheetId="15">(#REF!,#REF!)</definedName>
    <definedName name="_____xlnm.Print_Titles_2" localSheetId="20">(#REF!,#REF!)</definedName>
    <definedName name="_____xlnm.Print_Titles_2">(#REF!,#REF!)</definedName>
    <definedName name="_____xlnm.Print_Titles_3" localSheetId="2">(#REF!,#REF!)</definedName>
    <definedName name="_____xlnm.Print_Titles_3" localSheetId="22">(#REF!,#REF!)</definedName>
    <definedName name="_____xlnm.Print_Titles_3" localSheetId="20">(#REF!,#REF!)</definedName>
    <definedName name="_____xlnm.Print_Titles_3">(#REF!,#REF!)</definedName>
    <definedName name="_____xlnm.Print_Titles_4" localSheetId="2">#REF!</definedName>
    <definedName name="_____xlnm.Print_Titles_4" localSheetId="22">#REF!</definedName>
    <definedName name="_____xlnm.Print_Titles_4" localSheetId="15">#REF!</definedName>
    <definedName name="_____xlnm.Print_Titles_4" localSheetId="20">#REF!</definedName>
    <definedName name="_____xlnm.Print_Titles_4">#REF!</definedName>
    <definedName name="_____xlnm.Print_Titles_7" localSheetId="2">#REF!</definedName>
    <definedName name="_____xlnm.Print_Titles_7">#REF!</definedName>
    <definedName name="____1____123Graph_ACHART_1" localSheetId="2" hidden="1">#REF!</definedName>
    <definedName name="____1____123Graph_ACHART_1" hidden="1">#REF!</definedName>
    <definedName name="____2____123Graph_BCHART_1" hidden="1">#REF!</definedName>
    <definedName name="____3____123Graph_CCHART_1" hidden="1">#REF!</definedName>
    <definedName name="____4___123Graph_ACHART_1" hidden="1">#REF!</definedName>
    <definedName name="____5___123Graph_BCHART_1" hidden="1">#REF!</definedName>
    <definedName name="____6___123Graph_CCHART_1" hidden="1">#REF!</definedName>
    <definedName name="____7__123Graph_ACHART_1" hidden="1">#REF!</definedName>
    <definedName name="____8__123Graph_BCHART_1" hidden="1">#REF!</definedName>
    <definedName name="____9__123Graph_CCHART_1" hidden="1">#REF!</definedName>
    <definedName name="____a1">#REF!</definedName>
    <definedName name="____A2">#REF!</definedName>
    <definedName name="____A65537">#REF!</definedName>
    <definedName name="____A655600">#REF!</definedName>
    <definedName name="____a655601">#REF!</definedName>
    <definedName name="____A71614">#REF!</definedName>
    <definedName name="____A81614">#REF!</definedName>
    <definedName name="____A91614">#REF!</definedName>
    <definedName name="____a999999">#REF!</definedName>
    <definedName name="____aa1" localSheetId="2" hidden="1">{"'PROFITABILITY'!$A$1:$F$45"}</definedName>
    <definedName name="____aa1" localSheetId="22" hidden="1">{"'PROFITABILITY'!$A$1:$F$45"}</definedName>
    <definedName name="____aa1" localSheetId="18" hidden="1">{"'PROFITABILITY'!$A$1:$F$45"}</definedName>
    <definedName name="____aa1" localSheetId="21" hidden="1">{"'PROFITABILITY'!$A$1:$F$45"}</definedName>
    <definedName name="____aa1" localSheetId="25" hidden="1">{"'PROFITABILITY'!$A$1:$F$45"}</definedName>
    <definedName name="____aa1" localSheetId="15" hidden="1">{"'PROFITABILITY'!$A$1:$F$45"}</definedName>
    <definedName name="____aa1" localSheetId="20" hidden="1">{"'PROFITABILITY'!$A$1:$F$45"}</definedName>
    <definedName name="____aa1" hidden="1">{"'PROFITABILITY'!$A$1:$F$45"}</definedName>
    <definedName name="____aba2">#REF!</definedName>
    <definedName name="____acs1">#REF!</definedName>
    <definedName name="____acs2">#REF!</definedName>
    <definedName name="____aoc1">#REF!</definedName>
    <definedName name="____aoc2">#REF!</definedName>
    <definedName name="____aoc3">#REF!</definedName>
    <definedName name="____aoc4">#REF!</definedName>
    <definedName name="____axx1">[19]Report!#REF!</definedName>
    <definedName name="____axx2">[24]Report!#REF!</definedName>
    <definedName name="____axx3">[19]Report!#REF!</definedName>
    <definedName name="____AXX4" localSheetId="21">#REF!</definedName>
    <definedName name="____AXX4" localSheetId="25">#REF!</definedName>
    <definedName name="____AXX4">#REF!</definedName>
    <definedName name="____axx5" localSheetId="21">#REF!</definedName>
    <definedName name="____axx5" localSheetId="25">#REF!</definedName>
    <definedName name="____axx5">#REF!</definedName>
    <definedName name="____axx6" localSheetId="21">#REF!</definedName>
    <definedName name="____axx6" localSheetId="25">#REF!</definedName>
    <definedName name="____axx6">#REF!</definedName>
    <definedName name="____AXX7" localSheetId="21">#REF!</definedName>
    <definedName name="____AXX7" localSheetId="25">#REF!</definedName>
    <definedName name="____AXX7">#REF!</definedName>
    <definedName name="____axx8" localSheetId="21">#REF!</definedName>
    <definedName name="____axx8" localSheetId="25">#REF!</definedName>
    <definedName name="____axx8">#REF!</definedName>
    <definedName name="____b111121" localSheetId="21">#REF!</definedName>
    <definedName name="____b111121" localSheetId="25">#REF!</definedName>
    <definedName name="____b111121">#REF!</definedName>
    <definedName name="____bhh2">#REF!</definedName>
    <definedName name="____bom1">#REF!</definedName>
    <definedName name="____CAN112">13.42</definedName>
    <definedName name="____CAN113">12.98</definedName>
    <definedName name="____CAN117">12.7</definedName>
    <definedName name="____CAN118">13.27</definedName>
    <definedName name="____CAN120">11.72</definedName>
    <definedName name="____CAN210">10.38</definedName>
    <definedName name="____CAN211">10.58</definedName>
    <definedName name="____CAN213">10.56</definedName>
    <definedName name="____CAN215">10.22</definedName>
    <definedName name="____CAN216">9.61</definedName>
    <definedName name="____CAN217">10.47</definedName>
    <definedName name="____CAN219">10.91</definedName>
    <definedName name="____CAN220">11.09</definedName>
    <definedName name="____CAN221">11.25</definedName>
    <definedName name="____CAN222">10.17</definedName>
    <definedName name="____CAN223">9.89</definedName>
    <definedName name="____CAN230">10.79</definedName>
    <definedName name="____can421">40.2</definedName>
    <definedName name="____can422">41.57</definedName>
    <definedName name="____can423">43.9</definedName>
    <definedName name="____can424">41.19</definedName>
    <definedName name="____can425">42.81</definedName>
    <definedName name="____can426">40.77</definedName>
    <definedName name="____can427">40.92</definedName>
    <definedName name="____can428">39.29</definedName>
    <definedName name="____can429">45.19</definedName>
    <definedName name="____can430">40.73</definedName>
    <definedName name="____can431">42.52</definedName>
    <definedName name="____can432">42.53</definedName>
    <definedName name="____can433">43.69</definedName>
    <definedName name="____can434">40.43</definedName>
    <definedName name="____can435">43.3</definedName>
    <definedName name="____CBR220" localSheetId="2">#REF!</definedName>
    <definedName name="____CBR220" localSheetId="22">#REF!</definedName>
    <definedName name="____CBR220" localSheetId="15">#REF!</definedName>
    <definedName name="____CBR220" localSheetId="20">#REF!</definedName>
    <definedName name="____CBR220">#REF!</definedName>
    <definedName name="____CBR500" localSheetId="2">#REF!</definedName>
    <definedName name="____CBR500" localSheetId="22">#REF!</definedName>
    <definedName name="____CBR500" localSheetId="20">#REF!</definedName>
    <definedName name="____CBR500">#REF!</definedName>
    <definedName name="____cdd2">#REF!</definedName>
    <definedName name="____cem124">#REF!</definedName>
    <definedName name="____CFB1">#REF!</definedName>
    <definedName name="____CFB2">#REF!</definedName>
    <definedName name="____CFB3">#REF!</definedName>
    <definedName name="____cff2">#REF!</definedName>
    <definedName name="____cli1">[20]Code!$B$3</definedName>
    <definedName name="____cli2">[20]Code!$B$4</definedName>
    <definedName name="____cli3">[20]Code!$B$5</definedName>
    <definedName name="____cli4">[20]Code!$B$6</definedName>
    <definedName name="____col33">#REF!</definedName>
    <definedName name="____cth2">#REF!</definedName>
    <definedName name="____CTR220" localSheetId="2">#REF!</definedName>
    <definedName name="____CTR220">#REF!</definedName>
    <definedName name="____CTR500">#REF!</definedName>
    <definedName name="____CVT220">#REF!</definedName>
    <definedName name="____CVT500">#REF!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c05" localSheetId="22" hidden="1">{"'Sheet1'!$A$4386:$N$4591"}</definedName>
    <definedName name="____dec05" localSheetId="18" hidden="1">{"'Sheet1'!$A$4386:$N$4591"}</definedName>
    <definedName name="____dec05" localSheetId="21" hidden="1">{"'Sheet1'!$A$4386:$N$4591"}</definedName>
    <definedName name="____dec05" localSheetId="25" hidden="1">{"'Sheet1'!$A$4386:$N$4591"}</definedName>
    <definedName name="____dec05" localSheetId="15" hidden="1">{"'Sheet1'!$A$4386:$N$4591"}</definedName>
    <definedName name="____dec05" localSheetId="20" hidden="1">{"'Sheet1'!$A$4386:$N$4591"}</definedName>
    <definedName name="____dec05" hidden="1">{"'Sheet1'!$A$4386:$N$4591"}</definedName>
    <definedName name="____del1">#REF!</definedName>
    <definedName name="____DET1" localSheetId="2">[11]Basicrates!$D$39</definedName>
    <definedName name="____DET1" localSheetId="18">#REF!</definedName>
    <definedName name="____DET1" localSheetId="21">[11]Basicrates!$D$39</definedName>
    <definedName name="____DET1" localSheetId="25">[11]Basicrates!$D$39</definedName>
    <definedName name="____DET1" localSheetId="15">#REF!</definedName>
    <definedName name="____DET1">#REF!</definedName>
    <definedName name="____DET2">#REF!</definedName>
    <definedName name="____DET3">#REF!</definedName>
    <definedName name="____DET4">#REF!</definedName>
    <definedName name="____DET5">#REF!</definedName>
    <definedName name="____DET6">#REF!</definedName>
    <definedName name="____DIS1">[25]CAL!#REF!</definedName>
    <definedName name="____dol12" localSheetId="22">#REF!</definedName>
    <definedName name="____dol12" localSheetId="15">#REF!</definedName>
    <definedName name="____dol12" localSheetId="20">#REF!</definedName>
    <definedName name="____dol12">#REF!</definedName>
    <definedName name="____dol6" localSheetId="22">#REF!</definedName>
    <definedName name="____dol6" localSheetId="20">#REF!</definedName>
    <definedName name="____dol6">#REF!</definedName>
    <definedName name="____drg1">#REF!</definedName>
    <definedName name="____drg2">#REF!</definedName>
    <definedName name="____eth2">#REF!</definedName>
    <definedName name="____f1">#REF!</definedName>
    <definedName name="____FEL1" localSheetId="2">[11]Basicrates!$D$90</definedName>
    <definedName name="____FEL1" localSheetId="18">#REF!</definedName>
    <definedName name="____FEL1" localSheetId="21">[11]Basicrates!$D$90</definedName>
    <definedName name="____FEL1" localSheetId="25">[11]Basicrates!$D$90</definedName>
    <definedName name="____FEL1" localSheetId="15">#REF!</definedName>
    <definedName name="____FEL1">#REF!</definedName>
    <definedName name="____Fpi1" localSheetId="15">#REF!</definedName>
    <definedName name="____Fpi1">#REF!</definedName>
    <definedName name="____g1" localSheetId="15">#REF!</definedName>
    <definedName name="____g1">#REF!</definedName>
    <definedName name="____GEL1" localSheetId="2">[11]Basicrates!$D$38</definedName>
    <definedName name="____GEL1" localSheetId="18">#REF!</definedName>
    <definedName name="____GEL1" localSheetId="21">[11]Basicrates!$D$38</definedName>
    <definedName name="____GEL1" localSheetId="25">[11]Basicrates!$D$38</definedName>
    <definedName name="____GEL1" localSheetId="15">#REF!</definedName>
    <definedName name="____GEL1">#REF!</definedName>
    <definedName name="____HBG10" localSheetId="2">[11]Basicrates!$F$13</definedName>
    <definedName name="____HBG10" localSheetId="18">#REF!</definedName>
    <definedName name="____HBG10" localSheetId="21">[11]Basicrates!$F$13</definedName>
    <definedName name="____HBG10" localSheetId="25">[11]Basicrates!$F$13</definedName>
    <definedName name="____HBG10" localSheetId="15">#REF!</definedName>
    <definedName name="____HBG10">#REF!</definedName>
    <definedName name="____HBG12" localSheetId="2">[11]Basicrates!$F$12</definedName>
    <definedName name="____HBG12" localSheetId="18">#REF!</definedName>
    <definedName name="____HBG12" localSheetId="21">[11]Basicrates!$F$12</definedName>
    <definedName name="____HBG12" localSheetId="25">[11]Basicrates!$F$12</definedName>
    <definedName name="____HBG12" localSheetId="15">#REF!</definedName>
    <definedName name="____HBG12">#REF!</definedName>
    <definedName name="____HBG25" localSheetId="2">[11]Basicrates!$F$10</definedName>
    <definedName name="____HBG25" localSheetId="18">#REF!</definedName>
    <definedName name="____HBG25" localSheetId="21">[11]Basicrates!$F$10</definedName>
    <definedName name="____HBG25" localSheetId="25">[11]Basicrates!$F$10</definedName>
    <definedName name="____HBG25" localSheetId="15">#REF!</definedName>
    <definedName name="____HBG25">#REF!</definedName>
    <definedName name="____HBG40" localSheetId="2">[11]Basicrates!$F$9</definedName>
    <definedName name="____HBG40" localSheetId="18">#REF!</definedName>
    <definedName name="____HBG40" localSheetId="21">[11]Basicrates!$F$9</definedName>
    <definedName name="____HBG40" localSheetId="25">[11]Basicrates!$F$9</definedName>
    <definedName name="____HBG40" localSheetId="15">#REF!</definedName>
    <definedName name="____HBG40">#REF!</definedName>
    <definedName name="____HBG50" localSheetId="2">[11]Basicrates!$F$8</definedName>
    <definedName name="____HBG50" localSheetId="18">#REF!</definedName>
    <definedName name="____HBG50" localSheetId="21">[11]Basicrates!$F$8</definedName>
    <definedName name="____HBG50" localSheetId="25">[11]Basicrates!$F$8</definedName>
    <definedName name="____HBG50" localSheetId="15">#REF!</definedName>
    <definedName name="____HBG50">#REF!</definedName>
    <definedName name="____HBG6" localSheetId="2">[11]Basicrates!$F$14</definedName>
    <definedName name="____HBG6" localSheetId="18">#REF!</definedName>
    <definedName name="____HBG6" localSheetId="21">[11]Basicrates!$F$14</definedName>
    <definedName name="____HBG6" localSheetId="25">[11]Basicrates!$F$14</definedName>
    <definedName name="____HBG6" localSheetId="15">#REF!</definedName>
    <definedName name="____HBG6">#REF!</definedName>
    <definedName name="____HCO2" localSheetId="15">#REF!</definedName>
    <definedName name="____HCO2">#REF!</definedName>
    <definedName name="____hfi1">[19]Report!#REF!</definedName>
    <definedName name="____hfi2" localSheetId="21">#REF!</definedName>
    <definedName name="____hfi2" localSheetId="25">#REF!</definedName>
    <definedName name="____hfi2" localSheetId="15">#REF!</definedName>
    <definedName name="____hfi2">#REF!</definedName>
    <definedName name="____hfi3">[24]Report!#REF!</definedName>
    <definedName name="____hfi4" localSheetId="21">#REF!</definedName>
    <definedName name="____hfi4" localSheetId="25">#REF!</definedName>
    <definedName name="____hfi4">#REF!</definedName>
    <definedName name="____hfi5" localSheetId="21">#REF!</definedName>
    <definedName name="____hfi5" localSheetId="25">#REF!</definedName>
    <definedName name="____hfi5">#REF!</definedName>
    <definedName name="____hfi6" localSheetId="21">#REF!</definedName>
    <definedName name="____hfi6" localSheetId="25">#REF!</definedName>
    <definedName name="____hfi6">#REF!</definedName>
    <definedName name="____HFI7">[15]Sheet1!#REF!</definedName>
    <definedName name="____hfi8" localSheetId="21">#REF!</definedName>
    <definedName name="____hfi8" localSheetId="25">#REF!</definedName>
    <definedName name="____hfi8">#REF!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[25]CAL!#REF!</definedName>
    <definedName name="____IDA1" localSheetId="22">#REF!</definedName>
    <definedName name="____IDA1" localSheetId="20">#REF!</definedName>
    <definedName name="____IDA1">#REF!</definedName>
    <definedName name="____IDC2">#N/A</definedName>
    <definedName name="____IDC21">#N/A</definedName>
    <definedName name="____IDC22">#N/A</definedName>
    <definedName name="____IDC23">#N/A</definedName>
    <definedName name="____idc3">#N/A</definedName>
    <definedName name="____ifa1">#REF!</definedName>
    <definedName name="____ifa2">#REF!</definedName>
    <definedName name="____in18900" localSheetId="2">#REF!</definedName>
    <definedName name="____in18900" localSheetId="22">#REF!</definedName>
    <definedName name="____in18900" localSheetId="15">#REF!</definedName>
    <definedName name="____in18900" localSheetId="20">#REF!</definedName>
    <definedName name="____in18900">#REF!</definedName>
    <definedName name="____INT1">#REF!</definedName>
    <definedName name="____Ism3" localSheetId="15">#REF!</definedName>
    <definedName name="____Ism3">#REF!</definedName>
    <definedName name="____iv19000" localSheetId="2">#REF!</definedName>
    <definedName name="____iv19000">#REF!</definedName>
    <definedName name="____kd1">#REF!</definedName>
    <definedName name="____kd2">#REF!</definedName>
    <definedName name="____kd3">#REF!</definedName>
    <definedName name="____Ki1">#REF!</definedName>
    <definedName name="____Ki2">#REF!</definedName>
    <definedName name="____LAR220" localSheetId="2">#REF!</definedName>
    <definedName name="____LAR220">#REF!</definedName>
    <definedName name="____LAR500">#REF!</definedName>
    <definedName name="____lb1">#REF!</definedName>
    <definedName name="____lb2">#REF!</definedName>
    <definedName name="____LMH1">#REF!</definedName>
    <definedName name="____LMH2">#REF!</definedName>
    <definedName name="____LTR220">#REF!</definedName>
    <definedName name="____LTR500">#REF!</definedName>
    <definedName name="____m20">#REF!</definedName>
    <definedName name="____m234">#REF!</definedName>
    <definedName name="____m35">#REF!</definedName>
    <definedName name="____mac2">200</definedName>
    <definedName name="____MAN1">#REF!</definedName>
    <definedName name="____mcl132" localSheetId="18">#REF!</definedName>
    <definedName name="____mcl132" localSheetId="21">#REF!</definedName>
    <definedName name="____mcl132" localSheetId="25">#REF!</definedName>
    <definedName name="____mcl132">#REF!</definedName>
    <definedName name="____MG1" localSheetId="2">[11]Basicrates!$D$132</definedName>
    <definedName name="____MG1" localSheetId="18">#REF!</definedName>
    <definedName name="____MG1" localSheetId="21">[11]Basicrates!$D$132</definedName>
    <definedName name="____MG1" localSheetId="25">[11]Basicrates!$D$132</definedName>
    <definedName name="____MG1" localSheetId="15">#REF!</definedName>
    <definedName name="____MG1">#REF!</definedName>
    <definedName name="____mix10">4.5</definedName>
    <definedName name="____mix15">264/50</definedName>
    <definedName name="____MIX1540" localSheetId="2">'[26]Mix Design'!$P$11</definedName>
    <definedName name="____MIX1540" localSheetId="18">#REF!</definedName>
    <definedName name="____MIX1540" localSheetId="21">'[26]Mix Design'!$P$11</definedName>
    <definedName name="____MIX1540" localSheetId="25">'[26]Mix Design'!$P$11</definedName>
    <definedName name="____MIX1540" localSheetId="15">#REF!</definedName>
    <definedName name="____MIX1540">#REF!</definedName>
    <definedName name="____MIX2" localSheetId="2">'[27]Mix Design'!$P$12</definedName>
    <definedName name="____MIX2" localSheetId="18">#REF!</definedName>
    <definedName name="____MIX2" localSheetId="21">'[27]Mix Design'!$P$12</definedName>
    <definedName name="____MIX2" localSheetId="25">'[27]Mix Design'!$P$12</definedName>
    <definedName name="____MIX2" localSheetId="15">#REF!</definedName>
    <definedName name="____MIX2">#REF!</definedName>
    <definedName name="____mix20">330/50</definedName>
    <definedName name="____MIX2020" localSheetId="2">'[26]Mix Design'!$P$12</definedName>
    <definedName name="____MIX2020" localSheetId="18">#REF!</definedName>
    <definedName name="____MIX2020" localSheetId="21">'[26]Mix Design'!$P$12</definedName>
    <definedName name="____MIX2020" localSheetId="25">'[26]Mix Design'!$P$12</definedName>
    <definedName name="____MIX2020" localSheetId="15">#REF!</definedName>
    <definedName name="____MIX2020">#REF!</definedName>
    <definedName name="____MIX2040" localSheetId="2">'[26]Mix Design'!$P$13</definedName>
    <definedName name="____MIX2040" localSheetId="18">#REF!</definedName>
    <definedName name="____MIX2040" localSheetId="21">'[26]Mix Design'!$P$13</definedName>
    <definedName name="____MIX2040" localSheetId="25">'[26]Mix Design'!$P$13</definedName>
    <definedName name="____MIX2040" localSheetId="15">#REF!</definedName>
    <definedName name="____MIX2040">#REF!</definedName>
    <definedName name="____MIX2540" localSheetId="2">'[26]Mix Design'!$P$15</definedName>
    <definedName name="____MIX2540" localSheetId="18">#REF!</definedName>
    <definedName name="____MIX2540" localSheetId="21">'[26]Mix Design'!$P$15</definedName>
    <definedName name="____MIX2540" localSheetId="25">'[26]Mix Design'!$P$15</definedName>
    <definedName name="____MIX2540" localSheetId="15">#REF!</definedName>
    <definedName name="____MIX2540">#REF!</definedName>
    <definedName name="____Mix255" localSheetId="2">'[28]Mix Design'!$P$13</definedName>
    <definedName name="____Mix255" localSheetId="18">#REF!</definedName>
    <definedName name="____Mix255" localSheetId="21">'[28]Mix Design'!$P$13</definedName>
    <definedName name="____Mix255" localSheetId="25">'[28]Mix Design'!$P$13</definedName>
    <definedName name="____Mix255" localSheetId="15">#REF!</definedName>
    <definedName name="____Mix255">#REF!</definedName>
    <definedName name="____mix30">350/50</definedName>
    <definedName name="____mix40">450/50</definedName>
    <definedName name="____ml3" localSheetId="18">#REF!</definedName>
    <definedName name="____ml3" localSheetId="21">#REF!</definedName>
    <definedName name="____ml3" localSheetId="25">#REF!</definedName>
    <definedName name="____ml3">#REF!</definedName>
    <definedName name="____ml33" localSheetId="18">#REF!</definedName>
    <definedName name="____ml33" localSheetId="21">#REF!</definedName>
    <definedName name="____ml33" localSheetId="25">#REF!</definedName>
    <definedName name="____ml33">#REF!</definedName>
    <definedName name="____mlc33" localSheetId="18">#REF!</definedName>
    <definedName name="____mlc33" localSheetId="21">#REF!</definedName>
    <definedName name="____mlc33" localSheetId="25">#REF!</definedName>
    <definedName name="____mlc33">#REF!</definedName>
    <definedName name="____mm1">#REF!</definedName>
    <definedName name="____mm2">#REF!</definedName>
    <definedName name="____mm3">#REF!</definedName>
    <definedName name="____mnk1">#REF!</definedName>
    <definedName name="____Mzd1" localSheetId="2">[11]Basicrates!$D$158</definedName>
    <definedName name="____Mzd1" localSheetId="18">#REF!</definedName>
    <definedName name="____Mzd1" localSheetId="21">[11]Basicrates!$D$158</definedName>
    <definedName name="____Mzd1" localSheetId="25">[11]Basicrates!$D$158</definedName>
    <definedName name="____Mzd1" localSheetId="15">#REF!</definedName>
    <definedName name="____Mzd1">#REF!</definedName>
    <definedName name="____new1">#REF!</definedName>
    <definedName name="____Nov2007" localSheetId="2" hidden="1">{"'PROFITABILITY'!$A$1:$F$45"}</definedName>
    <definedName name="____Nov2007" localSheetId="22" hidden="1">{"'PROFITABILITY'!$A$1:$F$45"}</definedName>
    <definedName name="____Nov2007" localSheetId="18" hidden="1">{"'PROFITABILITY'!$A$1:$F$45"}</definedName>
    <definedName name="____Nov2007" localSheetId="21" hidden="1">{"'PROFITABILITY'!$A$1:$F$45"}</definedName>
    <definedName name="____Nov2007" localSheetId="25" hidden="1">{"'PROFITABILITY'!$A$1:$F$45"}</definedName>
    <definedName name="____Nov2007" localSheetId="15" hidden="1">{"'PROFITABILITY'!$A$1:$F$45"}</definedName>
    <definedName name="____Nov2007" localSheetId="20" hidden="1">{"'PROFITABILITY'!$A$1:$F$45"}</definedName>
    <definedName name="____Nov2007" hidden="1">{"'PROFITABILITY'!$A$1:$F$45"}</definedName>
    <definedName name="____np3" localSheetId="2">'[22]Material '!$G$50</definedName>
    <definedName name="____np3" localSheetId="18">#REF!</definedName>
    <definedName name="____np3" localSheetId="21">'[22]Material '!$G$50</definedName>
    <definedName name="____np3" localSheetId="25">'[22]Material '!$G$50</definedName>
    <definedName name="____np3" localSheetId="15">#REF!</definedName>
    <definedName name="____np3">#REF!</definedName>
    <definedName name="____OP2" localSheetId="2">[11]Basicrates!$D$152</definedName>
    <definedName name="____OP2" localSheetId="18">#REF!</definedName>
    <definedName name="____OP2" localSheetId="21">[11]Basicrates!$D$152</definedName>
    <definedName name="____OP2" localSheetId="25">[11]Basicrates!$D$152</definedName>
    <definedName name="____OP2" localSheetId="15">#REF!</definedName>
    <definedName name="____OP2">#REF!</definedName>
    <definedName name="____out2">#REF!</definedName>
    <definedName name="____pan1">#REF!</definedName>
    <definedName name="____PAN2">#REF!</definedName>
    <definedName name="____PB1">#REF!</definedName>
    <definedName name="____pep99">#REF!</definedName>
    <definedName name="____pfi1">[25]CAL!#REF!</definedName>
    <definedName name="____PLC220" localSheetId="22">#REF!</definedName>
    <definedName name="____PLC220" localSheetId="15">#REF!</definedName>
    <definedName name="____PLC220" localSheetId="20">#REF!</definedName>
    <definedName name="____PLC220">#REF!</definedName>
    <definedName name="____PM123" hidden="1">{"'Sheet1'!$A$4386:$N$4591"}</definedName>
    <definedName name="____pp1">[25]CAL!#REF!</definedName>
    <definedName name="____pp2">[25]CAL!#REF!</definedName>
    <definedName name="____RAC1">#REF!</definedName>
    <definedName name="____rcu2">#REF!</definedName>
    <definedName name="____Re1">#REF!</definedName>
    <definedName name="____RE220" localSheetId="22">#REF!</definedName>
    <definedName name="____RE220" localSheetId="20">#REF!</definedName>
    <definedName name="____RE220">#REF!</definedName>
    <definedName name="____RE500">#REF!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C01">#REF!</definedName>
    <definedName name="____SC02">#REF!</definedName>
    <definedName name="____SC03">#REF!</definedName>
    <definedName name="____SC04">#REF!</definedName>
    <definedName name="____SC05">#REF!</definedName>
    <definedName name="____SC06">#REF!</definedName>
    <definedName name="____SC11">#REF!</definedName>
    <definedName name="____SC12">#REF!</definedName>
    <definedName name="____SC13">#REF!</definedName>
    <definedName name="____SC21">#REF!</definedName>
    <definedName name="____SC22">#REF!</definedName>
    <definedName name="____SC23">#REF!</definedName>
    <definedName name="____SC24">#REF!</definedName>
    <definedName name="____SC25">#REF!</definedName>
    <definedName name="____SC26">#REF!</definedName>
    <definedName name="____sch2">#REF!</definedName>
    <definedName name="____sch9">#REF!</definedName>
    <definedName name="____sdf1">#REF!</definedName>
    <definedName name="____SDF2">#REF!</definedName>
    <definedName name="____sh1">90</definedName>
    <definedName name="____sh2">120</definedName>
    <definedName name="____sh3">150</definedName>
    <definedName name="____sh4">180</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 localSheetId="18">#REF!</definedName>
    <definedName name="____tab1" localSheetId="21">#REF!</definedName>
    <definedName name="____tab1" localSheetId="25">#REF!</definedName>
    <definedName name="____tab1">#REF!</definedName>
    <definedName name="____tab2" localSheetId="18">#REF!</definedName>
    <definedName name="____tab2">#REF!</definedName>
    <definedName name="____TB2" localSheetId="2">'[29]SPT vs PHI'!$B$2:$C$65</definedName>
    <definedName name="____TB2" localSheetId="18">#REF!</definedName>
    <definedName name="____TB2" localSheetId="21">'[29]SPT vs PHI'!$B$2:$C$65</definedName>
    <definedName name="____TB2" localSheetId="25">'[29]SPT vs PHI'!$B$2:$C$65</definedName>
    <definedName name="____TB2" localSheetId="15">#REF!</definedName>
    <definedName name="____TB2">#REF!</definedName>
    <definedName name="____tf1" localSheetId="2">[23]Intro!$J$140</definedName>
    <definedName name="____tf1" localSheetId="18">#REF!</definedName>
    <definedName name="____tf1" localSheetId="21">[23]Intro!$J$140</definedName>
    <definedName name="____tf1" localSheetId="25">[23]Intro!$J$140</definedName>
    <definedName name="____tf1" localSheetId="15">#REF!</definedName>
    <definedName name="____tf1">#REF!</definedName>
    <definedName name="____tf2" localSheetId="2">[23]Intro!$J$142</definedName>
    <definedName name="____tf2" localSheetId="18">#REF!</definedName>
    <definedName name="____tf2" localSheetId="21">[23]Intro!$J$142</definedName>
    <definedName name="____tf2" localSheetId="25">[23]Intro!$J$142</definedName>
    <definedName name="____tf2" localSheetId="15">#REF!</definedName>
    <definedName name="____tf2">#REF!</definedName>
    <definedName name="____tf3" localSheetId="2">[23]Intro!$J$148</definedName>
    <definedName name="____tf3" localSheetId="18">#REF!</definedName>
    <definedName name="____tf3" localSheetId="21">[23]Intro!$J$148</definedName>
    <definedName name="____tf3" localSheetId="25">[23]Intro!$J$148</definedName>
    <definedName name="____tf3" localSheetId="15">#REF!</definedName>
    <definedName name="____tf3">#REF!</definedName>
    <definedName name="____tf4" localSheetId="2">[23]Intro!$J$150</definedName>
    <definedName name="____tf4" localSheetId="18">#REF!</definedName>
    <definedName name="____tf4" localSheetId="21">[23]Intro!$J$150</definedName>
    <definedName name="____tf4" localSheetId="25">[23]Intro!$J$150</definedName>
    <definedName name="____tf4" localSheetId="15">#REF!</definedName>
    <definedName name="____tf4">#REF!</definedName>
    <definedName name="____tfd1" localSheetId="2">[23]Intro!$L$141</definedName>
    <definedName name="____tfd1" localSheetId="18">#REF!</definedName>
    <definedName name="____tfd1" localSheetId="21">[23]Intro!$L$141</definedName>
    <definedName name="____tfd1" localSheetId="25">[23]Intro!$L$141</definedName>
    <definedName name="____tfd1" localSheetId="15">#REF!</definedName>
    <definedName name="____tfd1">#REF!</definedName>
    <definedName name="____tfd2" localSheetId="2">[23]Intro!$L$143</definedName>
    <definedName name="____tfd2" localSheetId="18">#REF!</definedName>
    <definedName name="____tfd2" localSheetId="21">[23]Intro!$L$143</definedName>
    <definedName name="____tfd2" localSheetId="25">[23]Intro!$L$143</definedName>
    <definedName name="____tfd2" localSheetId="15">#REF!</definedName>
    <definedName name="____tfd2">#REF!</definedName>
    <definedName name="____tfd3" localSheetId="2">[23]Intro!$L$147</definedName>
    <definedName name="____tfd3" localSheetId="18">#REF!</definedName>
    <definedName name="____tfd3" localSheetId="21">[23]Intro!$L$147</definedName>
    <definedName name="____tfd3" localSheetId="25">[23]Intro!$L$147</definedName>
    <definedName name="____tfd3" localSheetId="15">#REF!</definedName>
    <definedName name="____tfd3">#REF!</definedName>
    <definedName name="____tfd4" localSheetId="2">[23]Intro!$L$149</definedName>
    <definedName name="____tfd4" localSheetId="18">#REF!</definedName>
    <definedName name="____tfd4" localSheetId="21">[23]Intro!$L$149</definedName>
    <definedName name="____tfd4" localSheetId="25">[23]Intro!$L$149</definedName>
    <definedName name="____tfd4" localSheetId="15">#REF!</definedName>
    <definedName name="____tfd4">#REF!</definedName>
    <definedName name="____Tk1">#REF!</definedName>
    <definedName name="____Tk11">#REF!</definedName>
    <definedName name="____Tk2" localSheetId="15">#REF!</definedName>
    <definedName name="____Tk2">#REF!</definedName>
    <definedName name="____Tkl1">#REF!</definedName>
    <definedName name="____tl1">#REF!</definedName>
    <definedName name="____tl2">#REF!</definedName>
    <definedName name="____tr1" localSheetId="2">[23]Intro!$C$140</definedName>
    <definedName name="____tr1" localSheetId="18">#REF!</definedName>
    <definedName name="____tr1" localSheetId="21">[23]Intro!$C$140</definedName>
    <definedName name="____tr1" localSheetId="25">[23]Intro!$C$140</definedName>
    <definedName name="____tr1" localSheetId="15">#REF!</definedName>
    <definedName name="____tr1">#REF!</definedName>
    <definedName name="____tr2" localSheetId="2">[23]Intro!$C$142</definedName>
    <definedName name="____tr2" localSheetId="18">#REF!</definedName>
    <definedName name="____tr2" localSheetId="21">[23]Intro!$C$142</definedName>
    <definedName name="____tr2" localSheetId="25">[23]Intro!$C$142</definedName>
    <definedName name="____tr2" localSheetId="15">#REF!</definedName>
    <definedName name="____tr2">#REF!</definedName>
    <definedName name="____TR220" localSheetId="22">#REF!</definedName>
    <definedName name="____TR220" localSheetId="15">#REF!</definedName>
    <definedName name="____TR220" localSheetId="20">#REF!</definedName>
    <definedName name="____TR220">#REF!</definedName>
    <definedName name="____tr3" localSheetId="2">[23]Intro!$C$150</definedName>
    <definedName name="____tr3" localSheetId="18">#REF!</definedName>
    <definedName name="____tr3" localSheetId="21">[23]Intro!$C$150</definedName>
    <definedName name="____tr3" localSheetId="25">[23]Intro!$C$150</definedName>
    <definedName name="____tr3" localSheetId="15">#REF!</definedName>
    <definedName name="____tr3">#REF!</definedName>
    <definedName name="____TR500" localSheetId="22">#REF!</definedName>
    <definedName name="____TR500" localSheetId="15">#REF!</definedName>
    <definedName name="____TR500" localSheetId="20">#REF!</definedName>
    <definedName name="____TR500">#REF!</definedName>
    <definedName name="____trd1" localSheetId="2">[23]Intro!$B$140</definedName>
    <definedName name="____trd1" localSheetId="18">#REF!</definedName>
    <definedName name="____trd1" localSheetId="21">[23]Intro!$B$140</definedName>
    <definedName name="____trd1" localSheetId="25">[23]Intro!$B$140</definedName>
    <definedName name="____trd1" localSheetId="15">#REF!</definedName>
    <definedName name="____trd1">#REF!</definedName>
    <definedName name="____trd2" localSheetId="2">[23]Intro!$B$142</definedName>
    <definedName name="____trd2" localSheetId="18">#REF!</definedName>
    <definedName name="____trd2" localSheetId="21">[23]Intro!$B$142</definedName>
    <definedName name="____trd2" localSheetId="25">[23]Intro!$B$142</definedName>
    <definedName name="____trd2" localSheetId="15">#REF!</definedName>
    <definedName name="____trd2">#REF!</definedName>
    <definedName name="____trd3" localSheetId="2">[23]Intro!$B$148</definedName>
    <definedName name="____trd3" localSheetId="18">#REF!</definedName>
    <definedName name="____trd3" localSheetId="21">[23]Intro!$B$148</definedName>
    <definedName name="____trd3" localSheetId="25">[23]Intro!$B$148</definedName>
    <definedName name="____trd3" localSheetId="15">#REF!</definedName>
    <definedName name="____trd3">#REF!</definedName>
    <definedName name="____Vf1">#REF!</definedName>
    <definedName name="____Vf2">#REF!</definedName>
    <definedName name="____vr1" localSheetId="15">#REF!</definedName>
    <definedName name="____vr1">#REF!</definedName>
    <definedName name="____VS2004" localSheetId="22" hidden="1">#REF!</definedName>
    <definedName name="____VS2004" localSheetId="20" hidden="1">#REF!</definedName>
    <definedName name="____VS2004" hidden="1">#REF!</definedName>
    <definedName name="____Wc1">#REF!</definedName>
    <definedName name="____WC3">#REF!</definedName>
    <definedName name="____WD2" localSheetId="2">[11]Basicrates!$D$131</definedName>
    <definedName name="____WD2" localSheetId="18">#REF!</definedName>
    <definedName name="____WD2" localSheetId="21">[11]Basicrates!$D$131</definedName>
    <definedName name="____WD2" localSheetId="25">[11]Basicrates!$D$131</definedName>
    <definedName name="____WD2" localSheetId="15">#REF!</definedName>
    <definedName name="____WD2">#REF!</definedName>
    <definedName name="____wp1" localSheetId="15">#REF!</definedName>
    <definedName name="____wp1">#REF!</definedName>
    <definedName name="____Wr1" localSheetId="15">#REF!</definedName>
    <definedName name="____Wr1">#REF!</definedName>
    <definedName name="____Wr3">#REF!</definedName>
    <definedName name="____Xl1">#REF!</definedName>
    <definedName name="____xlcn.WorksheetConnection_InfoEntryA2D32" localSheetId="2" hidden="1">'[10]Info Entry'!$A$2:$C$32</definedName>
    <definedName name="____xlcn.WorksheetConnection_InfoEntryA2D32" localSheetId="18" hidden="1">#REF!</definedName>
    <definedName name="____xlcn.WorksheetConnection_InfoEntryA2D32" localSheetId="21" hidden="1">'[10]Info Entry'!$A$2:$C$32</definedName>
    <definedName name="____xlcn.WorksheetConnection_InfoEntryA2D32" localSheetId="25" hidden="1">'[10]Info Entry'!$A$2:$C$32</definedName>
    <definedName name="____xlcn.WorksheetConnection_InfoEntryA2D32" localSheetId="15" hidden="1">#REF!</definedName>
    <definedName name="____xlcn.WorksheetConnection_InfoEntryA2D32" hidden="1">#REF!</definedName>
    <definedName name="____xlnm._FilterDatabase" localSheetId="22">#REF!</definedName>
    <definedName name="____xlnm._FilterDatabase" localSheetId="15">#REF!</definedName>
    <definedName name="____xlnm._FilterDatabase" localSheetId="20">#REF!</definedName>
    <definedName name="____xlnm._FilterDatabase">#REF!</definedName>
    <definedName name="____xlnm._FilterDatabase_1" localSheetId="22">#REF!</definedName>
    <definedName name="____xlnm._FilterDatabase_1" localSheetId="20">#REF!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 localSheetId="2">#REF!</definedName>
    <definedName name="____xlnm.Print_Area" localSheetId="22">#REF!</definedName>
    <definedName name="____xlnm.Print_Area" localSheetId="15">#REF!</definedName>
    <definedName name="____xlnm.Print_Area" localSheetId="20">#REF!</definedName>
    <definedName name="____xlnm.Print_Area">#REF!</definedName>
    <definedName name="____xlnm.Print_Area_1" localSheetId="2">#REF!</definedName>
    <definedName name="____xlnm.Print_Area_1" localSheetId="22">#REF!</definedName>
    <definedName name="____xlnm.Print_Area_1" localSheetId="20">#REF!</definedName>
    <definedName name="____xlnm.Print_Area_1">#REF!</definedName>
    <definedName name="____xlnm.Print_Area_1_1">"#REF!"</definedName>
    <definedName name="____xlnm.Print_Area_1_2">"#REF!"</definedName>
    <definedName name="____xlnm.Print_Area_10" localSheetId="2">#REF!</definedName>
    <definedName name="____xlnm.Print_Area_10" localSheetId="22">#REF!</definedName>
    <definedName name="____xlnm.Print_Area_10" localSheetId="15">#REF!</definedName>
    <definedName name="____xlnm.Print_Area_10" localSheetId="20">#REF!</definedName>
    <definedName name="____xlnm.Print_Area_10">#REF!</definedName>
    <definedName name="____xlnm.Print_Area_10_1">"#REF!"</definedName>
    <definedName name="____xlnm.Print_Area_11" localSheetId="2">#REF!</definedName>
    <definedName name="____xlnm.Print_Area_11" localSheetId="22">#REF!</definedName>
    <definedName name="____xlnm.Print_Area_11" localSheetId="15">#REF!</definedName>
    <definedName name="____xlnm.Print_Area_11" localSheetId="20">#REF!</definedName>
    <definedName name="____xlnm.Print_Area_11">#REF!</definedName>
    <definedName name="____xlnm.Print_Area_13" localSheetId="2">#REF!</definedName>
    <definedName name="____xlnm.Print_Area_13">#REF!</definedName>
    <definedName name="____xlnm.Print_Area_2" localSheetId="22">#REF!</definedName>
    <definedName name="____xlnm.Print_Area_2" localSheetId="20">#REF!</definedName>
    <definedName name="____xlnm.Print_Area_2">#REF!</definedName>
    <definedName name="____xlnm.Print_Area_3" localSheetId="22">#REF!</definedName>
    <definedName name="____xlnm.Print_Area_3" localSheetId="20">#REF!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1" localSheetId="22">#REF!</definedName>
    <definedName name="____xlnm.Print_Titles_1" localSheetId="20">#REF!</definedName>
    <definedName name="____xlnm.Print_Titles_1">#REF!</definedName>
    <definedName name="____xlnm.Print_Titles_2" localSheetId="2">(#REF!,#REF!)</definedName>
    <definedName name="____xlnm.Print_Titles_2" localSheetId="18">(#REF!,#REF!)</definedName>
    <definedName name="____xlnm.Print_Titles_2">(#REF!,#REF!)</definedName>
    <definedName name="____xlnm.Print_Titles_3" localSheetId="2">(#REF!,#REF!)</definedName>
    <definedName name="____xlnm.Print_Titles_3" localSheetId="22">(#REF!,#REF!)</definedName>
    <definedName name="____xlnm.Print_Titles_3" localSheetId="20">(#REF!,#REF!)</definedName>
    <definedName name="____xlnm.Print_Titles_3">(#REF!,#REF!)</definedName>
    <definedName name="____xlnm.Print_Titles_4" localSheetId="2">#REF!</definedName>
    <definedName name="____xlnm.Print_Titles_4" localSheetId="22">#REF!</definedName>
    <definedName name="____xlnm.Print_Titles_4" localSheetId="15">#REF!</definedName>
    <definedName name="____xlnm.Print_Titles_4" localSheetId="20">#REF!</definedName>
    <definedName name="____xlnm.Print_Titles_4">#REF!</definedName>
    <definedName name="____xlnm.Print_Titles_7" localSheetId="2">#REF!</definedName>
    <definedName name="____xlnm.Print_Titles_7">#REF!</definedName>
    <definedName name="____ZS1">#REF!</definedName>
    <definedName name="____ZS2">#REF!</definedName>
    <definedName name="___1____123Graph_ACHART_1" localSheetId="2" hidden="1">#REF!</definedName>
    <definedName name="___1____123Graph_ACHART_1" hidden="1">#REF!</definedName>
    <definedName name="___1__123Graph_ACHART_1" hidden="1">#REF!</definedName>
    <definedName name="___18__123Graph_CCHART_1" hidden="1">#REF!</definedName>
    <definedName name="___2____123Graph_BCHART_1" hidden="1">#REF!</definedName>
    <definedName name="___2__123Graph_BCHART_1" hidden="1">#REF!</definedName>
    <definedName name="___3____123Graph_CCHART_1" hidden="1">#REF!</definedName>
    <definedName name="___3__123Graph_CCHART_1" hidden="1">#REF!</definedName>
    <definedName name="___4___123Graph_ACHART_1" hidden="1">#REF!</definedName>
    <definedName name="___5___123Graph_BCHART_1" hidden="1">#REF!</definedName>
    <definedName name="___6___123Graph_CCHART_1" hidden="1">#REF!</definedName>
    <definedName name="___7__123Graph_ACHART_1" hidden="1">#REF!</definedName>
    <definedName name="___8__123Graph_BCHART_1" hidden="1">#REF!</definedName>
    <definedName name="___9__123Graph_CCHART_1" hidden="1">#REF!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71614">#REF!</definedName>
    <definedName name="___A8">#REF!</definedName>
    <definedName name="___A81614">#REF!</definedName>
    <definedName name="___A9">#REF!</definedName>
    <definedName name="___A91614">#REF!</definedName>
    <definedName name="___a999999">#REF!</definedName>
    <definedName name="___aa1" localSheetId="2" hidden="1">{"'PROFITABILITY'!$A$1:$F$45"}</definedName>
    <definedName name="___aa1" localSheetId="22" hidden="1">{"'PROFITABILITY'!$A$1:$F$45"}</definedName>
    <definedName name="___aa1" localSheetId="18" hidden="1">{"'PROFITABILITY'!$A$1:$F$45"}</definedName>
    <definedName name="___aa1" localSheetId="21" hidden="1">{"'PROFITABILITY'!$A$1:$F$45"}</definedName>
    <definedName name="___aa1" localSheetId="25" hidden="1">{"'PROFITABILITY'!$A$1:$F$45"}</definedName>
    <definedName name="___aa1" localSheetId="15" hidden="1">{"'PROFITABILITY'!$A$1:$F$45"}</definedName>
    <definedName name="___aa1" localSheetId="20" hidden="1">{"'PROFITABILITY'!$A$1:$F$45"}</definedName>
    <definedName name="___aa1" hidden="1">{"'PROFITABILITY'!$A$1:$F$45"}</definedName>
    <definedName name="___aba2">#REF!</definedName>
    <definedName name="___acs1">#REF!</definedName>
    <definedName name="___acs2">#REF!</definedName>
    <definedName name="___aoc1">#REF!</definedName>
    <definedName name="___aoc2">#REF!</definedName>
    <definedName name="___aoc3">#REF!</definedName>
    <definedName name="___aoc4">#REF!</definedName>
    <definedName name="___axx1">[24]Report!#REF!</definedName>
    <definedName name="___axx2">[14]Report!#REF!</definedName>
    <definedName name="___axx3">[24]Report!#REF!</definedName>
    <definedName name="___AXX4" localSheetId="21">#REF!</definedName>
    <definedName name="___AXX4" localSheetId="25">#REF!</definedName>
    <definedName name="___AXX4">#REF!</definedName>
    <definedName name="___axx5" localSheetId="21">#REF!</definedName>
    <definedName name="___axx5" localSheetId="25">#REF!</definedName>
    <definedName name="___axx5">#REF!</definedName>
    <definedName name="___axx6" localSheetId="21">#REF!</definedName>
    <definedName name="___axx6" localSheetId="25">#REF!</definedName>
    <definedName name="___axx6">#REF!</definedName>
    <definedName name="___AXX7" localSheetId="21">#REF!</definedName>
    <definedName name="___AXX7" localSheetId="25">#REF!</definedName>
    <definedName name="___AXX7">#REF!</definedName>
    <definedName name="___axx8" localSheetId="21">#REF!</definedName>
    <definedName name="___axx8" localSheetId="25">#REF!</definedName>
    <definedName name="___axx8">#REF!</definedName>
    <definedName name="___b111121" localSheetId="21">#REF!</definedName>
    <definedName name="___b111121" localSheetId="25">#REF!</definedName>
    <definedName name="___b111121">#REF!</definedName>
    <definedName name="___bhh2">#REF!</definedName>
    <definedName name="___BLK2" localSheetId="2">[30]BLK2!$1:$1048576</definedName>
    <definedName name="___BLK2" localSheetId="18">#REF!</definedName>
    <definedName name="___BLK2" localSheetId="21">[30]BLK2!$1:$1048576</definedName>
    <definedName name="___BLK2" localSheetId="25">[30]BLK2!$1:$1048576</definedName>
    <definedName name="___BLK2" localSheetId="15">#REF!</definedName>
    <definedName name="___BLK2">#REF!</definedName>
    <definedName name="___BLK3" localSheetId="2">[30]BLK3!$1:$1048576</definedName>
    <definedName name="___BLK3" localSheetId="18">#REF!</definedName>
    <definedName name="___BLK3" localSheetId="21">[30]BLK3!$1:$1048576</definedName>
    <definedName name="___BLK3" localSheetId="25">[30]BLK3!$1:$1048576</definedName>
    <definedName name="___BLK3" localSheetId="15">#REF!</definedName>
    <definedName name="___BLK3">#REF!</definedName>
    <definedName name="___bom1">#REF!</definedName>
    <definedName name="___CAN112">13.42</definedName>
    <definedName name="___CAN113">12.98</definedName>
    <definedName name="___CAN117">12.7</definedName>
    <definedName name="___CAN118">13.27</definedName>
    <definedName name="___CAN120">11.72</definedName>
    <definedName name="___CAN210">10.38</definedName>
    <definedName name="___CAN211">10.58</definedName>
    <definedName name="___CAN213">10.56</definedName>
    <definedName name="___CAN215">10.22</definedName>
    <definedName name="___CAN216">9.61</definedName>
    <definedName name="___CAN217">10.47</definedName>
    <definedName name="___CAN219">10.91</definedName>
    <definedName name="___CAN220">11.09</definedName>
    <definedName name="___CAN221">11.25</definedName>
    <definedName name="___CAN222">10.17</definedName>
    <definedName name="___CAN223">9.89</definedName>
    <definedName name="___CAN230">10.79</definedName>
    <definedName name="___can421">40.2</definedName>
    <definedName name="___can422">41.57</definedName>
    <definedName name="___can423">43.9</definedName>
    <definedName name="___can424">41.19</definedName>
    <definedName name="___can425">42.81</definedName>
    <definedName name="___can426">40.77</definedName>
    <definedName name="___can427">40.92</definedName>
    <definedName name="___can428">39.29</definedName>
    <definedName name="___can429">45.19</definedName>
    <definedName name="___can430">40.73</definedName>
    <definedName name="___can431">42.52</definedName>
    <definedName name="___can432">42.53</definedName>
    <definedName name="___can433">43.69</definedName>
    <definedName name="___can434">40.43</definedName>
    <definedName name="___can435">43.3</definedName>
    <definedName name="___CBR220" localSheetId="2">#REF!</definedName>
    <definedName name="___CBR220" localSheetId="22">#REF!</definedName>
    <definedName name="___CBR220" localSheetId="15">#REF!</definedName>
    <definedName name="___CBR220" localSheetId="20">#REF!</definedName>
    <definedName name="___CBR220">#REF!</definedName>
    <definedName name="___CBR500" localSheetId="2">#REF!</definedName>
    <definedName name="___CBR500" localSheetId="22">#REF!</definedName>
    <definedName name="___CBR500" localSheetId="20">#REF!</definedName>
    <definedName name="___CBR500">#REF!</definedName>
    <definedName name="___cdd2">#REF!</definedName>
    <definedName name="___cem124" localSheetId="2">[31]Analysis!$D$434</definedName>
    <definedName name="___cem124" localSheetId="22">#REF!</definedName>
    <definedName name="___cem124" localSheetId="21">[31]Analysis!$D$434</definedName>
    <definedName name="___cem124" localSheetId="25">[31]Analysis!$D$434</definedName>
    <definedName name="___cem124" localSheetId="15">#REF!</definedName>
    <definedName name="___cem124" localSheetId="20">#REF!</definedName>
    <definedName name="___cem124">#REF!</definedName>
    <definedName name="___CFB1">#REF!</definedName>
    <definedName name="___CFB2">#REF!</definedName>
    <definedName name="___CFB3">#REF!</definedName>
    <definedName name="___cff2" localSheetId="15">#REF!</definedName>
    <definedName name="___cff2">#REF!</definedName>
    <definedName name="___cli1">[20]Code!$B$3</definedName>
    <definedName name="___cli2">[20]Code!$B$4</definedName>
    <definedName name="___cli3">[20]Code!$B$5</definedName>
    <definedName name="___cli4">[20]Code!$B$6</definedName>
    <definedName name="___cli5">#REF!</definedName>
    <definedName name="___col33" localSheetId="21">#REF!</definedName>
    <definedName name="___col33" localSheetId="25">#REF!</definedName>
    <definedName name="___col33">#REF!</definedName>
    <definedName name="___cth2">#REF!</definedName>
    <definedName name="___CTR220" localSheetId="22">#REF!</definedName>
    <definedName name="___CTR220" localSheetId="20">#REF!</definedName>
    <definedName name="___CTR220">#REF!</definedName>
    <definedName name="___CTR500" localSheetId="22">#REF!</definedName>
    <definedName name="___CTR500" localSheetId="20">#REF!</definedName>
    <definedName name="___CTR500">#REF!</definedName>
    <definedName name="___CVT220">#REF!</definedName>
    <definedName name="___CVT500">#REF!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c05" localSheetId="22" hidden="1">{"'Sheet1'!$A$4386:$N$4591"}</definedName>
    <definedName name="___dec05" localSheetId="18" hidden="1">{"'Sheet1'!$A$4386:$N$4591"}</definedName>
    <definedName name="___dec05" localSheetId="21" hidden="1">{"'Sheet1'!$A$4386:$N$4591"}</definedName>
    <definedName name="___dec05" localSheetId="25" hidden="1">{"'Sheet1'!$A$4386:$N$4591"}</definedName>
    <definedName name="___dec05" localSheetId="15" hidden="1">{"'Sheet1'!$A$4386:$N$4591"}</definedName>
    <definedName name="___dec05" localSheetId="20" hidden="1">{"'Sheet1'!$A$4386:$N$4591"}</definedName>
    <definedName name="___dec05" hidden="1">{"'Sheet1'!$A$4386:$N$4591"}</definedName>
    <definedName name="___del1">#REF!</definedName>
    <definedName name="___DET1" localSheetId="2">[11]Basicrates!$D$39</definedName>
    <definedName name="___DET1" localSheetId="18">#REF!</definedName>
    <definedName name="___DET1" localSheetId="21">[11]Basicrates!$D$39</definedName>
    <definedName name="___DET1" localSheetId="25">[11]Basicrates!$D$39</definedName>
    <definedName name="___DET1" localSheetId="15">#REF!</definedName>
    <definedName name="___DET1">#REF!</definedName>
    <definedName name="___DET2">#REF!</definedName>
    <definedName name="___DET3">#REF!</definedName>
    <definedName name="___DET4">#REF!</definedName>
    <definedName name="___DET5">#REF!</definedName>
    <definedName name="___DET6">#REF!</definedName>
    <definedName name="___DIS1">[32]Coalmine!#REF!</definedName>
    <definedName name="___dol12" localSheetId="22">#REF!</definedName>
    <definedName name="___dol12" localSheetId="15">#REF!</definedName>
    <definedName name="___dol12" localSheetId="20">#REF!</definedName>
    <definedName name="___dol12">#REF!</definedName>
    <definedName name="___dol6" localSheetId="22">#REF!</definedName>
    <definedName name="___dol6" localSheetId="20">#REF!</definedName>
    <definedName name="___dol6">#REF!</definedName>
    <definedName name="___drg1">#REF!</definedName>
    <definedName name="___drg2">#REF!</definedName>
    <definedName name="___eth2">#REF!</definedName>
    <definedName name="___f1">#REF!</definedName>
    <definedName name="___FEL1" localSheetId="2">[11]Basicrates!$D$90</definedName>
    <definedName name="___FEL1" localSheetId="18">#REF!</definedName>
    <definedName name="___FEL1" localSheetId="21">[11]Basicrates!$D$90</definedName>
    <definedName name="___FEL1" localSheetId="25">[11]Basicrates!$D$90</definedName>
    <definedName name="___FEL1" localSheetId="15">#REF!</definedName>
    <definedName name="___FEL1">#REF!</definedName>
    <definedName name="___Fpi1" localSheetId="15">#REF!</definedName>
    <definedName name="___Fpi1">#REF!</definedName>
    <definedName name="___g1" localSheetId="15">#REF!</definedName>
    <definedName name="___g1">#REF!</definedName>
    <definedName name="___GEL1" localSheetId="2">[11]Basicrates!$D$38</definedName>
    <definedName name="___GEL1" localSheetId="18">#REF!</definedName>
    <definedName name="___GEL1" localSheetId="21">[11]Basicrates!$D$38</definedName>
    <definedName name="___GEL1" localSheetId="25">[11]Basicrates!$D$38</definedName>
    <definedName name="___GEL1" localSheetId="15">#REF!</definedName>
    <definedName name="___GEL1">#REF!</definedName>
    <definedName name="___HBG10" localSheetId="2">[11]Basicrates!$F$13</definedName>
    <definedName name="___HBG10" localSheetId="18">#REF!</definedName>
    <definedName name="___HBG10" localSheetId="21">[11]Basicrates!$F$13</definedName>
    <definedName name="___HBG10" localSheetId="25">[11]Basicrates!$F$13</definedName>
    <definedName name="___HBG10" localSheetId="15">#REF!</definedName>
    <definedName name="___HBG10">#REF!</definedName>
    <definedName name="___HBG12" localSheetId="2">[11]Basicrates!$F$12</definedName>
    <definedName name="___HBG12" localSheetId="18">#REF!</definedName>
    <definedName name="___HBG12" localSheetId="21">[11]Basicrates!$F$12</definedName>
    <definedName name="___HBG12" localSheetId="25">[11]Basicrates!$F$12</definedName>
    <definedName name="___HBG12" localSheetId="15">#REF!</definedName>
    <definedName name="___HBG12">#REF!</definedName>
    <definedName name="___HBG25" localSheetId="2">[11]Basicrates!$F$10</definedName>
    <definedName name="___HBG25" localSheetId="18">#REF!</definedName>
    <definedName name="___HBG25" localSheetId="21">[11]Basicrates!$F$10</definedName>
    <definedName name="___HBG25" localSheetId="25">[11]Basicrates!$F$10</definedName>
    <definedName name="___HBG25" localSheetId="15">#REF!</definedName>
    <definedName name="___HBG25">#REF!</definedName>
    <definedName name="___HBG40" localSheetId="2">[11]Basicrates!$F$9</definedName>
    <definedName name="___HBG40" localSheetId="18">#REF!</definedName>
    <definedName name="___HBG40" localSheetId="21">[11]Basicrates!$F$9</definedName>
    <definedName name="___HBG40" localSheetId="25">[11]Basicrates!$F$9</definedName>
    <definedName name="___HBG40" localSheetId="15">#REF!</definedName>
    <definedName name="___HBG40">#REF!</definedName>
    <definedName name="___HBG50" localSheetId="2">[11]Basicrates!$F$8</definedName>
    <definedName name="___HBG50" localSheetId="18">#REF!</definedName>
    <definedName name="___HBG50" localSheetId="21">[11]Basicrates!$F$8</definedName>
    <definedName name="___HBG50" localSheetId="25">[11]Basicrates!$F$8</definedName>
    <definedName name="___HBG50" localSheetId="15">#REF!</definedName>
    <definedName name="___HBG50">#REF!</definedName>
    <definedName name="___HBG6" localSheetId="2">[11]Basicrates!$F$14</definedName>
    <definedName name="___HBG6" localSheetId="18">#REF!</definedName>
    <definedName name="___HBG6" localSheetId="21">[11]Basicrates!$F$14</definedName>
    <definedName name="___HBG6" localSheetId="25">[11]Basicrates!$F$14</definedName>
    <definedName name="___HBG6" localSheetId="15">#REF!</definedName>
    <definedName name="___HBG6">#REF!</definedName>
    <definedName name="___HCO2" localSheetId="15">#REF!</definedName>
    <definedName name="___HCO2">#REF!</definedName>
    <definedName name="___hfi1">[24]Report!#REF!</definedName>
    <definedName name="___hfi2" localSheetId="21">#REF!</definedName>
    <definedName name="___hfi2" localSheetId="25">#REF!</definedName>
    <definedName name="___hfi2" localSheetId="15">#REF!</definedName>
    <definedName name="___hfi2">#REF!</definedName>
    <definedName name="___hfi3">[14]Report!#REF!</definedName>
    <definedName name="___hfi4" localSheetId="21">#REF!</definedName>
    <definedName name="___hfi4" localSheetId="25">#REF!</definedName>
    <definedName name="___hfi4">#REF!</definedName>
    <definedName name="___hfi5" localSheetId="21">#REF!</definedName>
    <definedName name="___hfi5" localSheetId="25">#REF!</definedName>
    <definedName name="___hfi5">#REF!</definedName>
    <definedName name="___hfi6" localSheetId="21">#REF!</definedName>
    <definedName name="___hfi6" localSheetId="25">#REF!</definedName>
    <definedName name="___hfi6">#REF!</definedName>
    <definedName name="___HFI7" localSheetId="21">#REF!</definedName>
    <definedName name="___HFI7" localSheetId="25">#REF!</definedName>
    <definedName name="___HFI7">#REF!</definedName>
    <definedName name="___hfi8" localSheetId="21">#REF!</definedName>
    <definedName name="___hfi8" localSheetId="25">#REF!</definedName>
    <definedName name="___hfi8">#REF!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[32]Coalmine!#REF!</definedName>
    <definedName name="___IDA1" localSheetId="22">#REF!</definedName>
    <definedName name="___IDA1" localSheetId="20">#REF!</definedName>
    <definedName name="___IDA1">#REF!</definedName>
    <definedName name="___ifa1">#REF!</definedName>
    <definedName name="___ifa2">#REF!</definedName>
    <definedName name="___III7">"$C4.$#REF!$#REF!"</definedName>
    <definedName name="___in18900" localSheetId="22">#REF!</definedName>
    <definedName name="___in18900" localSheetId="20">#REF!</definedName>
    <definedName name="___in18900">#REF!</definedName>
    <definedName name="___INT1">#REF!</definedName>
    <definedName name="___Ism3" localSheetId="15">#REF!</definedName>
    <definedName name="___Ism3">#REF!</definedName>
    <definedName name="___iv19000">#REF!</definedName>
    <definedName name="___kd1">#REF!</definedName>
    <definedName name="___kd2">#REF!</definedName>
    <definedName name="___kd3">#REF!</definedName>
    <definedName name="___KEY3" hidden="1">'[6]SC Cost FEB 03'!#REF!</definedName>
    <definedName name="___Ki1">#REF!</definedName>
    <definedName name="___Ki2">#REF!</definedName>
    <definedName name="___LAR220">#REF!</definedName>
    <definedName name="___LAR500">#REF!</definedName>
    <definedName name="___lb1">#REF!</definedName>
    <definedName name="___lb2">#REF!</definedName>
    <definedName name="___LMH1">#REF!</definedName>
    <definedName name="___LMH2">#REF!</definedName>
    <definedName name="___LTR220">#REF!</definedName>
    <definedName name="___LTR500">#REF!</definedName>
    <definedName name="___m20">#REF!</definedName>
    <definedName name="___m234">#REF!</definedName>
    <definedName name="___m35">#REF!</definedName>
    <definedName name="___mac2">200</definedName>
    <definedName name="___MAN1">#REF!</definedName>
    <definedName name="___mcl132" localSheetId="18">#REF!</definedName>
    <definedName name="___mcl132" localSheetId="21">#REF!</definedName>
    <definedName name="___mcl132" localSheetId="25">#REF!</definedName>
    <definedName name="___mcl132">#REF!</definedName>
    <definedName name="___MG1" localSheetId="2">[11]Basicrates!$D$132</definedName>
    <definedName name="___MG1" localSheetId="18">#REF!</definedName>
    <definedName name="___MG1" localSheetId="21">[11]Basicrates!$D$132</definedName>
    <definedName name="___MG1" localSheetId="25">[11]Basicrates!$D$132</definedName>
    <definedName name="___MG1" localSheetId="15">#REF!</definedName>
    <definedName name="___MG1">#REF!</definedName>
    <definedName name="___mix10">4.5</definedName>
    <definedName name="___mix15">264/50</definedName>
    <definedName name="___MIX1540" localSheetId="2">'[26]Mix Design'!$P$11</definedName>
    <definedName name="___MIX1540" localSheetId="18">#REF!</definedName>
    <definedName name="___MIX1540" localSheetId="21">'[26]Mix Design'!$P$11</definedName>
    <definedName name="___MIX1540" localSheetId="25">'[26]Mix Design'!$P$11</definedName>
    <definedName name="___MIX1540" localSheetId="15">#REF!</definedName>
    <definedName name="___MIX1540">#REF!</definedName>
    <definedName name="___MIX2" localSheetId="2">'[27]Mix Design'!$P$12</definedName>
    <definedName name="___MIX2" localSheetId="18">#REF!</definedName>
    <definedName name="___MIX2" localSheetId="21">'[27]Mix Design'!$P$12</definedName>
    <definedName name="___MIX2" localSheetId="25">'[27]Mix Design'!$P$12</definedName>
    <definedName name="___MIX2" localSheetId="15">#REF!</definedName>
    <definedName name="___MIX2">#REF!</definedName>
    <definedName name="___mix20">330/50</definedName>
    <definedName name="___MIX2020" localSheetId="2">'[26]Mix Design'!$P$12</definedName>
    <definedName name="___MIX2020" localSheetId="18">#REF!</definedName>
    <definedName name="___MIX2020" localSheetId="21">'[26]Mix Design'!$P$12</definedName>
    <definedName name="___MIX2020" localSheetId="25">'[26]Mix Design'!$P$12</definedName>
    <definedName name="___MIX2020" localSheetId="15">#REF!</definedName>
    <definedName name="___MIX2020">#REF!</definedName>
    <definedName name="___MIX2040" localSheetId="2">'[26]Mix Design'!$P$13</definedName>
    <definedName name="___MIX2040" localSheetId="18">#REF!</definedName>
    <definedName name="___MIX2040" localSheetId="21">'[26]Mix Design'!$P$13</definedName>
    <definedName name="___MIX2040" localSheetId="25">'[26]Mix Design'!$P$13</definedName>
    <definedName name="___MIX2040" localSheetId="15">#REF!</definedName>
    <definedName name="___MIX2040">#REF!</definedName>
    <definedName name="___MIX2540" localSheetId="2">'[26]Mix Design'!$P$15</definedName>
    <definedName name="___MIX2540" localSheetId="18">#REF!</definedName>
    <definedName name="___MIX2540" localSheetId="21">'[26]Mix Design'!$P$15</definedName>
    <definedName name="___MIX2540" localSheetId="25">'[26]Mix Design'!$P$15</definedName>
    <definedName name="___MIX2540" localSheetId="15">#REF!</definedName>
    <definedName name="___MIX2540">#REF!</definedName>
    <definedName name="___Mix255" localSheetId="2">'[28]Mix Design'!$P$13</definedName>
    <definedName name="___Mix255" localSheetId="18">#REF!</definedName>
    <definedName name="___Mix255" localSheetId="21">'[28]Mix Design'!$P$13</definedName>
    <definedName name="___Mix255" localSheetId="25">'[28]Mix Design'!$P$13</definedName>
    <definedName name="___Mix255" localSheetId="15">#REF!</definedName>
    <definedName name="___Mix255">#REF!</definedName>
    <definedName name="___mix30">350/50</definedName>
    <definedName name="___mix40">450/50</definedName>
    <definedName name="___ml3" localSheetId="18">#REF!</definedName>
    <definedName name="___ml3" localSheetId="21">#REF!</definedName>
    <definedName name="___ml3" localSheetId="25">#REF!</definedName>
    <definedName name="___ml3">#REF!</definedName>
    <definedName name="___ml33" localSheetId="18">#REF!</definedName>
    <definedName name="___ml33" localSheetId="21">#REF!</definedName>
    <definedName name="___ml33" localSheetId="25">#REF!</definedName>
    <definedName name="___ml33">#REF!</definedName>
    <definedName name="___mlc33" localSheetId="18">#REF!</definedName>
    <definedName name="___mlc33" localSheetId="21">#REF!</definedName>
    <definedName name="___mlc33" localSheetId="25">#REF!</definedName>
    <definedName name="___mlc33">#REF!</definedName>
    <definedName name="___mm1">#REF!</definedName>
    <definedName name="___mm2">#REF!</definedName>
    <definedName name="___mm3">#REF!</definedName>
    <definedName name="___mnk1">#REF!</definedName>
    <definedName name="___Mzd1" localSheetId="2">[11]Basicrates!$D$158</definedName>
    <definedName name="___Mzd1" localSheetId="18">#REF!</definedName>
    <definedName name="___Mzd1" localSheetId="21">[11]Basicrates!$D$158</definedName>
    <definedName name="___Mzd1" localSheetId="25">[11]Basicrates!$D$158</definedName>
    <definedName name="___Mzd1" localSheetId="15">#REF!</definedName>
    <definedName name="___Mzd1">#REF!</definedName>
    <definedName name="___new1">#REF!</definedName>
    <definedName name="___Nov2007" localSheetId="2" hidden="1">{"'PROFITABILITY'!$A$1:$F$45"}</definedName>
    <definedName name="___Nov2007" localSheetId="22" hidden="1">{"'PROFITABILITY'!$A$1:$F$45"}</definedName>
    <definedName name="___Nov2007" localSheetId="18" hidden="1">{"'PROFITABILITY'!$A$1:$F$45"}</definedName>
    <definedName name="___Nov2007" localSheetId="21" hidden="1">{"'PROFITABILITY'!$A$1:$F$45"}</definedName>
    <definedName name="___Nov2007" localSheetId="25" hidden="1">{"'PROFITABILITY'!$A$1:$F$45"}</definedName>
    <definedName name="___Nov2007" localSheetId="15" hidden="1">{"'PROFITABILITY'!$A$1:$F$45"}</definedName>
    <definedName name="___Nov2007" localSheetId="20" hidden="1">{"'PROFITABILITY'!$A$1:$F$45"}</definedName>
    <definedName name="___Nov2007" hidden="1">{"'PROFITABILITY'!$A$1:$F$45"}</definedName>
    <definedName name="___np3" localSheetId="2">'[22]Material '!$G$50</definedName>
    <definedName name="___np3" localSheetId="18">#REF!</definedName>
    <definedName name="___np3" localSheetId="21">'[22]Material '!$G$50</definedName>
    <definedName name="___np3" localSheetId="25">'[22]Material '!$G$50</definedName>
    <definedName name="___np3" localSheetId="15">#REF!</definedName>
    <definedName name="___np3">#REF!</definedName>
    <definedName name="___OP2" localSheetId="2">[11]Basicrates!$D$152</definedName>
    <definedName name="___OP2" localSheetId="18">#REF!</definedName>
    <definedName name="___OP2" localSheetId="21">[11]Basicrates!$D$152</definedName>
    <definedName name="___OP2" localSheetId="25">[11]Basicrates!$D$152</definedName>
    <definedName name="___OP2" localSheetId="15">#REF!</definedName>
    <definedName name="___OP2">#REF!</definedName>
    <definedName name="___out2">#REF!</definedName>
    <definedName name="___pan1">#REF!</definedName>
    <definedName name="___PAN2">#REF!</definedName>
    <definedName name="___PB1">#REF!</definedName>
    <definedName name="___pep99">#REF!</definedName>
    <definedName name="___pfi1">[32]Coalmine!#REF!</definedName>
    <definedName name="___PLC220" localSheetId="22">#REF!</definedName>
    <definedName name="___PLC220" localSheetId="15">#REF!</definedName>
    <definedName name="___PLC220" localSheetId="20">#REF!</definedName>
    <definedName name="___PLC220">#REF!</definedName>
    <definedName name="___PM123" hidden="1">{"'Sheet1'!$A$4386:$N$4591"}</definedName>
    <definedName name="___pp1">[32]Coalmine!#REF!</definedName>
    <definedName name="___pp2">[32]Coalmine!#REF!</definedName>
    <definedName name="___RAC1">#REF!</definedName>
    <definedName name="___rcu2">#REF!</definedName>
    <definedName name="___Re1">#REF!</definedName>
    <definedName name="___RE220" localSheetId="22">#REF!</definedName>
    <definedName name="___RE220" localSheetId="20">#REF!</definedName>
    <definedName name="___RE220">#REF!</definedName>
    <definedName name="___RE500">#REF!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C01">#REF!</definedName>
    <definedName name="___SC02">#REF!</definedName>
    <definedName name="___SC03">#REF!</definedName>
    <definedName name="___SC04">#REF!</definedName>
    <definedName name="___SC05">#REF!</definedName>
    <definedName name="___SC06">#REF!</definedName>
    <definedName name="___SC11">#REF!</definedName>
    <definedName name="___SC12">#REF!</definedName>
    <definedName name="___SC13">#REF!</definedName>
    <definedName name="___SC21">#REF!</definedName>
    <definedName name="___SC22">#REF!</definedName>
    <definedName name="___SC23">#REF!</definedName>
    <definedName name="___SC24">#REF!</definedName>
    <definedName name="___SC25">#REF!</definedName>
    <definedName name="___SC26">#REF!</definedName>
    <definedName name="___sch2">#REF!</definedName>
    <definedName name="___sch9">#REF!</definedName>
    <definedName name="___sdf1">#REF!</definedName>
    <definedName name="___SDF2">#REF!</definedName>
    <definedName name="___sh1">90</definedName>
    <definedName name="___sh2">120</definedName>
    <definedName name="___sh3">150</definedName>
    <definedName name="___sh4">180</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 localSheetId="18">#REF!</definedName>
    <definedName name="___tab1" localSheetId="21">#REF!</definedName>
    <definedName name="___tab1" localSheetId="25">#REF!</definedName>
    <definedName name="___tab1">#REF!</definedName>
    <definedName name="___tab2" localSheetId="18">#REF!</definedName>
    <definedName name="___tab2">#REF!</definedName>
    <definedName name="___TB2" localSheetId="2">'[29]SPT vs PHI'!$B$2:$C$65</definedName>
    <definedName name="___TB2" localSheetId="18">#REF!</definedName>
    <definedName name="___TB2" localSheetId="21">'[29]SPT vs PHI'!$B$2:$C$65</definedName>
    <definedName name="___TB2" localSheetId="25">'[29]SPT vs PHI'!$B$2:$C$65</definedName>
    <definedName name="___TB2" localSheetId="15">#REF!</definedName>
    <definedName name="___TB2">#REF!</definedName>
    <definedName name="___tf1" localSheetId="2">[23]Intro!$J$140</definedName>
    <definedName name="___tf1" localSheetId="18">#REF!</definedName>
    <definedName name="___tf1" localSheetId="21">[23]Intro!$J$140</definedName>
    <definedName name="___tf1" localSheetId="25">[23]Intro!$J$140</definedName>
    <definedName name="___tf1" localSheetId="15">#REF!</definedName>
    <definedName name="___tf1">#REF!</definedName>
    <definedName name="___tf2" localSheetId="2">[23]Intro!$J$142</definedName>
    <definedName name="___tf2" localSheetId="18">#REF!</definedName>
    <definedName name="___tf2" localSheetId="21">[23]Intro!$J$142</definedName>
    <definedName name="___tf2" localSheetId="25">[23]Intro!$J$142</definedName>
    <definedName name="___tf2" localSheetId="15">#REF!</definedName>
    <definedName name="___tf2">#REF!</definedName>
    <definedName name="___tf3" localSheetId="2">[23]Intro!$J$148</definedName>
    <definedName name="___tf3" localSheetId="18">#REF!</definedName>
    <definedName name="___tf3" localSheetId="21">[23]Intro!$J$148</definedName>
    <definedName name="___tf3" localSheetId="25">[23]Intro!$J$148</definedName>
    <definedName name="___tf3" localSheetId="15">#REF!</definedName>
    <definedName name="___tf3">#REF!</definedName>
    <definedName name="___tf4" localSheetId="2">[23]Intro!$J$150</definedName>
    <definedName name="___tf4" localSheetId="18">#REF!</definedName>
    <definedName name="___tf4" localSheetId="21">[23]Intro!$J$150</definedName>
    <definedName name="___tf4" localSheetId="25">[23]Intro!$J$150</definedName>
    <definedName name="___tf4" localSheetId="15">#REF!</definedName>
    <definedName name="___tf4">#REF!</definedName>
    <definedName name="___tfd1" localSheetId="2">[23]Intro!$L$141</definedName>
    <definedName name="___tfd1" localSheetId="18">#REF!</definedName>
    <definedName name="___tfd1" localSheetId="21">[23]Intro!$L$141</definedName>
    <definedName name="___tfd1" localSheetId="25">[23]Intro!$L$141</definedName>
    <definedName name="___tfd1" localSheetId="15">#REF!</definedName>
    <definedName name="___tfd1">#REF!</definedName>
    <definedName name="___tfd2" localSheetId="2">[23]Intro!$L$143</definedName>
    <definedName name="___tfd2" localSheetId="18">#REF!</definedName>
    <definedName name="___tfd2" localSheetId="21">[23]Intro!$L$143</definedName>
    <definedName name="___tfd2" localSheetId="25">[23]Intro!$L$143</definedName>
    <definedName name="___tfd2" localSheetId="15">#REF!</definedName>
    <definedName name="___tfd2">#REF!</definedName>
    <definedName name="___tfd3" localSheetId="2">[23]Intro!$L$147</definedName>
    <definedName name="___tfd3" localSheetId="18">#REF!</definedName>
    <definedName name="___tfd3" localSheetId="21">[23]Intro!$L$147</definedName>
    <definedName name="___tfd3" localSheetId="25">[23]Intro!$L$147</definedName>
    <definedName name="___tfd3" localSheetId="15">#REF!</definedName>
    <definedName name="___tfd3">#REF!</definedName>
    <definedName name="___tfd4" localSheetId="2">[23]Intro!$L$149</definedName>
    <definedName name="___tfd4" localSheetId="18">#REF!</definedName>
    <definedName name="___tfd4" localSheetId="21">[23]Intro!$L$149</definedName>
    <definedName name="___tfd4" localSheetId="25">[23]Intro!$L$149</definedName>
    <definedName name="___tfd4" localSheetId="15">#REF!</definedName>
    <definedName name="___tfd4">#REF!</definedName>
    <definedName name="___Tk1" localSheetId="15">#REF!</definedName>
    <definedName name="___Tk1">#REF!</definedName>
    <definedName name="___Tk11" localSheetId="15">#REF!</definedName>
    <definedName name="___Tk11">#REF!</definedName>
    <definedName name="___Tk2">#REF!</definedName>
    <definedName name="___Tkl1">#REF!</definedName>
    <definedName name="___tl1">#REF!</definedName>
    <definedName name="___tl2">#REF!</definedName>
    <definedName name="___tr1" localSheetId="2">[23]Intro!$C$140</definedName>
    <definedName name="___tr1" localSheetId="18">#REF!</definedName>
    <definedName name="___tr1" localSheetId="21">[23]Intro!$C$140</definedName>
    <definedName name="___tr1" localSheetId="25">[23]Intro!$C$140</definedName>
    <definedName name="___tr1" localSheetId="15">#REF!</definedName>
    <definedName name="___tr1">#REF!</definedName>
    <definedName name="___tr2" localSheetId="2">[23]Intro!$C$142</definedName>
    <definedName name="___tr2" localSheetId="18">#REF!</definedName>
    <definedName name="___tr2" localSheetId="21">[23]Intro!$C$142</definedName>
    <definedName name="___tr2" localSheetId="25">[23]Intro!$C$142</definedName>
    <definedName name="___tr2" localSheetId="15">#REF!</definedName>
    <definedName name="___tr2">#REF!</definedName>
    <definedName name="___TR220" localSheetId="22">#REF!</definedName>
    <definedName name="___TR220" localSheetId="15">#REF!</definedName>
    <definedName name="___TR220" localSheetId="20">#REF!</definedName>
    <definedName name="___TR220">#REF!</definedName>
    <definedName name="___tr3" localSheetId="2">[23]Intro!$C$150</definedName>
    <definedName name="___tr3" localSheetId="18">#REF!</definedName>
    <definedName name="___tr3" localSheetId="21">[23]Intro!$C$150</definedName>
    <definedName name="___tr3" localSheetId="25">[23]Intro!$C$150</definedName>
    <definedName name="___tr3" localSheetId="15">#REF!</definedName>
    <definedName name="___tr3">#REF!</definedName>
    <definedName name="___TR500" localSheetId="22">#REF!</definedName>
    <definedName name="___TR500" localSheetId="15">#REF!</definedName>
    <definedName name="___TR500" localSheetId="20">#REF!</definedName>
    <definedName name="___TR500">#REF!</definedName>
    <definedName name="___trd1" localSheetId="2">[23]Intro!$B$140</definedName>
    <definedName name="___trd1" localSheetId="18">#REF!</definedName>
    <definedName name="___trd1" localSheetId="21">[23]Intro!$B$140</definedName>
    <definedName name="___trd1" localSheetId="25">[23]Intro!$B$140</definedName>
    <definedName name="___trd1" localSheetId="15">#REF!</definedName>
    <definedName name="___trd1">#REF!</definedName>
    <definedName name="___trd2" localSheetId="2">[23]Intro!$B$142</definedName>
    <definedName name="___trd2" localSheetId="18">#REF!</definedName>
    <definedName name="___trd2" localSheetId="21">[23]Intro!$B$142</definedName>
    <definedName name="___trd2" localSheetId="25">[23]Intro!$B$142</definedName>
    <definedName name="___trd2" localSheetId="15">#REF!</definedName>
    <definedName name="___trd2">#REF!</definedName>
    <definedName name="___trd3" localSheetId="2">[23]Intro!$B$148</definedName>
    <definedName name="___trd3" localSheetId="18">#REF!</definedName>
    <definedName name="___trd3" localSheetId="21">[23]Intro!$B$148</definedName>
    <definedName name="___trd3" localSheetId="25">[23]Intro!$B$148</definedName>
    <definedName name="___trd3" localSheetId="15">#REF!</definedName>
    <definedName name="___trd3">#REF!</definedName>
    <definedName name="___Vf1" localSheetId="15">#REF!</definedName>
    <definedName name="___Vf1">#REF!</definedName>
    <definedName name="___Vf2" localSheetId="15">#REF!</definedName>
    <definedName name="___Vf2">#REF!</definedName>
    <definedName name="___vr1">#REF!</definedName>
    <definedName name="___VS2004" localSheetId="22" hidden="1">#REF!</definedName>
    <definedName name="___VS2004" localSheetId="20" hidden="1">#REF!</definedName>
    <definedName name="___VS2004" hidden="1">#REF!</definedName>
    <definedName name="___Wc1">#REF!</definedName>
    <definedName name="___WC3">#REF!</definedName>
    <definedName name="___WD2" localSheetId="2">[11]Basicrates!$D$131</definedName>
    <definedName name="___WD2" localSheetId="18">#REF!</definedName>
    <definedName name="___WD2" localSheetId="21">[11]Basicrates!$D$131</definedName>
    <definedName name="___WD2" localSheetId="25">[11]Basicrates!$D$131</definedName>
    <definedName name="___WD2" localSheetId="15">#REF!</definedName>
    <definedName name="___WD2">#REF!</definedName>
    <definedName name="___wp1" localSheetId="15">#REF!</definedName>
    <definedName name="___wp1">#REF!</definedName>
    <definedName name="___Wr1" localSheetId="15">#REF!</definedName>
    <definedName name="___Wr1">#REF!</definedName>
    <definedName name="___Wr3">#REF!</definedName>
    <definedName name="___Xl1">#REF!</definedName>
    <definedName name="___xlcn.WorksheetConnection_InfoEntryA2D32" localSheetId="2" hidden="1">'[10]Info Entry'!$A$2:$C$32</definedName>
    <definedName name="___xlcn.WorksheetConnection_InfoEntryA2D32" localSheetId="18" hidden="1">#REF!</definedName>
    <definedName name="___xlcn.WorksheetConnection_InfoEntryA2D32" localSheetId="21" hidden="1">'[10]Info Entry'!$A$2:$C$32</definedName>
    <definedName name="___xlcn.WorksheetConnection_InfoEntryA2D32" localSheetId="25" hidden="1">'[10]Info Entry'!$A$2:$C$32</definedName>
    <definedName name="___xlcn.WorksheetConnection_InfoEntryA2D32" localSheetId="15" hidden="1">#REF!</definedName>
    <definedName name="___xlcn.WorksheetConnection_InfoEntryA2D32" hidden="1">#REF!</definedName>
    <definedName name="___xlfn_COUNTIFS">#N/A</definedName>
    <definedName name="___xlfn_SUMIFS">#N/A</definedName>
    <definedName name="___xlnm._FilterDatabase" localSheetId="22">#REF!</definedName>
    <definedName name="___xlnm._FilterDatabase" localSheetId="15">#REF!</definedName>
    <definedName name="___xlnm._FilterDatabase" localSheetId="20">#REF!</definedName>
    <definedName name="___xlnm._FilterDatabase">#REF!</definedName>
    <definedName name="___xlnm._FilterDatabase_1" localSheetId="22">#REF!</definedName>
    <definedName name="___xlnm._FilterDatabase_1" localSheetId="20">#REF!</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 localSheetId="2">#REF!</definedName>
    <definedName name="___xlnm.Print_Area" localSheetId="22">#REF!</definedName>
    <definedName name="___xlnm.Print_Area" localSheetId="21">#REF!</definedName>
    <definedName name="___xlnm.Print_Area" localSheetId="25">#REF!</definedName>
    <definedName name="___xlnm.Print_Area" localSheetId="15">#REF!</definedName>
    <definedName name="___xlnm.Print_Area" localSheetId="20">#REF!</definedName>
    <definedName name="___xlnm.Print_Area">#REF!</definedName>
    <definedName name="___xlnm.Print_Area_1" localSheetId="2">#REF!</definedName>
    <definedName name="___xlnm.Print_Area_1" localSheetId="22">#REF!</definedName>
    <definedName name="___xlnm.Print_Area_1" localSheetId="20">#REF!</definedName>
    <definedName name="___xlnm.Print_Area_1">#REF!</definedName>
    <definedName name="___xlnm.Print_Area_1_1">"#REF!"</definedName>
    <definedName name="___xlnm.Print_Area_1_2">"#REF!"</definedName>
    <definedName name="___xlnm.Print_Area_10" localSheetId="2">#REF!</definedName>
    <definedName name="___xlnm.Print_Area_10" localSheetId="22">#REF!</definedName>
    <definedName name="___xlnm.Print_Area_10" localSheetId="15">#REF!</definedName>
    <definedName name="___xlnm.Print_Area_10" localSheetId="20">#REF!</definedName>
    <definedName name="___xlnm.Print_Area_10">#REF!</definedName>
    <definedName name="___xlnm.Print_Area_10_1">"#REF!"</definedName>
    <definedName name="___xlnm.Print_Area_11" localSheetId="2">#REF!</definedName>
    <definedName name="___xlnm.Print_Area_11" localSheetId="22">#REF!</definedName>
    <definedName name="___xlnm.Print_Area_11" localSheetId="15">#REF!</definedName>
    <definedName name="___xlnm.Print_Area_11" localSheetId="20">#REF!</definedName>
    <definedName name="___xlnm.Print_Area_11">#REF!</definedName>
    <definedName name="___xlnm.Print_Area_13" localSheetId="2">#REF!</definedName>
    <definedName name="___xlnm.Print_Area_13">#REF!</definedName>
    <definedName name="___xlnm.Print_Area_2" localSheetId="22">#REF!</definedName>
    <definedName name="___xlnm.Print_Area_2" localSheetId="21">#REF!</definedName>
    <definedName name="___xlnm.Print_Area_2" localSheetId="25">#REF!</definedName>
    <definedName name="___xlnm.Print_Area_2" localSheetId="20">#REF!</definedName>
    <definedName name="___xlnm.Print_Area_2">#REF!</definedName>
    <definedName name="___xlnm.Print_Area_3" localSheetId="22">#REF!</definedName>
    <definedName name="___xlnm.Print_Area_3" localSheetId="21">#REF!</definedName>
    <definedName name="___xlnm.Print_Area_3" localSheetId="25">#REF!</definedName>
    <definedName name="___xlnm.Print_Area_3" localSheetId="20">#REF!</definedName>
    <definedName name="___xlnm.Print_Area_3">#REF!</definedName>
    <definedName name="___xlnm.Print_Area_4">#REF!</definedName>
    <definedName name="___xlnm.Print_Area_5" localSheetId="21">#REF!</definedName>
    <definedName name="___xlnm.Print_Area_5" localSheetId="25">#REF!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1" localSheetId="22">#REF!</definedName>
    <definedName name="___xlnm.Print_Titles_1" localSheetId="20">#REF!</definedName>
    <definedName name="___xlnm.Print_Titles_1">#REF!</definedName>
    <definedName name="___xlnm.Print_Titles_2" localSheetId="2">(#REF!,#REF!)</definedName>
    <definedName name="___xlnm.Print_Titles_2" localSheetId="18">(#REF!,#REF!)</definedName>
    <definedName name="___xlnm.Print_Titles_2">(#REF!,#REF!)</definedName>
    <definedName name="___xlnm.Print_Titles_3" localSheetId="2">(#REF!,#REF!)</definedName>
    <definedName name="___xlnm.Print_Titles_3" localSheetId="22">(#REF!,#REF!)</definedName>
    <definedName name="___xlnm.Print_Titles_3" localSheetId="20">(#REF!,#REF!)</definedName>
    <definedName name="___xlnm.Print_Titles_3">(#REF!,#REF!)</definedName>
    <definedName name="___xlnm.Print_Titles_4" localSheetId="2">#REF!</definedName>
    <definedName name="___xlnm.Print_Titles_4" localSheetId="22">#REF!</definedName>
    <definedName name="___xlnm.Print_Titles_4" localSheetId="15">#REF!</definedName>
    <definedName name="___xlnm.Print_Titles_4" localSheetId="20">#REF!</definedName>
    <definedName name="___xlnm.Print_Titles_4">#REF!</definedName>
    <definedName name="___xlnm.Print_Titles_7" localSheetId="2">#REF!</definedName>
    <definedName name="___xlnm.Print_Titles_7">#REF!</definedName>
    <definedName name="___ZS1">#REF!</definedName>
    <definedName name="___ZS2">#REF!</definedName>
    <definedName name="__1_______123Graph_ACHART_1" localSheetId="2" hidden="1">#REF!</definedName>
    <definedName name="__1_______123Graph_ACHART_1" hidden="1">#REF!</definedName>
    <definedName name="__1____123Graph_ACHART_1" hidden="1">#REF!</definedName>
    <definedName name="__1__123Graph_ACHART_1" hidden="1">#REF!</definedName>
    <definedName name="__10____123Graph_ACHART_1" hidden="1">#REF!</definedName>
    <definedName name="__11____123Graph_BCHART_1" hidden="1">#REF!</definedName>
    <definedName name="__12____123Graph_CCHART_1" hidden="1">#REF!</definedName>
    <definedName name="__123">#REF!</definedName>
    <definedName name="__123Graph_A" localSheetId="2" hidden="1">#REF!</definedName>
    <definedName name="__123Graph_A" localSheetId="18" hidden="1">#REF!</definedName>
    <definedName name="__123Graph_A" hidden="1">#REF!</definedName>
    <definedName name="__123Graph_ACURRENT" localSheetId="2" hidden="1">[33]FitOutConfCentre!#REF!</definedName>
    <definedName name="__123Graph_ACURRENT" localSheetId="18" hidden="1">#REF!</definedName>
    <definedName name="__123Graph_ACURRENT" localSheetId="21" hidden="1">[33]FitOutConfCentre!#REF!</definedName>
    <definedName name="__123Graph_ACURRENT" localSheetId="25" hidden="1">[33]FitOutConfCentre!#REF!</definedName>
    <definedName name="__123Graph_ACURRENT" localSheetId="15" hidden="1">#REF!</definedName>
    <definedName name="__123Graph_ACURRENT" hidden="1">#REF!</definedName>
    <definedName name="__123Graph_B" localSheetId="22" hidden="1">#REF!</definedName>
    <definedName name="__123Graph_B" localSheetId="21" hidden="1">#REF!</definedName>
    <definedName name="__123Graph_B" localSheetId="25" hidden="1">#REF!</definedName>
    <definedName name="__123Graph_B" localSheetId="20" hidden="1">#REF!</definedName>
    <definedName name="__123Graph_B" localSheetId="3" hidden="1">#REF!</definedName>
    <definedName name="__123Graph_B" hidden="1">#REF!</definedName>
    <definedName name="__123Graph_C" hidden="1">#REF!</definedName>
    <definedName name="__123Graph_C_1">#N/A</definedName>
    <definedName name="__123Graph_C_1_1">"#N/A"</definedName>
    <definedName name="__123Graph_C_2">#N/A</definedName>
    <definedName name="__123Graph_D" hidden="1">#REF!</definedName>
    <definedName name="__123Graph_E" localSheetId="18" hidden="1">#REF!</definedName>
    <definedName name="__123Graph_E" hidden="1">#REF!</definedName>
    <definedName name="__123Graph_F" localSheetId="18" hidden="1">#REF!</definedName>
    <definedName name="__123Graph_F" hidden="1">#REF!</definedName>
    <definedName name="__123Graph_X" localSheetId="22" hidden="1">#REF!</definedName>
    <definedName name="__123Graph_X" localSheetId="20" hidden="1">#REF!</definedName>
    <definedName name="__123Graph_X" hidden="1">#REF!</definedName>
    <definedName name="__13___123Graph_ACHART_1" localSheetId="22" hidden="1">#REF!</definedName>
    <definedName name="__13___123Graph_ACHART_1" localSheetId="20" hidden="1">#REF!</definedName>
    <definedName name="__13___123Graph_ACHART_1" hidden="1">#REF!</definedName>
    <definedName name="__14___123Graph_BCHART_1" localSheetId="22" hidden="1">#REF!</definedName>
    <definedName name="__14___123Graph_BCHART_1" localSheetId="20" hidden="1">#REF!</definedName>
    <definedName name="__14___123Graph_BCHART_1" hidden="1">#REF!</definedName>
    <definedName name="__15___123Graph_CCHART_1" hidden="1">#REF!</definedName>
    <definedName name="__16__123Graph_ACHART_1" hidden="1">#REF!</definedName>
    <definedName name="__17__123Graph_BCHART_1" hidden="1">#REF!</definedName>
    <definedName name="__18__123Graph_CCHART_1" hidden="1">#REF!</definedName>
    <definedName name="__2">#REF!</definedName>
    <definedName name="__2_______123Graph_BCHART_1" hidden="1">#REF!</definedName>
    <definedName name="__2____123Graph_BCHART_1" hidden="1">#REF!</definedName>
    <definedName name="__2__123Graph_BCHART_1" hidden="1">#REF!</definedName>
    <definedName name="__3_______123Graph_CCHART_1" hidden="1">#REF!</definedName>
    <definedName name="__3____123Graph_CCHART_1" hidden="1">#REF!</definedName>
    <definedName name="__3__123Graph_CCHART_1" hidden="1">#REF!</definedName>
    <definedName name="__4________s">#REF!</definedName>
    <definedName name="__4______123Graph_ACHART_1" hidden="1">#REF!</definedName>
    <definedName name="__4___123Graph_ACHART_1" hidden="1">#REF!</definedName>
    <definedName name="__5______123Graph_BCHART_1" hidden="1">#REF!</definedName>
    <definedName name="__5___123Graph_BCHART_1" hidden="1">#REF!</definedName>
    <definedName name="__6______123Graph_CCHART_1" hidden="1">#REF!</definedName>
    <definedName name="__6___123Graph_CCHART_1" hidden="1">#REF!</definedName>
    <definedName name="__7_____123Graph_ACHART_1" hidden="1">#REF!</definedName>
    <definedName name="__7__123Graph_ACHART_1" hidden="1">#REF!</definedName>
    <definedName name="__8_____123Graph_BCHART_1" hidden="1">#REF!</definedName>
    <definedName name="__8__123Graph_BCHART_1" hidden="1">#REF!</definedName>
    <definedName name="__9_____123Graph_CCHART_1" hidden="1">#REF!</definedName>
    <definedName name="__9__123Graph_CCHART_1" hidden="1">#REF!</definedName>
    <definedName name="__A1">#REF!</definedName>
    <definedName name="__A10">#REF!</definedName>
    <definedName name="__A13">#REF!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71614">#REF!</definedName>
    <definedName name="__A8">#REF!</definedName>
    <definedName name="__A81614">#REF!</definedName>
    <definedName name="__A9">#REF!</definedName>
    <definedName name="__A91614">#REF!</definedName>
    <definedName name="__a999999">#REF!</definedName>
    <definedName name="__aa1" localSheetId="2" hidden="1">{"'PROFITABILITY'!$A$1:$F$45"}</definedName>
    <definedName name="__aa1" localSheetId="22" hidden="1">{"'PROFITABILITY'!$A$1:$F$45"}</definedName>
    <definedName name="__aa1" localSheetId="18" hidden="1">{"'PROFITABILITY'!$A$1:$F$45"}</definedName>
    <definedName name="__aa1" localSheetId="21" hidden="1">{"'PROFITABILITY'!$A$1:$F$45"}</definedName>
    <definedName name="__aa1" localSheetId="25" hidden="1">{"'PROFITABILITY'!$A$1:$F$45"}</definedName>
    <definedName name="__aa1" localSheetId="15" hidden="1">{"'PROFITABILITY'!$A$1:$F$45"}</definedName>
    <definedName name="__aa1" localSheetId="20" hidden="1">{"'PROFITABILITY'!$A$1:$F$45"}</definedName>
    <definedName name="__aa1" hidden="1">{"'PROFITABILITY'!$A$1:$F$45"}</definedName>
    <definedName name="__aba2">#REF!</definedName>
    <definedName name="__acs1">#REF!</definedName>
    <definedName name="__acs2">#REF!</definedName>
    <definedName name="__ahu1" localSheetId="2">'[34]Costing-blk-B'!#REF!</definedName>
    <definedName name="__ahu1" localSheetId="18">#REF!</definedName>
    <definedName name="__ahu1" localSheetId="21">'[34]Costing-blk-B'!#REF!</definedName>
    <definedName name="__ahu1" localSheetId="25">'[34]Costing-blk-B'!#REF!</definedName>
    <definedName name="__ahu1" localSheetId="15">#REF!</definedName>
    <definedName name="__ahu1">#REF!</definedName>
    <definedName name="__ahu2" localSheetId="2">'[34]Costing-blk-B'!#REF!</definedName>
    <definedName name="__ahu2" localSheetId="18">#REF!</definedName>
    <definedName name="__ahu2" localSheetId="21">'[34]Costing-blk-B'!#REF!</definedName>
    <definedName name="__ahu2" localSheetId="25">'[34]Costing-blk-B'!#REF!</definedName>
    <definedName name="__ahu2" localSheetId="15">#REF!</definedName>
    <definedName name="__ahu2">#REF!</definedName>
    <definedName name="__aoc1" localSheetId="15">#REF!</definedName>
    <definedName name="__aoc1">#REF!</definedName>
    <definedName name="__aoc2" localSheetId="15">#REF!</definedName>
    <definedName name="__aoc2">#REF!</definedName>
    <definedName name="__aoc3">#REF!</definedName>
    <definedName name="__aoc4">#REF!</definedName>
    <definedName name="__axx1">[14]Report!#REF!</definedName>
    <definedName name="__axx2">[24]Report!#REF!</definedName>
    <definedName name="__axx3">[14]Report!#REF!</definedName>
    <definedName name="__AXX4">#REF!</definedName>
    <definedName name="__axx5" localSheetId="21">#REF!</definedName>
    <definedName name="__axx5" localSheetId="25">#REF!</definedName>
    <definedName name="__axx5">#REF!</definedName>
    <definedName name="__axx6">#REF!</definedName>
    <definedName name="__AXX7" localSheetId="21">#REF!</definedName>
    <definedName name="__AXX7" localSheetId="25">#REF!</definedName>
    <definedName name="__AXX7">#REF!</definedName>
    <definedName name="__axx8">#REF!</definedName>
    <definedName name="__b111121" localSheetId="21">#REF!</definedName>
    <definedName name="__b111121" localSheetId="25">#REF!</definedName>
    <definedName name="__b111121">#REF!</definedName>
    <definedName name="__bct75">#REF!</definedName>
    <definedName name="__bhh2">#REF!</definedName>
    <definedName name="__BLK3" localSheetId="2">[30]BLK3!$1:$1048576</definedName>
    <definedName name="__BLK3" localSheetId="18">#REF!</definedName>
    <definedName name="__BLK3" localSheetId="21">[30]BLK3!$1:$1048576</definedName>
    <definedName name="__BLK3" localSheetId="25">[30]BLK3!$1:$1048576</definedName>
    <definedName name="__BLK3" localSheetId="15">#REF!</definedName>
    <definedName name="__BLK3">#REF!</definedName>
    <definedName name="__bom1">#REF!</definedName>
    <definedName name="__buh11">#REF!</definedName>
    <definedName name="__CAN112">13.42</definedName>
    <definedName name="__CAN113">12.98</definedName>
    <definedName name="__CAN117">12.7</definedName>
    <definedName name="__CAN118">13.27</definedName>
    <definedName name="__CAN120">11.72</definedName>
    <definedName name="__CAN210">10.38</definedName>
    <definedName name="__CAN211">10.58</definedName>
    <definedName name="__CAN213">10.56</definedName>
    <definedName name="__CAN215">10.22</definedName>
    <definedName name="__CAN216">9.61</definedName>
    <definedName name="__CAN217">10.47</definedName>
    <definedName name="__CAN219">10.91</definedName>
    <definedName name="__CAN220">11.09</definedName>
    <definedName name="__CAN221">11.25</definedName>
    <definedName name="__CAN222">10.17</definedName>
    <definedName name="__CAN223">9.89</definedName>
    <definedName name="__CAN230">10.79</definedName>
    <definedName name="__can421">40.2</definedName>
    <definedName name="__can422">41.57</definedName>
    <definedName name="__can423">43.9</definedName>
    <definedName name="__can424">41.19</definedName>
    <definedName name="__can425">42.81</definedName>
    <definedName name="__can426">40.77</definedName>
    <definedName name="__can427">40.92</definedName>
    <definedName name="__can428">39.29</definedName>
    <definedName name="__can429">45.19</definedName>
    <definedName name="__can430">40.73</definedName>
    <definedName name="__can431">42.52</definedName>
    <definedName name="__can432">42.53</definedName>
    <definedName name="__can433">43.69</definedName>
    <definedName name="__can434">40.43</definedName>
    <definedName name="__can435">43.3</definedName>
    <definedName name="__CBR220" localSheetId="2">#REF!</definedName>
    <definedName name="__CBR220" localSheetId="22">#REF!</definedName>
    <definedName name="__CBR220" localSheetId="15">#REF!</definedName>
    <definedName name="__CBR220" localSheetId="20">#REF!</definedName>
    <definedName name="__CBR220">#REF!</definedName>
    <definedName name="__CBR500" localSheetId="2">#REF!</definedName>
    <definedName name="__CBR500" localSheetId="22">#REF!</definedName>
    <definedName name="__CBR500" localSheetId="20">#REF!</definedName>
    <definedName name="__CBR500">#REF!</definedName>
    <definedName name="__CCT220">#REF!</definedName>
    <definedName name="__cdd2">#REF!</definedName>
    <definedName name="__cem124" localSheetId="2">[31]Analysis!$D$434</definedName>
    <definedName name="__cem124" localSheetId="22">#REF!</definedName>
    <definedName name="__cem124" localSheetId="21">[31]Analysis!$D$434</definedName>
    <definedName name="__cem124" localSheetId="25">[31]Analysis!$D$434</definedName>
    <definedName name="__cem124" localSheetId="15">#REF!</definedName>
    <definedName name="__cem124" localSheetId="20">#REF!</definedName>
    <definedName name="__cem124">#REF!</definedName>
    <definedName name="__CFB1">#REF!</definedName>
    <definedName name="__CFB2">#REF!</definedName>
    <definedName name="__CFB3">#REF!</definedName>
    <definedName name="__cff2" localSheetId="15">#REF!</definedName>
    <definedName name="__cff2">#REF!</definedName>
    <definedName name="__cli1">[20]Code!$B$3</definedName>
    <definedName name="__cli2">[20]Code!$B$4</definedName>
    <definedName name="__cli3">[20]Code!$B$5</definedName>
    <definedName name="__cli4">[20]Code!$B$6</definedName>
    <definedName name="__cli5">#REF!</definedName>
    <definedName name="__col33" localSheetId="21">#REF!</definedName>
    <definedName name="__col33" localSheetId="25">#REF!</definedName>
    <definedName name="__col33">#REF!</definedName>
    <definedName name="__cth2">#REF!</definedName>
    <definedName name="__CTR220" localSheetId="22">#REF!</definedName>
    <definedName name="__CTR220" localSheetId="20">#REF!</definedName>
    <definedName name="__CTR220">#REF!</definedName>
    <definedName name="__CTR500" localSheetId="22">#REF!</definedName>
    <definedName name="__CTR500" localSheetId="20">#REF!</definedName>
    <definedName name="__CTR500">#REF!</definedName>
    <definedName name="__CVT220">#REF!</definedName>
    <definedName name="__CVT50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 localSheetId="2">'[35]BDisc Q4'!#REF!</definedName>
    <definedName name="__DAT17" localSheetId="18">#REF!</definedName>
    <definedName name="__DAT17" localSheetId="21">'[35]BDisc Q4'!#REF!</definedName>
    <definedName name="__DAT17" localSheetId="25">'[35]BDisc Q4'!#REF!</definedName>
    <definedName name="__DAT17" localSheetId="15">#REF!</definedName>
    <definedName name="__DAT17">#REF!</definedName>
    <definedName name="__DAT18" localSheetId="2">'[35]BDisc Q4'!#REF!</definedName>
    <definedName name="__DAT18" localSheetId="18">#REF!</definedName>
    <definedName name="__DAT18" localSheetId="21">'[35]BDisc Q4'!#REF!</definedName>
    <definedName name="__DAT18" localSheetId="25">'[35]BDisc Q4'!#REF!</definedName>
    <definedName name="__DAT18" localSheetId="15">#REF!</definedName>
    <definedName name="__DAT18">#REF!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localSheetId="22" hidden="1">{"'Sheet1'!$A$4386:$N$4591"}</definedName>
    <definedName name="__dec05" localSheetId="18" hidden="1">{"'Sheet1'!$A$4386:$N$4591"}</definedName>
    <definedName name="__dec05" localSheetId="21" hidden="1">{"'Sheet1'!$A$4386:$N$4591"}</definedName>
    <definedName name="__dec05" localSheetId="25" hidden="1">{"'Sheet1'!$A$4386:$N$4591"}</definedName>
    <definedName name="__dec05" localSheetId="15" hidden="1">{"'Sheet1'!$A$4386:$N$4591"}</definedName>
    <definedName name="__dec05" localSheetId="20" hidden="1">{"'Sheet1'!$A$4386:$N$4591"}</definedName>
    <definedName name="__dec05" hidden="1">{"'Sheet1'!$A$4386:$N$4591"}</definedName>
    <definedName name="__del1">#REF!</definedName>
    <definedName name="__DET1" localSheetId="2">[11]Basicrates!$D$39</definedName>
    <definedName name="__DET1" localSheetId="18">#REF!</definedName>
    <definedName name="__DET1" localSheetId="21">[11]Basicrates!$D$39</definedName>
    <definedName name="__DET1" localSheetId="25">[11]Basicrates!$D$39</definedName>
    <definedName name="__DET1" localSheetId="15">#REF!</definedName>
    <definedName name="__DET1">#REF!</definedName>
    <definedName name="__DET2">#REF!</definedName>
    <definedName name="__DET3">#REF!</definedName>
    <definedName name="__DET4">#REF!</definedName>
    <definedName name="__DET5">#REF!</definedName>
    <definedName name="__DET6">#REF!</definedName>
    <definedName name="__DIS1">[36]Coalmine!#REF!</definedName>
    <definedName name="__DKT75">#REF!</definedName>
    <definedName name="__dol12" localSheetId="22">#REF!</definedName>
    <definedName name="__dol12" localSheetId="15">#REF!</definedName>
    <definedName name="__dol12" localSheetId="20">#REF!</definedName>
    <definedName name="__dol12">#REF!</definedName>
    <definedName name="__dol6" localSheetId="22">#REF!</definedName>
    <definedName name="__dol6" localSheetId="20">#REF!</definedName>
    <definedName name="__dol6">#REF!</definedName>
    <definedName name="__drg1">#REF!</definedName>
    <definedName name="__drg2">#REF!</definedName>
    <definedName name="__EdFJsKAA" localSheetId="22">#REF!</definedName>
    <definedName name="__EdFJsKAA" localSheetId="20">#REF!</definedName>
    <definedName name="__EdFJsKAA">#REF!</definedName>
    <definedName name="__eid1" localSheetId="2">[37]C1C2!$B$3:$B$12</definedName>
    <definedName name="__eid1" localSheetId="18">#REF!</definedName>
    <definedName name="__eid1" localSheetId="21">[37]C1C2!$B$3:$B$12</definedName>
    <definedName name="__eid1" localSheetId="25">[37]C1C2!$B$3:$B$12</definedName>
    <definedName name="__eid1" localSheetId="15">#REF!</definedName>
    <definedName name="__eid1">#REF!</definedName>
    <definedName name="__eth2" localSheetId="15">#REF!</definedName>
    <definedName name="__eth2">#REF!</definedName>
    <definedName name="__f1" localSheetId="15">#REF!</definedName>
    <definedName name="__f1">#REF!</definedName>
    <definedName name="__FEL1" localSheetId="2">[11]Basicrates!$D$90</definedName>
    <definedName name="__FEL1" localSheetId="18">#REF!</definedName>
    <definedName name="__FEL1" localSheetId="21">[11]Basicrates!$D$90</definedName>
    <definedName name="__FEL1" localSheetId="25">[11]Basicrates!$D$90</definedName>
    <definedName name="__FEL1" localSheetId="15">#REF!</definedName>
    <definedName name="__FEL1">#REF!</definedName>
    <definedName name="__Fpi1" localSheetId="15">#REF!</definedName>
    <definedName name="__Fpi1">#REF!</definedName>
    <definedName name="__g1" localSheetId="15">#REF!</definedName>
    <definedName name="__g1">#REF!</definedName>
    <definedName name="__GEL1" localSheetId="2">[11]Basicrates!$D$38</definedName>
    <definedName name="__GEL1" localSheetId="18">#REF!</definedName>
    <definedName name="__GEL1" localSheetId="21">[11]Basicrates!$D$38</definedName>
    <definedName name="__GEL1" localSheetId="25">[11]Basicrates!$D$38</definedName>
    <definedName name="__GEL1" localSheetId="15">#REF!</definedName>
    <definedName name="__GEL1">#REF!</definedName>
    <definedName name="__HBG10" localSheetId="2">[11]Basicrates!$F$13</definedName>
    <definedName name="__HBG10" localSheetId="18">#REF!</definedName>
    <definedName name="__HBG10" localSheetId="21">[11]Basicrates!$F$13</definedName>
    <definedName name="__HBG10" localSheetId="25">[11]Basicrates!$F$13</definedName>
    <definedName name="__HBG10" localSheetId="15">#REF!</definedName>
    <definedName name="__HBG10">#REF!</definedName>
    <definedName name="__HBG12" localSheetId="2">[11]Basicrates!$F$12</definedName>
    <definedName name="__HBG12" localSheetId="18">#REF!</definedName>
    <definedName name="__HBG12" localSheetId="21">[11]Basicrates!$F$12</definedName>
    <definedName name="__HBG12" localSheetId="25">[11]Basicrates!$F$12</definedName>
    <definedName name="__HBG12" localSheetId="15">#REF!</definedName>
    <definedName name="__HBG12">#REF!</definedName>
    <definedName name="__HBG25" localSheetId="2">[11]Basicrates!$F$10</definedName>
    <definedName name="__HBG25" localSheetId="18">#REF!</definedName>
    <definedName name="__HBG25" localSheetId="21">[11]Basicrates!$F$10</definedName>
    <definedName name="__HBG25" localSheetId="25">[11]Basicrates!$F$10</definedName>
    <definedName name="__HBG25" localSheetId="15">#REF!</definedName>
    <definedName name="__HBG25">#REF!</definedName>
    <definedName name="__HBG40" localSheetId="2">[11]Basicrates!$F$9</definedName>
    <definedName name="__HBG40" localSheetId="18">#REF!</definedName>
    <definedName name="__HBG40" localSheetId="21">[11]Basicrates!$F$9</definedName>
    <definedName name="__HBG40" localSheetId="25">[11]Basicrates!$F$9</definedName>
    <definedName name="__HBG40" localSheetId="15">#REF!</definedName>
    <definedName name="__HBG40">#REF!</definedName>
    <definedName name="__HBG50" localSheetId="2">[11]Basicrates!$F$8</definedName>
    <definedName name="__HBG50" localSheetId="18">#REF!</definedName>
    <definedName name="__HBG50" localSheetId="21">[11]Basicrates!$F$8</definedName>
    <definedName name="__HBG50" localSheetId="25">[11]Basicrates!$F$8</definedName>
    <definedName name="__HBG50" localSheetId="15">#REF!</definedName>
    <definedName name="__HBG50">#REF!</definedName>
    <definedName name="__HBG6" localSheetId="2">[11]Basicrates!$F$14</definedName>
    <definedName name="__HBG6" localSheetId="18">#REF!</definedName>
    <definedName name="__HBG6" localSheetId="21">[11]Basicrates!$F$14</definedName>
    <definedName name="__HBG6" localSheetId="25">[11]Basicrates!$F$14</definedName>
    <definedName name="__HBG6" localSheetId="15">#REF!</definedName>
    <definedName name="__HBG6">#REF!</definedName>
    <definedName name="__HCO2" localSheetId="15">#REF!</definedName>
    <definedName name="__HCO2">#REF!</definedName>
    <definedName name="__hfi1">[14]Report!#REF!</definedName>
    <definedName name="__hfi2" localSheetId="21">#REF!</definedName>
    <definedName name="__hfi2" localSheetId="25">#REF!</definedName>
    <definedName name="__hfi2" localSheetId="15">#REF!</definedName>
    <definedName name="__hfi2">#REF!</definedName>
    <definedName name="__hfi3">[24]Report!#REF!</definedName>
    <definedName name="__hfi4">#REF!</definedName>
    <definedName name="__hfi5">#REF!</definedName>
    <definedName name="__hfi6">#REF!</definedName>
    <definedName name="__HFI7">#REF!</definedName>
    <definedName name="__hfi8">#REF!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[36]Coalmine!#REF!</definedName>
    <definedName name="__hxf1">[25]CAL!#REF!</definedName>
    <definedName name="__IDA1" localSheetId="22">#REF!</definedName>
    <definedName name="__IDA1" localSheetId="20">#REF!</definedName>
    <definedName name="__IDA1">#REF!</definedName>
    <definedName name="__ifa1">#REF!</definedName>
    <definedName name="__ifa2">#REF!</definedName>
    <definedName name="__III7">"$C4.$#REF!$#REF!"</definedName>
    <definedName name="__in18900" localSheetId="22">#REF!</definedName>
    <definedName name="__in18900" localSheetId="20">#REF!</definedName>
    <definedName name="__in18900">#REF!</definedName>
    <definedName name="__INT1">#REF!</definedName>
    <definedName name="__Ism3" localSheetId="15">#REF!</definedName>
    <definedName name="__Ism3">#REF!</definedName>
    <definedName name="__ISO220">#REF!</definedName>
    <definedName name="__iv19000">#REF!</definedName>
    <definedName name="__kd1">#REF!</definedName>
    <definedName name="__kd2">#REF!</definedName>
    <definedName name="__kd3">#REF!</definedName>
    <definedName name="__KEY3" hidden="1">'[5]SC Cost FEB 03'!#REF!</definedName>
    <definedName name="__Ki1">#REF!</definedName>
    <definedName name="__Ki2">#REF!</definedName>
    <definedName name="__LAR220">#REF!</definedName>
    <definedName name="__LAR500">#REF!</definedName>
    <definedName name="__lb1">#REF!</definedName>
    <definedName name="__lb2">#REF!</definedName>
    <definedName name="__LMH1">#REF!</definedName>
    <definedName name="__LMH2">#REF!</definedName>
    <definedName name="__ls1">#REF!</definedName>
    <definedName name="__ls2">#REF!</definedName>
    <definedName name="__ls3">#REF!</definedName>
    <definedName name="__ls4">#REF!</definedName>
    <definedName name="__LTR220">#REF!</definedName>
    <definedName name="__LTR500">#REF!</definedName>
    <definedName name="__m20">#REF!</definedName>
    <definedName name="__m234">#REF!</definedName>
    <definedName name="__m35">#REF!</definedName>
    <definedName name="__mac2">200</definedName>
    <definedName name="__MAN1">#REF!</definedName>
    <definedName name="__mcc1" localSheetId="2">[38]costing!#REF!</definedName>
    <definedName name="__mcc1" localSheetId="18">#REF!</definedName>
    <definedName name="__mcc1" localSheetId="21">[38]costing!#REF!</definedName>
    <definedName name="__mcc1" localSheetId="25">[38]costing!#REF!</definedName>
    <definedName name="__mcc1" localSheetId="15">#REF!</definedName>
    <definedName name="__mcc1">#REF!</definedName>
    <definedName name="__mcc2" localSheetId="2">[38]costing!#REF!</definedName>
    <definedName name="__mcc2" localSheetId="18">#REF!</definedName>
    <definedName name="__mcc2" localSheetId="21">[38]costing!#REF!</definedName>
    <definedName name="__mcc2" localSheetId="25">[38]costing!#REF!</definedName>
    <definedName name="__mcc2" localSheetId="15">#REF!</definedName>
    <definedName name="__mcc2">#REF!</definedName>
    <definedName name="__mcl132" localSheetId="21">#REF!</definedName>
    <definedName name="__mcl132" localSheetId="25">#REF!</definedName>
    <definedName name="__mcl132" localSheetId="15">#REF!</definedName>
    <definedName name="__mcl132">#REF!</definedName>
    <definedName name="__MG1" localSheetId="2">[11]Basicrates!$D$132</definedName>
    <definedName name="__MG1" localSheetId="18">#REF!</definedName>
    <definedName name="__MG1" localSheetId="21">[11]Basicrates!$D$132</definedName>
    <definedName name="__MG1" localSheetId="25">[11]Basicrates!$D$132</definedName>
    <definedName name="__MG1" localSheetId="15">#REF!</definedName>
    <definedName name="__MG1">#REF!</definedName>
    <definedName name="__mix10">4.5</definedName>
    <definedName name="__mix15">264/50</definedName>
    <definedName name="__MIX1540" localSheetId="2">'[26]Mix Design'!$P$11</definedName>
    <definedName name="__MIX1540" localSheetId="18">#REF!</definedName>
    <definedName name="__MIX1540" localSheetId="21">'[26]Mix Design'!$P$11</definedName>
    <definedName name="__MIX1540" localSheetId="25">'[26]Mix Design'!$P$11</definedName>
    <definedName name="__MIX1540" localSheetId="15">#REF!</definedName>
    <definedName name="__MIX1540">#REF!</definedName>
    <definedName name="__MIX2" localSheetId="2">'[27]Mix Design'!$P$12</definedName>
    <definedName name="__MIX2" localSheetId="18">#REF!</definedName>
    <definedName name="__MIX2" localSheetId="21">'[27]Mix Design'!$P$12</definedName>
    <definedName name="__MIX2" localSheetId="25">'[27]Mix Design'!$P$12</definedName>
    <definedName name="__MIX2" localSheetId="15">#REF!</definedName>
    <definedName name="__MIX2">#REF!</definedName>
    <definedName name="__mix20">330/50</definedName>
    <definedName name="__MIX2020" localSheetId="2">'[26]Mix Design'!$P$12</definedName>
    <definedName name="__MIX2020" localSheetId="18">#REF!</definedName>
    <definedName name="__MIX2020" localSheetId="21">'[26]Mix Design'!$P$12</definedName>
    <definedName name="__MIX2020" localSheetId="25">'[26]Mix Design'!$P$12</definedName>
    <definedName name="__MIX2020" localSheetId="15">#REF!</definedName>
    <definedName name="__MIX2020">#REF!</definedName>
    <definedName name="__MIX2040" localSheetId="2">'[26]Mix Design'!$P$13</definedName>
    <definedName name="__MIX2040" localSheetId="18">#REF!</definedName>
    <definedName name="__MIX2040" localSheetId="21">'[26]Mix Design'!$P$13</definedName>
    <definedName name="__MIX2040" localSheetId="25">'[26]Mix Design'!$P$13</definedName>
    <definedName name="__MIX2040" localSheetId="15">#REF!</definedName>
    <definedName name="__MIX2040">#REF!</definedName>
    <definedName name="__MIX2540" localSheetId="2">'[26]Mix Design'!$P$15</definedName>
    <definedName name="__MIX2540" localSheetId="18">#REF!</definedName>
    <definedName name="__MIX2540" localSheetId="21">'[26]Mix Design'!$P$15</definedName>
    <definedName name="__MIX2540" localSheetId="25">'[26]Mix Design'!$P$15</definedName>
    <definedName name="__MIX2540" localSheetId="15">#REF!</definedName>
    <definedName name="__MIX2540">#REF!</definedName>
    <definedName name="__Mix255" localSheetId="2">'[28]Mix Design'!$P$13</definedName>
    <definedName name="__Mix255" localSheetId="18">#REF!</definedName>
    <definedName name="__Mix255" localSheetId="21">'[28]Mix Design'!$P$13</definedName>
    <definedName name="__Mix255" localSheetId="25">'[28]Mix Design'!$P$13</definedName>
    <definedName name="__Mix255" localSheetId="15">#REF!</definedName>
    <definedName name="__Mix255">#REF!</definedName>
    <definedName name="__mix30">350/50</definedName>
    <definedName name="__mix40">450/50</definedName>
    <definedName name="__ml3" localSheetId="18">#REF!</definedName>
    <definedName name="__ml3" localSheetId="21">#REF!</definedName>
    <definedName name="__ml3" localSheetId="25">#REF!</definedName>
    <definedName name="__ml3">#REF!</definedName>
    <definedName name="__ml33" localSheetId="18">#REF!</definedName>
    <definedName name="__ml33" localSheetId="21">#REF!</definedName>
    <definedName name="__ml33" localSheetId="25">#REF!</definedName>
    <definedName name="__ml33">#REF!</definedName>
    <definedName name="__mlc33" localSheetId="18">#REF!</definedName>
    <definedName name="__mlc33" localSheetId="21">#REF!</definedName>
    <definedName name="__mlc33" localSheetId="25">#REF!</definedName>
    <definedName name="__mlc33">#REF!</definedName>
    <definedName name="__mm1">#REF!</definedName>
    <definedName name="__mm2">#REF!</definedName>
    <definedName name="__mm3">#REF!</definedName>
    <definedName name="__MMB220">#REF!</definedName>
    <definedName name="__mnk1">#REF!</definedName>
    <definedName name="__mp1" localSheetId="2">[38]costing!#REF!</definedName>
    <definedName name="__mp1" localSheetId="18">#REF!</definedName>
    <definedName name="__mp1" localSheetId="21">[38]costing!#REF!</definedName>
    <definedName name="__mp1" localSheetId="25">[38]costing!#REF!</definedName>
    <definedName name="__mp1" localSheetId="15">#REF!</definedName>
    <definedName name="__mp1">#REF!</definedName>
    <definedName name="__Mzd1" localSheetId="2">[11]Basicrates!$D$158</definedName>
    <definedName name="__Mzd1" localSheetId="18">#REF!</definedName>
    <definedName name="__Mzd1" localSheetId="21">[11]Basicrates!$D$158</definedName>
    <definedName name="__Mzd1" localSheetId="25">[11]Basicrates!$D$158</definedName>
    <definedName name="__Mzd1" localSheetId="15">#REF!</definedName>
    <definedName name="__Mzd1">#REF!</definedName>
    <definedName name="__new1">#REF!</definedName>
    <definedName name="__Nov2007" localSheetId="2" hidden="1">{"'PROFITABILITY'!$A$1:$F$45"}</definedName>
    <definedName name="__Nov2007" localSheetId="22" hidden="1">{"'PROFITABILITY'!$A$1:$F$45"}</definedName>
    <definedName name="__Nov2007" localSheetId="18" hidden="1">{"'PROFITABILITY'!$A$1:$F$45"}</definedName>
    <definedName name="__Nov2007" localSheetId="21" hidden="1">{"'PROFITABILITY'!$A$1:$F$45"}</definedName>
    <definedName name="__Nov2007" localSheetId="25" hidden="1">{"'PROFITABILITY'!$A$1:$F$45"}</definedName>
    <definedName name="__Nov2007" localSheetId="15" hidden="1">{"'PROFITABILITY'!$A$1:$F$45"}</definedName>
    <definedName name="__Nov2007" localSheetId="20" hidden="1">{"'PROFITABILITY'!$A$1:$F$45"}</definedName>
    <definedName name="__Nov2007" hidden="1">{"'PROFITABILITY'!$A$1:$F$45"}</definedName>
    <definedName name="__np3" localSheetId="2">'[22]Material '!$G$50</definedName>
    <definedName name="__np3" localSheetId="18">#REF!</definedName>
    <definedName name="__np3" localSheetId="21">'[22]Material '!$G$50</definedName>
    <definedName name="__np3" localSheetId="25">'[22]Material '!$G$50</definedName>
    <definedName name="__np3" localSheetId="15">#REF!</definedName>
    <definedName name="__np3">#REF!</definedName>
    <definedName name="__nt75">#REF!</definedName>
    <definedName name="__OP2" localSheetId="2">[11]Basicrates!$D$152</definedName>
    <definedName name="__OP2" localSheetId="18">#REF!</definedName>
    <definedName name="__OP2" localSheetId="21">[11]Basicrates!$D$152</definedName>
    <definedName name="__OP2" localSheetId="25">[11]Basicrates!$D$152</definedName>
    <definedName name="__OP2" localSheetId="15">#REF!</definedName>
    <definedName name="__OP2">#REF!</definedName>
    <definedName name="__out2">#REF!</definedName>
    <definedName name="__pan1">#REF!</definedName>
    <definedName name="__PAN2">#REF!</definedName>
    <definedName name="__PB1">#REF!</definedName>
    <definedName name="__pdp1" localSheetId="2">[38]costing!#REF!</definedName>
    <definedName name="__pdp1" localSheetId="18">#REF!</definedName>
    <definedName name="__pdp1" localSheetId="21">[38]costing!#REF!</definedName>
    <definedName name="__pdp1" localSheetId="25">[38]costing!#REF!</definedName>
    <definedName name="__pdp1" localSheetId="15">#REF!</definedName>
    <definedName name="__pdp1">#REF!</definedName>
    <definedName name="__pdp2" localSheetId="2">[38]costing!#REF!</definedName>
    <definedName name="__pdp2" localSheetId="18">#REF!</definedName>
    <definedName name="__pdp2" localSheetId="21">[38]costing!#REF!</definedName>
    <definedName name="__pdp2" localSheetId="25">[38]costing!#REF!</definedName>
    <definedName name="__pdp2" localSheetId="15">#REF!</definedName>
    <definedName name="__pdp2">#REF!</definedName>
    <definedName name="__pdp3" localSheetId="2">[38]costing!#REF!</definedName>
    <definedName name="__pdp3" localSheetId="18">#REF!</definedName>
    <definedName name="__pdp3" localSheetId="21">[38]costing!#REF!</definedName>
    <definedName name="__pdp3" localSheetId="25">[38]costing!#REF!</definedName>
    <definedName name="__pdp3" localSheetId="15">#REF!</definedName>
    <definedName name="__pdp3">#REF!</definedName>
    <definedName name="__pep99">#REF!</definedName>
    <definedName name="__pfi1">[36]Coalmine!#REF!</definedName>
    <definedName name="__PLC220" localSheetId="22">#REF!</definedName>
    <definedName name="__PLC220" localSheetId="15">#REF!</definedName>
    <definedName name="__PLC220" localSheetId="20">#REF!</definedName>
    <definedName name="__PLC220">#REF!</definedName>
    <definedName name="__pp1">[36]Coalmine!#REF!</definedName>
    <definedName name="__pp2">[36]Coalmine!#REF!</definedName>
    <definedName name="__rcu2">#REF!</definedName>
    <definedName name="__Re1">#REF!</definedName>
    <definedName name="__RE220" localSheetId="22">#REF!</definedName>
    <definedName name="__RE220" localSheetId="20">#REF!</definedName>
    <definedName name="__RE220">#REF!</definedName>
    <definedName name="__RE500">#REF!</definedName>
    <definedName name="__Rl1">#REF!</definedName>
    <definedName name="__ROD6">#REF!</definedName>
    <definedName name="__row1" localSheetId="2">'[39]BOQ LT'!#REF!</definedName>
    <definedName name="__row1" localSheetId="18">#REF!</definedName>
    <definedName name="__row1" localSheetId="21">'[39]BOQ LT'!#REF!</definedName>
    <definedName name="__row1" localSheetId="25">'[39]BOQ LT'!#REF!</definedName>
    <definedName name="__row1" localSheetId="15">#REF!</definedName>
    <definedName name="__row1">#REF!</definedName>
    <definedName name="__rs1" localSheetId="15">#REF!</definedName>
    <definedName name="__rs1">#REF!</definedName>
    <definedName name="__rt1" localSheetId="15">#REF!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ch2">#REF!</definedName>
    <definedName name="__sch9">#REF!</definedName>
    <definedName name="__sdf1">#REF!</definedName>
    <definedName name="__SDF2">#REF!</definedName>
    <definedName name="__sel1" localSheetId="2">'[40]Form 6'!$B$11,'[40]Form 6'!$B$14,'[40]Form 6'!$B$17,'[40]Form 6'!$B$20,'[40]Form 6'!$B$23,'[40]Form 6'!$B$26,'[40]Form 6'!$B$29,'[40]Form 6'!$B$32,'[40]Form 6'!$B$35,'[40]Form 6'!$B$38,'[40]Form 6'!$B$41,'[40]Form 6'!$B$44,'[40]Form 6'!$B$47,'[40]Form 6'!$B$50,'[40]Form 6'!$B$53,'[40]Form 6'!$B$56,'[40]Form 6'!$B$59,'[40]Form 6'!$B$62,'[40]Form 6'!$B$65,'[40]Form 6'!$B$68</definedName>
    <definedName name="__sel1" localSheetId="18">#REF!,#REF!,#REF!,#REF!,#REF!,#REF!,#REF!,#REF!,#REF!,#REF!,#REF!,#REF!,#REF!,#REF!,#REF!,#REF!,#REF!,#REF!,#REF!,#REF!</definedName>
    <definedName name="__sel1" localSheetId="21">'[40]Form 6'!$B$11,'[40]Form 6'!$B$14,'[40]Form 6'!$B$17,'[40]Form 6'!$B$20,'[40]Form 6'!$B$23,'[40]Form 6'!$B$26,'[40]Form 6'!$B$29,'[40]Form 6'!$B$32,'[40]Form 6'!$B$35,'[40]Form 6'!$B$38,'[40]Form 6'!$B$41,'[40]Form 6'!$B$44,'[40]Form 6'!$B$47,'[40]Form 6'!$B$50,'[40]Form 6'!$B$53,'[40]Form 6'!$B$56,'[40]Form 6'!$B$59,'[40]Form 6'!$B$62,'[40]Form 6'!$B$65,'[40]Form 6'!$B$68</definedName>
    <definedName name="__sel1" localSheetId="25">'[40]Form 6'!$B$11,'[40]Form 6'!$B$14,'[40]Form 6'!$B$17,'[40]Form 6'!$B$20,'[40]Form 6'!$B$23,'[40]Form 6'!$B$26,'[40]Form 6'!$B$29,'[40]Form 6'!$B$32,'[40]Form 6'!$B$35,'[40]Form 6'!$B$38,'[40]Form 6'!$B$41,'[40]Form 6'!$B$44,'[40]Form 6'!$B$47,'[40]Form 6'!$B$50,'[40]Form 6'!$B$53,'[40]Form 6'!$B$56,'[40]Form 6'!$B$59,'[40]Form 6'!$B$62,'[40]Form 6'!$B$65,'[40]Form 6'!$B$68</definedName>
    <definedName name="__sel1" localSheetId="15">#REF!,#REF!,#REF!,#REF!,#REF!,#REF!,#REF!,#REF!,#REF!,#REF!,#REF!,#REF!,#REF!,#REF!,#REF!,#REF!,#REF!,#REF!,#REF!,#REF!</definedName>
    <definedName name="__sel1">#REF!,#REF!,#REF!,#REF!,#REF!,#REF!,#REF!,#REF!,#REF!,#REF!,#REF!,#REF!,#REF!,#REF!,#REF!,#REF!,#REF!,#REF!,#REF!,#REF!</definedName>
    <definedName name="__sh1">90</definedName>
    <definedName name="__sh2">120</definedName>
    <definedName name="__sh3">150</definedName>
    <definedName name="__sh4">180</definedName>
    <definedName name="__sig1">[41]Code!$B$5</definedName>
    <definedName name="__sig2">[41]Code!$B$6</definedName>
    <definedName name="__sig3">[41]Code!$B$7</definedName>
    <definedName name="__sig4">[41]Code!$B$8</definedName>
    <definedName name="__sig5">[41]Code!$B$9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 localSheetId="18">#REF!</definedName>
    <definedName name="__tab1" localSheetId="21">#REF!</definedName>
    <definedName name="__tab1" localSheetId="25">#REF!</definedName>
    <definedName name="__tab1" localSheetId="15">#REF!</definedName>
    <definedName name="__tab1">#REF!</definedName>
    <definedName name="__tab2" localSheetId="18">#REF!</definedName>
    <definedName name="__tab2">#REF!</definedName>
    <definedName name="__TB2" localSheetId="2">'[29]SPT vs PHI'!$B$2:$C$65</definedName>
    <definedName name="__TB2" localSheetId="18">#REF!</definedName>
    <definedName name="__TB2" localSheetId="21">'[29]SPT vs PHI'!$B$2:$C$65</definedName>
    <definedName name="__TB2" localSheetId="25">'[29]SPT vs PHI'!$B$2:$C$65</definedName>
    <definedName name="__TB2" localSheetId="15">#REF!</definedName>
    <definedName name="__TB2">#REF!</definedName>
    <definedName name="__tf1" localSheetId="2">[23]Intro!$J$140</definedName>
    <definedName name="__tf1" localSheetId="18">#REF!</definedName>
    <definedName name="__tf1" localSheetId="21">[23]Intro!$J$140</definedName>
    <definedName name="__tf1" localSheetId="25">[23]Intro!$J$140</definedName>
    <definedName name="__tf1" localSheetId="15">#REF!</definedName>
    <definedName name="__tf1">#REF!</definedName>
    <definedName name="__tf2" localSheetId="2">[23]Intro!$J$142</definedName>
    <definedName name="__tf2" localSheetId="18">#REF!</definedName>
    <definedName name="__tf2" localSheetId="21">[23]Intro!$J$142</definedName>
    <definedName name="__tf2" localSheetId="25">[23]Intro!$J$142</definedName>
    <definedName name="__tf2" localSheetId="15">#REF!</definedName>
    <definedName name="__tf2">#REF!</definedName>
    <definedName name="__tf3" localSheetId="2">[23]Intro!$J$148</definedName>
    <definedName name="__tf3" localSheetId="18">#REF!</definedName>
    <definedName name="__tf3" localSheetId="21">[23]Intro!$J$148</definedName>
    <definedName name="__tf3" localSheetId="25">[23]Intro!$J$148</definedName>
    <definedName name="__tf3" localSheetId="15">#REF!</definedName>
    <definedName name="__tf3">#REF!</definedName>
    <definedName name="__tf4" localSheetId="2">[23]Intro!$J$150</definedName>
    <definedName name="__tf4" localSheetId="18">#REF!</definedName>
    <definedName name="__tf4" localSheetId="21">[23]Intro!$J$150</definedName>
    <definedName name="__tf4" localSheetId="25">[23]Intro!$J$150</definedName>
    <definedName name="__tf4" localSheetId="15">#REF!</definedName>
    <definedName name="__tf4">#REF!</definedName>
    <definedName name="__tfd1" localSheetId="2">[23]Intro!$L$141</definedName>
    <definedName name="__tfd1" localSheetId="18">#REF!</definedName>
    <definedName name="__tfd1" localSheetId="21">[23]Intro!$L$141</definedName>
    <definedName name="__tfd1" localSheetId="25">[23]Intro!$L$141</definedName>
    <definedName name="__tfd1" localSheetId="15">#REF!</definedName>
    <definedName name="__tfd1">#REF!</definedName>
    <definedName name="__tfd2" localSheetId="2">[23]Intro!$L$143</definedName>
    <definedName name="__tfd2" localSheetId="18">#REF!</definedName>
    <definedName name="__tfd2" localSheetId="21">[23]Intro!$L$143</definedName>
    <definedName name="__tfd2" localSheetId="25">[23]Intro!$L$143</definedName>
    <definedName name="__tfd2" localSheetId="15">#REF!</definedName>
    <definedName name="__tfd2">#REF!</definedName>
    <definedName name="__tfd3" localSheetId="2">[23]Intro!$L$147</definedName>
    <definedName name="__tfd3" localSheetId="18">#REF!</definedName>
    <definedName name="__tfd3" localSheetId="21">[23]Intro!$L$147</definedName>
    <definedName name="__tfd3" localSheetId="25">[23]Intro!$L$147</definedName>
    <definedName name="__tfd3" localSheetId="15">#REF!</definedName>
    <definedName name="__tfd3">#REF!</definedName>
    <definedName name="__tfd4" localSheetId="2">[23]Intro!$L$149</definedName>
    <definedName name="__tfd4" localSheetId="18">#REF!</definedName>
    <definedName name="__tfd4" localSheetId="21">[23]Intro!$L$149</definedName>
    <definedName name="__tfd4" localSheetId="25">[23]Intro!$L$149</definedName>
    <definedName name="__tfd4" localSheetId="15">#REF!</definedName>
    <definedName name="__tfd4">#REF!</definedName>
    <definedName name="__Tk1" localSheetId="15">#REF!</definedName>
    <definedName name="__Tk1">#REF!</definedName>
    <definedName name="__Tk11" localSheetId="15">#REF!</definedName>
    <definedName name="__Tk11">#REF!</definedName>
    <definedName name="__Tk2">#REF!</definedName>
    <definedName name="__Tkl1">#REF!</definedName>
    <definedName name="__tl1">#REF!</definedName>
    <definedName name="__tl2">#REF!</definedName>
    <definedName name="__tr1" localSheetId="2">[23]Intro!$C$140</definedName>
    <definedName name="__tr1" localSheetId="18">#REF!</definedName>
    <definedName name="__tr1" localSheetId="21">[23]Intro!$C$140</definedName>
    <definedName name="__tr1" localSheetId="25">[23]Intro!$C$140</definedName>
    <definedName name="__tr1" localSheetId="15">#REF!</definedName>
    <definedName name="__tr1">#REF!</definedName>
    <definedName name="__tr2" localSheetId="2">[23]Intro!$C$142</definedName>
    <definedName name="__tr2" localSheetId="18">#REF!</definedName>
    <definedName name="__tr2" localSheetId="21">[23]Intro!$C$142</definedName>
    <definedName name="__tr2" localSheetId="25">[23]Intro!$C$142</definedName>
    <definedName name="__tr2" localSheetId="15">#REF!</definedName>
    <definedName name="__tr2">#REF!</definedName>
    <definedName name="__TR220" localSheetId="22">#REF!</definedName>
    <definedName name="__TR220" localSheetId="15">#REF!</definedName>
    <definedName name="__TR220" localSheetId="20">#REF!</definedName>
    <definedName name="__TR220">#REF!</definedName>
    <definedName name="__tr3" localSheetId="2">[23]Intro!$C$150</definedName>
    <definedName name="__tr3" localSheetId="18">#REF!</definedName>
    <definedName name="__tr3" localSheetId="21">[23]Intro!$C$150</definedName>
    <definedName name="__tr3" localSheetId="25">[23]Intro!$C$150</definedName>
    <definedName name="__tr3" localSheetId="15">#REF!</definedName>
    <definedName name="__tr3">#REF!</definedName>
    <definedName name="__TR500" localSheetId="22">#REF!</definedName>
    <definedName name="__TR500" localSheetId="15">#REF!</definedName>
    <definedName name="__TR500" localSheetId="20">#REF!</definedName>
    <definedName name="__TR500">#REF!</definedName>
    <definedName name="__tr75">#REF!</definedName>
    <definedName name="__trd1" localSheetId="2">[23]Intro!$B$140</definedName>
    <definedName name="__trd1" localSheetId="18">#REF!</definedName>
    <definedName name="__trd1" localSheetId="21">[23]Intro!$B$140</definedName>
    <definedName name="__trd1" localSheetId="25">[23]Intro!$B$140</definedName>
    <definedName name="__trd1" localSheetId="15">#REF!</definedName>
    <definedName name="__trd1">#REF!</definedName>
    <definedName name="__trd2" localSheetId="2">[23]Intro!$B$142</definedName>
    <definedName name="__trd2" localSheetId="18">#REF!</definedName>
    <definedName name="__trd2" localSheetId="21">[23]Intro!$B$142</definedName>
    <definedName name="__trd2" localSheetId="25">[23]Intro!$B$142</definedName>
    <definedName name="__trd2" localSheetId="15">#REF!</definedName>
    <definedName name="__trd2">#REF!</definedName>
    <definedName name="__trd3" localSheetId="2">[23]Intro!$B$148</definedName>
    <definedName name="__trd3" localSheetId="18">#REF!</definedName>
    <definedName name="__trd3" localSheetId="21">[23]Intro!$B$148</definedName>
    <definedName name="__trd3" localSheetId="25">[23]Intro!$B$148</definedName>
    <definedName name="__trd3" localSheetId="15">#REF!</definedName>
    <definedName name="__trd3">#REF!</definedName>
    <definedName name="__trt75">#REF!</definedName>
    <definedName name="__try1" localSheetId="2">[42]InputPO_Del!#REF!</definedName>
    <definedName name="__try1" localSheetId="18">#REF!</definedName>
    <definedName name="__try1" localSheetId="21">[42]InputPO_Del!#REF!</definedName>
    <definedName name="__try1" localSheetId="25">[42]InputPO_Del!#REF!</definedName>
    <definedName name="__try1" localSheetId="15">#REF!</definedName>
    <definedName name="__try1">#REF!</definedName>
    <definedName name="__tt75">#REF!</definedName>
    <definedName name="__Vf1" localSheetId="15">#REF!</definedName>
    <definedName name="__Vf1">#REF!</definedName>
    <definedName name="__Vf2" localSheetId="15">#REF!</definedName>
    <definedName name="__Vf2">#REF!</definedName>
    <definedName name="__vr1">#REF!</definedName>
    <definedName name="__VS2004" localSheetId="22" hidden="1">#REF!</definedName>
    <definedName name="__VS2004" localSheetId="20" hidden="1">#REF!</definedName>
    <definedName name="__VS2004" hidden="1">#REF!</definedName>
    <definedName name="__Wc1">#REF!</definedName>
    <definedName name="__WC3">#REF!</definedName>
    <definedName name="__WD2" localSheetId="2">[11]Basicrates!$D$131</definedName>
    <definedName name="__WD2" localSheetId="18">#REF!</definedName>
    <definedName name="__WD2" localSheetId="21">[11]Basicrates!$D$131</definedName>
    <definedName name="__WD2" localSheetId="25">[11]Basicrates!$D$131</definedName>
    <definedName name="__WD2" localSheetId="15">#REF!</definedName>
    <definedName name="__WD2">#REF!</definedName>
    <definedName name="__wp1" localSheetId="15">#REF!</definedName>
    <definedName name="__wp1">#REF!</definedName>
    <definedName name="__Wr1" localSheetId="15">#REF!</definedName>
    <definedName name="__Wr1">#REF!</definedName>
    <definedName name="__Wr3">#REF!</definedName>
    <definedName name="__Xl1">#REF!</definedName>
    <definedName name="__xlcn.WorksheetConnection_InfoEntryA2D32" localSheetId="2" hidden="1">'[10]Info Entry'!$A$2:$C$32</definedName>
    <definedName name="__xlcn.WorksheetConnection_InfoEntryA2D32" localSheetId="18" hidden="1">#REF!</definedName>
    <definedName name="__xlcn.WorksheetConnection_InfoEntryA2D32" localSheetId="21" hidden="1">'[10]Info Entry'!$A$2:$C$32</definedName>
    <definedName name="__xlcn.WorksheetConnection_InfoEntryA2D32" localSheetId="25" hidden="1">'[10]Info Entry'!$A$2:$C$32</definedName>
    <definedName name="__xlcn.WorksheetConnection_InfoEntryA2D32" localSheetId="15" hidden="1">#REF!</definedName>
    <definedName name="__xlcn.WorksheetConnection_InfoEntryA2D32" hidden="1">#REF!</definedName>
    <definedName name="__xlfn_COUNTIFS">#N/A</definedName>
    <definedName name="__xlfn_SUMIFS">#N/A</definedName>
    <definedName name="__xlnm._FilterDatabase" localSheetId="21">#N/A</definedName>
    <definedName name="__xlnm._FilterDatabase" localSheetId="25">#N/A</definedName>
    <definedName name="__xlnm._FilterDatabase">#N/A</definedName>
    <definedName name="__xlnm._FilterDatabase_1" localSheetId="2">#REF!</definedName>
    <definedName name="__xlnm._FilterDatabase_1" localSheetId="22">#REF!</definedName>
    <definedName name="__xlnm._FilterDatabase_1" localSheetId="15">#REF!</definedName>
    <definedName name="__xlnm._FilterDatabase_1" localSheetId="20">#REF!</definedName>
    <definedName name="__xlnm._FilterDatabase_1">#REF!</definedName>
    <definedName name="__xlnm._FilterDatabase_1_1">"#REF!"</definedName>
    <definedName name="__xlnm._FilterDatabase_2" localSheetId="2">#REF!</definedName>
    <definedName name="__xlnm._FilterDatabase_2" localSheetId="22">#REF!</definedName>
    <definedName name="__xlnm._FilterDatabase_2" localSheetId="15">#REF!</definedName>
    <definedName name="__xlnm._FilterDatabase_2" localSheetId="20">#REF!</definedName>
    <definedName name="__xlnm._FilterDatabase_2">#REF!</definedName>
    <definedName name="__xlnm._FilterDatabase_2_1">"#REF!"</definedName>
    <definedName name="__xlnm._FilterDatabase_3" localSheetId="2">#REF!</definedName>
    <definedName name="__xlnm._FilterDatabase_3" localSheetId="22">#REF!</definedName>
    <definedName name="__xlnm._FilterDatabase_3" localSheetId="15">#REF!</definedName>
    <definedName name="__xlnm._FilterDatabase_3" localSheetId="20">#REF!</definedName>
    <definedName name="__xlnm._FilterDatabase_3">#REF!</definedName>
    <definedName name="__xlnm._FilterDatabase_3_1">"#REF!"</definedName>
    <definedName name="__xlnm._FilterDatabase_4" localSheetId="2">#REF!</definedName>
    <definedName name="__xlnm._FilterDatabase_4" localSheetId="22">#REF!</definedName>
    <definedName name="__xlnm._FilterDatabase_4" localSheetId="15">#REF!</definedName>
    <definedName name="__xlnm._FilterDatabase_4" localSheetId="20">#REF!</definedName>
    <definedName name="__xlnm._FilterDatabase_4">#REF!</definedName>
    <definedName name="__xlnm._FilterDatabase_5">#N/A</definedName>
    <definedName name="__xlnm.Database">"#REF!"</definedName>
    <definedName name="__xlnm.Database_1">"#REF!"</definedName>
    <definedName name="__xlnm.Print_Area" localSheetId="2">#REF!</definedName>
    <definedName name="__xlnm.Print_Area" localSheetId="22">#REF!</definedName>
    <definedName name="__xlnm.Print_Area" localSheetId="21">#REF!</definedName>
    <definedName name="__xlnm.Print_Area" localSheetId="25">#REF!</definedName>
    <definedName name="__xlnm.Print_Area" localSheetId="15">#REF!</definedName>
    <definedName name="__xlnm.Print_Area" localSheetId="4">#REF!</definedName>
    <definedName name="__xlnm.Print_Area" localSheetId="20">#REF!</definedName>
    <definedName name="__xlnm.Print_Area">"$#REF!.$A$1:$D$37"</definedName>
    <definedName name="__xlnm.Print_Area_1" localSheetId="2">#REF!</definedName>
    <definedName name="__xlnm.Print_Area_1" localSheetId="22">#REF!</definedName>
    <definedName name="__xlnm.Print_Area_1" localSheetId="21">#REF!</definedName>
    <definedName name="__xlnm.Print_Area_1" localSheetId="25">#REF!</definedName>
    <definedName name="__xlnm.Print_Area_1" localSheetId="15">#REF!</definedName>
    <definedName name="__xlnm.Print_Area_1" localSheetId="4">#REF!</definedName>
    <definedName name="__xlnm.Print_Area_1" localSheetId="20">#REF!</definedName>
    <definedName name="__xlnm.Print_Area_1">"$#REF!.$A$1:$D$37"</definedName>
    <definedName name="__xlnm.Print_Area_1_1" localSheetId="2">"#REF!"</definedName>
    <definedName name="__xlnm.Print_Area_1_1" localSheetId="22">"#REF!"</definedName>
    <definedName name="__xlnm.Print_Area_1_1" localSheetId="21">"#REF!"</definedName>
    <definedName name="__xlnm.Print_Area_1_1" localSheetId="25">"#REF!"</definedName>
    <definedName name="__xlnm.Print_Area_1_1" localSheetId="15">"#REF!"</definedName>
    <definedName name="__xlnm.Print_Area_1_1" localSheetId="20">"#REF!"</definedName>
    <definedName name="__xlnm.Print_Area_1_1">#REF!</definedName>
    <definedName name="__xlnm.Print_Area_1_2">"#REF!"</definedName>
    <definedName name="__xlnm.Print_Area_1_3">"#REF!"</definedName>
    <definedName name="__xlnm.Print_Area_10" localSheetId="2">#REF!</definedName>
    <definedName name="__xlnm.Print_Area_10" localSheetId="22">#REF!</definedName>
    <definedName name="__xlnm.Print_Area_10" localSheetId="15">#REF!</definedName>
    <definedName name="__xlnm.Print_Area_10" localSheetId="20">#REF!</definedName>
    <definedName name="__xlnm.Print_Area_10">#REF!</definedName>
    <definedName name="__xlnm.Print_Area_10_1">"#REF!"</definedName>
    <definedName name="__xlnm.Print_Area_11" localSheetId="2">#REF!</definedName>
    <definedName name="__xlnm.Print_Area_11" localSheetId="22">#REF!</definedName>
    <definedName name="__xlnm.Print_Area_11" localSheetId="15">#REF!</definedName>
    <definedName name="__xlnm.Print_Area_11" localSheetId="20">#REF!</definedName>
    <definedName name="__xlnm.Print_Area_11">#REF!</definedName>
    <definedName name="__xlnm.Print_Area_13" localSheetId="2">#REF!</definedName>
    <definedName name="__xlnm.Print_Area_13">#REF!</definedName>
    <definedName name="__xlnm.Print_Area_2" localSheetId="2">#REF!</definedName>
    <definedName name="__xlnm.Print_Area_2" localSheetId="22">#REF!</definedName>
    <definedName name="__xlnm.Print_Area_2" localSheetId="21">#REF!</definedName>
    <definedName name="__xlnm.Print_Area_2" localSheetId="25">#REF!</definedName>
    <definedName name="__xlnm.Print_Area_2" localSheetId="15">#REF!</definedName>
    <definedName name="__xlnm.Print_Area_2" localSheetId="4">#REF!</definedName>
    <definedName name="__xlnm.Print_Area_2" localSheetId="20">#REF!</definedName>
    <definedName name="__xlnm.Print_Area_2">"$#REF!.$A$1:$Z$38"</definedName>
    <definedName name="__xlnm.Print_Area_3" localSheetId="2">#REF!</definedName>
    <definedName name="__xlnm.Print_Area_3" localSheetId="22">#REF!</definedName>
    <definedName name="__xlnm.Print_Area_3" localSheetId="21">#REF!</definedName>
    <definedName name="__xlnm.Print_Area_3" localSheetId="25">#REF!</definedName>
    <definedName name="__xlnm.Print_Area_3" localSheetId="15">#REF!</definedName>
    <definedName name="__xlnm.Print_Area_3" localSheetId="4">#REF!</definedName>
    <definedName name="__xlnm.Print_Area_3" localSheetId="20">#REF!</definedName>
    <definedName name="__xlnm.Print_Area_3">"$#REF!.$A$1:$E$42"</definedName>
    <definedName name="__xlnm.Print_Area_3_1" localSheetId="2">#REF!</definedName>
    <definedName name="__xlnm.Print_Area_3_1" localSheetId="22">#REF!</definedName>
    <definedName name="__xlnm.Print_Area_3_1" localSheetId="15">#REF!</definedName>
    <definedName name="__xlnm.Print_Area_3_1" localSheetId="20">#REF!</definedName>
    <definedName name="__xlnm.Print_Area_3_1">#REF!</definedName>
    <definedName name="__xlnm.Print_Area_3_2">"#REF!"</definedName>
    <definedName name="__xlnm.Print_Area_3_3">"#REF!"</definedName>
    <definedName name="__xlnm.Print_Area_4" localSheetId="2">#REF!</definedName>
    <definedName name="__xlnm.Print_Area_4" localSheetId="22">#REF!</definedName>
    <definedName name="__xlnm.Print_Area_4" localSheetId="21">#REF!</definedName>
    <definedName name="__xlnm.Print_Area_4" localSheetId="25">#REF!</definedName>
    <definedName name="__xlnm.Print_Area_4" localSheetId="15">#REF!</definedName>
    <definedName name="__xlnm.Print_Area_4" localSheetId="4">#REF!</definedName>
    <definedName name="__xlnm.Print_Area_4" localSheetId="20">#REF!</definedName>
    <definedName name="__xlnm.Print_Area_4">"$#REF!.$A$1:$D$37"</definedName>
    <definedName name="__xlnm.Print_Area_5" localSheetId="2">#REF!</definedName>
    <definedName name="__xlnm.Print_Area_5" localSheetId="22">#REF!</definedName>
    <definedName name="__xlnm.Print_Area_5" localSheetId="21">#REF!</definedName>
    <definedName name="__xlnm.Print_Area_5" localSheetId="25">#REF!</definedName>
    <definedName name="__xlnm.Print_Area_5" localSheetId="15">#REF!</definedName>
    <definedName name="__xlnm.Print_Area_5" localSheetId="4">#REF!</definedName>
    <definedName name="__xlnm.Print_Area_5" localSheetId="20">#REF!</definedName>
    <definedName name="__xlnm.Print_Area_5">"$#REF!.$A$1:$D$37"</definedName>
    <definedName name="__xlnm.Print_Area_6" localSheetId="2">#REF!</definedName>
    <definedName name="__xlnm.Print_Area_6" localSheetId="22">#REF!</definedName>
    <definedName name="__xlnm.Print_Area_6" localSheetId="21">#REF!</definedName>
    <definedName name="__xlnm.Print_Area_6" localSheetId="25">#REF!</definedName>
    <definedName name="__xlnm.Print_Area_6" localSheetId="15">#REF!</definedName>
    <definedName name="__xlnm.Print_Area_6" localSheetId="4">#REF!</definedName>
    <definedName name="__xlnm.Print_Area_6" localSheetId="20">#REF!</definedName>
    <definedName name="__xlnm.Print_Area_6">"$#REF!.$A$1:$O$46"</definedName>
    <definedName name="__xlnm.Print_Area_7" localSheetId="2">#REF!</definedName>
    <definedName name="__xlnm.Print_Area_7" localSheetId="22">#REF!</definedName>
    <definedName name="__xlnm.Print_Area_7" localSheetId="21">#REF!</definedName>
    <definedName name="__xlnm.Print_Area_7" localSheetId="25">#REF!</definedName>
    <definedName name="__xlnm.Print_Area_7" localSheetId="15">#REF!</definedName>
    <definedName name="__xlnm.Print_Area_7" localSheetId="4">#REF!</definedName>
    <definedName name="__xlnm.Print_Area_7" localSheetId="20">#REF!</definedName>
    <definedName name="__xlnm.Print_Area_7">"$#REF!.$A$1:$O$42"</definedName>
    <definedName name="__xlnm.Print_Area_8" localSheetId="2">#REF!</definedName>
    <definedName name="__xlnm.Print_Area_8" localSheetId="22">#REF!</definedName>
    <definedName name="__xlnm.Print_Area_8" localSheetId="15">#REF!</definedName>
    <definedName name="__xlnm.Print_Area_8" localSheetId="20">#REF!</definedName>
    <definedName name="__xlnm.Print_Area_8">#REF!</definedName>
    <definedName name="__xlnm.Print_Area_9" localSheetId="2">#REF!</definedName>
    <definedName name="__xlnm.Print_Area_9">#REF!</definedName>
    <definedName name="__xlnm.Print_Titles" localSheetId="2">#REF!</definedName>
    <definedName name="__xlnm.Print_Titles" localSheetId="21">#REF!</definedName>
    <definedName name="__xlnm.Print_Titles" localSheetId="25">#REF!</definedName>
    <definedName name="__xlnm.Print_Titles">#REF!</definedName>
    <definedName name="__xlnm.Print_Titles_1" localSheetId="22">#REF!</definedName>
    <definedName name="__xlnm.Print_Titles_1" localSheetId="21">#REF!</definedName>
    <definedName name="__xlnm.Print_Titles_1" localSheetId="25">#REF!</definedName>
    <definedName name="__xlnm.Print_Titles_1" localSheetId="20">#REF!</definedName>
    <definedName name="__xlnm.Print_Titles_1">#REF!</definedName>
    <definedName name="__xlnm.Print_Titles_1_1">#REF!</definedName>
    <definedName name="__xlnm.Print_Titles_1_2">"#REF!"</definedName>
    <definedName name="__xlnm.Print_Titles_1_3">"#REF!"</definedName>
    <definedName name="__xlnm.Print_Titles_2" localSheetId="2">#REF!</definedName>
    <definedName name="__xlnm.Print_Titles_2" localSheetId="22">#REF!</definedName>
    <definedName name="__xlnm.Print_Titles_2" localSheetId="15">#REF!</definedName>
    <definedName name="__xlnm.Print_Titles_2" localSheetId="20">#REF!</definedName>
    <definedName name="__xlnm.Print_Titles_2">#REF!</definedName>
    <definedName name="__xlnm.Print_Titles_3" localSheetId="2">#REF!</definedName>
    <definedName name="__xlnm.Print_Titles_3" localSheetId="22">#REF!</definedName>
    <definedName name="__xlnm.Print_Titles_3" localSheetId="20">#REF!</definedName>
    <definedName name="__xlnm.Print_Titles_3">#REF!</definedName>
    <definedName name="__xlnm.Print_Titles_3_1" localSheetId="2">#REF!</definedName>
    <definedName name="__xlnm.Print_Titles_3_1" localSheetId="22">#REF!</definedName>
    <definedName name="__xlnm.Print_Titles_3_1" localSheetId="20">#REF!</definedName>
    <definedName name="__xlnm.Print_Titles_3_1">#REF!</definedName>
    <definedName name="__xlnm.Print_Titles_3_2">"#REF!"</definedName>
    <definedName name="__xlnm.Print_Titles_3_3">"#REF!"</definedName>
    <definedName name="__xlnm.Print_Titles_4" localSheetId="2">#REF!</definedName>
    <definedName name="__xlnm.Print_Titles_4" localSheetId="22">#REF!</definedName>
    <definedName name="__xlnm.Print_Titles_4" localSheetId="15">#REF!</definedName>
    <definedName name="__xlnm.Print_Titles_4" localSheetId="20">#REF!</definedName>
    <definedName name="__xlnm.Print_Titles_4">#REF!</definedName>
    <definedName name="__xlnm.Print_Titles_7" localSheetId="2">#REF!</definedName>
    <definedName name="__xlnm.Print_Titles_7">#REF!</definedName>
    <definedName name="__xlnm.Recorder">"#REF!"</definedName>
    <definedName name="__xlnm.Recorder_1">"#REF!"</definedName>
    <definedName name="__ZS1" localSheetId="18">#REF!</definedName>
    <definedName name="__ZS1">#REF!</definedName>
    <definedName name="__ZS2" localSheetId="18">#REF!</definedName>
    <definedName name="__ZS2">#REF!</definedName>
    <definedName name="_0" localSheetId="18">#REF!</definedName>
    <definedName name="_0">#REF!</definedName>
    <definedName name="_0___0">#REF!</definedName>
    <definedName name="_033">#REF!</definedName>
    <definedName name="_066">#REF!</definedName>
    <definedName name="_0790" localSheetId="22">#REF!</definedName>
    <definedName name="_0790" localSheetId="20">#REF!</definedName>
    <definedName name="_0790">#REF!</definedName>
    <definedName name="_1" hidden="1">#REF!</definedName>
    <definedName name="_1____________123Graph_ACHART_1" hidden="1">#REF!</definedName>
    <definedName name="_1_______123Graph_ACHART_1" hidden="1">#REF!</definedName>
    <definedName name="_1____123Graph_ACHART_1" hidden="1">#REF!</definedName>
    <definedName name="_1___123Graph_ACHART_1" hidden="1">#REF!</definedName>
    <definedName name="_1__123Graph_ACHART_1" hidden="1">#REF!</definedName>
    <definedName name="_1__Excavation_completed_of_pit_B">#REF!</definedName>
    <definedName name="_1__Productivity_Reference">'[43](4) Task_Productivty'!$A$1</definedName>
    <definedName name="_1_Jan17">#REF!</definedName>
    <definedName name="_10.0mm" localSheetId="2">'[44]Materials '!$AV$9</definedName>
    <definedName name="_10.0mm" localSheetId="18">#REF!</definedName>
    <definedName name="_10.0mm" localSheetId="21">'[44]Materials '!$AV$9</definedName>
    <definedName name="_10.0mm" localSheetId="25">'[44]Materials '!$AV$9</definedName>
    <definedName name="_10.0mm" localSheetId="15">#REF!</definedName>
    <definedName name="_10.0mm">#REF!</definedName>
    <definedName name="_10________123Graph_ACHART_1" localSheetId="22" hidden="1">#REF!</definedName>
    <definedName name="_10________123Graph_ACHART_1" localSheetId="15" hidden="1">#REF!</definedName>
    <definedName name="_10________123Graph_ACHART_1" localSheetId="20" hidden="1">#REF!</definedName>
    <definedName name="_10________123Graph_ACHART_1" hidden="1">#REF!</definedName>
    <definedName name="_10____123Graph_ACHART_1" localSheetId="22" hidden="1">#REF!</definedName>
    <definedName name="_10____123Graph_ACHART_1" localSheetId="20" hidden="1">#REF!</definedName>
    <definedName name="_10____123Graph_ACHART_1" hidden="1">#REF!</definedName>
    <definedName name="_10__123Graph_BCHART_1" hidden="1">#REF!</definedName>
    <definedName name="_1000A01">#N/A</definedName>
    <definedName name="_10Excel_BuiltIn_Print_Area_18_1" localSheetId="15">#REF!</definedName>
    <definedName name="_10Excel_BuiltIn_Print_Area_18_1">#REF!</definedName>
    <definedName name="_10Excel_BuiltIn_Print_Area_3_1" localSheetId="15">#REF!</definedName>
    <definedName name="_10Excel_BuiltIn_Print_Area_3_1">#REF!</definedName>
    <definedName name="_10Excel_BuiltIn_Print_Area_4_1_1_1_1" localSheetId="2">#REF!</definedName>
    <definedName name="_10Excel_BuiltIn_Print_Area_4_1_1_1_1" localSheetId="22">#REF!</definedName>
    <definedName name="_10Excel_BuiltIn_Print_Area_4_1_1_1_1" localSheetId="4">#REF!</definedName>
    <definedName name="_10Excel_BuiltIn_Print_Area_4_1_1_1_1" localSheetId="20">#REF!</definedName>
    <definedName name="_10Excel_BuiltIn_Print_Area_4_1_1_1_1">#REF!</definedName>
    <definedName name="_10Excel_BuiltIn_Print_Area_4_1_1_1_1_1_1">#REF!</definedName>
    <definedName name="_10Excel_BuiltIn_Print_Area_7">"$#REF!.$A$1:$Z$43"</definedName>
    <definedName name="_10MACRO_SOMMAIRE_.Bouton5_QuandClic">#N/A</definedName>
    <definedName name="_11">#N/A</definedName>
    <definedName name="_11________123Graph_BCHART_1" localSheetId="2" hidden="1">#REF!</definedName>
    <definedName name="_11________123Graph_BCHART_1" localSheetId="22" hidden="1">#REF!</definedName>
    <definedName name="_11________123Graph_BCHART_1" localSheetId="15" hidden="1">#REF!</definedName>
    <definedName name="_11________123Graph_BCHART_1" localSheetId="20" hidden="1">#REF!</definedName>
    <definedName name="_11________123Graph_BCHART_1" hidden="1">#REF!</definedName>
    <definedName name="_11____123Graph_BCHART_1" localSheetId="2" hidden="1">#REF!</definedName>
    <definedName name="_11____123Graph_BCHART_1" localSheetId="22" hidden="1">#REF!</definedName>
    <definedName name="_11____123Graph_BCHART_1" localSheetId="20" hidden="1">#REF!</definedName>
    <definedName name="_11____123Graph_BCHART_1" hidden="1">#REF!</definedName>
    <definedName name="_11_3_0Crite" localSheetId="2">#REF!</definedName>
    <definedName name="_11_3_0Crite" localSheetId="22">#REF!</definedName>
    <definedName name="_11_3_0Crite" localSheetId="20">#REF!</definedName>
    <definedName name="_11_3_0Crite">#REF!</definedName>
    <definedName name="_11BS">#REF!</definedName>
    <definedName name="_11Excel_BuiltIn_Print_Area_18_1">#REF!</definedName>
    <definedName name="_11Excel_BuiltIn_Print_Area_2_1">#REF!</definedName>
    <definedName name="_11Excel_BuiltIn_Print_Area_3_1_1">#REF!</definedName>
    <definedName name="_11Excel_BuiltIn_Print_Area_4_1_1_1_1_1" localSheetId="22">#REF!</definedName>
    <definedName name="_11Excel_BuiltIn_Print_Area_4_1_1_1_1_1" localSheetId="4">#REF!</definedName>
    <definedName name="_11Excel_BuiltIn_Print_Area_4_1_1_1_1_1" localSheetId="20">#REF!</definedName>
    <definedName name="_11Excel_BuiltIn_Print_Area_4_1_1_1_1_1">#REF!</definedName>
    <definedName name="_11Excel_BuiltIn_Print_Area_4_1_1_1_1_1_1_1_1_1_1">#REF!</definedName>
    <definedName name="_11Excel_BuiltIn_Print_Area_8">"$#REF!.$A$1:$Z$41"</definedName>
    <definedName name="_11MACRO_SOMMAIRE_.Bouton6_QuandClic">#N/A</definedName>
    <definedName name="_12________123Graph_CCHART_1" localSheetId="2" hidden="1">#REF!</definedName>
    <definedName name="_12________123Graph_CCHART_1" localSheetId="22" hidden="1">#REF!</definedName>
    <definedName name="_12________123Graph_CCHART_1" localSheetId="15" hidden="1">#REF!</definedName>
    <definedName name="_12________123Graph_CCHART_1" localSheetId="20" hidden="1">#REF!</definedName>
    <definedName name="_12________123Graph_CCHART_1" hidden="1">#REF!</definedName>
    <definedName name="_12____123Graph_CCHART_1" localSheetId="2" hidden="1">#REF!</definedName>
    <definedName name="_12____123Graph_CCHART_1" localSheetId="22" hidden="1">#REF!</definedName>
    <definedName name="_12____123Graph_CCHART_1" localSheetId="20" hidden="1">#REF!</definedName>
    <definedName name="_12____123Graph_CCHART_1" hidden="1">#REF!</definedName>
    <definedName name="_12__123Graph_BCHART_1" localSheetId="2" hidden="1">#REF!</definedName>
    <definedName name="_12__123Graph_BCHART_1" localSheetId="22" hidden="1">#REF!</definedName>
    <definedName name="_12__123Graph_BCHART_1" localSheetId="20" hidden="1">#REF!</definedName>
    <definedName name="_12__123Graph_BCHART_1" hidden="1">#REF!</definedName>
    <definedName name="_12__123Graph_CCHART_1" hidden="1">#REF!</definedName>
    <definedName name="_12BS">#REF!</definedName>
    <definedName name="_12Excel_BuiltIn_Print_Area_2_1_1_1">#REF!</definedName>
    <definedName name="_12Excel_BuiltIn_Print_Area_3_1_1_1">#REF!</definedName>
    <definedName name="_12Excel_BuiltIn_Print_Area_4_1_1_1_1_1_1" localSheetId="22">#REF!</definedName>
    <definedName name="_12Excel_BuiltIn_Print_Area_4_1_1_1_1_1_1" localSheetId="4">#REF!</definedName>
    <definedName name="_12Excel_BuiltIn_Print_Area_4_1_1_1_1_1_1" localSheetId="20">#REF!</definedName>
    <definedName name="_12Excel_BuiltIn_Print_Area_4_1_1_1_1_1_1">#REF!</definedName>
    <definedName name="_12Excel_BuiltIn_Print_Area_4_1_1_1_1_1_1_1_1_1_1_1">#REF!</definedName>
    <definedName name="_12Excel_BuiltIn_Print_Area_9">"$#REF!.$A$1:$S$38"</definedName>
    <definedName name="_12MACRO_SOMMAIRE_.Bouton7_QuandClic">#N/A</definedName>
    <definedName name="_13.2mm" localSheetId="2">'[44]Materials '!$AV$7</definedName>
    <definedName name="_13.2mm" localSheetId="18">#REF!</definedName>
    <definedName name="_13.2mm" localSheetId="21">'[44]Materials '!$AV$7</definedName>
    <definedName name="_13.2mm" localSheetId="25">'[44]Materials '!$AV$7</definedName>
    <definedName name="_13.2mm" localSheetId="15">#REF!</definedName>
    <definedName name="_13.2mm">#REF!</definedName>
    <definedName name="_13____123Graph_ACHART_1" localSheetId="2" hidden="1">#REF!</definedName>
    <definedName name="_13____123Graph_ACHART_1" localSheetId="22" hidden="1">#REF!</definedName>
    <definedName name="_13____123Graph_ACHART_1" localSheetId="15" hidden="1">#REF!</definedName>
    <definedName name="_13____123Graph_ACHART_1" localSheetId="20" hidden="1">#REF!</definedName>
    <definedName name="_13____123Graph_ACHART_1" hidden="1">#REF!</definedName>
    <definedName name="_13___123Graph_ACHART_1" localSheetId="2" hidden="1">#REF!</definedName>
    <definedName name="_13___123Graph_ACHART_1" localSheetId="22" hidden="1">#REF!</definedName>
    <definedName name="_13___123Graph_ACHART_1" localSheetId="20" hidden="1">#REF!</definedName>
    <definedName name="_13___123Graph_ACHART_1" hidden="1">#REF!</definedName>
    <definedName name="_13_3_0Criteria" localSheetId="22">#REF!</definedName>
    <definedName name="_13_3_0Criteria" localSheetId="20">#REF!</definedName>
    <definedName name="_13_3_0Criteria">#REF!</definedName>
    <definedName name="_13_ページング_電話関係">#REF!</definedName>
    <definedName name="_132">#REF!</definedName>
    <definedName name="_13BS">#REF!</definedName>
    <definedName name="_13Excel_BuiltIn_Print_Area_1_1">"$#REF!.$A$1:$E$42"</definedName>
    <definedName name="_13Excel_BuiltIn_Print_Area_2_1" localSheetId="15">#REF!</definedName>
    <definedName name="_13Excel_BuiltIn_Print_Area_2_1">#REF!</definedName>
    <definedName name="_13Excel_BuiltIn_Print_Area_2_1_1_1_1" localSheetId="15">#REF!</definedName>
    <definedName name="_13Excel_BuiltIn_Print_Area_2_1_1_1_1">#REF!</definedName>
    <definedName name="_13Excel_BuiltIn_Print_Area_3_1_1_1_1" localSheetId="15">#REF!</definedName>
    <definedName name="_13Excel_BuiltIn_Print_Area_3_1_1_1_1">#REF!</definedName>
    <definedName name="_13Excel_BuiltIn_Print_Area_4_1_1_1_1_1_1_1_1_1_1" localSheetId="2">#REF!</definedName>
    <definedName name="_13Excel_BuiltIn_Print_Area_4_1_1_1_1_1_1_1_1_1_1" localSheetId="22">#REF!</definedName>
    <definedName name="_13Excel_BuiltIn_Print_Area_4_1_1_1_1_1_1_1_1_1_1" localSheetId="4">#REF!</definedName>
    <definedName name="_13Excel_BuiltIn_Print_Area_4_1_1_1_1_1_1_1_1_1_1" localSheetId="20">#REF!</definedName>
    <definedName name="_13Excel_BuiltIn_Print_Area_4_1_1_1_1_1_1_1_1_1_1">#REF!</definedName>
    <definedName name="_13Excel_BuiltIn_Print_Area_4_1_1_1_1_1_1_1_1_1_1_1_1">#REF!</definedName>
    <definedName name="_13MACRO_SOMMAIRE_.Bouton8_QuandClic">#N/A</definedName>
    <definedName name="_14____123Graph_BCHART_1" localSheetId="2" hidden="1">#REF!</definedName>
    <definedName name="_14____123Graph_BCHART_1" localSheetId="22" hidden="1">#REF!</definedName>
    <definedName name="_14____123Graph_BCHART_1" localSheetId="15" hidden="1">#REF!</definedName>
    <definedName name="_14____123Graph_BCHART_1" localSheetId="20" hidden="1">#REF!</definedName>
    <definedName name="_14____123Graph_BCHART_1" hidden="1">#REF!</definedName>
    <definedName name="_14___123Graph_BCHART_1" localSheetId="2" hidden="1">#REF!</definedName>
    <definedName name="_14___123Graph_BCHART_1" localSheetId="15" hidden="1">#REF!</definedName>
    <definedName name="_14___123Graph_BCHART_1" hidden="1">#REF!</definedName>
    <definedName name="_14BS">#REF!</definedName>
    <definedName name="_14Excel_BuiltIn_Print_Area_2_1_1_1_1_1">#REF!</definedName>
    <definedName name="_14Excel_BuiltIn_Print_Area_4_1_1_1_1">#REF!</definedName>
    <definedName name="_14Excel_BuiltIn_Print_Area_4_1_1_1_1_1_1_1_1_1_1_1" localSheetId="22">#REF!</definedName>
    <definedName name="_14Excel_BuiltIn_Print_Area_4_1_1_1_1_1_1_1_1_1_1_1" localSheetId="4">#REF!</definedName>
    <definedName name="_14Excel_BuiltIn_Print_Area_4_1_1_1_1_1_1_1_1_1_1_1" localSheetId="20">#REF!</definedName>
    <definedName name="_14Excel_BuiltIn_Print_Area_4_1_1_1_1_1_1_1_1_1_1_1">#REF!</definedName>
    <definedName name="_14Excel_BuiltIn_Print_Area_5_1_1_1_1">#REF!</definedName>
    <definedName name="_14MACRO_SOMMAIRE_.Bouton9_QuandClic">#N/A</definedName>
    <definedName name="_15____123Graph_CCHART_1" localSheetId="2" hidden="1">#REF!</definedName>
    <definedName name="_15____123Graph_CCHART_1" localSheetId="22" hidden="1">#REF!</definedName>
    <definedName name="_15____123Graph_CCHART_1" localSheetId="15" hidden="1">#REF!</definedName>
    <definedName name="_15____123Graph_CCHART_1" localSheetId="20" hidden="1">#REF!</definedName>
    <definedName name="_15____123Graph_CCHART_1" hidden="1">#REF!</definedName>
    <definedName name="_15___123Graph_CCHART_1" localSheetId="2" hidden="1">#REF!</definedName>
    <definedName name="_15___123Graph_CCHART_1" localSheetId="15" hidden="1">#REF!</definedName>
    <definedName name="_15___123Graph_CCHART_1" hidden="1">#REF!</definedName>
    <definedName name="_15__123Graph_CCHART_1" localSheetId="2" hidden="1">#REF!</definedName>
    <definedName name="_15__123Graph_CCHART_1" hidden="1">#REF!</definedName>
    <definedName name="_15_3__Crite">#REF!</definedName>
    <definedName name="_15BS">#REF!</definedName>
    <definedName name="_15Excel_BuiltIn_Print_Area_2_1_1_1">#REF!</definedName>
    <definedName name="_15Excel_BuiltIn_Print_Area_3_1">#REF!</definedName>
    <definedName name="_15Excel_BuiltIn_Print_Area_4_1_1_1_1_1_1_1_1_1_1_1_1" localSheetId="22">#REF!</definedName>
    <definedName name="_15Excel_BuiltIn_Print_Area_4_1_1_1_1_1_1_1_1_1_1_1_1" localSheetId="4">#REF!</definedName>
    <definedName name="_15Excel_BuiltIn_Print_Area_4_1_1_1_1_1_1_1_1_1_1_1_1" localSheetId="20">#REF!</definedName>
    <definedName name="_15Excel_BuiltIn_Print_Area_4_1_1_1_1_1_1_1_1_1_1_1_1">#REF!</definedName>
    <definedName name="_15Excel_BuiltIn_Print_Area_5_1_1_1">#REF!</definedName>
    <definedName name="_15Excel_BuiltIn_Print_Area_5_1_1_1_1_1_1">#REF!</definedName>
    <definedName name="_15MACROS_IMPRESSION_.Choix">#N/A</definedName>
    <definedName name="_16__123Graph_ACHART_1" localSheetId="2" hidden="1">#REF!</definedName>
    <definedName name="_16__123Graph_ACHART_1" localSheetId="22" hidden="1">#REF!</definedName>
    <definedName name="_16__123Graph_ACHART_1" localSheetId="15" hidden="1">#REF!</definedName>
    <definedName name="_16__123Graph_ACHART_1" localSheetId="20" hidden="1">#REF!</definedName>
    <definedName name="_16__123Graph_ACHART_1" hidden="1">#REF!</definedName>
    <definedName name="_16BS">#REF!</definedName>
    <definedName name="_16Excel_BuiltIn_Print_Area_3_1_1" localSheetId="15">#REF!</definedName>
    <definedName name="_16Excel_BuiltIn_Print_Area_3_1_1">#REF!</definedName>
    <definedName name="_16Excel_BuiltIn_Print_Area_5_1_1_1_1">#REF!</definedName>
    <definedName name="_16Excel_BuiltIn_Print_Titles_1_1_1" localSheetId="15">(#REF!,#REF!)</definedName>
    <definedName name="_16Excel_BuiltIn_Print_Titles_1_1_1">(#REF!,#REF!)</definedName>
    <definedName name="_16Excel_BuiltIn_Print_Titles_4_1" localSheetId="2">#REF!</definedName>
    <definedName name="_16Excel_BuiltIn_Print_Titles_4_1" localSheetId="15">#REF!</definedName>
    <definedName name="_16Excel_BuiltIn_Print_Titles_4_1">#REF!</definedName>
    <definedName name="_16MACROS_IMPRESSION_.Démare">#N/A</definedName>
    <definedName name="_17__123Graph_BCHART_1" localSheetId="2" hidden="1">#REF!</definedName>
    <definedName name="_17__123Graph_BCHART_1" localSheetId="22" hidden="1">#REF!</definedName>
    <definedName name="_17__123Graph_BCHART_1" localSheetId="18" hidden="1">#REF!</definedName>
    <definedName name="_17__123Graph_BCHART_1" localSheetId="20" hidden="1">#REF!</definedName>
    <definedName name="_17__123Graph_BCHART_1" hidden="1">#REF!</definedName>
    <definedName name="_17_3__Criteria" localSheetId="2">#REF!</definedName>
    <definedName name="_17_3__Criteria">#REF!</definedName>
    <definedName name="_17Excel_BuiltIn_Print_Area_2_1_1_1_1">#REF!</definedName>
    <definedName name="_17Excel_BuiltIn_Print_Area_3_1_1_1">#REF!</definedName>
    <definedName name="_17Excel_BuiltIn_Print_Area_7_1_1_1_1">#REF!</definedName>
    <definedName name="_17Excel_BuiltIn_Print_Titles_4_1">#REF!</definedName>
    <definedName name="_18__123Graph_CCHART_1" localSheetId="2" hidden="1">#REF!</definedName>
    <definedName name="_18__123Graph_CCHART_1" hidden="1">#REF!</definedName>
    <definedName name="_18Excel_BuiltIn_Print_Area_3_1_1_1_1">#REF!</definedName>
    <definedName name="_18Excel_BuiltIn_Print_Area_8_1_1_1_1">#REF!</definedName>
    <definedName name="_18Excel_BuiltIn_Print_Titles_5_1_1">#REF!</definedName>
    <definedName name="_19Excel_BuiltIn_Print_Area_2_1_1_1_1_1">#REF!</definedName>
    <definedName name="_19Excel_BuiltIn_Print_Area_4_1_1_1_1">#REF!</definedName>
    <definedName name="_19Excel_BuiltIn_Print_Area_9_1">#REF!</definedName>
    <definedName name="_19G_0Extr">#REF!</definedName>
    <definedName name="_1Excel_BuiltIn_Print_Area_1">"$#REF!.$A$1:$U$39"</definedName>
    <definedName name="_1Excel_BuiltIn_Print_Area_1_1" localSheetId="15">#REF!</definedName>
    <definedName name="_1Excel_BuiltIn_Print_Area_1_1">#REF!</definedName>
    <definedName name="_1Excel_BuiltIn_Print_Area_10_1" localSheetId="15">#REF!</definedName>
    <definedName name="_1Excel_BuiltIn_Print_Area_10_1">#REF!</definedName>
    <definedName name="_1Excel_BuiltIn_Print_Area_3_1">#REF!</definedName>
    <definedName name="_1Excel_BuiltIn_Print_Area_4_1" localSheetId="15">#REF!</definedName>
    <definedName name="_1Excel_BuiltIn_Print_Area_4_1">#REF!</definedName>
    <definedName name="_1F" localSheetId="2" hidden="1">[45]대비표!#REF!</definedName>
    <definedName name="_1F" localSheetId="18" hidden="1">#REF!</definedName>
    <definedName name="_1F" localSheetId="21" hidden="1">[45]대비표!#REF!</definedName>
    <definedName name="_1F" localSheetId="25" hidden="1">[45]대비표!#REF!</definedName>
    <definedName name="_1F" localSheetId="15" hidden="1">#REF!</definedName>
    <definedName name="_1F" hidden="1">#REF!</definedName>
    <definedName name="_1MACRO_3___Roof_Plate_.resolution">#N/A</definedName>
    <definedName name="_2" localSheetId="2">#REF!</definedName>
    <definedName name="_2" localSheetId="18">#REF!</definedName>
    <definedName name="_2" localSheetId="15">#REF!</definedName>
    <definedName name="_2">#REF!</definedName>
    <definedName name="_2____________123Graph_BCHART_1" localSheetId="2" hidden="1">#REF!</definedName>
    <definedName name="_2____________123Graph_BCHART_1" localSheetId="15" hidden="1">#REF!</definedName>
    <definedName name="_2____________123Graph_BCHART_1" hidden="1">#REF!</definedName>
    <definedName name="_2_______123Graph_BCHART_1" localSheetId="2" hidden="1">#REF!</definedName>
    <definedName name="_2_______123Graph_BCHART_1" localSheetId="15" hidden="1">#REF!</definedName>
    <definedName name="_2_______123Graph_BCHART_1" hidden="1">#REF!</definedName>
    <definedName name="_2____123Graph_BCHART_1" hidden="1">#REF!</definedName>
    <definedName name="_2___123Graph_BCHART_1" hidden="1">#REF!</definedName>
    <definedName name="_2___c">#REF!</definedName>
    <definedName name="_2__123Graph_ACHART_1" hidden="1">#REF!</definedName>
    <definedName name="_2__123Graph_BCHART_1" hidden="1">#REF!</definedName>
    <definedName name="_2__a____i">#REF!</definedName>
    <definedName name="_2__a____ii">#REF!</definedName>
    <definedName name="_2__a____iii">#REF!</definedName>
    <definedName name="_2__b">#REF!</definedName>
    <definedName name="_2__c">#REF!</definedName>
    <definedName name="_2_0_0_F" localSheetId="2" hidden="1">[45]대비표!#REF!</definedName>
    <definedName name="_2_0_0_F" localSheetId="18" hidden="1">#REF!</definedName>
    <definedName name="_2_0_0_F" localSheetId="21" hidden="1">[45]대비표!#REF!</definedName>
    <definedName name="_2_0_0_F" localSheetId="25" hidden="1">[45]대비표!#REF!</definedName>
    <definedName name="_2_0_0_F" localSheetId="15" hidden="1">#REF!</definedName>
    <definedName name="_2_0_0_F" hidden="1">#REF!</definedName>
    <definedName name="_20Excel_BuiltIn_Print_Area_5_1_1_1" localSheetId="15">#REF!</definedName>
    <definedName name="_20Excel_BuiltIn_Print_Area_5_1_1_1">#REF!</definedName>
    <definedName name="_20F" localSheetId="2" hidden="1">[45]대비표!#REF!</definedName>
    <definedName name="_20F" localSheetId="18" hidden="1">#REF!</definedName>
    <definedName name="_20F" localSheetId="21" hidden="1">[45]대비표!#REF!</definedName>
    <definedName name="_20F" localSheetId="25" hidden="1">[45]대비표!#REF!</definedName>
    <definedName name="_20F" localSheetId="15" hidden="1">#REF!</definedName>
    <definedName name="_20F" hidden="1">#REF!</definedName>
    <definedName name="_21_0_0_F" localSheetId="2" hidden="1">[45]대비표!#REF!</definedName>
    <definedName name="_21_0_0_F" localSheetId="18" hidden="1">#REF!</definedName>
    <definedName name="_21_0_0_F" localSheetId="21" hidden="1">[45]대비표!#REF!</definedName>
    <definedName name="_21_0_0_F" localSheetId="25" hidden="1">[45]대비표!#REF!</definedName>
    <definedName name="_21_0_0_F" localSheetId="15" hidden="1">#REF!</definedName>
    <definedName name="_21_0_0_F" hidden="1">#REF!</definedName>
    <definedName name="_21Excel_BuiltIn_Print_Area_3_1" localSheetId="15">#REF!</definedName>
    <definedName name="_21Excel_BuiltIn_Print_Area_3_1">#REF!</definedName>
    <definedName name="_21Excel_BuiltIn_Print_Area_5_1_1_1_1" localSheetId="15">#REF!</definedName>
    <definedName name="_21Excel_BuiltIn_Print_Area_5_1_1_1_1">#REF!</definedName>
    <definedName name="_21G_0Extract" localSheetId="22">#REF!</definedName>
    <definedName name="_21G_0Extract" localSheetId="20">#REF!</definedName>
    <definedName name="_21G_0Extract">#REF!</definedName>
    <definedName name="_22" localSheetId="22" hidden="1">#REF!</definedName>
    <definedName name="_22" localSheetId="20" hidden="1">#REF!</definedName>
    <definedName name="_22" hidden="1">#REF!</definedName>
    <definedName name="_22Excel_BuiltIn_Print_Area_7_1_1_1_1">#REF!</definedName>
    <definedName name="_23_0_0_F" localSheetId="2" hidden="1">[45]대비표!#REF!</definedName>
    <definedName name="_23_0_0_F" localSheetId="18" hidden="1">#REF!</definedName>
    <definedName name="_23_0_0_F" localSheetId="21" hidden="1">[45]대비표!#REF!</definedName>
    <definedName name="_23_0_0_F" localSheetId="25" hidden="1">[45]대비표!#REF!</definedName>
    <definedName name="_23_0_0_F" localSheetId="15" hidden="1">#REF!</definedName>
    <definedName name="_23_0_0_F" hidden="1">#REF!</definedName>
    <definedName name="_23Excel_BuiltIn_Print_Area_3_1_1" localSheetId="15">#REF!</definedName>
    <definedName name="_23Excel_BuiltIn_Print_Area_3_1_1">#REF!</definedName>
    <definedName name="_23Excel_BuiltIn_Print_Area_8_1_1_1_1" localSheetId="15">#REF!</definedName>
    <definedName name="_23Excel_BuiltIn_Print_Area_8_1_1_1_1">#REF!</definedName>
    <definedName name="_23G__Extr" localSheetId="22">#REF!</definedName>
    <definedName name="_23G__Extr" localSheetId="20">#REF!</definedName>
    <definedName name="_23G__Extr">#REF!</definedName>
    <definedName name="_24_0_0_F" localSheetId="2" hidden="1">[45]대비표!#REF!</definedName>
    <definedName name="_24_0_0_F" localSheetId="18" hidden="1">#REF!</definedName>
    <definedName name="_24_0_0_F" localSheetId="21" hidden="1">[45]대비표!#REF!</definedName>
    <definedName name="_24_0_0_F" localSheetId="25" hidden="1">[45]대비표!#REF!</definedName>
    <definedName name="_24_0_0_F" localSheetId="15" hidden="1">#REF!</definedName>
    <definedName name="_24_0_0_F" hidden="1">#REF!</definedName>
    <definedName name="_24Excel_BuiltIn_Print_Area_9_1" localSheetId="15">#REF!</definedName>
    <definedName name="_24Excel_BuiltIn_Print_Area_9_1">#REF!</definedName>
    <definedName name="_25Excel_BuiltIn_Print_Area_3_1_1_1" localSheetId="15">#REF!</definedName>
    <definedName name="_25Excel_BuiltIn_Print_Area_3_1_1_1">#REF!</definedName>
    <definedName name="_25G__Extract" localSheetId="22">#REF!</definedName>
    <definedName name="_25G__Extract" localSheetId="20">#REF!</definedName>
    <definedName name="_25G__Extract">#REF!</definedName>
    <definedName name="_27Excel_BuiltIn_Print_Area_3_1_1_1_1">#REF!</definedName>
    <definedName name="_29Excel_BuiltIn_Print_Area_4_1_1_1_1">#REF!</definedName>
    <definedName name="_2A2" localSheetId="2">'[46]P Staff fac'!$F$12</definedName>
    <definedName name="_2A2" localSheetId="18">#REF!</definedName>
    <definedName name="_2A2" localSheetId="21">'[46]P Staff fac'!$F$12</definedName>
    <definedName name="_2A2" localSheetId="25">'[46]P Staff fac'!$F$12</definedName>
    <definedName name="_2A2" localSheetId="15">#REF!</definedName>
    <definedName name="_2A2">#REF!</definedName>
    <definedName name="_2Excel_BuiltIn_Print_Area_10">"$#REF!.$A$1:$V$42"</definedName>
    <definedName name="_2Excel_BuiltIn_Print_Area_12_1_1_1_1" localSheetId="15">#REF!</definedName>
    <definedName name="_2Excel_BuiltIn_Print_Area_12_1_1_1_1">#REF!</definedName>
    <definedName name="_2Excel_BuiltIn_Print_Area_2_1_1_1" localSheetId="15">#REF!</definedName>
    <definedName name="_2Excel_BuiltIn_Print_Area_2_1_1_1">#REF!</definedName>
    <definedName name="_2Excel_BuiltIn_Print_Area_3_1" localSheetId="15">#REF!</definedName>
    <definedName name="_2Excel_BuiltIn_Print_Area_3_1">#REF!</definedName>
    <definedName name="_2Excel_BuiltIn_Print_Area_4_1">#REF!</definedName>
    <definedName name="_2MACRO_SOMMAIRE_.Bouton1_QuandClic">#N/A</definedName>
    <definedName name="_3" localSheetId="2">#REF!</definedName>
    <definedName name="_3" localSheetId="22">#REF!</definedName>
    <definedName name="_3" localSheetId="15">#REF!</definedName>
    <definedName name="_3" localSheetId="20">#REF!</definedName>
    <definedName name="_3">#REF!</definedName>
    <definedName name="_3_______________aq" localSheetId="2">#REF!</definedName>
    <definedName name="_3_______________aq" localSheetId="15">#REF!</definedName>
    <definedName name="_3_______________aq">#REF!</definedName>
    <definedName name="_3______________b" localSheetId="2">#REF!</definedName>
    <definedName name="_3______________b">#REF!</definedName>
    <definedName name="_3____________123Graph_CCHART_1" hidden="1">#REF!</definedName>
    <definedName name="_3___________e">#REF!</definedName>
    <definedName name="_3________e">#REF!</definedName>
    <definedName name="_3_______123Graph_CCHART_1" hidden="1">#REF!</definedName>
    <definedName name="_3____123Graph_CCHART_1" hidden="1">#REF!</definedName>
    <definedName name="_3____c">#REF!</definedName>
    <definedName name="_3___123Graph_CCHART_1" hidden="1">#REF!</definedName>
    <definedName name="_3___f">#REF!</definedName>
    <definedName name="_3__123Graph_ACHART_1" hidden="1">#REF!</definedName>
    <definedName name="_3__123Graph_CCHART_1" hidden="1">#REF!</definedName>
    <definedName name="_3__a">#REF!</definedName>
    <definedName name="_3__b">#REF!</definedName>
    <definedName name="_3__e">#REF!</definedName>
    <definedName name="_3_3a">#REF!</definedName>
    <definedName name="_3_a">#REF!</definedName>
    <definedName name="_31_Mar_02">#REF!</definedName>
    <definedName name="_31Excel_BuiltIn_Print_Area_5_1_1_1">#REF!</definedName>
    <definedName name="_33Excel_BuiltIn_Print_Area_5_1_1_1_1">#REF!</definedName>
    <definedName name="_35Excel_BuiltIn_Print_Area_7_1_1_1_1">#REF!</definedName>
    <definedName name="_37Excel_BuiltIn_Print_Area_8_1_1_1_1">#REF!</definedName>
    <definedName name="_39Excel_BuiltIn_Print_Area_9_1">#REF!</definedName>
    <definedName name="_3B3" localSheetId="2">[47]PRELIM5!$F$17</definedName>
    <definedName name="_3B3" localSheetId="18">#REF!</definedName>
    <definedName name="_3B3" localSheetId="21">[47]PRELIM5!$F$17</definedName>
    <definedName name="_3B3" localSheetId="25">[47]PRELIM5!$F$17</definedName>
    <definedName name="_3B3" localSheetId="15">#REF!</definedName>
    <definedName name="_3B3">#REF!</definedName>
    <definedName name="_3Excel_BuiltIn_Print_Area_10_1" localSheetId="15">#REF!</definedName>
    <definedName name="_3Excel_BuiltIn_Print_Area_10_1">#REF!</definedName>
    <definedName name="_3Excel_BuiltIn_Print_Area_11">"$#REF!.$A$1:$V$46"</definedName>
    <definedName name="_3Excel_BuiltIn_Print_Area_16_1_1_1_1" localSheetId="15">#REF!</definedName>
    <definedName name="_3Excel_BuiltIn_Print_Area_16_1_1_1_1">#REF!</definedName>
    <definedName name="_3Excel_BuiltIn_Print_Area_2_1_1_1_1_1_1_1_1_1_1_1" localSheetId="15">#REF!</definedName>
    <definedName name="_3Excel_BuiltIn_Print_Area_2_1_1_1_1_1_1_1_1_1_1_1">#REF!</definedName>
    <definedName name="_3Excel_BuiltIn_Print_Area_4_1_1">#REF!</definedName>
    <definedName name="_3Excel_BuiltIn_Print_Titles_3_1" localSheetId="15">#REF!</definedName>
    <definedName name="_3Excel_BuiltIn_Print_Titles_3_1">#REF!</definedName>
    <definedName name="_3MACRO_SOMMAIRE_.Bouton10_QuandClic">#N/A</definedName>
    <definedName name="_4" localSheetId="2">#REF!</definedName>
    <definedName name="_4" localSheetId="22">#REF!</definedName>
    <definedName name="_4" localSheetId="15">#REF!</definedName>
    <definedName name="_4" localSheetId="20">#REF!</definedName>
    <definedName name="_4">#REF!</definedName>
    <definedName name="_4_" localSheetId="2">#REF!</definedName>
    <definedName name="_4_" localSheetId="15">#REF!</definedName>
    <definedName name="_4_">#REF!</definedName>
    <definedName name="_4_____________" localSheetId="2">#REF!</definedName>
    <definedName name="_4_____________">#REF!</definedName>
    <definedName name="_4___________123Graph_ACHART_1" hidden="1">#REF!</definedName>
    <definedName name="_4______123Graph_ACHART_1" hidden="1">#REF!</definedName>
    <definedName name="_4______a______ii">#REF!</definedName>
    <definedName name="_4______a_____ii">#REF!</definedName>
    <definedName name="_4______i____">#REF!</definedName>
    <definedName name="_4____b________i">#REF!</definedName>
    <definedName name="_4___123Graph_ACHART_1" hidden="1">#REF!</definedName>
    <definedName name="_4___b">#REF!</definedName>
    <definedName name="_4__123Graph_ACHART_1" hidden="1">#REF!</definedName>
    <definedName name="_4__123Graph_BCHART_1" hidden="1">#REF!</definedName>
    <definedName name="_4__a____i">#REF!</definedName>
    <definedName name="_4__a____ii">#REF!</definedName>
    <definedName name="_4__a____iii">#REF!</definedName>
    <definedName name="_4__b___iv">#REF!</definedName>
    <definedName name="_4_a______________iii">#REF!</definedName>
    <definedName name="_4_a___iv">#REF!</definedName>
    <definedName name="_4_a___v">#REF!</definedName>
    <definedName name="_4_b_________iiiiiii">#REF!</definedName>
    <definedName name="_4_b___i">#REF!</definedName>
    <definedName name="_4_b___ii">#REF!</definedName>
    <definedName name="_4_b___iii">#REF!</definedName>
    <definedName name="_4_b_iv_______">#REF!</definedName>
    <definedName name="_40mm" localSheetId="2">'[44]Materials '!$AV$4</definedName>
    <definedName name="_40mm" localSheetId="18">#REF!</definedName>
    <definedName name="_40mm" localSheetId="21">'[44]Materials '!$AV$4</definedName>
    <definedName name="_40mm" localSheetId="25">'[44]Materials '!$AV$4</definedName>
    <definedName name="_40mm" localSheetId="15">#REF!</definedName>
    <definedName name="_40mm">#REF!</definedName>
    <definedName name="_41aa1_" localSheetId="2" hidden="1">{#N/A,#N/A,FALSE,"CCTV"}</definedName>
    <definedName name="_41aa1_" localSheetId="22" hidden="1">{#N/A,#N/A,FALSE,"CCTV"}</definedName>
    <definedName name="_41aa1_" localSheetId="18" hidden="1">{#N/A,#N/A,FALSE,"CCTV"}</definedName>
    <definedName name="_41aa1_" localSheetId="21" hidden="1">{#N/A,#N/A,FALSE,"CCTV"}</definedName>
    <definedName name="_41aa1_" localSheetId="25" hidden="1">{#N/A,#N/A,FALSE,"CCTV"}</definedName>
    <definedName name="_41aa1_" localSheetId="15" hidden="1">{#N/A,#N/A,FALSE,"CCTV"}</definedName>
    <definedName name="_41aa1_" localSheetId="20" hidden="1">{#N/A,#N/A,FALSE,"CCTV"}</definedName>
    <definedName name="_41aa1_" hidden="1">{#N/A,#N/A,FALSE,"CCTV"}</definedName>
    <definedName name="_4321">#REF!</definedName>
    <definedName name="_4aa1_" localSheetId="2" hidden="1">{#N/A,#N/A,FALSE,"CCTV"}</definedName>
    <definedName name="_4aa1_" localSheetId="22" hidden="1">{#N/A,#N/A,FALSE,"CCTV"}</definedName>
    <definedName name="_4aa1_" localSheetId="18" hidden="1">{#N/A,#N/A,FALSE,"CCTV"}</definedName>
    <definedName name="_4aa1_" localSheetId="21" hidden="1">{#N/A,#N/A,FALSE,"CCTV"}</definedName>
    <definedName name="_4aa1_" localSheetId="25" hidden="1">{#N/A,#N/A,FALSE,"CCTV"}</definedName>
    <definedName name="_4aa1_" localSheetId="15" hidden="1">{#N/A,#N/A,FALSE,"CCTV"}</definedName>
    <definedName name="_4aa1_" localSheetId="20" hidden="1">{#N/A,#N/A,FALSE,"CCTV"}</definedName>
    <definedName name="_4aa1_" hidden="1">{#N/A,#N/A,FALSE,"CCTV"}</definedName>
    <definedName name="_4C_x" localSheetId="2">#REF!</definedName>
    <definedName name="_4C_x" localSheetId="22">#REF!</definedName>
    <definedName name="_4C_x" localSheetId="15">#REF!</definedName>
    <definedName name="_4C_x" localSheetId="20">#REF!</definedName>
    <definedName name="_4C_x">#REF!</definedName>
    <definedName name="_4Excel_BuiltIn_Print_Area_12">"$#REF!.$A$1:$P$83"</definedName>
    <definedName name="_4Excel_BuiltIn_Print_Area_17_1_1_1_1" localSheetId="15">#REF!</definedName>
    <definedName name="_4Excel_BuiltIn_Print_Area_17_1_1_1_1">#REF!</definedName>
    <definedName name="_4Excel_BuiltIn_Print_Area_3_1_1_1_1_1_1_1_1_1" localSheetId="15">#REF!</definedName>
    <definedName name="_4Excel_BuiltIn_Print_Area_3_1_1_1_1_1_1_1_1_1">#REF!</definedName>
    <definedName name="_4Excel_BuiltIn_Print_Area_4_1_1_1">#REF!</definedName>
    <definedName name="_4MACRO_SOMMAIRE_.Bouton11_QuandClic">#N/A</definedName>
    <definedName name="_5.0_Hire_and_running_charges_of_winch___grab" localSheetId="15">#REF!</definedName>
    <definedName name="_5.0_Hire_and_running_charges_of_winch___grab">#REF!</definedName>
    <definedName name="_5.6mm" localSheetId="2">'[44]Materials '!$AV$10</definedName>
    <definedName name="_5.6mm" localSheetId="18">#REF!</definedName>
    <definedName name="_5.6mm" localSheetId="21">'[44]Materials '!$AV$10</definedName>
    <definedName name="_5.6mm" localSheetId="25">'[44]Materials '!$AV$10</definedName>
    <definedName name="_5.6mm" localSheetId="15">#REF!</definedName>
    <definedName name="_5.6mm">#REF!</definedName>
    <definedName name="_5___________123Graph_BCHART_1" localSheetId="2" hidden="1">#REF!</definedName>
    <definedName name="_5___________123Graph_BCHART_1" localSheetId="22" hidden="1">#REF!</definedName>
    <definedName name="_5___________123Graph_BCHART_1" localSheetId="20" hidden="1">#REF!</definedName>
    <definedName name="_5___________123Graph_BCHART_1" hidden="1">#REF!</definedName>
    <definedName name="_5______123Graph_BCHART_1" localSheetId="2" hidden="1">#REF!</definedName>
    <definedName name="_5______123Graph_BCHART_1" hidden="1">#REF!</definedName>
    <definedName name="_5___123Graph_BCHART_1" hidden="1">#REF!</definedName>
    <definedName name="_5___c">#REF!</definedName>
    <definedName name="_5___ci">#REF!</definedName>
    <definedName name="_5__123Graph_ACHART_1" hidden="1">#REF!</definedName>
    <definedName name="_5__123Graph_BCHART_1" hidden="1">#REF!</definedName>
    <definedName name="_5__a____i">#REF!</definedName>
    <definedName name="_5__a___ii">#REF!</definedName>
    <definedName name="_5__b">#REF!</definedName>
    <definedName name="_5Excel_BuiltIn_Print_Area_12_1_1_1_1">#REF!</definedName>
    <definedName name="_5Excel_BuiltIn_Print_Area_18_1">#REF!</definedName>
    <definedName name="_5Excel_BuiltIn_Print_Area_2">"$#REF!.$A$1:$U$38"</definedName>
    <definedName name="_5Excel_BuiltIn_Print_Area_4_1" localSheetId="15">#REF!</definedName>
    <definedName name="_5Excel_BuiltIn_Print_Area_4_1">#REF!</definedName>
    <definedName name="_5Excel_BuiltIn_Print_Area_4_1_1_1_1">#REF!</definedName>
    <definedName name="_5MACRO_SOMMAIRE_.Bouton12_QuandClic">#N/A</definedName>
    <definedName name="_6___________123Graph_CCHART_1" localSheetId="2" hidden="1">#REF!</definedName>
    <definedName name="_6___________123Graph_CCHART_1" localSheetId="22" hidden="1">#REF!</definedName>
    <definedName name="_6___________123Graph_CCHART_1" localSheetId="18" hidden="1">#REF!</definedName>
    <definedName name="_6___________123Graph_CCHART_1" localSheetId="20" hidden="1">#REF!</definedName>
    <definedName name="_6___________123Graph_CCHART_1" hidden="1">#REF!</definedName>
    <definedName name="_6______123Graph_CCHART_1" localSheetId="2" hidden="1">#REF!</definedName>
    <definedName name="_6______123Graph_CCHART_1" hidden="1">#REF!</definedName>
    <definedName name="_6___123Graph_CCHART_1" localSheetId="2" hidden="1">#REF!</definedName>
    <definedName name="_6___123Graph_CCHART_1" hidden="1">#REF!</definedName>
    <definedName name="_6___c">#REF!</definedName>
    <definedName name="_6__123Graph_ACHART_1" hidden="1">#REF!</definedName>
    <definedName name="_6__123Graph_BCHART_1" hidden="1">#REF!</definedName>
    <definedName name="_6__123Graph_CCHART_1" hidden="1">#REF!</definedName>
    <definedName name="_6__a">#REF!</definedName>
    <definedName name="_6__b">#REF!</definedName>
    <definedName name="_6__d">#REF!</definedName>
    <definedName name="_6382">#REF!</definedName>
    <definedName name="_6Excel_BuiltIn_Print_Area_1_1" localSheetId="22">#REF!</definedName>
    <definedName name="_6Excel_BuiltIn_Print_Area_1_1" localSheetId="4">#REF!</definedName>
    <definedName name="_6Excel_BuiltIn_Print_Area_1_1" localSheetId="20">#REF!</definedName>
    <definedName name="_6Excel_BuiltIn_Print_Area_1_1">#REF!</definedName>
    <definedName name="_6Excel_BuiltIn_Print_Area_10_1">#REF!</definedName>
    <definedName name="_6Excel_BuiltIn_Print_Area_2_1">#REF!</definedName>
    <definedName name="_6Excel_BuiltIn_Print_Area_3">"$#REF!.$A$1:$R$38"</definedName>
    <definedName name="_6Excel_BuiltIn_Print_Area_4_1_1" localSheetId="15">#REF!</definedName>
    <definedName name="_6Excel_BuiltIn_Print_Area_4_1_1">#REF!</definedName>
    <definedName name="_6Excel_BuiltIn_Print_Area_4_1_1_1_1_1">#REF!</definedName>
    <definedName name="_6MACRO_SOMMAIRE_.Bouton13_QuandClic">#N/A</definedName>
    <definedName name="_7__________123Graph_ACHART_1" localSheetId="2" hidden="1">#REF!</definedName>
    <definedName name="_7__________123Graph_ACHART_1" localSheetId="22" hidden="1">#REF!</definedName>
    <definedName name="_7__________123Graph_ACHART_1" localSheetId="18" hidden="1">#REF!</definedName>
    <definedName name="_7__________123Graph_ACHART_1" localSheetId="20" hidden="1">#REF!</definedName>
    <definedName name="_7__________123Graph_ACHART_1" hidden="1">#REF!</definedName>
    <definedName name="_7_____123Graph_ACHART_1" localSheetId="2" hidden="1">#REF!</definedName>
    <definedName name="_7_____123Graph_ACHART_1" hidden="1">#REF!</definedName>
    <definedName name="_7__123Graph_ACHART_1" localSheetId="2" hidden="1">#REF!</definedName>
    <definedName name="_7__123Graph_ACHART_1" hidden="1">#REF!</definedName>
    <definedName name="_7_a">#REF!</definedName>
    <definedName name="_7Excel_BuiltIn_Print_Area_12_1_1_1_1">#REF!</definedName>
    <definedName name="_7Excel_BuiltIn_Print_Area_16_1_1_1_1">#REF!</definedName>
    <definedName name="_7Excel_BuiltIn_Print_Area_2_1_1_1">#REF!</definedName>
    <definedName name="_7Excel_BuiltIn_Print_Area_4_1" localSheetId="22">#REF!</definedName>
    <definedName name="_7Excel_BuiltIn_Print_Area_4_1" localSheetId="4">#REF!</definedName>
    <definedName name="_7Excel_BuiltIn_Print_Area_4_1" localSheetId="20">#REF!</definedName>
    <definedName name="_7Excel_BuiltIn_Print_Area_4_1">#REF!</definedName>
    <definedName name="_7Excel_BuiltIn_Print_Area_4_1_1_1">#REF!</definedName>
    <definedName name="_7Excel_BuiltIn_Print_Titles_4_1">#REF!</definedName>
    <definedName name="_7MACRO_SOMMAIRE_.Bouton2_QuandClic">#N/A</definedName>
    <definedName name="_8__________123Graph_BCHART_1" localSheetId="2" hidden="1">#REF!</definedName>
    <definedName name="_8__________123Graph_BCHART_1" localSheetId="22" hidden="1">#REF!</definedName>
    <definedName name="_8__________123Graph_BCHART_1" localSheetId="15" hidden="1">#REF!</definedName>
    <definedName name="_8__________123Graph_BCHART_1" localSheetId="20" hidden="1">#REF!</definedName>
    <definedName name="_8__________123Graph_BCHART_1" hidden="1">#REF!</definedName>
    <definedName name="_8_____123Graph_BCHART_1" localSheetId="2" hidden="1">#REF!</definedName>
    <definedName name="_8_____123Graph_BCHART_1" localSheetId="15" hidden="1">#REF!</definedName>
    <definedName name="_8_____123Graph_BCHART_1" hidden="1">#REF!</definedName>
    <definedName name="_8__123Graph_BCHART_1" localSheetId="2" hidden="1">#REF!</definedName>
    <definedName name="_8__123Graph_BCHART_1" hidden="1">#REF!</definedName>
    <definedName name="_8__a___x">#REF!</definedName>
    <definedName name="_8Excel_BuiltIn_Print_Area_16_1_1_1_1">#REF!</definedName>
    <definedName name="_8Excel_BuiltIn_Print_Area_2_1_1_1_1">#REF!</definedName>
    <definedName name="_8Excel_BuiltIn_Print_Area_4_1_1" localSheetId="22">#REF!</definedName>
    <definedName name="_8Excel_BuiltIn_Print_Area_4_1_1" localSheetId="4">#REF!</definedName>
    <definedName name="_8Excel_BuiltIn_Print_Area_4_1_1" localSheetId="20">#REF!</definedName>
    <definedName name="_8Excel_BuiltIn_Print_Area_4_1_1">#REF!</definedName>
    <definedName name="_8Excel_BuiltIn_Print_Area_4_1_1_1_1">#REF!</definedName>
    <definedName name="_8MACRO_SOMMAIRE_.Bouton3_QuandClic">#N/A</definedName>
    <definedName name="_9__________123Graph_CCHART_1" localSheetId="2" hidden="1">#REF!</definedName>
    <definedName name="_9__________123Graph_CCHART_1" localSheetId="22" hidden="1">#REF!</definedName>
    <definedName name="_9__________123Graph_CCHART_1" localSheetId="15" hidden="1">#REF!</definedName>
    <definedName name="_9__________123Graph_CCHART_1" localSheetId="20" hidden="1">#REF!</definedName>
    <definedName name="_9__________123Graph_CCHART_1" hidden="1">#REF!</definedName>
    <definedName name="_9_____123Graph_CCHART_1" localSheetId="2" hidden="1">#REF!</definedName>
    <definedName name="_9_____123Graph_CCHART_1" localSheetId="15" hidden="1">#REF!</definedName>
    <definedName name="_9_____123Graph_CCHART_1" hidden="1">#REF!</definedName>
    <definedName name="_9__123Graph_CCHART_1" localSheetId="2" hidden="1">#REF!</definedName>
    <definedName name="_9__123Graph_CCHART_1" hidden="1">#REF!</definedName>
    <definedName name="_9Excel_BuiltIn_Print_Area_17_1_1_1_1">#REF!</definedName>
    <definedName name="_9Excel_BuiltIn_Print_Area_2_1_1_1_1_1">#REF!</definedName>
    <definedName name="_9Excel_BuiltIn_Print_Area_4_1_1_1" localSheetId="22">#REF!</definedName>
    <definedName name="_9Excel_BuiltIn_Print_Area_4_1_1_1" localSheetId="4">#REF!</definedName>
    <definedName name="_9Excel_BuiltIn_Print_Area_4_1_1_1" localSheetId="20">#REF!</definedName>
    <definedName name="_9Excel_BuiltIn_Print_Area_4_1_1_1">#REF!</definedName>
    <definedName name="_9Excel_BuiltIn_Print_Area_4_1_1_1_1_1">#REF!</definedName>
    <definedName name="_9Excel_BuiltIn_Print_Area_6">"$#REF!.$A$1:$K$50"</definedName>
    <definedName name="_9MACRO_SOMMAIRE_.Bouton4_QuandClic">#N/A</definedName>
    <definedName name="_a" localSheetId="22">"#REF!"</definedName>
    <definedName name="_a" localSheetId="21">"#REF!"</definedName>
    <definedName name="_a" localSheetId="25">"#REF!"</definedName>
    <definedName name="_A" localSheetId="15">#REF!</definedName>
    <definedName name="_a" localSheetId="20">"#REF!"</definedName>
    <definedName name="_a">"#REF!"</definedName>
    <definedName name="_A1">#REF!</definedName>
    <definedName name="_A10">#REF!</definedName>
    <definedName name="_A13">#REF!</definedName>
    <definedName name="_A2">#REF!</definedName>
    <definedName name="_A20000" localSheetId="2">#REF!</definedName>
    <definedName name="_A20000" localSheetId="22">#REF!</definedName>
    <definedName name="_A20000" localSheetId="15">#REF!</definedName>
    <definedName name="_A20000" localSheetId="20">#REF!</definedName>
    <definedName name="_A20000">#REF!</definedName>
    <definedName name="_A3">#REF!</definedName>
    <definedName name="_A31">#REF!</definedName>
    <definedName name="_A321">#REF!</definedName>
    <definedName name="_A4">#REF!</definedName>
    <definedName name="_A5">#REF!</definedName>
    <definedName name="_A6">#REF!</definedName>
    <definedName name="_A65537" localSheetId="2">#REF!</definedName>
    <definedName name="_A65537">#REF!</definedName>
    <definedName name="_A655600" localSheetId="2">#REF!</definedName>
    <definedName name="_A655600">#REF!</definedName>
    <definedName name="_a655601">#REF!</definedName>
    <definedName name="_A7">#REF!</definedName>
    <definedName name="_A71614">#REF!</definedName>
    <definedName name="_A8">#REF!</definedName>
    <definedName name="_A80000">#REF!</definedName>
    <definedName name="_A81613">#REF!</definedName>
    <definedName name="_A81614">#REF!</definedName>
    <definedName name="_A9">#REF!</definedName>
    <definedName name="_A91614">#REF!</definedName>
    <definedName name="_a999999">#REF!</definedName>
    <definedName name="_aa1" localSheetId="2" hidden="1">{"'PROFITABILITY'!$A$1:$F$45"}</definedName>
    <definedName name="_aa1" localSheetId="22" hidden="1">{"'PROFITABILITY'!$A$1:$F$45"}</definedName>
    <definedName name="_aa1" localSheetId="18" hidden="1">{"'PROFITABILITY'!$A$1:$F$45"}</definedName>
    <definedName name="_aa1" localSheetId="21" hidden="1">{"'PROFITABILITY'!$A$1:$F$45"}</definedName>
    <definedName name="_aa1" localSheetId="25" hidden="1">{"'PROFITABILITY'!$A$1:$F$45"}</definedName>
    <definedName name="_aa1" localSheetId="15" hidden="1">{"'PROFITABILITY'!$A$1:$F$45"}</definedName>
    <definedName name="_aa1" localSheetId="20" hidden="1">{"'PROFITABILITY'!$A$1:$F$45"}</definedName>
    <definedName name="_aa1" hidden="1">{"'PROFITABILITY'!$A$1:$F$45"}</definedName>
    <definedName name="_aba2" localSheetId="22">#REF!</definedName>
    <definedName name="_aba2" localSheetId="4">#REF!</definedName>
    <definedName name="_aba2" localSheetId="20">#REF!</definedName>
    <definedName name="_aba2">#REF!</definedName>
    <definedName name="_acs1">#REF!</definedName>
    <definedName name="_acs2">#REF!</definedName>
    <definedName name="_adj1" localSheetId="22">#REF!</definedName>
    <definedName name="_adj1" localSheetId="4">#REF!</definedName>
    <definedName name="_adj1" localSheetId="20">#REF!</definedName>
    <definedName name="_adj1">#REF!</definedName>
    <definedName name="_ahu1" localSheetId="22">#REF!</definedName>
    <definedName name="_ahu1" localSheetId="4">#REF!</definedName>
    <definedName name="_ahu1" localSheetId="20">#REF!</definedName>
    <definedName name="_ahu1">#REF!</definedName>
    <definedName name="_ahu2" localSheetId="22">#REF!</definedName>
    <definedName name="_ahu2" localSheetId="20">#REF!</definedName>
    <definedName name="_ahu2">#REF!</definedName>
    <definedName name="_am1">#N/A</definedName>
    <definedName name="_am2">#N/A</definedName>
    <definedName name="_Ann1">#REF!</definedName>
    <definedName name="_aoc1" localSheetId="2">'[48]02'!$I$91</definedName>
    <definedName name="_aoc1" localSheetId="22">#REF!</definedName>
    <definedName name="_aoc1" localSheetId="18">#REF!</definedName>
    <definedName name="_aoc1" localSheetId="21">'[48]02'!$I$91</definedName>
    <definedName name="_aoc1" localSheetId="25">'[48]02'!$I$91</definedName>
    <definedName name="_aoc1" localSheetId="15">#REF!</definedName>
    <definedName name="_aoc1" localSheetId="20">#REF!</definedName>
    <definedName name="_aoc1">#REF!</definedName>
    <definedName name="_AOC2" localSheetId="2">#REF!</definedName>
    <definedName name="_AOC2" localSheetId="22">#REF!</definedName>
    <definedName name="_AOC2" localSheetId="20">#REF!</definedName>
    <definedName name="_AOC2">#REF!</definedName>
    <definedName name="_aoc3" localSheetId="2">'[48]04'!$I$27</definedName>
    <definedName name="_aoc3" localSheetId="22">#REF!</definedName>
    <definedName name="_aoc3" localSheetId="18">#REF!</definedName>
    <definedName name="_aoc3" localSheetId="21">'[48]04'!$I$27</definedName>
    <definedName name="_aoc3" localSheetId="25">'[48]04'!$I$27</definedName>
    <definedName name="_aoc3" localSheetId="15">#REF!</definedName>
    <definedName name="_aoc3" localSheetId="20">#REF!</definedName>
    <definedName name="_aoc3">#REF!</definedName>
    <definedName name="_aoc4" localSheetId="2">'[48]05'!$I$103</definedName>
    <definedName name="_aoc4" localSheetId="22">#REF!</definedName>
    <definedName name="_aoc4" localSheetId="18">#REF!</definedName>
    <definedName name="_aoc4" localSheetId="21">'[48]05'!$I$103</definedName>
    <definedName name="_aoc4" localSheetId="25">'[48]05'!$I$103</definedName>
    <definedName name="_aoc4" localSheetId="15">#REF!</definedName>
    <definedName name="_aoc4" localSheetId="20">#REF!</definedName>
    <definedName name="_aoc4">#REF!</definedName>
    <definedName name="_AtRisk_SimSetting_AutomaticallyGenerateReports" hidden="1">FALSE</definedName>
    <definedName name="_AtRisk_SimSetting_AutomaticResultsDisplayMode" localSheetId="2" hidden="1">2</definedName>
    <definedName name="_AtRisk_SimSetting_AutomaticResultsDisplayMode" localSheetId="22" hidden="1">0</definedName>
    <definedName name="_AtRisk_SimSetting_AutomaticResultsDisplayMode" localSheetId="21" hidden="1">2</definedName>
    <definedName name="_AtRisk_SimSetting_AutomaticResultsDisplayMode" localSheetId="25" hidden="1">2</definedName>
    <definedName name="_AtRisk_SimSetting_AutomaticResultsDisplayMode" localSheetId="15" hidden="1">2</definedName>
    <definedName name="_AtRisk_SimSetting_AutomaticResultsDisplayMode" localSheetId="20" hidden="1">0</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localSheetId="2" hidden="1">FALSE</definedName>
    <definedName name="_AtRisk_SimSetting_SmartSensitivityAnalysisEnabled" localSheetId="22" hidden="1">TRUE</definedName>
    <definedName name="_AtRisk_SimSetting_SmartSensitivityAnalysisEnabled" localSheetId="21" hidden="1">FALSE</definedName>
    <definedName name="_AtRisk_SimSetting_SmartSensitivityAnalysisEnabled" localSheetId="25" hidden="1">FALSE</definedName>
    <definedName name="_AtRisk_SimSetting_SmartSensitivityAnalysisEnabled" localSheetId="15" hidden="1">FALSE</definedName>
    <definedName name="_AtRisk_SimSetting_SmartSensitivityAnalysisEnabled" localSheetId="20" hidden="1">TRUE</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X3">#REF!</definedName>
    <definedName name="_AXX1" localSheetId="21">#REF!</definedName>
    <definedName name="_AXX1" localSheetId="25">#REF!</definedName>
    <definedName name="_AXX1">#REF!</definedName>
    <definedName name="_axx2" localSheetId="21">#REF!</definedName>
    <definedName name="_axx2" localSheetId="25">#REF!</definedName>
    <definedName name="_axx2">#REF!</definedName>
    <definedName name="_axx3">[24]Report!#REF!</definedName>
    <definedName name="_AXX4">[15]Sheet1!#REF!</definedName>
    <definedName name="_axx5">[15]Sheet1!#REF!</definedName>
    <definedName name="_axx6">[15]Sheet1!#REF!</definedName>
    <definedName name="_AXX7">[15]Sheet1!#REF!</definedName>
    <definedName name="_axx8">[15]Sheet1!#REF!</definedName>
    <definedName name="_B">#REF!</definedName>
    <definedName name="_B1">#REF!</definedName>
    <definedName name="_b111121" localSheetId="21">#REF!</definedName>
    <definedName name="_b111121" localSheetId="25">#REF!</definedName>
    <definedName name="_b111121">#REF!</definedName>
    <definedName name="_BAA1">#REF!</definedName>
    <definedName name="_BAS1">#REF!</definedName>
    <definedName name="_bct75">#REF!</definedName>
    <definedName name="_bhh2">#REF!</definedName>
    <definedName name="_bitumen6070" localSheetId="2">'[44]Materials '!$AV$17</definedName>
    <definedName name="_bitumen6070" localSheetId="18">#REF!</definedName>
    <definedName name="_bitumen6070" localSheetId="21">'[44]Materials '!$AV$17</definedName>
    <definedName name="_bitumen6070" localSheetId="25">'[44]Materials '!$AV$17</definedName>
    <definedName name="_bitumen6070" localSheetId="15">#REF!</definedName>
    <definedName name="_bitumen6070">#REF!</definedName>
    <definedName name="_BLK2" localSheetId="2">[30]BLK2!$1:$1048576</definedName>
    <definedName name="_BLK2" localSheetId="18">#REF!</definedName>
    <definedName name="_BLK2" localSheetId="21">[30]BLK2!$1:$1048576</definedName>
    <definedName name="_BLK2" localSheetId="25">[30]BLK2!$1:$1048576</definedName>
    <definedName name="_BLK2" localSheetId="15">#REF!</definedName>
    <definedName name="_BLK2">#REF!</definedName>
    <definedName name="_BLK3" localSheetId="2">[30]BLK3!$1:$1048576</definedName>
    <definedName name="_BLK3" localSheetId="18">#REF!</definedName>
    <definedName name="_BLK3" localSheetId="21">[30]BLK3!$1:$1048576</definedName>
    <definedName name="_BLK3" localSheetId="25">[30]BLK3!$1:$1048576</definedName>
    <definedName name="_BLK3" localSheetId="15">#REF!</definedName>
    <definedName name="_BLK3">#REF!</definedName>
    <definedName name="_bom1" localSheetId="22">#REF!</definedName>
    <definedName name="_bom1" localSheetId="15">#REF!</definedName>
    <definedName name="_bom1" localSheetId="20">#REF!</definedName>
    <definedName name="_bom1">#REF!</definedName>
    <definedName name="_BUB1">#REF!</definedName>
    <definedName name="_BUB2">#REF!</definedName>
    <definedName name="_buh11">#REF!</definedName>
    <definedName name="_C">#REF!</definedName>
    <definedName name="_C___0">#REF!</definedName>
    <definedName name="_C___13">#REF!</definedName>
    <definedName name="_CAN112">13.42</definedName>
    <definedName name="_CAN113">12.98</definedName>
    <definedName name="_CAN117">12.7</definedName>
    <definedName name="_CAN118">13.27</definedName>
    <definedName name="_CAN120">11.72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0">11.09</definedName>
    <definedName name="_CAN221">11.25</definedName>
    <definedName name="_CAN222">10.17</definedName>
    <definedName name="_CAN223">9.89</definedName>
    <definedName name="_CAN230">10.79</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0">40.73</definedName>
    <definedName name="_can431">42.52</definedName>
    <definedName name="_can432">42.53</definedName>
    <definedName name="_can433">43.69</definedName>
    <definedName name="_can434">40.43</definedName>
    <definedName name="_can435">43.3</definedName>
    <definedName name="_CAN458" localSheetId="2">[49]PROCTOR!#REF!</definedName>
    <definedName name="_CAN458" localSheetId="18">#REF!</definedName>
    <definedName name="_CAN458" localSheetId="21">[49]PROCTOR!#REF!</definedName>
    <definedName name="_CAN458" localSheetId="25">[49]PROCTOR!#REF!</definedName>
    <definedName name="_CAN458" localSheetId="15">#REF!</definedName>
    <definedName name="_CAN458">#REF!</definedName>
    <definedName name="_CAN486" localSheetId="2">[49]PROCTOR!#REF!</definedName>
    <definedName name="_CAN486" localSheetId="18">#REF!</definedName>
    <definedName name="_CAN486" localSheetId="21">[49]PROCTOR!#REF!</definedName>
    <definedName name="_CAN486" localSheetId="25">[49]PROCTOR!#REF!</definedName>
    <definedName name="_CAN486" localSheetId="15">#REF!</definedName>
    <definedName name="_CAN486">#REF!</definedName>
    <definedName name="_CAN487" localSheetId="2">[49]PROCTOR!#REF!</definedName>
    <definedName name="_CAN487" localSheetId="18">#REF!</definedName>
    <definedName name="_CAN487" localSheetId="21">[49]PROCTOR!#REF!</definedName>
    <definedName name="_CAN487" localSheetId="25">[49]PROCTOR!#REF!</definedName>
    <definedName name="_CAN487" localSheetId="15">#REF!</definedName>
    <definedName name="_CAN487">#REF!</definedName>
    <definedName name="_CAN488" localSheetId="2">[49]PROCTOR!#REF!</definedName>
    <definedName name="_CAN488" localSheetId="18">#REF!</definedName>
    <definedName name="_CAN488" localSheetId="21">[49]PROCTOR!#REF!</definedName>
    <definedName name="_CAN488" localSheetId="25">[49]PROCTOR!#REF!</definedName>
    <definedName name="_CAN488" localSheetId="15">#REF!</definedName>
    <definedName name="_CAN488">#REF!</definedName>
    <definedName name="_CAN489" localSheetId="2">[49]PROCTOR!#REF!</definedName>
    <definedName name="_CAN489" localSheetId="18">#REF!</definedName>
    <definedName name="_CAN489" localSheetId="21">[49]PROCTOR!#REF!</definedName>
    <definedName name="_CAN489" localSheetId="25">[49]PROCTOR!#REF!</definedName>
    <definedName name="_CAN489" localSheetId="15">#REF!</definedName>
    <definedName name="_CAN489">#REF!</definedName>
    <definedName name="_CAN490" localSheetId="2">[49]PROCTOR!#REF!</definedName>
    <definedName name="_CAN490" localSheetId="18">#REF!</definedName>
    <definedName name="_CAN490" localSheetId="21">[49]PROCTOR!#REF!</definedName>
    <definedName name="_CAN490" localSheetId="25">[49]PROCTOR!#REF!</definedName>
    <definedName name="_CAN490" localSheetId="15">#REF!</definedName>
    <definedName name="_CAN490">#REF!</definedName>
    <definedName name="_CAN491" localSheetId="2">[49]PROCTOR!#REF!</definedName>
    <definedName name="_CAN491" localSheetId="18">#REF!</definedName>
    <definedName name="_CAN491" localSheetId="21">[49]PROCTOR!#REF!</definedName>
    <definedName name="_CAN491" localSheetId="25">[49]PROCTOR!#REF!</definedName>
    <definedName name="_CAN491" localSheetId="15">#REF!</definedName>
    <definedName name="_CAN491">#REF!</definedName>
    <definedName name="_CAN492" localSheetId="2">[49]PROCTOR!#REF!</definedName>
    <definedName name="_CAN492" localSheetId="18">#REF!</definedName>
    <definedName name="_CAN492" localSheetId="21">[49]PROCTOR!#REF!</definedName>
    <definedName name="_CAN492" localSheetId="25">[49]PROCTOR!#REF!</definedName>
    <definedName name="_CAN492" localSheetId="15">#REF!</definedName>
    <definedName name="_CAN492">#REF!</definedName>
    <definedName name="_CAN493" localSheetId="2">[49]PROCTOR!#REF!</definedName>
    <definedName name="_CAN493" localSheetId="18">#REF!</definedName>
    <definedName name="_CAN493" localSheetId="21">[49]PROCTOR!#REF!</definedName>
    <definedName name="_CAN493" localSheetId="25">[49]PROCTOR!#REF!</definedName>
    <definedName name="_CAN493" localSheetId="15">#REF!</definedName>
    <definedName name="_CAN493">#REF!</definedName>
    <definedName name="_CAN494" localSheetId="2">[49]PROCTOR!#REF!</definedName>
    <definedName name="_CAN494" localSheetId="18">#REF!</definedName>
    <definedName name="_CAN494" localSheetId="21">[49]PROCTOR!#REF!</definedName>
    <definedName name="_CAN494" localSheetId="25">[49]PROCTOR!#REF!</definedName>
    <definedName name="_CAN494" localSheetId="15">#REF!</definedName>
    <definedName name="_CAN494">#REF!</definedName>
    <definedName name="_CAN495" localSheetId="2">[49]PROCTOR!#REF!</definedName>
    <definedName name="_CAN495" localSheetId="18">#REF!</definedName>
    <definedName name="_CAN495" localSheetId="21">[49]PROCTOR!#REF!</definedName>
    <definedName name="_CAN495" localSheetId="25">[49]PROCTOR!#REF!</definedName>
    <definedName name="_CAN495" localSheetId="15">#REF!</definedName>
    <definedName name="_CAN495">#REF!</definedName>
    <definedName name="_CAN496" localSheetId="2">[49]PROCTOR!#REF!</definedName>
    <definedName name="_CAN496" localSheetId="18">#REF!</definedName>
    <definedName name="_CAN496" localSheetId="21">[49]PROCTOR!#REF!</definedName>
    <definedName name="_CAN496" localSheetId="25">[49]PROCTOR!#REF!</definedName>
    <definedName name="_CAN496" localSheetId="15">#REF!</definedName>
    <definedName name="_CAN496">#REF!</definedName>
    <definedName name="_CAN497" localSheetId="2">[49]PROCTOR!#REF!</definedName>
    <definedName name="_CAN497" localSheetId="18">#REF!</definedName>
    <definedName name="_CAN497" localSheetId="21">[49]PROCTOR!#REF!</definedName>
    <definedName name="_CAN497" localSheetId="25">[49]PROCTOR!#REF!</definedName>
    <definedName name="_CAN497" localSheetId="15">#REF!</definedName>
    <definedName name="_CAN497">#REF!</definedName>
    <definedName name="_CAN498" localSheetId="2">[49]PROCTOR!#REF!</definedName>
    <definedName name="_CAN498" localSheetId="18">#REF!</definedName>
    <definedName name="_CAN498" localSheetId="21">[49]PROCTOR!#REF!</definedName>
    <definedName name="_CAN498" localSheetId="25">[49]PROCTOR!#REF!</definedName>
    <definedName name="_CAN498" localSheetId="15">#REF!</definedName>
    <definedName name="_CAN498">#REF!</definedName>
    <definedName name="_CAN499" localSheetId="2">[49]PROCTOR!#REF!</definedName>
    <definedName name="_CAN499" localSheetId="18">#REF!</definedName>
    <definedName name="_CAN499" localSheetId="21">[49]PROCTOR!#REF!</definedName>
    <definedName name="_CAN499" localSheetId="25">[49]PROCTOR!#REF!</definedName>
    <definedName name="_CAN499" localSheetId="15">#REF!</definedName>
    <definedName name="_CAN499">#REF!</definedName>
    <definedName name="_CAN500" localSheetId="2">[49]PROCTOR!#REF!</definedName>
    <definedName name="_CAN500" localSheetId="18">#REF!</definedName>
    <definedName name="_CAN500" localSheetId="21">[49]PROCTOR!#REF!</definedName>
    <definedName name="_CAN500" localSheetId="25">[49]PROCTOR!#REF!</definedName>
    <definedName name="_CAN500" localSheetId="15">#REF!</definedName>
    <definedName name="_CAN500">#REF!</definedName>
    <definedName name="_CBR220" localSheetId="22">#REF!</definedName>
    <definedName name="_CBR220" localSheetId="15">#REF!</definedName>
    <definedName name="_CBR220" localSheetId="20">#REF!</definedName>
    <definedName name="_CBR220">#REF!</definedName>
    <definedName name="_CBR500" localSheetId="22">#REF!</definedName>
    <definedName name="_CBR500" localSheetId="20">#REF!</definedName>
    <definedName name="_CBR500">#REF!</definedName>
    <definedName name="_CCT220">#REF!</definedName>
    <definedName name="_cdd2">#REF!</definedName>
    <definedName name="_CDT1">#REF!</definedName>
    <definedName name="_cem124" localSheetId="2">[31]Analysis!$D$434</definedName>
    <definedName name="_cem124" localSheetId="18">#REF!</definedName>
    <definedName name="_cem124" localSheetId="21">[31]Analysis!$D$434</definedName>
    <definedName name="_cem124" localSheetId="25">[31]Analysis!$D$434</definedName>
    <definedName name="_cem124" localSheetId="15">#REF!</definedName>
    <definedName name="_cem124">#REF!</definedName>
    <definedName name="_cf2" localSheetId="2" hidden="1">{#N/A,#N/A,FALSE,"Variables";#N/A,#N/A,FALSE,"NPV Cashflows NZ$";#N/A,#N/A,FALSE,"Cashflows NZ$"}</definedName>
    <definedName name="_cf2" localSheetId="22" hidden="1">{#N/A,#N/A,FALSE,"Variables";#N/A,#N/A,FALSE,"NPV Cashflows NZ$";#N/A,#N/A,FALSE,"Cashflows NZ$"}</definedName>
    <definedName name="_cf2" localSheetId="18" hidden="1">{#N/A,#N/A,FALSE,"Variables";#N/A,#N/A,FALSE,"NPV Cashflows NZ$";#N/A,#N/A,FALSE,"Cashflows NZ$"}</definedName>
    <definedName name="_cf2" localSheetId="21" hidden="1">{#N/A,#N/A,FALSE,"Variables";#N/A,#N/A,FALSE,"NPV Cashflows NZ$";#N/A,#N/A,FALSE,"Cashflows NZ$"}</definedName>
    <definedName name="_cf2" localSheetId="25" hidden="1">{#N/A,#N/A,FALSE,"Variables";#N/A,#N/A,FALSE,"NPV Cashflows NZ$";#N/A,#N/A,FALSE,"Cashflows NZ$"}</definedName>
    <definedName name="_cf2" localSheetId="15" hidden="1">{#N/A,#N/A,FALSE,"Variables";#N/A,#N/A,FALSE,"NPV Cashflows NZ$";#N/A,#N/A,FALSE,"Cashflows NZ$"}</definedName>
    <definedName name="_cf2" localSheetId="20" hidden="1">{#N/A,#N/A,FALSE,"Variables";#N/A,#N/A,FALSE,"NPV Cashflows NZ$";#N/A,#N/A,FALSE,"Cashflows NZ$"}</definedName>
    <definedName name="_cf2" hidden="1">{#N/A,#N/A,FALSE,"Variables";#N/A,#N/A,FALSE,"NPV Cashflows NZ$";#N/A,#N/A,FALSE,"Cashflows NZ$"}</definedName>
    <definedName name="_CFB1" localSheetId="2">#REF!</definedName>
    <definedName name="_CFB1" localSheetId="22">#REF!</definedName>
    <definedName name="_CFB1" localSheetId="18">#REF!</definedName>
    <definedName name="_CFB1" localSheetId="20">#REF!</definedName>
    <definedName name="_CFB1">#REF!</definedName>
    <definedName name="_CFB2" localSheetId="2">#REF!</definedName>
    <definedName name="_CFB2">#REF!</definedName>
    <definedName name="_CFB3">#REF!</definedName>
    <definedName name="_cff2">#REF!</definedName>
    <definedName name="_cli1">[20]Code!$B$3</definedName>
    <definedName name="_cli2">[20]Code!$B$4</definedName>
    <definedName name="_cli3">[20]Code!$B$5</definedName>
    <definedName name="_cli4">[20]Code!$B$6</definedName>
    <definedName name="_cli5">#REF!</definedName>
    <definedName name="_COL1">#REF!</definedName>
    <definedName name="_col33">'[13]A1-Continuous'!#REF!</definedName>
    <definedName name="_CRMB" localSheetId="2">'[44]Materials '!$AV$18</definedName>
    <definedName name="_CRMB" localSheetId="18">#REF!</definedName>
    <definedName name="_CRMB" localSheetId="21">'[44]Materials '!$AV$18</definedName>
    <definedName name="_CRMB" localSheetId="25">'[44]Materials '!$AV$18</definedName>
    <definedName name="_CRMB" localSheetId="15">#REF!</definedName>
    <definedName name="_CRMB">#REF!</definedName>
    <definedName name="_cth2" localSheetId="15">#REF!</definedName>
    <definedName name="_cth2">#REF!</definedName>
    <definedName name="_CTR220" localSheetId="22">#REF!</definedName>
    <definedName name="_CTR220" localSheetId="20">#REF!</definedName>
    <definedName name="_CTR220">#REF!</definedName>
    <definedName name="_CTR500" localSheetId="22">#REF!</definedName>
    <definedName name="_CTR500" localSheetId="20">#REF!</definedName>
    <definedName name="_CTR500">#REF!</definedName>
    <definedName name="_CVT220">#REF!</definedName>
    <definedName name="_CVT500">#REF!</definedName>
    <definedName name="_d">"#REF!"</definedName>
    <definedName name="_DAT1" localSheetId="2">#REF!</definedName>
    <definedName name="_DAT1" localSheetId="22">#REF!</definedName>
    <definedName name="_DAT1" localSheetId="15">#REF!</definedName>
    <definedName name="_DAT1" localSheetId="20">#REF!</definedName>
    <definedName name="_DAT1">#REF!</definedName>
    <definedName name="_DAT10" localSheetId="2">#REF!</definedName>
    <definedName name="_DAT10" localSheetId="15">#REF!</definedName>
    <definedName name="_DAT10">#REF!</definedName>
    <definedName name="_DAT11" localSheetId="2">#REF!</definedName>
    <definedName name="_DAT11">#REF!</definedName>
    <definedName name="_DAT12">#REF!</definedName>
    <definedName name="_DAT13">#REF!</definedName>
    <definedName name="_DAT14">#REF!</definedName>
    <definedName name="_DAT15">#REF!</definedName>
    <definedName name="_DAT16">#REF!</definedName>
    <definedName name="_DAT17" localSheetId="22">#REF!</definedName>
    <definedName name="_DAT17" localSheetId="20">#REF!</definedName>
    <definedName name="_DAT17">#REF!</definedName>
    <definedName name="_DAT18" localSheetId="22">#REF!</definedName>
    <definedName name="_DAT18" localSheetId="20">#REF!</definedName>
    <definedName name="_DAT18">#REF!</definedName>
    <definedName name="_DAT2" localSheetId="22">#REF!</definedName>
    <definedName name="_DAT2" localSheetId="20">#REF!</definedName>
    <definedName name="_DAT2">#REF!</definedName>
    <definedName name="_DAT3" localSheetId="22">#REF!</definedName>
    <definedName name="_DAT3" localSheetId="20">#REF!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localSheetId="22" hidden="1">{"'Sheet1'!$A$4386:$N$4591"}</definedName>
    <definedName name="_dec05" localSheetId="18" hidden="1">{"'Sheet1'!$A$4386:$N$4591"}</definedName>
    <definedName name="_dec05" localSheetId="21" hidden="1">{"'Sheet1'!$A$4386:$N$4591"}</definedName>
    <definedName name="_dec05" localSheetId="25" hidden="1">{"'Sheet1'!$A$4386:$N$4591"}</definedName>
    <definedName name="_dec05" localSheetId="15" hidden="1">{"'Sheet1'!$A$4386:$N$4591"}</definedName>
    <definedName name="_dec05" localSheetId="20" hidden="1">{"'Sheet1'!$A$4386:$N$4591"}</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IS1">[36]Coalmine!#REF!</definedName>
    <definedName name="_Dist_Bin" hidden="1">#REF!</definedName>
    <definedName name="_Dist_Values" hidden="1">#REF!</definedName>
    <definedName name="_DKT75">#REF!</definedName>
    <definedName name="_dol11" localSheetId="22">#REF!</definedName>
    <definedName name="_dol11" localSheetId="20">#REF!</definedName>
    <definedName name="_dol11">#REF!</definedName>
    <definedName name="_dol12">#REF!</definedName>
    <definedName name="_dol13">#REF!</definedName>
    <definedName name="_dol6">#REF!</definedName>
    <definedName name="_drg1" localSheetId="22">#REF!</definedName>
    <definedName name="_drg1" localSheetId="20">#REF!</definedName>
    <definedName name="_drg1">#REF!</definedName>
    <definedName name="_drg2" localSheetId="22">#REF!</definedName>
    <definedName name="_drg2" localSheetId="20">#REF!</definedName>
    <definedName name="_drg2">#REF!</definedName>
    <definedName name="_ELL45">#REF!</definedName>
    <definedName name="_ELL90">#REF!</definedName>
    <definedName name="_eth2">#REF!</definedName>
    <definedName name="_f">"#REF!"</definedName>
    <definedName name="_F1" localSheetId="2">#REF!</definedName>
    <definedName name="_F1" localSheetId="22">#REF!</definedName>
    <definedName name="_f1" localSheetId="15">#REF!</definedName>
    <definedName name="_F1" localSheetId="20">#REF!</definedName>
    <definedName name="_F1">#REF!</definedName>
    <definedName name="_F3" localSheetId="2">#REF!</definedName>
    <definedName name="_F3" localSheetId="15">#REF!</definedName>
    <definedName name="_F3">#REF!</definedName>
    <definedName name="_fac1" localSheetId="2">#REF!</definedName>
    <definedName name="_fac1">#REF!</definedName>
    <definedName name="_fac2">#REF!</definedName>
    <definedName name="_fac3">#REF!</definedName>
    <definedName name="_FEL1" localSheetId="2">[11]Basicrates!$D$90</definedName>
    <definedName name="_FEL1" localSheetId="18">#REF!</definedName>
    <definedName name="_FEL1" localSheetId="21">[11]Basicrates!$D$90</definedName>
    <definedName name="_FEL1" localSheetId="25">[11]Basicrates!$D$90</definedName>
    <definedName name="_FEL1" localSheetId="15">#REF!</definedName>
    <definedName name="_FEL1">#REF!</definedName>
    <definedName name="_FF3" localSheetId="22">#REF!</definedName>
    <definedName name="_FF3" localSheetId="15">#REF!</definedName>
    <definedName name="_FF3" localSheetId="20">#REF!</definedName>
    <definedName name="_FF3">#REF!</definedName>
    <definedName name="_Fill" localSheetId="22" hidden="1">#REF!</definedName>
    <definedName name="_Fill" localSheetId="20" hidden="1">#REF!</definedName>
    <definedName name="_Fill" hidden="1">#REF!</definedName>
    <definedName name="_Fill_1" localSheetId="2">"#REF!"</definedName>
    <definedName name="_Fill_1" localSheetId="22">"#REF!"</definedName>
    <definedName name="_Fill_1" localSheetId="21">"#REF!"</definedName>
    <definedName name="_Fill_1" localSheetId="25">"#REF!"</definedName>
    <definedName name="_Fill_1" localSheetId="15">"#REF!"</definedName>
    <definedName name="_Fill_1" localSheetId="20">"#REF!"</definedName>
    <definedName name="_Fill_1">#REF!</definedName>
    <definedName name="_Fill1" localSheetId="2" hidden="1">[50]BHANDUP!#REF!</definedName>
    <definedName name="_Fill1" localSheetId="18" hidden="1">#REF!</definedName>
    <definedName name="_Fill1" localSheetId="21" hidden="1">[50]BHANDUP!#REF!</definedName>
    <definedName name="_Fill1" localSheetId="25" hidden="1">[50]BHANDUP!#REF!</definedName>
    <definedName name="_Fill1" localSheetId="15" hidden="1">#REF!</definedName>
    <definedName name="_Fill1" hidden="1">#REF!</definedName>
    <definedName name="_xlnm._FilterDatabase" localSheetId="6" hidden="1">'Check Survey '!$A$4:$G$57</definedName>
    <definedName name="_xlnm._FilterDatabase" localSheetId="5" hidden="1">'Detailed Survey '!$A$4:$J$52</definedName>
    <definedName name="_xlnm._FilterDatabase" localSheetId="9" hidden="1">Earthing!$A$4:$J$296</definedName>
    <definedName name="_xlnm._FilterDatabase" localSheetId="10" hidden="1">'Erection Compiled'!$A$4:$V$149</definedName>
    <definedName name="_xlnm._FilterDatabase" localSheetId="8" hidden="1">Foundation!$A$4:$AG$359</definedName>
    <definedName name="_xlnm._FilterDatabase" localSheetId="23" hidden="1">'Foundation Daily Progress'!$B$3:$R$1318</definedName>
    <definedName name="_xlnm._FilterDatabase" localSheetId="2">#REF!</definedName>
    <definedName name="_xlnm._FilterDatabase" localSheetId="22" hidden="1">'Location Summary'!$A$3:$P$615</definedName>
    <definedName name="_xlnm._FilterDatabase" localSheetId="7" hidden="1">'ROW Tracker'!$A$4:$O$137</definedName>
    <definedName name="_xlnm._FilterDatabase" localSheetId="18" hidden="1">#REF!</definedName>
    <definedName name="_xlnm._FilterDatabase" localSheetId="21" hidden="1">'Stretch readiness '!$A$10:$K$75</definedName>
    <definedName name="_xlnm._FilterDatabase" localSheetId="25" hidden="1">'Stretch readiness  (2)'!$A$11:$S$75</definedName>
    <definedName name="_xlnm._FilterDatabase" localSheetId="11" hidden="1">Stringing!$A$4:$N$12</definedName>
    <definedName name="_xlnm._FilterDatabase" localSheetId="15">#REF!</definedName>
    <definedName name="_xlnm._FilterDatabase" localSheetId="4" hidden="1">'Survey summary'!$A$2:$N$31</definedName>
    <definedName name="_xlnm._FilterDatabase" localSheetId="12" hidden="1">'Tack Welding'!$A$4:$J$121</definedName>
    <definedName name="_xlnm._FilterDatabase" localSheetId="19" hidden="1">'Tower Abstarct '!$A$4:$G$302</definedName>
    <definedName name="_xlnm._FilterDatabase" localSheetId="20" hidden="1">'Tower Abstract sheet'!$I$3:$K$309</definedName>
    <definedName name="_xlnm._FilterDatabase" hidden="1">#REF!</definedName>
    <definedName name="_FilterDatabase_0" localSheetId="2">#REF!</definedName>
    <definedName name="_FilterDatabase_0" localSheetId="15">#REF!</definedName>
    <definedName name="_FilterDatabase_0">#REF!</definedName>
    <definedName name="_FilterDatabase_0_0">NA()</definedName>
    <definedName name="_FilterDatabase_0_0_1">NA()</definedName>
    <definedName name="_FilterDatabase_0_1">NA()</definedName>
    <definedName name="_FilterDatabase_0_2">NA()</definedName>
    <definedName name="_FLK1" localSheetId="2">#REF!</definedName>
    <definedName name="_FLK1" localSheetId="22">#REF!</definedName>
    <definedName name="_FLK1" localSheetId="18">#REF!</definedName>
    <definedName name="_FLK1" localSheetId="20">#REF!</definedName>
    <definedName name="_FLK1">#REF!</definedName>
    <definedName name="_FND1">#REF!</definedName>
    <definedName name="_FND2">#REF!</definedName>
    <definedName name="_fos1" localSheetId="2">#REF!</definedName>
    <definedName name="_fos1">#REF!</definedName>
    <definedName name="_Fpi1">#REF!</definedName>
    <definedName name="_g1">#REF!</definedName>
    <definedName name="_g66666">#REF!</definedName>
    <definedName name="_GEN1" localSheetId="2">#REF!</definedName>
    <definedName name="_GEN1">#REF!</definedName>
    <definedName name="_h">#REF!</definedName>
    <definedName name="_HBG10" localSheetId="2">[11]Basicrates!$F$13</definedName>
    <definedName name="_HBG10" localSheetId="18">#REF!</definedName>
    <definedName name="_HBG10" localSheetId="21">[11]Basicrates!$F$13</definedName>
    <definedName name="_HBG10" localSheetId="25">[11]Basicrates!$F$13</definedName>
    <definedName name="_HBG10" localSheetId="15">#REF!</definedName>
    <definedName name="_HBG10">#REF!</definedName>
    <definedName name="_HBG12" localSheetId="2">[11]Basicrates!$F$12</definedName>
    <definedName name="_HBG12" localSheetId="18">#REF!</definedName>
    <definedName name="_HBG12" localSheetId="21">[11]Basicrates!$F$12</definedName>
    <definedName name="_HBG12" localSheetId="25">[11]Basicrates!$F$12</definedName>
    <definedName name="_HBG12" localSheetId="15">#REF!</definedName>
    <definedName name="_HBG12">#REF!</definedName>
    <definedName name="_HBG25" localSheetId="2">[11]Basicrates!$F$10</definedName>
    <definedName name="_HBG25" localSheetId="18">#REF!</definedName>
    <definedName name="_HBG25" localSheetId="21">[11]Basicrates!$F$10</definedName>
    <definedName name="_HBG25" localSheetId="25">[11]Basicrates!$F$10</definedName>
    <definedName name="_HBG25" localSheetId="15">#REF!</definedName>
    <definedName name="_HBG25">#REF!</definedName>
    <definedName name="_HBG40" localSheetId="2">[11]Basicrates!$F$9</definedName>
    <definedName name="_HBG40" localSheetId="18">#REF!</definedName>
    <definedName name="_HBG40" localSheetId="21">[11]Basicrates!$F$9</definedName>
    <definedName name="_HBG40" localSheetId="25">[11]Basicrates!$F$9</definedName>
    <definedName name="_HBG40" localSheetId="15">#REF!</definedName>
    <definedName name="_HBG40">#REF!</definedName>
    <definedName name="_HBG50" localSheetId="2">[11]Basicrates!$F$8</definedName>
    <definedName name="_HBG50" localSheetId="18">#REF!</definedName>
    <definedName name="_HBG50" localSheetId="21">[11]Basicrates!$F$8</definedName>
    <definedName name="_HBG50" localSheetId="25">[11]Basicrates!$F$8</definedName>
    <definedName name="_HBG50" localSheetId="15">#REF!</definedName>
    <definedName name="_HBG50">#REF!</definedName>
    <definedName name="_HBG6" localSheetId="2">[11]Basicrates!$F$14</definedName>
    <definedName name="_HBG6" localSheetId="18">#REF!</definedName>
    <definedName name="_HBG6" localSheetId="21">[11]Basicrates!$F$14</definedName>
    <definedName name="_HBG6" localSheetId="25">[11]Basicrates!$F$14</definedName>
    <definedName name="_HBG6" localSheetId="15">#REF!</definedName>
    <definedName name="_HBG6">#REF!</definedName>
    <definedName name="_hcjksd">#REF!</definedName>
    <definedName name="_HCO2">#REF!</definedName>
    <definedName name="_HE02" localSheetId="22">#REF!</definedName>
    <definedName name="_HE02" localSheetId="15">#REF!</definedName>
    <definedName name="_HE02" localSheetId="20">#REF!</definedName>
    <definedName name="_HE02">#REF!</definedName>
    <definedName name="_HE06" localSheetId="22">#REF!</definedName>
    <definedName name="_HE06" localSheetId="20">#REF!</definedName>
    <definedName name="_HE06">#REF!</definedName>
    <definedName name="_HE07">#REF!</definedName>
    <definedName name="_HE08">#REF!</definedName>
    <definedName name="_HE09">#REF!</definedName>
    <definedName name="_HE1">#REF!</definedName>
    <definedName name="_HE11">#REF!</definedName>
    <definedName name="_HE2">#REF!</definedName>
    <definedName name="_HE21">#REF!</definedName>
    <definedName name="_HE3">#REF!</definedName>
    <definedName name="_HE4">#REF!</definedName>
    <definedName name="_HE5">#REF!</definedName>
    <definedName name="_HE61">#REF!</definedName>
    <definedName name="_HE71">#REF!</definedName>
    <definedName name="_HE81">#REF!</definedName>
    <definedName name="_HE91">#REF!</definedName>
    <definedName name="_hfi04">#REF!</definedName>
    <definedName name="_hfi1">[14]Report!#REF!</definedName>
    <definedName name="_hfi2">[15]Sheet1!#REF!</definedName>
    <definedName name="_hfi3">[14]Report!#REF!</definedName>
    <definedName name="_hfi4">[15]Sheet1!#REF!</definedName>
    <definedName name="_hfi5">[15]Sheet1!#REF!</definedName>
    <definedName name="_hfi6">[15]Sheet1!#REF!</definedName>
    <definedName name="_HFI7" localSheetId="21">#REF!</definedName>
    <definedName name="_HFI7" localSheetId="25">#REF!</definedName>
    <definedName name="_HFI7">#REF!</definedName>
    <definedName name="_hfi8">[15]Sheet1!#REF!</definedName>
    <definedName name="_HM1">#REF!</definedName>
    <definedName name="_HM10">#REF!</definedName>
    <definedName name="_HM11">#REF!</definedName>
    <definedName name="_HM12">#REF!</definedName>
    <definedName name="_HM2">#REF!</definedName>
    <definedName name="_HM3">#REF!</definedName>
    <definedName name="_HM4">#REF!</definedName>
    <definedName name="_HM5">#REF!</definedName>
    <definedName name="_HM6">#REF!</definedName>
    <definedName name="_HM7">#REF!</definedName>
    <definedName name="_HM8">#REF!</definedName>
    <definedName name="_HM9">#REF!</definedName>
    <definedName name="_Hra2">#REF!</definedName>
    <definedName name="_Hso2">#REF!</definedName>
    <definedName name="_Hso3">#REF!</definedName>
    <definedName name="_HV1">#REF!</definedName>
    <definedName name="_hxa1">#REF!</definedName>
    <definedName name="_hxa2">#REF!</definedName>
    <definedName name="_hxb1">#REF!</definedName>
    <definedName name="_hxb2">#REF!</definedName>
    <definedName name="_hxc1">#REF!</definedName>
    <definedName name="_hxc2">#REF!</definedName>
    <definedName name="_hxd1">[36]Coalmine!#REF!</definedName>
    <definedName name="_hxf1">[25]CAL!#REF!</definedName>
    <definedName name="_i">"#REF!"</definedName>
    <definedName name="_Icc01" localSheetId="18">#REF!</definedName>
    <definedName name="_Icc01">#REF!</definedName>
    <definedName name="_IDA1" localSheetId="2">#REF!</definedName>
    <definedName name="_IDA1" localSheetId="22">#REF!</definedName>
    <definedName name="_IDA1" localSheetId="15">#REF!</definedName>
    <definedName name="_IDA1" localSheetId="20">#REF!</definedName>
    <definedName name="_IDA1">#REF!</definedName>
    <definedName name="_ifa1">#REF!</definedName>
    <definedName name="_ifa2">#REF!</definedName>
    <definedName name="_III7">"$C4.$#REF!$#REF!"</definedName>
    <definedName name="_in18900" localSheetId="2">#REF!</definedName>
    <definedName name="_in18900" localSheetId="22">#REF!</definedName>
    <definedName name="_in18900" localSheetId="18">#REF!</definedName>
    <definedName name="_in18900" localSheetId="15">#REF!</definedName>
    <definedName name="_in18900" localSheetId="20">#REF!</definedName>
    <definedName name="_in18900">#REF!</definedName>
    <definedName name="_INT1">#REF!</definedName>
    <definedName name="_IPB1" localSheetId="2">#REF!</definedName>
    <definedName name="_IPB1" localSheetId="22">#REF!</definedName>
    <definedName name="_IPB1" localSheetId="20">#REF!</definedName>
    <definedName name="_IPB1">#REF!</definedName>
    <definedName name="_Ism3">#REF!</definedName>
    <definedName name="_ISO220">#REF!</definedName>
    <definedName name="_iv19000" localSheetId="22">#REF!</definedName>
    <definedName name="_iv19000" localSheetId="20">#REF!</definedName>
    <definedName name="_iv19000">#REF!</definedName>
    <definedName name="_j">"#REF!"</definedName>
    <definedName name="_k">"#REF!"</definedName>
    <definedName name="_kd1">#REF!</definedName>
    <definedName name="_kd2">#REF!</definedName>
    <definedName name="_kd3">#REF!</definedName>
    <definedName name="_Key1" localSheetId="2" hidden="1">#REF!</definedName>
    <definedName name="_Key1" localSheetId="22" hidden="1">#REF!</definedName>
    <definedName name="_Key1" localSheetId="18" hidden="1">#REF!</definedName>
    <definedName name="_Key1" localSheetId="20" hidden="1">#REF!</definedName>
    <definedName name="_Key1" hidden="1">#REF!</definedName>
    <definedName name="_Key2" localSheetId="2" hidden="1">#REF!</definedName>
    <definedName name="_Key2" hidden="1">#REF!</definedName>
    <definedName name="_key3" localSheetId="2" hidden="1">#REF!</definedName>
    <definedName name="_key3" localSheetId="21" hidden="1">#REF!</definedName>
    <definedName name="_key3" localSheetId="25" hidden="1">#REF!</definedName>
    <definedName name="_key3" hidden="1">#REF!</definedName>
    <definedName name="_Ki1">#REF!</definedName>
    <definedName name="_Ki2">#REF!</definedName>
    <definedName name="_klkjlo">#REF!</definedName>
    <definedName name="_KWEY" hidden="1">#REF!</definedName>
    <definedName name="_KWS1">#N/A</definedName>
    <definedName name="_KWS2">#N/A</definedName>
    <definedName name="_KWS3">#N/A</definedName>
    <definedName name="_l" localSheetId="18">#REF!</definedName>
    <definedName name="_l">#REF!</definedName>
    <definedName name="_LAR220" localSheetId="22">#REF!</definedName>
    <definedName name="_LAR220" localSheetId="18">#REF!</definedName>
    <definedName name="_LAR220" localSheetId="20">#REF!</definedName>
    <definedName name="_LAR220">#REF!</definedName>
    <definedName name="_LAR500" localSheetId="2">#REF!</definedName>
    <definedName name="_LAR500" localSheetId="22">#REF!</definedName>
    <definedName name="_LAR500" localSheetId="20">#REF!</definedName>
    <definedName name="_LAR500">#REF!</definedName>
    <definedName name="_lb1">#REF!</definedName>
    <definedName name="_lb2">#REF!</definedName>
    <definedName name="_LE1">#REF!</definedName>
    <definedName name="_LE2">#REF!</definedName>
    <definedName name="_LEX1">#REF!</definedName>
    <definedName name="_LEX2">#REF!</definedName>
    <definedName name="_LMH1">#REF!</definedName>
    <definedName name="_LMH2">#REF!</definedName>
    <definedName name="_ls1">#REF!</definedName>
    <definedName name="_ls2">#REF!</definedName>
    <definedName name="_ls3">#REF!</definedName>
    <definedName name="_ls4">#REF!</definedName>
    <definedName name="_LTR220">#REF!</definedName>
    <definedName name="_LTR500">#REF!</definedName>
    <definedName name="_LV1">#REF!</definedName>
    <definedName name="_lvl1">#REF!</definedName>
    <definedName name="_m" localSheetId="22">"#REF!"</definedName>
    <definedName name="_m" localSheetId="21">"#REF!"</definedName>
    <definedName name="_m" localSheetId="25">"#REF!"</definedName>
    <definedName name="_M" localSheetId="15">#REF!</definedName>
    <definedName name="_m" localSheetId="20">"#REF!"</definedName>
    <definedName name="_m">"#REF!"</definedName>
    <definedName name="_m20" localSheetId="15">#REF!</definedName>
    <definedName name="_m20">#REF!</definedName>
    <definedName name="_m234" localSheetId="15">#REF!</definedName>
    <definedName name="_m234">#REF!</definedName>
    <definedName name="_m35" localSheetId="15">#REF!</definedName>
    <definedName name="_m35">#REF!</definedName>
    <definedName name="_mac2">200</definedName>
    <definedName name="_MAN1">#REF!</definedName>
    <definedName name="_MatInverse_In" localSheetId="18" hidden="1">#REF!</definedName>
    <definedName name="_MatInverse_In" hidden="1">#REF!</definedName>
    <definedName name="_mcc1" localSheetId="22">#REF!</definedName>
    <definedName name="_mcc1" localSheetId="4">#REF!</definedName>
    <definedName name="_mcc1" localSheetId="20">#REF!</definedName>
    <definedName name="_mcc1">#REF!</definedName>
    <definedName name="_mcc2" localSheetId="22">#REF!</definedName>
    <definedName name="_mcc2" localSheetId="4">#REF!</definedName>
    <definedName name="_mcc2" localSheetId="20">#REF!</definedName>
    <definedName name="_mcc2">#REF!</definedName>
    <definedName name="_mcl132">'[13]A1-Continuous'!#REF!</definedName>
    <definedName name="_MG1" localSheetId="2">[11]Basicrates!$D$132</definedName>
    <definedName name="_MG1" localSheetId="18">#REF!</definedName>
    <definedName name="_MG1" localSheetId="21">[11]Basicrates!$D$132</definedName>
    <definedName name="_MG1" localSheetId="25">[11]Basicrates!$D$132</definedName>
    <definedName name="_MG1" localSheetId="15">#REF!</definedName>
    <definedName name="_MG1">#REF!</definedName>
    <definedName name="_mhr1" localSheetId="22">#REF!</definedName>
    <definedName name="_mhr1" localSheetId="15">#REF!</definedName>
    <definedName name="_mhr1" localSheetId="20">#REF!</definedName>
    <definedName name="_mhr1">#REF!</definedName>
    <definedName name="_mhr2" localSheetId="22">#REF!</definedName>
    <definedName name="_mhr2" localSheetId="20">#REF!</definedName>
    <definedName name="_mhr2">#REF!</definedName>
    <definedName name="_mhr3">#REF!</definedName>
    <definedName name="_mhr4">#REF!</definedName>
    <definedName name="_mix10">4.5</definedName>
    <definedName name="_mix15">264/50</definedName>
    <definedName name="_MIX1540" localSheetId="2">'[26]Mix Design'!$P$11</definedName>
    <definedName name="_MIX1540" localSheetId="18">#REF!</definedName>
    <definedName name="_MIX1540" localSheetId="21">'[26]Mix Design'!$P$11</definedName>
    <definedName name="_MIX1540" localSheetId="25">'[26]Mix Design'!$P$11</definedName>
    <definedName name="_MIX1540" localSheetId="15">#REF!</definedName>
    <definedName name="_MIX1540">#REF!</definedName>
    <definedName name="_MIX2" localSheetId="2">'[27]Mix Design'!$P$12</definedName>
    <definedName name="_MIX2" localSheetId="18">#REF!</definedName>
    <definedName name="_MIX2" localSheetId="21">'[27]Mix Design'!$P$12</definedName>
    <definedName name="_MIX2" localSheetId="25">'[27]Mix Design'!$P$12</definedName>
    <definedName name="_MIX2" localSheetId="15">#REF!</definedName>
    <definedName name="_MIX2">#REF!</definedName>
    <definedName name="_mix20">330/50</definedName>
    <definedName name="_MIX2020" localSheetId="2">'[26]Mix Design'!$P$12</definedName>
    <definedName name="_MIX2020" localSheetId="18">#REF!</definedName>
    <definedName name="_MIX2020" localSheetId="21">'[26]Mix Design'!$P$12</definedName>
    <definedName name="_MIX2020" localSheetId="25">'[26]Mix Design'!$P$12</definedName>
    <definedName name="_MIX2020" localSheetId="15">#REF!</definedName>
    <definedName name="_MIX2020">#REF!</definedName>
    <definedName name="_MIX2040" localSheetId="2">'[26]Mix Design'!$P$13</definedName>
    <definedName name="_MIX2040" localSheetId="18">#REF!</definedName>
    <definedName name="_MIX2040" localSheetId="21">'[26]Mix Design'!$P$13</definedName>
    <definedName name="_MIX2040" localSheetId="25">'[26]Mix Design'!$P$13</definedName>
    <definedName name="_MIX2040" localSheetId="15">#REF!</definedName>
    <definedName name="_MIX2040">#REF!</definedName>
    <definedName name="_MIX2540" localSheetId="2">'[26]Mix Design'!$P$15</definedName>
    <definedName name="_MIX2540" localSheetId="18">#REF!</definedName>
    <definedName name="_MIX2540" localSheetId="21">'[26]Mix Design'!$P$15</definedName>
    <definedName name="_MIX2540" localSheetId="25">'[26]Mix Design'!$P$15</definedName>
    <definedName name="_MIX2540" localSheetId="15">#REF!</definedName>
    <definedName name="_MIX2540">#REF!</definedName>
    <definedName name="_Mix255" localSheetId="2">'[28]Mix Design'!$P$13</definedName>
    <definedName name="_Mix255" localSheetId="18">#REF!</definedName>
    <definedName name="_Mix255" localSheetId="21">'[28]Mix Design'!$P$13</definedName>
    <definedName name="_Mix255" localSheetId="25">'[28]Mix Design'!$P$13</definedName>
    <definedName name="_Mix255" localSheetId="15">#REF!</definedName>
    <definedName name="_Mix255">#REF!</definedName>
    <definedName name="_mix30" localSheetId="21">360/50</definedName>
    <definedName name="_mix30" localSheetId="25">360/50</definedName>
    <definedName name="_mix30">360/50</definedName>
    <definedName name="_mix40" localSheetId="21">450/50</definedName>
    <definedName name="_mix40" localSheetId="25">450/50</definedName>
    <definedName name="_mix40">450/50</definedName>
    <definedName name="_ml3">'[13]A1-Continuous'!#REF!</definedName>
    <definedName name="_ml33">'[13]A1-Continuous'!#REF!</definedName>
    <definedName name="_mlc33">'[13]A1-Continuous'!#REF!</definedName>
    <definedName name="_mm1" localSheetId="18">#REF!</definedName>
    <definedName name="_mm1">#REF!</definedName>
    <definedName name="_mm2" localSheetId="18">#REF!</definedName>
    <definedName name="_mm2">#REF!</definedName>
    <definedName name="_mm3" localSheetId="18">#REF!</definedName>
    <definedName name="_mm3">#REF!</definedName>
    <definedName name="_MMB220">#REF!</definedName>
    <definedName name="_mnk1">#REF!</definedName>
    <definedName name="_mp1" localSheetId="22">#REF!</definedName>
    <definedName name="_mp1" localSheetId="20">#REF!</definedName>
    <definedName name="_mp1">#REF!</definedName>
    <definedName name="_Mzd1" localSheetId="2">[11]Basicrates!$D$158</definedName>
    <definedName name="_Mzd1" localSheetId="18">#REF!</definedName>
    <definedName name="_Mzd1" localSheetId="21">[11]Basicrates!$D$158</definedName>
    <definedName name="_Mzd1" localSheetId="25">[11]Basicrates!$D$158</definedName>
    <definedName name="_Mzd1" localSheetId="15">#REF!</definedName>
    <definedName name="_Mzd1">#REF!</definedName>
    <definedName name="_N" localSheetId="15">#REF!</definedName>
    <definedName name="_N">#REF!</definedName>
    <definedName name="_new1">#REF!</definedName>
    <definedName name="_ngl3" localSheetId="22">#REF!</definedName>
    <definedName name="_ngl3" localSheetId="20">#REF!</definedName>
    <definedName name="_ngl3">#REF!</definedName>
    <definedName name="_ngl4" localSheetId="22">#REF!</definedName>
    <definedName name="_ngl4" localSheetId="20">#REF!</definedName>
    <definedName name="_ngl4">#REF!</definedName>
    <definedName name="_Nov2007" localSheetId="2" hidden="1">{"'PROFITABILITY'!$A$1:$F$45"}</definedName>
    <definedName name="_Nov2007" localSheetId="22" hidden="1">{"'PROFITABILITY'!$A$1:$F$45"}</definedName>
    <definedName name="_Nov2007" localSheetId="18" hidden="1">{"'PROFITABILITY'!$A$1:$F$45"}</definedName>
    <definedName name="_Nov2007" localSheetId="21" hidden="1">{"'PROFITABILITY'!$A$1:$F$45"}</definedName>
    <definedName name="_Nov2007" localSheetId="25" hidden="1">{"'PROFITABILITY'!$A$1:$F$45"}</definedName>
    <definedName name="_Nov2007" localSheetId="15" hidden="1">{"'PROFITABILITY'!$A$1:$F$45"}</definedName>
    <definedName name="_Nov2007" localSheetId="20" hidden="1">{"'PROFITABILITY'!$A$1:$F$45"}</definedName>
    <definedName name="_Nov2007" hidden="1">{"'PROFITABILITY'!$A$1:$F$45"}</definedName>
    <definedName name="_np3" localSheetId="2">'[22]Material '!$G$50</definedName>
    <definedName name="_np3" localSheetId="18">#REF!</definedName>
    <definedName name="_np3" localSheetId="21">'[22]Material '!$G$50</definedName>
    <definedName name="_np3" localSheetId="25">'[22]Material '!$G$50</definedName>
    <definedName name="_np3" localSheetId="15">#REF!</definedName>
    <definedName name="_np3">#REF!</definedName>
    <definedName name="_nt75">#REF!</definedName>
    <definedName name="_OP2" localSheetId="2">[11]Basicrates!$D$152</definedName>
    <definedName name="_OP2" localSheetId="18">#REF!</definedName>
    <definedName name="_OP2" localSheetId="21">[11]Basicrates!$D$152</definedName>
    <definedName name="_OP2" localSheetId="25">[11]Basicrates!$D$152</definedName>
    <definedName name="_OP2" localSheetId="15">#REF!</definedName>
    <definedName name="_OP2">#REF!</definedName>
    <definedName name="_Order1" hidden="1">255</definedName>
    <definedName name="_Order2" localSheetId="22" hidden="1">255</definedName>
    <definedName name="_Order2" localSheetId="15" hidden="1">0</definedName>
    <definedName name="_Order2" localSheetId="20" hidden="1">255</definedName>
    <definedName name="_Order2" hidden="1">255</definedName>
    <definedName name="_out2" localSheetId="22">#REF!</definedName>
    <definedName name="_out2" localSheetId="20">#REF!</definedName>
    <definedName name="_out2" localSheetId="3">#REF!</definedName>
    <definedName name="_out2">#REF!</definedName>
    <definedName name="_p" localSheetId="22">"#REF!"</definedName>
    <definedName name="_p" localSheetId="21">"#REF!"</definedName>
    <definedName name="_p" localSheetId="25">"#REF!"</definedName>
    <definedName name="_P" localSheetId="15">#REF!</definedName>
    <definedName name="_p" localSheetId="20">"#REF!"</definedName>
    <definedName name="_p">"#REF!"</definedName>
    <definedName name="_P1" localSheetId="2">#REF!</definedName>
    <definedName name="_P1" localSheetId="22">#REF!</definedName>
    <definedName name="_P1" localSheetId="18">#REF!</definedName>
    <definedName name="_P1" localSheetId="20">#REF!</definedName>
    <definedName name="_P1">#REF!</definedName>
    <definedName name="_P2" localSheetId="2">#REF!</definedName>
    <definedName name="_P2">#REF!</definedName>
    <definedName name="_P3" localSheetId="2">#REF!</definedName>
    <definedName name="_P3">#REF!</definedName>
    <definedName name="_P4">#REF!</definedName>
    <definedName name="_P5">#REF!</definedName>
    <definedName name="_pan1">#REF!</definedName>
    <definedName name="_PAN2">#REF!</definedName>
    <definedName name="_Parse_In" hidden="1">#REF!</definedName>
    <definedName name="_Parse_Out" hidden="1">#REF!</definedName>
    <definedName name="_PB1">#REF!</definedName>
    <definedName name="_pdp1" localSheetId="22">#REF!</definedName>
    <definedName name="_pdp1" localSheetId="20">#REF!</definedName>
    <definedName name="_pdp1" localSheetId="3">#REF!</definedName>
    <definedName name="_pdp1">#REF!</definedName>
    <definedName name="_pdp2" localSheetId="22">#REF!</definedName>
    <definedName name="_pdp2" localSheetId="20">#REF!</definedName>
    <definedName name="_pdp2" localSheetId="3">#REF!</definedName>
    <definedName name="_pdp2">#REF!</definedName>
    <definedName name="_pdp3" localSheetId="22">#REF!</definedName>
    <definedName name="_pdp3" localSheetId="20">#REF!</definedName>
    <definedName name="_pdp3" localSheetId="3">#REF!</definedName>
    <definedName name="_pdp3">#REF!</definedName>
    <definedName name="_pep99" localSheetId="22">#REF!</definedName>
    <definedName name="_pep99" localSheetId="20">#REF!</definedName>
    <definedName name="_pep99" localSheetId="3">#REF!</definedName>
    <definedName name="_pep99">#REF!</definedName>
    <definedName name="_pfi1">[36]Coalmine!#REF!</definedName>
    <definedName name="_PIN1">#REF!</definedName>
    <definedName name="_PLC220">#REF!</definedName>
    <definedName name="_PM123" localSheetId="22" hidden="1">{"'Sheet1'!$A$4386:$N$4591"}</definedName>
    <definedName name="_PM123" localSheetId="18" hidden="1">{"'Sheet1'!$A$4386:$N$4591"}</definedName>
    <definedName name="_PM123" localSheetId="21" hidden="1">{"'Sheet1'!$A$4386:$N$4591"}</definedName>
    <definedName name="_PM123" localSheetId="25" hidden="1">{"'Sheet1'!$A$4386:$N$4591"}</definedName>
    <definedName name="_PM123" localSheetId="15" hidden="1">{"'Sheet1'!$A$4386:$N$4591"}</definedName>
    <definedName name="_PM123" localSheetId="20" hidden="1">{"'Sheet1'!$A$4386:$N$4591"}</definedName>
    <definedName name="_PM123" hidden="1">{"'Sheet1'!$A$4386:$N$4591"}</definedName>
    <definedName name="_PO2" localSheetId="2">'[51]PO NOS'!$B$2:$D$994</definedName>
    <definedName name="_PO2" localSheetId="18">#REF!</definedName>
    <definedName name="_PO2" localSheetId="21">'[51]PO NOS'!$B$2:$D$994</definedName>
    <definedName name="_PO2" localSheetId="25">'[51]PO NOS'!$B$2:$D$994</definedName>
    <definedName name="_PO2" localSheetId="15">#REF!</definedName>
    <definedName name="_PO2">#REF!</definedName>
    <definedName name="_pp" localSheetId="2" hidden="1">{"'PROFITABILITY'!$A$1:$F$45"}</definedName>
    <definedName name="_pp" localSheetId="22" hidden="1">{"'PROFITABILITY'!$A$1:$F$45"}</definedName>
    <definedName name="_pp" localSheetId="18" hidden="1">{"'PROFITABILITY'!$A$1:$F$45"}</definedName>
    <definedName name="_pp" localSheetId="21" hidden="1">{"'PROFITABILITY'!$A$1:$F$45"}</definedName>
    <definedName name="_pp" localSheetId="25" hidden="1">{"'PROFITABILITY'!$A$1:$F$45"}</definedName>
    <definedName name="_pp" localSheetId="15" hidden="1">{"'PROFITABILITY'!$A$1:$F$45"}</definedName>
    <definedName name="_pp" localSheetId="20" hidden="1">{"'PROFITABILITY'!$A$1:$F$45"}</definedName>
    <definedName name="_pp" hidden="1">{"'PROFITABILITY'!$A$1:$F$45"}</definedName>
    <definedName name="_pp1">[36]Coalmine!#REF!</definedName>
    <definedName name="_pp2">[36]Coalmine!#REF!</definedName>
    <definedName name="_ps1" localSheetId="3">#REF!</definedName>
    <definedName name="_ps1">#REF!</definedName>
    <definedName name="_Q">#REF!</definedName>
    <definedName name="_qqq1">#N/A</definedName>
    <definedName name="_QTY1" localSheetId="2">#REF!</definedName>
    <definedName name="_QTY1" localSheetId="22">#REF!</definedName>
    <definedName name="_QTY1" localSheetId="15">#REF!</definedName>
    <definedName name="_QTY1" localSheetId="20">#REF!</definedName>
    <definedName name="_QTY1">#REF!</definedName>
    <definedName name="_qty2" localSheetId="2">#REF!</definedName>
    <definedName name="_qty2" localSheetId="22">#REF!</definedName>
    <definedName name="_qty2" localSheetId="20">#REF!</definedName>
    <definedName name="_qty2">#REF!</definedName>
    <definedName name="_qty3" localSheetId="2">#REF!</definedName>
    <definedName name="_qty3" localSheetId="22">#REF!</definedName>
    <definedName name="_qty3" localSheetId="20">#REF!</definedName>
    <definedName name="_qty3">#REF!</definedName>
    <definedName name="_qty4">#REF!</definedName>
    <definedName name="_r" localSheetId="22">"#REF!"</definedName>
    <definedName name="_r" localSheetId="21">"#REF!"</definedName>
    <definedName name="_r" localSheetId="25">"#REF!"</definedName>
    <definedName name="_R" localSheetId="15">#REF!</definedName>
    <definedName name="_r" localSheetId="20">"#REF!"</definedName>
    <definedName name="_r">"#REF!"</definedName>
    <definedName name="_R1">#REF!</definedName>
    <definedName name="_RAC1" localSheetId="15">#REF!</definedName>
    <definedName name="_RAC1">#REF!</definedName>
    <definedName name="_RBS1" localSheetId="2">#REF!</definedName>
    <definedName name="_RBS1" localSheetId="22">#REF!</definedName>
    <definedName name="_RBS1" localSheetId="20">#REF!</definedName>
    <definedName name="_RBS1">#REF!</definedName>
    <definedName name="_rc">#REF!</definedName>
    <definedName name="_rcu2">#REF!</definedName>
    <definedName name="_Re1">#REF!</definedName>
    <definedName name="_RE100" localSheetId="2">#REF!</definedName>
    <definedName name="_RE100">#REF!</definedName>
    <definedName name="_RE104" localSheetId="2">#REF!</definedName>
    <definedName name="_RE104">#REF!</definedName>
    <definedName name="_RE112">#REF!</definedName>
    <definedName name="_RE220">#REF!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00">#REF!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Regression_Int">1</definedName>
    <definedName name="_Regression_Out" localSheetId="2" hidden="1">#REF!</definedName>
    <definedName name="_Regression_Out" localSheetId="22" hidden="1">#REF!</definedName>
    <definedName name="_Regression_Out" localSheetId="15" hidden="1">#REF!</definedName>
    <definedName name="_Regression_Out" localSheetId="20" hidden="1">#REF!</definedName>
    <definedName name="_Regression_Out" hidden="1">#REF!</definedName>
    <definedName name="_Regression_X" localSheetId="2" hidden="1">#REF!</definedName>
    <definedName name="_Regression_X" localSheetId="22" hidden="1">#REF!</definedName>
    <definedName name="_Regression_X" localSheetId="20" hidden="1">#REF!</definedName>
    <definedName name="_Regression_X" hidden="1">#REF!</definedName>
    <definedName name="_Regression_Y" localSheetId="2" hidden="1">#REF!</definedName>
    <definedName name="_Regression_Y" localSheetId="22" hidden="1">#REF!</definedName>
    <definedName name="_Regression_Y" localSheetId="20" hidden="1">#REF!</definedName>
    <definedName name="_Regression_Y" hidden="1">#REF!</definedName>
    <definedName name="_Rl1">#REF!</definedName>
    <definedName name="_ROD6">#REF!</definedName>
    <definedName name="_row1" localSheetId="22">#REF!</definedName>
    <definedName name="_row1" localSheetId="20">#REF!</definedName>
    <definedName name="_row1" localSheetId="3">#REF!</definedName>
    <definedName name="_row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 localSheetId="22">#REF!</definedName>
    <definedName name="_SAP1" localSheetId="20">#REF!</definedName>
    <definedName name="_SAP1" localSheetId="3">#REF!</definedName>
    <definedName name="_SAP1">#REF!</definedName>
    <definedName name="_SAP10" localSheetId="3">#REF!</definedName>
    <definedName name="_SAP10">#REF!</definedName>
    <definedName name="_SAP11" localSheetId="3">#REF!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01">#REF!</definedName>
    <definedName name="_SC02">#REF!</definedName>
    <definedName name="_SC03">#REF!</definedName>
    <definedName name="_SC04">#REF!</definedName>
    <definedName name="_SC05">#REF!</definedName>
    <definedName name="_SC06">#REF!</definedName>
    <definedName name="_SC11">#REF!</definedName>
    <definedName name="_SC12">#REF!</definedName>
    <definedName name="_SC13">#REF!</definedName>
    <definedName name="_SC21">#REF!</definedName>
    <definedName name="_SC22">#REF!</definedName>
    <definedName name="_SC23">#REF!</definedName>
    <definedName name="_SC24">#REF!</definedName>
    <definedName name="_SC25">#REF!</definedName>
    <definedName name="_SC26">#REF!</definedName>
    <definedName name="_SC7025">#REF!</definedName>
    <definedName name="_SC7042">#REF!</definedName>
    <definedName name="_SC7043">#REF!</definedName>
    <definedName name="_SC7045">#REF!</definedName>
    <definedName name="_SC7048">#REF!</definedName>
    <definedName name="_SCH11">#N/A</definedName>
    <definedName name="_sch2" localSheetId="2">#REF!</definedName>
    <definedName name="_sch2" localSheetId="22">#REF!</definedName>
    <definedName name="_sch2" localSheetId="15">#REF!</definedName>
    <definedName name="_sch2" localSheetId="4">#REF!</definedName>
    <definedName name="_sch2" localSheetId="20">#REF!</definedName>
    <definedName name="_sch2">#REF!</definedName>
    <definedName name="_sch9" localSheetId="22">#REF!</definedName>
    <definedName name="_sch9" localSheetId="20">#REF!</definedName>
    <definedName name="_sch9">#REF!</definedName>
    <definedName name="_sdf1">#REF!</definedName>
    <definedName name="_SDF2">#REF!</definedName>
    <definedName name="_SG1">#REF!</definedName>
    <definedName name="_SG2">#REF!</definedName>
    <definedName name="_sh1">90</definedName>
    <definedName name="_sh2">120</definedName>
    <definedName name="_sh3">150</definedName>
    <definedName name="_sh4">180</definedName>
    <definedName name="_sig1">[41]Code!$B$5</definedName>
    <definedName name="_sig2">[41]Code!$B$6</definedName>
    <definedName name="_sig3">[41]Code!$B$7</definedName>
    <definedName name="_sig4">[41]Code!$B$8</definedName>
    <definedName name="_sig5">[41]Code!$B$9</definedName>
    <definedName name="_sit75">#REF!</definedName>
    <definedName name="_Sort" localSheetId="15" hidden="1">#REF!</definedName>
    <definedName name="_Sort" hidden="1">#REF!</definedName>
    <definedName name="_srk1"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S402" localSheetId="2">#REF!</definedName>
    <definedName name="_SS402" localSheetId="22">#REF!</definedName>
    <definedName name="_SS402" localSheetId="4">#REF!</definedName>
    <definedName name="_SS402" localSheetId="20">#REF!</definedName>
    <definedName name="_SS402">#REF!</definedName>
    <definedName name="_SS403" localSheetId="22">#REF!</definedName>
    <definedName name="_SS403" localSheetId="4">#REF!</definedName>
    <definedName name="_SS403" localSheetId="20">#REF!</definedName>
    <definedName name="_SS403">#REF!</definedName>
    <definedName name="_SS404" localSheetId="22">#REF!</definedName>
    <definedName name="_SS404" localSheetId="4">#REF!</definedName>
    <definedName name="_SS404" localSheetId="20">#REF!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SSF1">#REF!</definedName>
    <definedName name="_SSF2">#REF!</definedName>
    <definedName name="_SSF3">#REF!</definedName>
    <definedName name="_SUN1">#N/A</definedName>
    <definedName name="_SUN2">#N/A</definedName>
    <definedName name="_SV7025" localSheetId="2">#REF!</definedName>
    <definedName name="_SV7025" localSheetId="22">#REF!</definedName>
    <definedName name="_SV7025" localSheetId="15">#REF!</definedName>
    <definedName name="_SV7025" localSheetId="20">#REF!</definedName>
    <definedName name="_SV7025">#REF!</definedName>
    <definedName name="_SV7042" localSheetId="2">#REF!</definedName>
    <definedName name="_SV7042" localSheetId="22">#REF!</definedName>
    <definedName name="_SV7042" localSheetId="20">#REF!</definedName>
    <definedName name="_SV7042">#REF!</definedName>
    <definedName name="_SV7043" localSheetId="2">#REF!</definedName>
    <definedName name="_SV7043" localSheetId="22">#REF!</definedName>
    <definedName name="_SV7043" localSheetId="20">#REF!</definedName>
    <definedName name="_SV7043">#REF!</definedName>
    <definedName name="_SV7045">#REF!</definedName>
    <definedName name="_SV7048">#REF!</definedName>
    <definedName name="_t">"#REF!"</definedName>
    <definedName name="_T141000" localSheetId="2">#REF!</definedName>
    <definedName name="_T141000" localSheetId="22">#REF!</definedName>
    <definedName name="_T141000" localSheetId="15">#REF!</definedName>
    <definedName name="_T141000" localSheetId="20">#REF!</definedName>
    <definedName name="_T141000">#REF!</definedName>
    <definedName name="_T142000" localSheetId="2">#REF!</definedName>
    <definedName name="_T142000" localSheetId="15">#REF!</definedName>
    <definedName name="_T142000">#REF!</definedName>
    <definedName name="_T143100" localSheetId="2">#REF!</definedName>
    <definedName name="_T143100">#REF!</definedName>
    <definedName name="_T143300">#REF!</definedName>
    <definedName name="_T143400">#REF!</definedName>
    <definedName name="_T143600">#REF!</definedName>
    <definedName name="_T143800">#REF!</definedName>
    <definedName name="_T143820">#REF!</definedName>
    <definedName name="_T144100">#REF!</definedName>
    <definedName name="_T144300">#REF!</definedName>
    <definedName name="_T144400">#REF!</definedName>
    <definedName name="_T144500">#REF!</definedName>
    <definedName name="_T144600">#REF!</definedName>
    <definedName name="_T144700">#REF!</definedName>
    <definedName name="_T144800">#REF!</definedName>
    <definedName name="_T145000">#REF!</definedName>
    <definedName name="_T146000">#REF!</definedName>
    <definedName name="_T147000">#REF!</definedName>
    <definedName name="_T147100">#REF!</definedName>
    <definedName name="_T147200">#REF!</definedName>
    <definedName name="_TAB1" localSheetId="21">#REF!</definedName>
    <definedName name="_TAB1" localSheetId="25">#REF!</definedName>
    <definedName name="_TAB1">#REF!</definedName>
    <definedName name="_TAB2">#REF!</definedName>
    <definedName name="_TB2" localSheetId="2">'[29]SPT vs PHI'!$B$2:$C$65</definedName>
    <definedName name="_TB2" localSheetId="18">#REF!</definedName>
    <definedName name="_TB2" localSheetId="21">'[29]SPT vs PHI'!$B$2:$C$65</definedName>
    <definedName name="_TB2" localSheetId="25">'[29]SPT vs PHI'!$B$2:$C$65</definedName>
    <definedName name="_TB2" localSheetId="15">#REF!</definedName>
    <definedName name="_TB2">#REF!</definedName>
    <definedName name="_te1">#REF!</definedName>
    <definedName name="_tf2" localSheetId="2">[23]Intro!$J$142</definedName>
    <definedName name="_tf2" localSheetId="18">#REF!</definedName>
    <definedName name="_tf2" localSheetId="21">[23]Intro!$J$142</definedName>
    <definedName name="_tf2" localSheetId="25">[23]Intro!$J$142</definedName>
    <definedName name="_tf2" localSheetId="15">#REF!</definedName>
    <definedName name="_tf2">#REF!</definedName>
    <definedName name="_tf3" localSheetId="2">[23]Intro!$J$148</definedName>
    <definedName name="_tf3" localSheetId="18">#REF!</definedName>
    <definedName name="_tf3" localSheetId="21">[23]Intro!$J$148</definedName>
    <definedName name="_tf3" localSheetId="25">[23]Intro!$J$148</definedName>
    <definedName name="_tf3" localSheetId="15">#REF!</definedName>
    <definedName name="_tf3">#REF!</definedName>
    <definedName name="_tf4" localSheetId="2">[23]Intro!$J$150</definedName>
    <definedName name="_tf4" localSheetId="18">#REF!</definedName>
    <definedName name="_tf4" localSheetId="21">[23]Intro!$J$150</definedName>
    <definedName name="_tf4" localSheetId="25">[23]Intro!$J$150</definedName>
    <definedName name="_tf4" localSheetId="15">#REF!</definedName>
    <definedName name="_tf4">#REF!</definedName>
    <definedName name="_tfd1" localSheetId="2">[23]Intro!$L$141</definedName>
    <definedName name="_tfd1" localSheetId="18">#REF!</definedName>
    <definedName name="_tfd1" localSheetId="21">[23]Intro!$L$141</definedName>
    <definedName name="_tfd1" localSheetId="25">[23]Intro!$L$141</definedName>
    <definedName name="_tfd1" localSheetId="15">#REF!</definedName>
    <definedName name="_tfd1">#REF!</definedName>
    <definedName name="_tfd2" localSheetId="2">[23]Intro!$L$143</definedName>
    <definedName name="_tfd2" localSheetId="18">#REF!</definedName>
    <definedName name="_tfd2" localSheetId="21">[23]Intro!$L$143</definedName>
    <definedName name="_tfd2" localSheetId="25">[23]Intro!$L$143</definedName>
    <definedName name="_tfd2" localSheetId="15">#REF!</definedName>
    <definedName name="_tfd2">#REF!</definedName>
    <definedName name="_tfd3" localSheetId="2">[23]Intro!$L$147</definedName>
    <definedName name="_tfd3" localSheetId="18">#REF!</definedName>
    <definedName name="_tfd3" localSheetId="21">[23]Intro!$L$147</definedName>
    <definedName name="_tfd3" localSheetId="25">[23]Intro!$L$147</definedName>
    <definedName name="_tfd3" localSheetId="15">#REF!</definedName>
    <definedName name="_tfd3">#REF!</definedName>
    <definedName name="_tfd4" localSheetId="2">[23]Intro!$L$149</definedName>
    <definedName name="_tfd4" localSheetId="18">#REF!</definedName>
    <definedName name="_tfd4" localSheetId="21">[23]Intro!$L$149</definedName>
    <definedName name="_tfd4" localSheetId="25">[23]Intro!$L$149</definedName>
    <definedName name="_tfd4" localSheetId="15">#REF!</definedName>
    <definedName name="_tfd4">#REF!</definedName>
    <definedName name="_Tk1" localSheetId="15">#REF!</definedName>
    <definedName name="_Tk1">#REF!</definedName>
    <definedName name="_Tk11" localSheetId="15">#REF!</definedName>
    <definedName name="_Tk11">#REF!</definedName>
    <definedName name="_Tk2">#REF!</definedName>
    <definedName name="_Tkl1">#REF!</definedName>
    <definedName name="_tl1">#REF!</definedName>
    <definedName name="_tl2">#REF!</definedName>
    <definedName name="_Tm2">#REF!</definedName>
    <definedName name="_tr1" localSheetId="2">[23]Intro!$C$140</definedName>
    <definedName name="_tr1" localSheetId="18">#REF!</definedName>
    <definedName name="_tr1" localSheetId="21">[23]Intro!$C$140</definedName>
    <definedName name="_tr1" localSheetId="25">[23]Intro!$C$140</definedName>
    <definedName name="_tr1" localSheetId="15">#REF!</definedName>
    <definedName name="_tr1">#REF!</definedName>
    <definedName name="_TR100">#REF!</definedName>
    <definedName name="_tr2" localSheetId="2">[23]Intro!$C$142</definedName>
    <definedName name="_tr2" localSheetId="18">#REF!</definedName>
    <definedName name="_tr2" localSheetId="21">[23]Intro!$C$142</definedName>
    <definedName name="_tr2" localSheetId="25">[23]Intro!$C$142</definedName>
    <definedName name="_tr2" localSheetId="15">#REF!</definedName>
    <definedName name="_tr2">#REF!</definedName>
    <definedName name="_TR220" localSheetId="22">#REF!</definedName>
    <definedName name="_TR220" localSheetId="15">#REF!</definedName>
    <definedName name="_TR220" localSheetId="20">#REF!</definedName>
    <definedName name="_TR220">#REF!</definedName>
    <definedName name="_tr3" localSheetId="2">[23]Intro!$C$150</definedName>
    <definedName name="_tr3" localSheetId="18">#REF!</definedName>
    <definedName name="_tr3" localSheetId="21">[23]Intro!$C$150</definedName>
    <definedName name="_tr3" localSheetId="25">[23]Intro!$C$150</definedName>
    <definedName name="_tr3" localSheetId="15">#REF!</definedName>
    <definedName name="_tr3">#REF!</definedName>
    <definedName name="_TR315">#REF!</definedName>
    <definedName name="_TR33">#REF!</definedName>
    <definedName name="_TR500" localSheetId="22">#REF!</definedName>
    <definedName name="_TR500" localSheetId="15">#REF!</definedName>
    <definedName name="_TR500" localSheetId="20">#REF!</definedName>
    <definedName name="_TR500">#REF!</definedName>
    <definedName name="_tr75">#REF!</definedName>
    <definedName name="_trd1" localSheetId="2">[23]Intro!$B$140</definedName>
    <definedName name="_trd1" localSheetId="18">#REF!</definedName>
    <definedName name="_trd1" localSheetId="21">[23]Intro!$B$140</definedName>
    <definedName name="_trd1" localSheetId="25">[23]Intro!$B$140</definedName>
    <definedName name="_trd1" localSheetId="15">#REF!</definedName>
    <definedName name="_trd1">#REF!</definedName>
    <definedName name="_trd2" localSheetId="2">[23]Intro!$B$142</definedName>
    <definedName name="_trd2" localSheetId="18">#REF!</definedName>
    <definedName name="_trd2" localSheetId="21">[23]Intro!$B$142</definedName>
    <definedName name="_trd2" localSheetId="25">[23]Intro!$B$142</definedName>
    <definedName name="_trd2" localSheetId="15">#REF!</definedName>
    <definedName name="_trd2">#REF!</definedName>
    <definedName name="_trd3" localSheetId="2">[23]Intro!$B$148</definedName>
    <definedName name="_trd3" localSheetId="18">#REF!</definedName>
    <definedName name="_trd3" localSheetId="21">[23]Intro!$B$148</definedName>
    <definedName name="_trd3" localSheetId="25">[23]Intro!$B$148</definedName>
    <definedName name="_trd3" localSheetId="15">#REF!</definedName>
    <definedName name="_trd3">#REF!</definedName>
    <definedName name="_trt75">#REF!</definedName>
    <definedName name="_try1" localSheetId="22">#REF!</definedName>
    <definedName name="_try1" localSheetId="15">#REF!</definedName>
    <definedName name="_try1" localSheetId="20">#REF!</definedName>
    <definedName name="_try1">#REF!</definedName>
    <definedName name="_tt75">#REF!</definedName>
    <definedName name="_U">#REF!</definedName>
    <definedName name="_V">#REF!</definedName>
    <definedName name="_V1">#REF!</definedName>
    <definedName name="_V2">#REF!</definedName>
    <definedName name="_VC12">#REF!</definedName>
    <definedName name="_Vf1">#REF!</definedName>
    <definedName name="_Vf2">#REF!</definedName>
    <definedName name="_VisualChart" hidden="1">#REF!</definedName>
    <definedName name="_vr1">#REF!</definedName>
    <definedName name="_VS2004" hidden="1">#REF!</definedName>
    <definedName name="_Wc1">#REF!</definedName>
    <definedName name="_WC3">#REF!</definedName>
    <definedName name="_WD2" localSheetId="2">[11]Basicrates!$D$131</definedName>
    <definedName name="_WD2" localSheetId="18">#REF!</definedName>
    <definedName name="_WD2" localSheetId="21">[11]Basicrates!$D$131</definedName>
    <definedName name="_WD2" localSheetId="25">[11]Basicrates!$D$131</definedName>
    <definedName name="_WD2" localSheetId="15">#REF!</definedName>
    <definedName name="_WD2">#REF!</definedName>
    <definedName name="_WP1" localSheetId="22">#REF!</definedName>
    <definedName name="_WP1" localSheetId="15">#REF!</definedName>
    <definedName name="_WP1" localSheetId="20">#REF!</definedName>
    <definedName name="_WP1">#REF!</definedName>
    <definedName name="_Wr1">#REF!</definedName>
    <definedName name="_Wr3">#REF!</definedName>
    <definedName name="_Xl1">#REF!</definedName>
    <definedName name="_xlcn.WorksheetConnection_InfoEntryA2D32" localSheetId="2" hidden="1">'[10]Info Entry'!$A$2:$C$32</definedName>
    <definedName name="_xlcn.WorksheetConnection_InfoEntryA2D32" localSheetId="18" hidden="1">#REF!</definedName>
    <definedName name="_xlcn.WorksheetConnection_InfoEntryA2D32" localSheetId="21" hidden="1">'[10]Info Entry'!$A$2:$C$32</definedName>
    <definedName name="_xlcn.WorksheetConnection_InfoEntryA2D32" localSheetId="25" hidden="1">'[10]Info Entry'!$A$2:$C$32</definedName>
    <definedName name="_xlcn.WorksheetConnection_InfoEntryA2D32" localSheetId="15" hidden="1">#REF!</definedName>
    <definedName name="_xlcn.WorksheetConnection_InfoEntryA2D32" hidden="1">#REF!</definedName>
    <definedName name="_ZS1" localSheetId="15">#REF!</definedName>
    <definedName name="_ZS1">#REF!</definedName>
    <definedName name="_ZS2" localSheetId="15">#REF!</definedName>
    <definedName name="_ZS2">#REF!</definedName>
    <definedName name="¿uº°¿μ¾÷" localSheetId="22">#REF!</definedName>
    <definedName name="¿uº°¿μ¾÷" localSheetId="20">#REF!</definedName>
    <definedName name="¿uº°¿μ¾÷">#REF!</definedName>
    <definedName name="√">"SQRT"</definedName>
    <definedName name="a" localSheetId="22">#REF!</definedName>
    <definedName name="a" localSheetId="20">#REF!</definedName>
    <definedName name="a" localSheetId="3">#REF!</definedName>
    <definedName name="a">#REF!</definedName>
    <definedName name="a._Trimmer">#REF!</definedName>
    <definedName name="A.T.RAJAN">#REF!</definedName>
    <definedName name="a____________">#REF!</definedName>
    <definedName name="a___0">#REF!</definedName>
    <definedName name="a___13">#REF!</definedName>
    <definedName name="a__Labour_charges_for_cutting_bending__welding_including_materials.">#REF!</definedName>
    <definedName name="A_1">"#REF!"</definedName>
    <definedName name="A_A">#REF!</definedName>
    <definedName name="A_B">#REF!</definedName>
    <definedName name="A_D" localSheetId="18">INDEX(#REF!,MATCH(#REF!,#REF!,0))</definedName>
    <definedName name="A_D" localSheetId="15">INDEX(#REF!,MATCH(#REF!,#REF!,0))</definedName>
    <definedName name="A_D">INDEX(#REF!,MATCH(#REF!,#REF!,0))</definedName>
    <definedName name="a_dash" localSheetId="2">#REF!</definedName>
    <definedName name="a_dash" localSheetId="22">#REF!</definedName>
    <definedName name="a_dash" localSheetId="15">#REF!</definedName>
    <definedName name="a_dash" localSheetId="20">#REF!</definedName>
    <definedName name="a_dash">#REF!</definedName>
    <definedName name="A_sp">#REF!</definedName>
    <definedName name="a0" localSheetId="2">#REF!</definedName>
    <definedName name="a0" localSheetId="22">#REF!</definedName>
    <definedName name="a0" localSheetId="20">#REF!</definedName>
    <definedName name="a0">#REF!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_" localSheetId="22">#REF!</definedName>
    <definedName name="A1_" localSheetId="20">#REF!</definedName>
    <definedName name="A1_" localSheetId="3">#REF!</definedName>
    <definedName name="A1_">#REF!</definedName>
    <definedName name="A1____0">#REF!</definedName>
    <definedName name="A1____13">#REF!</definedName>
    <definedName name="A10_" localSheetId="3">#REF!</definedName>
    <definedName name="A10_">#REF!</definedName>
    <definedName name="A10____0">#REF!</definedName>
    <definedName name="A10____13">#REF!</definedName>
    <definedName name="A13_" localSheetId="3">#REF!</definedName>
    <definedName name="A13_">#REF!</definedName>
    <definedName name="A13____0">#REF!</definedName>
    <definedName name="A13____13">#REF!</definedName>
    <definedName name="a1a" localSheetId="21">#REF!</definedName>
    <definedName name="a1a" localSheetId="25">#REF!</definedName>
    <definedName name="a1a">#REF!</definedName>
    <definedName name="A2_">#REF!</definedName>
    <definedName name="A2____0">#REF!</definedName>
    <definedName name="A2____13">#REF!</definedName>
    <definedName name="a2a" localSheetId="21">#REF!</definedName>
    <definedName name="a2a" localSheetId="25">#REF!</definedName>
    <definedName name="a2a">#REF!</definedName>
    <definedName name="A3_">#REF!</definedName>
    <definedName name="A3____0">#REF!</definedName>
    <definedName name="A3____13">#REF!</definedName>
    <definedName name="A4_">#REF!</definedName>
    <definedName name="A4____0">#REF!</definedName>
    <definedName name="A4____13">#REF!</definedName>
    <definedName name="a45b45">#REF!</definedName>
    <definedName name="A5_">#REF!</definedName>
    <definedName name="A5____0">#REF!</definedName>
    <definedName name="A5____13">#REF!</definedName>
    <definedName name="A6_">#REF!</definedName>
    <definedName name="A6____0">#REF!</definedName>
    <definedName name="A6____13">#REF!</definedName>
    <definedName name="A65379A10">#REF!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 localSheetId="22">#REF!</definedName>
    <definedName name="aa" localSheetId="20">#REF!</definedName>
    <definedName name="aa">#REF!</definedName>
    <definedName name="aaa" localSheetId="2">#REF!</definedName>
    <definedName name="AAA" localSheetId="22" hidden="1">{#N/A,#N/A,FALSE,"COVER1.XLS ";#N/A,#N/A,FALSE,"RACT1.XLS";#N/A,#N/A,FALSE,"RACT2.XLS";#N/A,#N/A,FALSE,"ECCMP";#N/A,#N/A,FALSE,"WELDER.XLS"}</definedName>
    <definedName name="AAA" localSheetId="18" hidden="1">{#N/A,#N/A,FALSE,"COVER1.XLS ";#N/A,#N/A,FALSE,"RACT1.XLS";#N/A,#N/A,FALSE,"RACT2.XLS";#N/A,#N/A,FALSE,"ECCMP";#N/A,#N/A,FALSE,"WELDER.XLS"}</definedName>
    <definedName name="aaa" localSheetId="21">#REF!</definedName>
    <definedName name="aaa" localSheetId="25">#REF!</definedName>
    <definedName name="AAA" localSheetId="15" hidden="1">{#N/A,#N/A,FALSE,"COVER1.XLS ";#N/A,#N/A,FALSE,"RACT1.XLS";#N/A,#N/A,FALSE,"RACT2.XLS";#N/A,#N/A,FALSE,"ECCMP";#N/A,#N/A,FALSE,"WELDER.XLS"}</definedName>
    <definedName name="AAA" localSheetId="4" hidden="1">{#N/A,#N/A,FALSE,"COVER1.XLS ";#N/A,#N/A,FALSE,"RACT1.XLS";#N/A,#N/A,FALSE,"RACT2.XLS";#N/A,#N/A,FALSE,"ECCMP";#N/A,#N/A,FALSE,"WELDER.XLS"}</definedName>
    <definedName name="AAA" localSheetId="20" hidden="1">{#N/A,#N/A,FALSE,"COVER1.XLS ";#N/A,#N/A,FALSE,"RACT1.XLS";#N/A,#N/A,FALSE,"RACT2.XLS";#N/A,#N/A,FALSE,"ECCMP";#N/A,#N/A,FALSE,"WELDER.XLS"}</definedName>
    <definedName name="AAA" localSheetId="3" hidden="1">{#N/A,#N/A,FALSE,"COVER1.XLS ";#N/A,#N/A,FALSE,"RACT1.XLS";#N/A,#N/A,FALSE,"RACT2.XLS";#N/A,#N/A,FALSE,"ECCMP";#N/A,#N/A,FALSE,"WELDER.XLS"}</definedName>
    <definedName name="AAA" hidden="1">{#N/A,#N/A,FALSE,"COVER1.XLS ";#N/A,#N/A,FALSE,"RACT1.XLS";#N/A,#N/A,FALSE,"RACT2.XLS";#N/A,#N/A,FALSE,"ECCMP";#N/A,#N/A,FALSE,"WELDER.XLS"}</definedName>
    <definedName name="aaaa" localSheetId="2">#REF!</definedName>
    <definedName name="aaaa" localSheetId="22">#REF!</definedName>
    <definedName name="aaaa" localSheetId="4">#REF!</definedName>
    <definedName name="aaaa" localSheetId="20">#REF!</definedName>
    <definedName name="aaaa">#REF!</definedName>
    <definedName name="AAAA_1">NA()</definedName>
    <definedName name="aaaaa" localSheetId="18">#REF!</definedName>
    <definedName name="aaaaa">#REF!</definedName>
    <definedName name="AAAAAA" localSheetId="22" hidden="1">#REF!</definedName>
    <definedName name="AAAAAA" localSheetId="15" hidden="1">#REF!</definedName>
    <definedName name="AAAAAA" localSheetId="20" hidden="1">#REF!</definedName>
    <definedName name="AAAAAA" hidden="1">#REF!</definedName>
    <definedName name="AAAAAAA">#REF!</definedName>
    <definedName name="AAAAAAAAA" localSheetId="22">#REF!</definedName>
    <definedName name="AAAAAAAAA" localSheetId="20">#REF!</definedName>
    <definedName name="AAAAAAAAA">#REF!</definedName>
    <definedName name="aaaaaaaaaaa">#REF!</definedName>
    <definedName name="AAAAAAAAAAAAA" hidden="1">#REF!</definedName>
    <definedName name="AAAAAAAAAAAAAAAAAAAAAAAAAAAAAAAAAAAAAAAAA">#REF!</definedName>
    <definedName name="aab" localSheetId="2" hidden="1">{"form-D1",#N/A,FALSE,"FORM-D1";"form-D1_amt",#N/A,FALSE,"FORM-D1"}</definedName>
    <definedName name="aab" localSheetId="22" hidden="1">{"form-D1",#N/A,FALSE,"FORM-D1";"form-D1_amt",#N/A,FALSE,"FORM-D1"}</definedName>
    <definedName name="aab" localSheetId="18" hidden="1">{"form-D1",#N/A,FALSE,"FORM-D1";"form-D1_amt",#N/A,FALSE,"FORM-D1"}</definedName>
    <definedName name="aab" localSheetId="21" hidden="1">{"form-D1",#N/A,FALSE,"FORM-D1";"form-D1_amt",#N/A,FALSE,"FORM-D1"}</definedName>
    <definedName name="aab" localSheetId="25" hidden="1">{"form-D1",#N/A,FALSE,"FORM-D1";"form-D1_amt",#N/A,FALSE,"FORM-D1"}</definedName>
    <definedName name="aab" localSheetId="15" hidden="1">{"form-D1",#N/A,FALSE,"FORM-D1";"form-D1_amt",#N/A,FALSE,"FORM-D1"}</definedName>
    <definedName name="aab" localSheetId="20" hidden="1">{"form-D1",#N/A,FALSE,"FORM-D1";"form-D1_amt",#N/A,FALSE,"FORM-D1"}</definedName>
    <definedName name="aab" hidden="1">{"form-D1",#N/A,FALSE,"FORM-D1";"form-D1_amt",#N/A,FALSE,"FORM-D1"}</definedName>
    <definedName name="aab_1">NA()</definedName>
    <definedName name="aac" localSheetId="2" hidden="1">{"'PROFITABILITY'!$A$1:$F$45"}</definedName>
    <definedName name="aac" localSheetId="22" hidden="1">{"'PROFITABILITY'!$A$1:$F$45"}</definedName>
    <definedName name="aac" localSheetId="18" hidden="1">{"'PROFITABILITY'!$A$1:$F$45"}</definedName>
    <definedName name="aac" localSheetId="21" hidden="1">{"'PROFITABILITY'!$A$1:$F$45"}</definedName>
    <definedName name="aac" localSheetId="25" hidden="1">{"'PROFITABILITY'!$A$1:$F$45"}</definedName>
    <definedName name="aac" localSheetId="15" hidden="1">{"'PROFITABILITY'!$A$1:$F$45"}</definedName>
    <definedName name="aac" localSheetId="20" hidden="1">{"'PROFITABILITY'!$A$1:$F$45"}</definedName>
    <definedName name="aac" hidden="1">{"'PROFITABILITY'!$A$1:$F$45"}</definedName>
    <definedName name="aadf" hidden="1">#REF!</definedName>
    <definedName name="aamin">#REF!</definedName>
    <definedName name="aas">#REF!</definedName>
    <definedName name="aasdad">[52]GWC!#REF!</definedName>
    <definedName name="AASDF">#REF!</definedName>
    <definedName name="aav" localSheetId="2" hidden="1">{"'PROFITABILITY'!$A$1:$F$45"}</definedName>
    <definedName name="aav" localSheetId="22" hidden="1">{"'PROFITABILITY'!$A$1:$F$45"}</definedName>
    <definedName name="aav" localSheetId="18" hidden="1">{"'PROFITABILITY'!$A$1:$F$45"}</definedName>
    <definedName name="aav" localSheetId="21" hidden="1">{"'PROFITABILITY'!$A$1:$F$45"}</definedName>
    <definedName name="aav" localSheetId="25" hidden="1">{"'PROFITABILITY'!$A$1:$F$45"}</definedName>
    <definedName name="aav" localSheetId="15" hidden="1">{"'PROFITABILITY'!$A$1:$F$45"}</definedName>
    <definedName name="aav" localSheetId="20" hidden="1">{"'PROFITABILITY'!$A$1:$F$45"}</definedName>
    <definedName name="aav" hidden="1">{"'PROFITABILITY'!$A$1:$F$45"}</definedName>
    <definedName name="aAXX1">#REF!</definedName>
    <definedName name="ab" localSheetId="22">#REF!</definedName>
    <definedName name="ab" localSheetId="4">#REF!</definedName>
    <definedName name="ab" localSheetId="20">#REF!</definedName>
    <definedName name="ab">#REF!</definedName>
    <definedName name="abab">#REF!</definedName>
    <definedName name="ABACUS" localSheetId="22">#REF!</definedName>
    <definedName name="ABACUS" localSheetId="4">#REF!</definedName>
    <definedName name="ABACUS" localSheetId="20">#REF!</definedName>
    <definedName name="ABACUS">#REF!</definedName>
    <definedName name="abb">#REF!</definedName>
    <definedName name="abc" localSheetId="2" hidden="1">{"'PROFITABILITY'!$A$1:$F$45"}</definedName>
    <definedName name="abc" localSheetId="22" hidden="1">{"'PROFITABILITY'!$A$1:$F$45"}</definedName>
    <definedName name="abc" localSheetId="18" hidden="1">{"'PROFITABILITY'!$A$1:$F$45"}</definedName>
    <definedName name="abc" localSheetId="21" hidden="1">{"'PROFITABILITY'!$A$1:$F$45"}</definedName>
    <definedName name="abc" localSheetId="25" hidden="1">{"'PROFITABILITY'!$A$1:$F$45"}</definedName>
    <definedName name="abc" localSheetId="15">#REF!</definedName>
    <definedName name="abc" localSheetId="20" hidden="1">{"'PROFITABILITY'!$A$1:$F$45"}</definedName>
    <definedName name="abc" hidden="1">{"'PROFITABILITY'!$A$1:$F$45"}</definedName>
    <definedName name="ABCD">#REF!</definedName>
    <definedName name="abcdefg" localSheetId="2" hidden="1">{"'PROFITABILITY'!$A$1:$F$45"}</definedName>
    <definedName name="abcdefg" localSheetId="22" hidden="1">{"'PROFITABILITY'!$A$1:$F$45"}</definedName>
    <definedName name="abcdefg" localSheetId="18" hidden="1">{"'PROFITABILITY'!$A$1:$F$45"}</definedName>
    <definedName name="abcdefg" localSheetId="21" hidden="1">{"'PROFITABILITY'!$A$1:$F$45"}</definedName>
    <definedName name="abcdefg" localSheetId="25" hidden="1">{"'PROFITABILITY'!$A$1:$F$45"}</definedName>
    <definedName name="abcdefg" localSheetId="15" hidden="1">{"'PROFITABILITY'!$A$1:$F$45"}</definedName>
    <definedName name="abcdefg" localSheetId="20" hidden="1">{"'PROFITABILITY'!$A$1:$F$45"}</definedName>
    <definedName name="abcdefg" hidden="1">{"'PROFITABILITY'!$A$1:$F$45"}</definedName>
    <definedName name="abg" localSheetId="21">#REF!</definedName>
    <definedName name="abg" localSheetId="25">#REF!</definedName>
    <definedName name="abg">#REF!</definedName>
    <definedName name="ABoltDia">#REF!</definedName>
    <definedName name="ABoltLength">#REF!</definedName>
    <definedName name="ABoltProjection">#REF!</definedName>
    <definedName name="ABS">#REF!</definedName>
    <definedName name="abstract" localSheetId="2">'[53]Rate Analysis'!$G$154</definedName>
    <definedName name="abstract" localSheetId="18">#REF!</definedName>
    <definedName name="abstract" localSheetId="21">'[53]Rate Analysis'!$G$154</definedName>
    <definedName name="abstract" localSheetId="25">'[53]Rate Analysis'!$G$154</definedName>
    <definedName name="abstract" localSheetId="15">#REF!</definedName>
    <definedName name="abstract">#REF!</definedName>
    <definedName name="ABTemplateOD" localSheetId="22">#REF!</definedName>
    <definedName name="ABTemplateOD" localSheetId="15">#REF!</definedName>
    <definedName name="ABTemplateOD" localSheetId="20">#REF!</definedName>
    <definedName name="ABTemplateOD">#REF!</definedName>
    <definedName name="AC" localSheetId="22">#REF!</definedName>
    <definedName name="AC" localSheetId="20">#REF!</definedName>
    <definedName name="AC">#REF!</definedName>
    <definedName name="AC_DESIGN">#REF!</definedName>
    <definedName name="AC_disc">#REF!</definedName>
    <definedName name="AC170CM" localSheetId="2">[11]Basicrates!$D$133</definedName>
    <definedName name="AC170CM" localSheetId="18">#REF!</definedName>
    <definedName name="AC170CM" localSheetId="21">[11]Basicrates!$D$133</definedName>
    <definedName name="AC170CM" localSheetId="25">[11]Basicrates!$D$133</definedName>
    <definedName name="AC170CM" localSheetId="15">#REF!</definedName>
    <definedName name="AC170CM">#REF!</definedName>
    <definedName name="ACARRAY" localSheetId="15">#REF!</definedName>
    <definedName name="ACARRAY">#REF!</definedName>
    <definedName name="acb">#REF!</definedName>
    <definedName name="ACCESS" localSheetId="22">#REF!</definedName>
    <definedName name="ACCESS" localSheetId="20">#REF!</definedName>
    <definedName name="ACCESS">#REF!</definedName>
    <definedName name="ACCESS220" localSheetId="22">#REF!</definedName>
    <definedName name="ACCESS220" localSheetId="20">#REF!</definedName>
    <definedName name="ACCESS220">#REF!</definedName>
    <definedName name="AccessDatabase" hidden="1">"C:\WIN95\Desktop\Ramesh\AIC\Aic.mdb"</definedName>
    <definedName name="accp" localSheetId="2">#REF!</definedName>
    <definedName name="accp" localSheetId="22">#REF!</definedName>
    <definedName name="accp" localSheetId="15">#REF!</definedName>
    <definedName name="accp" localSheetId="20">#REF!</definedName>
    <definedName name="accp">#REF!</definedName>
    <definedName name="ACDC" localSheetId="2">#REF!</definedName>
    <definedName name="ACDC">#REF!</definedName>
    <definedName name="ACDC220" localSheetId="2">#REF!</definedName>
    <definedName name="ACDC220">#REF!</definedName>
    <definedName name="ACER" comment="Self loader 03">#REF!</definedName>
    <definedName name="ACK">[54]Basis!$I$5</definedName>
    <definedName name="ACT">#REF!</definedName>
    <definedName name="ACTIVITY_5">#REF!</definedName>
    <definedName name="ACTIVITY_6">#REF!</definedName>
    <definedName name="ACTN">#REF!</definedName>
    <definedName name="ACTN2">#REF!</definedName>
    <definedName name="actp" localSheetId="2" hidden="1">{"Total Indirect Manpower",#N/A,FALSE,"J";"Total Direct Manpower",#N/A,FALSE,"J";"Direct Structural Manpower",#N/A,FALSE,"J";"Direct Mechanical Manpower",#N/A,FALSE,"J";"Direct Piping Manpower",#N/A,FALSE,"J";"Direct Tanks Manpower",#N/A,FALSE,"J";"Direct ElecInstrSS Manpower",#N/A,FALSE,"J"}</definedName>
    <definedName name="actp" localSheetId="22" hidden="1">{"Total Indirect Manpower",#N/A,FALSE,"J";"Total Direct Manpower",#N/A,FALSE,"J";"Direct Structural Manpower",#N/A,FALSE,"J";"Direct Mechanical Manpower",#N/A,FALSE,"J";"Direct Piping Manpower",#N/A,FALSE,"J";"Direct Tanks Manpower",#N/A,FALSE,"J";"Direct ElecInstrSS Manpower",#N/A,FALSE,"J"}</definedName>
    <definedName name="actp" localSheetId="18" hidden="1">{"Total Indirect Manpower",#N/A,FALSE,"J";"Total Direct Manpower",#N/A,FALSE,"J";"Direct Structural Manpower",#N/A,FALSE,"J";"Direct Mechanical Manpower",#N/A,FALSE,"J";"Direct Piping Manpower",#N/A,FALSE,"J";"Direct Tanks Manpower",#N/A,FALSE,"J";"Direct ElecInstrSS Manpower",#N/A,FALSE,"J"}</definedName>
    <definedName name="actp" localSheetId="21" hidden="1">{"Total Indirect Manpower",#N/A,FALSE,"J";"Total Direct Manpower",#N/A,FALSE,"J";"Direct Structural Manpower",#N/A,FALSE,"J";"Direct Mechanical Manpower",#N/A,FALSE,"J";"Direct Piping Manpower",#N/A,FALSE,"J";"Direct Tanks Manpower",#N/A,FALSE,"J";"Direct ElecInstrSS Manpower",#N/A,FALSE,"J"}</definedName>
    <definedName name="actp" localSheetId="25" hidden="1">{"Total Indirect Manpower",#N/A,FALSE,"J";"Total Direct Manpower",#N/A,FALSE,"J";"Direct Structural Manpower",#N/A,FALSE,"J";"Direct Mechanical Manpower",#N/A,FALSE,"J";"Direct Piping Manpower",#N/A,FALSE,"J";"Direct Tanks Manpower",#N/A,FALSE,"J";"Direct ElecInstrSS Manpower",#N/A,FALSE,"J"}</definedName>
    <definedName name="actp" localSheetId="15" hidden="1">{"Total Indirect Manpower",#N/A,FALSE,"J";"Total Direct Manpower",#N/A,FALSE,"J";"Direct Structural Manpower",#N/A,FALSE,"J";"Direct Mechanical Manpower",#N/A,FALSE,"J";"Direct Piping Manpower",#N/A,FALSE,"J";"Direct Tanks Manpower",#N/A,FALSE,"J";"Direct ElecInstrSS Manpower",#N/A,FALSE,"J"}</definedName>
    <definedName name="actp" localSheetId="20" hidden="1">{"Total Indirect Manpower",#N/A,FALSE,"J";"Total Direct Manpower",#N/A,FALSE,"J";"Direct Structural Manpower",#N/A,FALSE,"J";"Direct Mechanical Manpower",#N/A,FALSE,"J";"Direct Piping Manpower",#N/A,FALSE,"J";"Direct Tanks Manpower",#N/A,FALSE,"J";"Direct ElecInstrSS Manpower",#N/A,FALSE,"J"}</definedName>
    <definedName name="actp" hidden="1">{"Total Indirect Manpower",#N/A,FALSE,"J";"Total Direct Manpower",#N/A,FALSE,"J";"Direct Structural Manpower",#N/A,FALSE,"J";"Direct Mechanical Manpower",#N/A,FALSE,"J";"Direct Piping Manpower",#N/A,FALSE,"J";"Direct Tanks Manpower",#N/A,FALSE,"J";"Direct ElecInstrSS Manpower",#N/A,FALSE,"J"}</definedName>
    <definedName name="AD" localSheetId="22" hidden="1">{"'Sheet1'!$A$4386:$N$4591"}</definedName>
    <definedName name="AD" localSheetId="18" hidden="1">{"'Sheet1'!$A$4386:$N$4591"}</definedName>
    <definedName name="AD" localSheetId="21" hidden="1">{"'Sheet1'!$A$4386:$N$4591"}</definedName>
    <definedName name="AD" localSheetId="25" hidden="1">{"'Sheet1'!$A$4386:$N$4591"}</definedName>
    <definedName name="AD" localSheetId="15" hidden="1">{"'Sheet1'!$A$4386:$N$4591"}</definedName>
    <definedName name="AD" localSheetId="20" hidden="1">{"'Sheet1'!$A$4386:$N$4591"}</definedName>
    <definedName name="AD" hidden="1">{"'Sheet1'!$A$4386:$N$4591"}</definedName>
    <definedName name="ADADADADAD" localSheetId="2" hidden="1">#REF!</definedName>
    <definedName name="ADADADADAD" hidden="1">#REF!</definedName>
    <definedName name="adas">[55]CLAY!#REF!</definedName>
    <definedName name="adasdas">#REF!</definedName>
    <definedName name="adcbef" localSheetId="2" hidden="1">{"'PROFITABILITY'!$A$1:$F$45"}</definedName>
    <definedName name="adcbef" localSheetId="22" hidden="1">{"'PROFITABILITY'!$A$1:$F$45"}</definedName>
    <definedName name="adcbef" localSheetId="18" hidden="1">{"'PROFITABILITY'!$A$1:$F$45"}</definedName>
    <definedName name="adcbef" localSheetId="21" hidden="1">{"'PROFITABILITY'!$A$1:$F$45"}</definedName>
    <definedName name="adcbef" localSheetId="25" hidden="1">{"'PROFITABILITY'!$A$1:$F$45"}</definedName>
    <definedName name="adcbef" localSheetId="15" hidden="1">{"'PROFITABILITY'!$A$1:$F$45"}</definedName>
    <definedName name="adcbef" localSheetId="20" hidden="1">{"'PROFITABILITY'!$A$1:$F$45"}</definedName>
    <definedName name="adcbef" hidden="1">{"'PROFITABILITY'!$A$1:$F$45"}</definedName>
    <definedName name="ADD">#REF!</definedName>
    <definedName name="addf">#REF!</definedName>
    <definedName name="ADF">#REF!</definedName>
    <definedName name="adfad">[52]GWC!#REF!</definedName>
    <definedName name="ADFFG">#REF!</definedName>
    <definedName name="ADFGFG">#REF!</definedName>
    <definedName name="ADFS">#REF!</definedName>
    <definedName name="adfsgdfv">#REF!</definedName>
    <definedName name="ADG">#REF!</definedName>
    <definedName name="adgh">[15]Sheet1!#REF!</definedName>
    <definedName name="ADITION" localSheetId="2" hidden="1">{"'장비'!$A$3:$M$12"}</definedName>
    <definedName name="ADITION" localSheetId="22" hidden="1">{"'장비'!$A$3:$M$12"}</definedName>
    <definedName name="ADITION" localSheetId="18" hidden="1">{"'장비'!$A$3:$M$12"}</definedName>
    <definedName name="ADITION" localSheetId="21" hidden="1">{"'장비'!$A$3:$M$12"}</definedName>
    <definedName name="ADITION" localSheetId="25" hidden="1">{"'장비'!$A$3:$M$12"}</definedName>
    <definedName name="ADITION" localSheetId="15" hidden="1">{"'장비'!$A$3:$M$12"}</definedName>
    <definedName name="ADITION" localSheetId="20" hidden="1">{"'장비'!$A$3:$M$12"}</definedName>
    <definedName name="ADITION" hidden="1">{"'장비'!$A$3:$M$12"}</definedName>
    <definedName name="adj" localSheetId="22">#REF!</definedName>
    <definedName name="adj" localSheetId="20">#REF!</definedName>
    <definedName name="adj">#REF!</definedName>
    <definedName name="admixPC" localSheetId="2">[56]RA!$P$11</definedName>
    <definedName name="admixPC" localSheetId="18">#REF!</definedName>
    <definedName name="admixPC" localSheetId="21">[56]RA!$P$11</definedName>
    <definedName name="admixPC" localSheetId="25">[56]RA!$P$11</definedName>
    <definedName name="admixPC" localSheetId="15">#REF!</definedName>
    <definedName name="admixPC">#REF!</definedName>
    <definedName name="admixpolymer" localSheetId="2">[57]Inputs!$D$18</definedName>
    <definedName name="admixpolymer" localSheetId="18">#REF!</definedName>
    <definedName name="admixpolymer" localSheetId="21">[57]Inputs!$D$18</definedName>
    <definedName name="admixpolymer" localSheetId="25">[57]Inputs!$D$18</definedName>
    <definedName name="admixpolymer" localSheetId="15">#REF!</definedName>
    <definedName name="admixpolymer">#REF!</definedName>
    <definedName name="Admixture" localSheetId="15">#REF!</definedName>
    <definedName name="Admixture">#REF!</definedName>
    <definedName name="adrgdrafg">#REF!</definedName>
    <definedName name="aDSgdsfgds">#REF!</definedName>
    <definedName name="ADUMP" localSheetId="2">'[58]Cost of O &amp; O'!$F$13</definedName>
    <definedName name="ADUMP" localSheetId="18">#REF!</definedName>
    <definedName name="ADUMP" localSheetId="21">'[58]Cost of O &amp; O'!$F$13</definedName>
    <definedName name="ADUMP" localSheetId="25">'[58]Cost of O &amp; O'!$F$13</definedName>
    <definedName name="ADUMP" localSheetId="15">#REF!</definedName>
    <definedName name="ADUMP">#REF!</definedName>
    <definedName name="ADVIK" localSheetId="22">#REF!</definedName>
    <definedName name="ADVIK" localSheetId="15">#REF!</definedName>
    <definedName name="ADVIK" localSheetId="20">#REF!</definedName>
    <definedName name="ADVIK">#REF!</definedName>
    <definedName name="adwea">#REF!</definedName>
    <definedName name="ae" localSheetId="22">#REF!</definedName>
    <definedName name="ae" localSheetId="20">#REF!</definedName>
    <definedName name="ae">#REF!</definedName>
    <definedName name="AEA" localSheetId="2">[59]ANALYSIS!$C$18</definedName>
    <definedName name="AEA" localSheetId="18">#REF!</definedName>
    <definedName name="AEA" localSheetId="21">[59]ANALYSIS!$C$18</definedName>
    <definedName name="AEA" localSheetId="25">[59]ANALYSIS!$C$18</definedName>
    <definedName name="AEA" localSheetId="15">#REF!</definedName>
    <definedName name="AEA">#REF!</definedName>
    <definedName name="AED" localSheetId="22">#REF!</definedName>
    <definedName name="AED" localSheetId="15">#REF!</definedName>
    <definedName name="AED" localSheetId="20">#REF!</definedName>
    <definedName name="AED">#REF!</definedName>
    <definedName name="AEDproEUR" localSheetId="22">1/#REF!</definedName>
    <definedName name="AEDproEUR" localSheetId="15">1/#REF!</definedName>
    <definedName name="AEDproEUR" localSheetId="20">1/#REF!</definedName>
    <definedName name="AEDproEUR">1/#REF!</definedName>
    <definedName name="aerawrwaraaa">[52]GWC!#REF!</definedName>
    <definedName name="aesrdgdrg">#REF!</definedName>
    <definedName name="aeyae" localSheetId="2">'[60]FORM-16'!$B$1:$K$61</definedName>
    <definedName name="aeyae" localSheetId="18">#REF!</definedName>
    <definedName name="aeyae" localSheetId="21">'[60]FORM-16'!$B$1:$K$61</definedName>
    <definedName name="aeyae" localSheetId="25">'[60]FORM-16'!$B$1:$K$61</definedName>
    <definedName name="aeyae" localSheetId="15">#REF!</definedName>
    <definedName name="aeyae">#REF!</definedName>
    <definedName name="aeyrq" localSheetId="2">'[60]FORM-16'!$B$63:$K$135</definedName>
    <definedName name="aeyrq" localSheetId="18">#REF!</definedName>
    <definedName name="aeyrq" localSheetId="21">'[60]FORM-16'!$B$63:$K$135</definedName>
    <definedName name="aeyrq" localSheetId="25">'[60]FORM-16'!$B$63:$K$135</definedName>
    <definedName name="aeyrq" localSheetId="15">#REF!</definedName>
    <definedName name="aeyrq">#REF!</definedName>
    <definedName name="aeyt" localSheetId="2">'[61]FORM-16'!$A$63:$J$135</definedName>
    <definedName name="aeyt" localSheetId="18">#REF!</definedName>
    <definedName name="aeyt" localSheetId="21">'[61]FORM-16'!$A$63:$J$135</definedName>
    <definedName name="aeyt" localSheetId="25">'[61]FORM-16'!$A$63:$J$135</definedName>
    <definedName name="aeyt" localSheetId="15">#REF!</definedName>
    <definedName name="aeyt">#REF!</definedName>
    <definedName name="af" localSheetId="22">#REF!</definedName>
    <definedName name="af" localSheetId="15">#REF!</definedName>
    <definedName name="af" localSheetId="20">#REF!</definedName>
    <definedName name="af">#REF!</definedName>
    <definedName name="AF_00" localSheetId="22">#REF!</definedName>
    <definedName name="AF_00" localSheetId="20">#REF!</definedName>
    <definedName name="AF_00">#REF!</definedName>
    <definedName name="AF_01" localSheetId="22">#REF!</definedName>
    <definedName name="AF_01" localSheetId="20">#REF!</definedName>
    <definedName name="AF_01">#REF!</definedName>
    <definedName name="AF_02">#REF!</definedName>
    <definedName name="AF_98">#REF!</definedName>
    <definedName name="AF_99">#REF!</definedName>
    <definedName name="AF_M_98" localSheetId="22">#REF!</definedName>
    <definedName name="AF_M_98" localSheetId="20">#REF!</definedName>
    <definedName name="AF_M_98">#REF!</definedName>
    <definedName name="AF_M_99" localSheetId="22">#REF!</definedName>
    <definedName name="AF_M_99" localSheetId="20">#REF!</definedName>
    <definedName name="AF_M_99">#REF!</definedName>
    <definedName name="afafa" hidden="1">[62]MAINBS1!#REF!</definedName>
    <definedName name="afdad" localSheetId="2" hidden="1">{"form-D1",#N/A,FALSE,"FORM-D1";"form-D1_amt",#N/A,FALSE,"FORM-D1"}</definedName>
    <definedName name="afdad" localSheetId="22" hidden="1">{"form-D1",#N/A,FALSE,"FORM-D1";"form-D1_amt",#N/A,FALSE,"FORM-D1"}</definedName>
    <definedName name="afdad" localSheetId="18" hidden="1">{"form-D1",#N/A,FALSE,"FORM-D1";"form-D1_amt",#N/A,FALSE,"FORM-D1"}</definedName>
    <definedName name="afdad" localSheetId="21" hidden="1">{"form-D1",#N/A,FALSE,"FORM-D1";"form-D1_amt",#N/A,FALSE,"FORM-D1"}</definedName>
    <definedName name="afdad" localSheetId="25" hidden="1">{"form-D1",#N/A,FALSE,"FORM-D1";"form-D1_amt",#N/A,FALSE,"FORM-D1"}</definedName>
    <definedName name="afdad" localSheetId="15" hidden="1">{"form-D1",#N/A,FALSE,"FORM-D1";"form-D1_amt",#N/A,FALSE,"FORM-D1"}</definedName>
    <definedName name="afdad" localSheetId="20" hidden="1">{"form-D1",#N/A,FALSE,"FORM-D1";"form-D1_amt",#N/A,FALSE,"FORM-D1"}</definedName>
    <definedName name="afdad" hidden="1">{"form-D1",#N/A,FALSE,"FORM-D1";"form-D1_amt",#N/A,FALSE,"FORM-D1"}</definedName>
    <definedName name="afdad_1">NA()</definedName>
    <definedName name="AFF">#REF!</definedName>
    <definedName name="afit" localSheetId="2">#REF!</definedName>
    <definedName name="afit" localSheetId="22">#REF!</definedName>
    <definedName name="afit" localSheetId="15">#REF!</definedName>
    <definedName name="afit" localSheetId="20">#REF!</definedName>
    <definedName name="afit">#REF!</definedName>
    <definedName name="afsgs">[55]CLAY!#REF!</definedName>
    <definedName name="AG" localSheetId="2">INDEX(#REF!,MATCH(#REF!,#REF!,0))</definedName>
    <definedName name="Ag" localSheetId="22">#REF!</definedName>
    <definedName name="Ag" localSheetId="18">#REF!</definedName>
    <definedName name="AG" localSheetId="21">INDEX(#REF!,MATCH(#REF!,#REF!,0))</definedName>
    <definedName name="AG" localSheetId="25">INDEX(#REF!,MATCH(#REF!,#REF!,0))</definedName>
    <definedName name="Ag" localSheetId="20">#REF!</definedName>
    <definedName name="Ag">#REF!</definedName>
    <definedName name="Ag___0" localSheetId="2">#REF!</definedName>
    <definedName name="Ag___0" localSheetId="18">#REF!</definedName>
    <definedName name="Ag___0">#REF!</definedName>
    <definedName name="Ag___13">#REF!</definedName>
    <definedName name="agdump">#REF!</definedName>
    <definedName name="agedump">#REF!</definedName>
    <definedName name="agencydump">#REF!</definedName>
    <definedName name="AGENCYLY">#REF!</definedName>
    <definedName name="AGENCYPLAN">#REF!</definedName>
    <definedName name="agg">#REF!</definedName>
    <definedName name="Agg40mm" localSheetId="2">'[63]Basic Rates'!$C$19</definedName>
    <definedName name="Agg40mm" localSheetId="18">#REF!</definedName>
    <definedName name="Agg40mm" localSheetId="21">'[63]Basic Rates'!$C$19</definedName>
    <definedName name="Agg40mm" localSheetId="25">'[63]Basic Rates'!$C$19</definedName>
    <definedName name="Agg40mm" localSheetId="15">#REF!</definedName>
    <definedName name="Agg40mm">#REF!</definedName>
    <definedName name="AggMT" localSheetId="2">'[63]Basic Rates'!$E$12</definedName>
    <definedName name="AggMT" localSheetId="18">#REF!</definedName>
    <definedName name="AggMT" localSheetId="21">'[63]Basic Rates'!$E$12</definedName>
    <definedName name="AggMT" localSheetId="25">'[63]Basic Rates'!$E$12</definedName>
    <definedName name="AggMT" localSheetId="15">#REF!</definedName>
    <definedName name="AggMT">#REF!</definedName>
    <definedName name="aggregates20mm" localSheetId="2">'[44]Materials '!$AV$6</definedName>
    <definedName name="aggregates20mm" localSheetId="18">#REF!</definedName>
    <definedName name="aggregates20mm" localSheetId="21">'[44]Materials '!$AV$6</definedName>
    <definedName name="aggregates20mm" localSheetId="25">'[44]Materials '!$AV$6</definedName>
    <definedName name="aggregates20mm" localSheetId="15">#REF!</definedName>
    <definedName name="aggregates20mm">#REF!</definedName>
    <definedName name="Agr12mm" localSheetId="15">#REF!</definedName>
    <definedName name="Agr12mm">#REF!</definedName>
    <definedName name="Agr20mm" localSheetId="15">#REF!</definedName>
    <definedName name="Agr20mm">#REF!</definedName>
    <definedName name="Agr40mm">#REF!</definedName>
    <definedName name="Agr53mm">#REF!</definedName>
    <definedName name="Agr6mm">#REF!</definedName>
    <definedName name="agrP">#REF!</definedName>
    <definedName name="AH" localSheetId="2" hidden="1">{#N/A,#N/A,FALSE,"CCTV"}</definedName>
    <definedName name="AH" localSheetId="22" hidden="1">{#N/A,#N/A,FALSE,"CCTV"}</definedName>
    <definedName name="AH" localSheetId="18" hidden="1">{#N/A,#N/A,FALSE,"CCTV"}</definedName>
    <definedName name="AH" localSheetId="21" hidden="1">{#N/A,#N/A,FALSE,"CCTV"}</definedName>
    <definedName name="AH" localSheetId="25" hidden="1">{#N/A,#N/A,FALSE,"CCTV"}</definedName>
    <definedName name="ah" localSheetId="15">#REF!</definedName>
    <definedName name="AH" localSheetId="20" hidden="1">{#N/A,#N/A,FALSE,"CCTV"}</definedName>
    <definedName name="AH" hidden="1">{#N/A,#N/A,FALSE,"CCTV"}</definedName>
    <definedName name="AHAHAHAHAH" localSheetId="2" hidden="1">#REF!</definedName>
    <definedName name="AHAHAHAHAH" localSheetId="22" hidden="1">#REF!</definedName>
    <definedName name="AHAHAHAHAH" localSheetId="15" hidden="1">#REF!</definedName>
    <definedName name="AHAHAHAHAH" localSheetId="20" hidden="1">#REF!</definedName>
    <definedName name="AHAHAHAHAH" hidden="1">#REF!</definedName>
    <definedName name="AI" localSheetId="2">#REF!</definedName>
    <definedName name="AI">#REF!</definedName>
    <definedName name="Aic_Instrumentation_List" localSheetId="2">#REF!</definedName>
    <definedName name="Aic_Instrumentation_List">#REF!</definedName>
    <definedName name="AICC_Serv" localSheetId="3">#REF!</definedName>
    <definedName name="AICC_Serv">#REF!</definedName>
    <definedName name="AIR_COOLER_CODES">#REF!</definedName>
    <definedName name="air_trap">#REF!</definedName>
    <definedName name="AirConditioning" localSheetId="3">#REF!</definedName>
    <definedName name="AirConditioning">#REF!</definedName>
    <definedName name="aiv">#REF!</definedName>
    <definedName name="AJ" localSheetId="18">INDEX(#REF!,MATCH(#REF!,#REF!,0))</definedName>
    <definedName name="AJ" localSheetId="15">INDEX(#REF!,MATCH(#REF!,#REF!,0))</definedName>
    <definedName name="AJ">INDEX(#REF!,MATCH(#REF!,#REF!,0))</definedName>
    <definedName name="ajslk" hidden="1">{"form-D1",#N/A,FALSE,"FORM-D1";"form-D1_amt",#N/A,FALSE,"FORM-D1"}</definedName>
    <definedName name="AK" localSheetId="18">INDEX(#REF!,MATCH(#REF!,#REF!,0))</definedName>
    <definedName name="AK" localSheetId="21">INDEX(#REF!,MATCH(#REF!,#REF!,0))</definedName>
    <definedName name="AK" localSheetId="25">INDEX(#REF!,MATCH(#REF!,#REF!,0))</definedName>
    <definedName name="AK" localSheetId="15">INDEX(#REF!,MATCH(#REF!,#REF!,0))</definedName>
    <definedName name="AK">INDEX(#REF!,MATCH(#REF!,#REF!,0))</definedName>
    <definedName name="aks">#REF!</definedName>
    <definedName name="aksj" hidden="1">{"form-D1",#N/A,FALSE,"FORM-D1";"form-D1_amt",#N/A,FALSE,"FORM-D1"}</definedName>
    <definedName name="AL" localSheetId="18">INDEX(#REF!,MATCH(#REF!,#REF!,0))</definedName>
    <definedName name="AL" localSheetId="21">INDEX(#REF!,MATCH(#REF!,#REF!,0))</definedName>
    <definedName name="AL" localSheetId="25">INDEX(#REF!,MATCH(#REF!,#REF!,0))</definedName>
    <definedName name="AL" localSheetId="15">INDEX(#REF!,MATCH(#REF!,#REF!,0))</definedName>
    <definedName name="AL">INDEX(#REF!,MATCH(#REF!,#REF!,0))</definedName>
    <definedName name="ALarea">#REF!</definedName>
    <definedName name="alarms" localSheetId="3">#REF!</definedName>
    <definedName name="alarms">#REF!</definedName>
    <definedName name="ALIM">#REF!</definedName>
    <definedName name="all" localSheetId="2">'[64]Load Details(B2)'!$A$1:$J$387</definedName>
    <definedName name="all" localSheetId="22">#REF!</definedName>
    <definedName name="all" localSheetId="18">#REF!</definedName>
    <definedName name="all" localSheetId="21">'[64]Load Details(B2)'!$A$1:$J$387</definedName>
    <definedName name="all" localSheetId="25">'[64]Load Details(B2)'!$A$1:$J$387</definedName>
    <definedName name="all" localSheetId="15">#REF!</definedName>
    <definedName name="all" localSheetId="20">#REF!</definedName>
    <definedName name="all">#REF!</definedName>
    <definedName name="All_Item" localSheetId="22">#REF!</definedName>
    <definedName name="All_Item" localSheetId="20">#REF!</definedName>
    <definedName name="All_Item">#REF!</definedName>
    <definedName name="alpha" localSheetId="2">[65]DSLP!#REF!</definedName>
    <definedName name="alpha" localSheetId="22">#REF!</definedName>
    <definedName name="alpha" localSheetId="18">#REF!</definedName>
    <definedName name="alpha" localSheetId="21">[65]DSLP!#REF!</definedName>
    <definedName name="alpha" localSheetId="25">[65]DSLP!#REF!</definedName>
    <definedName name="alpha" localSheetId="15">#REF!</definedName>
    <definedName name="alpha" localSheetId="20">#REF!</definedName>
    <definedName name="alpha">#REF!</definedName>
    <definedName name="alpha_disc" localSheetId="22">#REF!</definedName>
    <definedName name="alpha_disc" localSheetId="20">#REF!</definedName>
    <definedName name="alpha_disc">#REF!</definedName>
    <definedName name="alpha_ed" localSheetId="22">#REF!</definedName>
    <definedName name="alpha_ed" localSheetId="20">#REF!</definedName>
    <definedName name="alpha_ed">#REF!</definedName>
    <definedName name="alphaa">#REF!</definedName>
    <definedName name="alphab">#REF!</definedName>
    <definedName name="ALPIN">#N/A</definedName>
    <definedName name="ALPJYOU">#N/A</definedName>
    <definedName name="ALPTOI">#N/A</definedName>
    <definedName name="Alt" localSheetId="15">#REF!</definedName>
    <definedName name="Alt">#REF!</definedName>
    <definedName name="Aluminium" localSheetId="2">'[63]Basic Rates'!$C$18</definedName>
    <definedName name="Aluminium" localSheetId="18">#REF!</definedName>
    <definedName name="Aluminium" localSheetId="21">'[63]Basic Rates'!$C$18</definedName>
    <definedName name="Aluminium" localSheetId="25">'[63]Basic Rates'!$C$18</definedName>
    <definedName name="Aluminium" localSheetId="15">#REF!</definedName>
    <definedName name="Aluminium">#REF!</definedName>
    <definedName name="Alw" localSheetId="2">#REF!</definedName>
    <definedName name="Alw" localSheetId="22">#REF!</definedName>
    <definedName name="Alw" localSheetId="20">#REF!</definedName>
    <definedName name="Alw">#REF!</definedName>
    <definedName name="alwarsump">#REF!</definedName>
    <definedName name="AM" localSheetId="18">INDEX(#REF!,MATCH(#REF!,#REF!,0))</definedName>
    <definedName name="AM" localSheetId="21">INDEX(#REF!,MATCH(#REF!,#REF!,0))</definedName>
    <definedName name="AM" localSheetId="25">INDEX(#REF!,MATCH(#REF!,#REF!,0))</definedName>
    <definedName name="AM" localSheetId="15">INDEX(#REF!,MATCH(#REF!,#REF!,0))</definedName>
    <definedName name="AM">INDEX(#REF!,MATCH(#REF!,#REF!,0))</definedName>
    <definedName name="ama">'[66]YTD-March''10'!#REF!</definedName>
    <definedName name="amin">#REF!</definedName>
    <definedName name="amin1">#REF!</definedName>
    <definedName name="amin2">#REF!</definedName>
    <definedName name="amol" localSheetId="2">#REF!</definedName>
    <definedName name="amol">#REF!</definedName>
    <definedName name="amritsar" localSheetId="2">'[67]AoR Finishing'!$J$309</definedName>
    <definedName name="amritsar" localSheetId="18">#REF!</definedName>
    <definedName name="amritsar" localSheetId="21">'[67]AoR Finishing'!$J$309</definedName>
    <definedName name="amritsar" localSheetId="25">'[67]AoR Finishing'!$J$309</definedName>
    <definedName name="amritsar" localSheetId="15">#REF!</definedName>
    <definedName name="amritsar">#REF!</definedName>
    <definedName name="Analysis" localSheetId="22">#REF!</definedName>
    <definedName name="Analysis" localSheetId="15">#REF!</definedName>
    <definedName name="Analysis" localSheetId="20">#REF!</definedName>
    <definedName name="Analysis">#REF!</definedName>
    <definedName name="Analysis_1">"#REF!"</definedName>
    <definedName name="anb">#REF!</definedName>
    <definedName name="anchor" localSheetId="2">#REF!</definedName>
    <definedName name="anchor" localSheetId="22">#REF!</definedName>
    <definedName name="anchor" localSheetId="15">#REF!</definedName>
    <definedName name="anchor" localSheetId="20">#REF!</definedName>
    <definedName name="anchor">#REF!</definedName>
    <definedName name="Anfang" localSheetId="2">#REF!</definedName>
    <definedName name="Anfang" localSheetId="15">#REF!</definedName>
    <definedName name="Anfang">#REF!</definedName>
    <definedName name="Angeb">#REF!</definedName>
    <definedName name="angle" localSheetId="2">#REF!</definedName>
    <definedName name="angle">#REF!</definedName>
    <definedName name="ANNEX2">#REF!</definedName>
    <definedName name="ANNEX2A">#REF!</definedName>
    <definedName name="ANNEX4">#REF!</definedName>
    <definedName name="annex4.1">#REF!</definedName>
    <definedName name="annex4.1a">#REF!</definedName>
    <definedName name="ANNEX4A">#REF!</definedName>
    <definedName name="annex6" localSheetId="21">#REF!</definedName>
    <definedName name="annex6" localSheetId="25">#REF!</definedName>
    <definedName name="annex6">#REF!</definedName>
    <definedName name="annex6_9">#REF!</definedName>
    <definedName name="annexure_A">#REF!</definedName>
    <definedName name="ANNEXURE_FOR_BILL_NO.EUS_632_FDN_001">#REF!</definedName>
    <definedName name="ANNEXURE_FOR_BILL_NO.EUS_632_FDN_002">#REF!</definedName>
    <definedName name="ANNEXURE4A">#REF!</definedName>
    <definedName name="anscount" hidden="1">1</definedName>
    <definedName name="anticorrosive" localSheetId="2">[56]RA!$P$25</definedName>
    <definedName name="anticorrosive" localSheetId="18">#REF!</definedName>
    <definedName name="anticorrosive" localSheetId="21">[56]RA!$P$25</definedName>
    <definedName name="anticorrosive" localSheetId="25">[56]RA!$P$25</definedName>
    <definedName name="anticorrosive" localSheetId="15">#REF!</definedName>
    <definedName name="anticorrosive">#REF!</definedName>
    <definedName name="Aone">#REF!</definedName>
    <definedName name="AP">#REF!</definedName>
    <definedName name="app" localSheetId="2">#REF!</definedName>
    <definedName name="app" localSheetId="22">#REF!</definedName>
    <definedName name="app" localSheetId="20">#REF!</definedName>
    <definedName name="app">#REF!</definedName>
    <definedName name="APPR">#REF!</definedName>
    <definedName name="Approach" localSheetId="21">#REF!</definedName>
    <definedName name="Approach" localSheetId="25">#REF!</definedName>
    <definedName name="Approach">#REF!</definedName>
    <definedName name="APR" localSheetId="2" hidden="1">{"form-D1",#N/A,FALSE,"FORM-D1";"form-D1_amt",#N/A,FALSE,"FORM-D1"}</definedName>
    <definedName name="APR" localSheetId="22" hidden="1">{"form-D1",#N/A,FALSE,"FORM-D1";"form-D1_amt",#N/A,FALSE,"FORM-D1"}</definedName>
    <definedName name="APR" localSheetId="18" hidden="1">{"form-D1",#N/A,FALSE,"FORM-D1";"form-D1_amt",#N/A,FALSE,"FORM-D1"}</definedName>
    <definedName name="APR" localSheetId="21" hidden="1">{"form-D1",#N/A,FALSE,"FORM-D1";"form-D1_amt",#N/A,FALSE,"FORM-D1"}</definedName>
    <definedName name="APR" localSheetId="25" hidden="1">{"form-D1",#N/A,FALSE,"FORM-D1";"form-D1_amt",#N/A,FALSE,"FORM-D1"}</definedName>
    <definedName name="APR" localSheetId="15" hidden="1">{"form-D1",#N/A,FALSE,"FORM-D1";"form-D1_amt",#N/A,FALSE,"FORM-D1"}</definedName>
    <definedName name="APR" localSheetId="20" hidden="1">{"form-D1",#N/A,FALSE,"FORM-D1";"form-D1_amt",#N/A,FALSE,"FORM-D1"}</definedName>
    <definedName name="APR" hidden="1">{"form-D1",#N/A,FALSE,"FORM-D1";"form-D1_amt",#N/A,FALSE,"FORM-D1"}</definedName>
    <definedName name="APR_1">NA()</definedName>
    <definedName name="APRIL">#REF!</definedName>
    <definedName name="april_qty" localSheetId="22">#REF!</definedName>
    <definedName name="april_qty" localSheetId="15">#REF!</definedName>
    <definedName name="april_qty" localSheetId="20">#REF!</definedName>
    <definedName name="april_qty">#REF!</definedName>
    <definedName name="APRIL14"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ty" localSheetId="2" hidden="1">{#N/A,#N/A,FALSE,"WRSUMMARY";#N/A,#N/A,FALSE,"ANNEX-1";#N/A,#N/A,FALSE,"ANNEX-2";#N/A,#N/A,FALSE,"ANNEX-3";#N/A,#N/A,FALSE,"WORKING"}</definedName>
    <definedName name="apty" localSheetId="22" hidden="1">{#N/A,#N/A,FALSE,"WRSUMMARY";#N/A,#N/A,FALSE,"ANNEX-1";#N/A,#N/A,FALSE,"ANNEX-2";#N/A,#N/A,FALSE,"ANNEX-3";#N/A,#N/A,FALSE,"WORKING"}</definedName>
    <definedName name="apty" localSheetId="18" hidden="1">{#N/A,#N/A,FALSE,"WRSUMMARY";#N/A,#N/A,FALSE,"ANNEX-1";#N/A,#N/A,FALSE,"ANNEX-2";#N/A,#N/A,FALSE,"ANNEX-3";#N/A,#N/A,FALSE,"WORKING"}</definedName>
    <definedName name="apty" localSheetId="21" hidden="1">{#N/A,#N/A,FALSE,"WRSUMMARY";#N/A,#N/A,FALSE,"ANNEX-1";#N/A,#N/A,FALSE,"ANNEX-2";#N/A,#N/A,FALSE,"ANNEX-3";#N/A,#N/A,FALSE,"WORKING"}</definedName>
    <definedName name="apty" localSheetId="25" hidden="1">{#N/A,#N/A,FALSE,"WRSUMMARY";#N/A,#N/A,FALSE,"ANNEX-1";#N/A,#N/A,FALSE,"ANNEX-2";#N/A,#N/A,FALSE,"ANNEX-3";#N/A,#N/A,FALSE,"WORKING"}</definedName>
    <definedName name="apty" localSheetId="15" hidden="1">{#N/A,#N/A,FALSE,"WRSUMMARY";#N/A,#N/A,FALSE,"ANNEX-1";#N/A,#N/A,FALSE,"ANNEX-2";#N/A,#N/A,FALSE,"ANNEX-3";#N/A,#N/A,FALSE,"WORKING"}</definedName>
    <definedName name="apty" localSheetId="20" hidden="1">{#N/A,#N/A,FALSE,"WRSUMMARY";#N/A,#N/A,FALSE,"ANNEX-1";#N/A,#N/A,FALSE,"ANNEX-2";#N/A,#N/A,FALSE,"ANNEX-3";#N/A,#N/A,FALSE,"WORKING"}</definedName>
    <definedName name="apty" hidden="1">{#N/A,#N/A,FALSE,"WRSUMMARY";#N/A,#N/A,FALSE,"ANNEX-1";#N/A,#N/A,FALSE,"ANNEX-2";#N/A,#N/A,FALSE,"ANNEX-3";#N/A,#N/A,FALSE,"WORKING"}</definedName>
    <definedName name="aq" localSheetId="2">#REF!</definedName>
    <definedName name="aq" localSheetId="22">#REF!</definedName>
    <definedName name="aq" localSheetId="18">#REF!</definedName>
    <definedName name="aq" localSheetId="21">#REF!</definedName>
    <definedName name="aq" localSheetId="25">#REF!</definedName>
    <definedName name="aq" localSheetId="20">#REF!</definedName>
    <definedName name="aq">#REF!</definedName>
    <definedName name="ar">#REF!</definedName>
    <definedName name="arb" localSheetId="2" hidden="1">#REF!</definedName>
    <definedName name="arb" hidden="1">#REF!</definedName>
    <definedName name="arctanz">#REF!</definedName>
    <definedName name="Area">#REF!</definedName>
    <definedName name="AREA_000" localSheetId="2">#REF!</definedName>
    <definedName name="AREA_000">#REF!</definedName>
    <definedName name="AREA_001">#REF!</definedName>
    <definedName name="AreaA1" localSheetId="2">#REF!,#REF!,#REF!</definedName>
    <definedName name="AreaA1" localSheetId="18">#REF!,#REF!,#REF!</definedName>
    <definedName name="AreaA1" localSheetId="15">#REF!,#REF!,#REF!</definedName>
    <definedName name="AreaA1">#REF!,#REF!,#REF!</definedName>
    <definedName name="AreaA3" localSheetId="2">#REF!,#REF!,#REF!</definedName>
    <definedName name="AreaA3" localSheetId="15">#REF!,#REF!,#REF!</definedName>
    <definedName name="AreaA3">#REF!,#REF!,#REF!</definedName>
    <definedName name="aredsgdrgaer">#REF!</definedName>
    <definedName name="arrotonda" localSheetId="2">#REF!</definedName>
    <definedName name="arrotonda" localSheetId="22">#REF!</definedName>
    <definedName name="arrotonda" localSheetId="15">#REF!</definedName>
    <definedName name="arrotonda" localSheetId="20">#REF!</definedName>
    <definedName name="arrotonda">#REF!</definedName>
    <definedName name="arwrw">#REF!</definedName>
    <definedName name="as" localSheetId="22">#REF!</definedName>
    <definedName name="as" localSheetId="20">#REF!</definedName>
    <definedName name="as" localSheetId="3">#REF!</definedName>
    <definedName name="as">#REF!</definedName>
    <definedName name="AS_disc" localSheetId="3">#REF!</definedName>
    <definedName name="AS_disc">#REF!</definedName>
    <definedName name="AS2DocOpenMode" hidden="1">"AS2DocumentEdit"</definedName>
    <definedName name="asd" localSheetId="2">#REF!</definedName>
    <definedName name="asd" localSheetId="22">#REF!</definedName>
    <definedName name="asd" localSheetId="15">#REF!</definedName>
    <definedName name="asd" localSheetId="20">#REF!</definedName>
    <definedName name="asd">#REF!</definedName>
    <definedName name="asda" localSheetId="2">#REF!</definedName>
    <definedName name="asda" localSheetId="21">#REF!</definedName>
    <definedName name="asda" localSheetId="25">#REF!</definedName>
    <definedName name="asda">#REF!</definedName>
    <definedName name="asdcasd"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dfr" localSheetId="15">#REF!</definedName>
    <definedName name="asddfr">#REF!</definedName>
    <definedName name="asdff" localSheetId="15">#REF!</definedName>
    <definedName name="asdff">#REF!</definedName>
    <definedName name="asdfgf" localSheetId="2">#REF!</definedName>
    <definedName name="asdfgf" localSheetId="22">#REF!</definedName>
    <definedName name="asdfgf" localSheetId="20">#REF!</definedName>
    <definedName name="asdfgf">#REF!</definedName>
    <definedName name="ASDFGH" localSheetId="2" hidden="1">#REF!</definedName>
    <definedName name="ASDFGH" hidden="1">#REF!</definedName>
    <definedName name="asdsad" localSheetId="3">#REF!</definedName>
    <definedName name="asdsad">#REF!</definedName>
    <definedName name="ASF">#REF!</definedName>
    <definedName name="asfaff">#REF!</definedName>
    <definedName name="asfdasdf">#REF!</definedName>
    <definedName name="asfdasfas">#N/A</definedName>
    <definedName name="ASFFFF">#REF!</definedName>
    <definedName name="asfgeruu">#REF!</definedName>
    <definedName name="asfsd">#REF!</definedName>
    <definedName name="ASHOKA" localSheetId="18">#REF!</definedName>
    <definedName name="ASHOKA">#REF!</definedName>
    <definedName name="asjk" hidden="1">{"form-D1",#N/A,FALSE,"FORM-D1";"form-D1_amt",#N/A,FALSE,"FORM-D1"}</definedName>
    <definedName name="ass" localSheetId="22" hidden="1">#REF!</definedName>
    <definedName name="ass" localSheetId="15">#REF!</definedName>
    <definedName name="ass" localSheetId="20" hidden="1">#REF!</definedName>
    <definedName name="ass" hidden="1">#REF!</definedName>
    <definedName name="ASSASAASA" localSheetId="22" hidden="1">#REF!</definedName>
    <definedName name="ASSASAASA" localSheetId="20" hidden="1">#REF!</definedName>
    <definedName name="ASSASAASA" hidden="1">#REF!</definedName>
    <definedName name="assets">#REF!</definedName>
    <definedName name="ASSSSSS" hidden="1">#REF!</definedName>
    <definedName name="ASSSSSSSSSSSSSSSSSSSSSSSS">#REF!</definedName>
    <definedName name="asw">#REF!</definedName>
    <definedName name="At">#REF!</definedName>
    <definedName name="Athree">#REF!</definedName>
    <definedName name="Attachment_C_3">#REF!</definedName>
    <definedName name="Atwo">#REF!</definedName>
    <definedName name="atype3.0">#REF!</definedName>
    <definedName name="AUD">#REF!</definedName>
    <definedName name="August">#REF!</definedName>
    <definedName name="Auto">#REF!</definedName>
    <definedName name="autofill_data">#REF!</definedName>
    <definedName name="aux">#REF!</definedName>
    <definedName name="Aux.items">#REF!</definedName>
    <definedName name="AuxRelay">#REF!</definedName>
    <definedName name="Available_Labour" localSheetId="2">'[68]LABOUR RATE'!$B$4:$B$20</definedName>
    <definedName name="Available_Labour" localSheetId="18">#REF!</definedName>
    <definedName name="Available_Labour" localSheetId="21">'[68]LABOUR RATE'!$B$4:$B$20</definedName>
    <definedName name="Available_Labour" localSheetId="25">'[68]LABOUR RATE'!$B$4:$B$20</definedName>
    <definedName name="Available_Labour" localSheetId="15">#REF!</definedName>
    <definedName name="Available_Labour">#REF!</definedName>
    <definedName name="AVIBRA" localSheetId="2">'[58]Cost of O &amp; O'!$F$8</definedName>
    <definedName name="AVIBRA" localSheetId="18">#REF!</definedName>
    <definedName name="AVIBRA" localSheetId="21">'[58]Cost of O &amp; O'!$F$8</definedName>
    <definedName name="AVIBRA" localSheetId="25">'[58]Cost of O &amp; O'!$F$8</definedName>
    <definedName name="AVIBRA" localSheetId="15">#REF!</definedName>
    <definedName name="AVIBRA">#REF!</definedName>
    <definedName name="aw" localSheetId="22">#REF!</definedName>
    <definedName name="aw" localSheetId="15">#REF!</definedName>
    <definedName name="aw" localSheetId="20">#REF!</definedName>
    <definedName name="aw">#REF!</definedName>
    <definedName name="awsegfSAeFG">#REF!</definedName>
    <definedName name="AWW">#REF!</definedName>
    <definedName name="ax" localSheetId="21">#REF!</definedName>
    <definedName name="ax" localSheetId="25">#REF!</definedName>
    <definedName name="ax">#REF!</definedName>
    <definedName name="AXXX2">[25]CAL!#REF!</definedName>
    <definedName name="AXXX3">[25]CAL!#REF!</definedName>
    <definedName name="AXXX3d">[25]CAL!#REF!</definedName>
    <definedName name="AXXXX2">[25]CAL!#REF!</definedName>
    <definedName name="AXXXX3">[25]CAL!#REF!</definedName>
    <definedName name="ay" localSheetId="21">#REF!</definedName>
    <definedName name="ay" localSheetId="25">#REF!</definedName>
    <definedName name="ay">#REF!</definedName>
    <definedName name="azdfrgg">#REF!</definedName>
    <definedName name="aziz" localSheetId="2">[69]Data!$J$9:$K$13</definedName>
    <definedName name="aziz" localSheetId="18">#REF!</definedName>
    <definedName name="aziz" localSheetId="21">[69]Data!$J$9:$K$13</definedName>
    <definedName name="aziz" localSheetId="25">[69]Data!$J$9:$K$13</definedName>
    <definedName name="aziz" localSheetId="15">#REF!</definedName>
    <definedName name="aziz">#REF!</definedName>
    <definedName name="azsa" localSheetId="2" hidden="1">{"'PROFITABILITY'!$A$1:$F$45"}</definedName>
    <definedName name="azsa" localSheetId="22" hidden="1">{"'PROFITABILITY'!$A$1:$F$45"}</definedName>
    <definedName name="azsa" localSheetId="18" hidden="1">{"'PROFITABILITY'!$A$1:$F$45"}</definedName>
    <definedName name="azsa" localSheetId="21" hidden="1">{"'PROFITABILITY'!$A$1:$F$45"}</definedName>
    <definedName name="azsa" localSheetId="25" hidden="1">{"'PROFITABILITY'!$A$1:$F$45"}</definedName>
    <definedName name="azsa" localSheetId="15" hidden="1">{"'PROFITABILITY'!$A$1:$F$45"}</definedName>
    <definedName name="azsa" localSheetId="20" hidden="1">{"'PROFITABILITY'!$A$1:$F$45"}</definedName>
    <definedName name="azsa" hidden="1">{"'PROFITABILITY'!$A$1:$F$45"}</definedName>
    <definedName name="B" localSheetId="21">#REF!</definedName>
    <definedName name="B" localSheetId="25">#REF!</definedName>
    <definedName name="B">#REF!</definedName>
    <definedName name="B___0">#REF!</definedName>
    <definedName name="B___13">#REF!</definedName>
    <definedName name="b_dash">#REF!</definedName>
    <definedName name="B_FLG">#REF!</definedName>
    <definedName name="b1x">#REF!</definedName>
    <definedName name="b1xx">#REF!</definedName>
    <definedName name="b2x">#REF!</definedName>
    <definedName name="b2xx">#REF!</definedName>
    <definedName name="Ba">#REF!</definedName>
    <definedName name="back_pressure">#REF!</definedName>
    <definedName name="BAL">#REF!</definedName>
    <definedName name="ball">#REF!</definedName>
    <definedName name="ballies" localSheetId="2">'[22]Material '!$G$31</definedName>
    <definedName name="ballies" localSheetId="18">#REF!</definedName>
    <definedName name="ballies" localSheetId="21">'[22]Material '!$G$31</definedName>
    <definedName name="ballies" localSheetId="25">'[22]Material '!$G$31</definedName>
    <definedName name="ballies" localSheetId="15">#REF!</definedName>
    <definedName name="ballies">#REF!</definedName>
    <definedName name="bas" localSheetId="2" hidden="1">{"'PROFITABILITY'!$A$1:$F$45"}</definedName>
    <definedName name="bas" localSheetId="22" hidden="1">{"'PROFITABILITY'!$A$1:$F$45"}</definedName>
    <definedName name="bas" localSheetId="18" hidden="1">{"'PROFITABILITY'!$A$1:$F$45"}</definedName>
    <definedName name="bas" localSheetId="21" hidden="1">{"'PROFITABILITY'!$A$1:$F$45"}</definedName>
    <definedName name="bas" localSheetId="25" hidden="1">{"'PROFITABILITY'!$A$1:$F$45"}</definedName>
    <definedName name="bas" localSheetId="15" hidden="1">{"'PROFITABILITY'!$A$1:$F$45"}</definedName>
    <definedName name="bas" localSheetId="20" hidden="1">{"'PROFITABILITY'!$A$1:$F$45"}</definedName>
    <definedName name="bas" hidden="1">{"'PROFITABILITY'!$A$1:$F$45"}</definedName>
    <definedName name="BASE_PLATE">#REF!</definedName>
    <definedName name="BaseCement">[70]Indices!$F$7</definedName>
    <definedName name="BaseClayProducts">[70]Indices!$G$7</definedName>
    <definedName name="BaseDiesel">[70]Indices!$C$7</definedName>
    <definedName name="BaseI1">#REF!</definedName>
    <definedName name="BaseI2">#REF!</definedName>
    <definedName name="BaseI3">#REF!</definedName>
    <definedName name="BaseI4">#REF!</definedName>
    <definedName name="BaseIronSteel">[70]Indices!$E$7</definedName>
    <definedName name="BasekV1">#REF!</definedName>
    <definedName name="BasekV2">#REF!</definedName>
    <definedName name="BasekV3">#REF!</definedName>
    <definedName name="BasekV4">#REF!</definedName>
    <definedName name="BaseLabour">[70]Indices!$D$7</definedName>
    <definedName name="BaseMVA">#REF!</definedName>
    <definedName name="basetrav">#REF!</definedName>
    <definedName name="BASHA">#REF!</definedName>
    <definedName name="Basic_Material_List" localSheetId="2">'[68]Material Rate'!$B$5:$B$17</definedName>
    <definedName name="Basic_Material_List" localSheetId="18">#REF!</definedName>
    <definedName name="Basic_Material_List" localSheetId="21">'[68]Material Rate'!$B$5:$B$17</definedName>
    <definedName name="Basic_Material_List" localSheetId="25">'[68]Material Rate'!$B$5:$B$17</definedName>
    <definedName name="Basic_Material_List" localSheetId="15">#REF!</definedName>
    <definedName name="Basic_Material_List">#REF!</definedName>
    <definedName name="basic_rtu" localSheetId="22">#REF!</definedName>
    <definedName name="basic_rtu" localSheetId="15">#REF!</definedName>
    <definedName name="basic_rtu" localSheetId="20">#REF!</definedName>
    <definedName name="basic_rtu">#REF!</definedName>
    <definedName name="bat">#REF!</definedName>
    <definedName name="bat_det">#REF!</definedName>
    <definedName name="Batching_hot_mix_plant">#REF!</definedName>
    <definedName name="BAUfaktor" localSheetId="22">#REF!</definedName>
    <definedName name="BAUfaktor" localSheetId="20">#REF!</definedName>
    <definedName name="BAUfaktor">#REF!</definedName>
    <definedName name="bawerffg">#REF!</definedName>
    <definedName name="bb" localSheetId="2" hidden="1">{"'PROFITABILITY'!$A$1:$F$45"}</definedName>
    <definedName name="bb" localSheetId="22" hidden="1">{"'PROFITABILITY'!$A$1:$F$45"}</definedName>
    <definedName name="bb" localSheetId="18" hidden="1">{"'PROFITABILITY'!$A$1:$F$45"}</definedName>
    <definedName name="bb" localSheetId="21" hidden="1">{"'PROFITABILITY'!$A$1:$F$45"}</definedName>
    <definedName name="bb" localSheetId="25" hidden="1">{"'PROFITABILITY'!$A$1:$F$45"}</definedName>
    <definedName name="bb" localSheetId="15">#REF!</definedName>
    <definedName name="bb" localSheetId="20" hidden="1">{"'PROFITABILITY'!$A$1:$F$45"}</definedName>
    <definedName name="bb" hidden="1">{"'PROFITABILITY'!$A$1:$F$45"}</definedName>
    <definedName name="bbb" localSheetId="2" hidden="1">{"'PROFITABILITY'!$A$1:$F$45"}</definedName>
    <definedName name="bbb" localSheetId="22" hidden="1">{"'PROFITABILITY'!$A$1:$F$45"}</definedName>
    <definedName name="bbb" localSheetId="18" hidden="1">{"'PROFITABILITY'!$A$1:$F$45"}</definedName>
    <definedName name="bbb" localSheetId="21" hidden="1">{"'PROFITABILITY'!$A$1:$F$45"}</definedName>
    <definedName name="bbb" localSheetId="25" hidden="1">{"'PROFITABILITY'!$A$1:$F$45"}</definedName>
    <definedName name="BBB" localSheetId="15">#REF!</definedName>
    <definedName name="bbb" localSheetId="20" hidden="1">{"'PROFITABILITY'!$A$1:$F$45"}</definedName>
    <definedName name="bbb" hidden="1">{"'PROFITABILITY'!$A$1:$F$45"}</definedName>
    <definedName name="bbbb">#REF!</definedName>
    <definedName name="BBH">#REF!</definedName>
    <definedName name="bc" localSheetId="21">#REF!</definedName>
    <definedName name="bc" localSheetId="25">#REF!</definedName>
    <definedName name="bc">#REF!</definedName>
    <definedName name="bcgf">[55]CLAY!#REF!</definedName>
    <definedName name="bcs">#REF!</definedName>
    <definedName name="bct">#REF!</definedName>
    <definedName name="bcv" localSheetId="2" hidden="1">{"'PROFITABILITY'!$A$1:$F$45"}</definedName>
    <definedName name="bcv" localSheetId="22" hidden="1">{"'PROFITABILITY'!$A$1:$F$45"}</definedName>
    <definedName name="bcv" localSheetId="18" hidden="1">{"'PROFITABILITY'!$A$1:$F$45"}</definedName>
    <definedName name="bcv" localSheetId="21" hidden="1">{"'PROFITABILITY'!$A$1:$F$45"}</definedName>
    <definedName name="bcv" localSheetId="25" hidden="1">{"'PROFITABILITY'!$A$1:$F$45"}</definedName>
    <definedName name="bcv" localSheetId="15" hidden="1">{"'PROFITABILITY'!$A$1:$F$45"}</definedName>
    <definedName name="bcv" localSheetId="20" hidden="1">{"'PROFITABILITY'!$A$1:$F$45"}</definedName>
    <definedName name="bcv" hidden="1">{"'PROFITABILITY'!$A$1:$F$45"}</definedName>
    <definedName name="BD" localSheetId="18">INDEX(#REF!,MATCH(#REF!,#REF!,0))</definedName>
    <definedName name="BD" localSheetId="15">INDEX(#REF!,MATCH(#REF!,#REF!,0))</definedName>
    <definedName name="BD">INDEX(#REF!,MATCH(#REF!,#REF!,0))</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 localSheetId="18">INDEX(#REF!,MATCH(#REF!,#REF!,0))</definedName>
    <definedName name="BE" localSheetId="21">INDEX(#REF!,MATCH(#REF!,#REF!,0))</definedName>
    <definedName name="BE" localSheetId="25">INDEX(#REF!,MATCH(#REF!,#REF!,0))</definedName>
    <definedName name="BE" localSheetId="15">INDEX(#REF!,MATCH(#REF!,#REF!,0))</definedName>
    <definedName name="BE">INDEX(#REF!,MATCH(#REF!,#REF!,0))</definedName>
    <definedName name="bearings" localSheetId="2">[71]Inputs!$D$16</definedName>
    <definedName name="bearings" localSheetId="18">#REF!</definedName>
    <definedName name="bearings" localSheetId="21">[71]Inputs!$D$16</definedName>
    <definedName name="bearings" localSheetId="25">[71]Inputs!$D$16</definedName>
    <definedName name="bearings" localSheetId="15">#REF!</definedName>
    <definedName name="bearings">#REF!</definedName>
    <definedName name="Beg_Bal">#REF!</definedName>
    <definedName name="Beldar" localSheetId="15">#REF!</definedName>
    <definedName name="Beldar">#REF!</definedName>
    <definedName name="BEN" localSheetId="22">#REF!</definedName>
    <definedName name="BEN" localSheetId="20">#REF!</definedName>
    <definedName name="BEN">#REF!</definedName>
    <definedName name="BEND">#REF!</definedName>
    <definedName name="Benefits" localSheetId="22">#REF!</definedName>
    <definedName name="Benefits" localSheetId="20">#REF!</definedName>
    <definedName name="Benefits">#REF!</definedName>
    <definedName name="BENJ">#REF!</definedName>
    <definedName name="Bentonite" localSheetId="2">[72]RA!$P$27</definedName>
    <definedName name="Bentonite" localSheetId="18">#REF!</definedName>
    <definedName name="Bentonite" localSheetId="21">[72]RA!$P$27</definedName>
    <definedName name="Bentonite" localSheetId="25">[72]RA!$P$27</definedName>
    <definedName name="Bentonite" localSheetId="15">#REF!</definedName>
    <definedName name="Bentonite">#REF!</definedName>
    <definedName name="beta" localSheetId="22">#REF!</definedName>
    <definedName name="beta" localSheetId="15">#REF!</definedName>
    <definedName name="beta" localSheetId="20">#REF!</definedName>
    <definedName name="beta">#REF!</definedName>
    <definedName name="BF" localSheetId="22">INDEX(#REF!,MATCH(#REF!,#REF!,0))</definedName>
    <definedName name="BF" localSheetId="18">INDEX(#REF!,MATCH(#REF!,#REF!,0))</definedName>
    <definedName name="BF" localSheetId="21">INDEX(#REF!,MATCH(#REF!,#REF!,0))</definedName>
    <definedName name="BF" localSheetId="25">INDEX(#REF!,MATCH(#REF!,#REF!,0))</definedName>
    <definedName name="BF" localSheetId="15">#REF!</definedName>
    <definedName name="BF" localSheetId="20">INDEX(#REF!,MATCH(#REF!,#REF!,0))</definedName>
    <definedName name="BF">INDEX(#REF!,MATCH(#REF!,#REF!,0))</definedName>
    <definedName name="BG" localSheetId="22">#REF!</definedName>
    <definedName name="BG" localSheetId="20">#REF!</definedName>
    <definedName name="BG">#REF!</definedName>
    <definedName name="BG_CHGS">#REF!</definedName>
    <definedName name="BG_RATE">#REF!</definedName>
    <definedName name="BGrP">#REF!</definedName>
    <definedName name="BGT3_WORKING">#REF!</definedName>
    <definedName name="BH" localSheetId="22">INDEX(#REF!,MATCH(#REF!,#REF!,0))</definedName>
    <definedName name="BH" localSheetId="18">INDEX(#REF!,MATCH(#REF!,#REF!,0))</definedName>
    <definedName name="BH" localSheetId="21">INDEX(#REF!,MATCH(#REF!,#REF!,0))</definedName>
    <definedName name="BH" localSheetId="25">INDEX(#REF!,MATCH(#REF!,#REF!,0))</definedName>
    <definedName name="bh" localSheetId="15">#REF!</definedName>
    <definedName name="BH" localSheetId="20">INDEX(#REF!,MATCH(#REF!,#REF!,0))</definedName>
    <definedName name="BH">INDEX(#REF!,MATCH(#REF!,#REF!,0))</definedName>
    <definedName name="bhaska1">#REF!</definedName>
    <definedName name="bhaskar">#REF!</definedName>
    <definedName name="Bhisti">#REF!</definedName>
    <definedName name="bhs">[73]strain!#REF!</definedName>
    <definedName name="BI" localSheetId="22">INDEX(#REF!,MATCH(#REF!,#REF!,0))</definedName>
    <definedName name="BI" localSheetId="18">INDEX(#REF!,MATCH(#REF!,#REF!,0))</definedName>
    <definedName name="BI" localSheetId="15">#REF!</definedName>
    <definedName name="BI" localSheetId="20">INDEX(#REF!,MATCH(#REF!,#REF!,0))</definedName>
    <definedName name="BI">INDEX(#REF!,MATCH(#REF!,#REF!,0))</definedName>
    <definedName name="BID_CURR">#REF!</definedName>
    <definedName name="Bidder_Quote_Ref_No">#REF!</definedName>
    <definedName name="biddername">#N/A</definedName>
    <definedName name="BILLNOWISE">#REF!</definedName>
    <definedName name="Bilu">#REF!</definedName>
    <definedName name="Bilu2">#REF!</definedName>
    <definedName name="Bilu3">#REF!</definedName>
    <definedName name="Bindingwire">#REF!</definedName>
    <definedName name="bitpressuredis" localSheetId="2">'[74]Machinary_Road Work'!$K$7</definedName>
    <definedName name="bitpressuredis" localSheetId="18">#REF!</definedName>
    <definedName name="bitpressuredis" localSheetId="21">'[74]Machinary_Road Work'!$K$7</definedName>
    <definedName name="bitpressuredis" localSheetId="25">'[74]Machinary_Road Work'!$K$7</definedName>
    <definedName name="bitpressuredis" localSheetId="15">#REF!</definedName>
    <definedName name="bitpressuredis">#REF!</definedName>
    <definedName name="BJ" localSheetId="18">INDEX(#REF!,MATCH(#REF!,#REF!,0))</definedName>
    <definedName name="BJ" localSheetId="15">INDEX(#REF!,MATCH(#REF!,#REF!,0))</definedName>
    <definedName name="BJ">INDEX(#REF!,MATCH(#REF!,#REF!,0))</definedName>
    <definedName name="BK" localSheetId="18">INDEX(#REF!,MATCH(#REF!,#REF!,0))</definedName>
    <definedName name="BK" localSheetId="15">INDEX(#REF!,MATCH(#REF!,#REF!,0))</definedName>
    <definedName name="BK">INDEX(#REF!,MATCH(#REF!,#REF!,0))</definedName>
    <definedName name="BKS" localSheetId="2">[75]BOQ!#REF!</definedName>
    <definedName name="BKS" localSheetId="18">#REF!</definedName>
    <definedName name="BKS" localSheetId="21">[75]BOQ!#REF!</definedName>
    <definedName name="BKS" localSheetId="25">[75]BOQ!#REF!</definedName>
    <definedName name="BKS" localSheetId="15">#REF!</definedName>
    <definedName name="BKS">#REF!</definedName>
    <definedName name="BL" localSheetId="18">INDEX(#REF!,MATCH(#REF!,#REF!,0))</definedName>
    <definedName name="BL" localSheetId="15">INDEX(#REF!,MATCH(#REF!,#REF!,0))</definedName>
    <definedName name="BL">INDEX(#REF!,MATCH(#REF!,#REF!,0))</definedName>
    <definedName name="BL2A">#N/A</definedName>
    <definedName name="BL2A2">#N/A</definedName>
    <definedName name="BL2AA">#N/A</definedName>
    <definedName name="BL2AAA">#N/A</definedName>
    <definedName name="BL2B">#N/A</definedName>
    <definedName name="BL2BB">#N/A</definedName>
    <definedName name="BL2BBB">#N/A</definedName>
    <definedName name="BL2C">#N/A</definedName>
    <definedName name="BL2CC">#N/A</definedName>
    <definedName name="BL2CCC">#N/A</definedName>
    <definedName name="BL3A">#N/A</definedName>
    <definedName name="BL3AA">#N/A</definedName>
    <definedName name="BL3AAA">#N/A</definedName>
    <definedName name="BL3B">#N/A</definedName>
    <definedName name="BL3BB">#N/A</definedName>
    <definedName name="BL3BBB">#N/A</definedName>
    <definedName name="BL3C">#N/A</definedName>
    <definedName name="BL3CC">#N/A</definedName>
    <definedName name="BL3CCC">#N/A</definedName>
    <definedName name="BL4A">#N/A</definedName>
    <definedName name="BL4AA">#N/A</definedName>
    <definedName name="BL4AAA">#N/A</definedName>
    <definedName name="BL4B">#N/A</definedName>
    <definedName name="BL4BB">#N/A</definedName>
    <definedName name="BL4BBB">#N/A</definedName>
    <definedName name="BL4C">#N/A</definedName>
    <definedName name="BL4CC">#N/A</definedName>
    <definedName name="BL4CCC">#N/A</definedName>
    <definedName name="BL5A">#N/A</definedName>
    <definedName name="BL5AA">#N/A</definedName>
    <definedName name="BL5AAA">#N/A</definedName>
    <definedName name="BL5B">#N/A</definedName>
    <definedName name="BL5BB">#N/A</definedName>
    <definedName name="BL5BBB">#N/A</definedName>
    <definedName name="BL5C">#N/A</definedName>
    <definedName name="BL5CC">#N/A</definedName>
    <definedName name="BL5CCC">#N/A</definedName>
    <definedName name="blhvhb" hidden="1">#REF!</definedName>
    <definedName name="BlkS" localSheetId="2">[12]Basicrates!$D$145</definedName>
    <definedName name="BlkS" localSheetId="18">#REF!</definedName>
    <definedName name="BlkS" localSheetId="21">[12]Basicrates!$D$145</definedName>
    <definedName name="BlkS" localSheetId="25">[12]Basicrates!$D$145</definedName>
    <definedName name="BlkS" localSheetId="15">#REF!</definedName>
    <definedName name="BlkS">#REF!</definedName>
    <definedName name="BM" localSheetId="22">#REF!</definedName>
    <definedName name="BM" localSheetId="15">#REF!</definedName>
    <definedName name="BM" localSheetId="20">#REF!</definedName>
    <definedName name="BM">#REF!</definedName>
    <definedName name="Bn" localSheetId="22">#REF!</definedName>
    <definedName name="Bn" localSheetId="20">#REF!</definedName>
    <definedName name="Bn">#REF!</definedName>
    <definedName name="BODY1">#REF!</definedName>
    <definedName name="BODY2">#REF!</definedName>
    <definedName name="boisar" localSheetId="22">#REF!</definedName>
    <definedName name="boisar" localSheetId="20">#REF!</definedName>
    <definedName name="boisar">#REF!</definedName>
    <definedName name="BOISAR_BAYWISE">#REF!</definedName>
    <definedName name="bol">#REF!</definedName>
    <definedName name="BOLT">#REF!</definedName>
    <definedName name="BoltCircle">#REF!</definedName>
    <definedName name="BoltCircleOrPoleOD">#REF!</definedName>
    <definedName name="bom" localSheetId="22">#REF!</definedName>
    <definedName name="bom" localSheetId="20">#REF!</definedName>
    <definedName name="bom" localSheetId="3">#REF!</definedName>
    <definedName name="bom">#REF!</definedName>
    <definedName name="BOM_PR">#REF!</definedName>
    <definedName name="BOM_PR_TOT">#REF!</definedName>
    <definedName name="boml">#REF!</definedName>
    <definedName name="bondstone" localSheetId="2">'[22]Material '!$G$40</definedName>
    <definedName name="bondstone" localSheetId="18">#REF!</definedName>
    <definedName name="bondstone" localSheetId="21">'[22]Material '!$G$40</definedName>
    <definedName name="bondstone" localSheetId="25">'[22]Material '!$G$40</definedName>
    <definedName name="bondstone" localSheetId="15">#REF!</definedName>
    <definedName name="bondstone">#REF!</definedName>
    <definedName name="BONPSCHE" localSheetId="22">#REF!</definedName>
    <definedName name="BONPSCHE" localSheetId="15">#REF!</definedName>
    <definedName name="BONPSCHE" localSheetId="20">#REF!</definedName>
    <definedName name="BONPSCHE">#REF!</definedName>
    <definedName name="BOQ">#REF!</definedName>
    <definedName name="BOQ_1">"#REF!"</definedName>
    <definedName name="boq_type" localSheetId="18">#REF!</definedName>
    <definedName name="boq_type">#REF!</definedName>
    <definedName name="boq_version" localSheetId="18">#REF!</definedName>
    <definedName name="boq_version">#REF!</definedName>
    <definedName name="BOSS" localSheetId="2">#REF!</definedName>
    <definedName name="BOSS" localSheetId="22">#REF!</definedName>
    <definedName name="BOSS" localSheetId="20">#REF!</definedName>
    <definedName name="BOSS">#REF!</definedName>
    <definedName name="botl">#REF!</definedName>
    <definedName name="botn">#REF!</definedName>
    <definedName name="BOX" localSheetId="2">#REF!</definedName>
    <definedName name="BOX">#REF!</definedName>
    <definedName name="bp" localSheetId="21">#REF!</definedName>
    <definedName name="bp" localSheetId="25">#REF!</definedName>
    <definedName name="bp">#REF!</definedName>
    <definedName name="bpf">#REF!</definedName>
    <definedName name="bps" localSheetId="22">#REF!</definedName>
    <definedName name="bps" localSheetId="20">#REF!</definedName>
    <definedName name="bps" localSheetId="3">#REF!</definedName>
    <definedName name="bps">#REF!</definedName>
    <definedName name="BQ">#REF!</definedName>
    <definedName name="BR_Resou" localSheetId="22">#REF!</definedName>
    <definedName name="BR_Resou" localSheetId="20">#REF!</definedName>
    <definedName name="BR_Resou" localSheetId="3">#REF!</definedName>
    <definedName name="BR_Resou">#REF!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ridge" localSheetId="2" hidden="1">{"form-D1",#N/A,FALSE,"FORM-D1";"form-D1_amt",#N/A,FALSE,"FORM-D1"}</definedName>
    <definedName name="Bridge" localSheetId="22" hidden="1">{"form-D1",#N/A,FALSE,"FORM-D1";"form-D1_amt",#N/A,FALSE,"FORM-D1"}</definedName>
    <definedName name="Bridge" localSheetId="18" hidden="1">{"form-D1",#N/A,FALSE,"FORM-D1";"form-D1_amt",#N/A,FALSE,"FORM-D1"}</definedName>
    <definedName name="Bridge" localSheetId="21" hidden="1">{"form-D1",#N/A,FALSE,"FORM-D1";"form-D1_amt",#N/A,FALSE,"FORM-D1"}</definedName>
    <definedName name="Bridge" localSheetId="25" hidden="1">{"form-D1",#N/A,FALSE,"FORM-D1";"form-D1_amt",#N/A,FALSE,"FORM-D1"}</definedName>
    <definedName name="Bridge" localSheetId="15" hidden="1">{"form-D1",#N/A,FALSE,"FORM-D1";"form-D1_amt",#N/A,FALSE,"FORM-D1"}</definedName>
    <definedName name="Bridge" localSheetId="20" hidden="1">{"form-D1",#N/A,FALSE,"FORM-D1";"form-D1_amt",#N/A,FALSE,"FORM-D1"}</definedName>
    <definedName name="Bridge" hidden="1">{"form-D1",#N/A,FALSE,"FORM-D1";"form-D1_amt",#N/A,FALSE,"FORM-D1"}</definedName>
    <definedName name="brk" localSheetId="15">#REF!</definedName>
    <definedName name="brk">#REF!</definedName>
    <definedName name="bs" localSheetId="22">#REF!</definedName>
    <definedName name="BS" localSheetId="15">#REF!</definedName>
    <definedName name="bs" localSheetId="20">#REF!</definedName>
    <definedName name="bs">#REF!</definedName>
    <definedName name="BS_9A" localSheetId="22">#REF!</definedName>
    <definedName name="BS_9A" localSheetId="20">#REF!</definedName>
    <definedName name="BS_9A">#REF!</definedName>
    <definedName name="BS_9B" localSheetId="22">#REF!</definedName>
    <definedName name="BS_9B" localSheetId="20">#REF!</definedName>
    <definedName name="BS_9B">#REF!</definedName>
    <definedName name="bt80.100" localSheetId="2">'[76]Abs PMRL'!$B$292</definedName>
    <definedName name="bt80.100" localSheetId="18">#REF!</definedName>
    <definedName name="bt80.100" localSheetId="21">'[76]Abs PMRL'!$B$292</definedName>
    <definedName name="bt80.100" localSheetId="25">'[76]Abs PMRL'!$B$292</definedName>
    <definedName name="bt80.100" localSheetId="15">#REF!</definedName>
    <definedName name="bt80.100">#REF!</definedName>
    <definedName name="btb_musd" localSheetId="22">#REF!</definedName>
    <definedName name="btb_musd" localSheetId="21">#REF!</definedName>
    <definedName name="btb_musd" localSheetId="25">#REF!</definedName>
    <definedName name="btb_musd" localSheetId="20">#REF!</definedName>
    <definedName name="btb_musd" localSheetId="3">#REF!</definedName>
    <definedName name="btb_musd">#REF!</definedName>
    <definedName name="bua">#REF!</definedName>
    <definedName name="bUB">#REF!</definedName>
    <definedName name="BUDDHA">#REF!</definedName>
    <definedName name="budgets">#REF!</definedName>
    <definedName name="building" localSheetId="2">'[77]DETAILED  BOQ'!$A$2</definedName>
    <definedName name="building" localSheetId="22">#REF!</definedName>
    <definedName name="building" localSheetId="18">#REF!</definedName>
    <definedName name="building" localSheetId="21">'[77]DETAILED  BOQ'!$A$2</definedName>
    <definedName name="building" localSheetId="25">'[77]DETAILED  BOQ'!$A$2</definedName>
    <definedName name="building" localSheetId="15">#REF!</definedName>
    <definedName name="building" localSheetId="20">#REF!</definedName>
    <definedName name="building">#REF!</definedName>
    <definedName name="building___0" localSheetId="2">'[78]ANNEXURE-A'!$A$2</definedName>
    <definedName name="building___0" localSheetId="18">#REF!</definedName>
    <definedName name="building___0" localSheetId="21">'[78]ANNEXURE-A'!$A$2</definedName>
    <definedName name="building___0" localSheetId="25">'[78]ANNEXURE-A'!$A$2</definedName>
    <definedName name="building___0" localSheetId="15">#REF!</definedName>
    <definedName name="building___0">#REF!</definedName>
    <definedName name="building___11" localSheetId="2">'[78]ANNEXURE-A'!$A$2</definedName>
    <definedName name="building___11" localSheetId="18">#REF!</definedName>
    <definedName name="building___11" localSheetId="21">'[78]ANNEXURE-A'!$A$2</definedName>
    <definedName name="building___11" localSheetId="25">'[78]ANNEXURE-A'!$A$2</definedName>
    <definedName name="building___11" localSheetId="15">#REF!</definedName>
    <definedName name="building___11">#REF!</definedName>
    <definedName name="building___12" localSheetId="2">'[78]ANNEXURE-A'!$A$2</definedName>
    <definedName name="building___12" localSheetId="18">#REF!</definedName>
    <definedName name="building___12" localSheetId="21">'[78]ANNEXURE-A'!$A$2</definedName>
    <definedName name="building___12" localSheetId="25">'[78]ANNEXURE-A'!$A$2</definedName>
    <definedName name="building___12" localSheetId="15">#REF!</definedName>
    <definedName name="building___12">#REF!</definedName>
    <definedName name="BuiltIn_AutoFilter___1" localSheetId="15">#REF!</definedName>
    <definedName name="BuiltIn_AutoFilter___1">#REF!</definedName>
    <definedName name="BuiltIn_AutoFilter___17" localSheetId="15">#REF!</definedName>
    <definedName name="BuiltIn_AutoFilter___17">#REF!</definedName>
    <definedName name="BuiltIn_AutoFilter___19">#REF!</definedName>
    <definedName name="BuiltIn_AutoFilter___6_2">"#REF!"</definedName>
    <definedName name="BuiltIn_AutoFilter___6_3">"#REF!"</definedName>
    <definedName name="BuiltIn_AutoFilter___6_4">"#REF!"</definedName>
    <definedName name="BuiltIn_Consolidate_Area___2">NA()</definedName>
    <definedName name="BuiltIn_Consolidate_Area___3">NA()</definedName>
    <definedName name="BuiltIn_Consolidate_Area___4">NA()</definedName>
    <definedName name="BuiltIn_Consolidate_Area___5">NA()</definedName>
    <definedName name="BuiltIn_Consolidate_Area___6">NA()</definedName>
    <definedName name="BuiltIn_Consolidate_Area___7">NA()</definedName>
    <definedName name="BuiltIn_Consolidate_Area___9">NA()</definedName>
    <definedName name="BuiltIn_Print_Area" localSheetId="2">#REF!</definedName>
    <definedName name="BuiltIn_Print_Area" localSheetId="22">#REF!</definedName>
    <definedName name="BuiltIn_Print_Area" localSheetId="15">#REF!</definedName>
    <definedName name="BuiltIn_Print_Area" localSheetId="20">#REF!</definedName>
    <definedName name="BuiltIn_Print_Area">#REF!</definedName>
    <definedName name="BuiltIn_Print_Area___0" localSheetId="2">#REF!</definedName>
    <definedName name="BuiltIn_Print_Area___0" localSheetId="15">#REF!</definedName>
    <definedName name="BuiltIn_Print_Area___0">#REF!</definedName>
    <definedName name="BuiltIn_Print_Area___0___0" localSheetId="2">#REF!</definedName>
    <definedName name="BuiltIn_Print_Area___0___0">#REF!</definedName>
    <definedName name="BuiltIn_Print_Area___0___0___0">#REF!</definedName>
    <definedName name="BuiltIn_Print_Area___0___0___0___0">#REF!</definedName>
    <definedName name="BuiltIn_Print_Area___0___0___0___0___0">#REF!</definedName>
    <definedName name="BuiltIn_Print_Area___0___0___0___0___0___0">#REF!</definedName>
    <definedName name="BuiltIn_Print_Area___0___0___0___0___0___0___0">#REF!</definedName>
    <definedName name="BuiltIn_Print_Area___0___0___0___0___0___0___0___0">#REF!</definedName>
    <definedName name="BuiltIn_Print_Area___0___0___0___0___0___0___0___0___0">#REF!</definedName>
    <definedName name="BuiltIn_Print_Area___0___0___0___0___0___0___0___0___0___0">#REF!</definedName>
    <definedName name="BuiltIn_Print_Area___0___0___0___0___0___0___0___0___0___0___0">#REF!</definedName>
    <definedName name="BuiltIn_Print_Area___0___0___0___0___0___0___0___0___0___0___0___0">#REF!</definedName>
    <definedName name="BuiltIn_Print_Area___0___0___0___0___0___0___0___0___0___0___0___0___0">#REF!</definedName>
    <definedName name="BuiltIn_Print_Area___0___0___0___0___0___0___0___0___0___0___0___0___0___0">#REF!</definedName>
    <definedName name="BuiltIn_Print_Titles">#REF!</definedName>
    <definedName name="BuiltIn_Print_Titles___0" localSheetId="21">#REF!</definedName>
    <definedName name="BuiltIn_Print_Titles___0" localSheetId="25">#REF!</definedName>
    <definedName name="BuiltIn_Print_Titles___0">#REF!</definedName>
    <definedName name="BuiltIn_Print_Titles___0___0">#REF!</definedName>
    <definedName name="BuiltIn_Print_Titles___0___0___0">#REF!</definedName>
    <definedName name="BuiltIn_Print_Titles___0___0___0___0">#REF!</definedName>
    <definedName name="BuiltIn_Print_Titles___0___0___0___0___0">#REF!</definedName>
    <definedName name="BuiltIn_Print_Titles___0___0___0___0___0___0">#REF!</definedName>
    <definedName name="BuiltIn_Print_Titles___0___0___0___0___0___0___0">#REF!</definedName>
    <definedName name="BuiltIn_Print_Titles___0___0___0___0___0___0___0___0">#REF!</definedName>
    <definedName name="BuiltIn_Print_Titles___0___0___0___0___0___0___0___0___0">#REF!</definedName>
    <definedName name="BuiltIn_Print_Titles___0___0___0___0___0___0___0___0___0___0">#REF!</definedName>
    <definedName name="BuiltIn_Print_Titles___0___0___0___0___0___0___0___0___0___0___0">#REF!</definedName>
    <definedName name="BuiltIn_Print_Titles___0___0___0___0___0___0___0___0___0___0___0___0">#REF!</definedName>
    <definedName name="BuiltIn_Print_Titles___0___0___0___0___0___0___0___0___0___0___0___0___0">#REF!</definedName>
    <definedName name="BuiltIn_Print_Titles___0___0___0___0___0___0___0___0___0___0___0___0___0___0">#REF!</definedName>
    <definedName name="butterfly">#REF!</definedName>
    <definedName name="Button_5">"AS_PER_TALLY_31_09_04_ONYX_List"</definedName>
    <definedName name="Button_7">"AS_PER_TALLY_31_09_04_ONYX_List1"</definedName>
    <definedName name="Button_8">"AS_PER_TALLY_31_09_04_ONYX_List1"</definedName>
    <definedName name="BW" localSheetId="18">#REF!</definedName>
    <definedName name="BW">#REF!</definedName>
    <definedName name="Bx" localSheetId="22">#REF!</definedName>
    <definedName name="Bx" localSheetId="18">#REF!</definedName>
    <definedName name="Bx" localSheetId="20">#REF!</definedName>
    <definedName name="Bx">#REF!</definedName>
    <definedName name="Bx___0">#REF!</definedName>
    <definedName name="Bx___13">#REF!</definedName>
    <definedName name="Bxx">#REF!</definedName>
    <definedName name="by_weld">#REF!</definedName>
    <definedName name="C_">#REF!</definedName>
    <definedName name="c_1" localSheetId="2">'[79]C-1'!$G$36</definedName>
    <definedName name="c_1" localSheetId="18">#REF!</definedName>
    <definedName name="c_1" localSheetId="21">'[79]C-1'!$G$36</definedName>
    <definedName name="c_1" localSheetId="25">'[79]C-1'!$G$36</definedName>
    <definedName name="c_1" localSheetId="15">#REF!</definedName>
    <definedName name="c_1">#REF!</definedName>
    <definedName name="c_10" localSheetId="2">'[79]C-10'!$G$54</definedName>
    <definedName name="c_10" localSheetId="18">#REF!</definedName>
    <definedName name="c_10" localSheetId="21">'[79]C-10'!$G$54</definedName>
    <definedName name="c_10" localSheetId="25">'[79]C-10'!$G$54</definedName>
    <definedName name="c_10" localSheetId="15">#REF!</definedName>
    <definedName name="c_10">#REF!</definedName>
    <definedName name="c_11" localSheetId="2">'[79]C-11'!$G$20</definedName>
    <definedName name="c_11" localSheetId="18">#REF!</definedName>
    <definedName name="c_11" localSheetId="21">'[79]C-11'!$G$20</definedName>
    <definedName name="c_11" localSheetId="25">'[79]C-11'!$G$20</definedName>
    <definedName name="c_11" localSheetId="15">#REF!</definedName>
    <definedName name="c_11">#REF!</definedName>
    <definedName name="c_12" localSheetId="2">'[79]C-12'!$G$12</definedName>
    <definedName name="c_12" localSheetId="18">#REF!</definedName>
    <definedName name="c_12" localSheetId="21">'[79]C-12'!$G$12</definedName>
    <definedName name="c_12" localSheetId="25">'[79]C-12'!$G$12</definedName>
    <definedName name="c_12" localSheetId="15">#REF!</definedName>
    <definedName name="c_12">#REF!</definedName>
    <definedName name="c_2" localSheetId="2">'[79]C-2'!$G$35</definedName>
    <definedName name="c_2" localSheetId="18">#REF!</definedName>
    <definedName name="c_2" localSheetId="21">'[79]C-2'!$G$35</definedName>
    <definedName name="c_2" localSheetId="25">'[79]C-2'!$G$35</definedName>
    <definedName name="c_2" localSheetId="15">#REF!</definedName>
    <definedName name="c_2">#REF!</definedName>
    <definedName name="c_3" localSheetId="2">'[79]C-3'!$G$23</definedName>
    <definedName name="c_3" localSheetId="18">#REF!</definedName>
    <definedName name="c_3" localSheetId="21">'[79]C-3'!$G$23</definedName>
    <definedName name="c_3" localSheetId="25">'[79]C-3'!$G$23</definedName>
    <definedName name="c_3" localSheetId="15">#REF!</definedName>
    <definedName name="c_3">#REF!</definedName>
    <definedName name="c_4" localSheetId="2">'[79]C-4'!$G$24</definedName>
    <definedName name="c_4" localSheetId="18">#REF!</definedName>
    <definedName name="c_4" localSheetId="21">'[79]C-4'!$G$24</definedName>
    <definedName name="c_4" localSheetId="25">'[79]C-4'!$G$24</definedName>
    <definedName name="c_4" localSheetId="15">#REF!</definedName>
    <definedName name="c_4">#REF!</definedName>
    <definedName name="c_5" localSheetId="2">'[79]C-5'!$G$25</definedName>
    <definedName name="c_5" localSheetId="18">#REF!</definedName>
    <definedName name="c_5" localSheetId="21">'[79]C-5'!$G$25</definedName>
    <definedName name="c_5" localSheetId="25">'[79]C-5'!$G$25</definedName>
    <definedName name="c_5" localSheetId="15">#REF!</definedName>
    <definedName name="c_5">#REF!</definedName>
    <definedName name="c_5a" localSheetId="2">'[79]C-5A'!$G$22</definedName>
    <definedName name="c_5a" localSheetId="18">#REF!</definedName>
    <definedName name="c_5a" localSheetId="21">'[79]C-5A'!$G$22</definedName>
    <definedName name="c_5a" localSheetId="25">'[79]C-5A'!$G$22</definedName>
    <definedName name="c_5a" localSheetId="15">#REF!</definedName>
    <definedName name="c_5a">#REF!</definedName>
    <definedName name="c_6" localSheetId="2">'[79]C-6'!$G$49</definedName>
    <definedName name="c_6" localSheetId="18">#REF!</definedName>
    <definedName name="c_6" localSheetId="21">'[79]C-6'!$G$49</definedName>
    <definedName name="c_6" localSheetId="25">'[79]C-6'!$G$49</definedName>
    <definedName name="c_6" localSheetId="15">#REF!</definedName>
    <definedName name="c_6">#REF!</definedName>
    <definedName name="c_6a" localSheetId="2">'[79]C-6A'!$G$48</definedName>
    <definedName name="c_6a" localSheetId="18">#REF!</definedName>
    <definedName name="c_6a" localSheetId="21">'[79]C-6A'!$G$48</definedName>
    <definedName name="c_6a" localSheetId="25">'[79]C-6A'!$G$48</definedName>
    <definedName name="c_6a" localSheetId="15">#REF!</definedName>
    <definedName name="c_6a">#REF!</definedName>
    <definedName name="c_7" localSheetId="2">'[79]C-7'!$H$40</definedName>
    <definedName name="c_7" localSheetId="18">#REF!</definedName>
    <definedName name="c_7" localSheetId="21">'[79]C-7'!$H$40</definedName>
    <definedName name="c_7" localSheetId="25">'[79]C-7'!$H$40</definedName>
    <definedName name="c_7" localSheetId="15">#REF!</definedName>
    <definedName name="c_7">#REF!</definedName>
    <definedName name="c_8" localSheetId="2">'[79]C-8'!$G$31</definedName>
    <definedName name="c_8" localSheetId="18">#REF!</definedName>
    <definedName name="c_8" localSheetId="21">'[79]C-8'!$G$31</definedName>
    <definedName name="c_8" localSheetId="25">'[79]C-8'!$G$31</definedName>
    <definedName name="c_8" localSheetId="15">#REF!</definedName>
    <definedName name="c_8">#REF!</definedName>
    <definedName name="c_9" localSheetId="2">'[79]C-9'!$G$32</definedName>
    <definedName name="c_9" localSheetId="18">#REF!</definedName>
    <definedName name="c_9" localSheetId="21">'[79]C-9'!$G$32</definedName>
    <definedName name="c_9" localSheetId="25">'[79]C-9'!$G$32</definedName>
    <definedName name="c_9" localSheetId="15">#REF!</definedName>
    <definedName name="c_9">#REF!</definedName>
    <definedName name="c_margin" localSheetId="22">#REF!</definedName>
    <definedName name="c_margin" localSheetId="15">#REF!</definedName>
    <definedName name="c_margin" localSheetId="20">#REF!</definedName>
    <definedName name="c_margin">#REF!</definedName>
    <definedName name="C_VALUE" localSheetId="22">#REF!</definedName>
    <definedName name="C_VALUE" localSheetId="20">#REF!</definedName>
    <definedName name="C_VALUE">#REF!</definedName>
    <definedName name="Ca" localSheetId="22">#REF!</definedName>
    <definedName name="ca" localSheetId="15">#REF!*1.507</definedName>
    <definedName name="Ca" localSheetId="20">#REF!</definedName>
    <definedName name="Ca">#REF!</definedName>
    <definedName name="caa" localSheetId="2" hidden="1">{"'PROFITABILITY'!$A$1:$F$45"}</definedName>
    <definedName name="caa" localSheetId="22" hidden="1">{"'PROFITABILITY'!$A$1:$F$45"}</definedName>
    <definedName name="caa" localSheetId="18" hidden="1">{"'PROFITABILITY'!$A$1:$F$45"}</definedName>
    <definedName name="caa" localSheetId="21" hidden="1">{"'PROFITABILITY'!$A$1:$F$45"}</definedName>
    <definedName name="caa" localSheetId="25" hidden="1">{"'PROFITABILITY'!$A$1:$F$45"}</definedName>
    <definedName name="caa" localSheetId="15" hidden="1">{"'PROFITABILITY'!$A$1:$F$45"}</definedName>
    <definedName name="caa" localSheetId="20" hidden="1">{"'PROFITABILITY'!$A$1:$F$45"}</definedName>
    <definedName name="caa" hidden="1">{"'PROFITABILITY'!$A$1:$F$45"}</definedName>
    <definedName name="CABLE" localSheetId="22">#REF!</definedName>
    <definedName name="CABLE" localSheetId="20">#REF!</definedName>
    <definedName name="CABLE" localSheetId="3">#REF!</definedName>
    <definedName name="CABLE">#REF!</definedName>
    <definedName name="CABLE_A">#REF!</definedName>
    <definedName name="CABLE_G">#REF!</definedName>
    <definedName name="Cable_Size">#REF!</definedName>
    <definedName name="CABLE1">#REF!</definedName>
    <definedName name="cal">#REF!</definedName>
    <definedName name="CalcAgencyPrice">#REF!</definedName>
    <definedName name="can">#REF!</definedName>
    <definedName name="cant" localSheetId="21">#REF!</definedName>
    <definedName name="cant" localSheetId="25">#REF!</definedName>
    <definedName name="cant">#REF!</definedName>
    <definedName name="cap" localSheetId="22">#REF!</definedName>
    <definedName name="cap" localSheetId="20">#REF!</definedName>
    <definedName name="cap" localSheetId="3">#REF!</definedName>
    <definedName name="cap">#REF!</definedName>
    <definedName name="CAPA1">#N/A</definedName>
    <definedName name="CAPA11">#N/A</definedName>
    <definedName name="CAPA111">#N/A</definedName>
    <definedName name="CAPA2">#N/A</definedName>
    <definedName name="CAPA22">#N/A</definedName>
    <definedName name="CAPA222">#N/A</definedName>
    <definedName name="CAPA3">#N/A</definedName>
    <definedName name="CAPA33">#N/A</definedName>
    <definedName name="CAPA333">#N/A</definedName>
    <definedName name="CAPA4">#N/A</definedName>
    <definedName name="CAPA44">#N/A</definedName>
    <definedName name="CAPA444">#N/A</definedName>
    <definedName name="CAPA7">#N/A</definedName>
    <definedName name="CAPA77">#N/A</definedName>
    <definedName name="CAPA777">#N/A</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RPI">#REF!</definedName>
    <definedName name="cash" localSheetId="21">#REF!</definedName>
    <definedName name="cash" localSheetId="25">#REF!</definedName>
    <definedName name="cash">#REF!</definedName>
    <definedName name="cashfloaa">#REF!</definedName>
    <definedName name="cashflow">#REF!</definedName>
    <definedName name="Category_All">#REF!</definedName>
    <definedName name="CATIN">#N/A</definedName>
    <definedName name="CATJYOU">#N/A</definedName>
    <definedName name="CATREC">#N/A</definedName>
    <definedName name="CATSYU">#N/A</definedName>
    <definedName name="CAUSE" localSheetId="2">#REF!</definedName>
    <definedName name="CAUSE" localSheetId="22">#REF!</definedName>
    <definedName name="CAUSE" localSheetId="15">#REF!</definedName>
    <definedName name="CAUSE" localSheetId="20">#REF!</definedName>
    <definedName name="CAUSE">#REF!</definedName>
    <definedName name="CB" localSheetId="18">INDEX(#REF!,MATCH(#REF!,#REF!,0))</definedName>
    <definedName name="CB" localSheetId="21">INDEX(#REF!,MATCH(#REF!,#REF!,0))</definedName>
    <definedName name="CB" localSheetId="25">INDEX(#REF!,MATCH(#REF!,#REF!,0))</definedName>
    <definedName name="CB" localSheetId="15">INDEX(#REF!,MATCH(#REF!,#REF!,0))</definedName>
    <definedName name="CB">INDEX(#REF!,MATCH(#REF!,#REF!,0))</definedName>
    <definedName name="CBISO" localSheetId="22">#REF!</definedName>
    <definedName name="CBISO" localSheetId="20">#REF!</definedName>
    <definedName name="CBISO" localSheetId="3">#REF!</definedName>
    <definedName name="CBISO">#REF!</definedName>
    <definedName name="CBISO145" localSheetId="22">#REF!</definedName>
    <definedName name="CBISO145" localSheetId="20">#REF!</definedName>
    <definedName name="CBISO145" localSheetId="3">#REF!</definedName>
    <definedName name="CBISO145">#REF!</definedName>
    <definedName name="CBISO245" localSheetId="3">#REF!</definedName>
    <definedName name="CBISO245">#REF!</definedName>
    <definedName name="CBR220CTL">#REF!</definedName>
    <definedName name="CBR500CTL">#REF!</definedName>
    <definedName name="CC" localSheetId="2">INDEX(#REF!,MATCH(#REF!,#REF!,0))</definedName>
    <definedName name="cc" localSheetId="22" hidden="1">{"form-D1",#N/A,FALSE,"FORM-D1";"form-D1_amt",#N/A,FALSE,"FORM-D1"}</definedName>
    <definedName name="cc" localSheetId="18" hidden="1">{"form-D1",#N/A,FALSE,"FORM-D1";"form-D1_amt",#N/A,FALSE,"FORM-D1"}</definedName>
    <definedName name="CC" localSheetId="21">INDEX(#REF!,MATCH(#REF!,#REF!,0))</definedName>
    <definedName name="CC" localSheetId="25">INDEX(#REF!,MATCH(#REF!,#REF!,0))</definedName>
    <definedName name="CC" localSheetId="15">#REF!</definedName>
    <definedName name="cc" localSheetId="20" hidden="1">{"form-D1",#N/A,FALSE,"FORM-D1";"form-D1_amt",#N/A,FALSE,"FORM-D1"}</definedName>
    <definedName name="cc" hidden="1">{"form-D1",#N/A,FALSE,"FORM-D1";"form-D1_amt",#N/A,FALSE,"FORM-D1"}</definedName>
    <definedName name="CCB">#REF!</definedName>
    <definedName name="CCC" localSheetId="2" hidden="1">{#N/A,#N/A,FALSE,"str_title";#N/A,#N/A,FALSE,"SUM";#N/A,#N/A,FALSE,"Scope";#N/A,#N/A,FALSE,"PIE-Jn";#N/A,#N/A,FALSE,"PIE-Jn_Hz";#N/A,#N/A,FALSE,"Liq_Plan";#N/A,#N/A,FALSE,"S_Curve";#N/A,#N/A,FALSE,"Liq_Prof";#N/A,#N/A,FALSE,"Man_Pwr";#N/A,#N/A,FALSE,"Man_Prof"}</definedName>
    <definedName name="CCC" localSheetId="22" hidden="1">{#N/A,#N/A,FALSE,"str_title";#N/A,#N/A,FALSE,"SUM";#N/A,#N/A,FALSE,"Scope";#N/A,#N/A,FALSE,"PIE-Jn";#N/A,#N/A,FALSE,"PIE-Jn_Hz";#N/A,#N/A,FALSE,"Liq_Plan";#N/A,#N/A,FALSE,"S_Curve";#N/A,#N/A,FALSE,"Liq_Prof";#N/A,#N/A,FALSE,"Man_Pwr";#N/A,#N/A,FALSE,"Man_Prof"}</definedName>
    <definedName name="CCC" localSheetId="18" hidden="1">{#N/A,#N/A,FALSE,"str_title";#N/A,#N/A,FALSE,"SUM";#N/A,#N/A,FALSE,"Scope";#N/A,#N/A,FALSE,"PIE-Jn";#N/A,#N/A,FALSE,"PIE-Jn_Hz";#N/A,#N/A,FALSE,"Liq_Plan";#N/A,#N/A,FALSE,"S_Curve";#N/A,#N/A,FALSE,"Liq_Prof";#N/A,#N/A,FALSE,"Man_Pwr";#N/A,#N/A,FALSE,"Man_Prof"}</definedName>
    <definedName name="CCC" localSheetId="21" hidden="1">{#N/A,#N/A,FALSE,"str_title";#N/A,#N/A,FALSE,"SUM";#N/A,#N/A,FALSE,"Scope";#N/A,#N/A,FALSE,"PIE-Jn";#N/A,#N/A,FALSE,"PIE-Jn_Hz";#N/A,#N/A,FALSE,"Liq_Plan";#N/A,#N/A,FALSE,"S_Curve";#N/A,#N/A,FALSE,"Liq_Prof";#N/A,#N/A,FALSE,"Man_Pwr";#N/A,#N/A,FALSE,"Man_Prof"}</definedName>
    <definedName name="CCC" localSheetId="25" hidden="1">{#N/A,#N/A,FALSE,"str_title";#N/A,#N/A,FALSE,"SUM";#N/A,#N/A,FALSE,"Scope";#N/A,#N/A,FALSE,"PIE-Jn";#N/A,#N/A,FALSE,"PIE-Jn_Hz";#N/A,#N/A,FALSE,"Liq_Plan";#N/A,#N/A,FALSE,"S_Curve";#N/A,#N/A,FALSE,"Liq_Prof";#N/A,#N/A,FALSE,"Man_Pwr";#N/A,#N/A,FALSE,"Man_Prof"}</definedName>
    <definedName name="CCC" localSheetId="15" hidden="1">{#N/A,#N/A,FALSE,"str_title";#N/A,#N/A,FALSE,"SUM";#N/A,#N/A,FALSE,"Scope";#N/A,#N/A,FALSE,"PIE-Jn";#N/A,#N/A,FALSE,"PIE-Jn_Hz";#N/A,#N/A,FALSE,"Liq_Plan";#N/A,#N/A,FALSE,"S_Curve";#N/A,#N/A,FALSE,"Liq_Prof";#N/A,#N/A,FALSE,"Man_Pwr";#N/A,#N/A,FALSE,"Man_Prof"}</definedName>
    <definedName name="CCC" localSheetId="4" hidden="1">{#N/A,#N/A,FALSE,"str_title";#N/A,#N/A,FALSE,"SUM";#N/A,#N/A,FALSE,"Scope";#N/A,#N/A,FALSE,"PIE-Jn";#N/A,#N/A,FALSE,"PIE-Jn_Hz";#N/A,#N/A,FALSE,"Liq_Plan";#N/A,#N/A,FALSE,"S_Curve";#N/A,#N/A,FALSE,"Liq_Prof";#N/A,#N/A,FALSE,"Man_Pwr";#N/A,#N/A,FALSE,"Man_Prof"}</definedName>
    <definedName name="CCC" localSheetId="20" hidden="1">{#N/A,#N/A,FALSE,"str_title";#N/A,#N/A,FALSE,"SUM";#N/A,#N/A,FALSE,"Scope";#N/A,#N/A,FALSE,"PIE-Jn";#N/A,#N/A,FALSE,"PIE-Jn_Hz";#N/A,#N/A,FALSE,"Liq_Plan";#N/A,#N/A,FALSE,"S_Curve";#N/A,#N/A,FALSE,"Liq_Prof";#N/A,#N/A,FALSE,"Man_Pwr";#N/A,#N/A,FALSE,"Man_Prof"}</definedName>
    <definedName name="CCC" localSheetId="3" hidden="1">{#N/A,#N/A,FALSE,"str_title";#N/A,#N/A,FALSE,"SUM";#N/A,#N/A,FALSE,"Scope";#N/A,#N/A,FALSE,"PIE-Jn";#N/A,#N/A,FALSE,"PIE-Jn_Hz";#N/A,#N/A,FALSE,"Liq_Plan";#N/A,#N/A,FALSE,"S_Curve";#N/A,#N/A,FALSE,"Liq_Prof";#N/A,#N/A,FALSE,"Man_Pwr";#N/A,#N/A,FALSE,"Man_Prof"}</definedName>
    <definedName name="CCC" hidden="1">{#N/A,#N/A,FALSE,"str_title";#N/A,#N/A,FALSE,"SUM";#N/A,#N/A,FALSE,"Scope";#N/A,#N/A,FALSE,"PIE-Jn";#N/A,#N/A,FALSE,"PIE-Jn_Hz";#N/A,#N/A,FALSE,"Liq_Plan";#N/A,#N/A,FALSE,"S_Curve";#N/A,#N/A,FALSE,"Liq_Prof";#N/A,#N/A,FALSE,"Man_Pwr";#N/A,#N/A,FALSE,"Man_Prof"}</definedName>
    <definedName name="cccc" localSheetId="2">#REF!</definedName>
    <definedName name="cccc" localSheetId="22">#REF!</definedName>
    <definedName name="cccc" localSheetId="15">#REF!</definedName>
    <definedName name="cccc" localSheetId="20">#REF!</definedName>
    <definedName name="cccc">#REF!</definedName>
    <definedName name="cd" localSheetId="22">#REF!</definedName>
    <definedName name="cd" localSheetId="21">#REF!</definedName>
    <definedName name="cd" localSheetId="25">#REF!</definedName>
    <definedName name="cd" localSheetId="4">#REF!</definedName>
    <definedName name="cd" localSheetId="20">#REF!</definedName>
    <definedName name="cd">#REF!</definedName>
    <definedName name="CD_HW" localSheetId="22">#REF!</definedName>
    <definedName name="CD_HW" localSheetId="4">#REF!</definedName>
    <definedName name="CD_HW" localSheetId="20">#REF!</definedName>
    <definedName name="CD_HW">#REF!</definedName>
    <definedName name="CD_SPLADL" localSheetId="22">#REF!</definedName>
    <definedName name="CD_SPLADL" localSheetId="4">#REF!</definedName>
    <definedName name="CD_SPLADL" localSheetId="20">#REF!</definedName>
    <definedName name="CD_SPLADL">#REF!</definedName>
    <definedName name="CD_SW">#REF!</definedName>
    <definedName name="cdays">#REF!</definedName>
    <definedName name="cdds" localSheetId="21">#REF!</definedName>
    <definedName name="cdds" localSheetId="25">#REF!</definedName>
    <definedName name="cdds">#REF!</definedName>
    <definedName name="cdfgdf">#REF!</definedName>
    <definedName name="Cdi">'[80]220 11  BS '!#REF!</definedName>
    <definedName name="CDT">#REF!</definedName>
    <definedName name="CE" localSheetId="18">INDEX(#REF!,MATCH(#REF!,#REF!,0))</definedName>
    <definedName name="CE" localSheetId="21">INDEX(#REF!,MATCH(#REF!,#REF!,0))</definedName>
    <definedName name="CE" localSheetId="25">INDEX(#REF!,MATCH(#REF!,#REF!,0))</definedName>
    <definedName name="CE" localSheetId="15">INDEX(#REF!,MATCH(#REF!,#REF!,0))</definedName>
    <definedName name="CE">INDEX(#REF!,MATCH(#REF!,#REF!,0))</definedName>
    <definedName name="ced" localSheetId="22">#REF!</definedName>
    <definedName name="ced" localSheetId="20">#REF!</definedName>
    <definedName name="ced">#REF!</definedName>
    <definedName name="CED_BOHW" localSheetId="22">#REF!</definedName>
    <definedName name="CED_BOHW" localSheetId="20">#REF!</definedName>
    <definedName name="CED_BOHW" localSheetId="3">#REF!</definedName>
    <definedName name="CED_BOHW">#REF!</definedName>
    <definedName name="CED_BOSW" localSheetId="3">#REF!</definedName>
    <definedName name="CED_BOSW">#REF!</definedName>
    <definedName name="CED_IDTOHW" localSheetId="3">#REF!</definedName>
    <definedName name="CED_IDTOHW">#REF!</definedName>
    <definedName name="CED_IDTOSW">#REF!</definedName>
    <definedName name="ced_own">#REF!</definedName>
    <definedName name="CED_OWNHW">#REF!</definedName>
    <definedName name="CED_OWNSW">#REF!</definedName>
    <definedName name="CED_pc">#REF!</definedName>
    <definedName name="CED_SW">#REF!</definedName>
    <definedName name="ced_tr">#REF!</definedName>
    <definedName name="CED_TRHW">#REF!</definedName>
    <definedName name="CED_TRSW">#REF!</definedName>
    <definedName name="cee">#REF!</definedName>
    <definedName name="cell">#REF!</definedName>
    <definedName name="cem">190</definedName>
    <definedName name="cement" localSheetId="2">[31]Analysis!$D$343</definedName>
    <definedName name="cement" localSheetId="18">#REF!</definedName>
    <definedName name="cement" localSheetId="21">[31]Analysis!$D$343</definedName>
    <definedName name="cement" localSheetId="25">[31]Analysis!$D$343</definedName>
    <definedName name="cement" localSheetId="15">#REF!</definedName>
    <definedName name="cement">#REF!</definedName>
    <definedName name="Cement_124" localSheetId="2">'[81]Rate Analysis'!$D$434</definedName>
    <definedName name="Cement_124" localSheetId="22">#REF!</definedName>
    <definedName name="Cement_124" localSheetId="18">#REF!</definedName>
    <definedName name="Cement_124" localSheetId="21">'[81]Rate Analysis'!$D$434</definedName>
    <definedName name="Cement_124" localSheetId="25">'[81]Rate Analysis'!$D$434</definedName>
    <definedName name="Cement_124" localSheetId="15">#REF!</definedName>
    <definedName name="Cement_124" localSheetId="20">#REF!</definedName>
    <definedName name="Cement_124">#REF!</definedName>
    <definedName name="cent" localSheetId="2">[82]CHIFLET!$B$35</definedName>
    <definedName name="cent" localSheetId="18">#REF!</definedName>
    <definedName name="cent" localSheetId="21">[82]CHIFLET!$B$35</definedName>
    <definedName name="cent" localSheetId="25">[82]CHIFLET!$B$35</definedName>
    <definedName name="cent" localSheetId="15">#REF!</definedName>
    <definedName name="cent">#REF!</definedName>
    <definedName name="CeramicFloorTiles" localSheetId="2">'[63]Basic Rates'!$C$21</definedName>
    <definedName name="CeramicFloorTiles" localSheetId="18">#REF!</definedName>
    <definedName name="CeramicFloorTiles" localSheetId="21">'[63]Basic Rates'!$C$21</definedName>
    <definedName name="CeramicFloorTiles" localSheetId="25">'[63]Basic Rates'!$C$21</definedName>
    <definedName name="CeramicFloorTiles" localSheetId="15">#REF!</definedName>
    <definedName name="CeramicFloorTiles">#REF!</definedName>
    <definedName name="CF" localSheetId="22">#REF!</definedName>
    <definedName name="Cf" localSheetId="15">#REF!</definedName>
    <definedName name="CF" localSheetId="20">#REF!</definedName>
    <definedName name="CF">#REF!</definedName>
    <definedName name="cf_musd" localSheetId="22">#REF!</definedName>
    <definedName name="cf_musd" localSheetId="21">#REF!</definedName>
    <definedName name="cf_musd" localSheetId="25">#REF!</definedName>
    <definedName name="cf_musd" localSheetId="20">#REF!</definedName>
    <definedName name="cf_musd">#REF!</definedName>
    <definedName name="cfre">#REF!</definedName>
    <definedName name="CG" localSheetId="18">INDEX(#REF!,MATCH(#REF!,#REF!,0))</definedName>
    <definedName name="CG" localSheetId="15">INDEX(#REF!,MATCH(#REF!,#REF!,0))</definedName>
    <definedName name="CG">INDEX(#REF!,MATCH(#REF!,#REF!,0))</definedName>
    <definedName name="cgxcf">#REF!</definedName>
    <definedName name="CH" localSheetId="18">INDEX(#REF!,MATCH(#REF!,#REF!,0))</definedName>
    <definedName name="CH" localSheetId="15">INDEX(#REF!,MATCH(#REF!,#REF!,0))</definedName>
    <definedName name="CH">INDEX(#REF!,MATCH(#REF!,#REF!,0))</definedName>
    <definedName name="ch_area1" localSheetId="22">#REF!</definedName>
    <definedName name="ch_area1" localSheetId="20">#REF!</definedName>
    <definedName name="ch_area1">#REF!</definedName>
    <definedName name="ch_area2" localSheetId="22">#REF!</definedName>
    <definedName name="ch_area2" localSheetId="20">#REF!</definedName>
    <definedName name="ch_area2">#REF!</definedName>
    <definedName name="ch_area3" localSheetId="22">#REF!</definedName>
    <definedName name="ch_area3" localSheetId="20">#REF!</definedName>
    <definedName name="ch_area3">#REF!</definedName>
    <definedName name="ch_area4" localSheetId="22">#REF!</definedName>
    <definedName name="ch_area4" localSheetId="20">#REF!</definedName>
    <definedName name="ch_area4">#REF!</definedName>
    <definedName name="chand" localSheetId="2">'[83]Civil &amp; design'!$F$17</definedName>
    <definedName name="chand" localSheetId="18">#REF!</definedName>
    <definedName name="chand" localSheetId="21">'[83]Civil &amp; design'!$F$17</definedName>
    <definedName name="chand" localSheetId="25">'[83]Civil &amp; design'!$F$17</definedName>
    <definedName name="chand" localSheetId="15">#REF!</definedName>
    <definedName name="chand">#REF!</definedName>
    <definedName name="chandra">#REF!</definedName>
    <definedName name="Charges_of_road_roller" localSheetId="15">#REF!</definedName>
    <definedName name="Charges_of_road_roller">#REF!</definedName>
    <definedName name="CHART" localSheetId="2">'[84]C-12'!$G$12</definedName>
    <definedName name="CHART" localSheetId="18">#REF!</definedName>
    <definedName name="CHART" localSheetId="21">'[84]C-12'!$G$12</definedName>
    <definedName name="CHART" localSheetId="25">'[84]C-12'!$G$12</definedName>
    <definedName name="CHART" localSheetId="15">#REF!</definedName>
    <definedName name="CHART">#REF!</definedName>
    <definedName name="ChartData_Monthly">#REF!</definedName>
    <definedName name="ChartData_Weekly">#REF!</definedName>
    <definedName name="check" localSheetId="22">#REF!</definedName>
    <definedName name="check" localSheetId="15">#REF!</definedName>
    <definedName name="check" localSheetId="20">#REF!</definedName>
    <definedName name="check">#REF!</definedName>
    <definedName name="checked" localSheetId="21">#REF!</definedName>
    <definedName name="checked" localSheetId="25">#REF!</definedName>
    <definedName name="checked">#REF!</definedName>
    <definedName name="CHF" localSheetId="22">#REF!</definedName>
    <definedName name="CHF" localSheetId="20">#REF!</definedName>
    <definedName name="CHF">#REF!</definedName>
    <definedName name="chk" localSheetId="22">#REF!</definedName>
    <definedName name="chk" localSheetId="20">#REF!</definedName>
    <definedName name="chk" localSheetId="3">#REF!</definedName>
    <definedName name="chk">#REF!</definedName>
    <definedName name="CHW">#REF!</definedName>
    <definedName name="CI" localSheetId="18">INDEX(#REF!,MATCH(#REF!,#REF!,0))</definedName>
    <definedName name="CI" localSheetId="15">INDEX(#REF!,MATCH(#REF!,#REF!,0))</definedName>
    <definedName name="CI">INDEX(#REF!,MATCH(#REF!,#REF!,0))</definedName>
    <definedName name="CIF_ABB_Imp" localSheetId="3">#REF!</definedName>
    <definedName name="CIF_ABB_Imp">#REF!</definedName>
    <definedName name="CIF_ABB_local" localSheetId="3">#REF!</definedName>
    <definedName name="CIF_ABB_local">#REF!</definedName>
    <definedName name="CIF_ABB_peenya">#REF!</definedName>
    <definedName name="CIF_AIC_Imp">#REF!</definedName>
    <definedName name="CIF_AIC_local">#REF!</definedName>
    <definedName name="CIF_NonABB_Imp">#REF!</definedName>
    <definedName name="CIF_NonABB_local">#REF!</definedName>
    <definedName name="City">#NAME?</definedName>
    <definedName name="civ" localSheetId="18">#REF!</definedName>
    <definedName name="civ">#REF!</definedName>
    <definedName name="civil" localSheetId="2">#REF!</definedName>
    <definedName name="civil" localSheetId="22">#REF!</definedName>
    <definedName name="civil" localSheetId="15">#REF!</definedName>
    <definedName name="civil" localSheetId="20">#REF!</definedName>
    <definedName name="civil">#REF!</definedName>
    <definedName name="CJ" localSheetId="18">INDEX(#REF!,MATCH(#REF!,#REF!,0))</definedName>
    <definedName name="CJ" localSheetId="15">INDEX(#REF!,MATCH(#REF!,#REF!,0))</definedName>
    <definedName name="CJ">INDEX(#REF!,MATCH(#REF!,#REF!,0))</definedName>
    <definedName name="CK" localSheetId="18">INDEX(#REF!,MATCH(#REF!,#REF!,0))</definedName>
    <definedName name="CK" localSheetId="15">INDEX(#REF!,MATCH(#REF!,#REF!,0))</definedName>
    <definedName name="CK">INDEX(#REF!,MATCH(#REF!,#REF!,0))</definedName>
    <definedName name="Cl" localSheetId="2">#REF!</definedName>
    <definedName name="Cl" localSheetId="22">#REF!</definedName>
    <definedName name="Cl" localSheetId="18">#REF!</definedName>
    <definedName name="cl" localSheetId="15">150</definedName>
    <definedName name="Cl" localSheetId="20">#REF!</definedName>
    <definedName name="Cl">#REF!</definedName>
    <definedName name="Cl.Preforma" localSheetId="2" hidden="1">{"Execavation",#N/A,FALSE,"furniture (employer)"}</definedName>
    <definedName name="Cl.Preforma" localSheetId="22" hidden="1">{"Execavation",#N/A,FALSE,"furniture (employer)"}</definedName>
    <definedName name="Cl.Preforma" localSheetId="18" hidden="1">{"Execavation",#N/A,FALSE,"furniture (employer)"}</definedName>
    <definedName name="Cl.Preforma" localSheetId="21" hidden="1">{"Execavation",#N/A,FALSE,"furniture (employer)"}</definedName>
    <definedName name="Cl.Preforma" localSheetId="25" hidden="1">{"Execavation",#N/A,FALSE,"furniture (employer)"}</definedName>
    <definedName name="Cl.Preforma" localSheetId="15" hidden="1">{"Execavation",#N/A,FALSE,"furniture (employer)"}</definedName>
    <definedName name="Cl.Preforma" localSheetId="20" hidden="1">{"Execavation",#N/A,FALSE,"furniture (employer)"}</definedName>
    <definedName name="Cl.Preforma" hidden="1">{"Execavation",#N/A,FALSE,"furniture (employer)"}</definedName>
    <definedName name="cl33kv" localSheetId="21">#REF!</definedName>
    <definedName name="cl33kv" localSheetId="25">#REF!</definedName>
    <definedName name="cl33kv" localSheetId="15">#REF!</definedName>
    <definedName name="cl33kv">#REF!</definedName>
    <definedName name="CLAIMB" localSheetId="2" hidden="1">{"Execavation",#N/A,FALSE,"furniture (employer)"}</definedName>
    <definedName name="CLAIMB" localSheetId="22" hidden="1">{"Execavation",#N/A,FALSE,"furniture (employer)"}</definedName>
    <definedName name="CLAIMB" localSheetId="18" hidden="1">{"Execavation",#N/A,FALSE,"furniture (employer)"}</definedName>
    <definedName name="CLAIMB" localSheetId="21" hidden="1">{"Execavation",#N/A,FALSE,"furniture (employer)"}</definedName>
    <definedName name="CLAIMB" localSheetId="25" hidden="1">{"Execavation",#N/A,FALSE,"furniture (employer)"}</definedName>
    <definedName name="CLAIMB" localSheetId="15" hidden="1">{"Execavation",#N/A,FALSE,"furniture (employer)"}</definedName>
    <definedName name="CLAIMB" localSheetId="20" hidden="1">{"Execavation",#N/A,FALSE,"furniture (employer)"}</definedName>
    <definedName name="CLAIMB" hidden="1">{"Execavation",#N/A,FALSE,"furniture (employer)"}</definedName>
    <definedName name="CLAIMSB" localSheetId="2" hidden="1">{"Execavation",#N/A,FALSE,"furniture (employer)"}</definedName>
    <definedName name="CLAIMSB" localSheetId="22" hidden="1">{"Execavation",#N/A,FALSE,"furniture (employer)"}</definedName>
    <definedName name="CLAIMSB" localSheetId="18" hidden="1">{"Execavation",#N/A,FALSE,"furniture (employer)"}</definedName>
    <definedName name="CLAIMSB" localSheetId="21" hidden="1">{"Execavation",#N/A,FALSE,"furniture (employer)"}</definedName>
    <definedName name="CLAIMSB" localSheetId="25" hidden="1">{"Execavation",#N/A,FALSE,"furniture (employer)"}</definedName>
    <definedName name="CLAIMSB" localSheetId="15" hidden="1">{"Execavation",#N/A,FALSE,"furniture (employer)"}</definedName>
    <definedName name="CLAIMSB" localSheetId="20" hidden="1">{"Execavation",#N/A,FALSE,"furniture (employer)"}</definedName>
    <definedName name="CLAIMSB" hidden="1">{"Execavation",#N/A,FALSE,"furniture (employer)"}</definedName>
    <definedName name="CLASS">#REF!</definedName>
    <definedName name="clbs">#REF!</definedName>
    <definedName name="cld">#REF!</definedName>
    <definedName name="Clearance" localSheetId="2">#REF!</definedName>
    <definedName name="Clearance" localSheetId="22">#REF!</definedName>
    <definedName name="Clearance" localSheetId="18">#REF!</definedName>
    <definedName name="Clearance" localSheetId="21">#REF!</definedName>
    <definedName name="Clearance" localSheetId="25">#REF!</definedName>
    <definedName name="Clearance" localSheetId="20">#REF!</definedName>
    <definedName name="Clearance">#REF!</definedName>
    <definedName name="cli" localSheetId="2">#REF!</definedName>
    <definedName name="cli">#REF!</definedName>
    <definedName name="CLIENT" localSheetId="2">#REF!</definedName>
    <definedName name="CLIENT">#REF!</definedName>
    <definedName name="Client_Markup">#REF!</definedName>
    <definedName name="cll">#REF!</definedName>
    <definedName name="cllf" localSheetId="21">#REF!</definedName>
    <definedName name="cllf" localSheetId="25">#REF!</definedName>
    <definedName name="cllf">#REF!</definedName>
    <definedName name="CLM" localSheetId="2" hidden="1">{"Execavation",#N/A,FALSE,"furniture (employer)"}</definedName>
    <definedName name="CLM" localSheetId="22" hidden="1">{"Execavation",#N/A,FALSE,"furniture (employer)"}</definedName>
    <definedName name="CLM" localSheetId="18" hidden="1">{"Execavation",#N/A,FALSE,"furniture (employer)"}</definedName>
    <definedName name="CLM" localSheetId="21" hidden="1">{"Execavation",#N/A,FALSE,"furniture (employer)"}</definedName>
    <definedName name="CLM" localSheetId="25" hidden="1">{"Execavation",#N/A,FALSE,"furniture (employer)"}</definedName>
    <definedName name="CLM" localSheetId="15" hidden="1">{"Execavation",#N/A,FALSE,"furniture (employer)"}</definedName>
    <definedName name="CLM" localSheetId="20" hidden="1">{"Execavation",#N/A,FALSE,"furniture (employer)"}</definedName>
    <definedName name="CLM" hidden="1">{"Execavation",#N/A,FALSE,"furniture (employer)"}</definedName>
    <definedName name="clobs">#REF!</definedName>
    <definedName name="clod">#REF!</definedName>
    <definedName name="clol">#REF!</definedName>
    <definedName name="clot">#REF!</definedName>
    <definedName name="clt">#REF!</definedName>
    <definedName name="cltf" localSheetId="18">#REF!</definedName>
    <definedName name="cltf" localSheetId="21">#REF!</definedName>
    <definedName name="cltf" localSheetId="25">#REF!</definedName>
    <definedName name="cltf">#REF!</definedName>
    <definedName name="CM" localSheetId="18">INDEX(#REF!,MATCH(#REF!,#REF!,0))</definedName>
    <definedName name="CM" localSheetId="15">INDEX(#REF!,MATCH(#REF!,#REF!,0))</definedName>
    <definedName name="CM">INDEX(#REF!,MATCH(#REF!,#REF!,0))</definedName>
    <definedName name="CM_14" localSheetId="2">'[81]Rate Analysis'!$D$77</definedName>
    <definedName name="CM_14" localSheetId="22">#REF!</definedName>
    <definedName name="CM_14" localSheetId="18">#REF!</definedName>
    <definedName name="CM_14" localSheetId="21">'[81]Rate Analysis'!$D$77</definedName>
    <definedName name="CM_14" localSheetId="25">'[81]Rate Analysis'!$D$77</definedName>
    <definedName name="CM_14" localSheetId="15">#REF!</definedName>
    <definedName name="CM_14" localSheetId="20">#REF!</definedName>
    <definedName name="CM_14">#REF!</definedName>
    <definedName name="cM_143" localSheetId="2">[31]Analysis!$D$77</definedName>
    <definedName name="cM_143" localSheetId="18">#REF!</definedName>
    <definedName name="cM_143" localSheetId="21">[31]Analysis!$D$77</definedName>
    <definedName name="cM_143" localSheetId="25">[31]Analysis!$D$77</definedName>
    <definedName name="cM_143" localSheetId="15">#REF!</definedName>
    <definedName name="cM_143">#REF!</definedName>
    <definedName name="cmort3" localSheetId="15">#REF!</definedName>
    <definedName name="cmort3">#REF!</definedName>
    <definedName name="co" localSheetId="2">#REF!</definedName>
    <definedName name="co" localSheetId="22">#REF!</definedName>
    <definedName name="co" localSheetId="20">#REF!</definedName>
    <definedName name="co">#REF!</definedName>
    <definedName name="Coarsesand">#REF!</definedName>
    <definedName name="coat">#REF!</definedName>
    <definedName name="Code" hidden="1">#REF!</definedName>
    <definedName name="CODES_AND_COSTS">#REF!</definedName>
    <definedName name="COE" localSheetId="22">#REF!</definedName>
    <definedName name="COE" localSheetId="20">#REF!</definedName>
    <definedName name="COE">#REF!</definedName>
    <definedName name="CoeftMatIDR">#REF!</definedName>
    <definedName name="col">#REF!</definedName>
    <definedName name="col___0">#REF!</definedName>
    <definedName name="col___11">#REF!</definedName>
    <definedName name="col___12">#REF!</definedName>
    <definedName name="col_I">#REF!</definedName>
    <definedName name="collection" localSheetId="22">#REF!</definedName>
    <definedName name="collection" localSheetId="20">#REF!</definedName>
    <definedName name="collection" localSheetId="3">#REF!</definedName>
    <definedName name="collection">#REF!</definedName>
    <definedName name="Collie">#REF!</definedName>
    <definedName name="COLLSTATUS" localSheetId="3">#REF!</definedName>
    <definedName name="COLLSTATUS">#REF!</definedName>
    <definedName name="collstatuspage1" localSheetId="3">#REF!</definedName>
    <definedName name="collstatuspage1">#REF!</definedName>
    <definedName name="collstatuspage2">#REF!</definedName>
    <definedName name="colors">#REF!</definedName>
    <definedName name="colortubets">#REF!</definedName>
    <definedName name="Columns">#REF!</definedName>
    <definedName name="COM">#REF!</definedName>
    <definedName name="Commission">#REF!</definedName>
    <definedName name="commn" localSheetId="22">#REF!</definedName>
    <definedName name="commn" localSheetId="20">#REF!</definedName>
    <definedName name="commn">#REF!</definedName>
    <definedName name="COMP" localSheetId="22">#REF!</definedName>
    <definedName name="COMP" localSheetId="20">#REF!</definedName>
    <definedName name="COMP" localSheetId="3">#REF!</definedName>
    <definedName name="COMP">#REF!</definedName>
    <definedName name="company" localSheetId="3">#REF!</definedName>
    <definedName name="company">#REF!</definedName>
    <definedName name="Company_Name">#REF!</definedName>
    <definedName name="compressor" localSheetId="2">'[56]Machinary_Road Work'!$K$4</definedName>
    <definedName name="compressor" localSheetId="18">#REF!</definedName>
    <definedName name="compressor" localSheetId="21">'[56]Machinary_Road Work'!$K$4</definedName>
    <definedName name="compressor" localSheetId="25">'[56]Machinary_Road Work'!$K$4</definedName>
    <definedName name="compressor" localSheetId="15">#REF!</definedName>
    <definedName name="compressor">#REF!</definedName>
    <definedName name="con" localSheetId="15">#REF!</definedName>
    <definedName name="con">#REF!</definedName>
    <definedName name="CONCABLES" localSheetId="22">#REF!</definedName>
    <definedName name="CONCABLES" localSheetId="20">#REF!</definedName>
    <definedName name="CONCABLES">#REF!</definedName>
    <definedName name="CONCABLES220" localSheetId="22">#REF!</definedName>
    <definedName name="CONCABLES220" localSheetId="20">#REF!</definedName>
    <definedName name="CONCABLES220">#REF!</definedName>
    <definedName name="Concpaver" localSheetId="2">'[56]Machinary_Road Work'!$H$9</definedName>
    <definedName name="Concpaver" localSheetId="18">#REF!</definedName>
    <definedName name="Concpaver" localSheetId="21">'[56]Machinary_Road Work'!$H$9</definedName>
    <definedName name="Concpaver" localSheetId="25">'[56]Machinary_Road Work'!$H$9</definedName>
    <definedName name="Concpaver" localSheetId="15">#REF!</definedName>
    <definedName name="Concpaver">#REF!</definedName>
    <definedName name="cONCRETE" localSheetId="2" hidden="1">{"form-D1",#N/A,FALSE,"FORM-D1";"form-D1_amt",#N/A,FALSE,"FORM-D1"}</definedName>
    <definedName name="cONCRETE" localSheetId="22" hidden="1">{"form-D1",#N/A,FALSE,"FORM-D1";"form-D1_amt",#N/A,FALSE,"FORM-D1"}</definedName>
    <definedName name="cONCRETE" localSheetId="18" hidden="1">{"form-D1",#N/A,FALSE,"FORM-D1";"form-D1_amt",#N/A,FALSE,"FORM-D1"}</definedName>
    <definedName name="cONCRETE" localSheetId="21" hidden="1">{"form-D1",#N/A,FALSE,"FORM-D1";"form-D1_amt",#N/A,FALSE,"FORM-D1"}</definedName>
    <definedName name="cONCRETE" localSheetId="25" hidden="1">{"form-D1",#N/A,FALSE,"FORM-D1";"form-D1_amt",#N/A,FALSE,"FORM-D1"}</definedName>
    <definedName name="cONCRETE" localSheetId="15" hidden="1">{"form-D1",#N/A,FALSE,"FORM-D1";"form-D1_amt",#N/A,FALSE,"FORM-D1"}</definedName>
    <definedName name="cONCRETE" localSheetId="20" hidden="1">{"form-D1",#N/A,FALSE,"FORM-D1";"form-D1_amt",#N/A,FALSE,"FORM-D1"}</definedName>
    <definedName name="cONCRETE" hidden="1">{"form-D1",#N/A,FALSE,"FORM-D1";"form-D1_amt",#N/A,FALSE,"FORM-D1"}</definedName>
    <definedName name="COND" localSheetId="2">#REF!</definedName>
    <definedName name="COND" localSheetId="22">#REF!</definedName>
    <definedName name="COND" localSheetId="15">#REF!</definedName>
    <definedName name="COND" localSheetId="20">#REF!</definedName>
    <definedName name="COND">#REF!</definedName>
    <definedName name="cond.span" localSheetId="15">#REF!</definedName>
    <definedName name="cond.span">#REF!</definedName>
    <definedName name="conductor">#REF!</definedName>
    <definedName name="ConductorType" localSheetId="18">OFFSET(#REF!,0,0,COUNTA(#REF!),1)</definedName>
    <definedName name="ConductorType">OFFSET(#REF!,0,0,COUNTA(#REF!),1)</definedName>
    <definedName name="CONDUIT" localSheetId="2">#REF!</definedName>
    <definedName name="CONDUIT" localSheetId="22">#REF!</definedName>
    <definedName name="CONDUIT" localSheetId="18">#REF!</definedName>
    <definedName name="CONDUIT" localSheetId="15">#REF!</definedName>
    <definedName name="CONDUIT" localSheetId="20">#REF!</definedName>
    <definedName name="CONDUIT">#REF!</definedName>
    <definedName name="config">#REF!</definedName>
    <definedName name="CONS">#REF!</definedName>
    <definedName name="const" localSheetId="2" hidden="1">{"'PROFITABILITY'!$A$1:$F$45"}</definedName>
    <definedName name="const" localSheetId="22" hidden="1">{"'PROFITABILITY'!$A$1:$F$45"}</definedName>
    <definedName name="const" localSheetId="18" hidden="1">{"'PROFITABILITY'!$A$1:$F$45"}</definedName>
    <definedName name="const" localSheetId="21" hidden="1">{"'PROFITABILITY'!$A$1:$F$45"}</definedName>
    <definedName name="const" localSheetId="25" hidden="1">{"'PROFITABILITY'!$A$1:$F$45"}</definedName>
    <definedName name="const" localSheetId="15" hidden="1">{"'PROFITABILITY'!$A$1:$F$45"}</definedName>
    <definedName name="const" localSheetId="20" hidden="1">{"'PROFITABILITY'!$A$1:$F$45"}</definedName>
    <definedName name="const" hidden="1">{"'PROFITABILITY'!$A$1:$F$45"}</definedName>
    <definedName name="ConstEqt_Cost_002FC">#REF!</definedName>
    <definedName name="ConstEqt_Cost_002LC">#REF!</definedName>
    <definedName name="CONSUMABLE">#REF!</definedName>
    <definedName name="CONT">#REF!</definedName>
    <definedName name="Cont.Amt.">#REF!</definedName>
    <definedName name="CONT_BGT4_I_">#REF!</definedName>
    <definedName name="CONT_BGT4_II_">#REF!</definedName>
    <definedName name="CONT_M4">#REF!</definedName>
    <definedName name="CONT1">#REF!</definedName>
    <definedName name="CONTENTS" localSheetId="3">#REF!</definedName>
    <definedName name="CONTENTS">#REF!</definedName>
    <definedName name="CONTRACT_NO">#REF!</definedName>
    <definedName name="Contract_weight">'[43](2) CWBS'!$B$1</definedName>
    <definedName name="control132">#REF!</definedName>
    <definedName name="conversion_type">#REF!</definedName>
    <definedName name="COO">#N/A</definedName>
    <definedName name="cookie">#REF!</definedName>
    <definedName name="cookie1">#REF!</definedName>
    <definedName name="Copyright" hidden="1">"© 1995 Worley Limited"</definedName>
    <definedName name="cord" localSheetId="18">#REF!</definedName>
    <definedName name="cord">#REF!</definedName>
    <definedName name="COS" localSheetId="2">#REF!</definedName>
    <definedName name="COS" localSheetId="22">#REF!</definedName>
    <definedName name="COS" localSheetId="15">#REF!</definedName>
    <definedName name="COS" localSheetId="20">#REF!</definedName>
    <definedName name="COS">#REF!</definedName>
    <definedName name="cosq">#REF!</definedName>
    <definedName name="cost">#REF!</definedName>
    <definedName name="Cost__Ex_Works" localSheetId="2">#REF!</definedName>
    <definedName name="Cost__Ex_Works" localSheetId="22">#REF!</definedName>
    <definedName name="Cost__Ex_Works" localSheetId="20">#REF!</definedName>
    <definedName name="Cost__Ex_Works">#REF!</definedName>
    <definedName name="Cost_code">#REF!</definedName>
    <definedName name="Cost_curve">#REF!</definedName>
    <definedName name="Cost_for_10_Hp_Hr.">#REF!</definedName>
    <definedName name="Cost_of_water_including_filling_the_tanker">#REF!</definedName>
    <definedName name="Cost_Per_Manday">#REF!</definedName>
    <definedName name="COST_PSCH" localSheetId="21">#REF!</definedName>
    <definedName name="COST_PSCH" localSheetId="25">#REF!</definedName>
    <definedName name="COST_PSCH">#REF!</definedName>
    <definedName name="COST_PSCH1">#REF!</definedName>
    <definedName name="COU">#REF!</definedName>
    <definedName name="COU___0">#REF!</definedName>
    <definedName name="COU___13">#REF!</definedName>
    <definedName name="cover" localSheetId="2">[85]Intake!$F$26</definedName>
    <definedName name="cover" localSheetId="18">#REF!</definedName>
    <definedName name="cover" localSheetId="21">[85]Intake!$F$26</definedName>
    <definedName name="cover" localSheetId="25">[85]Intake!$F$26</definedName>
    <definedName name="cover" localSheetId="15">#REF!</definedName>
    <definedName name="cover">#REF!</definedName>
    <definedName name="Cover_blocks" localSheetId="15">#REF!</definedName>
    <definedName name="Cover_blocks">#REF!</definedName>
    <definedName name="Cover1" localSheetId="2" hidden="1">{"Total Indirect Manpower",#N/A,FALSE,"J";"Total Direct Manpower",#N/A,FALSE,"J";"Direct Structural Manpower",#N/A,FALSE,"J";"Direct Mechanical Manpower",#N/A,FALSE,"J";"Direct Piping Manpower",#N/A,FALSE,"J";"Direct Tanks Manpower",#N/A,FALSE,"J";"Direct ElecInstrSS Manpower",#N/A,FALSE,"J"}</definedName>
    <definedName name="Cover1" localSheetId="22" hidden="1">{"Total Indirect Manpower",#N/A,FALSE,"J";"Total Direct Manpower",#N/A,FALSE,"J";"Direct Structural Manpower",#N/A,FALSE,"J";"Direct Mechanical Manpower",#N/A,FALSE,"J";"Direct Piping Manpower",#N/A,FALSE,"J";"Direct Tanks Manpower",#N/A,FALSE,"J";"Direct ElecInstrSS Manpower",#N/A,FALSE,"J"}</definedName>
    <definedName name="Cover1" localSheetId="18" hidden="1">{"Total Indirect Manpower",#N/A,FALSE,"J";"Total Direct Manpower",#N/A,FALSE,"J";"Direct Structural Manpower",#N/A,FALSE,"J";"Direct Mechanical Manpower",#N/A,FALSE,"J";"Direct Piping Manpower",#N/A,FALSE,"J";"Direct Tanks Manpower",#N/A,FALSE,"J";"Direct ElecInstrSS Manpower",#N/A,FALSE,"J"}</definedName>
    <definedName name="Cover1" localSheetId="21" hidden="1">{"Total Indirect Manpower",#N/A,FALSE,"J";"Total Direct Manpower",#N/A,FALSE,"J";"Direct Structural Manpower",#N/A,FALSE,"J";"Direct Mechanical Manpower",#N/A,FALSE,"J";"Direct Piping Manpower",#N/A,FALSE,"J";"Direct Tanks Manpower",#N/A,FALSE,"J";"Direct ElecInstrSS Manpower",#N/A,FALSE,"J"}</definedName>
    <definedName name="Cover1" localSheetId="25" hidden="1">{"Total Indirect Manpower",#N/A,FALSE,"J";"Total Direct Manpower",#N/A,FALSE,"J";"Direct Structural Manpower",#N/A,FALSE,"J";"Direct Mechanical Manpower",#N/A,FALSE,"J";"Direct Piping Manpower",#N/A,FALSE,"J";"Direct Tanks Manpower",#N/A,FALSE,"J";"Direct ElecInstrSS Manpower",#N/A,FALSE,"J"}</definedName>
    <definedName name="Cover1" localSheetId="15" hidden="1">{"Total Indirect Manpower",#N/A,FALSE,"J";"Total Direct Manpower",#N/A,FALSE,"J";"Direct Structural Manpower",#N/A,FALSE,"J";"Direct Mechanical Manpower",#N/A,FALSE,"J";"Direct Piping Manpower",#N/A,FALSE,"J";"Direct Tanks Manpower",#N/A,FALSE,"J";"Direct ElecInstrSS Manpower",#N/A,FALSE,"J"}</definedName>
    <definedName name="Cover1" localSheetId="20" hidden="1">{"Total Indirect Manpower",#N/A,FALSE,"J";"Total Direct Manpower",#N/A,FALSE,"J";"Direct Structural Manpower",#N/A,FALSE,"J";"Direct Mechanical Manpower",#N/A,FALSE,"J";"Direct Piping Manpower",#N/A,FALSE,"J";"Direct Tanks Manpower",#N/A,FALSE,"J";"Direct ElecInstrSS Manpower",#N/A,FALSE,"J"}</definedName>
    <definedName name="Cover1" hidden="1">{"Total Indirect Manpower",#N/A,FALSE,"J";"Total Direct Manpower",#N/A,FALSE,"J";"Direct Structural Manpower",#N/A,FALSE,"J";"Direct Mechanical Manpower",#N/A,FALSE,"J";"Direct Piping Manpower",#N/A,FALSE,"J";"Direct Tanks Manpower",#N/A,FALSE,"J";"Direct ElecInstrSS Manpower",#N/A,FALSE,"J"}</definedName>
    <definedName name="COVVV" localSheetId="2" hidden="1">{#N/A,#N/A,FALSE,"str_title";#N/A,#N/A,FALSE,"SUM";#N/A,#N/A,FALSE,"Scope";#N/A,#N/A,FALSE,"PIE-Jn";#N/A,#N/A,FALSE,"PIE-Jn_Hz";#N/A,#N/A,FALSE,"Liq_Plan";#N/A,#N/A,FALSE,"S_Curve";#N/A,#N/A,FALSE,"Liq_Prof";#N/A,#N/A,FALSE,"Man_Pwr";#N/A,#N/A,FALSE,"Man_Prof"}</definedName>
    <definedName name="COVVV" localSheetId="22" hidden="1">{#N/A,#N/A,FALSE,"str_title";#N/A,#N/A,FALSE,"SUM";#N/A,#N/A,FALSE,"Scope";#N/A,#N/A,FALSE,"PIE-Jn";#N/A,#N/A,FALSE,"PIE-Jn_Hz";#N/A,#N/A,FALSE,"Liq_Plan";#N/A,#N/A,FALSE,"S_Curve";#N/A,#N/A,FALSE,"Liq_Prof";#N/A,#N/A,FALSE,"Man_Pwr";#N/A,#N/A,FALSE,"Man_Prof"}</definedName>
    <definedName name="COVVV" localSheetId="18" hidden="1">{#N/A,#N/A,FALSE,"str_title";#N/A,#N/A,FALSE,"SUM";#N/A,#N/A,FALSE,"Scope";#N/A,#N/A,FALSE,"PIE-Jn";#N/A,#N/A,FALSE,"PIE-Jn_Hz";#N/A,#N/A,FALSE,"Liq_Plan";#N/A,#N/A,FALSE,"S_Curve";#N/A,#N/A,FALSE,"Liq_Prof";#N/A,#N/A,FALSE,"Man_Pwr";#N/A,#N/A,FALSE,"Man_Prof"}</definedName>
    <definedName name="COVVV" localSheetId="21" hidden="1">{#N/A,#N/A,FALSE,"str_title";#N/A,#N/A,FALSE,"SUM";#N/A,#N/A,FALSE,"Scope";#N/A,#N/A,FALSE,"PIE-Jn";#N/A,#N/A,FALSE,"PIE-Jn_Hz";#N/A,#N/A,FALSE,"Liq_Plan";#N/A,#N/A,FALSE,"S_Curve";#N/A,#N/A,FALSE,"Liq_Prof";#N/A,#N/A,FALSE,"Man_Pwr";#N/A,#N/A,FALSE,"Man_Prof"}</definedName>
    <definedName name="COVVV" localSheetId="25" hidden="1">{#N/A,#N/A,FALSE,"str_title";#N/A,#N/A,FALSE,"SUM";#N/A,#N/A,FALSE,"Scope";#N/A,#N/A,FALSE,"PIE-Jn";#N/A,#N/A,FALSE,"PIE-Jn_Hz";#N/A,#N/A,FALSE,"Liq_Plan";#N/A,#N/A,FALSE,"S_Curve";#N/A,#N/A,FALSE,"Liq_Prof";#N/A,#N/A,FALSE,"Man_Pwr";#N/A,#N/A,FALSE,"Man_Prof"}</definedName>
    <definedName name="COVVV" localSheetId="15" hidden="1">{#N/A,#N/A,FALSE,"str_title";#N/A,#N/A,FALSE,"SUM";#N/A,#N/A,FALSE,"Scope";#N/A,#N/A,FALSE,"PIE-Jn";#N/A,#N/A,FALSE,"PIE-Jn_Hz";#N/A,#N/A,FALSE,"Liq_Plan";#N/A,#N/A,FALSE,"S_Curve";#N/A,#N/A,FALSE,"Liq_Prof";#N/A,#N/A,FALSE,"Man_Pwr";#N/A,#N/A,FALSE,"Man_Prof"}</definedName>
    <definedName name="COVVV" localSheetId="4" hidden="1">{#N/A,#N/A,FALSE,"str_title";#N/A,#N/A,FALSE,"SUM";#N/A,#N/A,FALSE,"Scope";#N/A,#N/A,FALSE,"PIE-Jn";#N/A,#N/A,FALSE,"PIE-Jn_Hz";#N/A,#N/A,FALSE,"Liq_Plan";#N/A,#N/A,FALSE,"S_Curve";#N/A,#N/A,FALSE,"Liq_Prof";#N/A,#N/A,FALSE,"Man_Pwr";#N/A,#N/A,FALSE,"Man_Prof"}</definedName>
    <definedName name="COVVV" localSheetId="20" hidden="1">{#N/A,#N/A,FALSE,"str_title";#N/A,#N/A,FALSE,"SUM";#N/A,#N/A,FALSE,"Scope";#N/A,#N/A,FALSE,"PIE-Jn";#N/A,#N/A,FALSE,"PIE-Jn_Hz";#N/A,#N/A,FALSE,"Liq_Plan";#N/A,#N/A,FALSE,"S_Curve";#N/A,#N/A,FALSE,"Liq_Prof";#N/A,#N/A,FALSE,"Man_Pwr";#N/A,#N/A,FALSE,"Man_Prof"}</definedName>
    <definedName name="COVVV" localSheetId="3" hidden="1">{#N/A,#N/A,FALSE,"str_title";#N/A,#N/A,FALSE,"SUM";#N/A,#N/A,FALSE,"Scope";#N/A,#N/A,FALSE,"PIE-Jn";#N/A,#N/A,FALSE,"PIE-Jn_Hz";#N/A,#N/A,FALSE,"Liq_Plan";#N/A,#N/A,FALSE,"S_Curve";#N/A,#N/A,FALSE,"Liq_Prof";#N/A,#N/A,FALSE,"Man_Pwr";#N/A,#N/A,FALSE,"Man_Prof"}</definedName>
    <definedName name="COVVV" hidden="1">{#N/A,#N/A,FALSE,"str_title";#N/A,#N/A,FALSE,"SUM";#N/A,#N/A,FALSE,"Scope";#N/A,#N/A,FALSE,"PIE-Jn";#N/A,#N/A,FALSE,"PIE-Jn_Hz";#N/A,#N/A,FALSE,"Liq_Plan";#N/A,#N/A,FALSE,"S_Curve";#N/A,#N/A,FALSE,"Liq_Prof";#N/A,#N/A,FALSE,"Man_Pwr";#N/A,#N/A,FALSE,"Man_Prof"}</definedName>
    <definedName name="cp" localSheetId="2">#REF!</definedName>
    <definedName name="cp" localSheetId="22">#REF!</definedName>
    <definedName name="cp" localSheetId="4">#REF!</definedName>
    <definedName name="cp" localSheetId="20">#REF!</definedName>
    <definedName name="cp">#REF!</definedName>
    <definedName name="CPLG">#REF!</definedName>
    <definedName name="CPM">#REF!</definedName>
    <definedName name="CPRP" localSheetId="22">#REF!</definedName>
    <definedName name="CPRP" localSheetId="4">#REF!</definedName>
    <definedName name="CPRP" localSheetId="20">#REF!</definedName>
    <definedName name="CPRP">#REF!</definedName>
    <definedName name="cprp_lucknow" localSheetId="22">#REF!</definedName>
    <definedName name="cprp_lucknow" localSheetId="4">#REF!</definedName>
    <definedName name="cprp_lucknow" localSheetId="20">#REF!</definedName>
    <definedName name="cprp_lucknow">#REF!</definedName>
    <definedName name="cprp_mandola">#REF!</definedName>
    <definedName name="CP새단가">#REF!</definedName>
    <definedName name="cr" localSheetId="2">[86]dBase!$J$14</definedName>
    <definedName name="cr" localSheetId="18">#REF!</definedName>
    <definedName name="cr" localSheetId="21">[86]dBase!$J$14</definedName>
    <definedName name="cr" localSheetId="25">[86]dBase!$J$14</definedName>
    <definedName name="cr" localSheetId="15">#REF!</definedName>
    <definedName name="cr">#REF!</definedName>
    <definedName name="cr_monthly_interim_application_no__01_revised__payment_certificate" localSheetId="15">#REF!</definedName>
    <definedName name="cr_monthly_interim_application_no__01_revised__payment_certificate">#REF!</definedName>
    <definedName name="CRB">#REF!</definedName>
    <definedName name="_xlnm.Criteria" localSheetId="15">#REF!</definedName>
    <definedName name="_xlnm.Criteria">#REF!</definedName>
    <definedName name="CRMB60">#REF!</definedName>
    <definedName name="CRP_Barelliey">#REF!</definedName>
    <definedName name="CRP_Unnao">#REF!</definedName>
    <definedName name="CRPANEL">#REF!</definedName>
    <definedName name="CRRSEP">#REF!</definedName>
    <definedName name="crush_s">#REF!</definedName>
    <definedName name="CS" localSheetId="2">[65]DSLP!#REF!</definedName>
    <definedName name="CS" localSheetId="22">#REF!</definedName>
    <definedName name="CS" localSheetId="18">#REF!</definedName>
    <definedName name="CS" localSheetId="21">[65]DSLP!#REF!</definedName>
    <definedName name="CS" localSheetId="25">[65]DSLP!#REF!</definedName>
    <definedName name="Cs" localSheetId="15">#REF!</definedName>
    <definedName name="CS" localSheetId="20">#REF!</definedName>
    <definedName name="CS">#REF!</definedName>
    <definedName name="Cs___0" localSheetId="15">#REF!</definedName>
    <definedName name="Cs___0">#REF!</definedName>
    <definedName name="Cs___13">#REF!</definedName>
    <definedName name="csd">#REF!</definedName>
    <definedName name="cst">#REF!</definedName>
    <definedName name="CST_BO">#REF!</definedName>
    <definedName name="CST_IDTO">#REF!</definedName>
    <definedName name="CST_OWN">#REF!</definedName>
    <definedName name="CST_TR">#REF!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#REF!</definedName>
    <definedName name="CURR_FCT">#REF!</definedName>
    <definedName name="CURR_LIST">#REF!</definedName>
    <definedName name="Currency">#REF!</definedName>
    <definedName name="currency_lookup">#REF!</definedName>
    <definedName name="currency_name">#REF!</definedName>
    <definedName name="Currency_Rates" localSheetId="2">'[87]Master data'!$A$6:$B$14</definedName>
    <definedName name="Currency_Rates" localSheetId="18">#REF!</definedName>
    <definedName name="Currency_Rates" localSheetId="21">'[87]Master data'!$A$6:$B$14</definedName>
    <definedName name="Currency_Rates" localSheetId="25">'[87]Master data'!$A$6:$B$14</definedName>
    <definedName name="Currency_Rates" localSheetId="15">#REF!</definedName>
    <definedName name="Currency_Rates">#REF!</definedName>
    <definedName name="CurrencyPhrase" localSheetId="15">#REF!</definedName>
    <definedName name="CurrencyPhrase">#REF!</definedName>
    <definedName name="current1" localSheetId="22">#REF!</definedName>
    <definedName name="current1" localSheetId="20">#REF!</definedName>
    <definedName name="current1">#REF!</definedName>
    <definedName name="current2" localSheetId="22">#REF!</definedName>
    <definedName name="current2" localSheetId="20">#REF!</definedName>
    <definedName name="current2">#REF!</definedName>
    <definedName name="current3">#REF!</definedName>
    <definedName name="current4">#REF!</definedName>
    <definedName name="current5">#REF!</definedName>
    <definedName name="cust">#REF!</definedName>
    <definedName name="Customs_clearance" localSheetId="2">'[87]Master data'!$A$22:$B$23</definedName>
    <definedName name="Customs_clearance" localSheetId="18">#REF!</definedName>
    <definedName name="Customs_clearance" localSheetId="21">'[87]Master data'!$A$22:$B$23</definedName>
    <definedName name="Customs_clearance" localSheetId="25">'[87]Master data'!$A$22:$B$23</definedName>
    <definedName name="Customs_clearance" localSheetId="15">#REF!</definedName>
    <definedName name="Customs_clearance">#REF!</definedName>
    <definedName name="cutback" localSheetId="2">'[44]Materials '!$AV$19</definedName>
    <definedName name="cutback" localSheetId="18">#REF!</definedName>
    <definedName name="cutback" localSheetId="21">'[44]Materials '!$AV$19</definedName>
    <definedName name="cutback" localSheetId="25">'[44]Materials '!$AV$19</definedName>
    <definedName name="cutback" localSheetId="15">#REF!</definedName>
    <definedName name="cutback">#REF!</definedName>
    <definedName name="CV" hidden="1">#NAME?</definedName>
    <definedName name="cvd" localSheetId="2">#REF!</definedName>
    <definedName name="cvd" localSheetId="22">#REF!</definedName>
    <definedName name="cvd" localSheetId="15">#REF!</definedName>
    <definedName name="cvd" localSheetId="20">#REF!</definedName>
    <definedName name="cvd">#REF!</definedName>
    <definedName name="CVD_HW" localSheetId="2">#REF!</definedName>
    <definedName name="CVD_HW" localSheetId="15">#REF!</definedName>
    <definedName name="CVD_HW">#REF!</definedName>
    <definedName name="CVD_SW" localSheetId="2">#REF!</definedName>
    <definedName name="CVD_SW">#REF!</definedName>
    <definedName name="cvdcess">#REF!</definedName>
    <definedName name="CVT">#REF!</definedName>
    <definedName name="cw" localSheetId="21">20</definedName>
    <definedName name="cw" localSheetId="25">20</definedName>
    <definedName name="cw">20</definedName>
    <definedName name="cx">#REF!</definedName>
    <definedName name="D" localSheetId="21">#REF!</definedName>
    <definedName name="D" localSheetId="25">#REF!</definedName>
    <definedName name="D" localSheetId="15">#REF!</definedName>
    <definedName name="D">#REF!</definedName>
    <definedName name="d._Staging_to_keep_deflactometer___hire_charges_of_deflectometer" localSheetId="15">#REF!</definedName>
    <definedName name="d._Staging_to_keep_deflactometer___hire_charges_of_deflectometer">#REF!</definedName>
    <definedName name="D_" localSheetId="15">#REF!</definedName>
    <definedName name="D_">#REF!</definedName>
    <definedName name="d___0">#REF!</definedName>
    <definedName name="d___13">#REF!</definedName>
    <definedName name="D_D" localSheetId="18">INDEX(#REF!,MATCH(#REF!,#REF!,0))</definedName>
    <definedName name="D_D" localSheetId="15">INDEX(#REF!,MATCH(#REF!,#REF!,0))</definedName>
    <definedName name="D_D">INDEX(#REF!,MATCH(#REF!,#REF!,0))</definedName>
    <definedName name="d_jp" localSheetId="22" hidden="1">{"'Sheet1'!$A$4386:$N$4591"}</definedName>
    <definedName name="d_jp" localSheetId="18" hidden="1">{"'Sheet1'!$A$4386:$N$4591"}</definedName>
    <definedName name="d_jp" localSheetId="21" hidden="1">{"'Sheet1'!$A$4386:$N$4591"}</definedName>
    <definedName name="d_jp" localSheetId="25" hidden="1">{"'Sheet1'!$A$4386:$N$4591"}</definedName>
    <definedName name="d_jp" localSheetId="15" hidden="1">{"'Sheet1'!$A$4386:$N$4591"}</definedName>
    <definedName name="d_jp" localSheetId="20" hidden="1">{"'Sheet1'!$A$4386:$N$4591"}</definedName>
    <definedName name="d_jp" hidden="1">{"'Sheet1'!$A$4386:$N$4591"}</definedName>
    <definedName name="D65536A1">#REF!</definedName>
    <definedName name="D8Data">#REF!</definedName>
    <definedName name="Da">#REF!</definedName>
    <definedName name="DAdsaD" localSheetId="2" hidden="1">'[1]Rate Analysis'!#REF!</definedName>
    <definedName name="DAdsaD" localSheetId="18" hidden="1">#REF!</definedName>
    <definedName name="DAdsaD" localSheetId="21" hidden="1">'[1]Rate Analysis'!#REF!</definedName>
    <definedName name="DAdsaD" localSheetId="25" hidden="1">'[1]Rate Analysis'!#REF!</definedName>
    <definedName name="DAdsaD" localSheetId="15" hidden="1">#REF!</definedName>
    <definedName name="DAdsaD" hidden="1">#REF!</definedName>
    <definedName name="dam">#REF!</definedName>
    <definedName name="Dampers" localSheetId="2" hidden="1">{"'PROFITABILITY'!$A$1:$F$45"}</definedName>
    <definedName name="Dampers" localSheetId="22" hidden="1">{"'PROFITABILITY'!$A$1:$F$45"}</definedName>
    <definedName name="Dampers" localSheetId="18" hidden="1">{"'PROFITABILITY'!$A$1:$F$45"}</definedName>
    <definedName name="Dampers" localSheetId="21" hidden="1">{"'PROFITABILITY'!$A$1:$F$45"}</definedName>
    <definedName name="Dampers" localSheetId="25" hidden="1">{"'PROFITABILITY'!$A$1:$F$45"}</definedName>
    <definedName name="Dampers" localSheetId="15" hidden="1">{"'PROFITABILITY'!$A$1:$F$45"}</definedName>
    <definedName name="Dampers" localSheetId="20" hidden="1">{"'PROFITABILITY'!$A$1:$F$45"}</definedName>
    <definedName name="Dampers" hidden="1">{"'PROFITABILITY'!$A$1:$F$45"}</definedName>
    <definedName name="DANGA" localSheetId="2">#REF!,#REF!</definedName>
    <definedName name="DANGA" localSheetId="18">#REF!,#REF!</definedName>
    <definedName name="DANGA">#REF!,#REF!</definedName>
    <definedName name="DaRWk1" localSheetId="2">#REF!</definedName>
    <definedName name="DaRWk1" localSheetId="22">#REF!</definedName>
    <definedName name="DaRWk1" localSheetId="15">#REF!</definedName>
    <definedName name="DaRWk1" localSheetId="20">#REF!</definedName>
    <definedName name="DaRWk1">#REF!</definedName>
    <definedName name="DaRWk10" localSheetId="2">#REF!</definedName>
    <definedName name="DaRWk10" localSheetId="22">#REF!</definedName>
    <definedName name="DaRWk10" localSheetId="20">#REF!</definedName>
    <definedName name="DaRWk10">#REF!</definedName>
    <definedName name="DaRWk11" localSheetId="2">#REF!</definedName>
    <definedName name="DaRWk11" localSheetId="22">#REF!</definedName>
    <definedName name="DaRWk11" localSheetId="2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#REF!</definedName>
    <definedName name="DASD">#REF!</definedName>
    <definedName name="dasdfds">#REF!</definedName>
    <definedName name="data">#REF!</definedName>
    <definedName name="DATA_13">#REF!</definedName>
    <definedName name="DATA_14">#REF!</definedName>
    <definedName name="DATA_15">#REF!</definedName>
    <definedName name="DATA_16">#REF!</definedName>
    <definedName name="DATA_17">#REF!</definedName>
    <definedName name="DATA_18">#REF!</definedName>
    <definedName name="DATA_19">#REF!</definedName>
    <definedName name="DATA_20">#REF!</definedName>
    <definedName name="DATA_21">#REF!</definedName>
    <definedName name="DATA_22">#REF!</definedName>
    <definedName name="DATA_23">#REF!</definedName>
    <definedName name="DATA_24">#REF!</definedName>
    <definedName name="DATA_25">#REF!</definedName>
    <definedName name="data1" hidden="1">#REF!</definedName>
    <definedName name="DATA15" localSheetId="22">#REF!</definedName>
    <definedName name="DATA15" localSheetId="20">#REF!</definedName>
    <definedName name="DATA15">#REF!</definedName>
    <definedName name="DATA16" localSheetId="22">#REF!</definedName>
    <definedName name="DATA16" localSheetId="20">#REF!</definedName>
    <definedName name="DATA16">#REF!</definedName>
    <definedName name="DATA17" localSheetId="22">#REF!</definedName>
    <definedName name="DATA17" localSheetId="20">#REF!</definedName>
    <definedName name="DATA17">#REF!</definedName>
    <definedName name="DATA18" localSheetId="22">#REF!</definedName>
    <definedName name="DATA18" localSheetId="20">#REF!</definedName>
    <definedName name="DATA18" localSheetId="3">#REF!</definedName>
    <definedName name="DATA18">#REF!</definedName>
    <definedName name="DATA19" localSheetId="3">#REF!</definedName>
    <definedName name="DATA19">#REF!</definedName>
    <definedName name="data2" hidden="1">#REF!</definedName>
    <definedName name="data3" hidden="1">#REF!</definedName>
    <definedName name="_xlnm.Database" localSheetId="3">#REF!</definedName>
    <definedName name="_xlnm.Database">#REF!</definedName>
    <definedName name="datb">#REF!</definedName>
    <definedName name="datc">#REF!</definedName>
    <definedName name="Date">#REF!</definedName>
    <definedName name="Date_of_Data">#REF!</definedName>
    <definedName name="Date2">#REF!</definedName>
    <definedName name="DATTA">#REF!</definedName>
    <definedName name="DaWk7">#REF!</definedName>
    <definedName name="DAY_ENGR">#REF!</definedName>
    <definedName name="DAY_TCHN">#REF!</definedName>
    <definedName name="DAYS">#REF!</definedName>
    <definedName name="DB" localSheetId="2">INDEX(#REF!,MATCH(#REF!,#REF!,0))</definedName>
    <definedName name="db" localSheetId="18">#REF!</definedName>
    <definedName name="DB" localSheetId="21">INDEX(#REF!,MATCH(#REF!,#REF!,0))</definedName>
    <definedName name="DB" localSheetId="25">INDEX(#REF!,MATCH(#REF!,#REF!,0))</definedName>
    <definedName name="db">#REF!</definedName>
    <definedName name="db___0">#REF!</definedName>
    <definedName name="db___13">#REF!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c">#REF!</definedName>
    <definedName name="DCARRAY">#REF!</definedName>
    <definedName name="DCARRAY_1">#REF!</definedName>
    <definedName name="dceff">#REF!</definedName>
    <definedName name="DCF">#REF!</definedName>
    <definedName name="DCLAY" localSheetId="2">'[26]Cost of O &amp; O'!$F$14</definedName>
    <definedName name="DCLAY" localSheetId="18">#REF!</definedName>
    <definedName name="DCLAY" localSheetId="21">'[26]Cost of O &amp; O'!$F$14</definedName>
    <definedName name="DCLAY" localSheetId="25">'[26]Cost of O &amp; O'!$F$14</definedName>
    <definedName name="DCLAY" localSheetId="15">#REF!</definedName>
    <definedName name="DCLAY">#REF!</definedName>
    <definedName name="dcrw" localSheetId="15">#REF!</definedName>
    <definedName name="dcrw">#REF!</definedName>
    <definedName name="dcrwk1" localSheetId="22">#REF!</definedName>
    <definedName name="dcrwk1" localSheetId="20">#REF!</definedName>
    <definedName name="dcrwk1">#REF!</definedName>
    <definedName name="dcrwk10" localSheetId="22">#REF!</definedName>
    <definedName name="dcrwk10" localSheetId="20">#REF!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volt">#REF!</definedName>
    <definedName name="dcvrdrv">#REF!</definedName>
    <definedName name="dd" localSheetId="2" hidden="1">{"'PROFITABILITY'!$A$1:$F$45"}</definedName>
    <definedName name="dd" localSheetId="22" hidden="1">{"'PROFITABILITY'!$A$1:$F$45"}</definedName>
    <definedName name="dd" localSheetId="18" hidden="1">{"'PROFITABILITY'!$A$1:$F$45"}</definedName>
    <definedName name="dd" localSheetId="21" hidden="1">{"'PROFITABILITY'!$A$1:$F$45"}</definedName>
    <definedName name="dd" localSheetId="25" hidden="1">{"'PROFITABILITY'!$A$1:$F$45"}</definedName>
    <definedName name="dd" localSheetId="15" hidden="1">{"'PROFITABILITY'!$A$1:$F$45"}</definedName>
    <definedName name="dd" localSheetId="20" hidden="1">{"'PROFITABILITY'!$A$1:$F$45"}</definedName>
    <definedName name="dd" hidden="1">{"'PROFITABILITY'!$A$1:$F$45"}</definedName>
    <definedName name="DD_1">NA()</definedName>
    <definedName name="ddash" localSheetId="18">#REF!</definedName>
    <definedName name="ddash">#REF!</definedName>
    <definedName name="DDD" localSheetId="2">#REF!</definedName>
    <definedName name="DDD" localSheetId="22">#REF!</definedName>
    <definedName name="DDD" localSheetId="15">#REF!</definedName>
    <definedName name="DDD" localSheetId="20">#REF!</definedName>
    <definedName name="DDD">#REF!</definedName>
    <definedName name="dddd" localSheetId="2">#REF!</definedName>
    <definedName name="dddd" localSheetId="21">#REF!</definedName>
    <definedName name="dddd" localSheetId="25">#REF!</definedName>
    <definedName name="dddd">#REF!</definedName>
    <definedName name="DDDD_1">NA()</definedName>
    <definedName name="ddddd" localSheetId="18">#REF!</definedName>
    <definedName name="ddddd">#REF!</definedName>
    <definedName name="ddf" localSheetId="18">#REF!</definedName>
    <definedName name="ddf">#REF!</definedName>
    <definedName name="DDK" localSheetId="2">'[88]BOQ (2)'!$A$1:$G$52</definedName>
    <definedName name="DDK" localSheetId="22">#REF!</definedName>
    <definedName name="DDK" localSheetId="18">#REF!</definedName>
    <definedName name="DDK" localSheetId="21">'[88]BOQ (2)'!$A$1:$G$52</definedName>
    <definedName name="DDK" localSheetId="25">'[88]BOQ (2)'!$A$1:$G$52</definedName>
    <definedName name="DDK" localSheetId="15">#REF!</definedName>
    <definedName name="DDK" localSheetId="20">#REF!</definedName>
    <definedName name="DDK">#REF!</definedName>
    <definedName name="DE" localSheetId="22">INDEX(#REF!,MATCH(#REF!,#REF!,0))</definedName>
    <definedName name="DE" localSheetId="18">INDEX(#REF!,MATCH(#REF!,#REF!,0))</definedName>
    <definedName name="De" localSheetId="15">#REF!</definedName>
    <definedName name="DE" localSheetId="20">INDEX(#REF!,MATCH(#REF!,#REF!,0))</definedName>
    <definedName name="DE">INDEX(#REF!,MATCH(#REF!,#REF!,0))</definedName>
    <definedName name="de_cost" localSheetId="2">#REF!</definedName>
    <definedName name="de_cost" localSheetId="22">#REF!</definedName>
    <definedName name="de_cost" localSheetId="20">#REF!</definedName>
    <definedName name="de_cost">#REF!</definedName>
    <definedName name="DEBTORS" localSheetId="22">#REF!</definedName>
    <definedName name="DEBTORS" localSheetId="20">#REF!</definedName>
    <definedName name="DEBTORS" localSheetId="3">#REF!</definedName>
    <definedName name="DEBTORS">#REF!</definedName>
    <definedName name="DEC.GH">#REF!</definedName>
    <definedName name="DEED" localSheetId="3">#REF!</definedName>
    <definedName name="DEED">#REF!</definedName>
    <definedName name="deep" localSheetId="2">'[89]FAMILY TEXT'!$G$2:$G$6</definedName>
    <definedName name="deep" localSheetId="18">#REF!</definedName>
    <definedName name="deep" localSheetId="21">'[89]FAMILY TEXT'!$G$2:$G$6</definedName>
    <definedName name="deep" localSheetId="25">'[89]FAMILY TEXT'!$G$2:$G$6</definedName>
    <definedName name="deep" localSheetId="15">#REF!</definedName>
    <definedName name="deep">#REF!</definedName>
    <definedName name="DEF">#REF!</definedName>
    <definedName name="DEHRI" localSheetId="22">#REF!</definedName>
    <definedName name="DEHRI" localSheetId="15">#REF!</definedName>
    <definedName name="DEHRI" localSheetId="20">#REF!</definedName>
    <definedName name="DEHRI">#REF!</definedName>
    <definedName name="DelDC" localSheetId="22">#REF!</definedName>
    <definedName name="DelDC" localSheetId="20">#REF!</definedName>
    <definedName name="DelDC">#REF!</definedName>
    <definedName name="DelDm">#REF!</definedName>
    <definedName name="Delivery">#REF!</definedName>
    <definedName name="delk">#REF!</definedName>
    <definedName name="delm">#REF!</definedName>
    <definedName name="delm2">#REF!</definedName>
    <definedName name="DELTA" localSheetId="2" hidden="1">{"'PROFITABILITY'!$A$1:$F$45"}</definedName>
    <definedName name="DELTA" localSheetId="22" hidden="1">{"'PROFITABILITY'!$A$1:$F$45"}</definedName>
    <definedName name="DELTA" localSheetId="18" hidden="1">{"'PROFITABILITY'!$A$1:$F$45"}</definedName>
    <definedName name="DELTA" localSheetId="21" hidden="1">{"'PROFITABILITY'!$A$1:$F$45"}</definedName>
    <definedName name="DELTA" localSheetId="25" hidden="1">{"'PROFITABILITY'!$A$1:$F$45"}</definedName>
    <definedName name="delta" localSheetId="15">#REF!</definedName>
    <definedName name="DELTA" localSheetId="20" hidden="1">{"'PROFITABILITY'!$A$1:$F$45"}</definedName>
    <definedName name="DELTA" hidden="1">{"'PROFITABILITY'!$A$1:$F$45"}</definedName>
    <definedName name="DELTA1" localSheetId="2" hidden="1">{"'PROFITABILITY'!$A$1:$F$45"}</definedName>
    <definedName name="DELTA1" localSheetId="22" hidden="1">{"'PROFITABILITY'!$A$1:$F$45"}</definedName>
    <definedName name="DELTA1" localSheetId="18" hidden="1">{"'PROFITABILITY'!$A$1:$F$45"}</definedName>
    <definedName name="DELTA1" localSheetId="21" hidden="1">{"'PROFITABILITY'!$A$1:$F$45"}</definedName>
    <definedName name="DELTA1" localSheetId="25" hidden="1">{"'PROFITABILITY'!$A$1:$F$45"}</definedName>
    <definedName name="delta1" localSheetId="15">#REF!</definedName>
    <definedName name="DELTA1" localSheetId="20" hidden="1">{"'PROFITABILITY'!$A$1:$F$45"}</definedName>
    <definedName name="DELTA1" hidden="1">{"'PROFITABILITY'!$A$1:$F$45"}</definedName>
    <definedName name="DELTA20">#REF!</definedName>
    <definedName name="DELTA20___0">#REF!</definedName>
    <definedName name="DELTA20___13">#REF!</definedName>
    <definedName name="DelType">#REF!</definedName>
    <definedName name="delyw">#REF!</definedName>
    <definedName name="DEM" localSheetId="3">#REF!</definedName>
    <definedName name="DEM">#REF!</definedName>
    <definedName name="den" localSheetId="21">#REF!</definedName>
    <definedName name="den" localSheetId="25">#REF!</definedName>
    <definedName name="den">#REF!</definedName>
    <definedName name="DEPTH">#REF!</definedName>
    <definedName name="Depth_above_FGL">#REF!</definedName>
    <definedName name="Depth_below_ground_level">#REF!</definedName>
    <definedName name="Depth_of_the_section">#REF!</definedName>
    <definedName name="deptLookup">#REF!</definedName>
    <definedName name="Descipline">#REF!</definedName>
    <definedName name="Description">#REF!</definedName>
    <definedName name="design">#REF!</definedName>
    <definedName name="designed" localSheetId="21">#REF!</definedName>
    <definedName name="designed" localSheetId="25">#REF!</definedName>
    <definedName name="designed">#REF!</definedName>
    <definedName name="DesignYears">#REF!</definedName>
    <definedName name="DESILTING" localSheetId="2" hidden="1">{#N/A,#N/A,FALSE,"abs";#N/A,#N/A,FALSE,"Annex-I";#N/A,#N/A,FALSE,"Annex-II";#N/A,#N/A,FALSE,"Annex-III";#N/A,#N/A,FALSE,"Annex-IV";#N/A,#N/A,FALSE,"Annex-V";#N/A,#N/A,FALSE,"Annex-VI"}</definedName>
    <definedName name="DESILTING" localSheetId="22" hidden="1">{#N/A,#N/A,FALSE,"abs";#N/A,#N/A,FALSE,"Annex-I";#N/A,#N/A,FALSE,"Annex-II";#N/A,#N/A,FALSE,"Annex-III";#N/A,#N/A,FALSE,"Annex-IV";#N/A,#N/A,FALSE,"Annex-V";#N/A,#N/A,FALSE,"Annex-VI"}</definedName>
    <definedName name="DESILTING" localSheetId="18" hidden="1">{#N/A,#N/A,FALSE,"abs";#N/A,#N/A,FALSE,"Annex-I";#N/A,#N/A,FALSE,"Annex-II";#N/A,#N/A,FALSE,"Annex-III";#N/A,#N/A,FALSE,"Annex-IV";#N/A,#N/A,FALSE,"Annex-V";#N/A,#N/A,FALSE,"Annex-VI"}</definedName>
    <definedName name="DESILTING" localSheetId="21" hidden="1">{#N/A,#N/A,FALSE,"abs";#N/A,#N/A,FALSE,"Annex-I";#N/A,#N/A,FALSE,"Annex-II";#N/A,#N/A,FALSE,"Annex-III";#N/A,#N/A,FALSE,"Annex-IV";#N/A,#N/A,FALSE,"Annex-V";#N/A,#N/A,FALSE,"Annex-VI"}</definedName>
    <definedName name="DESILTING" localSheetId="25" hidden="1">{#N/A,#N/A,FALSE,"abs";#N/A,#N/A,FALSE,"Annex-I";#N/A,#N/A,FALSE,"Annex-II";#N/A,#N/A,FALSE,"Annex-III";#N/A,#N/A,FALSE,"Annex-IV";#N/A,#N/A,FALSE,"Annex-V";#N/A,#N/A,FALSE,"Annex-VI"}</definedName>
    <definedName name="DESILTING" localSheetId="15" hidden="1">{#N/A,#N/A,FALSE,"abs";#N/A,#N/A,FALSE,"Annex-I";#N/A,#N/A,FALSE,"Annex-II";#N/A,#N/A,FALSE,"Annex-III";#N/A,#N/A,FALSE,"Annex-IV";#N/A,#N/A,FALSE,"Annex-V";#N/A,#N/A,FALSE,"Annex-VI"}</definedName>
    <definedName name="DESILTING" localSheetId="20" hidden="1">{#N/A,#N/A,FALSE,"abs";#N/A,#N/A,FALSE,"Annex-I";#N/A,#N/A,FALSE,"Annex-II";#N/A,#N/A,FALSE,"Annex-III";#N/A,#N/A,FALSE,"Annex-IV";#N/A,#N/A,FALSE,"Annex-V";#N/A,#N/A,FALSE,"Annex-VI"}</definedName>
    <definedName name="DESILTING" hidden="1">{#N/A,#N/A,FALSE,"abs";#N/A,#N/A,FALSE,"Annex-I";#N/A,#N/A,FALSE,"Annex-II";#N/A,#N/A,FALSE,"Annex-III";#N/A,#N/A,FALSE,"Annex-IV";#N/A,#N/A,FALSE,"Annex-V";#N/A,#N/A,FALSE,"Annex-VI"}</definedName>
    <definedName name="Dest_Price" localSheetId="18">#REF!</definedName>
    <definedName name="Dest_Price">#REF!</definedName>
    <definedName name="det_act_plan" localSheetId="2">#REF!</definedName>
    <definedName name="det_act_plan" localSheetId="22">#REF!</definedName>
    <definedName name="det_act_plan" localSheetId="15">#REF!</definedName>
    <definedName name="det_act_plan" localSheetId="20">#REF!</definedName>
    <definedName name="det_act_plan">#REF!</definedName>
    <definedName name="Detailed" localSheetId="2">#REF!</definedName>
    <definedName name="Detailed" localSheetId="21">#REF!</definedName>
    <definedName name="Detailed" localSheetId="25">#REF!</definedName>
    <definedName name="Detailed">#REF!</definedName>
    <definedName name="Details" localSheetId="2">#REF!</definedName>
    <definedName name="Details">#REF!</definedName>
    <definedName name="dev" localSheetId="2">'[90]july-I'!$H$126:$H$140</definedName>
    <definedName name="dev" localSheetId="18">#REF!</definedName>
    <definedName name="dev" localSheetId="21">'[90]july-I'!$H$126:$H$140</definedName>
    <definedName name="dev" localSheetId="25">'[90]july-I'!$H$126:$H$140</definedName>
    <definedName name="dev" localSheetId="15">#REF!</definedName>
    <definedName name="dev">#REF!</definedName>
    <definedName name="df" localSheetId="22" hidden="1">#REF!</definedName>
    <definedName name="df" localSheetId="15">#REF!</definedName>
    <definedName name="df" localSheetId="20" hidden="1">#REF!</definedName>
    <definedName name="df" hidden="1">#REF!</definedName>
    <definedName name="dfadf" localSheetId="2">(#REF!,#REF!)</definedName>
    <definedName name="dfadf" localSheetId="22">(#REF!,#REF!)</definedName>
    <definedName name="dfadf" localSheetId="15">(#REF!,#REF!)</definedName>
    <definedName name="dfadf" localSheetId="20">(#REF!,#REF!)</definedName>
    <definedName name="dfadf">(#REF!,#REF!)</definedName>
    <definedName name="dfadvdsv" localSheetId="2">#REF!</definedName>
    <definedName name="dfadvdsv" localSheetId="18">#REF!</definedName>
    <definedName name="dfadvdsv" localSheetId="15">#REF!</definedName>
    <definedName name="dfadvdsv">#REF!</definedName>
    <definedName name="dfaf" localSheetId="2" hidden="1">{"'장비'!$A$3:$M$12"}</definedName>
    <definedName name="dfaf" localSheetId="22" hidden="1">{"'장비'!$A$3:$M$12"}</definedName>
    <definedName name="dfaf" localSheetId="18" hidden="1">{"'장비'!$A$3:$M$12"}</definedName>
    <definedName name="dfaf" localSheetId="21" hidden="1">{"'장비'!$A$3:$M$12"}</definedName>
    <definedName name="dfaf" localSheetId="25" hidden="1">{"'장비'!$A$3:$M$12"}</definedName>
    <definedName name="dfaf" localSheetId="15" hidden="1">{"'장비'!$A$3:$M$12"}</definedName>
    <definedName name="dfaf" localSheetId="20" hidden="1">{"'장비'!$A$3:$M$12"}</definedName>
    <definedName name="dfaf" hidden="1">{"'장비'!$A$3:$M$12"}</definedName>
    <definedName name="DFD" localSheetId="2" hidden="1">{"'PROFITABILITY'!$A$1:$F$45"}</definedName>
    <definedName name="DFD" localSheetId="22" hidden="1">{"'PROFITABILITY'!$A$1:$F$45"}</definedName>
    <definedName name="DFD" localSheetId="18" hidden="1">{"'PROFITABILITY'!$A$1:$F$45"}</definedName>
    <definedName name="DFD" localSheetId="21" hidden="1">{"'PROFITABILITY'!$A$1:$F$45"}</definedName>
    <definedName name="DFD" localSheetId="25" hidden="1">{"'PROFITABILITY'!$A$1:$F$45"}</definedName>
    <definedName name="DFD" localSheetId="15" hidden="1">{"'PROFITABILITY'!$A$1:$F$45"}</definedName>
    <definedName name="DFD" localSheetId="20" hidden="1">{"'PROFITABILITY'!$A$1:$F$45"}</definedName>
    <definedName name="DFD" hidden="1">{"'PROFITABILITY'!$A$1:$F$45"}</definedName>
    <definedName name="dfdf">[91]Report!#REF!</definedName>
    <definedName name="dfdfdfd" localSheetId="2" hidden="1">{"'PROFITABILITY'!$A$1:$F$45"}</definedName>
    <definedName name="dfdfdfd" localSheetId="22" hidden="1">{"'PROFITABILITY'!$A$1:$F$45"}</definedName>
    <definedName name="dfdfdfd" localSheetId="18" hidden="1">{"'PROFITABILITY'!$A$1:$F$45"}</definedName>
    <definedName name="dfdfdfd" localSheetId="21" hidden="1">{"'PROFITABILITY'!$A$1:$F$45"}</definedName>
    <definedName name="dfdfdfd" localSheetId="25" hidden="1">{"'PROFITABILITY'!$A$1:$F$45"}</definedName>
    <definedName name="dfdfdfd" localSheetId="15" hidden="1">{"'PROFITABILITY'!$A$1:$F$45"}</definedName>
    <definedName name="dfdfdfd" localSheetId="20" hidden="1">{"'PROFITABILITY'!$A$1:$F$45"}</definedName>
    <definedName name="dfdfdfd" hidden="1">{"'PROFITABILITY'!$A$1:$F$45"}</definedName>
    <definedName name="dfdfs" localSheetId="22" hidden="1">{"'Sheet1'!$A$4386:$N$4591"}</definedName>
    <definedName name="dfdfs" localSheetId="18" hidden="1">{"'Sheet1'!$A$4386:$N$4591"}</definedName>
    <definedName name="dfdfs" localSheetId="21" hidden="1">{"'Sheet1'!$A$4386:$N$4591"}</definedName>
    <definedName name="dfdfs" localSheetId="25" hidden="1">{"'Sheet1'!$A$4386:$N$4591"}</definedName>
    <definedName name="dfdfs" localSheetId="15" hidden="1">{"'Sheet1'!$A$4386:$N$4591"}</definedName>
    <definedName name="dfdfs" localSheetId="20" hidden="1">{"'Sheet1'!$A$4386:$N$4591"}</definedName>
    <definedName name="dfdfs" hidden="1">{"'Sheet1'!$A$4386:$N$4591"}</definedName>
    <definedName name="DFDSF" localSheetId="2" hidden="1">[92]drg!#REF!</definedName>
    <definedName name="DFDSF" localSheetId="18" hidden="1">#REF!</definedName>
    <definedName name="DFDSF" localSheetId="21" hidden="1">[92]drg!#REF!</definedName>
    <definedName name="DFDSF" localSheetId="25" hidden="1">[92]drg!#REF!</definedName>
    <definedName name="DFDSF" localSheetId="15" hidden="1">#REF!</definedName>
    <definedName name="DFDSF" hidden="1">#REF!</definedName>
    <definedName name="DFF" localSheetId="22">#REF!</definedName>
    <definedName name="DFF" localSheetId="15">#REF!</definedName>
    <definedName name="DFF" localSheetId="20">#REF!</definedName>
    <definedName name="DFF">#REF!</definedName>
    <definedName name="DFHGFKLJHG">#N/A</definedName>
    <definedName name="DFINE" localSheetId="2">'[26]Cost of O &amp; O'!$F$15</definedName>
    <definedName name="DFINE" localSheetId="18">#REF!</definedName>
    <definedName name="DFINE" localSheetId="21">'[26]Cost of O &amp; O'!$F$15</definedName>
    <definedName name="DFINE" localSheetId="25">'[26]Cost of O &amp; O'!$F$15</definedName>
    <definedName name="DFINE" localSheetId="15">#REF!</definedName>
    <definedName name="DFINE">#REF!</definedName>
    <definedName name="DFR">#REF!</definedName>
    <definedName name="dfrads">#REF!</definedName>
    <definedName name="dfsdf">#REF!</definedName>
    <definedName name="dfsga" localSheetId="15">#REF!</definedName>
    <definedName name="dfsga">#REF!</definedName>
    <definedName name="DG" localSheetId="3">#REF!</definedName>
    <definedName name="DG">#REF!</definedName>
    <definedName name="DG_Total" localSheetId="3">#REF!</definedName>
    <definedName name="DG_Total">#REF!</definedName>
    <definedName name="dg125kva" localSheetId="2">'[56]Machinary_Road Work'!$K$21</definedName>
    <definedName name="dg125kva" localSheetId="18">#REF!</definedName>
    <definedName name="dg125kva" localSheetId="21">'[56]Machinary_Road Work'!$K$21</definedName>
    <definedName name="dg125kva" localSheetId="25">'[56]Machinary_Road Work'!$K$21</definedName>
    <definedName name="dg125kva" localSheetId="15">#REF!</definedName>
    <definedName name="dg125kva">#REF!</definedName>
    <definedName name="dg250KVA" localSheetId="2">'[56]Machinary_Road Work'!$K$85</definedName>
    <definedName name="dg250KVA" localSheetId="18">#REF!</definedName>
    <definedName name="dg250KVA" localSheetId="21">'[56]Machinary_Road Work'!$K$85</definedName>
    <definedName name="dg250KVA" localSheetId="25">'[56]Machinary_Road Work'!$K$85</definedName>
    <definedName name="dg250KVA" localSheetId="15">#REF!</definedName>
    <definedName name="dg250KVA">#REF!</definedName>
    <definedName name="dgn" localSheetId="22">#REF!</definedName>
    <definedName name="dgn" localSheetId="15">#REF!</definedName>
    <definedName name="dgn" localSheetId="20">#REF!</definedName>
    <definedName name="dgn">#REF!</definedName>
    <definedName name="dgp" localSheetId="22">#REF!</definedName>
    <definedName name="dgp" localSheetId="20">#REF!</definedName>
    <definedName name="dgp" localSheetId="3">#REF!</definedName>
    <definedName name="dgp">#REF!</definedName>
    <definedName name="dgv">#REF!</definedName>
    <definedName name="DH" localSheetId="18">INDEX(#REF!,MATCH(#REF!,#REF!,0))</definedName>
    <definedName name="DH" localSheetId="21">INDEX(#REF!,MATCH(#REF!,#REF!,0))</definedName>
    <definedName name="DH" localSheetId="25">INDEX(#REF!,MATCH(#REF!,#REF!,0))</definedName>
    <definedName name="DH" localSheetId="15">INDEX(#REF!,MATCH(#REF!,#REF!,0))</definedName>
    <definedName name="DH">INDEX(#REF!,MATCH(#REF!,#REF!,0))</definedName>
    <definedName name="dhgh">#REF!</definedName>
    <definedName name="DHTML" localSheetId="22" hidden="1">{"'Sheet1'!$A$4386:$N$4591"}</definedName>
    <definedName name="DHTML" localSheetId="18" hidden="1">{"'Sheet1'!$A$4386:$N$4591"}</definedName>
    <definedName name="DHTML" localSheetId="21" hidden="1">{"'Sheet1'!$A$4386:$N$4591"}</definedName>
    <definedName name="DHTML" localSheetId="25" hidden="1">{"'Sheet1'!$A$4386:$N$4591"}</definedName>
    <definedName name="DHTML" localSheetId="15" hidden="1">{"'Sheet1'!$A$4386:$N$4591"}</definedName>
    <definedName name="DHTML" localSheetId="20" hidden="1">{"'Sheet1'!$A$4386:$N$4591"}</definedName>
    <definedName name="DHTML" hidden="1">{"'Sheet1'!$A$4386:$N$4591"}</definedName>
    <definedName name="DI" localSheetId="2">INDEX(#REF!,MATCH(#REF!,#REF!,0))</definedName>
    <definedName name="Di" localSheetId="18">#REF!</definedName>
    <definedName name="DI" localSheetId="21">INDEX(#REF!,MATCH(#REF!,#REF!,0))</definedName>
    <definedName name="DI" localSheetId="25">INDEX(#REF!,MATCH(#REF!,#REF!,0))</definedName>
    <definedName name="Di">#REF!</definedName>
    <definedName name="diacab">#REF!</definedName>
    <definedName name="Dialog5">#N/A</definedName>
    <definedName name="diameter">#REF!</definedName>
    <definedName name="diaphragm">#REF!</definedName>
    <definedName name="diatubal">#REF!</definedName>
    <definedName name="Diesel" localSheetId="2">'[76]Abs PMRL'!$B$46</definedName>
    <definedName name="Diesel" localSheetId="18">#REF!</definedName>
    <definedName name="Diesel" localSheetId="21">'[76]Abs PMRL'!$B$46</definedName>
    <definedName name="Diesel" localSheetId="25">'[76]Abs PMRL'!$B$46</definedName>
    <definedName name="Diesel" localSheetId="15">#REF!</definedName>
    <definedName name="Diesel">#REF!</definedName>
    <definedName name="diff" localSheetId="22">#REF!</definedName>
    <definedName name="diff" localSheetId="21">#REF!</definedName>
    <definedName name="diff" localSheetId="25">#REF!</definedName>
    <definedName name="diff" localSheetId="20">#REF!</definedName>
    <definedName name="diff" localSheetId="3">#REF!</definedName>
    <definedName name="diff">#REF!</definedName>
    <definedName name="diff1" localSheetId="22">#REF!</definedName>
    <definedName name="diff1" localSheetId="21">#REF!</definedName>
    <definedName name="diff1" localSheetId="25">#REF!</definedName>
    <definedName name="diff1" localSheetId="20">#REF!</definedName>
    <definedName name="diff1" localSheetId="3">#REF!</definedName>
    <definedName name="diff1">#REF!</definedName>
    <definedName name="DIns" localSheetId="2">[65]DSLP!#REF!</definedName>
    <definedName name="DIns" localSheetId="22">#REF!</definedName>
    <definedName name="DIns" localSheetId="18">#REF!</definedName>
    <definedName name="DIns" localSheetId="21">[65]DSLP!#REF!</definedName>
    <definedName name="DIns" localSheetId="25">[65]DSLP!#REF!</definedName>
    <definedName name="DIns" localSheetId="15">#REF!</definedName>
    <definedName name="DIns" localSheetId="20">#REF!</definedName>
    <definedName name="DIns">#REF!</definedName>
    <definedName name="Dis" localSheetId="2" hidden="1">{"'PROFITABILITY'!$A$1:$F$45"}</definedName>
    <definedName name="Dis" localSheetId="22" hidden="1">{"'PROFITABILITY'!$A$1:$F$45"}</definedName>
    <definedName name="Dis" localSheetId="18" hidden="1">{"'PROFITABILITY'!$A$1:$F$45"}</definedName>
    <definedName name="Dis" localSheetId="21" hidden="1">{"'PROFITABILITY'!$A$1:$F$45"}</definedName>
    <definedName name="Dis" localSheetId="25" hidden="1">{"'PROFITABILITY'!$A$1:$F$45"}</definedName>
    <definedName name="Dis" localSheetId="15" hidden="1">{"'PROFITABILITY'!$A$1:$F$45"}</definedName>
    <definedName name="Dis" localSheetId="20" hidden="1">{"'PROFITABILITY'!$A$1:$F$45"}</definedName>
    <definedName name="Dis" hidden="1">{"'PROFITABILITY'!$A$1:$F$45"}</definedName>
    <definedName name="DIS_UNIT" localSheetId="2">[69]Data!$E$5:$G$88</definedName>
    <definedName name="DIS_UNIT" localSheetId="18">#REF!</definedName>
    <definedName name="DIS_UNIT" localSheetId="21">[69]Data!$E$5:$G$88</definedName>
    <definedName name="DIS_UNIT" localSheetId="25">[69]Data!$E$5:$G$88</definedName>
    <definedName name="DIS_UNIT" localSheetId="15">#REF!</definedName>
    <definedName name="DIS_UNIT">#REF!</definedName>
    <definedName name="disc" localSheetId="22">#REF!</definedName>
    <definedName name="disc" localSheetId="20">#REF!</definedName>
    <definedName name="disc" localSheetId="3">#REF!</definedName>
    <definedName name="disc">#REF!</definedName>
    <definedName name="Discount" hidden="1">#REF!</definedName>
    <definedName name="Discount1" localSheetId="22">#REF!</definedName>
    <definedName name="Discount1" localSheetId="20">#REF!</definedName>
    <definedName name="Discount1">#REF!</definedName>
    <definedName name="disdir">#REF!</definedName>
    <definedName name="display_area_2" localSheetId="2" hidden="1">[93]Uls!$C$3:$K$46</definedName>
    <definedName name="display_area_2" localSheetId="18" hidden="1">#REF!</definedName>
    <definedName name="display_area_2" localSheetId="21" hidden="1">[93]Uls!$C$3:$K$46</definedName>
    <definedName name="display_area_2" localSheetId="25" hidden="1">[93]Uls!$C$3:$K$46</definedName>
    <definedName name="display_area_2" localSheetId="15" hidden="1">#REF!</definedName>
    <definedName name="display_area_2" hidden="1">#REF!</definedName>
    <definedName name="DIST1">[32]Coalmine!#REF!</definedName>
    <definedName name="Distrib" localSheetId="22">#REF!</definedName>
    <definedName name="Distrib" localSheetId="15">#REF!</definedName>
    <definedName name="Distrib" localSheetId="20">#REF!</definedName>
    <definedName name="Distrib">#REF!</definedName>
    <definedName name="DIV">1000000</definedName>
    <definedName name="diz" localSheetId="2">[82]CHIFLET!$B$36</definedName>
    <definedName name="diz" localSheetId="18">#REF!</definedName>
    <definedName name="diz" localSheetId="21">[82]CHIFLET!$B$36</definedName>
    <definedName name="diz" localSheetId="25">[82]CHIFLET!$B$36</definedName>
    <definedName name="diz" localSheetId="15">#REF!</definedName>
    <definedName name="diz">#REF!</definedName>
    <definedName name="DJ" localSheetId="18">INDEX(#REF!,MATCH(#REF!,#REF!,0))</definedName>
    <definedName name="DJ" localSheetId="15">INDEX(#REF!,MATCH(#REF!,#REF!,0))</definedName>
    <definedName name="DJ">INDEX(#REF!,MATCH(#REF!,#REF!,0))</definedName>
    <definedName name="DJH">#REF!</definedName>
    <definedName name="DK" localSheetId="22">INDEX(#REF!,MATCH(#REF!,#REF!,0))</definedName>
    <definedName name="DK" localSheetId="18">INDEX(#REF!,MATCH(#REF!,#REF!,0))</definedName>
    <definedName name="DK" localSheetId="21">INDEX(#REF!,MATCH(#REF!,#REF!,0))</definedName>
    <definedName name="DK" localSheetId="25">INDEX(#REF!,MATCH(#REF!,#REF!,0))</definedName>
    <definedName name="dk" localSheetId="15">#REF!</definedName>
    <definedName name="DK" localSheetId="20">INDEX(#REF!,MATCH(#REF!,#REF!,0))</definedName>
    <definedName name="DK">INDEX(#REF!,MATCH(#REF!,#REF!,0))</definedName>
    <definedName name="dkd" localSheetId="22">#REF!</definedName>
    <definedName name="dkd" localSheetId="20">#REF!</definedName>
    <definedName name="dkd">#REF!</definedName>
    <definedName name="DKG" localSheetId="2" hidden="1">{"'PROFITABILITY'!$A$1:$F$45"}</definedName>
    <definedName name="DKG" localSheetId="22" hidden="1">{"'PROFITABILITY'!$A$1:$F$45"}</definedName>
    <definedName name="DKG" localSheetId="18" hidden="1">{"'PROFITABILITY'!$A$1:$F$45"}</definedName>
    <definedName name="DKG" localSheetId="21" hidden="1">{"'PROFITABILITY'!$A$1:$F$45"}</definedName>
    <definedName name="DKG" localSheetId="25" hidden="1">{"'PROFITABILITY'!$A$1:$F$45"}</definedName>
    <definedName name="DKG" localSheetId="15" hidden="1">{"'PROFITABILITY'!$A$1:$F$45"}</definedName>
    <definedName name="DKG" localSheetId="20" hidden="1">{"'PROFITABILITY'!$A$1:$F$45"}</definedName>
    <definedName name="DKG" hidden="1">{"'PROFITABILITY'!$A$1:$F$45"}</definedName>
    <definedName name="dks">#REF!</definedName>
    <definedName name="dkt">#REF!</definedName>
    <definedName name="DL" localSheetId="2">INDEX(#REF!,MATCH(#REF!,#REF!,0))</definedName>
    <definedName name="dl" localSheetId="18">#REF!</definedName>
    <definedName name="DL" localSheetId="21">INDEX(#REF!,MATCH(#REF!,#REF!,0))</definedName>
    <definedName name="DL" localSheetId="25">INDEX(#REF!,MATCH(#REF!,#REF!,0))</definedName>
    <definedName name="dl">#REF!</definedName>
    <definedName name="dl___0">#REF!</definedName>
    <definedName name="dl___13">#REF!</definedName>
    <definedName name="DL_Ave">#REF!</definedName>
    <definedName name="DL_Mobi_Mth">#REF!</definedName>
    <definedName name="DL_Mth">#REF!</definedName>
    <definedName name="DL_Total_002MHs">#REF!</definedName>
    <definedName name="DL_Total_Cost_002FC">#REF!</definedName>
    <definedName name="DL_Total_Cost_002LC">#REF!</definedName>
    <definedName name="DL_Total_Peak">#REF!</definedName>
    <definedName name="DLF">#N/A</definedName>
    <definedName name="DM" localSheetId="2">#REF!</definedName>
    <definedName name="DM" localSheetId="22">#REF!</definedName>
    <definedName name="DM" localSheetId="15">#REF!</definedName>
    <definedName name="DM" localSheetId="20">#REF!</definedName>
    <definedName name="DM">#REF!</definedName>
    <definedName name="dms">#REF!</definedName>
    <definedName name="dmt">#REF!</definedName>
    <definedName name="DMUCK" localSheetId="2">'[26]Cost of O &amp; O'!$F$17</definedName>
    <definedName name="DMUCK" localSheetId="18">#REF!</definedName>
    <definedName name="DMUCK" localSheetId="21">'[26]Cost of O &amp; O'!$F$17</definedName>
    <definedName name="DMUCK" localSheetId="25">'[26]Cost of O &amp; O'!$F$17</definedName>
    <definedName name="DMUCK" localSheetId="15">#REF!</definedName>
    <definedName name="DMUCK">#REF!</definedName>
    <definedName name="DMUSD" localSheetId="2">#REF!</definedName>
    <definedName name="DMUSD" localSheetId="22">#REF!</definedName>
    <definedName name="DMUSD" localSheetId="20">#REF!</definedName>
    <definedName name="DMUSD">#REF!</definedName>
    <definedName name="Do">#REF!</definedName>
    <definedName name="DOC">#REF!</definedName>
    <definedName name="docu" localSheetId="21">#REF!</definedName>
    <definedName name="docu" localSheetId="25">#REF!</definedName>
    <definedName name="docu">#REF!</definedName>
    <definedName name="dol">#REF!</definedName>
    <definedName name="dol7.5" localSheetId="22">#REF!</definedName>
    <definedName name="dol7.5" localSheetId="4">#REF!</definedName>
    <definedName name="dol7.5" localSheetId="20">#REF!</definedName>
    <definedName name="dol7.5">#REF!</definedName>
    <definedName name="DOLLARS1">#REF!</definedName>
    <definedName name="DOLLARS2">#REF!</definedName>
    <definedName name="Dome1">'[94]Data Sheet'!$B$3:$B$51</definedName>
    <definedName name="domestic_global">#REF!</definedName>
    <definedName name="Double">#REF!</definedName>
    <definedName name="Doz">#REF!</definedName>
    <definedName name="DPN" localSheetId="2" hidden="1">{#N/A,#N/A,FALSE,"WRSUMMARY";#N/A,#N/A,FALSE,"ANNEX-1";#N/A,#N/A,FALSE,"ANNEX-2";#N/A,#N/A,FALSE,"ANNEX-3";#N/A,#N/A,FALSE,"WORKING"}</definedName>
    <definedName name="DPN" localSheetId="22" hidden="1">{#N/A,#N/A,FALSE,"WRSUMMARY";#N/A,#N/A,FALSE,"ANNEX-1";#N/A,#N/A,FALSE,"ANNEX-2";#N/A,#N/A,FALSE,"ANNEX-3";#N/A,#N/A,FALSE,"WORKING"}</definedName>
    <definedName name="DPN" localSheetId="18" hidden="1">{#N/A,#N/A,FALSE,"WRSUMMARY";#N/A,#N/A,FALSE,"ANNEX-1";#N/A,#N/A,FALSE,"ANNEX-2";#N/A,#N/A,FALSE,"ANNEX-3";#N/A,#N/A,FALSE,"WORKING"}</definedName>
    <definedName name="DPN" localSheetId="21" hidden="1">{#N/A,#N/A,FALSE,"WRSUMMARY";#N/A,#N/A,FALSE,"ANNEX-1";#N/A,#N/A,FALSE,"ANNEX-2";#N/A,#N/A,FALSE,"ANNEX-3";#N/A,#N/A,FALSE,"WORKING"}</definedName>
    <definedName name="DPN" localSheetId="25" hidden="1">{#N/A,#N/A,FALSE,"WRSUMMARY";#N/A,#N/A,FALSE,"ANNEX-1";#N/A,#N/A,FALSE,"ANNEX-2";#N/A,#N/A,FALSE,"ANNEX-3";#N/A,#N/A,FALSE,"WORKING"}</definedName>
    <definedName name="DPN" localSheetId="15" hidden="1">{#N/A,#N/A,FALSE,"WRSUMMARY";#N/A,#N/A,FALSE,"ANNEX-1";#N/A,#N/A,FALSE,"ANNEX-2";#N/A,#N/A,FALSE,"ANNEX-3";#N/A,#N/A,FALSE,"WORKING"}</definedName>
    <definedName name="DPN" localSheetId="20" hidden="1">{#N/A,#N/A,FALSE,"WRSUMMARY";#N/A,#N/A,FALSE,"ANNEX-1";#N/A,#N/A,FALSE,"ANNEX-2";#N/A,#N/A,FALSE,"ANNEX-3";#N/A,#N/A,FALSE,"WORKING"}</definedName>
    <definedName name="DPN" hidden="1">{#N/A,#N/A,FALSE,"WRSUMMARY";#N/A,#N/A,FALSE,"ANNEX-1";#N/A,#N/A,FALSE,"ANNEX-2";#N/A,#N/A,FALSE,"ANNEX-3";#N/A,#N/A,FALSE,"WORKING"}</definedName>
    <definedName name="DPR" localSheetId="18">#REF!&amp;#REF!&amp;#REF!&amp;#REF!&amp;#REF!&amp;#REF!&amp;#REF!&amp;#REF!&amp;#REF!&amp;#REF!</definedName>
    <definedName name="DPR" localSheetId="15">#REF!&amp;#REF!&amp;#REF!&amp;#REF!&amp;#REF!&amp;#REF!&amp;#REF!&amp;#REF!&amp;#REF!&amp;#REF!</definedName>
    <definedName name="DPR">#REF!&amp;#REF!&amp;#REF!&amp;#REF!&amp;#REF!&amp;#REF!&amp;#REF!&amp;#REF!&amp;#REF!&amp;#REF!</definedName>
    <definedName name="dq">#REF!</definedName>
    <definedName name="DR.33" localSheetId="18">#REF!</definedName>
    <definedName name="DR.33">#REF!</definedName>
    <definedName name="DR.46">#REF!</definedName>
    <definedName name="DR.56">#REF!</definedName>
    <definedName name="drain_trap" localSheetId="2">#REF!</definedName>
    <definedName name="drain_trap" localSheetId="22">#REF!</definedName>
    <definedName name="drain_trap" localSheetId="20">#REF!</definedName>
    <definedName name="drain_trap">#REF!</definedName>
    <definedName name="DRAWING" localSheetId="2">#REF!</definedName>
    <definedName name="DRAWING">#REF!</definedName>
    <definedName name="DRBA3O"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IP" localSheetId="2">'[26]Cost of O &amp; O'!$F$18</definedName>
    <definedName name="DRIP" localSheetId="18">#REF!</definedName>
    <definedName name="DRIP" localSheetId="21">'[26]Cost of O &amp; O'!$F$18</definedName>
    <definedName name="DRIP" localSheetId="25">'[26]Cost of O &amp; O'!$F$18</definedName>
    <definedName name="DRIP" localSheetId="15">#REF!</definedName>
    <definedName name="DRIP">#REF!</definedName>
    <definedName name="DS" localSheetId="2">#REF!</definedName>
    <definedName name="DS" localSheetId="22">#REF!</definedName>
    <definedName name="ds" localSheetId="15">#REF!</definedName>
    <definedName name="DS" localSheetId="20">#REF!</definedName>
    <definedName name="DS">#REF!</definedName>
    <definedName name="Ds___0" localSheetId="2">#REF!</definedName>
    <definedName name="Ds___0">#REF!</definedName>
    <definedName name="Ds___13">#REF!</definedName>
    <definedName name="dsad" localSheetId="2" hidden="1">{"form-D1",#N/A,FALSE,"FORM-D1";"form-D1_amt",#N/A,FALSE,"FORM-D1"}</definedName>
    <definedName name="dsad" localSheetId="22" hidden="1">{"form-D1",#N/A,FALSE,"FORM-D1";"form-D1_amt",#N/A,FALSE,"FORM-D1"}</definedName>
    <definedName name="dsad" localSheetId="18" hidden="1">{"form-D1",#N/A,FALSE,"FORM-D1";"form-D1_amt",#N/A,FALSE,"FORM-D1"}</definedName>
    <definedName name="dsad" localSheetId="21" hidden="1">{"form-D1",#N/A,FALSE,"FORM-D1";"form-D1_amt",#N/A,FALSE,"FORM-D1"}</definedName>
    <definedName name="dsad" localSheetId="25" hidden="1">{"form-D1",#N/A,FALSE,"FORM-D1";"form-D1_amt",#N/A,FALSE,"FORM-D1"}</definedName>
    <definedName name="dsad" localSheetId="15" hidden="1">{"form-D1",#N/A,FALSE,"FORM-D1";"form-D1_amt",#N/A,FALSE,"FORM-D1"}</definedName>
    <definedName name="dsad" localSheetId="20" hidden="1">{"form-D1",#N/A,FALSE,"FORM-D1";"form-D1_amt",#N/A,FALSE,"FORM-D1"}</definedName>
    <definedName name="dsad" hidden="1">{"form-D1",#N/A,FALSE,"FORM-D1";"form-D1_amt",#N/A,FALSE,"FORM-D1"}</definedName>
    <definedName name="dsad_1">NA()</definedName>
    <definedName name="dsada" localSheetId="2">#REF!</definedName>
    <definedName name="dsada" localSheetId="22">#REF!</definedName>
    <definedName name="dsada" localSheetId="15">#REF!</definedName>
    <definedName name="dsada" localSheetId="20">#REF!</definedName>
    <definedName name="dsada">#REF!</definedName>
    <definedName name="dsargfdg">#REF!</definedName>
    <definedName name="dsat" localSheetId="2">#REF!</definedName>
    <definedName name="dsat" localSheetId="15">#REF!</definedName>
    <definedName name="dsat">#REF!</definedName>
    <definedName name="dsdf" hidden="1">#REF!</definedName>
    <definedName name="dsds" localSheetId="2" hidden="1">#REF!</definedName>
    <definedName name="dsds" hidden="1">#REF!</definedName>
    <definedName name="dsdsdls" localSheetId="22">#REF!</definedName>
    <definedName name="dsdsdls" localSheetId="20">#REF!</definedName>
    <definedName name="dsdsdls">#REF!</definedName>
    <definedName name="dsgtgx" localSheetId="3">#REF!</definedName>
    <definedName name="dsgtgx">#REF!</definedName>
    <definedName name="DSSWEE" localSheetId="2" hidden="1">{"form-D1",#N/A,FALSE,"FORM-D1";"form-D1_amt",#N/A,FALSE,"FORM-D1"}</definedName>
    <definedName name="DSSWEE" localSheetId="22" hidden="1">{"form-D1",#N/A,FALSE,"FORM-D1";"form-D1_amt",#N/A,FALSE,"FORM-D1"}</definedName>
    <definedName name="DSSWEE" localSheetId="18" hidden="1">{"form-D1",#N/A,FALSE,"FORM-D1";"form-D1_amt",#N/A,FALSE,"FORM-D1"}</definedName>
    <definedName name="DSSWEE" localSheetId="21" hidden="1">{"form-D1",#N/A,FALSE,"FORM-D1";"form-D1_amt",#N/A,FALSE,"FORM-D1"}</definedName>
    <definedName name="DSSWEE" localSheetId="25" hidden="1">{"form-D1",#N/A,FALSE,"FORM-D1";"form-D1_amt",#N/A,FALSE,"FORM-D1"}</definedName>
    <definedName name="DSSWEE" localSheetId="15" hidden="1">{"form-D1",#N/A,FALSE,"FORM-D1";"form-D1_amt",#N/A,FALSE,"FORM-D1"}</definedName>
    <definedName name="DSSWEE" localSheetId="20" hidden="1">{"form-D1",#N/A,FALSE,"FORM-D1";"form-D1_amt",#N/A,FALSE,"FORM-D1"}</definedName>
    <definedName name="DSSWEE" hidden="1">{"form-D1",#N/A,FALSE,"FORM-D1";"form-D1_amt",#N/A,FALSE,"FORM-D1"}</definedName>
    <definedName name="Dt">[95]Codes!$C$8</definedName>
    <definedName name="dtnps" localSheetId="2">#REF!</definedName>
    <definedName name="dtnps" localSheetId="22">#REF!</definedName>
    <definedName name="dtnps" localSheetId="15">#REF!</definedName>
    <definedName name="dtnps" localSheetId="20">#REF!</definedName>
    <definedName name="dtnps">#REF!</definedName>
    <definedName name="dtyr" localSheetId="2">'[96]FORM-16'!$A$1:$J$61</definedName>
    <definedName name="dtyr" localSheetId="18">#REF!</definedName>
    <definedName name="dtyr" localSheetId="21">'[96]FORM-16'!$A$1:$J$61</definedName>
    <definedName name="dtyr" localSheetId="25">'[96]FORM-16'!$A$1:$J$61</definedName>
    <definedName name="dtyr" localSheetId="15">#REF!</definedName>
    <definedName name="dtyr">#REF!</definedName>
    <definedName name="dual_plate_check" localSheetId="2">#REF!</definedName>
    <definedName name="dual_plate_check" localSheetId="22">#REF!</definedName>
    <definedName name="dual_plate_check" localSheetId="20">#REF!</definedName>
    <definedName name="dual_plate_check">#REF!</definedName>
    <definedName name="dukhan">#REF!</definedName>
    <definedName name="dumppr">#REF!</definedName>
    <definedName name="duplex_strainer">#REF!</definedName>
    <definedName name="Dust">#REF!</definedName>
    <definedName name="Dv" localSheetId="21">#REF!</definedName>
    <definedName name="Dv" localSheetId="25">#REF!</definedName>
    <definedName name="Dv">#REF!</definedName>
    <definedName name="dvv" localSheetId="21">#REF!</definedName>
    <definedName name="dvv" localSheetId="25">#REF!</definedName>
    <definedName name="dvv">#REF!</definedName>
    <definedName name="dx_shape">#REF!</definedName>
    <definedName name="e" localSheetId="22">#REF!</definedName>
    <definedName name="e" localSheetId="21">#REF!</definedName>
    <definedName name="e" localSheetId="25">#REF!</definedName>
    <definedName name="e" localSheetId="20">#REF!</definedName>
    <definedName name="e" localSheetId="3">#REF!</definedName>
    <definedName name="e">#REF!</definedName>
    <definedName name="E_45E">#REF!</definedName>
    <definedName name="E_90LE">#REF!</definedName>
    <definedName name="E_90SE">#REF!</definedName>
    <definedName name="E_BV">#REF!</definedName>
    <definedName name="E_GV">#REF!</definedName>
    <definedName name="e_margin">#REF!</definedName>
    <definedName name="E_SC">#REF!</definedName>
    <definedName name="E_T">#REF!</definedName>
    <definedName name="EA" localSheetId="18">INDEX(#REF!,MATCH(#REF!,#REF!,0))</definedName>
    <definedName name="EA" localSheetId="15">INDEX(#REF!,MATCH(#REF!,#REF!,0))</definedName>
    <definedName name="EA">INDEX(#REF!,MATCH(#REF!,#REF!,0))</definedName>
    <definedName name="Eair">#REF!</definedName>
    <definedName name="EARTH" localSheetId="21">#REF!</definedName>
    <definedName name="EARTH" localSheetId="25">#REF!</definedName>
    <definedName name="EARTH">#REF!</definedName>
    <definedName name="EARTH1">#REF!</definedName>
    <definedName name="Earthwork" localSheetId="2">'[97]Master Rates'!$D$5</definedName>
    <definedName name="Earthwork" localSheetId="18">#REF!</definedName>
    <definedName name="Earthwork" localSheetId="21">'[97]Master Rates'!$D$5</definedName>
    <definedName name="Earthwork" localSheetId="25">'[97]Master Rates'!$D$5</definedName>
    <definedName name="Earthwork" localSheetId="15">#REF!</definedName>
    <definedName name="Earthwork">#REF!</definedName>
    <definedName name="eawerawea">[52]NWC!#REF!</definedName>
    <definedName name="EB" localSheetId="18">INDEX(#REF!,MATCH(#REF!,#REF!,0))</definedName>
    <definedName name="EB" localSheetId="15">INDEX(#REF!,MATCH(#REF!,#REF!,0))</definedName>
    <definedName name="EB">INDEX(#REF!,MATCH(#REF!,#REF!,0))</definedName>
    <definedName name="EB_Total" localSheetId="22">#REF!</definedName>
    <definedName name="EB_Total" localSheetId="20">#REF!</definedName>
    <definedName name="EB_Total" localSheetId="3">#REF!</definedName>
    <definedName name="EB_Total">#REF!</definedName>
    <definedName name="EC" localSheetId="18">INDEX(#REF!,MATCH(#REF!,#REF!,0))</definedName>
    <definedName name="EC" localSheetId="15">INDEX(#REF!,MATCH(#REF!,#REF!,0))</definedName>
    <definedName name="EC">INDEX(#REF!,MATCH(#REF!,#REF!,0))</definedName>
    <definedName name="ec_charges" localSheetId="3">#REF!</definedName>
    <definedName name="ec_charges">#REF!</definedName>
    <definedName name="ecfact" localSheetId="3">#REF!</definedName>
    <definedName name="ecfact">#REF!</definedName>
    <definedName name="Econd">#REF!</definedName>
    <definedName name="ecs">#REF!</definedName>
    <definedName name="ED">#REF!</definedName>
    <definedName name="ED_list">#REF!</definedName>
    <definedName name="ED_list1">#REF!</definedName>
    <definedName name="ED_RTU">#REF!</definedName>
    <definedName name="ED_TRDR">#REF!</definedName>
    <definedName name="ee">#REF!</definedName>
    <definedName name="eeds">#REF!</definedName>
    <definedName name="eee" localSheetId="2" hidden="1">{"'PROFITABILITY'!$A$1:$F$45"}</definedName>
    <definedName name="eee" localSheetId="22" hidden="1">{"'PROFITABILITY'!$A$1:$F$45"}</definedName>
    <definedName name="eee" localSheetId="18" hidden="1">{"'PROFITABILITY'!$A$1:$F$45"}</definedName>
    <definedName name="eee" localSheetId="21" hidden="1">{"'PROFITABILITY'!$A$1:$F$45"}</definedName>
    <definedName name="eee" localSheetId="25" hidden="1">{"'PROFITABILITY'!$A$1:$F$45"}</definedName>
    <definedName name="eee" localSheetId="15">#REF!</definedName>
    <definedName name="eee" localSheetId="20" hidden="1">{"'PROFITABILITY'!$A$1:$F$45"}</definedName>
    <definedName name="eee" hidden="1">{"'PROFITABILITY'!$A$1:$F$45"}</definedName>
    <definedName name="EEEE" localSheetId="2" hidden="1">{"form-D1",#N/A,FALSE,"FORM-D1";"form-D1_amt",#N/A,FALSE,"FORM-D1"}</definedName>
    <definedName name="EEEE" localSheetId="22" hidden="1">{"form-D1",#N/A,FALSE,"FORM-D1";"form-D1_amt",#N/A,FALSE,"FORM-D1"}</definedName>
    <definedName name="EEEE" localSheetId="18" hidden="1">{"form-D1",#N/A,FALSE,"FORM-D1";"form-D1_amt",#N/A,FALSE,"FORM-D1"}</definedName>
    <definedName name="EEEE" localSheetId="21" hidden="1">{"form-D1",#N/A,FALSE,"FORM-D1";"form-D1_amt",#N/A,FALSE,"FORM-D1"}</definedName>
    <definedName name="EEEE" localSheetId="25" hidden="1">{"form-D1",#N/A,FALSE,"FORM-D1";"form-D1_amt",#N/A,FALSE,"FORM-D1"}</definedName>
    <definedName name="EEEE" localSheetId="15" hidden="1">{"form-D1",#N/A,FALSE,"FORM-D1";"form-D1_amt",#N/A,FALSE,"FORM-D1"}</definedName>
    <definedName name="EEEE" localSheetId="20" hidden="1">{"form-D1",#N/A,FALSE,"FORM-D1";"form-D1_amt",#N/A,FALSE,"FORM-D1"}</definedName>
    <definedName name="EEEE" hidden="1">{"form-D1",#N/A,FALSE,"FORM-D1";"form-D1_amt",#N/A,FALSE,"FORM-D1"}</definedName>
    <definedName name="EEEE_1">NA()</definedName>
    <definedName name="eehr" localSheetId="18">#REF!</definedName>
    <definedName name="eehr">#REF!</definedName>
    <definedName name="eehrw" localSheetId="18">#REF!</definedName>
    <definedName name="eehrw">#REF!</definedName>
    <definedName name="Eela" localSheetId="18">#REF!</definedName>
    <definedName name="Eela">#REF!</definedName>
    <definedName name="eela2">#REF!</definedName>
    <definedName name="eelat">[73]strain!#REF!</definedName>
    <definedName name="EEpi">#REF!</definedName>
    <definedName name="EEst">#REF!</definedName>
    <definedName name="EF" localSheetId="18">INDEX(#REF!,MATCH(#REF!,#REF!,0))</definedName>
    <definedName name="EF" localSheetId="15">INDEX(#REF!,MATCH(#REF!,#REF!,0))</definedName>
    <definedName name="EF">INDEX(#REF!,MATCH(#REF!,#REF!,0))</definedName>
    <definedName name="EFFECT" localSheetId="2">#REF!</definedName>
    <definedName name="EFFECT">#REF!</definedName>
    <definedName name="EFFICIENCY" localSheetId="2">#REF!</definedName>
    <definedName name="EFFICIENCY">#REF!</definedName>
    <definedName name="EFINE" localSheetId="2">'[26]Cost of O &amp; O'!$F$7</definedName>
    <definedName name="EFINE" localSheetId="18">#REF!</definedName>
    <definedName name="EFINE" localSheetId="21">'[26]Cost of O &amp; O'!$F$7</definedName>
    <definedName name="EFINE" localSheetId="25">'[26]Cost of O &amp; O'!$F$7</definedName>
    <definedName name="EFINE" localSheetId="15">#REF!</definedName>
    <definedName name="EFINE">#REF!</definedName>
    <definedName name="EG" localSheetId="18">INDEX(#REF!,MATCH(#REF!,#REF!,0))</definedName>
    <definedName name="EG" localSheetId="15">INDEX(#REF!,MATCH(#REF!,#REF!,0))</definedName>
    <definedName name="EG">INDEX(#REF!,MATCH(#REF!,#REF!,0))</definedName>
    <definedName name="EH" localSheetId="18">INDEX(#REF!,MATCH(#REF!,#REF!,0))</definedName>
    <definedName name="EH" localSheetId="15">INDEX(#REF!,MATCH(#REF!,#REF!,0))</definedName>
    <definedName name="EH">INDEX(#REF!,MATCH(#REF!,#REF!,0))</definedName>
    <definedName name="EH_001_1" localSheetId="22">#REF!</definedName>
    <definedName name="EH_001_1" localSheetId="20">#REF!</definedName>
    <definedName name="EH_001_1">#REF!</definedName>
    <definedName name="EH_001_10">#REF!</definedName>
    <definedName name="EH_001_11">#REF!</definedName>
    <definedName name="EH_001_12">#REF!</definedName>
    <definedName name="EH_001_13">#REF!</definedName>
    <definedName name="EH_001_14">#REF!</definedName>
    <definedName name="EH_001_15">#REF!</definedName>
    <definedName name="EH_001_16">#REF!</definedName>
    <definedName name="EH_001_17">#REF!</definedName>
    <definedName name="EH_001_18">#REF!</definedName>
    <definedName name="EH_001_2">#REF!</definedName>
    <definedName name="EH_001_3">#REF!</definedName>
    <definedName name="EH_001_4">#REF!</definedName>
    <definedName name="EH_001_5">#REF!</definedName>
    <definedName name="EH_001_6">#REF!</definedName>
    <definedName name="EH_001_7">#REF!</definedName>
    <definedName name="EH_001_8">#REF!</definedName>
    <definedName name="EH_001_9">#REF!</definedName>
    <definedName name="EH_002_1">#REF!</definedName>
    <definedName name="EH_002_10">#REF!</definedName>
    <definedName name="EH_002_11">#REF!</definedName>
    <definedName name="EH_002_12">#REF!</definedName>
    <definedName name="EH_002_13">#REF!</definedName>
    <definedName name="EH_002_14">#REF!</definedName>
    <definedName name="EH_002_15">#REF!</definedName>
    <definedName name="EH_002_16">#REF!</definedName>
    <definedName name="EH_002_17">#REF!</definedName>
    <definedName name="EH_002_18">#REF!</definedName>
    <definedName name="EH_002_2">#REF!</definedName>
    <definedName name="EH_002_3">#REF!</definedName>
    <definedName name="EH_002_4">#REF!</definedName>
    <definedName name="EH_002_5">#REF!</definedName>
    <definedName name="EH_002_6">#REF!</definedName>
    <definedName name="EH_002_7">#REF!</definedName>
    <definedName name="EH_002_8">#REF!</definedName>
    <definedName name="EH_002_9">#REF!</definedName>
    <definedName name="EI" localSheetId="18">INDEX(#REF!,MATCH(#REF!,#REF!,0))</definedName>
    <definedName name="EI" localSheetId="15">INDEX(#REF!,MATCH(#REF!,#REF!,0))</definedName>
    <definedName name="EI">INDEX(#REF!,MATCH(#REF!,#REF!,0))</definedName>
    <definedName name="eid" localSheetId="2">[37]C1C2!$B$3:$B$11</definedName>
    <definedName name="eid" localSheetId="18">#REF!</definedName>
    <definedName name="eid" localSheetId="21">[37]C1C2!$B$3:$B$11</definedName>
    <definedName name="eid" localSheetId="25">[37]C1C2!$B$3:$B$11</definedName>
    <definedName name="eid" localSheetId="15">#REF!</definedName>
    <definedName name="eid">#REF!</definedName>
    <definedName name="EJ" localSheetId="18">INDEX(#REF!,MATCH(#REF!,#REF!,0))</definedName>
    <definedName name="EJ" localSheetId="15">INDEX(#REF!,MATCH(#REF!,#REF!,0))</definedName>
    <definedName name="EJ">INDEX(#REF!,MATCH(#REF!,#REF!,0))</definedName>
    <definedName name="EK" localSheetId="18">INDEX(#REF!,MATCH(#REF!,#REF!,0))</definedName>
    <definedName name="EK" localSheetId="15">INDEX(#REF!,MATCH(#REF!,#REF!,0))</definedName>
    <definedName name="EK">INDEX(#REF!,MATCH(#REF!,#REF!,0))</definedName>
    <definedName name="EL" localSheetId="18">INDEX(#REF!,MATCH(#REF!,#REF!,0))</definedName>
    <definedName name="EL" localSheetId="15">INDEX(#REF!,MATCH(#REF!,#REF!,0))</definedName>
    <definedName name="EL">INDEX(#REF!,MATCH(#REF!,#REF!,0))</definedName>
    <definedName name="elb">#REF!</definedName>
    <definedName name="elec" localSheetId="15">#REF!</definedName>
    <definedName name="elec">#REF!</definedName>
    <definedName name="elt">#REF!</definedName>
    <definedName name="EM" localSheetId="2">INDEX(#REF!,MATCH(#REF!,#REF!,0))</definedName>
    <definedName name="Em" localSheetId="18">#REF!</definedName>
    <definedName name="EM" localSheetId="21">INDEX(#REF!,MATCH(#REF!,#REF!,0))</definedName>
    <definedName name="EM" localSheetId="25">INDEX(#REF!,MATCH(#REF!,#REF!,0))</definedName>
    <definedName name="Em">#REF!</definedName>
    <definedName name="Em___0">#REF!</definedName>
    <definedName name="Em___13">#REF!</definedName>
    <definedName name="EM_001_1">#REF!</definedName>
    <definedName name="EM_001_10">#REF!</definedName>
    <definedName name="EM_001_11">#REF!</definedName>
    <definedName name="EM_001_12">#REF!</definedName>
    <definedName name="EM_001_13">#REF!</definedName>
    <definedName name="EM_001_14">#REF!</definedName>
    <definedName name="EM_001_15">#REF!</definedName>
    <definedName name="EM_001_16">#REF!</definedName>
    <definedName name="EM_001_17">#REF!</definedName>
    <definedName name="EM_001_18">#REF!</definedName>
    <definedName name="EM_001_2">#REF!</definedName>
    <definedName name="EM_001_3">#REF!</definedName>
    <definedName name="EM_001_4">#REF!</definedName>
    <definedName name="EM_001_5">#REF!</definedName>
    <definedName name="EM_001_6">#REF!</definedName>
    <definedName name="EM_001_7">#REF!</definedName>
    <definedName name="EM_001_8">#REF!</definedName>
    <definedName name="EM_001_9">#REF!</definedName>
    <definedName name="EM_002_1">#REF!</definedName>
    <definedName name="EM_002_10">#REF!</definedName>
    <definedName name="EM_002_11">#REF!</definedName>
    <definedName name="EM_002_12">#REF!</definedName>
    <definedName name="EM_002_13">#REF!</definedName>
    <definedName name="EM_002_14">#REF!</definedName>
    <definedName name="EM_002_15">#REF!</definedName>
    <definedName name="EM_002_16">#REF!</definedName>
    <definedName name="EM_002_17">#REF!</definedName>
    <definedName name="EM_002_18">#REF!</definedName>
    <definedName name="EM_002_2">#REF!</definedName>
    <definedName name="EM_002_3">#REF!</definedName>
    <definedName name="EM_002_4">#REF!</definedName>
    <definedName name="EM_002_5">#REF!</definedName>
    <definedName name="EM_002_6">#REF!</definedName>
    <definedName name="EM_002_7">#REF!</definedName>
    <definedName name="EM_002_8">#REF!</definedName>
    <definedName name="EM_002_9">#REF!</definedName>
    <definedName name="EM_003_1">#REF!</definedName>
    <definedName name="EM_003_10">#REF!</definedName>
    <definedName name="EM_003_11">#REF!</definedName>
    <definedName name="EM_003_12">#REF!</definedName>
    <definedName name="EM_003_13">#REF!</definedName>
    <definedName name="EM_003_14">#REF!</definedName>
    <definedName name="EM_003_15">#REF!</definedName>
    <definedName name="EM_003_16">#REF!</definedName>
    <definedName name="EM_003_17">#REF!</definedName>
    <definedName name="EM_003_18">#REF!</definedName>
    <definedName name="EM_003_2">#REF!</definedName>
    <definedName name="EM_003_3">#REF!</definedName>
    <definedName name="EM_003_4">#REF!</definedName>
    <definedName name="EM_003_5">#REF!</definedName>
    <definedName name="EM_003_6">#REF!</definedName>
    <definedName name="EM_003_7">#REF!</definedName>
    <definedName name="EM_003_8">#REF!</definedName>
    <definedName name="EM_003_9">#REF!</definedName>
    <definedName name="EM_004_1">#REF!</definedName>
    <definedName name="EM_004_10">#REF!</definedName>
    <definedName name="EM_004_11">#REF!</definedName>
    <definedName name="EM_004_12">#REF!</definedName>
    <definedName name="EM_004_13">#REF!</definedName>
    <definedName name="EM_004_14">#REF!</definedName>
    <definedName name="EM_004_15">#REF!</definedName>
    <definedName name="EM_004_16">#REF!</definedName>
    <definedName name="EM_004_17">#REF!</definedName>
    <definedName name="EM_004_18">#REF!</definedName>
    <definedName name="EM_004_2">#REF!</definedName>
    <definedName name="EM_004_3">#REF!</definedName>
    <definedName name="EM_004_4">#REF!</definedName>
    <definedName name="EM_004_5">#REF!</definedName>
    <definedName name="EM_004_6">#REF!</definedName>
    <definedName name="EM_004_7">#REF!</definedName>
    <definedName name="EM_004_8">#REF!</definedName>
    <definedName name="EM_004_9">#REF!</definedName>
    <definedName name="EM_005_1">#REF!</definedName>
    <definedName name="EM_005_10">#REF!</definedName>
    <definedName name="EM_005_11">#REF!</definedName>
    <definedName name="EM_005_12">#REF!</definedName>
    <definedName name="EM_005_13">#REF!</definedName>
    <definedName name="EM_005_14">#REF!</definedName>
    <definedName name="EM_005_15">#REF!</definedName>
    <definedName name="EM_005_16">#REF!</definedName>
    <definedName name="EM_005_17">#REF!</definedName>
    <definedName name="EM_005_18">#REF!</definedName>
    <definedName name="EM_005_2">#REF!</definedName>
    <definedName name="EM_005_3">#REF!</definedName>
    <definedName name="EM_005_4">#REF!</definedName>
    <definedName name="EM_005_5">#REF!</definedName>
    <definedName name="EM_005_6">#REF!</definedName>
    <definedName name="EM_005_7">#REF!</definedName>
    <definedName name="EM_005_8">#REF!</definedName>
    <definedName name="EM_005_9">#REF!</definedName>
    <definedName name="EM_006_1">#REF!</definedName>
    <definedName name="EM_006_10">#REF!</definedName>
    <definedName name="EM_006_11">#REF!</definedName>
    <definedName name="EM_006_12">#REF!</definedName>
    <definedName name="EM_006_13">#REF!</definedName>
    <definedName name="EM_006_14">#REF!</definedName>
    <definedName name="EM_006_15">#REF!</definedName>
    <definedName name="EM_006_16">#REF!</definedName>
    <definedName name="EM_006_17">#REF!</definedName>
    <definedName name="EM_006_18">#REF!</definedName>
    <definedName name="EM_006_2">#REF!</definedName>
    <definedName name="EM_006_3">#REF!</definedName>
    <definedName name="EM_006_4">#REF!</definedName>
    <definedName name="EM_006_5">#REF!</definedName>
    <definedName name="EM_006_6">#REF!</definedName>
    <definedName name="EM_006_7">#REF!</definedName>
    <definedName name="EM_006_8">#REF!</definedName>
    <definedName name="EM_006_9">#REF!</definedName>
    <definedName name="EM_007_1">#REF!</definedName>
    <definedName name="EM_007_10">#REF!</definedName>
    <definedName name="EM_007_11">#REF!</definedName>
    <definedName name="EM_007_12">#REF!</definedName>
    <definedName name="EM_007_13">#REF!</definedName>
    <definedName name="EM_007_14">#REF!</definedName>
    <definedName name="EM_007_15">#REF!</definedName>
    <definedName name="EM_007_16">#REF!</definedName>
    <definedName name="EM_007_17">#REF!</definedName>
    <definedName name="EM_007_18">#REF!</definedName>
    <definedName name="EM_007_2">#REF!</definedName>
    <definedName name="EM_007_3">#REF!</definedName>
    <definedName name="EM_007_4">#REF!</definedName>
    <definedName name="EM_007_5">#REF!</definedName>
    <definedName name="EM_007_6">#REF!</definedName>
    <definedName name="EM_007_7">#REF!</definedName>
    <definedName name="EM_007_8">#REF!</definedName>
    <definedName name="EM_007_9">#REF!</definedName>
    <definedName name="EM_008_1">#REF!</definedName>
    <definedName name="EM_008_10">#REF!</definedName>
    <definedName name="EM_008_11">#REF!</definedName>
    <definedName name="EM_008_12">#REF!</definedName>
    <definedName name="EM_008_13">#REF!</definedName>
    <definedName name="EM_008_14">#REF!</definedName>
    <definedName name="EM_008_15">#REF!</definedName>
    <definedName name="EM_008_16">#REF!</definedName>
    <definedName name="EM_008_17">#REF!</definedName>
    <definedName name="EM_008_18">#REF!</definedName>
    <definedName name="EM_008_2">#REF!</definedName>
    <definedName name="EM_008_3">#REF!</definedName>
    <definedName name="EM_008_4">#REF!</definedName>
    <definedName name="EM_008_5">#REF!</definedName>
    <definedName name="EM_008_6">#REF!</definedName>
    <definedName name="EM_008_7">#REF!</definedName>
    <definedName name="EM_008_8">#REF!</definedName>
    <definedName name="EM_008_9">#REF!</definedName>
    <definedName name="EM_009_1">#REF!</definedName>
    <definedName name="EM_009_10">#REF!</definedName>
    <definedName name="EM_009_11">#REF!</definedName>
    <definedName name="EM_009_12">#REF!</definedName>
    <definedName name="EM_009_13">#REF!</definedName>
    <definedName name="EM_009_14">#REF!</definedName>
    <definedName name="EM_009_15">#REF!</definedName>
    <definedName name="EM_009_16">#REF!</definedName>
    <definedName name="EM_009_17">#REF!</definedName>
    <definedName name="EM_009_18">#REF!</definedName>
    <definedName name="EM_009_2">#REF!</definedName>
    <definedName name="EM_009_3">#REF!</definedName>
    <definedName name="EM_009_4">#REF!</definedName>
    <definedName name="EM_009_5">#REF!</definedName>
    <definedName name="EM_009_6">#REF!</definedName>
    <definedName name="EM_009_7">#REF!</definedName>
    <definedName name="EM_009_8">#REF!</definedName>
    <definedName name="EM_009_9">#REF!</definedName>
    <definedName name="EM_010_1">#REF!</definedName>
    <definedName name="EM_010_10">#REF!</definedName>
    <definedName name="EM_010_11">#REF!</definedName>
    <definedName name="EM_010_12">#REF!</definedName>
    <definedName name="EM_010_13">#REF!</definedName>
    <definedName name="EM_010_14">#REF!</definedName>
    <definedName name="EM_010_15">#REF!</definedName>
    <definedName name="EM_010_16">#REF!</definedName>
    <definedName name="EM_010_17">#REF!</definedName>
    <definedName name="EM_010_18">#REF!</definedName>
    <definedName name="EM_010_2">#REF!</definedName>
    <definedName name="EM_010_3">#REF!</definedName>
    <definedName name="EM_010_4">#REF!</definedName>
    <definedName name="EM_010_5">#REF!</definedName>
    <definedName name="EM_010_6">#REF!</definedName>
    <definedName name="EM_010_7">#REF!</definedName>
    <definedName name="EM_010_8">#REF!</definedName>
    <definedName name="EM_010_9">#REF!</definedName>
    <definedName name="EM_011_1">#REF!</definedName>
    <definedName name="EM_011_10">#REF!</definedName>
    <definedName name="EM_011_11">#REF!</definedName>
    <definedName name="EM_011_12">#REF!</definedName>
    <definedName name="EM_011_13">#REF!</definedName>
    <definedName name="EM_011_14">#REF!</definedName>
    <definedName name="EM_011_15">#REF!</definedName>
    <definedName name="EM_011_16">#REF!</definedName>
    <definedName name="EM_011_17">#REF!</definedName>
    <definedName name="EM_011_18">#REF!</definedName>
    <definedName name="EM_011_2">#REF!</definedName>
    <definedName name="EM_011_3">#REF!</definedName>
    <definedName name="EM_011_4">#REF!</definedName>
    <definedName name="EM_011_5">#REF!</definedName>
    <definedName name="EM_011_6">#REF!</definedName>
    <definedName name="EM_011_7">#REF!</definedName>
    <definedName name="EM_011_8">#REF!</definedName>
    <definedName name="EM_011_9">#REF!</definedName>
    <definedName name="EM_012_1">#REF!</definedName>
    <definedName name="EM_012_10">#REF!</definedName>
    <definedName name="EM_012_11">#REF!</definedName>
    <definedName name="EM_012_12">#REF!</definedName>
    <definedName name="EM_012_13">#REF!</definedName>
    <definedName name="EM_012_14">#REF!</definedName>
    <definedName name="EM_012_15">#REF!</definedName>
    <definedName name="EM_012_16">#REF!</definedName>
    <definedName name="EM_012_17">#REF!</definedName>
    <definedName name="EM_012_18">#REF!</definedName>
    <definedName name="EM_012_2">#REF!</definedName>
    <definedName name="EM_012_3">#REF!</definedName>
    <definedName name="EM_012_4">#REF!</definedName>
    <definedName name="EM_012_5">#REF!</definedName>
    <definedName name="EM_012_6">#REF!</definedName>
    <definedName name="EM_012_7">#REF!</definedName>
    <definedName name="EM_012_8">#REF!</definedName>
    <definedName name="EM_012_9">#REF!</definedName>
    <definedName name="EM_013_1">#REF!</definedName>
    <definedName name="EM_013_10">#REF!</definedName>
    <definedName name="EM_013_11">#REF!</definedName>
    <definedName name="EM_013_12">#REF!</definedName>
    <definedName name="EM_013_13">#REF!</definedName>
    <definedName name="EM_013_14">#REF!</definedName>
    <definedName name="EM_013_15">#REF!</definedName>
    <definedName name="EM_013_16">#REF!</definedName>
    <definedName name="EM_013_17">#REF!</definedName>
    <definedName name="EM_013_18">#REF!</definedName>
    <definedName name="EM_013_2">#REF!</definedName>
    <definedName name="EM_013_3">#REF!</definedName>
    <definedName name="EM_013_4">#REF!</definedName>
    <definedName name="EM_013_5">#REF!</definedName>
    <definedName name="EM_013_6">#REF!</definedName>
    <definedName name="EM_013_7">#REF!</definedName>
    <definedName name="EM_013_8">#REF!</definedName>
    <definedName name="EM_013_9">#REF!</definedName>
    <definedName name="EM_014_1">#REF!</definedName>
    <definedName name="EM_014_10">#REF!</definedName>
    <definedName name="EM_014_11">#REF!</definedName>
    <definedName name="EM_014_12">#REF!</definedName>
    <definedName name="EM_014_13">#REF!</definedName>
    <definedName name="EM_014_14">#REF!</definedName>
    <definedName name="EM_014_15">#REF!</definedName>
    <definedName name="EM_014_16">#REF!</definedName>
    <definedName name="EM_014_17">#REF!</definedName>
    <definedName name="EM_014_18">#REF!</definedName>
    <definedName name="EM_014_2">#REF!</definedName>
    <definedName name="EM_014_3">#REF!</definedName>
    <definedName name="EM_014_4">#REF!</definedName>
    <definedName name="EM_014_5">#REF!</definedName>
    <definedName name="EM_014_6">#REF!</definedName>
    <definedName name="EM_014_7">#REF!</definedName>
    <definedName name="EM_014_8">#REF!</definedName>
    <definedName name="EM_014_9">#REF!</definedName>
    <definedName name="EM_015_1">#REF!</definedName>
    <definedName name="EM_015_10">#REF!</definedName>
    <definedName name="EM_015_11">#REF!</definedName>
    <definedName name="EM_015_12">#REF!</definedName>
    <definedName name="EM_015_13">#REF!</definedName>
    <definedName name="EM_015_14">#REF!</definedName>
    <definedName name="EM_015_15">#REF!</definedName>
    <definedName name="EM_015_16">#REF!</definedName>
    <definedName name="EM_015_17">#REF!</definedName>
    <definedName name="EM_015_18">#REF!</definedName>
    <definedName name="EM_015_2">#REF!</definedName>
    <definedName name="EM_015_3">#REF!</definedName>
    <definedName name="EM_015_4">#REF!</definedName>
    <definedName name="EM_015_5">#REF!</definedName>
    <definedName name="EM_015_6">#REF!</definedName>
    <definedName name="EM_015_7">#REF!</definedName>
    <definedName name="EM_015_8">#REF!</definedName>
    <definedName name="EM_015_9">#REF!</definedName>
    <definedName name="EM_016_1">#REF!</definedName>
    <definedName name="EM_016_10">#REF!</definedName>
    <definedName name="EM_016_11">#REF!</definedName>
    <definedName name="EM_016_12">#REF!</definedName>
    <definedName name="EM_016_13">#REF!</definedName>
    <definedName name="EM_016_14">#REF!</definedName>
    <definedName name="EM_016_15">#REF!</definedName>
    <definedName name="EM_016_16">#REF!</definedName>
    <definedName name="EM_016_17">#REF!</definedName>
    <definedName name="EM_016_18">#REF!</definedName>
    <definedName name="EM_016_2">#REF!</definedName>
    <definedName name="EM_016_3">#REF!</definedName>
    <definedName name="EM_016_4">#REF!</definedName>
    <definedName name="EM_016_5">#REF!</definedName>
    <definedName name="EM_016_6">#REF!</definedName>
    <definedName name="EM_016_7">#REF!</definedName>
    <definedName name="EM_016_8">#REF!</definedName>
    <definedName name="EM_016_9">#REF!</definedName>
    <definedName name="EM_017_1">#REF!</definedName>
    <definedName name="EM_017_10">#REF!</definedName>
    <definedName name="EM_017_11">#REF!</definedName>
    <definedName name="EM_017_12">#REF!</definedName>
    <definedName name="EM_017_13">#REF!</definedName>
    <definedName name="EM_017_14">#REF!</definedName>
    <definedName name="EM_017_15">#REF!</definedName>
    <definedName name="EM_017_16">#REF!</definedName>
    <definedName name="EM_017_17">#REF!</definedName>
    <definedName name="EM_017_18">#REF!</definedName>
    <definedName name="EM_017_2">#REF!</definedName>
    <definedName name="EM_017_3">#REF!</definedName>
    <definedName name="EM_017_4">#REF!</definedName>
    <definedName name="EM_017_5">#REF!</definedName>
    <definedName name="EM_017_6">#REF!</definedName>
    <definedName name="EM_017_7">#REF!</definedName>
    <definedName name="EM_017_8">#REF!</definedName>
    <definedName name="EM_017_9">#REF!</definedName>
    <definedName name="EM_018_1">#REF!</definedName>
    <definedName name="EM_018_10">#REF!</definedName>
    <definedName name="EM_018_11">#REF!</definedName>
    <definedName name="EM_018_12">#REF!</definedName>
    <definedName name="EM_018_13">#REF!</definedName>
    <definedName name="EM_018_14">#REF!</definedName>
    <definedName name="EM_018_15">#REF!</definedName>
    <definedName name="EM_018_16">#REF!</definedName>
    <definedName name="EM_018_17">#REF!</definedName>
    <definedName name="EM_018_18">#REF!</definedName>
    <definedName name="EM_018_2">#REF!</definedName>
    <definedName name="EM_018_3">#REF!</definedName>
    <definedName name="EM_018_4">#REF!</definedName>
    <definedName name="EM_018_5">#REF!</definedName>
    <definedName name="EM_018_6">#REF!</definedName>
    <definedName name="EM_018_7">#REF!</definedName>
    <definedName name="EM_018_8">#REF!</definedName>
    <definedName name="EM_018_9">#REF!</definedName>
    <definedName name="EM_019_1">#REF!</definedName>
    <definedName name="EM_019_10">#REF!</definedName>
    <definedName name="EM_019_11">#REF!</definedName>
    <definedName name="EM_019_12">#REF!</definedName>
    <definedName name="EM_019_13">#REF!</definedName>
    <definedName name="EM_019_14">#REF!</definedName>
    <definedName name="EM_019_15">#REF!</definedName>
    <definedName name="EM_019_16">#REF!</definedName>
    <definedName name="EM_019_17">#REF!</definedName>
    <definedName name="EM_019_18">#REF!</definedName>
    <definedName name="EM_019_2">#REF!</definedName>
    <definedName name="EM_019_3">#REF!</definedName>
    <definedName name="EM_019_4">#REF!</definedName>
    <definedName name="EM_019_5">#REF!</definedName>
    <definedName name="EM_019_6">#REF!</definedName>
    <definedName name="EM_019_7">#REF!</definedName>
    <definedName name="EM_019_8">#REF!</definedName>
    <definedName name="EM_019_9">#REF!</definedName>
    <definedName name="EM_020_1">#REF!</definedName>
    <definedName name="EM_020_10">#REF!</definedName>
    <definedName name="EM_020_11">#REF!</definedName>
    <definedName name="EM_020_12">#REF!</definedName>
    <definedName name="EM_020_13">#REF!</definedName>
    <definedName name="EM_020_14">#REF!</definedName>
    <definedName name="EM_020_15">#REF!</definedName>
    <definedName name="EM_020_16">#REF!</definedName>
    <definedName name="EM_020_17">#REF!</definedName>
    <definedName name="EM_020_18">#REF!</definedName>
    <definedName name="EM_020_2">#REF!</definedName>
    <definedName name="EM_020_3">#REF!</definedName>
    <definedName name="EM_020_4">#REF!</definedName>
    <definedName name="EM_020_5">#REF!</definedName>
    <definedName name="EM_020_6">#REF!</definedName>
    <definedName name="EM_020_7">#REF!</definedName>
    <definedName name="EM_020_8">#REF!</definedName>
    <definedName name="EM_020_9">#REF!</definedName>
    <definedName name="EM_021_1">#REF!</definedName>
    <definedName name="EM_021_10">#REF!</definedName>
    <definedName name="EM_021_11">#REF!</definedName>
    <definedName name="EM_021_12">#REF!</definedName>
    <definedName name="EM_021_13">#REF!</definedName>
    <definedName name="EM_021_14">#REF!</definedName>
    <definedName name="EM_021_15">#REF!</definedName>
    <definedName name="EM_021_16">#REF!</definedName>
    <definedName name="EM_021_17">#REF!</definedName>
    <definedName name="EM_021_18">#REF!</definedName>
    <definedName name="EM_021_2">#REF!</definedName>
    <definedName name="EM_021_3">#REF!</definedName>
    <definedName name="EM_021_4">#REF!</definedName>
    <definedName name="EM_021_5">#REF!</definedName>
    <definedName name="EM_021_6">#REF!</definedName>
    <definedName name="EM_021_7">#REF!</definedName>
    <definedName name="EM_021_8">#REF!</definedName>
    <definedName name="EM_021_9">#REF!</definedName>
    <definedName name="EM_022_1">#REF!</definedName>
    <definedName name="EM_022_10">#REF!</definedName>
    <definedName name="EM_022_11">#REF!</definedName>
    <definedName name="EM_022_12">#REF!</definedName>
    <definedName name="EM_022_13">#REF!</definedName>
    <definedName name="EM_022_14">#REF!</definedName>
    <definedName name="EM_022_15">#REF!</definedName>
    <definedName name="EM_022_16">#REF!</definedName>
    <definedName name="EM_022_17">#REF!</definedName>
    <definedName name="EM_022_18">#REF!</definedName>
    <definedName name="EM_022_2">#REF!</definedName>
    <definedName name="EM_022_3">#REF!</definedName>
    <definedName name="EM_022_4">#REF!</definedName>
    <definedName name="EM_022_5">#REF!</definedName>
    <definedName name="EM_022_6">#REF!</definedName>
    <definedName name="EM_022_7">#REF!</definedName>
    <definedName name="EM_022_8">#REF!</definedName>
    <definedName name="EM_022_9">#REF!</definedName>
    <definedName name="EM_023_1">#REF!</definedName>
    <definedName name="EM_023_10">#REF!</definedName>
    <definedName name="EM_023_11">#REF!</definedName>
    <definedName name="EM_023_12">#REF!</definedName>
    <definedName name="EM_023_13">#REF!</definedName>
    <definedName name="EM_023_14">#REF!</definedName>
    <definedName name="EM_023_15">#REF!</definedName>
    <definedName name="EM_023_16">#REF!</definedName>
    <definedName name="EM_023_17">#REF!</definedName>
    <definedName name="EM_023_18">#REF!</definedName>
    <definedName name="EM_023_2">#REF!</definedName>
    <definedName name="EM_023_3">#REF!</definedName>
    <definedName name="EM_023_4">#REF!</definedName>
    <definedName name="EM_023_5">#REF!</definedName>
    <definedName name="EM_023_6">#REF!</definedName>
    <definedName name="EM_023_7">#REF!</definedName>
    <definedName name="EM_023_8">#REF!</definedName>
    <definedName name="EM_023_9">#REF!</definedName>
    <definedName name="EM_024_1">#REF!</definedName>
    <definedName name="EM_024_10">#REF!</definedName>
    <definedName name="EM_024_11">#REF!</definedName>
    <definedName name="EM_024_12">#REF!</definedName>
    <definedName name="EM_024_13">#REF!</definedName>
    <definedName name="EM_024_14">#REF!</definedName>
    <definedName name="EM_024_15">#REF!</definedName>
    <definedName name="EM_024_16">#REF!</definedName>
    <definedName name="EM_024_17">#REF!</definedName>
    <definedName name="EM_024_18">#REF!</definedName>
    <definedName name="EM_024_2">#REF!</definedName>
    <definedName name="EM_024_3">#REF!</definedName>
    <definedName name="EM_024_4">#REF!</definedName>
    <definedName name="EM_024_5">#REF!</definedName>
    <definedName name="EM_024_6">#REF!</definedName>
    <definedName name="EM_024_7">#REF!</definedName>
    <definedName name="EM_024_8">#REF!</definedName>
    <definedName name="EM_024_9">#REF!</definedName>
    <definedName name="EM_025_1">#REF!</definedName>
    <definedName name="EM_025_10">#REF!</definedName>
    <definedName name="EM_025_11">#REF!</definedName>
    <definedName name="EM_025_12">#REF!</definedName>
    <definedName name="EM_025_13">#REF!</definedName>
    <definedName name="EM_025_14">#REF!</definedName>
    <definedName name="EM_025_15">#REF!</definedName>
    <definedName name="EM_025_16">#REF!</definedName>
    <definedName name="EM_025_17">#REF!</definedName>
    <definedName name="EM_025_18">#REF!</definedName>
    <definedName name="EM_025_2">#REF!</definedName>
    <definedName name="EM_025_3">#REF!</definedName>
    <definedName name="EM_025_4">#REF!</definedName>
    <definedName name="EM_025_5">#REF!</definedName>
    <definedName name="EM_025_6">#REF!</definedName>
    <definedName name="EM_025_7">#REF!</definedName>
    <definedName name="EM_025_8">#REF!</definedName>
    <definedName name="EM_025_9">#REF!</definedName>
    <definedName name="EM_026_1">#REF!</definedName>
    <definedName name="EM_026_10">#REF!</definedName>
    <definedName name="EM_026_11">#REF!</definedName>
    <definedName name="EM_026_12">#REF!</definedName>
    <definedName name="EM_026_13">#REF!</definedName>
    <definedName name="EM_026_14">#REF!</definedName>
    <definedName name="EM_026_15">#REF!</definedName>
    <definedName name="EM_026_16">#REF!</definedName>
    <definedName name="EM_026_17">#REF!</definedName>
    <definedName name="EM_026_18">#REF!</definedName>
    <definedName name="EM_026_2">#REF!</definedName>
    <definedName name="EM_026_3">#REF!</definedName>
    <definedName name="EM_026_4">#REF!</definedName>
    <definedName name="EM_026_5">#REF!</definedName>
    <definedName name="EM_026_6">#REF!</definedName>
    <definedName name="EM_026_7">#REF!</definedName>
    <definedName name="EM_026_8">#REF!</definedName>
    <definedName name="EM_026_9">#REF!</definedName>
    <definedName name="EM_027_1">#REF!</definedName>
    <definedName name="EM_027_10">#REF!</definedName>
    <definedName name="EM_027_11">#REF!</definedName>
    <definedName name="EM_027_12">#REF!</definedName>
    <definedName name="EM_027_13">#REF!</definedName>
    <definedName name="EM_027_14">#REF!</definedName>
    <definedName name="EM_027_15">#REF!</definedName>
    <definedName name="EM_027_16">#REF!</definedName>
    <definedName name="EM_027_17">#REF!</definedName>
    <definedName name="EM_027_18">#REF!</definedName>
    <definedName name="EM_027_2">#REF!</definedName>
    <definedName name="EM_027_3">#REF!</definedName>
    <definedName name="EM_027_4">#REF!</definedName>
    <definedName name="EM_027_5">#REF!</definedName>
    <definedName name="EM_027_6">#REF!</definedName>
    <definedName name="EM_027_7">#REF!</definedName>
    <definedName name="EM_027_8">#REF!</definedName>
    <definedName name="EM_027_9">#REF!</definedName>
    <definedName name="EM_028_1">#REF!</definedName>
    <definedName name="EM_028_10">#REF!</definedName>
    <definedName name="EM_028_11">#REF!</definedName>
    <definedName name="EM_028_12">#REF!</definedName>
    <definedName name="EM_028_13">#REF!</definedName>
    <definedName name="EM_028_14">#REF!</definedName>
    <definedName name="EM_028_15">#REF!</definedName>
    <definedName name="EM_028_16">#REF!</definedName>
    <definedName name="EM_028_17">#REF!</definedName>
    <definedName name="EM_028_18">#REF!</definedName>
    <definedName name="EM_028_2">#REF!</definedName>
    <definedName name="EM_028_3">#REF!</definedName>
    <definedName name="EM_028_4">#REF!</definedName>
    <definedName name="EM_028_5">#REF!</definedName>
    <definedName name="EM_028_6">#REF!</definedName>
    <definedName name="EM_028_7">#REF!</definedName>
    <definedName name="EM_028_8">#REF!</definedName>
    <definedName name="EM_028_9">#REF!</definedName>
    <definedName name="EM_029_1">#REF!</definedName>
    <definedName name="EM_029_10">#REF!</definedName>
    <definedName name="EM_029_11">#REF!</definedName>
    <definedName name="EM_029_12">#REF!</definedName>
    <definedName name="EM_029_13">#REF!</definedName>
    <definedName name="EM_029_14">#REF!</definedName>
    <definedName name="EM_029_15">#REF!</definedName>
    <definedName name="EM_029_16">#REF!</definedName>
    <definedName name="EM_029_17">#REF!</definedName>
    <definedName name="EM_029_18">#REF!</definedName>
    <definedName name="EM_029_2">#REF!</definedName>
    <definedName name="EM_029_3">#REF!</definedName>
    <definedName name="EM_029_4">#REF!</definedName>
    <definedName name="EM_029_5">#REF!</definedName>
    <definedName name="EM_029_6">#REF!</definedName>
    <definedName name="EM_029_7">#REF!</definedName>
    <definedName name="EM_029_8">#REF!</definedName>
    <definedName name="EM_029_9">#REF!</definedName>
    <definedName name="EM_030_1">#REF!</definedName>
    <definedName name="EM_030_10">#REF!</definedName>
    <definedName name="EM_030_11">#REF!</definedName>
    <definedName name="EM_030_12">#REF!</definedName>
    <definedName name="EM_030_13">#REF!</definedName>
    <definedName name="EM_030_14">#REF!</definedName>
    <definedName name="EM_030_15">#REF!</definedName>
    <definedName name="EM_030_16">#REF!</definedName>
    <definedName name="EM_030_17">#REF!</definedName>
    <definedName name="EM_030_18">#REF!</definedName>
    <definedName name="EM_030_2">#REF!</definedName>
    <definedName name="EM_030_3">#REF!</definedName>
    <definedName name="EM_030_4">#REF!</definedName>
    <definedName name="EM_030_5">#REF!</definedName>
    <definedName name="EM_030_6">#REF!</definedName>
    <definedName name="EM_030_7">#REF!</definedName>
    <definedName name="EM_030_8">#REF!</definedName>
    <definedName name="EM_030_9">#REF!</definedName>
    <definedName name="EM_031_1">#REF!</definedName>
    <definedName name="EM_031_10">#REF!</definedName>
    <definedName name="EM_031_11">#REF!</definedName>
    <definedName name="EM_031_12">#REF!</definedName>
    <definedName name="EM_031_13">#REF!</definedName>
    <definedName name="EM_031_14">#REF!</definedName>
    <definedName name="EM_031_15">#REF!</definedName>
    <definedName name="EM_031_16">#REF!</definedName>
    <definedName name="EM_031_17">#REF!</definedName>
    <definedName name="EM_031_18">#REF!</definedName>
    <definedName name="EM_031_2">#REF!</definedName>
    <definedName name="EM_031_3">#REF!</definedName>
    <definedName name="EM_031_4">#REF!</definedName>
    <definedName name="EM_031_5">#REF!</definedName>
    <definedName name="EM_031_6">#REF!</definedName>
    <definedName name="EM_031_7">#REF!</definedName>
    <definedName name="EM_031_8">#REF!</definedName>
    <definedName name="EM_031_9">#REF!</definedName>
    <definedName name="EM_032_1">#REF!</definedName>
    <definedName name="EM_032_10">#REF!</definedName>
    <definedName name="EM_032_11">#REF!</definedName>
    <definedName name="EM_032_12">#REF!</definedName>
    <definedName name="EM_032_13">#REF!</definedName>
    <definedName name="EM_032_14">#REF!</definedName>
    <definedName name="EM_032_15">#REF!</definedName>
    <definedName name="EM_032_16">#REF!</definedName>
    <definedName name="EM_032_17">#REF!</definedName>
    <definedName name="EM_032_18">#REF!</definedName>
    <definedName name="EM_032_2">#REF!</definedName>
    <definedName name="EM_032_3">#REF!</definedName>
    <definedName name="EM_032_4">#REF!</definedName>
    <definedName name="EM_032_5">#REF!</definedName>
    <definedName name="EM_032_6">#REF!</definedName>
    <definedName name="EM_032_7">#REF!</definedName>
    <definedName name="EM_032_8">#REF!</definedName>
    <definedName name="EM_032_9">#REF!</definedName>
    <definedName name="EM_033_1">#REF!</definedName>
    <definedName name="EM_033_10">#REF!</definedName>
    <definedName name="EM_033_11">#REF!</definedName>
    <definedName name="EM_033_12">#REF!</definedName>
    <definedName name="EM_033_13">#REF!</definedName>
    <definedName name="EM_033_14">#REF!</definedName>
    <definedName name="EM_033_15">#REF!</definedName>
    <definedName name="EM_033_16">#REF!</definedName>
    <definedName name="EM_033_17">#REF!</definedName>
    <definedName name="EM_033_18">#REF!</definedName>
    <definedName name="EM_033_2">#REF!</definedName>
    <definedName name="EM_033_3">#REF!</definedName>
    <definedName name="EM_033_4">#REF!</definedName>
    <definedName name="EM_033_5">#REF!</definedName>
    <definedName name="EM_033_6">#REF!</definedName>
    <definedName name="EM_033_7">#REF!</definedName>
    <definedName name="EM_033_8">#REF!</definedName>
    <definedName name="EM_033_9">#REF!</definedName>
    <definedName name="EM_034_1">#REF!</definedName>
    <definedName name="EM_034_10">#REF!</definedName>
    <definedName name="EM_034_11">#REF!</definedName>
    <definedName name="EM_034_12">#REF!</definedName>
    <definedName name="EM_034_13">#REF!</definedName>
    <definedName name="EM_034_14">#REF!</definedName>
    <definedName name="EM_034_15">#REF!</definedName>
    <definedName name="EM_034_16">#REF!</definedName>
    <definedName name="EM_034_17">#REF!</definedName>
    <definedName name="EM_034_18">#REF!</definedName>
    <definedName name="EM_034_2">#REF!</definedName>
    <definedName name="EM_034_3">#REF!</definedName>
    <definedName name="EM_034_4">#REF!</definedName>
    <definedName name="EM_034_5">#REF!</definedName>
    <definedName name="EM_034_6">#REF!</definedName>
    <definedName name="EM_034_7">#REF!</definedName>
    <definedName name="EM_034_8">#REF!</definedName>
    <definedName name="EM_034_9">#REF!</definedName>
    <definedName name="EM_035_1">#REF!</definedName>
    <definedName name="EM_035_10">#REF!</definedName>
    <definedName name="EM_035_11">#REF!</definedName>
    <definedName name="EM_035_12">#REF!</definedName>
    <definedName name="EM_035_13">#REF!</definedName>
    <definedName name="EM_035_14">#REF!</definedName>
    <definedName name="EM_035_15">#REF!</definedName>
    <definedName name="EM_035_16">#REF!</definedName>
    <definedName name="EM_035_17">#REF!</definedName>
    <definedName name="EM_035_18">#REF!</definedName>
    <definedName name="EM_035_2">#REF!</definedName>
    <definedName name="EM_035_3">#REF!</definedName>
    <definedName name="EM_035_4">#REF!</definedName>
    <definedName name="EM_035_5">#REF!</definedName>
    <definedName name="EM_035_6">#REF!</definedName>
    <definedName name="EM_035_7">#REF!</definedName>
    <definedName name="EM_035_8">#REF!</definedName>
    <definedName name="EM_035_9">#REF!</definedName>
    <definedName name="EM_036_1">#REF!</definedName>
    <definedName name="EM_036_10">#REF!</definedName>
    <definedName name="EM_036_11">#REF!</definedName>
    <definedName name="EM_036_12">#REF!</definedName>
    <definedName name="EM_036_13">#REF!</definedName>
    <definedName name="EM_036_14">#REF!</definedName>
    <definedName name="EM_036_15">#REF!</definedName>
    <definedName name="EM_036_16">#REF!</definedName>
    <definedName name="EM_036_17">#REF!</definedName>
    <definedName name="EM_036_18">#REF!</definedName>
    <definedName name="EM_036_2">#REF!</definedName>
    <definedName name="EM_036_3">#REF!</definedName>
    <definedName name="EM_036_4">#REF!</definedName>
    <definedName name="EM_036_5">#REF!</definedName>
    <definedName name="EM_036_6">#REF!</definedName>
    <definedName name="EM_036_7">#REF!</definedName>
    <definedName name="EM_036_8">#REF!</definedName>
    <definedName name="EM_036_9">#REF!</definedName>
    <definedName name="EM_037_1">#REF!</definedName>
    <definedName name="EM_037_10">#REF!</definedName>
    <definedName name="EM_037_11">#REF!</definedName>
    <definedName name="EM_037_12">#REF!</definedName>
    <definedName name="EM_037_13">#REF!</definedName>
    <definedName name="EM_037_14">#REF!</definedName>
    <definedName name="EM_037_15">#REF!</definedName>
    <definedName name="EM_037_16">#REF!</definedName>
    <definedName name="EM_037_17">#REF!</definedName>
    <definedName name="EM_037_18">#REF!</definedName>
    <definedName name="EM_037_2">#REF!</definedName>
    <definedName name="EM_037_3">#REF!</definedName>
    <definedName name="EM_037_4">#REF!</definedName>
    <definedName name="EM_037_5">#REF!</definedName>
    <definedName name="EM_037_6">#REF!</definedName>
    <definedName name="EM_037_7">#REF!</definedName>
    <definedName name="EM_037_8">#REF!</definedName>
    <definedName name="EM_037_9">#REF!</definedName>
    <definedName name="EM_038_1">#REF!</definedName>
    <definedName name="EM_038_10">#REF!</definedName>
    <definedName name="EM_038_11">#REF!</definedName>
    <definedName name="EM_038_12">#REF!</definedName>
    <definedName name="EM_038_13">#REF!</definedName>
    <definedName name="EM_038_14">#REF!</definedName>
    <definedName name="EM_038_15">#REF!</definedName>
    <definedName name="EM_038_16">#REF!</definedName>
    <definedName name="EM_038_17">#REF!</definedName>
    <definedName name="EM_038_18">#REF!</definedName>
    <definedName name="EM_038_2">#REF!</definedName>
    <definedName name="EM_038_3">#REF!</definedName>
    <definedName name="EM_038_4">#REF!</definedName>
    <definedName name="EM_038_5">#REF!</definedName>
    <definedName name="EM_038_6">#REF!</definedName>
    <definedName name="EM_038_7">#REF!</definedName>
    <definedName name="EM_038_8">#REF!</definedName>
    <definedName name="EM_038_9">#REF!</definedName>
    <definedName name="EM_039_1">#REF!</definedName>
    <definedName name="EM_039_10">#REF!</definedName>
    <definedName name="EM_039_11">#REF!</definedName>
    <definedName name="EM_039_12">#REF!</definedName>
    <definedName name="EM_039_13">#REF!</definedName>
    <definedName name="EM_039_14">#REF!</definedName>
    <definedName name="EM_039_15">#REF!</definedName>
    <definedName name="EM_039_16">#REF!</definedName>
    <definedName name="EM_039_17">#REF!</definedName>
    <definedName name="EM_039_18">#REF!</definedName>
    <definedName name="EM_039_2">#REF!</definedName>
    <definedName name="EM_039_3">#REF!</definedName>
    <definedName name="EM_039_4">#REF!</definedName>
    <definedName name="EM_039_5">#REF!</definedName>
    <definedName name="EM_039_6">#REF!</definedName>
    <definedName name="EM_039_7">#REF!</definedName>
    <definedName name="EM_039_8">#REF!</definedName>
    <definedName name="EM_039_9">#REF!</definedName>
    <definedName name="EM_051_14">#REF!</definedName>
    <definedName name="EM_051_15">#REF!</definedName>
    <definedName name="EM_051_16">#REF!</definedName>
    <definedName name="EM_051_17">#REF!</definedName>
    <definedName name="EM_051_18">#REF!</definedName>
    <definedName name="EM_052_14">#REF!</definedName>
    <definedName name="EM_052_15">#REF!</definedName>
    <definedName name="EM_052_16">#REF!</definedName>
    <definedName name="EM_052_17">#REF!</definedName>
    <definedName name="EM_052_18">#REF!</definedName>
    <definedName name="EM_053_14">#REF!</definedName>
    <definedName name="EM_053_15">#REF!</definedName>
    <definedName name="EM_053_16">#REF!</definedName>
    <definedName name="EM_053_17">#REF!</definedName>
    <definedName name="EM_053_18">#REF!</definedName>
    <definedName name="EM_054_14">#REF!</definedName>
    <definedName name="EM_054_15">#REF!</definedName>
    <definedName name="EM_054_16">#REF!</definedName>
    <definedName name="EM_054_17">#REF!</definedName>
    <definedName name="EM_054_18">#REF!</definedName>
    <definedName name="EM_055_14">#REF!</definedName>
    <definedName name="EM_055_15">#REF!</definedName>
    <definedName name="EM_055_16">#REF!</definedName>
    <definedName name="EM_055_17">#REF!</definedName>
    <definedName name="EM_055_18">#REF!</definedName>
    <definedName name="EM_056_14">#REF!</definedName>
    <definedName name="EM_056_15">#REF!</definedName>
    <definedName name="EM_056_16">#REF!</definedName>
    <definedName name="EM_056_17">#REF!</definedName>
    <definedName name="EM_056_18">#REF!</definedName>
    <definedName name="EM_057_14">#REF!</definedName>
    <definedName name="EM_057_15">#REF!</definedName>
    <definedName name="EM_057_16">#REF!</definedName>
    <definedName name="EM_057_17">#REF!</definedName>
    <definedName name="EM_057_18">#REF!</definedName>
    <definedName name="EM_058_14">#REF!</definedName>
    <definedName name="EM_058_15">#REF!</definedName>
    <definedName name="EM_058_16">#REF!</definedName>
    <definedName name="EM_058_17">#REF!</definedName>
    <definedName name="EM_058_18">#REF!</definedName>
    <definedName name="EM_059_14">#REF!</definedName>
    <definedName name="EM_059_15">#REF!</definedName>
    <definedName name="EM_059_16">#REF!</definedName>
    <definedName name="EM_059_17">#REF!</definedName>
    <definedName name="EM_059_18">#REF!</definedName>
    <definedName name="EM_060_14">#REF!</definedName>
    <definedName name="EM_060_15">#REF!</definedName>
    <definedName name="EM_060_16">#REF!</definedName>
    <definedName name="EM_060_17">#REF!</definedName>
    <definedName name="EM_060_18">#REF!</definedName>
    <definedName name="EM_061_14">#REF!</definedName>
    <definedName name="EM_061_15">#REF!</definedName>
    <definedName name="EM_061_16">#REF!</definedName>
    <definedName name="EM_061_17">#REF!</definedName>
    <definedName name="EM_061_18">#REF!</definedName>
    <definedName name="EM_062_14">#REF!</definedName>
    <definedName name="EM_062_15">#REF!</definedName>
    <definedName name="EM_062_16">#REF!</definedName>
    <definedName name="EM_062_17">#REF!</definedName>
    <definedName name="EM_062_18">#REF!</definedName>
    <definedName name="EM_063_14">#REF!</definedName>
    <definedName name="EM_063_15">#REF!</definedName>
    <definedName name="EM_063_16">#REF!</definedName>
    <definedName name="EM_063_17">#REF!</definedName>
    <definedName name="EM_063_18">#REF!</definedName>
    <definedName name="EM_064_14">#REF!</definedName>
    <definedName name="EM_064_15">#REF!</definedName>
    <definedName name="EM_064_16">#REF!</definedName>
    <definedName name="EM_064_17">#REF!</definedName>
    <definedName name="EM_064_18">#REF!</definedName>
    <definedName name="EM_065_14">#REF!</definedName>
    <definedName name="EM_065_15">#REF!</definedName>
    <definedName name="EM_065_16">#REF!</definedName>
    <definedName name="EM_065_17">#REF!</definedName>
    <definedName name="EM_065_18">#REF!</definedName>
    <definedName name="EM_066_14">#REF!</definedName>
    <definedName name="EM_066_15">#REF!</definedName>
    <definedName name="EM_066_16">#REF!</definedName>
    <definedName name="EM_066_17">#REF!</definedName>
    <definedName name="EM_066_18">#REF!</definedName>
    <definedName name="EM_067_14">#REF!</definedName>
    <definedName name="EM_067_15">#REF!</definedName>
    <definedName name="EM_067_16">#REF!</definedName>
    <definedName name="EM_067_17">#REF!</definedName>
    <definedName name="EM_067_18">#REF!</definedName>
    <definedName name="EM_068_14">#REF!</definedName>
    <definedName name="EM_068_15">#REF!</definedName>
    <definedName name="EM_068_16">#REF!</definedName>
    <definedName name="EM_068_17">#REF!</definedName>
    <definedName name="EM_068_18">#REF!</definedName>
    <definedName name="EM_069_14">#REF!</definedName>
    <definedName name="EM_069_15">#REF!</definedName>
    <definedName name="EM_069_16">#REF!</definedName>
    <definedName name="EM_069_17">#REF!</definedName>
    <definedName name="EM_069_18">#REF!</definedName>
    <definedName name="EM_070_14">#REF!</definedName>
    <definedName name="EM_070_15">#REF!</definedName>
    <definedName name="EM_070_16">#REF!</definedName>
    <definedName name="EM_070_17">#REF!</definedName>
    <definedName name="EM_070_18">#REF!</definedName>
    <definedName name="EM_071_14">#REF!</definedName>
    <definedName name="EM_071_15">#REF!</definedName>
    <definedName name="EM_071_16">#REF!</definedName>
    <definedName name="EM_071_17">#REF!</definedName>
    <definedName name="EM_071_18">#REF!</definedName>
    <definedName name="EM_072_14">#REF!</definedName>
    <definedName name="EM_072_15">#REF!</definedName>
    <definedName name="EM_072_16">#REF!</definedName>
    <definedName name="EM_072_17">#REF!</definedName>
    <definedName name="EM_072_18">#REF!</definedName>
    <definedName name="EM_073_14">#REF!</definedName>
    <definedName name="EM_073_15">#REF!</definedName>
    <definedName name="EM_073_16">#REF!</definedName>
    <definedName name="EM_073_17">#REF!</definedName>
    <definedName name="EM_073_18">#REF!</definedName>
    <definedName name="EM_074_14">#REF!</definedName>
    <definedName name="EM_074_15">#REF!</definedName>
    <definedName name="EM_074_16">#REF!</definedName>
    <definedName name="EM_074_17">#REF!</definedName>
    <definedName name="EM_074_18">#REF!</definedName>
    <definedName name="EMATWKG">#REF!</definedName>
    <definedName name="emb" localSheetId="2" hidden="1">{"Execavation",#N/A,FALSE,"furniture (employer)"}</definedName>
    <definedName name="emb" localSheetId="22" hidden="1">{"Execavation",#N/A,FALSE,"furniture (employer)"}</definedName>
    <definedName name="emb" localSheetId="18" hidden="1">{"Execavation",#N/A,FALSE,"furniture (employer)"}</definedName>
    <definedName name="emb" localSheetId="21" hidden="1">{"Execavation",#N/A,FALSE,"furniture (employer)"}</definedName>
    <definedName name="emb" localSheetId="25" hidden="1">{"Execavation",#N/A,FALSE,"furniture (employer)"}</definedName>
    <definedName name="EMB" localSheetId="15">#REF!</definedName>
    <definedName name="emb" localSheetId="20" hidden="1">{"Execavation",#N/A,FALSE,"furniture (employer)"}</definedName>
    <definedName name="emb" hidden="1">{"Execavation",#N/A,FALSE,"furniture (employer)"}</definedName>
    <definedName name="EMET" localSheetId="15">#REF!</definedName>
    <definedName name="EMET">#REF!</definedName>
    <definedName name="eml" localSheetId="21">#REF!</definedName>
    <definedName name="eml" localSheetId="25">#REF!</definedName>
    <definedName name="eml" localSheetId="15">#REF!</definedName>
    <definedName name="eml">#REF!</definedName>
    <definedName name="empl_area1" localSheetId="15">#REF!</definedName>
    <definedName name="empl_area1">#REF!</definedName>
    <definedName name="empl_area2">#REF!</definedName>
    <definedName name="empl_area3">#REF!</definedName>
    <definedName name="empl_area4">#REF!</definedName>
    <definedName name="empl_area5">#REF!</definedName>
    <definedName name="empl_bdeg1">#REF!</definedName>
    <definedName name="empl_bdeg2">#REF!</definedName>
    <definedName name="empl_birth_dt">#REF!</definedName>
    <definedName name="empl_bpp1">#REF!</definedName>
    <definedName name="empl_bpp2">#REF!</definedName>
    <definedName name="empl_btgt1">#REF!</definedName>
    <definedName name="empl_btgt2">#REF!</definedName>
    <definedName name="empl_bwt1">#REF!</definedName>
    <definedName name="empl_bwt2">#REF!</definedName>
    <definedName name="empl_carr_comp">#REF!</definedName>
    <definedName name="empl_carr_own">#REF!</definedName>
    <definedName name="empl_imp1">#REF!</definedName>
    <definedName name="empl_imp2">#REF!</definedName>
    <definedName name="empl_imp3">#REF!</definedName>
    <definedName name="empl_imp4">#REF!</definedName>
    <definedName name="empl_imp5">#REF!</definedName>
    <definedName name="empl_job_title">#REF!</definedName>
    <definedName name="empl_join_dt">#REF!</definedName>
    <definedName name="empl_loc">#REF!</definedName>
    <definedName name="empl_name">#REF!</definedName>
    <definedName name="empl_no">#REF!</definedName>
    <definedName name="empl_pdeg1">#REF!</definedName>
    <definedName name="empl_pdeg2">#REF!</definedName>
    <definedName name="empl_pdeg3">#REF!</definedName>
    <definedName name="empl_pdeg4">#REF!</definedName>
    <definedName name="empl_pdeg5">#REF!</definedName>
    <definedName name="empl_period">#REF!</definedName>
    <definedName name="empl_pp_dt">#REF!</definedName>
    <definedName name="empl_ppp1">#REF!</definedName>
    <definedName name="empl_ppp2">#REF!</definedName>
    <definedName name="empl_ppp3">#REF!</definedName>
    <definedName name="empl_ppp4">#REF!</definedName>
    <definedName name="empl_ppp5">#REF!</definedName>
    <definedName name="empl_prog1">#REF!</definedName>
    <definedName name="empl_prog2">#REF!</definedName>
    <definedName name="empl_prog3">#REF!</definedName>
    <definedName name="empl_prog4">#REF!</definedName>
    <definedName name="empl_prog5">#REF!</definedName>
    <definedName name="empl_ptgt1">#REF!</definedName>
    <definedName name="empl_ptgt2">#REF!</definedName>
    <definedName name="empl_ptgt3">#REF!</definedName>
    <definedName name="empl_ptgt4">#REF!</definedName>
    <definedName name="empl_ptgt5">#REF!</definedName>
    <definedName name="empl_pwt1">#REF!</definedName>
    <definedName name="empl_pwt2">#REF!</definedName>
    <definedName name="empl_pwt3">#REF!</definedName>
    <definedName name="empl_pwt4">#REF!</definedName>
    <definedName name="empl_pwt5">#REF!</definedName>
    <definedName name="empl_revw_id">#REF!</definedName>
    <definedName name="empl_summ">#REF!</definedName>
    <definedName name="empl_wl">#REF!</definedName>
    <definedName name="Employees">#REF!</definedName>
    <definedName name="EMUCK" localSheetId="2">'[26]Cost of O &amp; O'!$F$9</definedName>
    <definedName name="EMUCK" localSheetId="18">#REF!</definedName>
    <definedName name="EMUCK" localSheetId="21">'[26]Cost of O &amp; O'!$F$9</definedName>
    <definedName name="EMUCK" localSheetId="25">'[26]Cost of O &amp; O'!$F$9</definedName>
    <definedName name="EMUCK" localSheetId="15">#REF!</definedName>
    <definedName name="EMUCK">#REF!</definedName>
    <definedName name="En" localSheetId="22">#REF!</definedName>
    <definedName name="En" localSheetId="15">#REF!</definedName>
    <definedName name="En" localSheetId="20">#REF!</definedName>
    <definedName name="En">#REF!</definedName>
    <definedName name="End_Bal">#REF!</definedName>
    <definedName name="Ende">#REF!</definedName>
    <definedName name="ENG">#REF!</definedName>
    <definedName name="ENGG">#REF!</definedName>
    <definedName name="Engg_charges">#REF!</definedName>
    <definedName name="Enot">#REF!</definedName>
    <definedName name="EOL">#REF!</definedName>
    <definedName name="EP_AGWC">'[98]EP 13-14'!#REF!</definedName>
    <definedName name="EP_AM">'[98]EP 13-14'!#REF!</definedName>
    <definedName name="EP_ANFA">'[98]EP 13-14'!#REF!</definedName>
    <definedName name="EP_ANFE">'[98]EP 13-14'!#REF!</definedName>
    <definedName name="EP_ANFEBG">'[98]EP 13-14'!#REF!</definedName>
    <definedName name="EP_ANWC">'[98]EP 13-14'!#REF!</definedName>
    <definedName name="EP_Apr">'[98]EP 13-14'!$AN:$AN</definedName>
    <definedName name="EP_Aug">'[98]EP 13-14'!$AR:$AR</definedName>
    <definedName name="EP_Avg_Adv">'[98]EP 13-14'!#REF!</definedName>
    <definedName name="EP_Avg_COI">'[98]EP 13-14'!#REF!</definedName>
    <definedName name="EP_Avg_OCA">'[98]EP 13-14'!#REF!</definedName>
    <definedName name="EP_Avg_OCL">'[98]EP 13-14'!#REF!</definedName>
    <definedName name="EP_Avg_OS">'[98]EP 13-14'!#REF!</definedName>
    <definedName name="EP_Avg_Stk">'[98]EP 13-14'!#REF!</definedName>
    <definedName name="EP_Avg_VC">'[98]EP 13-14'!#REF!</definedName>
    <definedName name="EP_Avg_WC_Key">#REF!</definedName>
    <definedName name="EP_COI">'[98]EP 13-14'!#REF!</definedName>
    <definedName name="EP_Dec">'[98]EP 13-14'!$AV:$AV</definedName>
    <definedName name="EP_Deprn">'[98]EP 13-14'!#REF!</definedName>
    <definedName name="EP_Feb">'[98]EP 13-14'!$AX:$AX</definedName>
    <definedName name="EP_GM">'[98]EP 13-14'!#REF!</definedName>
    <definedName name="EP_Jan">'[98]EP 13-14'!$AW:$AW</definedName>
    <definedName name="EP_Jul">'[98]EP 13-14'!$AQ:$AQ</definedName>
    <definedName name="EP_Jun">'[98]EP 13-14'!$AP:$AP</definedName>
    <definedName name="EP_Key">'[98]EP 13-14'!#REF!</definedName>
    <definedName name="EP_Mar">'[98]EP 13-14'!$AY:$AY</definedName>
    <definedName name="EP_MAT_Sales">'[98]EP 13-14'!#REF!</definedName>
    <definedName name="EP_May">'[98]EP 13-14'!$AO:$AO</definedName>
    <definedName name="EP_Nov">'[98]EP 13-14'!$AU:$AU</definedName>
    <definedName name="EP_NWC">'[98]EP 13-14'!#REF!</definedName>
    <definedName name="EP_OB_Cust">'[98]EP 13-14'!#REF!</definedName>
    <definedName name="EP_OB_IU">'[98]EP 13-14'!#REF!</definedName>
    <definedName name="EP_OCA">'[98]EP 13-14'!#REF!</definedName>
    <definedName name="EP_OCL">'[98]EP 13-14'!#REF!</definedName>
    <definedName name="EP_Oct">'[98]EP 13-14'!$AT:$AT</definedName>
    <definedName name="EP_OD_Common">'[98]EP 13-14'!#REF!</definedName>
    <definedName name="EP_OI_Cust">'[98]EP 13-14'!#REF!</definedName>
    <definedName name="EP_OI_IU">'[98]EP 13-14'!#REF!</definedName>
    <definedName name="EP_OS">'[98]EP 13-14'!#REF!</definedName>
    <definedName name="EP_PBDIT">'[98]EP 13-14'!#REF!</definedName>
    <definedName name="EP_PBIT">'[98]EP 13-14'!#REF!</definedName>
    <definedName name="EP_Per_Key">#REF!</definedName>
    <definedName name="EP_Res_Key">#REF!</definedName>
    <definedName name="EP_Sales_Cust">'[98]EP 13-14'!#REF!</definedName>
    <definedName name="EP_Sales_IU">'[98]EP 13-14'!#REF!</definedName>
    <definedName name="EP_Sep">'[98]EP 13-14'!$AS:$AS</definedName>
    <definedName name="EP_Stk">'[98]EP 13-14'!#REF!</definedName>
    <definedName name="EP_Top_Key">#REF!</definedName>
    <definedName name="EP_VC">'[98]EP 13-14'!#REF!</definedName>
    <definedName name="EP_WC_Key">#REF!</definedName>
    <definedName name="Epa" localSheetId="2">[99]Data!$C$20</definedName>
    <definedName name="Epa" localSheetId="18">#REF!</definedName>
    <definedName name="Epa" localSheetId="21">[99]Data!$C$20</definedName>
    <definedName name="Epa" localSheetId="25">[99]Data!$C$20</definedName>
    <definedName name="Epa" localSheetId="15">#REF!</definedName>
    <definedName name="Epa">#REF!</definedName>
    <definedName name="Epi" localSheetId="15">#REF!</definedName>
    <definedName name="Epi">#REF!</definedName>
    <definedName name="eq_index" localSheetId="22">#REF!</definedName>
    <definedName name="eq_index" localSheetId="20">#REF!</definedName>
    <definedName name="eq_index">#REF!</definedName>
    <definedName name="EQMOB" localSheetId="22">#REF!</definedName>
    <definedName name="EQMOB" localSheetId="20">#REF!</definedName>
    <definedName name="EQMOB">#REF!</definedName>
    <definedName name="EQUIPCOM">#REF!</definedName>
    <definedName name="EquipmentType">#REF!</definedName>
    <definedName name="er">#REF!</definedName>
    <definedName name="ErCost">#REF!</definedName>
    <definedName name="ere" localSheetId="22">#REF!</definedName>
    <definedName name="ere" localSheetId="21">#REF!</definedName>
    <definedName name="ere" localSheetId="25">#REF!</definedName>
    <definedName name="ere" localSheetId="20">#REF!</definedName>
    <definedName name="ere">#REF!</definedName>
    <definedName name="ERE_RATE">IF([100]EREC_BAL!$G1&gt;=44242,_xlfn.XLOOKUP([100]EREC_BAL!$C1,[100]RATE!$A$3:$A$36,[100]RATE!$B$3:$B$36),0)</definedName>
    <definedName name="erec" localSheetId="22">#REF!</definedName>
    <definedName name="erec" localSheetId="21">#REF!</definedName>
    <definedName name="erec" localSheetId="25">#REF!</definedName>
    <definedName name="erec" localSheetId="20">#REF!</definedName>
    <definedName name="erec">#REF!</definedName>
    <definedName name="erecps" localSheetId="22">#REF!</definedName>
    <definedName name="erecps" localSheetId="20">#REF!</definedName>
    <definedName name="erecps">#REF!</definedName>
    <definedName name="erection">#REF!</definedName>
    <definedName name="Erection_Cost">#REF!</definedName>
    <definedName name="Erection_Sales">#REF!</definedName>
    <definedName name="ErectionTool" localSheetId="15">OFFSET(#REF!,0,0,COUNTA(#REF!),1)</definedName>
    <definedName name="ErectionTool">OFFSET(#REF!,0,0,COUNTA(#REF!),1)</definedName>
    <definedName name="erer">#REF!</definedName>
    <definedName name="ERIP" localSheetId="2">'[26]Cost of O &amp; O'!$F$10</definedName>
    <definedName name="ERIP" localSheetId="18">#REF!</definedName>
    <definedName name="ERIP" localSheetId="21">'[26]Cost of O &amp; O'!$F$10</definedName>
    <definedName name="ERIP" localSheetId="25">'[26]Cost of O &amp; O'!$F$10</definedName>
    <definedName name="ERIP" localSheetId="15">#REF!</definedName>
    <definedName name="ERIP">#REF!</definedName>
    <definedName name="ERT" localSheetId="18">IFERROR(LEFT(INDEX(#REF!,MATCH(#REF!,#REF!,0)),3),"")</definedName>
    <definedName name="ERT" localSheetId="15">IFERROR(LEFT(INDEX(#REF!,MATCH(#REF!,#REF!,0)),3),"")</definedName>
    <definedName name="ERT">IFERROR(LEFT(INDEX(#REF!,MATCH(#REF!,#REF!,0)),3),"")</definedName>
    <definedName name="ERTYYWWS" localSheetId="2" hidden="1">{"form-D1",#N/A,FALSE,"FORM-D1";"form-D1_amt",#N/A,FALSE,"FORM-D1"}</definedName>
    <definedName name="ERTYYWWS" localSheetId="22" hidden="1">{"form-D1",#N/A,FALSE,"FORM-D1";"form-D1_amt",#N/A,FALSE,"FORM-D1"}</definedName>
    <definedName name="ERTYYWWS" localSheetId="18" hidden="1">{"form-D1",#N/A,FALSE,"FORM-D1";"form-D1_amt",#N/A,FALSE,"FORM-D1"}</definedName>
    <definedName name="ERTYYWWS" localSheetId="21" hidden="1">{"form-D1",#N/A,FALSE,"FORM-D1";"form-D1_amt",#N/A,FALSE,"FORM-D1"}</definedName>
    <definedName name="ERTYYWWS" localSheetId="25" hidden="1">{"form-D1",#N/A,FALSE,"FORM-D1";"form-D1_amt",#N/A,FALSE,"FORM-D1"}</definedName>
    <definedName name="ERTYYWWS" localSheetId="15" hidden="1">{"form-D1",#N/A,FALSE,"FORM-D1";"form-D1_amt",#N/A,FALSE,"FORM-D1"}</definedName>
    <definedName name="ERTYYWWS" localSheetId="20" hidden="1">{"form-D1",#N/A,FALSE,"FORM-D1";"form-D1_amt",#N/A,FALSE,"FORM-D1"}</definedName>
    <definedName name="ERTYYWWS" hidden="1">{"form-D1",#N/A,FALSE,"FORM-D1";"form-D1_amt",#N/A,FALSE,"FORM-D1"}</definedName>
    <definedName name="ERV" localSheetId="22">#REF!</definedName>
    <definedName name="ERV" localSheetId="20">#REF!</definedName>
    <definedName name="ERV" localSheetId="3">#REF!</definedName>
    <definedName name="ERV">#REF!</definedName>
    <definedName name="eryq43y7" localSheetId="2">'[96]FORM-16'!$A$63:$J$135</definedName>
    <definedName name="eryq43y7" localSheetId="18">#REF!</definedName>
    <definedName name="eryq43y7" localSheetId="21">'[96]FORM-16'!$A$63:$J$135</definedName>
    <definedName name="eryq43y7" localSheetId="25">'[96]FORM-16'!$A$63:$J$135</definedName>
    <definedName name="eryq43y7" localSheetId="15">#REF!</definedName>
    <definedName name="eryq43y7">#REF!</definedName>
    <definedName name="Es" localSheetId="22">#REF!</definedName>
    <definedName name="Es" localSheetId="15">#REF!</definedName>
    <definedName name="Es" localSheetId="20">#REF!</definedName>
    <definedName name="Es">#REF!</definedName>
    <definedName name="Es___0">#REF!</definedName>
    <definedName name="Es___13">#REF!</definedName>
    <definedName name="esc_1">#REF!</definedName>
    <definedName name="ESC_2">#REF!</definedName>
    <definedName name="ESC_BOHW" localSheetId="3">#REF!</definedName>
    <definedName name="ESC_BOHW">#REF!</definedName>
    <definedName name="ESC_BOSW" localSheetId="3">#REF!</definedName>
    <definedName name="ESC_BOSW">#REF!</definedName>
    <definedName name="ESC_IDTOHW">#REF!</definedName>
    <definedName name="ESC_IDTOSW">#REF!</definedName>
    <definedName name="ESC_IMPHW">#REF!</definedName>
    <definedName name="ESC_IMPSW">#REF!</definedName>
    <definedName name="ESC_SER">#REF!</definedName>
    <definedName name="ESC_TRHW">#REF!</definedName>
    <definedName name="ESC_TRSW">#REF!</definedName>
    <definedName name="ESCALATION1" localSheetId="2" hidden="1">'[101]Rate Analysis'!#REF!</definedName>
    <definedName name="ESCALATION1" localSheetId="18" hidden="1">#REF!</definedName>
    <definedName name="ESCALATION1" localSheetId="21" hidden="1">'[101]Rate Analysis'!#REF!</definedName>
    <definedName name="ESCALATION1" localSheetId="25" hidden="1">'[101]Rate Analysis'!#REF!</definedName>
    <definedName name="ESCALATION1" localSheetId="15" hidden="1">#REF!</definedName>
    <definedName name="ESCALATION1" hidden="1">#REF!</definedName>
    <definedName name="ESCPRD_BOHW" localSheetId="22">#REF!</definedName>
    <definedName name="ESCPRD_BOHW" localSheetId="15">#REF!</definedName>
    <definedName name="ESCPRD_BOHW" localSheetId="20">#REF!</definedName>
    <definedName name="ESCPRD_BOHW">#REF!</definedName>
    <definedName name="ESCPRD_BOSW" localSheetId="22">#REF!</definedName>
    <definedName name="ESCPRD_BOSW" localSheetId="20">#REF!</definedName>
    <definedName name="ESCPRD_BOSW">#REF!</definedName>
    <definedName name="ESCPRD_IDTOHW">#REF!</definedName>
    <definedName name="ESCPRD_IDTOSW">#REF!</definedName>
    <definedName name="ESCPRD_IMPHW">#REF!</definedName>
    <definedName name="ESCPRD_IMPSW">#REF!</definedName>
    <definedName name="ESCPRD_TRHW">#REF!</definedName>
    <definedName name="ESCPRD_TRSW">#REF!</definedName>
    <definedName name="eskal">#REF!</definedName>
    <definedName name="Ess">#REF!</definedName>
    <definedName name="Est">#REF!</definedName>
    <definedName name="Estep">#REF!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touch" localSheetId="18">INDIRECT(VLOOKUP(#REF!,#REF!,1,0))</definedName>
    <definedName name="Etouch" localSheetId="15">INDIRECT(VLOOKUP(#REF!,#REF!,1,0))</definedName>
    <definedName name="Etouch">INDIRECT(VLOOKUP(#REF!,#REF!,1,0))</definedName>
    <definedName name="etu" localSheetId="2">'[102]FORM-16'!$A$63:$J$135</definedName>
    <definedName name="etu" localSheetId="18">#REF!</definedName>
    <definedName name="etu" localSheetId="21">'[102]FORM-16'!$A$63:$J$135</definedName>
    <definedName name="etu" localSheetId="25">'[102]FORM-16'!$A$63:$J$135</definedName>
    <definedName name="etu" localSheetId="15">#REF!</definedName>
    <definedName name="etu">#REF!</definedName>
    <definedName name="ETUDEBT" localSheetId="15">#REF!</definedName>
    <definedName name="ETUDEBT">#REF!</definedName>
    <definedName name="etwet" localSheetId="22">#REF!</definedName>
    <definedName name="etwet" localSheetId="20">#REF!</definedName>
    <definedName name="etwet">#REF!</definedName>
    <definedName name="eun" localSheetId="22">#REF!</definedName>
    <definedName name="eun" localSheetId="20">#REF!</definedName>
    <definedName name="eun">#REF!</definedName>
    <definedName name="EUR">#REF!</definedName>
    <definedName name="EURO">#REF!</definedName>
    <definedName name="EVA">#REF!</definedName>
    <definedName name="EVM_COST">#REF!</definedName>
    <definedName name="ew" localSheetId="2">#REF!,#REF!,#REF!,#REF!,#REF!,#REF!,#REF!,#REF!,#REF!,#REF!,#REF!,#REF!,#REF!</definedName>
    <definedName name="ew" localSheetId="22">#REF!,#REF!,#REF!,#REF!,#REF!,#REF!,#REF!,#REF!,#REF!,#REF!,#REF!,#REF!,#REF!</definedName>
    <definedName name="ew" localSheetId="18">#REF!,#REF!,#REF!,#REF!,#REF!,#REF!,#REF!,#REF!,#REF!,#REF!,#REF!,#REF!,#REF!</definedName>
    <definedName name="ew" localSheetId="20">#REF!,#REF!,#REF!,#REF!,#REF!,#REF!,#REF!,#REF!,#REF!,#REF!,#REF!,#REF!,#REF!</definedName>
    <definedName name="ew">#REF!,#REF!,#REF!,#REF!,#REF!,#REF!,#REF!,#REF!,#REF!,#REF!,#REF!,#REF!,#REF!</definedName>
    <definedName name="EWEQEWE">[52]GWC!#REF!</definedName>
    <definedName name="ewer" localSheetId="2" hidden="1">{"'PROFITABILITY'!$A$1:$F$45"}</definedName>
    <definedName name="ewer" localSheetId="22" hidden="1">{"'PROFITABILITY'!$A$1:$F$45"}</definedName>
    <definedName name="ewer" localSheetId="18" hidden="1">{"'PROFITABILITY'!$A$1:$F$45"}</definedName>
    <definedName name="ewer" localSheetId="21" hidden="1">{"'PROFITABILITY'!$A$1:$F$45"}</definedName>
    <definedName name="ewer" localSheetId="25" hidden="1">{"'PROFITABILITY'!$A$1:$F$45"}</definedName>
    <definedName name="ewer" localSheetId="15" hidden="1">{"'PROFITABILITY'!$A$1:$F$45"}</definedName>
    <definedName name="ewer" localSheetId="20" hidden="1">{"'PROFITABILITY'!$A$1:$F$45"}</definedName>
    <definedName name="ewer" hidden="1">{"'PROFITABILITY'!$A$1:$F$45"}</definedName>
    <definedName name="ewre" hidden="1">#REF!</definedName>
    <definedName name="EWWW" localSheetId="2" hidden="1">{"form-D1",#N/A,FALSE,"FORM-D1";"form-D1_amt",#N/A,FALSE,"FORM-D1"}</definedName>
    <definedName name="EWWW" localSheetId="22" hidden="1">{"form-D1",#N/A,FALSE,"FORM-D1";"form-D1_amt",#N/A,FALSE,"FORM-D1"}</definedName>
    <definedName name="EWWW" localSheetId="18" hidden="1">{"form-D1",#N/A,FALSE,"FORM-D1";"form-D1_amt",#N/A,FALSE,"FORM-D1"}</definedName>
    <definedName name="EWWW" localSheetId="21" hidden="1">{"form-D1",#N/A,FALSE,"FORM-D1";"form-D1_amt",#N/A,FALSE,"FORM-D1"}</definedName>
    <definedName name="EWWW" localSheetId="25" hidden="1">{"form-D1",#N/A,FALSE,"FORM-D1";"form-D1_amt",#N/A,FALSE,"FORM-D1"}</definedName>
    <definedName name="EWWW" localSheetId="15" hidden="1">{"form-D1",#N/A,FALSE,"FORM-D1";"form-D1_amt",#N/A,FALSE,"FORM-D1"}</definedName>
    <definedName name="EWWW" localSheetId="20" hidden="1">{"form-D1",#N/A,FALSE,"FORM-D1";"form-D1_amt",#N/A,FALSE,"FORM-D1"}</definedName>
    <definedName name="EWWW" hidden="1">{"form-D1",#N/A,FALSE,"FORM-D1";"form-D1_amt",#N/A,FALSE,"FORM-D1"}</definedName>
    <definedName name="ex" localSheetId="2">#REF!</definedName>
    <definedName name="ex" localSheetId="22">#REF!</definedName>
    <definedName name="ex" localSheetId="15">#REF!</definedName>
    <definedName name="ex" localSheetId="20">#REF!</definedName>
    <definedName name="ex">#REF!</definedName>
    <definedName name="ex_joint" localSheetId="2">#REF!</definedName>
    <definedName name="ex_joint" localSheetId="15">#REF!</definedName>
    <definedName name="ex_joint">#REF!</definedName>
    <definedName name="Ex_Rate_LC_per_FC" localSheetId="2">#REF!</definedName>
    <definedName name="Ex_Rate_LC_per_FC">#REF!</definedName>
    <definedName name="ExcavatorPOL" localSheetId="2">'[63]Basic Rates'!$C$29</definedName>
    <definedName name="ExcavatorPOL" localSheetId="18">#REF!</definedName>
    <definedName name="ExcavatorPOL" localSheetId="21">'[63]Basic Rates'!$C$29</definedName>
    <definedName name="ExcavatorPOL" localSheetId="25">'[63]Basic Rates'!$C$29</definedName>
    <definedName name="ExcavatorPOL" localSheetId="15">#REF!</definedName>
    <definedName name="ExcavatorPOL">#REF!</definedName>
    <definedName name="excavcl" localSheetId="15">#REF!</definedName>
    <definedName name="excavcl">#REF!</definedName>
    <definedName name="excavtion_offset">#REF!</definedName>
    <definedName name="Excel_BuiltIn__FilterDatabase_1" localSheetId="21">#REF!</definedName>
    <definedName name="Excel_BuiltIn__FilterDatabase_1" localSheetId="25">#REF!</definedName>
    <definedName name="Excel_BuiltIn__FilterDatabase_1" localSheetId="15">#REF!</definedName>
    <definedName name="Excel_BuiltIn__FilterDatabase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#REF!</definedName>
    <definedName name="Excel_BuiltIn__FilterDatabase_14_16_16">#REF!</definedName>
    <definedName name="Excel_BuiltIn__FilterDatabase_14_16_2">#REF!</definedName>
    <definedName name="Excel_BuiltIn__FilterDatabase_14_16_27">#REF!</definedName>
    <definedName name="Excel_BuiltIn__FilterDatabase_14_16_4">#REF!</definedName>
    <definedName name="Excel_BuiltIn__FilterDatabase_14_16_5">#REF!</definedName>
    <definedName name="Excel_BuiltIn__FilterDatabase_23">#REF!</definedName>
    <definedName name="Excel_BuiltIn__FilterDatabase_26">#REF!</definedName>
    <definedName name="Excel_BuiltIn__FilterDatabase_26_16">#REF!</definedName>
    <definedName name="Excel_BuiltIn__FilterDatabase_26_2">#REF!</definedName>
    <definedName name="Excel_BuiltIn__FilterDatabase_26_27">#REF!</definedName>
    <definedName name="Excel_BuiltIn__FilterDatabase_26_4">#REF!</definedName>
    <definedName name="Excel_BuiltIn__FilterDatabase_28">#REF!</definedName>
    <definedName name="Excel_BuiltIn__FilterDatabase_28_16">#REF!</definedName>
    <definedName name="Excel_BuiltIn__FilterDatabase_28_2">#REF!</definedName>
    <definedName name="Excel_BuiltIn__FilterDatabase_28_27">#REF!</definedName>
    <definedName name="Excel_BuiltIn__FilterDatabase_28_4">#REF!</definedName>
    <definedName name="Excel_BuiltIn__FilterDatabase_3">NA()</definedName>
    <definedName name="Excel_BuiltIn__FilterDatabase_31" localSheetId="2">#REF!</definedName>
    <definedName name="Excel_BuiltIn__FilterDatabase_31" localSheetId="22">#REF!</definedName>
    <definedName name="Excel_BuiltIn__FilterDatabase_31" localSheetId="15">#REF!</definedName>
    <definedName name="Excel_BuiltIn__FilterDatabase_31" localSheetId="20">#REF!</definedName>
    <definedName name="Excel_BuiltIn__FilterDatabase_31">#REF!</definedName>
    <definedName name="Excel_BuiltIn__FilterDatabase_31_1" localSheetId="15">#REF!</definedName>
    <definedName name="Excel_BuiltIn__FilterDatabase_31_1">#REF!</definedName>
    <definedName name="Excel_BuiltIn__FilterDatabase_31_16">#REF!</definedName>
    <definedName name="Excel_BuiltIn__FilterDatabase_31_2">#REF!</definedName>
    <definedName name="Excel_BuiltIn__FilterDatabase_31_27">#REF!</definedName>
    <definedName name="Excel_BuiltIn__FilterDatabase_31_4">#REF!</definedName>
    <definedName name="Excel_BuiltIn__FilterDatabase_4" localSheetId="2">#REF!</definedName>
    <definedName name="Excel_BuiltIn__FilterDatabase_4">#REF!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 localSheetId="2">#REF!</definedName>
    <definedName name="Excel_BuiltIn__FilterDatabase_6">#REF!</definedName>
    <definedName name="Excel_BuiltIn__FilterDatabase_7_8">#REF!</definedName>
    <definedName name="Excel_BuiltIn__FilterDatabase_7_8_16">#REF!</definedName>
    <definedName name="Excel_BuiltIn__FilterDatabase_7_8_2">#REF!</definedName>
    <definedName name="Excel_BuiltIn__FilterDatabase_7_8_27">#REF!</definedName>
    <definedName name="Excel_BuiltIn__FilterDatabase_7_8_4">#REF!</definedName>
    <definedName name="Excel_BuiltIn__FilterDatabase_7_8_5">#REF!</definedName>
    <definedName name="Excel_BuiltIn_Database_0">"$#REF!.$A$1:$N$4078"</definedName>
    <definedName name="Excel_BuiltIn_Print_Area">"$#REF!.$A$1:$Z$38"</definedName>
    <definedName name="Excel_BuiltIn_Print_Area_1" localSheetId="2">#REF!</definedName>
    <definedName name="Excel_BuiltIn_Print_Area_1" localSheetId="22">#REF!</definedName>
    <definedName name="Excel_BuiltIn_Print_Area_1" localSheetId="4">#REF!</definedName>
    <definedName name="Excel_BuiltIn_Print_Area_1" localSheetId="20">#REF!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#REF!</definedName>
    <definedName name="Excel_BuiltIn_Print_Area_10_1_1_1">#REF!</definedName>
    <definedName name="Excel_BuiltIn_Print_Area_10_1_1_1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#REF!</definedName>
    <definedName name="Excel_BuiltIn_Print_Area_10_1_1_16_1">#REF!</definedName>
    <definedName name="Excel_BuiltIn_Print_Area_10_1_1_2">#REF!</definedName>
    <definedName name="Excel_BuiltIn_Print_Area_10_1_1_2_1">#REF!</definedName>
    <definedName name="Excel_BuiltIn_Print_Area_10_1_1_27">#REF!</definedName>
    <definedName name="Excel_BuiltIn_Print_Area_10_1_1_27_1">#REF!</definedName>
    <definedName name="Excel_BuiltIn_Print_Area_10_1_1_4">#REF!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#REF!</definedName>
    <definedName name="Excel_BuiltIn_Print_Area_10_1_16_1">#REF!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#REF!</definedName>
    <definedName name="Excel_BuiltIn_Print_Area_10_1_2_1">#REF!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#REF!</definedName>
    <definedName name="Excel_BuiltIn_Print_Area_10_1_4_1">#REF!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#REF!</definedName>
    <definedName name="Excel_BuiltIn_Print_Area_10_2">#REF!</definedName>
    <definedName name="Excel_BuiltIn_Print_Area_10_27">#REF!</definedName>
    <definedName name="Excel_BuiltIn_Print_Area_10_4">#REF!</definedName>
    <definedName name="Excel_BuiltIn_Print_Area_10_8">#REF!</definedName>
    <definedName name="Excel_BuiltIn_Print_Area_10_8_16">#REF!</definedName>
    <definedName name="Excel_BuiltIn_Print_Area_10_8_2">#REF!</definedName>
    <definedName name="Excel_BuiltIn_Print_Area_10_8_27">#REF!</definedName>
    <definedName name="Excel_BuiltIn_Print_Area_10_8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 localSheetId="22">"$#REF!.$A$1:$O$42"</definedName>
    <definedName name="Excel_BuiltIn_Print_Area_2" localSheetId="21">"$#REF!.$A$1:$O$42"</definedName>
    <definedName name="Excel_BuiltIn_Print_Area_2" localSheetId="25">"$#REF!.$A$1:$O$42"</definedName>
    <definedName name="Excel_BuiltIn_Print_Area_2" localSheetId="15">#REF!</definedName>
    <definedName name="Excel_BuiltIn_Print_Area_2" localSheetId="20">"$#REF!.$A$1:$O$42"</definedName>
    <definedName name="Excel_BuiltIn_Print_Area_2">"$#REF!.$A$1:$O$42"</definedName>
    <definedName name="Excel_BuiltIn_Print_Area_2_1" localSheetId="2">#REF!</definedName>
    <definedName name="Excel_BuiltIn_Print_Area_2_1" localSheetId="22">#REF!</definedName>
    <definedName name="Excel_BuiltIn_Print_Area_2_1" localSheetId="4">#REF!</definedName>
    <definedName name="Excel_BuiltIn_Print_Area_2_1" localSheetId="20">#REF!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5">#REF!</definedName>
    <definedName name="Excel_BuiltIn_Print_Area_28">#REF!</definedName>
    <definedName name="Excel_BuiltIn_Print_Area_28_1">#REF!</definedName>
    <definedName name="Excel_BuiltIn_Print_Area_28_1_1">#REF!</definedName>
    <definedName name="Excel_BuiltIn_Print_Area_28_1_16">#REF!</definedName>
    <definedName name="Excel_BuiltIn_Print_Area_28_1_2">#REF!</definedName>
    <definedName name="Excel_BuiltIn_Print_Area_28_1_27">#REF!</definedName>
    <definedName name="Excel_BuiltIn_Print_Area_28_1_4">#REF!</definedName>
    <definedName name="Excel_BuiltIn_Print_Area_28_10">#REF!</definedName>
    <definedName name="Excel_BuiltIn_Print_Area_28_10_16">#REF!</definedName>
    <definedName name="Excel_BuiltIn_Print_Area_28_10_2">#REF!</definedName>
    <definedName name="Excel_BuiltIn_Print_Area_28_10_27">#REF!</definedName>
    <definedName name="Excel_BuiltIn_Print_Area_28_10_4">#REF!</definedName>
    <definedName name="Excel_BuiltIn_Print_Area_28_11">#REF!</definedName>
    <definedName name="Excel_BuiltIn_Print_Area_28_11_16">#REF!</definedName>
    <definedName name="Excel_BuiltIn_Print_Area_28_11_2">#REF!</definedName>
    <definedName name="Excel_BuiltIn_Print_Area_28_11_27">#REF!</definedName>
    <definedName name="Excel_BuiltIn_Print_Area_28_11_4">#REF!</definedName>
    <definedName name="Excel_BuiltIn_Print_Area_28_12">#REF!</definedName>
    <definedName name="Excel_BuiltIn_Print_Area_28_12_16">#REF!</definedName>
    <definedName name="Excel_BuiltIn_Print_Area_28_12_2">#REF!</definedName>
    <definedName name="Excel_BuiltIn_Print_Area_28_12_27">#REF!</definedName>
    <definedName name="Excel_BuiltIn_Print_Area_28_12_4">#REF!</definedName>
    <definedName name="Excel_BuiltIn_Print_Area_28_13">#REF!</definedName>
    <definedName name="Excel_BuiltIn_Print_Area_28_13_16">#REF!</definedName>
    <definedName name="Excel_BuiltIn_Print_Area_28_13_2">#REF!</definedName>
    <definedName name="Excel_BuiltIn_Print_Area_28_13_27">#REF!</definedName>
    <definedName name="Excel_BuiltIn_Print_Area_28_13_4">#REF!</definedName>
    <definedName name="Excel_BuiltIn_Print_Area_28_14">#REF!</definedName>
    <definedName name="Excel_BuiltIn_Print_Area_28_14_16">#REF!</definedName>
    <definedName name="Excel_BuiltIn_Print_Area_28_14_2">#REF!</definedName>
    <definedName name="Excel_BuiltIn_Print_Area_28_14_27">#REF!</definedName>
    <definedName name="Excel_BuiltIn_Print_Area_28_14_4">#REF!</definedName>
    <definedName name="Excel_BuiltIn_Print_Area_28_15">#REF!</definedName>
    <definedName name="Excel_BuiltIn_Print_Area_28_15_16">#REF!</definedName>
    <definedName name="Excel_BuiltIn_Print_Area_28_15_2">#REF!</definedName>
    <definedName name="Excel_BuiltIn_Print_Area_28_15_27">#REF!</definedName>
    <definedName name="Excel_BuiltIn_Print_Area_28_15_4">#REF!</definedName>
    <definedName name="Excel_BuiltIn_Print_Area_28_16">#REF!</definedName>
    <definedName name="Excel_BuiltIn_Print_Area_28_16_1">#REF!</definedName>
    <definedName name="Excel_BuiltIn_Print_Area_28_16_16">#REF!</definedName>
    <definedName name="Excel_BuiltIn_Print_Area_28_16_2">#REF!</definedName>
    <definedName name="Excel_BuiltIn_Print_Area_28_16_27">#REF!</definedName>
    <definedName name="Excel_BuiltIn_Print_Area_28_16_4">#REF!</definedName>
    <definedName name="Excel_BuiltIn_Print_Area_28_17">#REF!</definedName>
    <definedName name="Excel_BuiltIn_Print_Area_28_17_16">#REF!</definedName>
    <definedName name="Excel_BuiltIn_Print_Area_28_17_2">#REF!</definedName>
    <definedName name="Excel_BuiltIn_Print_Area_28_17_27">#REF!</definedName>
    <definedName name="Excel_BuiltIn_Print_Area_28_17_4">#REF!</definedName>
    <definedName name="Excel_BuiltIn_Print_Area_28_2">#REF!</definedName>
    <definedName name="Excel_BuiltIn_Print_Area_28_2_1">#REF!</definedName>
    <definedName name="Excel_BuiltIn_Print_Area_28_2_16">#REF!</definedName>
    <definedName name="Excel_BuiltIn_Print_Area_28_2_2">#REF!</definedName>
    <definedName name="Excel_BuiltIn_Print_Area_28_2_27">#REF!</definedName>
    <definedName name="Excel_BuiltIn_Print_Area_28_2_4">#REF!</definedName>
    <definedName name="Excel_BuiltIn_Print_Area_28_20">#REF!</definedName>
    <definedName name="Excel_BuiltIn_Print_Area_28_20_16">#REF!</definedName>
    <definedName name="Excel_BuiltIn_Print_Area_28_20_2">#REF!</definedName>
    <definedName name="Excel_BuiltIn_Print_Area_28_20_27">#REF!</definedName>
    <definedName name="Excel_BuiltIn_Print_Area_28_20_4">#REF!</definedName>
    <definedName name="Excel_BuiltIn_Print_Area_28_27">#REF!</definedName>
    <definedName name="Excel_BuiltIn_Print_Area_28_3">#REF!</definedName>
    <definedName name="Excel_BuiltIn_Print_Area_28_3_16">#REF!</definedName>
    <definedName name="Excel_BuiltIn_Print_Area_28_3_2">#REF!</definedName>
    <definedName name="Excel_BuiltIn_Print_Area_28_3_27">#REF!</definedName>
    <definedName name="Excel_BuiltIn_Print_Area_28_3_4">#REF!</definedName>
    <definedName name="Excel_BuiltIn_Print_Area_28_4">#REF!</definedName>
    <definedName name="Excel_BuiltIn_Print_Area_28_5">#REF!</definedName>
    <definedName name="Excel_BuiltIn_Print_Area_28_5_16">#REF!</definedName>
    <definedName name="Excel_BuiltIn_Print_Area_28_5_2">#REF!</definedName>
    <definedName name="Excel_BuiltIn_Print_Area_28_5_27">#REF!</definedName>
    <definedName name="Excel_BuiltIn_Print_Area_28_5_4">#REF!</definedName>
    <definedName name="Excel_BuiltIn_Print_Area_28_6">#REF!</definedName>
    <definedName name="Excel_BuiltIn_Print_Area_28_6_16">#REF!</definedName>
    <definedName name="Excel_BuiltIn_Print_Area_28_6_2">#REF!</definedName>
    <definedName name="Excel_BuiltIn_Print_Area_28_6_27">#REF!</definedName>
    <definedName name="Excel_BuiltIn_Print_Area_28_6_4">#REF!</definedName>
    <definedName name="Excel_BuiltIn_Print_Area_28_7">#REF!</definedName>
    <definedName name="Excel_BuiltIn_Print_Area_28_7_16">#REF!</definedName>
    <definedName name="Excel_BuiltIn_Print_Area_28_7_2">#REF!</definedName>
    <definedName name="Excel_BuiltIn_Print_Area_28_7_27">#REF!</definedName>
    <definedName name="Excel_BuiltIn_Print_Area_28_7_4">#REF!</definedName>
    <definedName name="Excel_BuiltIn_Print_Area_28_8">#REF!</definedName>
    <definedName name="Excel_BuiltIn_Print_Area_28_8_16">#REF!</definedName>
    <definedName name="Excel_BuiltIn_Print_Area_28_8_2">#REF!</definedName>
    <definedName name="Excel_BuiltIn_Print_Area_28_8_27">#REF!</definedName>
    <definedName name="Excel_BuiltIn_Print_Area_28_8_4">#REF!</definedName>
    <definedName name="Excel_BuiltIn_Print_Area_28_9">#REF!</definedName>
    <definedName name="Excel_BuiltIn_Print_Area_28_9_16">#REF!</definedName>
    <definedName name="Excel_BuiltIn_Print_Area_28_9_2">#REF!</definedName>
    <definedName name="Excel_BuiltIn_Print_Area_28_9_27">#REF!</definedName>
    <definedName name="Excel_BuiltIn_Print_Area_28_9_4">#REF!</definedName>
    <definedName name="Excel_BuiltIn_Print_Area_29">#REF!</definedName>
    <definedName name="Excel_BuiltIn_Print_Area_29_1">#REF!</definedName>
    <definedName name="Excel_BuiltIn_Print_Area_29_1_1">#REF!</definedName>
    <definedName name="Excel_BuiltIn_Print_Area_29_1_16">#REF!</definedName>
    <definedName name="Excel_BuiltIn_Print_Area_29_1_2">#REF!</definedName>
    <definedName name="Excel_BuiltIn_Print_Area_29_1_27">#REF!</definedName>
    <definedName name="Excel_BuiltIn_Print_Area_29_1_4">#REF!</definedName>
    <definedName name="Excel_BuiltIn_Print_Area_29_10">#REF!</definedName>
    <definedName name="Excel_BuiltIn_Print_Area_29_10_16">#REF!</definedName>
    <definedName name="Excel_BuiltIn_Print_Area_29_10_2">#REF!</definedName>
    <definedName name="Excel_BuiltIn_Print_Area_29_10_27">#REF!</definedName>
    <definedName name="Excel_BuiltIn_Print_Area_29_10_4">#REF!</definedName>
    <definedName name="Excel_BuiltIn_Print_Area_29_11">#REF!</definedName>
    <definedName name="Excel_BuiltIn_Print_Area_29_11_16">#REF!</definedName>
    <definedName name="Excel_BuiltIn_Print_Area_29_11_2">#REF!</definedName>
    <definedName name="Excel_BuiltIn_Print_Area_29_11_27">#REF!</definedName>
    <definedName name="Excel_BuiltIn_Print_Area_29_11_4">#REF!</definedName>
    <definedName name="Excel_BuiltIn_Print_Area_29_12">#REF!</definedName>
    <definedName name="Excel_BuiltIn_Print_Area_29_12_16">#REF!</definedName>
    <definedName name="Excel_BuiltIn_Print_Area_29_12_2">#REF!</definedName>
    <definedName name="Excel_BuiltIn_Print_Area_29_12_27">#REF!</definedName>
    <definedName name="Excel_BuiltIn_Print_Area_29_12_4">#REF!</definedName>
    <definedName name="Excel_BuiltIn_Print_Area_29_13">#REF!</definedName>
    <definedName name="Excel_BuiltIn_Print_Area_29_13_16">#REF!</definedName>
    <definedName name="Excel_BuiltIn_Print_Area_29_13_2">#REF!</definedName>
    <definedName name="Excel_BuiltIn_Print_Area_29_13_27">#REF!</definedName>
    <definedName name="Excel_BuiltIn_Print_Area_29_13_4">#REF!</definedName>
    <definedName name="Excel_BuiltIn_Print_Area_29_14">#REF!</definedName>
    <definedName name="Excel_BuiltIn_Print_Area_29_14_16">#REF!</definedName>
    <definedName name="Excel_BuiltIn_Print_Area_29_14_2">#REF!</definedName>
    <definedName name="Excel_BuiltIn_Print_Area_29_14_27">#REF!</definedName>
    <definedName name="Excel_BuiltIn_Print_Area_29_14_4">#REF!</definedName>
    <definedName name="Excel_BuiltIn_Print_Area_29_15">#REF!</definedName>
    <definedName name="Excel_BuiltIn_Print_Area_29_15_16">#REF!</definedName>
    <definedName name="Excel_BuiltIn_Print_Area_29_15_2">#REF!</definedName>
    <definedName name="Excel_BuiltIn_Print_Area_29_15_27">#REF!</definedName>
    <definedName name="Excel_BuiltIn_Print_Area_29_15_4">#REF!</definedName>
    <definedName name="Excel_BuiltIn_Print_Area_29_16">#REF!</definedName>
    <definedName name="Excel_BuiltIn_Print_Area_29_16_1">#REF!</definedName>
    <definedName name="Excel_BuiltIn_Print_Area_29_16_16">#REF!</definedName>
    <definedName name="Excel_BuiltIn_Print_Area_29_16_2">#REF!</definedName>
    <definedName name="Excel_BuiltIn_Print_Area_29_16_27">#REF!</definedName>
    <definedName name="Excel_BuiltIn_Print_Area_29_16_4">#REF!</definedName>
    <definedName name="Excel_BuiltIn_Print_Area_29_17">#REF!</definedName>
    <definedName name="Excel_BuiltIn_Print_Area_29_17_16">#REF!</definedName>
    <definedName name="Excel_BuiltIn_Print_Area_29_17_2">#REF!</definedName>
    <definedName name="Excel_BuiltIn_Print_Area_29_17_27">#REF!</definedName>
    <definedName name="Excel_BuiltIn_Print_Area_29_17_4">#REF!</definedName>
    <definedName name="Excel_BuiltIn_Print_Area_29_2">#REF!</definedName>
    <definedName name="Excel_BuiltIn_Print_Area_29_2_1">#REF!</definedName>
    <definedName name="Excel_BuiltIn_Print_Area_29_2_16">#REF!</definedName>
    <definedName name="Excel_BuiltIn_Print_Area_29_2_2">#REF!</definedName>
    <definedName name="Excel_BuiltIn_Print_Area_29_2_27">#REF!</definedName>
    <definedName name="Excel_BuiltIn_Print_Area_29_2_4">#REF!</definedName>
    <definedName name="Excel_BuiltIn_Print_Area_29_20">#REF!</definedName>
    <definedName name="Excel_BuiltIn_Print_Area_29_20_16">#REF!</definedName>
    <definedName name="Excel_BuiltIn_Print_Area_29_20_2">#REF!</definedName>
    <definedName name="Excel_BuiltIn_Print_Area_29_20_27">#REF!</definedName>
    <definedName name="Excel_BuiltIn_Print_Area_29_20_4">#REF!</definedName>
    <definedName name="Excel_BuiltIn_Print_Area_29_27">#REF!</definedName>
    <definedName name="Excel_BuiltIn_Print_Area_29_3">#REF!</definedName>
    <definedName name="Excel_BuiltIn_Print_Area_29_3_16">#REF!</definedName>
    <definedName name="Excel_BuiltIn_Print_Area_29_3_2">#REF!</definedName>
    <definedName name="Excel_BuiltIn_Print_Area_29_3_27">#REF!</definedName>
    <definedName name="Excel_BuiltIn_Print_Area_29_3_4">#REF!</definedName>
    <definedName name="Excel_BuiltIn_Print_Area_29_4">#REF!</definedName>
    <definedName name="Excel_BuiltIn_Print_Area_29_5">#REF!</definedName>
    <definedName name="Excel_BuiltIn_Print_Area_29_5_16">#REF!</definedName>
    <definedName name="Excel_BuiltIn_Print_Area_29_5_2">#REF!</definedName>
    <definedName name="Excel_BuiltIn_Print_Area_29_5_27">#REF!</definedName>
    <definedName name="Excel_BuiltIn_Print_Area_29_5_4">#REF!</definedName>
    <definedName name="Excel_BuiltIn_Print_Area_29_6">#REF!</definedName>
    <definedName name="Excel_BuiltIn_Print_Area_29_6_16">#REF!</definedName>
    <definedName name="Excel_BuiltIn_Print_Area_29_6_2">#REF!</definedName>
    <definedName name="Excel_BuiltIn_Print_Area_29_6_27">#REF!</definedName>
    <definedName name="Excel_BuiltIn_Print_Area_29_6_4">#REF!</definedName>
    <definedName name="Excel_BuiltIn_Print_Area_29_7">#REF!</definedName>
    <definedName name="Excel_BuiltIn_Print_Area_29_7_16">#REF!</definedName>
    <definedName name="Excel_BuiltIn_Print_Area_29_7_2">#REF!</definedName>
    <definedName name="Excel_BuiltIn_Print_Area_29_7_27">#REF!</definedName>
    <definedName name="Excel_BuiltIn_Print_Area_29_7_4">#REF!</definedName>
    <definedName name="Excel_BuiltIn_Print_Area_29_8">#REF!</definedName>
    <definedName name="Excel_BuiltIn_Print_Area_29_8_16">#REF!</definedName>
    <definedName name="Excel_BuiltIn_Print_Area_29_8_2">#REF!</definedName>
    <definedName name="Excel_BuiltIn_Print_Area_29_8_27">#REF!</definedName>
    <definedName name="Excel_BuiltIn_Print_Area_29_8_4">#REF!</definedName>
    <definedName name="Excel_BuiltIn_Print_Area_29_9">#REF!</definedName>
    <definedName name="Excel_BuiltIn_Print_Area_29_9_16">#REF!</definedName>
    <definedName name="Excel_BuiltIn_Print_Area_29_9_2">#REF!</definedName>
    <definedName name="Excel_BuiltIn_Print_Area_29_9_27">#REF!</definedName>
    <definedName name="Excel_BuiltIn_Print_Area_29_9_4">#REF!</definedName>
    <definedName name="Excel_BuiltIn_Print_Area_3">#REF!</definedName>
    <definedName name="Excel_BuiltIn_Print_Area_3_1">#REF!</definedName>
    <definedName name="Excel_BuiltIn_Print_Area_3_1_1">#REF!</definedName>
    <definedName name="Excel_BuiltIn_Print_Area_3_1_1_1" localSheetId="21">"$#REF!.$A$1:$G$149"</definedName>
    <definedName name="Excel_BuiltIn_Print_Area_3_1_1_1" localSheetId="25">"$#REF!.$A$1:$G$149"</definedName>
    <definedName name="Excel_BuiltIn_Print_Area_3_1_1_1">"$#REF!.$A$1:$G$149"</definedName>
    <definedName name="Excel_BuiltIn_Print_Area_3_1_1_1_1" localSheetId="18">#REF!</definedName>
    <definedName name="Excel_BuiltIn_Print_Area_3_1_1_1_1">#REF!</definedName>
    <definedName name="Excel_BuiltIn_Print_Area_3_1_1_1_1_1" localSheetId="18">#REF!</definedName>
    <definedName name="Excel_BuiltIn_Print_Area_3_1_1_1_1_1">#REF!</definedName>
    <definedName name="Excel_BuiltIn_Print_Area_3_1_1_1_1_1_1" localSheetId="18">#REF!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#REF!</definedName>
    <definedName name="Excel_BuiltIn_Print_Area_4_1" localSheetId="22">#REF!</definedName>
    <definedName name="Excel_BuiltIn_Print_Area_4_1" localSheetId="4">#REF!</definedName>
    <definedName name="Excel_BuiltIn_Print_Area_4_1" localSheetId="20">#REF!</definedName>
    <definedName name="Excel_BuiltIn_Print_Area_4_1">#REF!</definedName>
    <definedName name="Excel_BuiltIn_Print_Area_4_1_1" localSheetId="22">#REF!</definedName>
    <definedName name="Excel_BuiltIn_Print_Area_4_1_1" localSheetId="4">#REF!</definedName>
    <definedName name="Excel_BuiltIn_Print_Area_4_1_1" localSheetId="20">#REF!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4_2">"$#REF!.#REF!$#REF!"</definedName>
    <definedName name="Excel_BuiltIn_Print_Area_4_4">"$#REF!.#REF!$#REF!"</definedName>
    <definedName name="Excel_BuiltIn_Print_Area_4_6">"$#REF!.$#REF!$#REF!"</definedName>
    <definedName name="Excel_BuiltIn_Print_Area_5" localSheetId="18">#REF!</definedName>
    <definedName name="Excel_BuiltIn_Print_Area_5">#REF!</definedName>
    <definedName name="Excel_BuiltIn_Print_Area_5_1" localSheetId="18">#REF!</definedName>
    <definedName name="Excel_BuiltIn_Print_Area_5_1">#REF!</definedName>
    <definedName name="Excel_BuiltIn_Print_Area_5_1_1" localSheetId="18">#REF!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18">#REF!,#REF!</definedName>
    <definedName name="Excel_BuiltIn_Print_Titles">#REF!,#REF!</definedName>
    <definedName name="Excel_BuiltIn_Print_Titles_1" localSheetId="15">#REF!</definedName>
    <definedName name="Excel_BuiltIn_Print_Titles_1">#REF!</definedName>
    <definedName name="Excel_BuiltIn_Print_Titles_1_1" localSheetId="15">#REF!</definedName>
    <definedName name="Excel_BuiltIn_Print_Titles_1_1">#REF!</definedName>
    <definedName name="Excel_BuiltIn_Print_Titles_1_1_1">"$#REF!.$A$1:$IU$6"</definedName>
    <definedName name="Excel_BuiltIn_Print_Titles_1_4" localSheetId="18">#REF!</definedName>
    <definedName name="Excel_BuiltIn_Print_Titles_1_4">#REF!</definedName>
    <definedName name="Excel_BuiltIn_Print_Titles_10" localSheetId="18">#REF!</definedName>
    <definedName name="Excel_BuiltIn_Print_Titles_10" localSheetId="21">#REF!</definedName>
    <definedName name="Excel_BuiltIn_Print_Titles_10" localSheetId="25">#REF!</definedName>
    <definedName name="Excel_BuiltIn_Print_Titles_10">#REF!</definedName>
    <definedName name="Excel_BuiltIn_Print_Titles_11" localSheetId="18">#REF!</definedName>
    <definedName name="Excel_BuiltIn_Print_Titles_11">#REF!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 localSheetId="21">#REF!</definedName>
    <definedName name="Excel_BuiltIn_Print_Titles_16" localSheetId="25">#REF!</definedName>
    <definedName name="Excel_BuiltIn_Print_Titles_16">#REF!</definedName>
    <definedName name="Excel_BuiltIn_Print_Titles_17" localSheetId="18">#REF!,#REF!</definedName>
    <definedName name="Excel_BuiltIn_Print_Titles_17">#REF!,#REF!</definedName>
    <definedName name="Excel_BuiltIn_Print_Titles_18" localSheetId="18">#REF!</definedName>
    <definedName name="Excel_BuiltIn_Print_Titles_18">#REF!</definedName>
    <definedName name="Excel_BuiltIn_Print_Titles_19" localSheetId="18">#REF!</definedName>
    <definedName name="Excel_BuiltIn_Print_Titles_19">#REF!</definedName>
    <definedName name="Excel_BuiltIn_Print_Titles_2" localSheetId="18">#REF!</definedName>
    <definedName name="Excel_BuiltIn_Print_Titles_2">#REF!</definedName>
    <definedName name="Excel_BuiltIn_Print_Titles_2_1" localSheetId="22">#REF!</definedName>
    <definedName name="Excel_BuiltIn_Print_Titles_2_1" localSheetId="20">#REF!</definedName>
    <definedName name="Excel_BuiltIn_Print_Titles_2_1">#REF!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#REF!</definedName>
    <definedName name="Excel_BuiltIn_Print_Titles_3_1_1" localSheetId="22">#REF!</definedName>
    <definedName name="Excel_BuiltIn_Print_Titles_3_1_1" localSheetId="15">"$#REF!.$A$6:$IP$8"</definedName>
    <definedName name="Excel_BuiltIn_Print_Titles_3_1_1" localSheetId="20">#REF!</definedName>
    <definedName name="Excel_BuiltIn_Print_Titles_3_1_1">#REF!</definedName>
    <definedName name="Excel_BuiltIn_Print_Titles_4_1" localSheetId="22">#REF!</definedName>
    <definedName name="Excel_BuiltIn_Print_Titles_4_1" localSheetId="18">#REF!</definedName>
    <definedName name="Excel_BuiltIn_Print_Titles_4_1" localSheetId="21">#REF!</definedName>
    <definedName name="Excel_BuiltIn_Print_Titles_4_1" localSheetId="25">#REF!</definedName>
    <definedName name="Excel_BuiltIn_Print_Titles_4_1" localSheetId="20">#REF!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 localSheetId="21">#REF!</definedName>
    <definedName name="Excel_BuiltIn_Print_Titles_5_1" localSheetId="25">#REF!</definedName>
    <definedName name="Excel_BuiltIn_Print_Titles_5_1">#REF!</definedName>
    <definedName name="Excel_BuiltIn_Print_Titles_5_1_1" localSheetId="21">#REF!</definedName>
    <definedName name="Excel_BuiltIn_Print_Titles_5_1_1" localSheetId="25">#REF!</definedName>
    <definedName name="Excel_BuiltIn_Print_Titles_5_1_1">#REF!</definedName>
    <definedName name="Excel_BuiltIn_Print_Titles_5_1_1_1">#REF!,#REF!</definedName>
    <definedName name="Excel_BuiltIn_Print_Titles_6">#REF!</definedName>
    <definedName name="Excel_BuiltIn_Print_Titles_6_1">#REF!</definedName>
    <definedName name="Excel_BuiltIn_Print_Titles_6_1_1">#REF!</definedName>
    <definedName name="Excel_BuiltIn_Print_Titles_6_1_1_1">#REF!</definedName>
    <definedName name="Excel_BuiltIn_Print_Titles_7">#REF!</definedName>
    <definedName name="Excel_BuiltIn_Print_Titles_7_1">#REF!</definedName>
    <definedName name="Excel_BuiltIn_Print_Titles_7_1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ise">#REF!</definedName>
    <definedName name="Excise_Duty">#REF!</definedName>
    <definedName name="Excised">#REF!</definedName>
    <definedName name="ExciseDuty">#REF!</definedName>
    <definedName name="exist">#REF!</definedName>
    <definedName name="EXIT">#REF!</definedName>
    <definedName name="exp_ch" localSheetId="22">#REF!</definedName>
    <definedName name="exp_ch" localSheetId="20">#REF!</definedName>
    <definedName name="exp_ch">#REF!</definedName>
    <definedName name="expense">#REF!</definedName>
    <definedName name="EXPHEADS" localSheetId="22">#REF!</definedName>
    <definedName name="EXPHEADS" localSheetId="20">#REF!</definedName>
    <definedName name="EXPHEADS" localSheetId="3">#REF!</definedName>
    <definedName name="EXPHEADS">#REF!</definedName>
    <definedName name="Exrate">#REF!</definedName>
    <definedName name="external" localSheetId="3">#REF!</definedName>
    <definedName name="external">#REF!</definedName>
    <definedName name="Extra_Pay">#REF!</definedName>
    <definedName name="ExtraCredit">#REF!</definedName>
    <definedName name="_xlnm.Extract">#REF!</definedName>
    <definedName name="exwks" localSheetId="3">#REF!</definedName>
    <definedName name="exwks">#REF!</definedName>
    <definedName name="f">#REF!</definedName>
    <definedName name="F___0">#REF!</definedName>
    <definedName name="f_1" localSheetId="2" hidden="1">{"'PROFITABILITY'!$A$1:$F$45"}</definedName>
    <definedName name="f_1" localSheetId="22" hidden="1">{"'PROFITABILITY'!$A$1:$F$45"}</definedName>
    <definedName name="f_1" localSheetId="18" hidden="1">{"'PROFITABILITY'!$A$1:$F$45"}</definedName>
    <definedName name="f_1" localSheetId="21" hidden="1">{"'PROFITABILITY'!$A$1:$F$45"}</definedName>
    <definedName name="f_1" localSheetId="25" hidden="1">{"'PROFITABILITY'!$A$1:$F$45"}</definedName>
    <definedName name="f_1" localSheetId="15" hidden="1">{"'PROFITABILITY'!$A$1:$F$45"}</definedName>
    <definedName name="f_1" localSheetId="20" hidden="1">{"'PROFITABILITY'!$A$1:$F$45"}</definedName>
    <definedName name="f_1" hidden="1">{"'PROFITABILITY'!$A$1:$F$45"}</definedName>
    <definedName name="f_shape">#REF!</definedName>
    <definedName name="FA" localSheetId="22">INDEX(#REF!,MATCH(#REF!,#REF!,0))</definedName>
    <definedName name="FA" localSheetId="18">INDEX(#REF!,MATCH(#REF!,#REF!,0))</definedName>
    <definedName name="FA" localSheetId="21">INDEX(#REF!,MATCH(#REF!,#REF!,0))</definedName>
    <definedName name="FA" localSheetId="25">INDEX(#REF!,MATCH(#REF!,#REF!,0))</definedName>
    <definedName name="fa" localSheetId="15">35.31*15</definedName>
    <definedName name="FA" localSheetId="20">INDEX(#REF!,MATCH(#REF!,#REF!,0))</definedName>
    <definedName name="FA">INDEX(#REF!,MATCH(#REF!,#REF!,0))</definedName>
    <definedName name="FabricatedTMT" localSheetId="18">#REF!</definedName>
    <definedName name="FabricatedTMT" localSheetId="15">#REF!</definedName>
    <definedName name="FabricatedTMT">#REF!</definedName>
    <definedName name="fac">0.825</definedName>
    <definedName name="faciastone" localSheetId="2">'[22]Material '!$G$51</definedName>
    <definedName name="faciastone" localSheetId="18">#REF!</definedName>
    <definedName name="faciastone" localSheetId="21">'[22]Material '!$G$51</definedName>
    <definedName name="faciastone" localSheetId="25">'[22]Material '!$G$51</definedName>
    <definedName name="faciastone" localSheetId="15">#REF!</definedName>
    <definedName name="faciastone">#REF!</definedName>
    <definedName name="facom" localSheetId="2">'[103]TBAL9697 -group wise  sdpl'!$A$34</definedName>
    <definedName name="facom" localSheetId="18">#REF!</definedName>
    <definedName name="facom" localSheetId="21">'[103]TBAL9697 -group wise  sdpl'!$A$34</definedName>
    <definedName name="facom" localSheetId="25">'[103]TBAL9697 -group wise  sdpl'!$A$34</definedName>
    <definedName name="facom" localSheetId="15">#REF!</definedName>
    <definedName name="facom">#REF!</definedName>
    <definedName name="facplc" localSheetId="22">#REF!</definedName>
    <definedName name="facplc" localSheetId="4">#REF!</definedName>
    <definedName name="facplc" localSheetId="20">#REF!</definedName>
    <definedName name="facplc">#REF!</definedName>
    <definedName name="Factor" localSheetId="22">#REF!</definedName>
    <definedName name="Factor" localSheetId="4">#REF!</definedName>
    <definedName name="Factor" localSheetId="20">#REF!</definedName>
    <definedName name="Factor">#REF!</definedName>
    <definedName name="Factora" localSheetId="2">#REF!/#REF!</definedName>
    <definedName name="Factora" localSheetId="22">#REF!/#REF!</definedName>
    <definedName name="Factora" localSheetId="15">#REF!/#REF!</definedName>
    <definedName name="Factora" localSheetId="20">#REF!/#REF!</definedName>
    <definedName name="Factora">#REF!/#REF!</definedName>
    <definedName name="fafas">#REF!</definedName>
    <definedName name="fafur" localSheetId="2">'[103]TBAL9697 -group wise  sdpl'!$A$34</definedName>
    <definedName name="fafur" localSheetId="18">#REF!</definedName>
    <definedName name="fafur" localSheetId="21">'[103]TBAL9697 -group wise  sdpl'!$A$34</definedName>
    <definedName name="fafur" localSheetId="25">'[103]TBAL9697 -group wise  sdpl'!$A$34</definedName>
    <definedName name="fafur" localSheetId="15">#REF!</definedName>
    <definedName name="fafur">#REF!</definedName>
    <definedName name="FAH">#REF!</definedName>
    <definedName name="faplm" localSheetId="2">'[103]TBAL9697 -group wise  sdpl'!$A$34</definedName>
    <definedName name="faplm" localSheetId="18">#REF!</definedName>
    <definedName name="faplm" localSheetId="21">'[103]TBAL9697 -group wise  sdpl'!$A$34</definedName>
    <definedName name="faplm" localSheetId="25">'[103]TBAL9697 -group wise  sdpl'!$A$34</definedName>
    <definedName name="faplm" localSheetId="15">#REF!</definedName>
    <definedName name="faplm">#REF!</definedName>
    <definedName name="fapms" localSheetId="2">'[103]TBAL9697 -group wise  sdpl'!$A$34</definedName>
    <definedName name="fapms" localSheetId="18">#REF!</definedName>
    <definedName name="fapms" localSheetId="21">'[103]TBAL9697 -group wise  sdpl'!$A$34</definedName>
    <definedName name="fapms" localSheetId="25">'[103]TBAL9697 -group wise  sdpl'!$A$34</definedName>
    <definedName name="fapms" localSheetId="15">#REF!</definedName>
    <definedName name="fapms">#REF!</definedName>
    <definedName name="fasdfasdf">#REF!</definedName>
    <definedName name="FASDFSD">#REF!</definedName>
    <definedName name="fasfa" localSheetId="2" hidden="1">{"'PROFITABILITY'!$A$1:$F$45"}</definedName>
    <definedName name="fasfa" localSheetId="22" hidden="1">{"'PROFITABILITY'!$A$1:$F$45"}</definedName>
    <definedName name="fasfa" localSheetId="18" hidden="1">{"'PROFITABILITY'!$A$1:$F$45"}</definedName>
    <definedName name="fasfa" localSheetId="21" hidden="1">{"'PROFITABILITY'!$A$1:$F$45"}</definedName>
    <definedName name="fasfa" localSheetId="25" hidden="1">{"'PROFITABILITY'!$A$1:$F$45"}</definedName>
    <definedName name="fasfa" localSheetId="15" hidden="1">{"'PROFITABILITY'!$A$1:$F$45"}</definedName>
    <definedName name="fasfa" localSheetId="20" hidden="1">{"'PROFITABILITY'!$A$1:$F$45"}</definedName>
    <definedName name="fasfa" hidden="1">{"'PROFITABILITY'!$A$1:$F$45"}</definedName>
    <definedName name="faultMVA">#REF!</definedName>
    <definedName name="faveh" localSheetId="2">'[103]TBAL9697 -group wise  sdpl'!$A$34</definedName>
    <definedName name="faveh" localSheetId="18">#REF!</definedName>
    <definedName name="faveh" localSheetId="21">'[103]TBAL9697 -group wise  sdpl'!$A$34</definedName>
    <definedName name="faveh" localSheetId="25">'[103]TBAL9697 -group wise  sdpl'!$A$34</definedName>
    <definedName name="faveh" localSheetId="15">#REF!</definedName>
    <definedName name="faveh">#REF!</definedName>
    <definedName name="FB" localSheetId="2">INDEX(#REF!,MATCH(#REF!,#REF!,0))</definedName>
    <definedName name="Fb" localSheetId="22">#REF!</definedName>
    <definedName name="Fb" localSheetId="18">#REF!</definedName>
    <definedName name="FB" localSheetId="21">INDEX(#REF!,MATCH(#REF!,#REF!,0))</definedName>
    <definedName name="FB" localSheetId="25">INDEX(#REF!,MATCH(#REF!,#REF!,0))</definedName>
    <definedName name="FB" localSheetId="15">#REF!</definedName>
    <definedName name="Fb" localSheetId="20">#REF!</definedName>
    <definedName name="Fb">#REF!</definedName>
    <definedName name="FC" localSheetId="22">#REF!</definedName>
    <definedName name="FC" localSheetId="20">#REF!</definedName>
    <definedName name="FC">#REF!</definedName>
    <definedName name="fcgc">#REF!</definedName>
    <definedName name="FCL" localSheetId="21">#REF!</definedName>
    <definedName name="FCL" localSheetId="25">#REF!</definedName>
    <definedName name="FCL">#REF!</definedName>
    <definedName name="FCode" localSheetId="2" hidden="1">[93]Uls!$D$46</definedName>
    <definedName name="FCode" localSheetId="18" hidden="1">#REF!</definedName>
    <definedName name="FCode" localSheetId="21" hidden="1">[93]Uls!$D$46</definedName>
    <definedName name="FCode" localSheetId="25" hidden="1">[93]Uls!$D$46</definedName>
    <definedName name="FCode" localSheetId="15" hidden="1">#REF!</definedName>
    <definedName name="FCode" hidden="1">#REF!</definedName>
    <definedName name="FCR">#REF!</definedName>
    <definedName name="FD" localSheetId="18">INDEX(#REF!,MATCH(#REF!,#REF!,0))</definedName>
    <definedName name="FD" localSheetId="21">INDEX(#REF!,MATCH(#REF!,#REF!,0))</definedName>
    <definedName name="FD" localSheetId="25">INDEX(#REF!,MATCH(#REF!,#REF!,0))</definedName>
    <definedName name="FD" localSheetId="15">INDEX(#REF!,MATCH(#REF!,#REF!,0))</definedName>
    <definedName name="FD">INDEX(#REF!,MATCH(#REF!,#REF!,0))</definedName>
    <definedName name="fda" localSheetId="15">#REF!</definedName>
    <definedName name="fda">#REF!</definedName>
    <definedName name="fdb" localSheetId="15">#REF!</definedName>
    <definedName name="fdb">#REF!</definedName>
    <definedName name="FDF">#REF!</definedName>
    <definedName name="fdfds" localSheetId="22">#REF!</definedName>
    <definedName name="fdfds" localSheetId="20">#REF!</definedName>
    <definedName name="fdfds">#REF!</definedName>
    <definedName name="FDGSDFG" localSheetId="2" hidden="1">{#N/A,#N/A,TRUE,"STEEL";#N/A,#N/A,TRUE,"OUTSIDE FAB.";#N/A,#N/A,TRUE,"WIP";#N/A,#N/A,TRUE,"FINISHED GOODS";#N/A,#N/A,TRUE,"SCRAP"}</definedName>
    <definedName name="FDGSDFG" localSheetId="22" hidden="1">{#N/A,#N/A,TRUE,"STEEL";#N/A,#N/A,TRUE,"OUTSIDE FAB.";#N/A,#N/A,TRUE,"WIP";#N/A,#N/A,TRUE,"FINISHED GOODS";#N/A,#N/A,TRUE,"SCRAP"}</definedName>
    <definedName name="FDGSDFG" localSheetId="18" hidden="1">{#N/A,#N/A,TRUE,"STEEL";#N/A,#N/A,TRUE,"OUTSIDE FAB.";#N/A,#N/A,TRUE,"WIP";#N/A,#N/A,TRUE,"FINISHED GOODS";#N/A,#N/A,TRUE,"SCRAP"}</definedName>
    <definedName name="FDGSDFG" localSheetId="21" hidden="1">{#N/A,#N/A,TRUE,"STEEL";#N/A,#N/A,TRUE,"OUTSIDE FAB.";#N/A,#N/A,TRUE,"WIP";#N/A,#N/A,TRUE,"FINISHED GOODS";#N/A,#N/A,TRUE,"SCRAP"}</definedName>
    <definedName name="FDGSDFG" localSheetId="25" hidden="1">{#N/A,#N/A,TRUE,"STEEL";#N/A,#N/A,TRUE,"OUTSIDE FAB.";#N/A,#N/A,TRUE,"WIP";#N/A,#N/A,TRUE,"FINISHED GOODS";#N/A,#N/A,TRUE,"SCRAP"}</definedName>
    <definedName name="FDGSDFG" localSheetId="15" hidden="1">{#N/A,#N/A,TRUE,"STEEL";#N/A,#N/A,TRUE,"OUTSIDE FAB.";#N/A,#N/A,TRUE,"WIP";#N/A,#N/A,TRUE,"FINISHED GOODS";#N/A,#N/A,TRUE,"SCRAP"}</definedName>
    <definedName name="FDGSDFG" localSheetId="20" hidden="1">{#N/A,#N/A,TRUE,"STEEL";#N/A,#N/A,TRUE,"OUTSIDE FAB.";#N/A,#N/A,TRUE,"WIP";#N/A,#N/A,TRUE,"FINISHED GOODS";#N/A,#N/A,TRUE,"SCRAP"}</definedName>
    <definedName name="FDGSDFG" hidden="1">{#N/A,#N/A,TRUE,"STEEL";#N/A,#N/A,TRUE,"OUTSIDE FAB.";#N/A,#N/A,TRUE,"WIP";#N/A,#N/A,TRUE,"FINISHED GOODS";#N/A,#N/A,TRUE,"SCRAP"}</definedName>
    <definedName name="fdhd">#REF!</definedName>
    <definedName name="Fdl" localSheetId="21">#REF!</definedName>
    <definedName name="Fdl" localSheetId="25">#REF!</definedName>
    <definedName name="Fdl" localSheetId="15">#REF!</definedName>
    <definedName name="Fdl">#REF!</definedName>
    <definedName name="FDN" localSheetId="2">IFERROR(LEFT(INDEX(#REF!,MATCH(#REF!,#REF!,0)),3),"")</definedName>
    <definedName name="FDN" localSheetId="18">#REF!</definedName>
    <definedName name="FDN" localSheetId="21">IFERROR(LEFT(INDEX(#REF!,MATCH(#REF!,#REF!,0)),3),"")</definedName>
    <definedName name="FDN" localSheetId="25">IFERROR(LEFT(INDEX(#REF!,MATCH(#REF!,#REF!,0)),3),"")</definedName>
    <definedName name="FDN" localSheetId="15">#REF!</definedName>
    <definedName name="FDN">#REF!</definedName>
    <definedName name="FDN_Conc" localSheetId="18">IFERROR(IF(#REF!&gt;=44242,(_xlfn.XLOOKUP(#REF!&amp;#REF!,#REF!,#REF!)),0),"")</definedName>
    <definedName name="FDN_Conc" localSheetId="15">IFERROR(IF(#REF!&gt;=44242,(_xlfn.XLOOKUP(#REF!&amp;#REF!,#REF!,#REF!)),0),"")</definedName>
    <definedName name="FDN_Conc">IFERROR(IF(#REF!&gt;=44242,(_xlfn.XLOOKUP(#REF!&amp;#REF!,#REF!,#REF!)),0),"")</definedName>
    <definedName name="fdn_no" localSheetId="2">#REF!</definedName>
    <definedName name="fdn_no">#REF!</definedName>
    <definedName name="FDN_Rate" localSheetId="18">IFERROR(_xlfn.XLOOKUP(#REF!&amp;#REF!,#REF!,#REF!),"")</definedName>
    <definedName name="FDN_Rate" localSheetId="15">IFERROR(_xlfn.XLOOKUP(#REF!&amp;#REF!,#REF!,#REF!),"")</definedName>
    <definedName name="FDN_Rate">IFERROR(_xlfn.XLOOKUP(#REF!&amp;#REF!,#REF!,#REF!),"")</definedName>
    <definedName name="FDN_Revenue" localSheetId="18">IFERROR(IF(#REF!&gt;=44242,(_xlfn.XLOOKUP(#REF!&amp;#REF!,#REF!,#REF!)),0),"")</definedName>
    <definedName name="FDN_Revenue" localSheetId="15">IFERROR(IF(#REF!&gt;=44242,(_xlfn.XLOOKUP(#REF!&amp;#REF!,#REF!,#REF!)),0),"")</definedName>
    <definedName name="FDN_Revenue">IFERROR(IF(#REF!&gt;=44242,(_xlfn.XLOOKUP(#REF!&amp;#REF!,#REF!,#REF!)),0),"")</definedName>
    <definedName name="FDNtare" localSheetId="2">VLOOKUP([104]Foundation!XFB1&amp;" "&amp;[104]Foundation!XFC1,#REF!,2,0)/10^7</definedName>
    <definedName name="FDNtare" localSheetId="22">VLOOKUP(#REF!&amp;" "&amp;#REF!,#REF!,2,0)/10^7</definedName>
    <definedName name="FDNtare" localSheetId="18">VLOOKUP(#REF!&amp;" "&amp;#REF!,#REF!,2,0)/10^7</definedName>
    <definedName name="FDNtare" localSheetId="21">VLOOKUP([104]Foundation!XFB1&amp;" "&amp;[104]Foundation!XFC1,#REF!,2,0)/10^7</definedName>
    <definedName name="FDNtare" localSheetId="25">VLOOKUP([104]Foundation!XFB1&amp;" "&amp;[104]Foundation!XFC1,#REF!,2,0)/10^7</definedName>
    <definedName name="FDNtare" localSheetId="15">VLOOKUP(#REF!&amp;" "&amp;#REF!,#REF!,2,0)/10^7</definedName>
    <definedName name="FDNtare" localSheetId="20">VLOOKUP(#REF!&amp;" "&amp;#REF!,#REF!,2,0)/10^7</definedName>
    <definedName name="FDNtare">VLOOKUP(#REF!&amp;" "&amp;#REF!,#REF!,2,0)/10^7</definedName>
    <definedName name="FdnWet">'[105]FDn Wet'!$C$5:$H$27</definedName>
    <definedName name="Fdr">'[80]220 11  BS '!#REF!</definedName>
    <definedName name="fdsdafas" hidden="1">{"'TP-SUMMARY'!$I$11:$K$11"}</definedName>
    <definedName name="fdsdf">#REF!</definedName>
    <definedName name="fdytf">#REF!</definedName>
    <definedName name="FE" localSheetId="2">#REF!</definedName>
    <definedName name="FE">#REF!</definedName>
    <definedName name="feb_qty_rev_3">#REF!</definedName>
    <definedName name="feb_rev4_qty">#REF!</definedName>
    <definedName name="FEC">#REF!</definedName>
    <definedName name="fEQAvz">#REF!</definedName>
    <definedName name="FF">#REF!</definedName>
    <definedName name="FFB">#REF!</definedName>
    <definedName name="fff" localSheetId="21">#REF!</definedName>
    <definedName name="fff" localSheetId="25">#REF!</definedName>
    <definedName name="fff">#REF!</definedName>
    <definedName name="ffff">#REF!</definedName>
    <definedName name="ffffff">#REF!</definedName>
    <definedName name="fffffffff">[52]GWC!#REF!</definedName>
    <definedName name="fffffffffff">'[106]UNP-NCW '!#REF!</definedName>
    <definedName name="fffffg" hidden="1">{"form-D1",#N/A,FALSE,"FORM-D1";"form-D1_amt",#N/A,FALSE,"FORM-D1"}</definedName>
    <definedName name="ffhfhf">#REF!</definedName>
    <definedName name="FFR" localSheetId="22">#REF!</definedName>
    <definedName name="FFR" localSheetId="20">#REF!</definedName>
    <definedName name="FFR" localSheetId="3">#REF!</definedName>
    <definedName name="FFR">#REF!</definedName>
    <definedName name="ffvvv">[52]GWC!#REF!</definedName>
    <definedName name="fg" localSheetId="2" hidden="1">{"'PROFITABILITY'!$A$1:$F$45"}</definedName>
    <definedName name="fg" localSheetId="22" hidden="1">{"'PROFITABILITY'!$A$1:$F$45"}</definedName>
    <definedName name="fg" localSheetId="18" hidden="1">{"'PROFITABILITY'!$A$1:$F$45"}</definedName>
    <definedName name="fg" localSheetId="21" hidden="1">{"'PROFITABILITY'!$A$1:$F$45"}</definedName>
    <definedName name="fg" localSheetId="25" hidden="1">{"'PROFITABILITY'!$A$1:$F$45"}</definedName>
    <definedName name="fg" localSheetId="15" hidden="1">{"'PROFITABILITY'!$A$1:$F$45"}</definedName>
    <definedName name="fg" localSheetId="20" hidden="1">{"'PROFITABILITY'!$A$1:$F$45"}</definedName>
    <definedName name="fg" hidden="1">{"'PROFITABILITY'!$A$1:$F$45"}</definedName>
    <definedName name="FG46TBTB4RTDKDK">#REF!</definedName>
    <definedName name="fgdfgg" localSheetId="3">#REF!</definedName>
    <definedName name="fgdfgg">#REF!</definedName>
    <definedName name="fgf">#REF!</definedName>
    <definedName name="FGNFN">#REF!</definedName>
    <definedName name="fgRKRKRKRKRKRKRKRKRKRKRKTBTBSPD">#REF!</definedName>
    <definedName name="FH" localSheetId="2">INDEX(#REF!,MATCH(#REF!,#REF!,0))</definedName>
    <definedName name="Fh" localSheetId="18">#REF!</definedName>
    <definedName name="FH" localSheetId="21">INDEX(#REF!,MATCH(#REF!,#REF!,0))</definedName>
    <definedName name="FH" localSheetId="25">INDEX(#REF!,MATCH(#REF!,#REF!,0))</definedName>
    <definedName name="Fh">#REF!</definedName>
    <definedName name="Fha">#REF!</definedName>
    <definedName name="FHH">#REF!</definedName>
    <definedName name="Fhwa">#REF!</definedName>
    <definedName name="Fhwl">#REF!</definedName>
    <definedName name="FI" localSheetId="21">#REF!</definedName>
    <definedName name="FI" localSheetId="25">#REF!</definedName>
    <definedName name="FI" localSheetId="3">#REF!</definedName>
    <definedName name="FI">#REF!</definedName>
    <definedName name="FI_AIRHW">#REF!</definedName>
    <definedName name="FI_AIRSW">#REF!</definedName>
    <definedName name="FI_BOHW">#REF!</definedName>
    <definedName name="FI_BOSW">#REF!</definedName>
    <definedName name="FI_IDTOHW">#REF!</definedName>
    <definedName name="FI_IDTOSW">#REF!</definedName>
    <definedName name="FI_SITEHW">#REF!</definedName>
    <definedName name="FI_SITESW">#REF!</definedName>
    <definedName name="fibres">#REF!</definedName>
    <definedName name="fill" hidden="1">#REF!</definedName>
    <definedName name="fill2" hidden="1">#REF!</definedName>
    <definedName name="FIM">#REF!</definedName>
    <definedName name="FIN_CHARGE">#REF!</definedName>
    <definedName name="Fin_charges">#REF!</definedName>
    <definedName name="FIN_MAN">#REF!</definedName>
    <definedName name="FIN_MAT">#REF!</definedName>
    <definedName name="FIN_SC">#REF!</definedName>
    <definedName name="FINC2">#REF!</definedName>
    <definedName name="finesand" localSheetId="2">[56]RA!$P$8</definedName>
    <definedName name="finesand" localSheetId="18">#REF!</definedName>
    <definedName name="finesand" localSheetId="21">[56]RA!$P$8</definedName>
    <definedName name="finesand" localSheetId="25">[56]RA!$P$8</definedName>
    <definedName name="finesand" localSheetId="15">#REF!</definedName>
    <definedName name="finesand">#REF!</definedName>
    <definedName name="FIrate" localSheetId="22">#REF!</definedName>
    <definedName name="FIrate" localSheetId="15">#REF!</definedName>
    <definedName name="FIrate" localSheetId="20">#REF!</definedName>
    <definedName name="FIrate">#REF!</definedName>
    <definedName name="FIratye" localSheetId="22">#REF!</definedName>
    <definedName name="FIratye" localSheetId="20">#REF!</definedName>
    <definedName name="FIratye">#REF!</definedName>
    <definedName name="FIRE_AREA">#REF!</definedName>
    <definedName name="FireFighting">#REF!</definedName>
    <definedName name="FIT">#REF!</definedName>
    <definedName name="FIT___0">#REF!</definedName>
    <definedName name="FIT___13">#REF!</definedName>
    <definedName name="FJ" localSheetId="18">INDEX(#REF!,MATCH(#REF!,#REF!,0))</definedName>
    <definedName name="FJ" localSheetId="15">INDEX(#REF!,MATCH(#REF!,#REF!,0))</definedName>
    <definedName name="FJ">INDEX(#REF!,MATCH(#REF!,#REF!,0))</definedName>
    <definedName name="fjhgfd" localSheetId="22" hidden="1">{"'Sheet1'!$A$4386:$N$4591"}</definedName>
    <definedName name="fjhgfd" localSheetId="18" hidden="1">{"'Sheet1'!$A$4386:$N$4591"}</definedName>
    <definedName name="fjhgfd" localSheetId="21" hidden="1">{"'Sheet1'!$A$4386:$N$4591"}</definedName>
    <definedName name="fjhgfd" localSheetId="25" hidden="1">{"'Sheet1'!$A$4386:$N$4591"}</definedName>
    <definedName name="fjhgfd" localSheetId="15" hidden="1">{"'Sheet1'!$A$4386:$N$4591"}</definedName>
    <definedName name="fjhgfd" localSheetId="20" hidden="1">{"'Sheet1'!$A$4386:$N$4591"}</definedName>
    <definedName name="fjhgfd" hidden="1">{"'Sheet1'!$A$4386:$N$4591"}</definedName>
    <definedName name="FK" localSheetId="18">INDEX(#REF!,MATCH(#REF!,#REF!,0))</definedName>
    <definedName name="FK" localSheetId="15">INDEX(#REF!,MATCH(#REF!,#REF!,0))</definedName>
    <definedName name="FK">INDEX(#REF!,MATCH(#REF!,#REF!,0))</definedName>
    <definedName name="FL" localSheetId="18">INDEX(#REF!,MATCH(#REF!,#REF!,0))</definedName>
    <definedName name="FL" localSheetId="15">INDEX(#REF!,MATCH(#REF!,#REF!,0))</definedName>
    <definedName name="FL">INDEX(#REF!,MATCH(#REF!,#REF!,0))</definedName>
    <definedName name="FLG">#REF!</definedName>
    <definedName name="FLG_Orifice">#REF!</definedName>
    <definedName name="FLK">#REF!</definedName>
    <definedName name="Floor" localSheetId="2">'[78]ANNEXURE-A'!$C$4</definedName>
    <definedName name="Floor" localSheetId="22">#REF!</definedName>
    <definedName name="Floor" localSheetId="18">#REF!</definedName>
    <definedName name="Floor" localSheetId="21">'[78]ANNEXURE-A'!$C$4</definedName>
    <definedName name="Floor" localSheetId="25">'[78]ANNEXURE-A'!$C$4</definedName>
    <definedName name="Floor" localSheetId="15">#REF!</definedName>
    <definedName name="Floor" localSheetId="20">#REF!</definedName>
    <definedName name="Floor">#REF!</definedName>
    <definedName name="flow" localSheetId="22">#REF!</definedName>
    <definedName name="flow" localSheetId="20">#REF!</definedName>
    <definedName name="flow">#REF!</definedName>
    <definedName name="FM" localSheetId="22">INDEX(#REF!,MATCH(#REF!,#REF!,0))</definedName>
    <definedName name="FM" localSheetId="18">INDEX(#REF!,MATCH(#REF!,#REF!,0))</definedName>
    <definedName name="FM" localSheetId="21">INDEX(#REF!,MATCH(#REF!,#REF!,0))</definedName>
    <definedName name="FM" localSheetId="25">INDEX(#REF!,MATCH(#REF!,#REF!,0))</definedName>
    <definedName name="Fm" localSheetId="15">#REF!</definedName>
    <definedName name="FM" localSheetId="20">INDEX(#REF!,MATCH(#REF!,#REF!,0))</definedName>
    <definedName name="FM">INDEX(#REF!,MATCH(#REF!,#REF!,0))</definedName>
    <definedName name="fme">#REF!</definedName>
    <definedName name="Fmg">#REF!</definedName>
    <definedName name="Fml" localSheetId="21">#REF!</definedName>
    <definedName name="Fml" localSheetId="25">#REF!</definedName>
    <definedName name="Fml">#REF!</definedName>
    <definedName name="Fmr" localSheetId="21">#REF!</definedName>
    <definedName name="Fmr" localSheetId="25">#REF!</definedName>
    <definedName name="Fmr">#REF!</definedName>
    <definedName name="fmw">#REF!</definedName>
    <definedName name="fn">#REF!</definedName>
    <definedName name="FND">#REF!</definedName>
    <definedName name="fo" localSheetId="22">#REF!</definedName>
    <definedName name="fo" localSheetId="20">#REF!</definedName>
    <definedName name="fo">#REF!</definedName>
    <definedName name="foa">#REF!</definedName>
    <definedName name="for_item">#REF!</definedName>
    <definedName name="Forecast">#REF!</definedName>
    <definedName name="Forecast_Receivables" localSheetId="22">#REF!</definedName>
    <definedName name="Forecast_Receivables" localSheetId="20">#REF!</definedName>
    <definedName name="Forecast_Receivables">#REF!</definedName>
    <definedName name="foren" localSheetId="2" hidden="1">{"Execavation",#N/A,FALSE,"furniture (employer)"}</definedName>
    <definedName name="foren" localSheetId="22" hidden="1">{"Execavation",#N/A,FALSE,"furniture (employer)"}</definedName>
    <definedName name="foren" localSheetId="18" hidden="1">{"Execavation",#N/A,FALSE,"furniture (employer)"}</definedName>
    <definedName name="foren" localSheetId="21" hidden="1">{"Execavation",#N/A,FALSE,"furniture (employer)"}</definedName>
    <definedName name="foren" localSheetId="25" hidden="1">{"Execavation",#N/A,FALSE,"furniture (employer)"}</definedName>
    <definedName name="foren" localSheetId="15" hidden="1">{"Execavation",#N/A,FALSE,"furniture (employer)"}</definedName>
    <definedName name="foren" localSheetId="20" hidden="1">{"Execavation",#N/A,FALSE,"furniture (employer)"}</definedName>
    <definedName name="foren" hidden="1">{"Execavation",#N/A,FALSE,"furniture (employer)"}</definedName>
    <definedName name="formu" localSheetId="15">#REF!</definedName>
    <definedName name="formu">#REF!</definedName>
    <definedName name="Formula">'[107]except wiring'!#REF!</definedName>
    <definedName name="Formwork" localSheetId="2">[57]Yard!$L$84</definedName>
    <definedName name="Formwork" localSheetId="18">#REF!</definedName>
    <definedName name="Formwork" localSheetId="21">[57]Yard!$L$84</definedName>
    <definedName name="Formwork" localSheetId="25">[57]Yard!$L$84</definedName>
    <definedName name="Formwork" localSheetId="15">#REF!</definedName>
    <definedName name="Formwork">#REF!</definedName>
    <definedName name="forpor" localSheetId="2">'[108]General input'!$B$6</definedName>
    <definedName name="forpor" localSheetId="18">#REF!</definedName>
    <definedName name="forpor" localSheetId="21">'[108]General input'!$B$6</definedName>
    <definedName name="forpor" localSheetId="25">'[108]General input'!$B$6</definedName>
    <definedName name="forpor" localSheetId="15">#REF!</definedName>
    <definedName name="forpor">#REF!</definedName>
    <definedName name="forthemonth" localSheetId="22">#REF!</definedName>
    <definedName name="forthemonth" localSheetId="20">#REF!</definedName>
    <definedName name="forthemonth" localSheetId="3">#REF!</definedName>
    <definedName name="forthemonth">#REF!</definedName>
    <definedName name="FOS">#REF!</definedName>
    <definedName name="FOS.NLC">#REF!</definedName>
    <definedName name="FOS.SCF">#REF!</definedName>
    <definedName name="FoundationTool" localSheetId="18">OFFSET(#REF!,0,0,COUNTA(#REF!),1)</definedName>
    <definedName name="FoundationTool">OFFSET(#REF!,0,0,COUNTA(#REF!),1)</definedName>
    <definedName name="fourty" localSheetId="2">'[97]RATES (2)'!$L$18</definedName>
    <definedName name="fourty" localSheetId="18">#REF!</definedName>
    <definedName name="fourty" localSheetId="21">'[97]RATES (2)'!$L$18</definedName>
    <definedName name="fourty" localSheetId="25">'[97]RATES (2)'!$L$18</definedName>
    <definedName name="fourty" localSheetId="15">#REF!</definedName>
    <definedName name="fourty">#REF!</definedName>
    <definedName name="Fp" localSheetId="2">[65]DSLP!#REF!</definedName>
    <definedName name="Fp" localSheetId="22">#REF!</definedName>
    <definedName name="Fp" localSheetId="18">#REF!</definedName>
    <definedName name="Fp" localSheetId="21">[65]DSLP!#REF!</definedName>
    <definedName name="Fp" localSheetId="25">[65]DSLP!#REF!</definedName>
    <definedName name="fp" localSheetId="15">#REF!</definedName>
    <definedName name="Fp" localSheetId="20">#REF!</definedName>
    <definedName name="Fp">#REF!</definedName>
    <definedName name="Fpi" localSheetId="15">#REF!</definedName>
    <definedName name="Fpi">#REF!</definedName>
    <definedName name="Fpi0">#REF!</definedName>
    <definedName name="Fr" localSheetId="2" hidden="1">{"'PROFITABILITY'!$A$1:$F$45"}</definedName>
    <definedName name="Fr" localSheetId="22" hidden="1">{"'PROFITABILITY'!$A$1:$F$45"}</definedName>
    <definedName name="Fr" localSheetId="18" hidden="1">{"'PROFITABILITY'!$A$1:$F$45"}</definedName>
    <definedName name="Fr" localSheetId="21" hidden="1">{"'PROFITABILITY'!$A$1:$F$45"}</definedName>
    <definedName name="Fr" localSheetId="25" hidden="1">{"'PROFITABILITY'!$A$1:$F$45"}</definedName>
    <definedName name="Fr" localSheetId="15" hidden="1">{"'PROFITABILITY'!$A$1:$F$45"}</definedName>
    <definedName name="Fr" localSheetId="20" hidden="1">{"'PROFITABILITY'!$A$1:$F$45"}</definedName>
    <definedName name="Fr" hidden="1">{"'PROFITABILITY'!$A$1:$F$45"}</definedName>
    <definedName name="Fr_charges" localSheetId="3">#REF!</definedName>
    <definedName name="Fr_charges">#REF!</definedName>
    <definedName name="FRANCS">#REF!</definedName>
    <definedName name="free">[18]Design!#REF!</definedName>
    <definedName name="Freight_forwarding" localSheetId="2">'[87]Master data'!$A$18:$B$19</definedName>
    <definedName name="Freight_forwarding" localSheetId="18">#REF!</definedName>
    <definedName name="Freight_forwarding" localSheetId="21">'[87]Master data'!$A$18:$B$19</definedName>
    <definedName name="Freight_forwarding" localSheetId="25">'[87]Master data'!$A$18:$B$19</definedName>
    <definedName name="Freight_forwarding" localSheetId="15">#REF!</definedName>
    <definedName name="Freight_forwarding">#REF!</definedName>
    <definedName name="fri" localSheetId="22">#REF!</definedName>
    <definedName name="fri" localSheetId="15">#REF!</definedName>
    <definedName name="fri" localSheetId="20">#REF!</definedName>
    <definedName name="fri">#REF!</definedName>
    <definedName name="frierect" localSheetId="3">#REF!</definedName>
    <definedName name="frierect">#REF!</definedName>
    <definedName name="Frl" localSheetId="21">#REF!</definedName>
    <definedName name="Frl" localSheetId="25">#REF!</definedName>
    <definedName name="Frl">#REF!</definedName>
    <definedName name="frnorms">#REF!</definedName>
    <definedName name="FRONTPAGE">#REF!</definedName>
    <definedName name="Frr">'[80]220 11  BS '!#REF!</definedName>
    <definedName name="FRRRRR">#REF!</definedName>
    <definedName name="Fruit">#REF!</definedName>
    <definedName name="Fs" localSheetId="2">[65]DSLP!#REF!</definedName>
    <definedName name="Fs" localSheetId="22">#REF!</definedName>
    <definedName name="Fs" localSheetId="18">#REF!</definedName>
    <definedName name="Fs" localSheetId="21">[65]DSLP!#REF!</definedName>
    <definedName name="Fs" localSheetId="25">[65]DSLP!#REF!</definedName>
    <definedName name="fs" localSheetId="15">#REF!</definedName>
    <definedName name="Fs" localSheetId="20">#REF!</definedName>
    <definedName name="Fs">#REF!</definedName>
    <definedName name="fsdd" localSheetId="2" hidden="1">'[1]Rate Analysis'!#REF!</definedName>
    <definedName name="fsdd" localSheetId="18" hidden="1">#REF!</definedName>
    <definedName name="fsdd" localSheetId="21" hidden="1">'[1]Rate Analysis'!#REF!</definedName>
    <definedName name="fsdd" localSheetId="25" hidden="1">'[1]Rate Analysis'!#REF!</definedName>
    <definedName name="fsdd" localSheetId="15" hidden="1">#REF!</definedName>
    <definedName name="fsdd" hidden="1">#REF!</definedName>
    <definedName name="fsg" localSheetId="15">#REF!</definedName>
    <definedName name="fsg">#REF!</definedName>
    <definedName name="Fst" localSheetId="15">#REF!</definedName>
    <definedName name="Fst">#REF!</definedName>
    <definedName name="FT" localSheetId="22">#REF!</definedName>
    <definedName name="FT" localSheetId="20">#REF!</definedName>
    <definedName name="FT">#REF!</definedName>
    <definedName name="FT0">#REF!</definedName>
    <definedName name="fto">#REF!</definedName>
    <definedName name="Fuel_Type">#REF!</definedName>
    <definedName name="Full_Print">#REF!</definedName>
    <definedName name="fullview">#REF!</definedName>
    <definedName name="FUND_M8_A_B" localSheetId="22">#REF!</definedName>
    <definedName name="FUND_M8_A_B" localSheetId="20">#REF!</definedName>
    <definedName name="FUND_M8_A_B">#REF!</definedName>
    <definedName name="FUNDFLOW_B8A">#REF!</definedName>
    <definedName name="FUNDFLOW_B8B">#REF!</definedName>
    <definedName name="funds" localSheetId="22" hidden="1">{"'Sheet1'!$A$4386:$N$4591"}</definedName>
    <definedName name="funds" localSheetId="18" hidden="1">{"'Sheet1'!$A$4386:$N$4591"}</definedName>
    <definedName name="funds" localSheetId="21" hidden="1">{"'Sheet1'!$A$4386:$N$4591"}</definedName>
    <definedName name="funds" localSheetId="25" hidden="1">{"'Sheet1'!$A$4386:$N$4591"}</definedName>
    <definedName name="funds" localSheetId="15" hidden="1">{"'Sheet1'!$A$4386:$N$4591"}</definedName>
    <definedName name="funds" localSheetId="20" hidden="1">{"'Sheet1'!$A$4386:$N$4591"}</definedName>
    <definedName name="funds" hidden="1">{"'Sheet1'!$A$4386:$N$4591"}</definedName>
    <definedName name="Fv">#REF!</definedName>
    <definedName name="Fvl" localSheetId="21">#REF!</definedName>
    <definedName name="Fvl" localSheetId="25">#REF!</definedName>
    <definedName name="Fvl">#REF!</definedName>
    <definedName name="Fvr">'[80]220 11  BS '!#REF!</definedName>
    <definedName name="fw">#REF!</definedName>
    <definedName name="fwi" localSheetId="21">#REF!</definedName>
    <definedName name="fwi" localSheetId="25">#REF!</definedName>
    <definedName name="fwi">#REF!</definedName>
    <definedName name="fwii">#REF!</definedName>
    <definedName name="fwio">#REF!</definedName>
    <definedName name="fww">#REF!</definedName>
    <definedName name="fytyfhjyguky">#REF!</definedName>
    <definedName name="g" localSheetId="22">#REF!</definedName>
    <definedName name="g" localSheetId="21">#REF!</definedName>
    <definedName name="g" localSheetId="25">#REF!</definedName>
    <definedName name="g" localSheetId="20">#REF!</definedName>
    <definedName name="g" localSheetId="3">#REF!</definedName>
    <definedName name="g">#REF!</definedName>
    <definedName name="G083BAAN1">#REF!</definedName>
    <definedName name="G0a" localSheetId="2">[99]Data!$C$10</definedName>
    <definedName name="G0a" localSheetId="18">#REF!</definedName>
    <definedName name="G0a" localSheetId="21">[99]Data!$C$10</definedName>
    <definedName name="G0a" localSheetId="25">[99]Data!$C$10</definedName>
    <definedName name="G0a" localSheetId="15">#REF!</definedName>
    <definedName name="G0a">#REF!</definedName>
    <definedName name="GA" localSheetId="18">INDEX(#REF!,MATCH(#REF!,#REF!,0))</definedName>
    <definedName name="GA" localSheetId="15">INDEX(#REF!,MATCH(#REF!,#REF!,0))</definedName>
    <definedName name="GA">INDEX(#REF!,MATCH(#REF!,#REF!,0))</definedName>
    <definedName name="gama" localSheetId="22">#REF!</definedName>
    <definedName name="gama" localSheetId="15">#REF!</definedName>
    <definedName name="gama" localSheetId="20">#REF!</definedName>
    <definedName name="gama">#REF!</definedName>
    <definedName name="gamah" localSheetId="22">#REF!</definedName>
    <definedName name="gamah" localSheetId="20">#REF!</definedName>
    <definedName name="gamah">#REF!</definedName>
    <definedName name="gamma">#REF!</definedName>
    <definedName name="GangStructure">#REF!</definedName>
    <definedName name="GAS">#REF!</definedName>
    <definedName name="gate">#REF!</definedName>
    <definedName name="GB" localSheetId="18">INDEX(#REF!,MATCH(#REF!,#REF!,0))</definedName>
    <definedName name="GB" localSheetId="15">INDEX(#REF!,MATCH(#REF!,#REF!,0))</definedName>
    <definedName name="GB">INDEX(#REF!,MATCH(#REF!,#REF!,0))</definedName>
    <definedName name="GBDFG">#REF!</definedName>
    <definedName name="GC" localSheetId="18">INDEX(#REF!,MATCH(#REF!,#REF!,0))</definedName>
    <definedName name="GC" localSheetId="21">INDEX(#REF!,MATCH(#REF!,#REF!,0))</definedName>
    <definedName name="GC" localSheetId="25">INDEX(#REF!,MATCH(#REF!,#REF!,0))</definedName>
    <definedName name="GC" localSheetId="15">INDEX(#REF!,MATCH(#REF!,#REF!,0))</definedName>
    <definedName name="GC">INDEX(#REF!,MATCH(#REF!,#REF!,0))</definedName>
    <definedName name="Gci">'[80]220 11  BS '!#REF!</definedName>
    <definedName name="gcr">#REF!</definedName>
    <definedName name="GD" localSheetId="2">INDEX(#REF!,MATCH(#REF!,#REF!,0))</definedName>
    <definedName name="gd" localSheetId="18">#REF!</definedName>
    <definedName name="GD" localSheetId="21">INDEX(#REF!,MATCH(#REF!,#REF!,0))</definedName>
    <definedName name="GD" localSheetId="25">INDEX(#REF!,MATCH(#REF!,#REF!,0))</definedName>
    <definedName name="gd">#REF!</definedName>
    <definedName name="GDGSDGG">#REF!</definedName>
    <definedName name="GE" localSheetId="22">INDEX(#REF!,MATCH(#REF!,#REF!,0))</definedName>
    <definedName name="GE" localSheetId="18">INDEX(#REF!,MATCH(#REF!,#REF!,0))</definedName>
    <definedName name="GE" localSheetId="21">INDEX(#REF!,MATCH(#REF!,#REF!,0))</definedName>
    <definedName name="GE" localSheetId="25">INDEX(#REF!,MATCH(#REF!,#REF!,0))</definedName>
    <definedName name="ge" localSheetId="15">#REF!</definedName>
    <definedName name="GE" localSheetId="20">INDEX(#REF!,MATCH(#REF!,#REF!,0))</definedName>
    <definedName name="GE">INDEX(#REF!,MATCH(#REF!,#REF!,0))</definedName>
    <definedName name="ge_1">#REF!</definedName>
    <definedName name="GEN">#REF!</definedName>
    <definedName name="Gender" localSheetId="2">'[109]FAMILY TEXT'!$D$2:$D$3</definedName>
    <definedName name="Gender" localSheetId="18">#REF!</definedName>
    <definedName name="Gender" localSheetId="21">'[109]FAMILY TEXT'!$D$2:$D$3</definedName>
    <definedName name="Gender" localSheetId="25">'[109]FAMILY TEXT'!$D$2:$D$3</definedName>
    <definedName name="Gender" localSheetId="15">#REF!</definedName>
    <definedName name="Gender">#REF!</definedName>
    <definedName name="GenSet125" localSheetId="2">[11]Basicrates!$D$127</definedName>
    <definedName name="GenSet125" localSheetId="18">#REF!</definedName>
    <definedName name="GenSet125" localSheetId="21">[11]Basicrates!$D$127</definedName>
    <definedName name="GenSet125" localSheetId="25">[11]Basicrates!$D$127</definedName>
    <definedName name="GenSet125" localSheetId="15">#REF!</definedName>
    <definedName name="GenSet125">#REF!</definedName>
    <definedName name="Gera" localSheetId="2">[110]BOQ!#REF!</definedName>
    <definedName name="Gera" localSheetId="18">#REF!</definedName>
    <definedName name="Gera" localSheetId="21">[110]BOQ!#REF!</definedName>
    <definedName name="Gera" localSheetId="25">[110]BOQ!#REF!</definedName>
    <definedName name="Gera" localSheetId="15">#REF!</definedName>
    <definedName name="Gera">#REF!</definedName>
    <definedName name="GF" localSheetId="18">INDEX(#REF!,MATCH(#REF!,#REF!,0))</definedName>
    <definedName name="GF" localSheetId="15">INDEX(#REF!,MATCH(#REF!,#REF!,0))</definedName>
    <definedName name="GF">INDEX(#REF!,MATCH(#REF!,#REF!,0))</definedName>
    <definedName name="GFA" localSheetId="15">#REF!</definedName>
    <definedName name="GFA">#REF!</definedName>
    <definedName name="GFA_1">"#REF!"</definedName>
    <definedName name="GFGFG" localSheetId="2" hidden="1">#REF!</definedName>
    <definedName name="GFGFG" localSheetId="22" hidden="1">#REF!</definedName>
    <definedName name="GFGFG" localSheetId="15" hidden="1">#REF!</definedName>
    <definedName name="GFGFG" localSheetId="20" hidden="1">#REF!</definedName>
    <definedName name="GFGFG" hidden="1">#REF!</definedName>
    <definedName name="GFJR" localSheetId="15">#REF!</definedName>
    <definedName name="GFJR">#REF!</definedName>
    <definedName name="gg" localSheetId="2">#REF!</definedName>
    <definedName name="gg">#REF!</definedName>
    <definedName name="GGF">#REF!</definedName>
    <definedName name="ggg" localSheetId="2" hidden="1">{"'PROFITABILITY'!$A$1:$F$45"}</definedName>
    <definedName name="ggg" localSheetId="22" hidden="1">{"'PROFITABILITY'!$A$1:$F$45"}</definedName>
    <definedName name="ggg" localSheetId="18" hidden="1">{"'PROFITABILITY'!$A$1:$F$45"}</definedName>
    <definedName name="ggg" localSheetId="21" hidden="1">{"'PROFITABILITY'!$A$1:$F$45"}</definedName>
    <definedName name="ggg" localSheetId="25" hidden="1">{"'PROFITABILITY'!$A$1:$F$45"}</definedName>
    <definedName name="GGG" localSheetId="15">#REF!</definedName>
    <definedName name="ggg" localSheetId="20" hidden="1">{"'PROFITABILITY'!$A$1:$F$45"}</definedName>
    <definedName name="ggg" hidden="1">{"'PROFITABILITY'!$A$1:$F$45"}</definedName>
    <definedName name="GGGG">#REF!</definedName>
    <definedName name="ggt">#REF!</definedName>
    <definedName name="GH" localSheetId="18">INDEX(#REF!,MATCH(#REF!,#REF!,0))</definedName>
    <definedName name="GH" localSheetId="21">INDEX(#REF!,MATCH(#REF!,#REF!,0))</definedName>
    <definedName name="GH" localSheetId="25">INDEX(#REF!,MATCH(#REF!,#REF!,0))</definedName>
    <definedName name="GH" localSheetId="15">INDEX(#REF!,MATCH(#REF!,#REF!,0))</definedName>
    <definedName name="GH">INDEX(#REF!,MATCH(#REF!,#REF!,0))</definedName>
    <definedName name="GI" localSheetId="22">INDEX(#REF!,MATCH(#REF!,#REF!,0))</definedName>
    <definedName name="GI" localSheetId="18">INDEX(#REF!,MATCH(#REF!,#REF!,0))</definedName>
    <definedName name="GI" localSheetId="21">INDEX(#REF!,MATCH(#REF!,#REF!,0))</definedName>
    <definedName name="GI" localSheetId="25">INDEX(#REF!,MATCH(#REF!,#REF!,0))</definedName>
    <definedName name="GI" localSheetId="15">#REF!</definedName>
    <definedName name="GI" localSheetId="20">INDEX(#REF!,MATCH(#REF!,#REF!,0))</definedName>
    <definedName name="GI">INDEX(#REF!,MATCH(#REF!,#REF!,0))</definedName>
    <definedName name="girder.span">#REF!</definedName>
    <definedName name="GIUIO"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 localSheetId="18">INDEX(#REF!,MATCH(#REF!,#REF!,0))</definedName>
    <definedName name="GJ" localSheetId="15">INDEX(#REF!,MATCH(#REF!,#REF!,0))</definedName>
    <definedName name="GJ">INDEX(#REF!,MATCH(#REF!,#REF!,0))</definedName>
    <definedName name="gk" localSheetId="2">#REF!</definedName>
    <definedName name="gk" localSheetId="22">#REF!</definedName>
    <definedName name="gk" localSheetId="15">#REF!</definedName>
    <definedName name="gk" localSheetId="20">#REF!</definedName>
    <definedName name="gk">#REF!</definedName>
    <definedName name="GL" localSheetId="18">INDEX(#REF!,MATCH(#REF!,#REF!,0))</definedName>
    <definedName name="GL" localSheetId="15">INDEX(#REF!,MATCH(#REF!,#REF!,0))</definedName>
    <definedName name="GL">INDEX(#REF!,MATCH(#REF!,#REF!,0))</definedName>
    <definedName name="GlazedCeramicTiles" localSheetId="2">'[111]Basic Rates'!$C$20</definedName>
    <definedName name="GlazedCeramicTiles" localSheetId="18">#REF!</definedName>
    <definedName name="GlazedCeramicTiles" localSheetId="21">'[111]Basic Rates'!$C$20</definedName>
    <definedName name="GlazedCeramicTiles" localSheetId="25">'[111]Basic Rates'!$C$20</definedName>
    <definedName name="GlazedCeramicTiles" localSheetId="15">#REF!</definedName>
    <definedName name="GlazedCeramicTiles">#REF!</definedName>
    <definedName name="globe" localSheetId="2">#REF!</definedName>
    <definedName name="globe" localSheetId="22">#REF!</definedName>
    <definedName name="globe" localSheetId="20">#REF!</definedName>
    <definedName name="globe">#REF!</definedName>
    <definedName name="GM" localSheetId="18">INDEX(#REF!,MATCH(#REF!,#REF!,0))</definedName>
    <definedName name="GM" localSheetId="15">INDEX(#REF!,MATCH(#REF!,#REF!,0))</definedName>
    <definedName name="GM">INDEX(#REF!,MATCH(#REF!,#REF!,0))</definedName>
    <definedName name="Gma" localSheetId="2">[99]Data!$C$11</definedName>
    <definedName name="Gma" localSheetId="18">#REF!</definedName>
    <definedName name="Gma" localSheetId="21">[99]Data!$C$11</definedName>
    <definedName name="Gma" localSheetId="25">[99]Data!$C$11</definedName>
    <definedName name="Gma" localSheetId="15">#REF!</definedName>
    <definedName name="Gma">#REF!</definedName>
    <definedName name="Gml" localSheetId="2">[99]Data!$C$14</definedName>
    <definedName name="Gml" localSheetId="18">#REF!</definedName>
    <definedName name="Gml" localSheetId="21">[99]Data!$C$14</definedName>
    <definedName name="Gml" localSheetId="25">[99]Data!$C$14</definedName>
    <definedName name="Gml" localSheetId="15">#REF!</definedName>
    <definedName name="Gml">#REF!</definedName>
    <definedName name="GMR" localSheetId="15">#REF!</definedName>
    <definedName name="GMR">#REF!</definedName>
    <definedName name="gn" localSheetId="15">#REF!</definedName>
    <definedName name="gn">#REF!</definedName>
    <definedName name="GND">#REF!</definedName>
    <definedName name="gngn" localSheetId="21">#REF!</definedName>
    <definedName name="gngn" localSheetId="25">#REF!</definedName>
    <definedName name="gngn">#REF!</definedName>
    <definedName name="Godavari">#REF!</definedName>
    <definedName name="Gol" localSheetId="2">[99]Data!$C$13</definedName>
    <definedName name="Gol" localSheetId="18">#REF!</definedName>
    <definedName name="Gol" localSheetId="21">[99]Data!$C$13</definedName>
    <definedName name="Gol" localSheetId="25">[99]Data!$C$13</definedName>
    <definedName name="Gol" localSheetId="15">#REF!</definedName>
    <definedName name="Gol">#REF!</definedName>
    <definedName name="GP" localSheetId="22">#REF!</definedName>
    <definedName name="GP" localSheetId="20">#REF!</definedName>
    <definedName name="GP" localSheetId="3">#REF!</definedName>
    <definedName name="GP">#REF!</definedName>
    <definedName name="GPR">#REF!</definedName>
    <definedName name="GPs" localSheetId="3">#REF!</definedName>
    <definedName name="GPs">#REF!</definedName>
    <definedName name="Gravel_incl_transport">#REF!</definedName>
    <definedName name="grconc" localSheetId="2">[23]Intro!$L$157</definedName>
    <definedName name="grconc" localSheetId="18">#REF!</definedName>
    <definedName name="grconc" localSheetId="21">[23]Intro!$L$157</definedName>
    <definedName name="grconc" localSheetId="25">[23]Intro!$L$157</definedName>
    <definedName name="grconc" localSheetId="15">#REF!</definedName>
    <definedName name="grconc">#REF!</definedName>
    <definedName name="GrdLineMr" localSheetId="22">#REF!</definedName>
    <definedName name="GrdLineMr" localSheetId="15">#REF!</definedName>
    <definedName name="GrdLineMr" localSheetId="20">#REF!</definedName>
    <definedName name="GrdLineMr">#REF!</definedName>
    <definedName name="GrdLineShear" localSheetId="22">#REF!</definedName>
    <definedName name="GrdLineShear" localSheetId="20">#REF!</definedName>
    <definedName name="GrdLineShear">#REF!</definedName>
    <definedName name="grid">#REF!</definedName>
    <definedName name="GRLvl">#REF!</definedName>
    <definedName name="gross" localSheetId="3">#REF!</definedName>
    <definedName name="gross">#REF!</definedName>
    <definedName name="GROUND">#REF!</definedName>
    <definedName name="GROUND220">#REF!</definedName>
    <definedName name="Groundinga" localSheetId="2" hidden="1">{"'PROFITABILITY'!$A$1:$F$45"}</definedName>
    <definedName name="Groundinga" localSheetId="22" hidden="1">{"'PROFITABILITY'!$A$1:$F$45"}</definedName>
    <definedName name="Groundinga" localSheetId="18" hidden="1">{"'PROFITABILITY'!$A$1:$F$45"}</definedName>
    <definedName name="Groundinga" localSheetId="21" hidden="1">{"'PROFITABILITY'!$A$1:$F$45"}</definedName>
    <definedName name="Groundinga" localSheetId="25" hidden="1">{"'PROFITABILITY'!$A$1:$F$45"}</definedName>
    <definedName name="Groundinga" localSheetId="15" hidden="1">{"'PROFITABILITY'!$A$1:$F$45"}</definedName>
    <definedName name="Groundinga" localSheetId="20" hidden="1">{"'PROFITABILITY'!$A$1:$F$45"}</definedName>
    <definedName name="Groundinga" hidden="1">{"'PROFITABILITY'!$A$1:$F$45"}</definedName>
    <definedName name="Group">#REF!</definedName>
    <definedName name="Group_Mth">#REF!</definedName>
    <definedName name="Group_PM">#REF!</definedName>
    <definedName name="Group_PM1">#REF!</definedName>
    <definedName name="Group_PY">#REF!</definedName>
    <definedName name="Group_PY1">#REF!</definedName>
    <definedName name="Group_YTD">#REF!</definedName>
    <definedName name="Group1">#REF!</definedName>
    <definedName name="Group2">#REF!</definedName>
    <definedName name="Group3">#REF!</definedName>
    <definedName name="Group4">#REF!</definedName>
    <definedName name="GROUPIIE">#REF!</definedName>
    <definedName name="GROUPIIP">#REF!</definedName>
    <definedName name="GROUPX">#REF!</definedName>
    <definedName name="GROUPXI">#REF!</definedName>
    <definedName name="GROUT" localSheetId="2">'[26]Cost of O &amp; O'!$F$34</definedName>
    <definedName name="GROUT" localSheetId="18">#REF!</definedName>
    <definedName name="GROUT" localSheetId="21">'[26]Cost of O &amp; O'!$F$34</definedName>
    <definedName name="GROUT" localSheetId="25">'[26]Cost of O &amp; O'!$F$34</definedName>
    <definedName name="GROUT" localSheetId="15">#REF!</definedName>
    <definedName name="GROUT">#REF!</definedName>
    <definedName name="grout_type" localSheetId="22">#REF!</definedName>
    <definedName name="grout_type" localSheetId="15">#REF!</definedName>
    <definedName name="grout_type" localSheetId="20">#REF!</definedName>
    <definedName name="grout_type">#REF!</definedName>
    <definedName name="GrphActSales" localSheetId="22">#REF!</definedName>
    <definedName name="GrphActSales" localSheetId="20">#REF!</definedName>
    <definedName name="GrphActSales">#REF!</definedName>
    <definedName name="GrphActStk">#REF!</definedName>
    <definedName name="GrphPlanSales">#REF!</definedName>
    <definedName name="GrphTgtStk">#REF!</definedName>
    <definedName name="gs">#REF!</definedName>
    <definedName name="GSDFGFHGH">#REF!</definedName>
    <definedName name="GSDGG">#REF!</definedName>
    <definedName name="gtst">#REF!</definedName>
    <definedName name="GTTA">#REF!</definedName>
    <definedName name="GTTB">#REF!</definedName>
    <definedName name="GUPTAVP">#REF!</definedName>
    <definedName name="GV" localSheetId="2" hidden="1">{#N/A,#N/A,FALSE,"CCTV"}</definedName>
    <definedName name="GV" localSheetId="22" hidden="1">{#N/A,#N/A,FALSE,"CCTV"}</definedName>
    <definedName name="GV" localSheetId="18" hidden="1">{#N/A,#N/A,FALSE,"CCTV"}</definedName>
    <definedName name="GV" localSheetId="21" hidden="1">{#N/A,#N/A,FALSE,"CCTV"}</definedName>
    <definedName name="GV" localSheetId="25" hidden="1">{#N/A,#N/A,FALSE,"CCTV"}</definedName>
    <definedName name="GV" localSheetId="15" hidden="1">{#N/A,#N/A,FALSE,"CCTV"}</definedName>
    <definedName name="GV" localSheetId="20" hidden="1">{#N/A,#N/A,FALSE,"CCTV"}</definedName>
    <definedName name="GV" hidden="1">{#N/A,#N/A,FALSE,"CCTV"}</definedName>
    <definedName name="gvgv">#REF!</definedName>
    <definedName name="gvhgvkj">#REF!</definedName>
    <definedName name="GW" localSheetId="22">#REF!</definedName>
    <definedName name="GW" localSheetId="18">#REF!</definedName>
    <definedName name="Gw" localSheetId="15">#REF!</definedName>
    <definedName name="GW" localSheetId="20">#REF!</definedName>
    <definedName name="GW">#REF!</definedName>
    <definedName name="h" localSheetId="22" hidden="1">#REF!</definedName>
    <definedName name="h" localSheetId="20" hidden="1">#REF!</definedName>
    <definedName name="h" hidden="1">#REF!</definedName>
    <definedName name="H___0">#REF!</definedName>
    <definedName name="H___13">#REF!</definedName>
    <definedName name="h_af">#REF!</definedName>
    <definedName name="h_bf">#REF!</definedName>
    <definedName name="H0">#REF!</definedName>
    <definedName name="H0___0">#REF!</definedName>
    <definedName name="H0___13">#REF!</definedName>
    <definedName name="HA" localSheetId="18">INDEX(#REF!,MATCH(#REF!,#REF!,0))</definedName>
    <definedName name="HA" localSheetId="15">INDEX(#REF!,MATCH(#REF!,#REF!,0))</definedName>
    <definedName name="HA">INDEX(#REF!,MATCH(#REF!,#REF!,0))</definedName>
    <definedName name="haba">#REF!</definedName>
    <definedName name="hai">#REF!</definedName>
    <definedName name="haj">#REF!</definedName>
    <definedName name="HANDL">#REF!</definedName>
    <definedName name="hardrock" localSheetId="2">'[97]RATES (2)'!$L$69</definedName>
    <definedName name="hardrock" localSheetId="18">#REF!</definedName>
    <definedName name="hardrock" localSheetId="21">'[97]RATES (2)'!$L$69</definedName>
    <definedName name="hardrock" localSheetId="25">'[97]RATES (2)'!$L$69</definedName>
    <definedName name="hardrock" localSheetId="15">#REF!</definedName>
    <definedName name="hardrock">#REF!</definedName>
    <definedName name="HARI" localSheetId="2">'[78]ANNEXURE-A'!#REF!</definedName>
    <definedName name="HARI" localSheetId="18">#REF!</definedName>
    <definedName name="HARI" localSheetId="21">'[78]ANNEXURE-A'!#REF!</definedName>
    <definedName name="HARI" localSheetId="25">'[78]ANNEXURE-A'!#REF!</definedName>
    <definedName name="HARI" localSheetId="15">#REF!</definedName>
    <definedName name="HARI">#REF!</definedName>
    <definedName name="HaulWMM" localSheetId="2">[11]Basicrates!$D$93</definedName>
    <definedName name="HaulWMM" localSheetId="18">#REF!</definedName>
    <definedName name="HaulWMM" localSheetId="21">[11]Basicrates!$D$93</definedName>
    <definedName name="HaulWMM" localSheetId="25">[11]Basicrates!$D$93</definedName>
    <definedName name="HaulWMM" localSheetId="15">#REF!</definedName>
    <definedName name="HaulWMM">#REF!</definedName>
    <definedName name="HB" localSheetId="18">INDEX(#REF!,MATCH(#REF!,#REF!,0))</definedName>
    <definedName name="HB" localSheetId="15">INDEX(#REF!,MATCH(#REF!,#REF!,0))</definedName>
    <definedName name="HB">INDEX(#REF!,MATCH(#REF!,#REF!,0))</definedName>
    <definedName name="HBGDust" localSheetId="2">[11]Basicrates!$F$15</definedName>
    <definedName name="HBGDust" localSheetId="18">#REF!</definedName>
    <definedName name="HBGDust" localSheetId="21">[11]Basicrates!$F$15</definedName>
    <definedName name="HBGDust" localSheetId="25">[11]Basicrates!$F$15</definedName>
    <definedName name="HBGDust" localSheetId="15">#REF!</definedName>
    <definedName name="HBGDust">#REF!</definedName>
    <definedName name="HC" localSheetId="18">INDEX(#REF!,MATCH(#REF!,#REF!,0))</definedName>
    <definedName name="HC" localSheetId="15">INDEX(#REF!,MATCH(#REF!,#REF!,0))</definedName>
    <definedName name="HC">INDEX(#REF!,MATCH(#REF!,#REF!,0))</definedName>
    <definedName name="Hcbdw" localSheetId="2">[112]Timesheet!#REF!</definedName>
    <definedName name="Hcbdw" localSheetId="22">#REF!</definedName>
    <definedName name="Hcbdw" localSheetId="18">#REF!</definedName>
    <definedName name="Hcbdw" localSheetId="21">[112]Timesheet!#REF!</definedName>
    <definedName name="Hcbdw" localSheetId="25">[112]Timesheet!#REF!</definedName>
    <definedName name="Hcbdw" localSheetId="15">#REF!</definedName>
    <definedName name="Hcbdw" localSheetId="20">#REF!</definedName>
    <definedName name="Hcbdw">#REF!</definedName>
    <definedName name="Hcw" localSheetId="2">[112]Timesheet!#REF!</definedName>
    <definedName name="Hcw" localSheetId="22">#REF!</definedName>
    <definedName name="Hcw" localSheetId="18">#REF!</definedName>
    <definedName name="Hcw" localSheetId="21">[112]Timesheet!#REF!</definedName>
    <definedName name="Hcw" localSheetId="25">[112]Timesheet!#REF!</definedName>
    <definedName name="Hcw" localSheetId="15">#REF!</definedName>
    <definedName name="Hcw" localSheetId="20">#REF!</definedName>
    <definedName name="Hcw">#REF!</definedName>
    <definedName name="HD" localSheetId="18">INDEX(#REF!,MATCH(#REF!,#REF!,0))</definedName>
    <definedName name="HD" localSheetId="15">INDEX(#REF!,MATCH(#REF!,#REF!,0))</definedName>
    <definedName name="HD">INDEX(#REF!,MATCH(#REF!,#REF!,0))</definedName>
    <definedName name="hdffghh">#REF!</definedName>
    <definedName name="HE" localSheetId="22">#REF!</definedName>
    <definedName name="HE" localSheetId="20">#REF!</definedName>
    <definedName name="HE">#REF!</definedName>
    <definedName name="head1">[20]Code!$B$1</definedName>
    <definedName name="head2">[16]Code!#REF!</definedName>
    <definedName name="head3">[16]Code!#REF!</definedName>
    <definedName name="Header" localSheetId="22">#REF!</definedName>
    <definedName name="Header" localSheetId="20">#REF!</definedName>
    <definedName name="Header">#REF!</definedName>
    <definedName name="Header_Row">ROW(#REF!)</definedName>
    <definedName name="HEATER_DATA">#REF!</definedName>
    <definedName name="hed">#REF!</definedName>
    <definedName name="HEDGING">#REF!</definedName>
    <definedName name="her">'[80]220 11  BS '!#REF!</definedName>
    <definedName name="Herstellerangaben">#REF!</definedName>
    <definedName name="hf">#REF!</definedName>
    <definedName name="hfi">#REF!</definedName>
    <definedName name="HG" localSheetId="18">INDEX(#REF!,MATCH(#REF!,#REF!,0))</definedName>
    <definedName name="HG" localSheetId="21">INDEX(#REF!,MATCH(#REF!,#REF!,0))</definedName>
    <definedName name="HG" localSheetId="25">INDEX(#REF!,MATCH(#REF!,#REF!,0))</definedName>
    <definedName name="HG" localSheetId="15">INDEX(#REF!,MATCH(#REF!,#REF!,0))</definedName>
    <definedName name="HG">INDEX(#REF!,MATCH(#REF!,#REF!,0))</definedName>
    <definedName name="HGDFGD"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hfjkg">[113]Timesheet!#REF!</definedName>
    <definedName name="HGGDF"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r">#REF!</definedName>
    <definedName name="hgvgv">#REF!</definedName>
    <definedName name="hh" localSheetId="22">#REF!</definedName>
    <definedName name="hh" localSheetId="18">#REF!</definedName>
    <definedName name="hh" localSheetId="20">#REF!</definedName>
    <definedName name="hh">#REF!</definedName>
    <definedName name="hh___0">#REF!</definedName>
    <definedName name="hh___13">#REF!</definedName>
    <definedName name="hhgfhbfghj">#REF!</definedName>
    <definedName name="hhgg">[52]GWC!#REF!</definedName>
    <definedName name="hhh">#REF!</definedName>
    <definedName name="hhh_1">#REF!</definedName>
    <definedName name="hhhh">#REF!</definedName>
    <definedName name="hhhhhhh">#REF!</definedName>
    <definedName name="hhhhhhhh">'[106]UNP-NCW '!#REF!</definedName>
    <definedName name="hhhhhhhhh">'[106]UNP-NCW '!#REF!</definedName>
    <definedName name="hhhkh" hidden="1">#REF!</definedName>
    <definedName name="hhmm">#REF!</definedName>
    <definedName name="Hhpc" localSheetId="2">[112]Timesheet!#REF!</definedName>
    <definedName name="Hhpc" localSheetId="22">#REF!</definedName>
    <definedName name="Hhpc" localSheetId="18">#REF!</definedName>
    <definedName name="Hhpc" localSheetId="21">[112]Timesheet!#REF!</definedName>
    <definedName name="Hhpc" localSheetId="25">[112]Timesheet!#REF!</definedName>
    <definedName name="Hhpc" localSheetId="15">#REF!</definedName>
    <definedName name="Hhpc" localSheetId="20">#REF!</definedName>
    <definedName name="Hhpc">#REF!</definedName>
    <definedName name="hhs" localSheetId="22">#REF!</definedName>
    <definedName name="hhs" localSheetId="20">#REF!</definedName>
    <definedName name="hhs">#REF!</definedName>
    <definedName name="hhss">#REF!</definedName>
    <definedName name="HI" localSheetId="2">INDEX(#REF!,MATCH(#REF!,#REF!,0))</definedName>
    <definedName name="hi" localSheetId="22">#REF!</definedName>
    <definedName name="hi" localSheetId="18">#REF!</definedName>
    <definedName name="HI" localSheetId="21">INDEX(#REF!,MATCH(#REF!,#REF!,0))</definedName>
    <definedName name="HI" localSheetId="25">INDEX(#REF!,MATCH(#REF!,#REF!,0))</definedName>
    <definedName name="hi" localSheetId="20">#REF!</definedName>
    <definedName name="hi">#REF!</definedName>
    <definedName name="HiddenRows" localSheetId="2" hidden="1">[93]Uls!$A$35:$A$35</definedName>
    <definedName name="HiddenRows" localSheetId="18" hidden="1">#REF!</definedName>
    <definedName name="HiddenRows" localSheetId="21" hidden="1">[93]Uls!$A$35:$A$35</definedName>
    <definedName name="HiddenRows" localSheetId="25" hidden="1">[93]Uls!$A$35:$A$35</definedName>
    <definedName name="HiddenRows" localSheetId="15" hidden="1">#REF!</definedName>
    <definedName name="HiddenRows" hidden="1">#REF!</definedName>
    <definedName name="hijkl" localSheetId="2" hidden="1">{"'PROFITABILITY'!$A$1:$F$45"}</definedName>
    <definedName name="hijkl" localSheetId="22" hidden="1">{"'PROFITABILITY'!$A$1:$F$45"}</definedName>
    <definedName name="hijkl" localSheetId="18" hidden="1">{"'PROFITABILITY'!$A$1:$F$45"}</definedName>
    <definedName name="hijkl" localSheetId="21" hidden="1">{"'PROFITABILITY'!$A$1:$F$45"}</definedName>
    <definedName name="hijkl" localSheetId="25" hidden="1">{"'PROFITABILITY'!$A$1:$F$45"}</definedName>
    <definedName name="hijkl" localSheetId="15" hidden="1">{"'PROFITABILITY'!$A$1:$F$45"}</definedName>
    <definedName name="hijkl" localSheetId="20" hidden="1">{"'PROFITABILITY'!$A$1:$F$45"}</definedName>
    <definedName name="hijkl" hidden="1">{"'PROFITABILITY'!$A$1:$F$45"}</definedName>
    <definedName name="HINDHUSTAN">#REF!</definedName>
    <definedName name="HINDI">#REF!</definedName>
    <definedName name="HIns" localSheetId="2">[65]DSLP!#REF!</definedName>
    <definedName name="HIns" localSheetId="22">#REF!</definedName>
    <definedName name="HIns" localSheetId="18">#REF!</definedName>
    <definedName name="HIns" localSheetId="21">[65]DSLP!#REF!</definedName>
    <definedName name="HIns" localSheetId="25">[65]DSLP!#REF!</definedName>
    <definedName name="HIns" localSheetId="15">#REF!</definedName>
    <definedName name="HIns" localSheetId="20">#REF!</definedName>
    <definedName name="HIns">#REF!</definedName>
    <definedName name="Hipc" localSheetId="2">[112]Timesheet!#REF!</definedName>
    <definedName name="Hipc" localSheetId="22">#REF!</definedName>
    <definedName name="Hipc" localSheetId="18">#REF!</definedName>
    <definedName name="Hipc" localSheetId="21">[112]Timesheet!#REF!</definedName>
    <definedName name="Hipc" localSheetId="25">[112]Timesheet!#REF!</definedName>
    <definedName name="Hipc" localSheetId="15">#REF!</definedName>
    <definedName name="Hipc" localSheetId="20">#REF!</definedName>
    <definedName name="Hipc">#REF!</definedName>
    <definedName name="Hire_Amortize" localSheetId="15">#REF!</definedName>
    <definedName name="Hire_Amortize">#REF!</definedName>
    <definedName name="His"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uhiuhpoho" localSheetId="18">#REF!</definedName>
    <definedName name="hiuhiuhpoho">#REF!</definedName>
    <definedName name="Hiway" localSheetId="18">#REF!</definedName>
    <definedName name="Hiway">#REF!</definedName>
    <definedName name="HJ" localSheetId="18">INDEX(#REF!,MATCH(#REF!,#REF!,0))</definedName>
    <definedName name="HJ" localSheetId="21">INDEX(#REF!,MATCH(#REF!,#REF!,0))</definedName>
    <definedName name="HJ" localSheetId="25">INDEX(#REF!,MATCH(#REF!,#REF!,0))</definedName>
    <definedName name="HJ" localSheetId="15">INDEX(#REF!,MATCH(#REF!,#REF!,0))</definedName>
    <definedName name="HJ">INDEX(#REF!,MATCH(#REF!,#REF!,0))</definedName>
    <definedName name="hjbghb">#REF!</definedName>
    <definedName name="hjjjjjj" hidden="1">{"form-D1",#N/A,FALSE,"FORM-D1";"form-D1_amt",#N/A,FALSE,"FORM-D1"}</definedName>
    <definedName name="HK" localSheetId="18">INDEX(#REF!,MATCH(#REF!,#REF!,0))</definedName>
    <definedName name="HK" localSheetId="15">INDEX(#REF!,MATCH(#REF!,#REF!,0))</definedName>
    <definedName name="HK">INDEX(#REF!,MATCH(#REF!,#REF!,0))</definedName>
    <definedName name="hkg">#REF!</definedName>
    <definedName name="HL" localSheetId="22">INDEX(#REF!,MATCH(#REF!,#REF!,0))</definedName>
    <definedName name="HL" localSheetId="18">INDEX(#REF!,MATCH(#REF!,#REF!,0))</definedName>
    <definedName name="HL" localSheetId="21">INDEX(#REF!,MATCH(#REF!,#REF!,0))</definedName>
    <definedName name="HL" localSheetId="25">INDEX(#REF!,MATCH(#REF!,#REF!,0))</definedName>
    <definedName name="hl" localSheetId="15">#REF!</definedName>
    <definedName name="HL" localSheetId="20">INDEX(#REF!,MATCH(#REF!,#REF!,0))</definedName>
    <definedName name="HL">INDEX(#REF!,MATCH(#REF!,#REF!,0))</definedName>
    <definedName name="hleft">#REF!</definedName>
    <definedName name="Hlp" localSheetId="2">[112]Timesheet!#REF!</definedName>
    <definedName name="Hlp" localSheetId="22">#REF!</definedName>
    <definedName name="Hlp" localSheetId="18">#REF!</definedName>
    <definedName name="Hlp" localSheetId="21">[112]Timesheet!#REF!</definedName>
    <definedName name="Hlp" localSheetId="25">[112]Timesheet!#REF!</definedName>
    <definedName name="Hlp" localSheetId="15">#REF!</definedName>
    <definedName name="Hlp" localSheetId="20">#REF!</definedName>
    <definedName name="Hlp">#REF!</definedName>
    <definedName name="HM" localSheetId="2">#REF!</definedName>
    <definedName name="HM" localSheetId="22">#REF!</definedName>
    <definedName name="HM" localSheetId="20">#REF!</definedName>
    <definedName name="HM">#REF!</definedName>
    <definedName name="ＨＭ_ＨＥ_合__計" localSheetId="2">#REF!</definedName>
    <definedName name="ＨＭ_ＨＥ_合__計">#REF!</definedName>
    <definedName name="HMD">#REF!</definedName>
    <definedName name="HN">#REF!</definedName>
    <definedName name="HNDCLR_CHGS">#REF!</definedName>
    <definedName name="ho" hidden="1">#REF!</definedName>
    <definedName name="ho___0">#REF!</definedName>
    <definedName name="ho___13">#REF!</definedName>
    <definedName name="hoi" localSheetId="2">[65]DSLP!#REF!</definedName>
    <definedName name="hoi" localSheetId="22">#REF!</definedName>
    <definedName name="hoi" localSheetId="18">#REF!</definedName>
    <definedName name="hoi" localSheetId="21">[65]DSLP!#REF!</definedName>
    <definedName name="hoi" localSheetId="25">[65]DSLP!#REF!</definedName>
    <definedName name="hoi" localSheetId="15">#REF!</definedName>
    <definedName name="hoi" localSheetId="20">#REF!</definedName>
    <definedName name="hoi">#REF!</definedName>
    <definedName name="hone">#REF!</definedName>
    <definedName name="hoo" localSheetId="15">#REF!</definedName>
    <definedName name="hoo">#REF!</definedName>
    <definedName name="hotwo">#REF!</definedName>
    <definedName name="HP" hidden="1">{"form-D1",#N/A,FALSE,"FORM-D1";"form-D1_amt",#N/A,FALSE,"FORM-D1"}</definedName>
    <definedName name="HR" localSheetId="21">#REF!</definedName>
    <definedName name="HR" localSheetId="25">#REF!</definedName>
    <definedName name="HR">#REF!</definedName>
    <definedName name="hright">#REF!</definedName>
    <definedName name="hS" localSheetId="22">#REF!</definedName>
    <definedName name="hS" localSheetId="20">#REF!</definedName>
    <definedName name="hS">#REF!</definedName>
    <definedName name="hS___0">#REF!</definedName>
    <definedName name="hS___13">#REF!</definedName>
    <definedName name="Hs_atm" localSheetId="2">[112]Timesheet!#REF!</definedName>
    <definedName name="Hs_atm" localSheetId="22">#REF!</definedName>
    <definedName name="Hs_atm" localSheetId="18">#REF!</definedName>
    <definedName name="Hs_atm" localSheetId="21">[112]Timesheet!#REF!</definedName>
    <definedName name="Hs_atm" localSheetId="25">[112]Timesheet!#REF!</definedName>
    <definedName name="Hs_atm" localSheetId="15">#REF!</definedName>
    <definedName name="Hs_atm" localSheetId="20">#REF!</definedName>
    <definedName name="Hs_atm">#REF!</definedName>
    <definedName name="HSn" localSheetId="22">#REF!</definedName>
    <definedName name="HSn" localSheetId="20">#REF!</definedName>
    <definedName name="HSn">#REF!</definedName>
    <definedName name="HSS">#REF!</definedName>
    <definedName name="ht">[32]Coalmine!#REF!</definedName>
    <definedName name="HTd">#REF!</definedName>
    <definedName name="hthree">#REF!</definedName>
    <definedName name="html" localSheetId="2" hidden="1">{"'PROFITABILITY'!$A$1:$F$45"}</definedName>
    <definedName name="html" localSheetId="22" hidden="1">{"'PROFITABILITY'!$A$1:$F$45"}</definedName>
    <definedName name="html" localSheetId="18" hidden="1">{"'PROFITABILITY'!$A$1:$F$45"}</definedName>
    <definedName name="html" localSheetId="21" hidden="1">{"'PROFITABILITY'!$A$1:$F$45"}</definedName>
    <definedName name="html" localSheetId="25" hidden="1">{"'PROFITABILITY'!$A$1:$F$45"}</definedName>
    <definedName name="html" localSheetId="15" hidden="1">{"'PROFITABILITY'!$A$1:$F$45"}</definedName>
    <definedName name="html" localSheetId="20" hidden="1">{"'PROFITABILITY'!$A$1:$F$45"}</definedName>
    <definedName name="html" hidden="1">{"'PROFITABILITY'!$A$1:$F$45"}</definedName>
    <definedName name="HTML_CodePage" hidden="1">1252</definedName>
    <definedName name="HTML_Control" localSheetId="2" hidden="1">{"'PROFITABILITY'!$A$1:$F$45"}</definedName>
    <definedName name="HTML_Control" localSheetId="22" hidden="1">{"'PROFITABILITY'!$A$1:$F$45"}</definedName>
    <definedName name="HTML_Control" localSheetId="18" hidden="1">{"'PROFITABILITY'!$A$1:$F$45"}</definedName>
    <definedName name="HTML_Control" localSheetId="21" hidden="1">{"'PROFITABILITY'!$A$1:$F$45"}</definedName>
    <definedName name="HTML_Control" localSheetId="25" hidden="1">{"'PROFITABILITY'!$A$1:$F$45"}</definedName>
    <definedName name="HTML_Control" localSheetId="15" hidden="1">{"'PROFITABILITY'!$A$1:$F$45"}</definedName>
    <definedName name="HTML_Control" localSheetId="20" hidden="1">{"'PROFITABILITY'!$A$1:$F$45"}</definedName>
    <definedName name="HTML_Control" hidden="1">{"'PROFITABILITY'!$A$1:$F$45"}</definedName>
    <definedName name="HTML_Control_1" localSheetId="2" hidden="1">{"'PROFITABILITY'!$A$1:$F$45"}</definedName>
    <definedName name="HTML_Control_1" localSheetId="22" hidden="1">{"'PROFITABILITY'!$A$1:$F$45"}</definedName>
    <definedName name="HTML_Control_1" localSheetId="18" hidden="1">{"'PROFITABILITY'!$A$1:$F$45"}</definedName>
    <definedName name="HTML_Control_1" localSheetId="21" hidden="1">{"'PROFITABILITY'!$A$1:$F$45"}</definedName>
    <definedName name="HTML_Control_1" localSheetId="25" hidden="1">{"'PROFITABILITY'!$A$1:$F$45"}</definedName>
    <definedName name="HTML_Control_1" localSheetId="15" hidden="1">{"'PROFITABILITY'!$A$1:$F$45"}</definedName>
    <definedName name="HTML_Control_1" localSheetId="20" hidden="1">{"'PROFITABILITY'!$A$1:$F$45"}</definedName>
    <definedName name="HTML_Control_1" hidden="1">{"'PROFITABILITY'!$A$1:$F$45"}</definedName>
    <definedName name="HTML_control2" localSheetId="22" hidden="1">{"'Sheet1'!$A$4386:$N$4591"}</definedName>
    <definedName name="HTML_control2" localSheetId="18" hidden="1">{"'Sheet1'!$A$4386:$N$4591"}</definedName>
    <definedName name="HTML_control2" localSheetId="21" hidden="1">{"'Sheet1'!$A$4386:$N$4591"}</definedName>
    <definedName name="HTML_control2" localSheetId="25" hidden="1">{"'Sheet1'!$A$4386:$N$4591"}</definedName>
    <definedName name="HTML_control2" localSheetId="15" hidden="1">{"'Sheet1'!$A$4386:$N$4591"}</definedName>
    <definedName name="HTML_control2" localSheetId="20" hidden="1">{"'Sheet1'!$A$4386:$N$4591"}</definedName>
    <definedName name="HTML_control2" hidden="1">{"'Sheet1'!$A$4386:$N$4591"}</definedName>
    <definedName name="HTML_Description" hidden="1">""</definedName>
    <definedName name="HTML_Email" hidden="1">""</definedName>
    <definedName name="HTML_Header" localSheetId="21" hidden="1">"PRICE AND PROFOTABILITY"</definedName>
    <definedName name="HTML_Header" localSheetId="25" hidden="1">"PRICE AND PROFOTABILITY"</definedName>
    <definedName name="HTML_Header" hidden="1">"PRICE AND PROFOTABILITY"</definedName>
    <definedName name="HTML_LastUpdate" localSheetId="21" hidden="1">"2/9/99"</definedName>
    <definedName name="HTML_LastUpdate" localSheetId="25" hidden="1">"2/9/99"</definedName>
    <definedName name="HTML_LastUpdate" hidden="1">"2/9/99"</definedName>
    <definedName name="HTML_LineAfter" localSheetId="21" hidden="1">TRUE</definedName>
    <definedName name="HTML_LineAfter" localSheetId="25" hidden="1">TRUE</definedName>
    <definedName name="HTML_LineAfter" hidden="1">TRUE</definedName>
    <definedName name="HTML_LineBefore" localSheetId="21" hidden="1">TRUE</definedName>
    <definedName name="HTML_LineBefore" localSheetId="25" hidden="1">TRUE</definedName>
    <definedName name="HTML_LineBefore" hidden="1">TRUE</definedName>
    <definedName name="HTML_Name" localSheetId="21" hidden="1">"KEC  INTERNATIONAL"</definedName>
    <definedName name="HTML_Name" localSheetId="25" hidden="1">"KEC  INTERNATIONAL"</definedName>
    <definedName name="HTML_Name" hidden="1">"KEC  INTERNATIONAL"</definedName>
    <definedName name="HTML_OBDlg2" hidden="1">TRUE</definedName>
    <definedName name="HTML_OBDlg4" hidden="1">TRUE</definedName>
    <definedName name="HTML_OS" hidden="1">0</definedName>
    <definedName name="HTML_PathFile" localSheetId="21" hidden="1">"C:\My Documents\XLS.htm"</definedName>
    <definedName name="HTML_PathFile" localSheetId="25" hidden="1">"C:\My Documents\XLS.htm"</definedName>
    <definedName name="HTML_PathFile" hidden="1">"C:\My Documents\XLS.htm"</definedName>
    <definedName name="HTML_Title" localSheetId="21" hidden="1">"MANANTALI PROJECT"</definedName>
    <definedName name="HTML_Title" localSheetId="25" hidden="1">"MANANTALI PROJECT"</definedName>
    <definedName name="HTML_Title" hidden="1">"MANANTALI PROJECT"</definedName>
    <definedName name="html2" localSheetId="2" hidden="1">{"'PROFITABILITY'!$A$1:$F$45"}</definedName>
    <definedName name="html2" localSheetId="22" hidden="1">{"'PROFITABILITY'!$A$1:$F$45"}</definedName>
    <definedName name="html2" localSheetId="18" hidden="1">{"'PROFITABILITY'!$A$1:$F$45"}</definedName>
    <definedName name="html2" localSheetId="21" hidden="1">{"'PROFITABILITY'!$A$1:$F$45"}</definedName>
    <definedName name="html2" localSheetId="25" hidden="1">{"'PROFITABILITY'!$A$1:$F$45"}</definedName>
    <definedName name="html2" localSheetId="15" hidden="1">{"'PROFITABILITY'!$A$1:$F$45"}</definedName>
    <definedName name="html2" localSheetId="20" hidden="1">{"'PROFITABILITY'!$A$1:$F$45"}</definedName>
    <definedName name="html2" hidden="1">{"'PROFITABILITY'!$A$1:$F$45"}</definedName>
    <definedName name="HTn">#REF!</definedName>
    <definedName name="htwo" localSheetId="21">#REF!</definedName>
    <definedName name="htwo" localSheetId="25">#REF!</definedName>
    <definedName name="htwo">#REF!</definedName>
    <definedName name="Hu">#REF!</definedName>
    <definedName name="Hu___0">#REF!</definedName>
    <definedName name="Hu___13">#REF!</definedName>
    <definedName name="humepipe1200" localSheetId="2">'[22]Material '!$G$48</definedName>
    <definedName name="humepipe1200" localSheetId="18">#REF!</definedName>
    <definedName name="humepipe1200" localSheetId="21">'[22]Material '!$G$48</definedName>
    <definedName name="humepipe1200" localSheetId="25">'[22]Material '!$G$48</definedName>
    <definedName name="humepipe1200" localSheetId="15">#REF!</definedName>
    <definedName name="humepipe1200">#REF!</definedName>
    <definedName name="humepipenp3" localSheetId="2">'[22]Material '!$G$49</definedName>
    <definedName name="humepipenp3" localSheetId="18">#REF!</definedName>
    <definedName name="humepipenp3" localSheetId="21">'[22]Material '!$G$49</definedName>
    <definedName name="humepipenp3" localSheetId="25">'[22]Material '!$G$49</definedName>
    <definedName name="humepipenp3" localSheetId="15">#REF!</definedName>
    <definedName name="humepipenp3">#REF!</definedName>
    <definedName name="HV" localSheetId="22">#REF!</definedName>
    <definedName name="HV" localSheetId="15">#REF!</definedName>
    <definedName name="HV" localSheetId="20">#REF!</definedName>
    <definedName name="HV">#REF!</definedName>
    <definedName name="Hw">#REF!</definedName>
    <definedName name="Hw_atm" localSheetId="2">[112]Timesheet!#REF!</definedName>
    <definedName name="Hw_atm" localSheetId="22">#REF!</definedName>
    <definedName name="Hw_atm" localSheetId="18">#REF!</definedName>
    <definedName name="Hw_atm" localSheetId="21">[112]Timesheet!#REF!</definedName>
    <definedName name="Hw_atm" localSheetId="25">[112]Timesheet!#REF!</definedName>
    <definedName name="Hw_atm" localSheetId="15">#REF!</definedName>
    <definedName name="Hw_atm" localSheetId="20">#REF!</definedName>
    <definedName name="Hw_atm">#REF!</definedName>
    <definedName name="HX" localSheetId="22">#REF!</definedName>
    <definedName name="HX" localSheetId="21">#REF!</definedName>
    <definedName name="HX" localSheetId="25">#REF!</definedName>
    <definedName name="HX" localSheetId="20">#REF!</definedName>
    <definedName name="HX">#REF!</definedName>
    <definedName name="hxa" localSheetId="21">#REF!</definedName>
    <definedName name="hxa" localSheetId="25">#REF!</definedName>
    <definedName name="hxa">#REF!</definedName>
    <definedName name="hxb" localSheetId="2">[65]DSLP!#REF!</definedName>
    <definedName name="hxb" localSheetId="22">#REF!</definedName>
    <definedName name="hxb" localSheetId="18">#REF!</definedName>
    <definedName name="hxb" localSheetId="21">[65]DSLP!#REF!</definedName>
    <definedName name="hxb" localSheetId="25">[65]DSLP!#REF!</definedName>
    <definedName name="hxb" localSheetId="15">#REF!</definedName>
    <definedName name="hxb" localSheetId="20">#REF!</definedName>
    <definedName name="hxb">#REF!</definedName>
    <definedName name="hxc" localSheetId="15">#REF!</definedName>
    <definedName name="hxc">#REF!</definedName>
    <definedName name="hxd" localSheetId="22">#REF!</definedName>
    <definedName name="hxd" localSheetId="21">#REF!</definedName>
    <definedName name="hxd" localSheetId="25">#REF!</definedName>
    <definedName name="hxd" localSheetId="20">#REF!</definedName>
    <definedName name="hxd">#REF!</definedName>
    <definedName name="hxdd">[25]CAL!#REF!</definedName>
    <definedName name="hxe">#REF!</definedName>
    <definedName name="hxee">[25]CAL!#REF!</definedName>
    <definedName name="hxf">#REF!</definedName>
    <definedName name="Hxg">'[114]220Kv'!#REF!</definedName>
    <definedName name="hxi" localSheetId="2">[65]DSLP!#REF!</definedName>
    <definedName name="hxi" localSheetId="22">#REF!</definedName>
    <definedName name="hxi" localSheetId="18">#REF!</definedName>
    <definedName name="hxi" localSheetId="21">[65]DSLP!#REF!</definedName>
    <definedName name="hxi" localSheetId="25">[65]DSLP!#REF!</definedName>
    <definedName name="hxi" localSheetId="15">#REF!</definedName>
    <definedName name="hxi" localSheetId="20">#REF!</definedName>
    <definedName name="hxi">#REF!</definedName>
    <definedName name="hy">#REF!</definedName>
    <definedName name="hyio" localSheetId="15">#REF!</definedName>
    <definedName name="hyio">#REF!</definedName>
    <definedName name="HYSD" localSheetId="2">'[76]Abs PMRL'!$B$702</definedName>
    <definedName name="HYSD" localSheetId="22">#REF!</definedName>
    <definedName name="HYSD" localSheetId="18">#REF!</definedName>
    <definedName name="HYSD" localSheetId="21">'[76]Abs PMRL'!$B$702</definedName>
    <definedName name="HYSD" localSheetId="25">'[76]Abs PMRL'!$B$702</definedName>
    <definedName name="HYSD" localSheetId="15">#REF!</definedName>
    <definedName name="HYSD" localSheetId="20">#REF!</definedName>
    <definedName name="HYSD">#REF!</definedName>
    <definedName name="HYSD_Steel" localSheetId="2">'[44]Materials '!$AV$23</definedName>
    <definedName name="HYSD_Steel" localSheetId="18">#REF!</definedName>
    <definedName name="HYSD_Steel" localSheetId="21">'[44]Materials '!$AV$23</definedName>
    <definedName name="HYSD_Steel" localSheetId="25">'[44]Materials '!$AV$23</definedName>
    <definedName name="HYSD_Steel" localSheetId="15">#REF!</definedName>
    <definedName name="HYSD_Steel">#REF!</definedName>
    <definedName name="hysdqrate" localSheetId="15">#REF!</definedName>
    <definedName name="hysdqrate">#REF!</definedName>
    <definedName name="Hz" localSheetId="15">#REF!</definedName>
    <definedName name="Hz">#REF!</definedName>
    <definedName name="I" localSheetId="22">#REF!</definedName>
    <definedName name="I" localSheetId="20">#REF!</definedName>
    <definedName name="I">#REF!</definedName>
    <definedName name="I___0">#REF!</definedName>
    <definedName name="I___13">#REF!</definedName>
    <definedName name="I00.48">#REF!</definedName>
    <definedName name="I0138.0">#REF!</definedName>
    <definedName name="I04.16">#REF!</definedName>
    <definedName name="I2m" localSheetId="21">#REF!</definedName>
    <definedName name="I2m" localSheetId="25">#REF!</definedName>
    <definedName name="I2m">#REF!</definedName>
    <definedName name="i3phf">#REF!</definedName>
    <definedName name="IA" localSheetId="18">INDEX(#REF!,MATCH(#REF!,#REF!,0))</definedName>
    <definedName name="IA" localSheetId="15">INDEX(#REF!,MATCH(#REF!,#REF!,0))</definedName>
    <definedName name="IA">INDEX(#REF!,MATCH(#REF!,#REF!,0))</definedName>
    <definedName name="IAH">#REF!</definedName>
    <definedName name="IAM" localSheetId="22" hidden="1">{"'Sheet1'!$A$4386:$N$4591"}</definedName>
    <definedName name="IAM" localSheetId="18" hidden="1">{"'Sheet1'!$A$4386:$N$4591"}</definedName>
    <definedName name="IAM" localSheetId="21" hidden="1">{"'Sheet1'!$A$4386:$N$4591"}</definedName>
    <definedName name="IAM" localSheetId="25" hidden="1">{"'Sheet1'!$A$4386:$N$4591"}</definedName>
    <definedName name="IAM" localSheetId="15" hidden="1">{"'Sheet1'!$A$4386:$N$4591"}</definedName>
    <definedName name="IAM" localSheetId="20" hidden="1">{"'Sheet1'!$A$4386:$N$4591"}</definedName>
    <definedName name="IAM" hidden="1">{"'Sheet1'!$A$4386:$N$4591"}</definedName>
    <definedName name="IB" localSheetId="18">INDEX(#REF!,MATCH(#REF!,#REF!,0))</definedName>
    <definedName name="IB" localSheetId="15">INDEX(#REF!,MATCH(#REF!,#REF!,0))</definedName>
    <definedName name="IB">INDEX(#REF!,MATCH(#REF!,#REF!,0))</definedName>
    <definedName name="IC" localSheetId="22">INDEX(#REF!,MATCH(#REF!,#REF!,0))</definedName>
    <definedName name="IC" localSheetId="18">INDEX(#REF!,MATCH(#REF!,#REF!,0))</definedName>
    <definedName name="IC" localSheetId="21">INDEX(#REF!,MATCH(#REF!,#REF!,0))</definedName>
    <definedName name="IC" localSheetId="25">INDEX(#REF!,MATCH(#REF!,#REF!,0))</definedName>
    <definedName name="ic" localSheetId="15">5%</definedName>
    <definedName name="IC" localSheetId="20">INDEX(#REF!,MATCH(#REF!,#REF!,0))</definedName>
    <definedName name="IC">INDEX(#REF!,MATCH(#REF!,#REF!,0))</definedName>
    <definedName name="icb">[115]Codes!$C$9</definedName>
    <definedName name="Icc" localSheetId="18">#REF!*#REF!</definedName>
    <definedName name="Icc" localSheetId="15">#REF!*#REF!</definedName>
    <definedName name="Icc">#REF!*#REF!</definedName>
    <definedName name="Icc0">#REF!</definedName>
    <definedName name="IceThickness">#REF!</definedName>
    <definedName name="icfai">#REF!</definedName>
    <definedName name="ICS_DISCUSSION_C_ISSUES_List" localSheetId="22">#REF!</definedName>
    <definedName name="ICS_DISCUSSION_C_ISSUES_List" localSheetId="20">#REF!</definedName>
    <definedName name="ICS_DISCUSSION_C_ISSUES_List" localSheetId="3">#REF!</definedName>
    <definedName name="ICS_DISCUSSION_C_ISSUES_List">#REF!</definedName>
    <definedName name="ID">#REF!</definedName>
    <definedName name="IDA">#REF!</definedName>
    <definedName name="idb">#REF!</definedName>
    <definedName name="IDIOT">#REF!</definedName>
    <definedName name="IDLandS_Peak_MP">#REF!</definedName>
    <definedName name="idt">#REF!</definedName>
    <definedName name="idto" localSheetId="3">#REF!</definedName>
    <definedName name="idto">#REF!</definedName>
    <definedName name="idyn">#REF!</definedName>
    <definedName name="ie">#REF!</definedName>
    <definedName name="IE_Adv">'[98]IE 13-14'!#REF!</definedName>
    <definedName name="IE_AGWC">'[98]IE 13-14'!#REF!</definedName>
    <definedName name="IE_AM">'[98]IE 13-14'!#REF!</definedName>
    <definedName name="IE_ANFA">'[98]IE 13-14'!#REF!</definedName>
    <definedName name="IE_ANFE">'[98]IE 13-14'!#REF!</definedName>
    <definedName name="IE_ANFEBG">'[98]IE 13-14'!#REF!</definedName>
    <definedName name="IE_ANWC">'[98]IE 13-14'!#REF!</definedName>
    <definedName name="IE_Apr">'[98]IE 13-14'!$AN:$AN</definedName>
    <definedName name="IE_Aug">'[98]IE 13-14'!$AR:$AR</definedName>
    <definedName name="IE_Avg_Adv">'[98]IE 13-14'!#REF!</definedName>
    <definedName name="IE_Avg_COI">'[98]IE 13-14'!#REF!</definedName>
    <definedName name="IE_Avg_OCA">'[98]IE 13-14'!#REF!</definedName>
    <definedName name="IE_Avg_OCL">'[98]IE 13-14'!#REF!</definedName>
    <definedName name="IE_Avg_OS">'[98]IE 13-14'!#REF!</definedName>
    <definedName name="IE_Avg_Stk">'[98]IE 13-14'!#REF!</definedName>
    <definedName name="IE_Avg_VC">'[98]IE 13-14'!#REF!</definedName>
    <definedName name="IE_Avg_WC_Key">#REF!</definedName>
    <definedName name="IE_COI">'[98]IE 13-14'!#REF!</definedName>
    <definedName name="IE_Dec">'[98]IE 13-14'!$AV:$AV</definedName>
    <definedName name="IE_Deprn">'[98]IE 13-14'!#REF!</definedName>
    <definedName name="IE_Feb">'[98]IE 13-14'!$AX:$AX</definedName>
    <definedName name="IE_GM">'[98]IE 13-14'!#REF!</definedName>
    <definedName name="IE_Jan">'[98]IE 13-14'!$AW:$AW</definedName>
    <definedName name="IE_Jul">'[98]IE 13-14'!$AQ:$AQ</definedName>
    <definedName name="IE_Jun">'[98]IE 13-14'!$AP:$AP</definedName>
    <definedName name="IE_Key">'[98]IE 13-14'!#REF!</definedName>
    <definedName name="IE_Mar">'[98]IE 13-14'!$AY:$AY</definedName>
    <definedName name="IE_MAT_Sales">'[98]IE 13-14'!#REF!</definedName>
    <definedName name="IE_May">'[98]IE 13-14'!$AO:$AO</definedName>
    <definedName name="IE_Nov">'[98]IE 13-14'!$AU:$AU</definedName>
    <definedName name="IE_NWC">'[98]IE 13-14'!#REF!</definedName>
    <definedName name="IE_OB_Cust">'[98]IE 13-14'!#REF!</definedName>
    <definedName name="IE_OB_IU">'[98]IE 13-14'!#REF!</definedName>
    <definedName name="IE_OCA">'[98]IE 13-14'!#REF!</definedName>
    <definedName name="IE_OCL">'[98]IE 13-14'!#REF!</definedName>
    <definedName name="IE_Oct">'[98]IE 13-14'!$AT:$AT</definedName>
    <definedName name="IE_OD_Common">'[98]IE 13-14'!#REF!</definedName>
    <definedName name="IE_OI_Cust">'[98]IE 13-14'!#REF!</definedName>
    <definedName name="IE_OI_IU">'[98]IE 13-14'!#REF!</definedName>
    <definedName name="IE_OS">'[98]IE 13-14'!#REF!</definedName>
    <definedName name="IE_PBDIT">'[98]IE 13-14'!#REF!</definedName>
    <definedName name="IE_PBIT">'[98]IE 13-14'!#REF!</definedName>
    <definedName name="IE_Per_Key">#REF!</definedName>
    <definedName name="IE_Res_Key">#REF!</definedName>
    <definedName name="IE_Sales_Cust">'[98]IE 13-14'!#REF!</definedName>
    <definedName name="IE_Sales_IU">'[98]IE 13-14'!#REF!</definedName>
    <definedName name="IE_Sep">'[98]IE 13-14'!$AS:$AS</definedName>
    <definedName name="IE_Stk">'[98]IE 13-14'!#REF!</definedName>
    <definedName name="IE_Top_Key">#REF!</definedName>
    <definedName name="IE_VC">'[98]IE 13-14'!#REF!</definedName>
    <definedName name="IE_WC_Key">#REF!</definedName>
    <definedName name="IELWSALES">#REF!</definedName>
    <definedName name="IELYSALES">#REF!</definedName>
    <definedName name="IEPLANSALES">#REF!</definedName>
    <definedName name="IESP">#REF!</definedName>
    <definedName name="IF" localSheetId="2">INDEX(#REF!,MATCH(#REF!,#REF!,0))</definedName>
    <definedName name="If" localSheetId="18">#REF!</definedName>
    <definedName name="IF" localSheetId="21">INDEX(#REF!,MATCH(#REF!,#REF!,0))</definedName>
    <definedName name="IF" localSheetId="25">INDEX(#REF!,MATCH(#REF!,#REF!,0))</definedName>
    <definedName name="If">#REF!</definedName>
    <definedName name="If_1">#REF!</definedName>
    <definedName name="IF_J_1_RUN__PROG1" localSheetId="3">#REF!</definedName>
    <definedName name="IF_J_1_RUN__PROG1">#REF!</definedName>
    <definedName name="IFB" localSheetId="2">[95]Codes!$C$6</definedName>
    <definedName name="IFB" localSheetId="18">#REF!</definedName>
    <definedName name="IFB" localSheetId="21">[95]Codes!$C$6</definedName>
    <definedName name="IFB" localSheetId="25">[95]Codes!$C$6</definedName>
    <definedName name="IFB" localSheetId="15">#REF!</definedName>
    <definedName name="IFB">#REF!</definedName>
    <definedName name="IG" localSheetId="2">INDEX(#REF!,MATCH(#REF!,#REF!,0))</definedName>
    <definedName name="Ig" localSheetId="22">#REF!</definedName>
    <definedName name="Ig" localSheetId="18">#REF!</definedName>
    <definedName name="IG" localSheetId="21">INDEX(#REF!,MATCH(#REF!,#REF!,0))</definedName>
    <definedName name="IG" localSheetId="25">INDEX(#REF!,MATCH(#REF!,#REF!,0))</definedName>
    <definedName name="IG" localSheetId="15">#REF!</definedName>
    <definedName name="Ig" localSheetId="20">#REF!</definedName>
    <definedName name="Ig">#REF!</definedName>
    <definedName name="Ig___0">#REF!</definedName>
    <definedName name="Ig___13">#REF!</definedName>
    <definedName name="IG0.48">#REF!</definedName>
    <definedName name="IG138.0">#REF!</definedName>
    <definedName name="IGP_M">#REF!</definedName>
    <definedName name="IH" localSheetId="18">INDEX(#REF!,MATCH(#REF!,#REF!,0))</definedName>
    <definedName name="IH" localSheetId="15">INDEX(#REF!,MATCH(#REF!,#REF!,0))</definedName>
    <definedName name="IH">INDEX(#REF!,MATCH(#REF!,#REF!,0))</definedName>
    <definedName name="II">#REF!</definedName>
    <definedName name="iii">#N/A</definedName>
    <definedName name="IJ" localSheetId="18">INDEX(#REF!,MATCH(#REF!,#REF!,0))</definedName>
    <definedName name="IJ" localSheetId="15">INDEX(#REF!,MATCH(#REF!,#REF!,0))</definedName>
    <definedName name="IJ">INDEX(#REF!,MATCH(#REF!,#REF!,0))</definedName>
    <definedName name="ijui">#REF!</definedName>
    <definedName name="IK" localSheetId="2">INDEX(#REF!,MATCH(#REF!,#REF!,0))</definedName>
    <definedName name="Ik" localSheetId="18">#REF!</definedName>
    <definedName name="IK" localSheetId="21">INDEX(#REF!,MATCH(#REF!,#REF!,0))</definedName>
    <definedName name="IK" localSheetId="25">INDEX(#REF!,MATCH(#REF!,#REF!,0))</definedName>
    <definedName name="Ik">#REF!</definedName>
    <definedName name="ikmax">#REF!</definedName>
    <definedName name="IL" localSheetId="22">INDEX(#REF!,MATCH(#REF!,#REF!,0))</definedName>
    <definedName name="IL" localSheetId="18">INDEX(#REF!,MATCH(#REF!,#REF!,0))</definedName>
    <definedName name="IL" localSheetId="21">INDEX(#REF!,MATCH(#REF!,#REF!,0))</definedName>
    <definedName name="IL" localSheetId="25">INDEX(#REF!,MATCH(#REF!,#REF!,0))</definedName>
    <definedName name="IL" localSheetId="15">#REF!</definedName>
    <definedName name="IL" localSheetId="20">INDEX(#REF!,MATCH(#REF!,#REF!,0))</definedName>
    <definedName name="IL">INDEX(#REF!,MATCH(#REF!,#REF!,0))</definedName>
    <definedName name="ilgf">#REF!</definedName>
    <definedName name="illgf">#REF!</definedName>
    <definedName name="Illumination">#REF!</definedName>
    <definedName name="IM" localSheetId="18">INDEX(#REF!,MATCH(#REF!,#REF!,0))</definedName>
    <definedName name="IM" localSheetId="21">INDEX(#REF!,MATCH(#REF!,#REF!,0))</definedName>
    <definedName name="IM" localSheetId="25">INDEX(#REF!,MATCH(#REF!,#REF!,0))</definedName>
    <definedName name="IM" localSheetId="15">INDEX(#REF!,MATCH(#REF!,#REF!,0))</definedName>
    <definedName name="IM">INDEX(#REF!,MATCH(#REF!,#REF!,0))</definedName>
    <definedName name="IMADO">#REF!</definedName>
    <definedName name="IMADOKH">#REF!</definedName>
    <definedName name="in"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COME_BGT2" localSheetId="2">#REF!</definedName>
    <definedName name="INCOME_BGT2" localSheetId="22">#REF!</definedName>
    <definedName name="INCOME_BGT2" localSheetId="15">#REF!</definedName>
    <definedName name="INCOME_BGT2" localSheetId="20">#REF!</definedName>
    <definedName name="INCOME_BGT2">#REF!</definedName>
    <definedName name="INCOME_M2" localSheetId="2">#REF!</definedName>
    <definedName name="INCOME_M2" localSheetId="15">#REF!</definedName>
    <definedName name="INCOME_M2">#REF!</definedName>
    <definedName name="INDEX">#REF!</definedName>
    <definedName name="Index_Sheet_Kutools" localSheetId="2">#REF!</definedName>
    <definedName name="Index_Sheet_Kutools">#REF!</definedName>
    <definedName name="IndicesRange">[116]FdN!$B$1:$G$65536</definedName>
    <definedName name="Individual_Mth">#REF!</definedName>
    <definedName name="Individual_PM">#REF!</definedName>
    <definedName name="Individual_PY">#REF!</definedName>
    <definedName name="Individual_YTD">#REF!</definedName>
    <definedName name="Indra">#REF!</definedName>
    <definedName name="INFEUR1">#REF!</definedName>
    <definedName name="INFEUR2">#REF!</definedName>
    <definedName name="INFR2">#REF!</definedName>
    <definedName name="INFRASTRUCTURE_ENTRY" localSheetId="2">'[30]INPUT SHEET'!$B$833:$F$858</definedName>
    <definedName name="INFRASTRUCTURE_ENTRY" localSheetId="18">#REF!</definedName>
    <definedName name="INFRASTRUCTURE_ENTRY" localSheetId="21">'[30]INPUT SHEET'!$B$833:$F$858</definedName>
    <definedName name="INFRASTRUCTURE_ENTRY" localSheetId="25">'[30]INPUT SHEET'!$B$833:$F$858</definedName>
    <definedName name="INFRASTRUCTURE_ENTRY" localSheetId="15">#REF!</definedName>
    <definedName name="INFRASTRUCTURE_ENTRY">#REF!</definedName>
    <definedName name="INFRP" localSheetId="22">#REF!</definedName>
    <definedName name="INFRP" localSheetId="15">#REF!</definedName>
    <definedName name="INFRP" localSheetId="20">#REF!</definedName>
    <definedName name="INFRP">#REF!</definedName>
    <definedName name="INFRP1" localSheetId="22">#REF!</definedName>
    <definedName name="INFRP1" localSheetId="20">#REF!</definedName>
    <definedName name="INFRP1">#REF!</definedName>
    <definedName name="INFRP2">#REF!</definedName>
    <definedName name="INFRP3">#REF!</definedName>
    <definedName name="INFSPL">#REF!</definedName>
    <definedName name="INFUSD1">#REF!</definedName>
    <definedName name="INFUSD2">#REF!</definedName>
    <definedName name="InputFile">#REF!</definedName>
    <definedName name="inr">#REF!</definedName>
    <definedName name="INS">#REF!</definedName>
    <definedName name="inserplate_joint_1">#REF!</definedName>
    <definedName name="insertplate_and_exp_joint">#REF!</definedName>
    <definedName name="inspol">#REF!</definedName>
    <definedName name="Inst.">#REF!</definedName>
    <definedName name="INSTR">#REF!</definedName>
    <definedName name="Instrument_Index">#REF!</definedName>
    <definedName name="Insurance">#REF!</definedName>
    <definedName name="INT">#REF!</definedName>
    <definedName name="Int_CFsheet">#REF!</definedName>
    <definedName name="INT_CHGS">#REF!</definedName>
    <definedName name="Int_Topsheet">#REF!</definedName>
    <definedName name="inter">#REF!</definedName>
    <definedName name="Interest_Rate">#REF!</definedName>
    <definedName name="Interior">#REF!</definedName>
    <definedName name="InterlockingBlocks" localSheetId="2">'[63]Basic Rates'!$C$23</definedName>
    <definedName name="InterlockingBlocks" localSheetId="18">#REF!</definedName>
    <definedName name="InterlockingBlocks" localSheetId="21">'[63]Basic Rates'!$C$23</definedName>
    <definedName name="InterlockingBlocks" localSheetId="25">'[63]Basic Rates'!$C$23</definedName>
    <definedName name="InterlockingBlocks" localSheetId="15">#REF!</definedName>
    <definedName name="InterlockingBlocks">#REF!</definedName>
    <definedName name="internaluse" localSheetId="22">#REF!</definedName>
    <definedName name="internaluse" localSheetId="15">#REF!</definedName>
    <definedName name="internaluse" localSheetId="20">#REF!</definedName>
    <definedName name="internaluse">#REF!</definedName>
    <definedName name="IntFreeCred" localSheetId="22">#REF!</definedName>
    <definedName name="IntFreeCred" localSheetId="20">#REF!</definedName>
    <definedName name="IntFreeCred">#REF!</definedName>
    <definedName name="IntroParagraph">#REF!</definedName>
    <definedName name="INV">#REF!</definedName>
    <definedName name="invoice">#REF!</definedName>
    <definedName name="io">#REF!</definedName>
    <definedName name="iojio">#REF!</definedName>
    <definedName name="ip">#REF!</definedName>
    <definedName name="IP_EQPT_FRGT">#REF!</definedName>
    <definedName name="IP_SPRS">#REF!</definedName>
    <definedName name="IP_SUP">#REF!</definedName>
    <definedName name="IP_TTC">#REF!</definedName>
    <definedName name="IPB">#REF!</definedName>
    <definedName name="ipc">#REF!</definedName>
    <definedName name="ipn">#REF!</definedName>
    <definedName name="IPT">#N/A</definedName>
    <definedName name="ipu" localSheetId="22">#REF!</definedName>
    <definedName name="ipu" localSheetId="18">#REF!</definedName>
    <definedName name="ipu" localSheetId="15">#REF!</definedName>
    <definedName name="ipu" localSheetId="20">#REF!</definedName>
    <definedName name="ipu">#REF!</definedName>
    <definedName name="ipu___0" localSheetId="15">#REF!</definedName>
    <definedName name="ipu___0">#REF!</definedName>
    <definedName name="ipu___13">#REF!</definedName>
    <definedName name="ir">#REF!</definedName>
    <definedName name="Irated" localSheetId="21">#REF!</definedName>
    <definedName name="Irated" localSheetId="25">#REF!</definedName>
    <definedName name="Irated">#REF!</definedName>
    <definedName name="IRR">#REF!</definedName>
    <definedName name="IRRPH">#REF!</definedName>
    <definedName name="IRUSD">#REF!</definedName>
    <definedName name="Is">#REF!</definedName>
    <definedName name="Isc">#REF!</definedName>
    <definedName name="ISLG4.16">#REF!</definedName>
    <definedName name="ismb" localSheetId="2">[117]Sheet2!$A$3:$A$16</definedName>
    <definedName name="ismb" localSheetId="18">#REF!</definedName>
    <definedName name="ismb" localSheetId="21">[117]Sheet2!$A$3:$A$16</definedName>
    <definedName name="ismb" localSheetId="25">[117]Sheet2!$A$3:$A$16</definedName>
    <definedName name="ismb" localSheetId="15">#REF!</definedName>
    <definedName name="ismb">#REF!</definedName>
    <definedName name="isn" localSheetId="15">#REF!</definedName>
    <definedName name="isn">#REF!</definedName>
    <definedName name="ISo" localSheetId="15">#REF!</definedName>
    <definedName name="ISo">#REF!</definedName>
    <definedName name="ISO1E220" localSheetId="22">#REF!</definedName>
    <definedName name="ISO1E220" localSheetId="20">#REF!</definedName>
    <definedName name="ISO1E220">#REF!</definedName>
    <definedName name="ISO1E500" localSheetId="22">#REF!</definedName>
    <definedName name="ISO1E500" localSheetId="20">#REF!</definedName>
    <definedName name="ISO1E500">#REF!</definedName>
    <definedName name="ISO2E220">#REF!</definedName>
    <definedName name="ISO2E500">#REF!</definedName>
    <definedName name="issue_summ" localSheetId="2">'[118]water prop.'!$A$1</definedName>
    <definedName name="issue_summ" localSheetId="18">#REF!</definedName>
    <definedName name="issue_summ" localSheetId="21">'[118]water prop.'!$A$1</definedName>
    <definedName name="issue_summ" localSheetId="25">'[118]water prop.'!$A$1</definedName>
    <definedName name="issue_summ" localSheetId="15">#REF!</definedName>
    <definedName name="issue_summ">#REF!</definedName>
    <definedName name="It" localSheetId="15">#REF!</definedName>
    <definedName name="It">#REF!</definedName>
    <definedName name="Item" localSheetId="15">#REF!</definedName>
    <definedName name="Item">#REF!</definedName>
    <definedName name="Item_List">#REF!</definedName>
    <definedName name="Item_Type">#REF!</definedName>
    <definedName name="ItemReference">#REF!</definedName>
    <definedName name="Items">#REF!</definedName>
    <definedName name="ItemTotalPrice">#REF!</definedName>
    <definedName name="iteration">#N/A</definedName>
    <definedName name="itmax" localSheetId="15">#REF!</definedName>
    <definedName name="itmax">#REF!</definedName>
    <definedName name="ITRY" localSheetId="2">#REF!</definedName>
    <definedName name="ITRY" localSheetId="22">#REF!</definedName>
    <definedName name="ITRY" localSheetId="20">#REF!</definedName>
    <definedName name="ITRY">#REF!</definedName>
    <definedName name="ITRY1" localSheetId="2">#REF!</definedName>
    <definedName name="ITRY1">#REF!</definedName>
    <definedName name="j" localSheetId="22">#REF!</definedName>
    <definedName name="j" localSheetId="20">#REF!</definedName>
    <definedName name="j">#REF!</definedName>
    <definedName name="j_filler">#REF!</definedName>
    <definedName name="JA" localSheetId="18">INDEX(#REF!,MATCH(#REF!,#REF!,0))</definedName>
    <definedName name="JA" localSheetId="15">INDEX(#REF!,MATCH(#REF!,#REF!,0))</definedName>
    <definedName name="JA">INDEX(#REF!,MATCH(#REF!,#REF!,0))</definedName>
    <definedName name="Jabalpur">#REF!</definedName>
    <definedName name="JACK" localSheetId="2">'[26]Cost of O &amp; O'!$F$32</definedName>
    <definedName name="JACK" localSheetId="18">#REF!</definedName>
    <definedName name="JACK" localSheetId="21">'[26]Cost of O &amp; O'!$F$32</definedName>
    <definedName name="JACK" localSheetId="25">'[26]Cost of O &amp; O'!$F$32</definedName>
    <definedName name="JACK" localSheetId="15">#REF!</definedName>
    <definedName name="JACK">#REF!</definedName>
    <definedName name="JAHSGFRE" localSheetId="22" hidden="1">#REF!</definedName>
    <definedName name="JAHSGFRE" localSheetId="15" hidden="1">#REF!</definedName>
    <definedName name="JAHSGFRE" localSheetId="20" hidden="1">#REF!</definedName>
    <definedName name="JAHSGFRE" hidden="1">#REF!</definedName>
    <definedName name="jawed">#REF!</definedName>
    <definedName name="JB" localSheetId="18">INDEX(#REF!,MATCH(#REF!,#REF!,0))</definedName>
    <definedName name="JB" localSheetId="15">INDEX(#REF!,MATCH(#REF!,#REF!,0))</definedName>
    <definedName name="JB">INDEX(#REF!,MATCH(#REF!,#REF!,0))</definedName>
    <definedName name="JC" localSheetId="18">INDEX(#REF!,MATCH(#REF!,#REF!,0))</definedName>
    <definedName name="JC" localSheetId="15">INDEX(#REF!,MATCH(#REF!,#REF!,0))</definedName>
    <definedName name="JC">INDEX(#REF!,MATCH(#REF!,#REF!,0))</definedName>
    <definedName name="JCBPOL" localSheetId="2">'[63]Basic Rates'!$C$31</definedName>
    <definedName name="JCBPOL" localSheetId="18">#REF!</definedName>
    <definedName name="JCBPOL" localSheetId="21">'[63]Basic Rates'!$C$31</definedName>
    <definedName name="JCBPOL" localSheetId="25">'[63]Basic Rates'!$C$31</definedName>
    <definedName name="JCBPOL" localSheetId="15">#REF!</definedName>
    <definedName name="JCBPOL">#REF!</definedName>
    <definedName name="JD" localSheetId="18">INDEX(#REF!,MATCH(#REF!,#REF!,0))</definedName>
    <definedName name="JD" localSheetId="15">INDEX(#REF!,MATCH(#REF!,#REF!,0))</definedName>
    <definedName name="JD">INDEX(#REF!,MATCH(#REF!,#REF!,0))</definedName>
    <definedName name="jddd" hidden="1">{"form-D1",#N/A,FALSE,"FORM-D1";"form-D1_amt",#N/A,FALSE,"FORM-D1"}</definedName>
    <definedName name="JDKSK" localSheetId="22" hidden="1">#REF!</definedName>
    <definedName name="JDKSK" localSheetId="15" hidden="1">#REF!</definedName>
    <definedName name="JDKSK" localSheetId="20" hidden="1">#REF!</definedName>
    <definedName name="JDKSK" hidden="1">#REF!</definedName>
    <definedName name="JE" localSheetId="18">INDEX(#REF!,MATCH(#REF!,#REF!,0))</definedName>
    <definedName name="JE" localSheetId="15">INDEX(#REF!,MATCH(#REF!,#REF!,0))</definedName>
    <definedName name="JE">INDEX(#REF!,MATCH(#REF!,#REF!,0))</definedName>
    <definedName name="JEERATE" localSheetId="22">#REF!</definedName>
    <definedName name="JEERATE" localSheetId="20">#REF!</definedName>
    <definedName name="JEERATE">#REF!</definedName>
    <definedName name="JEJS">#REF!</definedName>
    <definedName name="JEJS___0">#REF!</definedName>
    <definedName name="JEJS___11">#REF!</definedName>
    <definedName name="JEJS___12">#REF!</definedName>
    <definedName name="JEJS___13">#REF!</definedName>
    <definedName name="JEJS___4">#REF!</definedName>
    <definedName name="JF" localSheetId="18">INDEX(#REF!,MATCH(#REF!,#REF!,0))</definedName>
    <definedName name="JF" localSheetId="15">INDEX(#REF!,MATCH(#REF!,#REF!,0))</definedName>
    <definedName name="JF">INDEX(#REF!,MATCH(#REF!,#REF!,0))</definedName>
    <definedName name="JFHGDT" hidden="1">#REF!</definedName>
    <definedName name="jfjfj">[52]GWC!#REF!</definedName>
    <definedName name="JG" localSheetId="18">INDEX(#REF!,MATCH(#REF!,#REF!,0))</definedName>
    <definedName name="JG" localSheetId="15">INDEX(#REF!,MATCH(#REF!,#REF!,0))</definedName>
    <definedName name="JG">INDEX(#REF!,MATCH(#REF!,#REF!,0))</definedName>
    <definedName name="JGGJKGKGJK">#REF!</definedName>
    <definedName name="JH" localSheetId="18">INDEX(#REF!,MATCH(#REF!,#REF!,0))</definedName>
    <definedName name="JH" localSheetId="21">INDEX(#REF!,MATCH(#REF!,#REF!,0))</definedName>
    <definedName name="JH" localSheetId="25">INDEX(#REF!,MATCH(#REF!,#REF!,0))</definedName>
    <definedName name="JH" localSheetId="15">INDEX(#REF!,MATCH(#REF!,#REF!,0))</definedName>
    <definedName name="JH">INDEX(#REF!,MATCH(#REF!,#REF!,0))</definedName>
    <definedName name="JHA">#REF!</definedName>
    <definedName name="jhbhb">#REF!</definedName>
    <definedName name="jhdfjhfkhkzfsqsqs">#REF!</definedName>
    <definedName name="JHKDJRFIA">#REF!</definedName>
    <definedName name="JI" localSheetId="18">INDEX(#REF!,MATCH(#REF!,#REF!,0))</definedName>
    <definedName name="JI" localSheetId="15">INDEX(#REF!,MATCH(#REF!,#REF!,0))</definedName>
    <definedName name="JI">INDEX(#REF!,MATCH(#REF!,#REF!,0))</definedName>
    <definedName name="jj" hidden="1">#REF!</definedName>
    <definedName name="jjj" localSheetId="21">#REF!</definedName>
    <definedName name="jjj" localSheetId="25">#REF!</definedName>
    <definedName name="jjj">#REF!</definedName>
    <definedName name="jjjj" localSheetId="2" hidden="1">{"form-D1",#N/A,FALSE,"FORM-D1";"form-D1_amt",#N/A,FALSE,"FORM-D1"}</definedName>
    <definedName name="jjjj" localSheetId="22" hidden="1">{"form-D1",#N/A,FALSE,"FORM-D1";"form-D1_amt",#N/A,FALSE,"FORM-D1"}</definedName>
    <definedName name="jjjj" localSheetId="18" hidden="1">{"form-D1",#N/A,FALSE,"FORM-D1";"form-D1_amt",#N/A,FALSE,"FORM-D1"}</definedName>
    <definedName name="jjjj" localSheetId="21" hidden="1">{"form-D1",#N/A,FALSE,"FORM-D1";"form-D1_amt",#N/A,FALSE,"FORM-D1"}</definedName>
    <definedName name="jjjj" localSheetId="25" hidden="1">{"form-D1",#N/A,FALSE,"FORM-D1";"form-D1_amt",#N/A,FALSE,"FORM-D1"}</definedName>
    <definedName name="jjjj" localSheetId="15" hidden="1">{"form-D1",#N/A,FALSE,"FORM-D1";"form-D1_amt",#N/A,FALSE,"FORM-D1"}</definedName>
    <definedName name="jjjj" localSheetId="20" hidden="1">{"form-D1",#N/A,FALSE,"FORM-D1";"form-D1_amt",#N/A,FALSE,"FORM-D1"}</definedName>
    <definedName name="j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 localSheetId="18">INDEX(#REF!,MATCH(#REF!,#REF!,0))</definedName>
    <definedName name="JK" localSheetId="21">INDEX(#REF!,MATCH(#REF!,#REF!,0))</definedName>
    <definedName name="JK" localSheetId="25">INDEX(#REF!,MATCH(#REF!,#REF!,0))</definedName>
    <definedName name="JK" localSheetId="15">INDEX(#REF!,MATCH(#REF!,#REF!,0))</definedName>
    <definedName name="JK">INDEX(#REF!,MATCH(#REF!,#REF!,0))</definedName>
    <definedName name="jkjj" localSheetId="2">#REF!</definedName>
    <definedName name="jkjj" localSheetId="15">#REF!</definedName>
    <definedName name="jkjj">#REF!</definedName>
    <definedName name="JL" localSheetId="18">INDEX(#REF!,MATCH(#REF!,#REF!,0))</definedName>
    <definedName name="JL" localSheetId="15">INDEX(#REF!,MATCH(#REF!,#REF!,0))</definedName>
    <definedName name="JL">INDEX(#REF!,MATCH(#REF!,#REF!,0))</definedName>
    <definedName name="JM" localSheetId="18">INDEX(#REF!,MATCH(#REF!,#REF!,0))</definedName>
    <definedName name="JM" localSheetId="15">INDEX(#REF!,MATCH(#REF!,#REF!,0))</definedName>
    <definedName name="JM">INDEX(#REF!,MATCH(#REF!,#REF!,0))</definedName>
    <definedName name="job" localSheetId="2">'[77]DETAILED  BOQ'!$A$1</definedName>
    <definedName name="job" localSheetId="22">#REF!</definedName>
    <definedName name="job" localSheetId="18">#REF!</definedName>
    <definedName name="job" localSheetId="21">'[77]DETAILED  BOQ'!$A$1</definedName>
    <definedName name="job" localSheetId="25">'[77]DETAILED  BOQ'!$A$1</definedName>
    <definedName name="job" localSheetId="15">#REF!</definedName>
    <definedName name="job" localSheetId="20">#REF!</definedName>
    <definedName name="job">#REF!</definedName>
    <definedName name="job___0" localSheetId="2">'[78]ANNEXURE-A'!$A$1</definedName>
    <definedName name="job___0" localSheetId="18">#REF!</definedName>
    <definedName name="job___0" localSheetId="21">'[78]ANNEXURE-A'!$A$1</definedName>
    <definedName name="job___0" localSheetId="25">'[78]ANNEXURE-A'!$A$1</definedName>
    <definedName name="job___0" localSheetId="15">#REF!</definedName>
    <definedName name="job___0">#REF!</definedName>
    <definedName name="job___11" localSheetId="2">'[78]ANNEXURE-A'!$A$1</definedName>
    <definedName name="job___11" localSheetId="18">#REF!</definedName>
    <definedName name="job___11" localSheetId="21">'[78]ANNEXURE-A'!$A$1</definedName>
    <definedName name="job___11" localSheetId="25">'[78]ANNEXURE-A'!$A$1</definedName>
    <definedName name="job___11" localSheetId="15">#REF!</definedName>
    <definedName name="job___11">#REF!</definedName>
    <definedName name="job___12" localSheetId="2">'[78]ANNEXURE-A'!$A$1</definedName>
    <definedName name="job___12" localSheetId="18">#REF!</definedName>
    <definedName name="job___12" localSheetId="21">'[78]ANNEXURE-A'!$A$1</definedName>
    <definedName name="job___12" localSheetId="25">'[78]ANNEXURE-A'!$A$1</definedName>
    <definedName name="job___12" localSheetId="15">#REF!</definedName>
    <definedName name="job___12">#REF!</definedName>
    <definedName name="JobID" localSheetId="15">#REF!</definedName>
    <definedName name="JobID">#REF!</definedName>
    <definedName name="Jobtypes" localSheetId="21">#REF!</definedName>
    <definedName name="Jobtypes" localSheetId="25">#REF!</definedName>
    <definedName name="Jobtypes" localSheetId="15">#REF!</definedName>
    <definedName name="Jobtypes">#REF!</definedName>
    <definedName name="Jobtypes_3">#REF!</definedName>
    <definedName name="JOINT" localSheetId="22">#REF!</definedName>
    <definedName name="JOINT" localSheetId="20">#REF!</definedName>
    <definedName name="JOINT">#REF!</definedName>
    <definedName name="Jointcutting" localSheetId="2">'[56]Machinary_Road Work'!$H$87</definedName>
    <definedName name="Jointcutting" localSheetId="18">#REF!</definedName>
    <definedName name="Jointcutting" localSheetId="21">'[56]Machinary_Road Work'!$H$87</definedName>
    <definedName name="Jointcutting" localSheetId="25">'[56]Machinary_Road Work'!$H$87</definedName>
    <definedName name="Jointcutting" localSheetId="15">#REF!</definedName>
    <definedName name="Jointcutting">#REF!</definedName>
    <definedName name="ju" localSheetId="22">#REF!</definedName>
    <definedName name="ju" localSheetId="15">#REF!</definedName>
    <definedName name="ju" localSheetId="20">#REF!</definedName>
    <definedName name="ju">#REF!</definedName>
    <definedName name="July">#REF!</definedName>
    <definedName name="JULY1">#REF!</definedName>
    <definedName name="JUMBO" localSheetId="2">'[26]Cost of O &amp; O'!$F$39</definedName>
    <definedName name="JUMBO" localSheetId="18">#REF!</definedName>
    <definedName name="JUMBO" localSheetId="21">'[26]Cost of O &amp; O'!$F$39</definedName>
    <definedName name="JUMBO" localSheetId="25">'[26]Cost of O &amp; O'!$F$39</definedName>
    <definedName name="JUMBO" localSheetId="15">#REF!</definedName>
    <definedName name="JUMBO">#REF!</definedName>
    <definedName name="june" localSheetId="15">#REF!</definedName>
    <definedName name="june">#REF!</definedName>
    <definedName name="jv" localSheetId="22">#REF!</definedName>
    <definedName name="jv" localSheetId="20">#REF!</definedName>
    <definedName name="jv">#REF!</definedName>
    <definedName name="k" localSheetId="2" hidden="1">{"'PROFITABILITY'!$A$1:$F$45"}</definedName>
    <definedName name="k" localSheetId="22" hidden="1">{"'PROFITABILITY'!$A$1:$F$45"}</definedName>
    <definedName name="k" localSheetId="18" hidden="1">{"'PROFITABILITY'!$A$1:$F$45"}</definedName>
    <definedName name="k" localSheetId="21" hidden="1">{"'PROFITABILITY'!$A$1:$F$45"}</definedName>
    <definedName name="k" localSheetId="25" hidden="1">{"'PROFITABILITY'!$A$1:$F$45"}</definedName>
    <definedName name="k" localSheetId="15" hidden="1">{"'PROFITABILITY'!$A$1:$F$45"}</definedName>
    <definedName name="k" localSheetId="20" hidden="1">{"'PROFITABILITY'!$A$1:$F$45"}</definedName>
    <definedName name="k" hidden="1">{"'PROFITABILITY'!$A$1:$F$45"}</definedName>
    <definedName name="K___0">#REF!</definedName>
    <definedName name="K___13">#REF!</definedName>
    <definedName name="k_1" localSheetId="22">NA()</definedName>
    <definedName name="K_1" localSheetId="15">#REF!</definedName>
    <definedName name="k_1" localSheetId="20">NA()</definedName>
    <definedName name="k_1">NA()</definedName>
    <definedName name="K_a">#REF!</definedName>
    <definedName name="K_b">#REF!</definedName>
    <definedName name="k0" localSheetId="15">#REF!</definedName>
    <definedName name="k0">#REF!</definedName>
    <definedName name="k1_table" localSheetId="15">#REF!</definedName>
    <definedName name="k1_table">#REF!</definedName>
    <definedName name="k1l">#REF!</definedName>
    <definedName name="k1s" localSheetId="22">#REF!</definedName>
    <definedName name="k1s" localSheetId="20">#REF!</definedName>
    <definedName name="k1s">#REF!</definedName>
    <definedName name="K1V">#REF!</definedName>
    <definedName name="k1x" localSheetId="21">#REF!</definedName>
    <definedName name="k1x" localSheetId="25">#REF!</definedName>
    <definedName name="k1x">#REF!</definedName>
    <definedName name="k1y" localSheetId="21">#REF!</definedName>
    <definedName name="k1y" localSheetId="25">#REF!</definedName>
    <definedName name="k1y">#REF!</definedName>
    <definedName name="k2s" localSheetId="22">#REF!</definedName>
    <definedName name="k2s" localSheetId="20">#REF!</definedName>
    <definedName name="k2s">#REF!</definedName>
    <definedName name="K2v">#REF!</definedName>
    <definedName name="k2x" localSheetId="21">#REF!</definedName>
    <definedName name="k2x" localSheetId="25">#REF!</definedName>
    <definedName name="k2x">#REF!</definedName>
    <definedName name="k2y" localSheetId="21">#REF!</definedName>
    <definedName name="k2y" localSheetId="25">#REF!</definedName>
    <definedName name="k2y">#REF!</definedName>
    <definedName name="K3V">#REF!</definedName>
    <definedName name="KA" localSheetId="22">#REF!</definedName>
    <definedName name="KA" localSheetId="20">#REF!</definedName>
    <definedName name="KA">#REF!</definedName>
    <definedName name="kailash">#REF!</definedName>
    <definedName name="KALPAN">#REF!</definedName>
    <definedName name="KAMAL" hidden="1">{"form-D1",#N/A,FALSE,"FORM-D1";"form-D1_amt",#N/A,FALSE,"FORM-D1"}</definedName>
    <definedName name="kaml" hidden="1">{"form-D1",#N/A,FALSE,"FORM-D1";"form-D1_amt",#N/A,FALSE,"FORM-D1"}</definedName>
    <definedName name="KAMREM">#REF!</definedName>
    <definedName name="kar">#REF!</definedName>
    <definedName name="KARAM">#REF!</definedName>
    <definedName name="KARNA" localSheetId="2">'[78]ANNEXURE-A'!$G$13</definedName>
    <definedName name="KARNA" localSheetId="18">#REF!</definedName>
    <definedName name="KARNA" localSheetId="21">'[78]ANNEXURE-A'!$G$13</definedName>
    <definedName name="KARNA" localSheetId="25">'[78]ANNEXURE-A'!$G$13</definedName>
    <definedName name="KARNA" localSheetId="15">#REF!</definedName>
    <definedName name="KARNA">#REF!</definedName>
    <definedName name="KB" localSheetId="2">INDEX(#REF!,MATCH(#REF!,#REF!,0))</definedName>
    <definedName name="kb" localSheetId="22">#REF!</definedName>
    <definedName name="kb" localSheetId="18">#REF!</definedName>
    <definedName name="KB" localSheetId="21">INDEX(#REF!,MATCH(#REF!,#REF!,0))</definedName>
    <definedName name="KB" localSheetId="25">INDEX(#REF!,MATCH(#REF!,#REF!,0))</definedName>
    <definedName name="kb" localSheetId="15">#REF!</definedName>
    <definedName name="kb" localSheetId="20">#REF!</definedName>
    <definedName name="kb">#REF!</definedName>
    <definedName name="KC" localSheetId="2">INDEX(#REF!,MATCH(#REF!,#REF!,0))</definedName>
    <definedName name="kc" localSheetId="18">#REF!</definedName>
    <definedName name="KC" localSheetId="21">INDEX(#REF!,MATCH(#REF!,#REF!,0))</definedName>
    <definedName name="KC" localSheetId="25">INDEX(#REF!,MATCH(#REF!,#REF!,0))</definedName>
    <definedName name="kc">#REF!</definedName>
    <definedName name="KD" localSheetId="18">INDEX(#REF!,MATCH(#REF!,#REF!,0))</definedName>
    <definedName name="KD" localSheetId="15">INDEX(#REF!,MATCH(#REF!,#REF!,0))</definedName>
    <definedName name="KD">INDEX(#REF!,MATCH(#REF!,#REF!,0))</definedName>
    <definedName name="KE">#REF!</definedName>
    <definedName name="KEC">#REF!</definedName>
    <definedName name="KEC_TopManagement" localSheetId="18">OFFSET(#REF!,0,0,COUNTA(#REF!),1)</definedName>
    <definedName name="KEC_TopManagement">OFFSET(#REF!,0,0,COUNTA(#REF!),1)</definedName>
    <definedName name="KECStaff" localSheetId="18">#REF!</definedName>
    <definedName name="KECStaff">#REF!</definedName>
    <definedName name="KEPL" localSheetId="22">#REF!</definedName>
    <definedName name="KEPL" localSheetId="18">#REF!</definedName>
    <definedName name="KEPL" localSheetId="20">#REF!</definedName>
    <definedName name="KEPL">#REF!</definedName>
    <definedName name="kerbchhfdpi" localSheetId="2">'[119]doq-10'!$I$122</definedName>
    <definedName name="kerbchhfdpi" localSheetId="18">#REF!</definedName>
    <definedName name="kerbchhfdpi" localSheetId="21">'[119]doq-10'!$I$122</definedName>
    <definedName name="kerbchhfdpi" localSheetId="25">'[119]doq-10'!$I$122</definedName>
    <definedName name="kerbchhfdpi" localSheetId="15">#REF!</definedName>
    <definedName name="kerbchhfdpi">#REF!</definedName>
    <definedName name="kerbchpi" localSheetId="2">'[119]doq-10'!$I$113</definedName>
    <definedName name="kerbchpi" localSheetId="18">#REF!</definedName>
    <definedName name="kerbchpi" localSheetId="21">'[119]doq-10'!$I$113</definedName>
    <definedName name="kerbchpi" localSheetId="25">'[119]doq-10'!$I$113</definedName>
    <definedName name="kerbchpi" localSheetId="15">#REF!</definedName>
    <definedName name="kerbchpi">#REF!</definedName>
    <definedName name="kerbfdpi" localSheetId="2">'[119]doq-10'!$I$118</definedName>
    <definedName name="kerbfdpi" localSheetId="18">#REF!</definedName>
    <definedName name="kerbfdpi" localSheetId="21">'[119]doq-10'!$I$118</definedName>
    <definedName name="kerbfdpi" localSheetId="25">'[119]doq-10'!$I$118</definedName>
    <definedName name="kerbfdpi" localSheetId="15">#REF!</definedName>
    <definedName name="kerbfdpi">#REF!</definedName>
    <definedName name="kerbpi" localSheetId="2">'[119]doq-10'!$I$110</definedName>
    <definedName name="kerbpi" localSheetId="18">#REF!</definedName>
    <definedName name="kerbpi" localSheetId="21">'[119]doq-10'!$I$110</definedName>
    <definedName name="kerbpi" localSheetId="25">'[119]doq-10'!$I$110</definedName>
    <definedName name="kerbpi" localSheetId="15">#REF!</definedName>
    <definedName name="kerbpi">#REF!</definedName>
    <definedName name="KET" localSheetId="22">#REF!</definedName>
    <definedName name="KET" localSheetId="20">#REF!</definedName>
    <definedName name="KET" localSheetId="3">#REF!</definedName>
    <definedName name="KET">#REF!</definedName>
    <definedName name="key" hidden="1">#REF!</definedName>
    <definedName name="Key_EP">'[98]EP 13-14'!#REF!</definedName>
    <definedName name="Key_IE">'[98]IE 13-14'!#REF!</definedName>
    <definedName name="Key_SS">'[98]SS 13-14'!#REF!</definedName>
    <definedName name="Key_TL">'[98]TL 13-14'!#REF!</definedName>
    <definedName name="KF" localSheetId="18">INDEX(#REF!,MATCH(#REF!,#REF!,0))</definedName>
    <definedName name="KF">INDEX(#REF!,MATCH(#REF!,#REF!,0))</definedName>
    <definedName name="KG" localSheetId="22">INDEX(#REF!,MATCH(#REF!,#REF!,0))</definedName>
    <definedName name="KG" localSheetId="18">INDEX(#REF!,MATCH(#REF!,#REF!,0))</definedName>
    <definedName name="KG" localSheetId="15">#REF!</definedName>
    <definedName name="KG" localSheetId="20">INDEX(#REF!,MATCH(#REF!,#REF!,0))</definedName>
    <definedName name="KG">INDEX(#REF!,MATCH(#REF!,#REF!,0))</definedName>
    <definedName name="KH" localSheetId="2">INDEX(#REF!,MATCH(#REF!,#REF!,0))</definedName>
    <definedName name="Kh" localSheetId="18">#REF!</definedName>
    <definedName name="KH" localSheetId="21">INDEX(#REF!,MATCH(#REF!,#REF!,0))</definedName>
    <definedName name="KH" localSheetId="25">INDEX(#REF!,MATCH(#REF!,#REF!,0))</definedName>
    <definedName name="Kh">#REF!</definedName>
    <definedName name="Kh___0">#REF!</definedName>
    <definedName name="Kh___13">#REF!</definedName>
    <definedName name="KHA">#REF!</definedName>
    <definedName name="KHALILO">#REF!</definedName>
    <definedName name="KHJKHKHJK">#REF!</definedName>
    <definedName name="KI" localSheetId="2">INDEX(#REF!,MATCH(#REF!,#REF!,0))</definedName>
    <definedName name="Ki" localSheetId="18">#REF!</definedName>
    <definedName name="KI" localSheetId="21">INDEX(#REF!,MATCH(#REF!,#REF!,0))</definedName>
    <definedName name="KI" localSheetId="25">INDEX(#REF!,MATCH(#REF!,#REF!,0))</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b">#REF!</definedName>
    <definedName name="Kii">#REF!</definedName>
    <definedName name="Kii___0">#REF!</definedName>
    <definedName name="Kii___13">#REF!</definedName>
    <definedName name="kililil">#REF!</definedName>
    <definedName name="kir">#REF!</definedName>
    <definedName name="KISHOR">#REF!</definedName>
    <definedName name="KJ" localSheetId="18">INDEX(#REF!,MATCH(#REF!,#REF!,0))</definedName>
    <definedName name="KJ">INDEX(#REF!,MATCH(#REF!,#REF!,0))</definedName>
    <definedName name="kjbk">#REF!</definedName>
    <definedName name="KJGDFLKHGKJDFHG" localSheetId="2" hidden="1">{#N/A,#N/A,FALSE,"WRSUMMARY";#N/A,#N/A,FALSE,"ANNEX-1";#N/A,#N/A,FALSE,"ANNEX-2";#N/A,#N/A,FALSE,"ANNEX-3";#N/A,#N/A,FALSE,"WORKING"}</definedName>
    <definedName name="KJGDFLKHGKJDFHG" localSheetId="22" hidden="1">{#N/A,#N/A,FALSE,"WRSUMMARY";#N/A,#N/A,FALSE,"ANNEX-1";#N/A,#N/A,FALSE,"ANNEX-2";#N/A,#N/A,FALSE,"ANNEX-3";#N/A,#N/A,FALSE,"WORKING"}</definedName>
    <definedName name="KJGDFLKHGKJDFHG" localSheetId="18" hidden="1">{#N/A,#N/A,FALSE,"WRSUMMARY";#N/A,#N/A,FALSE,"ANNEX-1";#N/A,#N/A,FALSE,"ANNEX-2";#N/A,#N/A,FALSE,"ANNEX-3";#N/A,#N/A,FALSE,"WORKING"}</definedName>
    <definedName name="KJGDFLKHGKJDFHG" localSheetId="21" hidden="1">{#N/A,#N/A,FALSE,"WRSUMMARY";#N/A,#N/A,FALSE,"ANNEX-1";#N/A,#N/A,FALSE,"ANNEX-2";#N/A,#N/A,FALSE,"ANNEX-3";#N/A,#N/A,FALSE,"WORKING"}</definedName>
    <definedName name="KJGDFLKHGKJDFHG" localSheetId="25" hidden="1">{#N/A,#N/A,FALSE,"WRSUMMARY";#N/A,#N/A,FALSE,"ANNEX-1";#N/A,#N/A,FALSE,"ANNEX-2";#N/A,#N/A,FALSE,"ANNEX-3";#N/A,#N/A,FALSE,"WORKING"}</definedName>
    <definedName name="KJGDFLKHGKJDFHG" localSheetId="15" hidden="1">{#N/A,#N/A,FALSE,"WRSUMMARY";#N/A,#N/A,FALSE,"ANNEX-1";#N/A,#N/A,FALSE,"ANNEX-2";#N/A,#N/A,FALSE,"ANNEX-3";#N/A,#N/A,FALSE,"WORKING"}</definedName>
    <definedName name="KJGDFLKHGKJDFHG" localSheetId="20" hidden="1">{#N/A,#N/A,FALSE,"WRSUMMARY";#N/A,#N/A,FALSE,"ANNEX-1";#N/A,#N/A,FALSE,"ANNEX-2";#N/A,#N/A,FALSE,"ANNEX-3";#N/A,#N/A,FALSE,"WORKING"}</definedName>
    <definedName name="KJGDFLKHGKJDFHG" hidden="1">{#N/A,#N/A,FALSE,"WRSUMMARY";#N/A,#N/A,FALSE,"ANNEX-1";#N/A,#N/A,FALSE,"ANNEX-2";#N/A,#N/A,FALSE,"ANNEX-3";#N/A,#N/A,FALSE,"WORKING"}</definedName>
    <definedName name="kjh" localSheetId="2">#REF!</definedName>
    <definedName name="kjh" localSheetId="22">#REF!</definedName>
    <definedName name="kjh" localSheetId="15">#REF!</definedName>
    <definedName name="kjh" localSheetId="20">#REF!</definedName>
    <definedName name="kjh">#REF!</definedName>
    <definedName name="kjlk">#REF!</definedName>
    <definedName name="kjn">#REF!</definedName>
    <definedName name="kjnkuh">#REF!</definedName>
    <definedName name="kjnol">#REF!</definedName>
    <definedName name="KJU" localSheetId="2">#REF!</definedName>
    <definedName name="KJU" localSheetId="15">#REF!</definedName>
    <definedName name="KJU">#REF!</definedName>
    <definedName name="kk" localSheetId="2">#REF!</definedName>
    <definedName name="kk">#REF!</definedName>
    <definedName name="kkkk" localSheetId="2" hidden="1">{"'PROFITABILITY'!$A$1:$F$45"}</definedName>
    <definedName name="kkkk" localSheetId="22" hidden="1">{"'PROFITABILITY'!$A$1:$F$45"}</definedName>
    <definedName name="kkkk" localSheetId="18" hidden="1">{"'PROFITABILITY'!$A$1:$F$45"}</definedName>
    <definedName name="kkkk" localSheetId="21" hidden="1">{"'PROFITABILITY'!$A$1:$F$45"}</definedName>
    <definedName name="kkkk" localSheetId="25" hidden="1">{"'PROFITABILITY'!$A$1:$F$45"}</definedName>
    <definedName name="kkkk" localSheetId="15" hidden="1">{"'PROFITABILITY'!$A$1:$F$45"}</definedName>
    <definedName name="kkkk" localSheetId="20" hidden="1">{"'PROFITABILITY'!$A$1:$F$45"}</definedName>
    <definedName name="kkkk" hidden="1">{"'PROFITABILITY'!$A$1:$F$45"}</definedName>
    <definedName name="kkkkk">#REF!</definedName>
    <definedName name="KL" localSheetId="18">INDEX(#REF!,MATCH(#REF!,#REF!,0))</definedName>
    <definedName name="KL" localSheetId="21">INDEX(#REF!,MATCH(#REF!,#REF!,0))</definedName>
    <definedName name="KL" localSheetId="25">INDEX(#REF!,MATCH(#REF!,#REF!,0))</definedName>
    <definedName name="KL" localSheetId="15">INDEX(#REF!,MATCH(#REF!,#REF!,0))</definedName>
    <definedName name="KL">INDEX(#REF!,MATCH(#REF!,#REF!,0))</definedName>
    <definedName name="klkml">#REF!</definedName>
    <definedName name="klmkl">#REF!</definedName>
    <definedName name="klsasK">#REF!</definedName>
    <definedName name="kltp" localSheetId="2" hidden="1">{"'PROFITABILITY'!$A$1:$F$45"}</definedName>
    <definedName name="kltp" localSheetId="22" hidden="1">{"'PROFITABILITY'!$A$1:$F$45"}</definedName>
    <definedName name="kltp" localSheetId="18" hidden="1">{"'PROFITABILITY'!$A$1:$F$45"}</definedName>
    <definedName name="kltp" localSheetId="21" hidden="1">{"'PROFITABILITY'!$A$1:$F$45"}</definedName>
    <definedName name="kltp" localSheetId="25" hidden="1">{"'PROFITABILITY'!$A$1:$F$45"}</definedName>
    <definedName name="kltp" localSheetId="15" hidden="1">{"'PROFITABILITY'!$A$1:$F$45"}</definedName>
    <definedName name="kltp" localSheetId="20" hidden="1">{"'PROFITABILITY'!$A$1:$F$45"}</definedName>
    <definedName name="kltp" hidden="1">{"'PROFITABILITY'!$A$1:$F$45"}</definedName>
    <definedName name="KM" localSheetId="2">INDEX(#REF!,MATCH(#REF!,#REF!,0))</definedName>
    <definedName name="Km" localSheetId="18">#REF!</definedName>
    <definedName name="KM" localSheetId="21">INDEX(#REF!,MATCH(#REF!,#REF!,0))</definedName>
    <definedName name="KM" localSheetId="25">INDEX(#REF!,MATCH(#REF!,#REF!,0))</definedName>
    <definedName name="Km">#REF!</definedName>
    <definedName name="Km___0">#REF!</definedName>
    <definedName name="Km___13">#REF!</definedName>
    <definedName name="kmrc"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o" localSheetId="18">#REF!</definedName>
    <definedName name="ko">#REF!</definedName>
    <definedName name="Kone" localSheetId="18">#REF!</definedName>
    <definedName name="Kone">#REF!</definedName>
    <definedName name="KPI_BGT3" localSheetId="2">#REF!</definedName>
    <definedName name="KPI_BGT3" localSheetId="22">#REF!</definedName>
    <definedName name="KPI_BGT3" localSheetId="20">#REF!</definedName>
    <definedName name="KPI_BGT3">#REF!</definedName>
    <definedName name="KPI_M3" localSheetId="2">#REF!</definedName>
    <definedName name="KPI_M3">#REF!</definedName>
    <definedName name="KPIBRB" localSheetId="2">#REF!</definedName>
    <definedName name="KPIBRB">#REF!</definedName>
    <definedName name="kptl">#REF!</definedName>
    <definedName name="KR">#REF!</definedName>
    <definedName name="Ks">#REF!</definedName>
    <definedName name="Ks___0">#REF!</definedName>
    <definedName name="Ks___13">#REF!</definedName>
    <definedName name="kscc">#REF!</definedName>
    <definedName name="KSK">#REF!</definedName>
    <definedName name="KSN">#REF!</definedName>
    <definedName name="KST" localSheetId="3">#REF!</definedName>
    <definedName name="KST">#REF!</definedName>
    <definedName name="kst_4.20" localSheetId="3">#REF!</definedName>
    <definedName name="kst_4.20">#REF!</definedName>
    <definedName name="KT">#REF!</definedName>
    <definedName name="KTA">#REF!</definedName>
    <definedName name="KTB">#REF!</definedName>
    <definedName name="ktd">#REF!</definedName>
    <definedName name="KTX">#REF!</definedName>
    <definedName name="KU">#REF!</definedName>
    <definedName name="KUKULE_GANGA_HYDROPOWER_PROJECT">#REF!,#REF!,#REF!,#REF!,#REF!,#REF!,#REF!,#REF!,#REF!</definedName>
    <definedName name="kususdd" localSheetId="2" hidden="1">{"'PROFITABILITY'!$A$1:$F$45"}</definedName>
    <definedName name="kususdd" localSheetId="22" hidden="1">{"'PROFITABILITY'!$A$1:$F$45"}</definedName>
    <definedName name="kususdd" localSheetId="18" hidden="1">{"'PROFITABILITY'!$A$1:$F$45"}</definedName>
    <definedName name="kususdd" localSheetId="21" hidden="1">{"'PROFITABILITY'!$A$1:$F$45"}</definedName>
    <definedName name="kususdd" localSheetId="25" hidden="1">{"'PROFITABILITY'!$A$1:$F$45"}</definedName>
    <definedName name="kususdd" localSheetId="15" hidden="1">{"'PROFITABILITY'!$A$1:$F$45"}</definedName>
    <definedName name="kususdd" localSheetId="20" hidden="1">{"'PROFITABILITY'!$A$1:$F$45"}</definedName>
    <definedName name="kususdd" hidden="1">{"'PROFITABILITY'!$A$1:$F$45"}</definedName>
    <definedName name="Kw" localSheetId="21">#REF!</definedName>
    <definedName name="Kw" localSheetId="25">#REF!</definedName>
    <definedName name="Kw">#REF!</definedName>
    <definedName name="Kw__50_kg">#REF!</definedName>
    <definedName name="Kw__70_kg">#REF!</definedName>
    <definedName name="kweys" hidden="1">#REF!</definedName>
    <definedName name="Kwfa">#REF!</definedName>
    <definedName name="Kwoe">#REF!</definedName>
    <definedName name="Kwsa">#REF!</definedName>
    <definedName name="Kwto">#REF!</definedName>
    <definedName name="L" hidden="1">#REF!</definedName>
    <definedName name="L_">#REF!</definedName>
    <definedName name="L___0">#REF!</definedName>
    <definedName name="L___13">#REF!</definedName>
    <definedName name="l_10">#REF!</definedName>
    <definedName name="l_2">#REF!</definedName>
    <definedName name="l_20">#REF!</definedName>
    <definedName name="l_30">#REF!</definedName>
    <definedName name="l_40">#REF!</definedName>
    <definedName name="L_BitumenSprayer" localSheetId="2">[120]Labour!$D$4</definedName>
    <definedName name="L_BitumenSprayer" localSheetId="18">#REF!</definedName>
    <definedName name="L_BitumenSprayer" localSheetId="21">[120]Labour!$D$4</definedName>
    <definedName name="L_BitumenSprayer" localSheetId="25">[120]Labour!$D$4</definedName>
    <definedName name="L_BitumenSprayer" localSheetId="15">#REF!</definedName>
    <definedName name="L_BitumenSprayer">#REF!</definedName>
    <definedName name="L_Blacksmith" localSheetId="2">[120]Labour!$D$5</definedName>
    <definedName name="L_Blacksmith" localSheetId="18">#REF!</definedName>
    <definedName name="L_Blacksmith" localSheetId="21">[120]Labour!$D$5</definedName>
    <definedName name="L_Blacksmith" localSheetId="25">[120]Labour!$D$5</definedName>
    <definedName name="L_Blacksmith" localSheetId="15">#REF!</definedName>
    <definedName name="L_Blacksmith">#REF!</definedName>
    <definedName name="L_conc" localSheetId="15">#REF!</definedName>
    <definedName name="L_conc">#REF!</definedName>
    <definedName name="L_Mate" localSheetId="15">#REF!</definedName>
    <definedName name="L_Mate">#REF!</definedName>
    <definedName name="L_Mazdoor">#REF!</definedName>
    <definedName name="L_Mazdoor_Semi" localSheetId="2">[120]Labour!$D$18</definedName>
    <definedName name="L_Mazdoor_Semi" localSheetId="18">#REF!</definedName>
    <definedName name="L_Mazdoor_Semi" localSheetId="21">[120]Labour!$D$18</definedName>
    <definedName name="L_Mazdoor_Semi" localSheetId="25">[120]Labour!$D$18</definedName>
    <definedName name="L_Mazdoor_Semi" localSheetId="15">#REF!</definedName>
    <definedName name="L_Mazdoor_Semi">#REF!</definedName>
    <definedName name="L_Mazdoor_Skilled" localSheetId="15">#REF!</definedName>
    <definedName name="L_Mazdoor_Skilled">#REF!</definedName>
    <definedName name="L_T_PY_RSTL_RB_55">#REF!</definedName>
    <definedName name="l1x" localSheetId="22">#REF!</definedName>
    <definedName name="l1x" localSheetId="20">#REF!</definedName>
    <definedName name="l1x">#REF!</definedName>
    <definedName name="l1xx">#REF!</definedName>
    <definedName name="l2x" localSheetId="22">#REF!</definedName>
    <definedName name="l2x" localSheetId="20">#REF!</definedName>
    <definedName name="l2x">#REF!</definedName>
    <definedName name="l2xx">#REF!</definedName>
    <definedName name="LA" localSheetId="22">INDEX(#REF!,MATCH(#REF!,#REF!,0))</definedName>
    <definedName name="LA" localSheetId="18">INDEX(#REF!,MATCH(#REF!,#REF!,0))</definedName>
    <definedName name="LA" localSheetId="21">INDEX(#REF!,MATCH(#REF!,#REF!,0))</definedName>
    <definedName name="LA" localSheetId="25">INDEX(#REF!,MATCH(#REF!,#REF!,0))</definedName>
    <definedName name="LA" localSheetId="15">#REF!</definedName>
    <definedName name="LA" localSheetId="20">INDEX(#REF!,MATCH(#REF!,#REF!,0))</definedName>
    <definedName name="LA">INDEX(#REF!,MATCH(#REF!,#REF!,0))</definedName>
    <definedName name="Lab" localSheetId="2">[121]Inputs!$D$11</definedName>
    <definedName name="Lab" localSheetId="18">#REF!</definedName>
    <definedName name="Lab" localSheetId="21">[121]Inputs!$D$11</definedName>
    <definedName name="Lab" localSheetId="25">[121]Inputs!$D$11</definedName>
    <definedName name="Lab" localSheetId="15">#REF!</definedName>
    <definedName name="Lab">#REF!</definedName>
    <definedName name="LabConc" localSheetId="2">'[63]General Analysis'!$K$228</definedName>
    <definedName name="LabConc" localSheetId="18">#REF!</definedName>
    <definedName name="LabConc" localSheetId="21">'[63]General Analysis'!$K$228</definedName>
    <definedName name="LabConc" localSheetId="25">'[63]General Analysis'!$K$228</definedName>
    <definedName name="LabConc" localSheetId="15">#REF!</definedName>
    <definedName name="LabConc">#REF!</definedName>
    <definedName name="LabConcrete" localSheetId="2">'[74]Batching&amp;Pil POL'!$C$161</definedName>
    <definedName name="LabConcrete" localSheetId="18">#REF!</definedName>
    <definedName name="LabConcrete" localSheetId="21">'[74]Batching&amp;Pil POL'!$C$161</definedName>
    <definedName name="LabConcrete" localSheetId="25">'[74]Batching&amp;Pil POL'!$C$161</definedName>
    <definedName name="LabConcrete" localSheetId="15">#REF!</definedName>
    <definedName name="LabConcrete">#REF!</definedName>
    <definedName name="Labexcavation" localSheetId="2">[56]Excavation!$G$51</definedName>
    <definedName name="Labexcavation" localSheetId="18">#REF!</definedName>
    <definedName name="Labexcavation" localSheetId="21">[56]Excavation!$G$51</definedName>
    <definedName name="Labexcavation" localSheetId="25">[56]Excavation!$G$51</definedName>
    <definedName name="Labexcavation" localSheetId="15">#REF!</definedName>
    <definedName name="Labexcavation">#REF!</definedName>
    <definedName name="Labfilling" localSheetId="2">[56]Excavation!$G$116</definedName>
    <definedName name="Labfilling" localSheetId="18">#REF!</definedName>
    <definedName name="Labfilling" localSheetId="21">[56]Excavation!$G$116</definedName>
    <definedName name="Labfilling" localSheetId="25">[56]Excavation!$G$116</definedName>
    <definedName name="Labfilling" localSheetId="15">#REF!</definedName>
    <definedName name="Labfilling">#REF!</definedName>
    <definedName name="LabGsbWMMLaying" localSheetId="2">'[122]GSB+WMM'!$I$172</definedName>
    <definedName name="LabGsbWMMLaying" localSheetId="18">#REF!</definedName>
    <definedName name="LabGsbWMMLaying" localSheetId="21">'[122]GSB+WMM'!$I$172</definedName>
    <definedName name="LabGsbWMMLaying" localSheetId="25">'[122]GSB+WMM'!$I$172</definedName>
    <definedName name="LabGsbWMMLaying" localSheetId="15">#REF!</definedName>
    <definedName name="LabGsbWMMLaying">#REF!</definedName>
    <definedName name="LabGsbWMMProduction" localSheetId="2">'[122]GSB+WMM'!$I$137</definedName>
    <definedName name="LabGsbWMMProduction" localSheetId="18">#REF!</definedName>
    <definedName name="LabGsbWMMProduction" localSheetId="21">'[122]GSB+WMM'!$I$137</definedName>
    <definedName name="LabGsbWMMProduction" localSheetId="25">'[122]GSB+WMM'!$I$137</definedName>
    <definedName name="LabGsbWMMProduction" localSheetId="15">#REF!</definedName>
    <definedName name="LabGsbWMMProduction">#REF!</definedName>
    <definedName name="LabLaying" localSheetId="2">'[56]Conc Laying'!$L$20</definedName>
    <definedName name="LabLaying" localSheetId="18">#REF!</definedName>
    <definedName name="LabLaying" localSheetId="21">'[56]Conc Laying'!$L$20</definedName>
    <definedName name="LabLaying" localSheetId="25">'[56]Conc Laying'!$L$20</definedName>
    <definedName name="LabLaying" localSheetId="15">#REF!</definedName>
    <definedName name="LabLaying">#REF!</definedName>
    <definedName name="Labourers" localSheetId="15">OFFSET(#REF!,0,0,COUNTA(#REF!),1)</definedName>
    <definedName name="Labourers">OFFSET(#REF!,0,0,COUNTA(#REF!),1)</definedName>
    <definedName name="Labpilecap" localSheetId="2">[123]Analysis!$I$69</definedName>
    <definedName name="Labpilecap" localSheetId="18">#REF!</definedName>
    <definedName name="Labpilecap" localSheetId="21">[123]Analysis!$I$69</definedName>
    <definedName name="Labpilecap" localSheetId="25">[123]Analysis!$I$69</definedName>
    <definedName name="Labpilecap" localSheetId="15">#REF!</definedName>
    <definedName name="Labpilecap">#REF!</definedName>
    <definedName name="Labpiling" localSheetId="2">[74]Pil!$H$87</definedName>
    <definedName name="Labpiling" localSheetId="18">#REF!</definedName>
    <definedName name="Labpiling" localSheetId="21">[74]Pil!$H$87</definedName>
    <definedName name="Labpiling" localSheetId="25">[74]Pil!$H$87</definedName>
    <definedName name="Labpiling" localSheetId="15">#REF!</definedName>
    <definedName name="Labpiling">#REF!</definedName>
    <definedName name="labplacingviaduct" localSheetId="2">'[71]General Analysis'!$G$240</definedName>
    <definedName name="labplacingviaduct" localSheetId="18">#REF!</definedName>
    <definedName name="labplacingviaduct" localSheetId="21">'[71]General Analysis'!$G$240</definedName>
    <definedName name="labplacingviaduct" localSheetId="25">'[71]General Analysis'!$G$240</definedName>
    <definedName name="labplacingviaduct" localSheetId="15">#REF!</definedName>
    <definedName name="labplacingviaduct">#REF!</definedName>
    <definedName name="LABPOL" localSheetId="15">#REF!</definedName>
    <definedName name="LABPOL">#REF!</definedName>
    <definedName name="labreinf" localSheetId="2">'[63]General Analysis'!$G$378</definedName>
    <definedName name="labreinf" localSheetId="18">#REF!</definedName>
    <definedName name="labreinf" localSheetId="21">'[63]General Analysis'!$G$378</definedName>
    <definedName name="labreinf" localSheetId="25">'[63]General Analysis'!$G$378</definedName>
    <definedName name="labreinf" localSheetId="15">#REF!</definedName>
    <definedName name="labreinf">#REF!</definedName>
    <definedName name="LAC" localSheetId="2">[124]S2groupcode!$G$2</definedName>
    <definedName name="LAC" localSheetId="18">#REF!</definedName>
    <definedName name="LAC" localSheetId="21">[124]S2groupcode!$G$2</definedName>
    <definedName name="LAC" localSheetId="25">[124]S2groupcode!$G$2</definedName>
    <definedName name="LAC" localSheetId="15">#REF!</definedName>
    <definedName name="LAC">#REF!</definedName>
    <definedName name="LACS" localSheetId="2">[125]PLAN_FEB97!$A$2</definedName>
    <definedName name="LACS" localSheetId="22">#REF!</definedName>
    <definedName name="LACS" localSheetId="18">#REF!</definedName>
    <definedName name="LACS" localSheetId="21">[125]PLAN_FEB97!$A$2</definedName>
    <definedName name="LACS" localSheetId="25">[125]PLAN_FEB97!$A$2</definedName>
    <definedName name="LACS" localSheetId="15">#REF!</definedName>
    <definedName name="LACS" localSheetId="20">#REF!</definedName>
    <definedName name="LACS">#REF!</definedName>
    <definedName name="LAK">'[126]Seoni to Lakhnadon Line'!$C$1:$C$65536</definedName>
    <definedName name="lakh" localSheetId="2">[86]dBase!$J$12</definedName>
    <definedName name="lakh" localSheetId="18">#REF!</definedName>
    <definedName name="lakh" localSheetId="21">[86]dBase!$J$12</definedName>
    <definedName name="lakh" localSheetId="25">[86]dBase!$J$12</definedName>
    <definedName name="lakh" localSheetId="15">#REF!</definedName>
    <definedName name="lakh">#REF!</definedName>
    <definedName name="lamda" localSheetId="15">#REF!</definedName>
    <definedName name="lamda">#REF!</definedName>
    <definedName name="LAMP" localSheetId="22">#REF!</definedName>
    <definedName name="LAMP" localSheetId="20">#REF!</definedName>
    <definedName name="LAMP">#REF!</definedName>
    <definedName name="LAMP___0">#REF!</definedName>
    <definedName name="LAMP___13">#REF!</definedName>
    <definedName name="LAND">#REF!</definedName>
    <definedName name="LanguageComment">#REF!</definedName>
    <definedName name="Lap_length_for_side_wall_reiforcemnt">#REF!</definedName>
    <definedName name="LAS">#REF!</definedName>
    <definedName name="Last_Row" localSheetId="21">#N/A</definedName>
    <definedName name="Last_Row" localSheetId="25">#N/A</definedName>
    <definedName name="Last_Row">#N/A</definedName>
    <definedName name="Layerno" localSheetId="18">#REF!</definedName>
    <definedName name="Layerno">#REF!</definedName>
    <definedName name="LB" localSheetId="18">INDEX(#REF!,MATCH(#REF!,#REF!,0))</definedName>
    <definedName name="LB">INDEX(#REF!,MATCH(#REF!,#REF!,0))</definedName>
    <definedName name="LBA" localSheetId="18">#REF!</definedName>
    <definedName name="LBA">#REF!</definedName>
    <definedName name="LBA_1" localSheetId="18">#REF!</definedName>
    <definedName name="LBA_1">#REF!</definedName>
    <definedName name="LC" localSheetId="2">#REF!</definedName>
    <definedName name="LC" localSheetId="22">#REF!</definedName>
    <definedName name="LC" localSheetId="20">#REF!</definedName>
    <definedName name="LC">#REF!</definedName>
    <definedName name="Lc___0" localSheetId="2">#REF!</definedName>
    <definedName name="Lc___0">#REF!</definedName>
    <definedName name="Lc___13">#REF!</definedName>
    <definedName name="LC_CHGS">#REF!</definedName>
    <definedName name="lc1i4f">#REF!</definedName>
    <definedName name="lc1i5f">#REF!</definedName>
    <definedName name="lc2i1bc8f">#REF!</definedName>
    <definedName name="lc350mcbc">#REF!</definedName>
    <definedName name="lc350mcfdr">#REF!</definedName>
    <definedName name="lc350mcic">#REF!</definedName>
    <definedName name="lc350pcfdr">#REF!</definedName>
    <definedName name="lc350pcic">#REF!</definedName>
    <definedName name="lc500mcbc">#REF!</definedName>
    <definedName name="lc500mcfdr">#REF!</definedName>
    <definedName name="lc500mcic">#REF!</definedName>
    <definedName name="lcabbbc">#REF!</definedName>
    <definedName name="lcabbfdr">#REF!</definedName>
    <definedName name="lcabbic">#REF!</definedName>
    <definedName name="lcs">#REF!</definedName>
    <definedName name="Ld" localSheetId="21">#REF!</definedName>
    <definedName name="Ld" localSheetId="25">#REF!</definedName>
    <definedName name="Ld">#REF!</definedName>
    <definedName name="LD_Analysis">#REF!</definedName>
    <definedName name="ldlen1">#REF!</definedName>
    <definedName name="ldlen2">#REF!</definedName>
    <definedName name="LE" localSheetId="22">INDEX(#REF!,MATCH(#REF!,#REF!,0))</definedName>
    <definedName name="LE" localSheetId="18">INDEX(#REF!,MATCH(#REF!,#REF!,0))</definedName>
    <definedName name="LE" localSheetId="21">INDEX(#REF!,MATCH(#REF!,#REF!,0))</definedName>
    <definedName name="LE" localSheetId="25">INDEX(#REF!,MATCH(#REF!,#REF!,0))</definedName>
    <definedName name="Le" localSheetId="15">#REF!</definedName>
    <definedName name="LE" localSheetId="20">INDEX(#REF!,MATCH(#REF!,#REF!,0))</definedName>
    <definedName name="LE">INDEX(#REF!,MATCH(#REF!,#REF!,0))</definedName>
    <definedName name="lean">#REF!</definedName>
    <definedName name="leave">#REF!</definedName>
    <definedName name="lef">#REF!</definedName>
    <definedName name="LEGEND">#REF!</definedName>
    <definedName name="lel">#REF!</definedName>
    <definedName name="len">#REF!</definedName>
    <definedName name="Length_of_cable_tray">#REF!</definedName>
    <definedName name="LF" localSheetId="2">INDEX(#REF!,MATCH(#REF!,#REF!,0))</definedName>
    <definedName name="Lf" localSheetId="18">#REF!</definedName>
    <definedName name="LF" localSheetId="21">INDEX(#REF!,MATCH(#REF!,#REF!,0))</definedName>
    <definedName name="LF" localSheetId="25">INDEX(#REF!,MATCH(#REF!,#REF!,0))</definedName>
    <definedName name="Lf">#REF!</definedName>
    <definedName name="Lg">#REF!</definedName>
    <definedName name="LH" localSheetId="18">INDEX(#REF!,MATCH(#REF!,#REF!,0))</definedName>
    <definedName name="LH">INDEX(#REF!,MATCH(#REF!,#REF!,0))</definedName>
    <definedName name="li">#REF!</definedName>
    <definedName name="light">#REF!</definedName>
    <definedName name="LIK">#REF!</definedName>
    <definedName name="lime" localSheetId="2">'[56]Road Work'!$Q$6</definedName>
    <definedName name="lime" localSheetId="18">#REF!</definedName>
    <definedName name="lime" localSheetId="21">'[56]Road Work'!$Q$6</definedName>
    <definedName name="lime" localSheetId="25">'[56]Road Work'!$Q$6</definedName>
    <definedName name="lime" localSheetId="15">#REF!</definedName>
    <definedName name="lime">#REF!</definedName>
    <definedName name="line" localSheetId="22">#REF!</definedName>
    <definedName name="line" localSheetId="15">#REF!</definedName>
    <definedName name="line" localSheetId="20">#REF!</definedName>
    <definedName name="line">#REF!</definedName>
    <definedName name="Line_1">#REF!</definedName>
    <definedName name="Line_2">#REF!</definedName>
    <definedName name="Line_3">#REF!</definedName>
    <definedName name="Line_4">#REF!</definedName>
    <definedName name="Line_type" localSheetId="22">#REF!</definedName>
    <definedName name="Line_type" localSheetId="20">#REF!</definedName>
    <definedName name="Line_type">#REF!</definedName>
    <definedName name="LINE1">#REF!</definedName>
    <definedName name="Liner" localSheetId="2">[56]RA!$P$24</definedName>
    <definedName name="Liner" localSheetId="18">#REF!</definedName>
    <definedName name="Liner" localSheetId="21">[56]RA!$P$24</definedName>
    <definedName name="Liner" localSheetId="25">[56]RA!$P$24</definedName>
    <definedName name="Liner" localSheetId="15">#REF!</definedName>
    <definedName name="Liner">#REF!</definedName>
    <definedName name="LineType" localSheetId="15">OFFSET(#REF!,0,0,COUNTA(#REF!),1)</definedName>
    <definedName name="LineType">OFFSET(#REF!,0,0,COUNTA(#REF!),1)</definedName>
    <definedName name="LineVoltage">OFFSET(#REF!,0,0,COUNTA(#REF!),1)</definedName>
    <definedName name="LIRA" localSheetId="22">#REF!</definedName>
    <definedName name="LIRA" localSheetId="18">#REF!</definedName>
    <definedName name="LIRA" localSheetId="15">#REF!</definedName>
    <definedName name="LIRA" localSheetId="20">#REF!</definedName>
    <definedName name="LIRA">#REF!</definedName>
    <definedName name="LJ" localSheetId="18">INDEX(#REF!,MATCH(#REF!,#REF!,0))</definedName>
    <definedName name="LJ" localSheetId="15">INDEX(#REF!,MATCH(#REF!,#REF!,0))</definedName>
    <definedName name="LJ">INDEX(#REF!,MATCH(#REF!,#REF!,0))</definedName>
    <definedName name="lk" localSheetId="2" hidden="1">{#N/A,#N/A,FALSE,"CCTV"}</definedName>
    <definedName name="lk" localSheetId="22" hidden="1">{#N/A,#N/A,FALSE,"CCTV"}</definedName>
    <definedName name="lk" localSheetId="18" hidden="1">{#N/A,#N/A,FALSE,"CCTV"}</definedName>
    <definedName name="lk" localSheetId="21" hidden="1">{#N/A,#N/A,FALSE,"CCTV"}</definedName>
    <definedName name="lk" localSheetId="25" hidden="1">{#N/A,#N/A,FALSE,"CCTV"}</definedName>
    <definedName name="lk" localSheetId="15" hidden="1">{#N/A,#N/A,FALSE,"CCTV"}</definedName>
    <definedName name="lk" localSheetId="20" hidden="1">{#N/A,#N/A,FALSE,"CCTV"}</definedName>
    <definedName name="lk" hidden="1">{#N/A,#N/A,FALSE,"CCTV"}</definedName>
    <definedName name="lkalgk" localSheetId="2">#REF!</definedName>
    <definedName name="lkalgk" localSheetId="22">#REF!</definedName>
    <definedName name="lkalgk" localSheetId="15">#REF!</definedName>
    <definedName name="lkalgk" localSheetId="20">#REF!</definedName>
    <definedName name="lkalgk">#REF!</definedName>
    <definedName name="lkdsndsfddf">#REF!</definedName>
    <definedName name="LKJ" localSheetId="2">#REF!</definedName>
    <definedName name="LKJ" localSheetId="22">#REF!</definedName>
    <definedName name="LKJ" localSheetId="20">#REF!</definedName>
    <definedName name="LKJ">#REF!</definedName>
    <definedName name="LKJHG">#REF!</definedName>
    <definedName name="lkjnjkln">#REF!</definedName>
    <definedName name="lku" localSheetId="2">#REF!</definedName>
    <definedName name="lku">#REF!</definedName>
    <definedName name="LL" localSheetId="21">#REF!</definedName>
    <definedName name="LL" localSheetId="25">#REF!</definedName>
    <definedName name="LL">#REF!</definedName>
    <definedName name="LLL">#REF!</definedName>
    <definedName name="LLLL" localSheetId="2" hidden="1">{"form-D1",#N/A,FALSE,"FORM-D1";"form-D1_amt",#N/A,FALSE,"FORM-D1"}</definedName>
    <definedName name="LLLL" localSheetId="22" hidden="1">{"form-D1",#N/A,FALSE,"FORM-D1";"form-D1_amt",#N/A,FALSE,"FORM-D1"}</definedName>
    <definedName name="LLLL" localSheetId="18" hidden="1">{"form-D1",#N/A,FALSE,"FORM-D1";"form-D1_amt",#N/A,FALSE,"FORM-D1"}</definedName>
    <definedName name="LLLL" localSheetId="21" hidden="1">{"form-D1",#N/A,FALSE,"FORM-D1";"form-D1_amt",#N/A,FALSE,"FORM-D1"}</definedName>
    <definedName name="LLLL" localSheetId="25" hidden="1">{"form-D1",#N/A,FALSE,"FORM-D1";"form-D1_amt",#N/A,FALSE,"FORM-D1"}</definedName>
    <definedName name="LLLL" localSheetId="15" hidden="1">{"form-D1",#N/A,FALSE,"FORM-D1";"form-D1_amt",#N/A,FALSE,"FORM-D1"}</definedName>
    <definedName name="LLLL" localSheetId="20" hidden="1">{"form-D1",#N/A,FALSE,"FORM-D1";"form-D1_amt",#N/A,FALSE,"FORM-D1"}</definedName>
    <definedName name="LLLL" hidden="1">{"form-D1",#N/A,FALSE,"FORM-D1";"form-D1_amt",#N/A,FALSE,"FORM-D1"}</definedName>
    <definedName name="LM" localSheetId="22">INDEX(#REF!,MATCH(#REF!,#REF!,0))</definedName>
    <definedName name="LM" localSheetId="18">INDEX(#REF!,MATCH(#REF!,#REF!,0))</definedName>
    <definedName name="LM" localSheetId="21">INDEX(#REF!,MATCH(#REF!,#REF!,0))</definedName>
    <definedName name="LM" localSheetId="25">INDEX(#REF!,MATCH(#REF!,#REF!,0))</definedName>
    <definedName name="lm" localSheetId="15">#REF!</definedName>
    <definedName name="LM" localSheetId="20">INDEX(#REF!,MATCH(#REF!,#REF!,0))</definedName>
    <definedName name="LM">INDEX(#REF!,MATCH(#REF!,#REF!,0))</definedName>
    <definedName name="lmcaccp" localSheetId="2">#REF!</definedName>
    <definedName name="lmcaccp" localSheetId="22">#REF!</definedName>
    <definedName name="lmcaccp" localSheetId="20">#REF!</definedName>
    <definedName name="lmcaccp">#REF!</definedName>
    <definedName name="lmcecp" localSheetId="22">#REF!</definedName>
    <definedName name="lmcecp" localSheetId="20">#REF!</definedName>
    <definedName name="lmcecp">#REF!</definedName>
    <definedName name="lmcmcc.1" localSheetId="22">#REF!</definedName>
    <definedName name="lmcmcc.1" localSheetId="20">#REF!</definedName>
    <definedName name="lmcmcc.1">#REF!</definedName>
    <definedName name="lmcmcc.2" localSheetId="22">#REF!</definedName>
    <definedName name="lmcmcc.2" localSheetId="20">#REF!</definedName>
    <definedName name="lmcmcc.2">#REF!</definedName>
    <definedName name="lmcmcc.3" localSheetId="22">#REF!</definedName>
    <definedName name="lmcmcc.3" localSheetId="20">#REF!</definedName>
    <definedName name="lmcmcc.3">#REF!</definedName>
    <definedName name="lmcmltsb" localSheetId="22">#REF!</definedName>
    <definedName name="lmcmltsb" localSheetId="20">#REF!</definedName>
    <definedName name="lmcmltsb">#REF!</definedName>
    <definedName name="lmcmsb.ups" localSheetId="22">#REF!</definedName>
    <definedName name="lmcmsb.ups" localSheetId="20">#REF!</definedName>
    <definedName name="lmcmsb.ups">#REF!</definedName>
    <definedName name="lmcsmsb.1" localSheetId="22">#REF!</definedName>
    <definedName name="lmcsmsb.1" localSheetId="20">#REF!</definedName>
    <definedName name="lmcsmsb.1">#REF!</definedName>
    <definedName name="lmcsmsb.2" localSheetId="22">#REF!</definedName>
    <definedName name="lmcsmsb.2" localSheetId="20">#REF!</definedName>
    <definedName name="lmcsmsb.2">#REF!</definedName>
    <definedName name="lmcsmsb.3" localSheetId="22">#REF!</definedName>
    <definedName name="lmcsmsb.3" localSheetId="20">#REF!</definedName>
    <definedName name="lmcsmsb.3">#REF!</definedName>
    <definedName name="lmcsmsb.b" localSheetId="22">#REF!</definedName>
    <definedName name="lmcsmsb.b" localSheetId="20">#REF!</definedName>
    <definedName name="lmcsmsb.b">#REF!</definedName>
    <definedName name="lmcsmsb.g" localSheetId="22">#REF!</definedName>
    <definedName name="lmcsmsb.g" localSheetId="20">#REF!</definedName>
    <definedName name="lmcsmsb.g">#REF!</definedName>
    <definedName name="lmcsmsb.lab" localSheetId="22">#REF!</definedName>
    <definedName name="lmcsmsb.lab" localSheetId="20">#REF!</definedName>
    <definedName name="lmcsmsb.lab">#REF!</definedName>
    <definedName name="lmcsmsb.main" localSheetId="22">#REF!</definedName>
    <definedName name="lmcsmsb.main" localSheetId="20">#REF!</definedName>
    <definedName name="lmcsmsb.main">#REF!</definedName>
    <definedName name="lmcsmsb.t" localSheetId="22">#REF!</definedName>
    <definedName name="lmcsmsb.t" localSheetId="20">#REF!</definedName>
    <definedName name="lmcsmsb.t">#REF!</definedName>
    <definedName name="lmcsmsb.ups" localSheetId="22">#REF!</definedName>
    <definedName name="lmcsmsb.ups" localSheetId="20">#REF!</definedName>
    <definedName name="lmcsmsb.ups">#REF!</definedName>
    <definedName name="lmcup.1" localSheetId="22">#REF!</definedName>
    <definedName name="lmcup.1" localSheetId="20">#REF!</definedName>
    <definedName name="lmcup.1">#REF!</definedName>
    <definedName name="lmcup.2" localSheetId="22">#REF!</definedName>
    <definedName name="lmcup.2" localSheetId="20">#REF!</definedName>
    <definedName name="lmcup.2">#REF!</definedName>
    <definedName name="LMG">#REF!</definedName>
    <definedName name="LMO">#REF!</definedName>
    <definedName name="LMO_1">#REF!</definedName>
    <definedName name="LN">#N/A</definedName>
    <definedName name="LND_CHGS" localSheetId="22">#REF!</definedName>
    <definedName name="LND_CHGS" localSheetId="15">#REF!</definedName>
    <definedName name="LND_CHGS" localSheetId="20">#REF!</definedName>
    <definedName name="LND_CHGS" localSheetId="3">#REF!</definedName>
    <definedName name="LND_CHGS">#REF!</definedName>
    <definedName name="LOA">#REF!</definedName>
    <definedName name="Load">#REF!</definedName>
    <definedName name="LoaderPOL" localSheetId="2">'[63]Basic Rates'!$C$37</definedName>
    <definedName name="LoaderPOL" localSheetId="18">#REF!</definedName>
    <definedName name="LoaderPOL" localSheetId="21">'[63]Basic Rates'!$C$37</definedName>
    <definedName name="LoaderPOL" localSheetId="25">'[63]Basic Rates'!$C$37</definedName>
    <definedName name="LoaderPOL" localSheetId="15">#REF!</definedName>
    <definedName name="LoaderPOL">#REF!</definedName>
    <definedName name="Loads" localSheetId="2">[99]Data!$C$27:$I$46</definedName>
    <definedName name="Loads" localSheetId="18">#REF!</definedName>
    <definedName name="Loads" localSheetId="21">[99]Data!$C$27:$I$46</definedName>
    <definedName name="Loads" localSheetId="25">[99]Data!$C$27:$I$46</definedName>
    <definedName name="Loads" localSheetId="15">#REF!</definedName>
    <definedName name="Loads">#REF!</definedName>
    <definedName name="Loan_Amount" localSheetId="15">#REF!</definedName>
    <definedName name="Loan_Amount">#REF!</definedName>
    <definedName name="Loan_Start" localSheetId="15">#REF!</definedName>
    <definedName name="Loan_Start">#REF!</definedName>
    <definedName name="Loan_Years">#REF!</definedName>
    <definedName name="LOCAL_STAFF_ENTRY" localSheetId="2">'[30]INPUT SHEET'!$B$437:$B$461</definedName>
    <definedName name="LOCAL_STAFF_ENTRY" localSheetId="18">#REF!</definedName>
    <definedName name="LOCAL_STAFF_ENTRY" localSheetId="21">'[30]INPUT SHEET'!$B$437:$B$461</definedName>
    <definedName name="LOCAL_STAFF_ENTRY" localSheetId="25">'[30]INPUT SHEET'!$B$437:$B$461</definedName>
    <definedName name="LOCAL_STAFF_ENTRY" localSheetId="15">#REF!</definedName>
    <definedName name="LOCAL_STAFF_ENTRY">#REF!</definedName>
    <definedName name="Location" localSheetId="18">City&amp;" "&amp;State</definedName>
    <definedName name="Location" localSheetId="21">City&amp;" "&amp;State</definedName>
    <definedName name="Location" localSheetId="25">[0]!City&amp;" "&amp;State</definedName>
    <definedName name="Location" localSheetId="15">City&amp;" "&amp;State</definedName>
    <definedName name="Location" localSheetId="20">[0]!City&amp;" "&amp;State</definedName>
    <definedName name="Location">City&amp;" "&amp;State</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O" localSheetId="2">'[26]Cost of O &amp; O'!$F$40</definedName>
    <definedName name="LOCO" localSheetId="18">#REF!</definedName>
    <definedName name="LOCO" localSheetId="21">'[26]Cost of O &amp; O'!$F$40</definedName>
    <definedName name="LOCO" localSheetId="25">'[26]Cost of O &amp; O'!$F$40</definedName>
    <definedName name="LOCO" localSheetId="15">#REF!</definedName>
    <definedName name="LOCO">#REF!</definedName>
    <definedName name="logo1">"Picture 7"</definedName>
    <definedName name="logoa" localSheetId="2">#REF!</definedName>
    <definedName name="logoa" localSheetId="22">#REF!</definedName>
    <definedName name="logoa" localSheetId="4">#REF!</definedName>
    <definedName name="logoa" localSheetId="20">#REF!</definedName>
    <definedName name="logoa">#REF!</definedName>
    <definedName name="lohari" localSheetId="2" hidden="1">{"form-D1",#N/A,FALSE,"FORM-D1";"form-D1_amt",#N/A,FALSE,"FORM-D1"}</definedName>
    <definedName name="lohari" localSheetId="22" hidden="1">{"form-D1",#N/A,FALSE,"FORM-D1";"form-D1_amt",#N/A,FALSE,"FORM-D1"}</definedName>
    <definedName name="lohari" localSheetId="18" hidden="1">{"form-D1",#N/A,FALSE,"FORM-D1";"form-D1_amt",#N/A,FALSE,"FORM-D1"}</definedName>
    <definedName name="lohari" localSheetId="21" hidden="1">{"form-D1",#N/A,FALSE,"FORM-D1";"form-D1_amt",#N/A,FALSE,"FORM-D1"}</definedName>
    <definedName name="lohari" localSheetId="25" hidden="1">{"form-D1",#N/A,FALSE,"FORM-D1";"form-D1_amt",#N/A,FALSE,"FORM-D1"}</definedName>
    <definedName name="lohari" localSheetId="15" hidden="1">{"form-D1",#N/A,FALSE,"FORM-D1";"form-D1_amt",#N/A,FALSE,"FORM-D1"}</definedName>
    <definedName name="lohari" localSheetId="20" hidden="1">{"form-D1",#N/A,FALSE,"FORM-D1";"form-D1_amt",#N/A,FALSE,"FORM-D1"}</definedName>
    <definedName name="lohari" hidden="1">{"form-D1",#N/A,FALSE,"FORM-D1";"form-D1_amt",#N/A,FALSE,"FORM-D1"}</definedName>
    <definedName name="look" localSheetId="15">#REF!</definedName>
    <definedName name="look">#REF!</definedName>
    <definedName name="Lot" localSheetId="21" hidden="1">{"'PROFITABILITY'!$A$1:$F$45"}</definedName>
    <definedName name="Lot" localSheetId="25" hidden="1">{"'PROFITABILITY'!$A$1:$F$45"}</definedName>
    <definedName name="Lot" hidden="1">{"'PROFITABILITY'!$A$1:$F$45"}</definedName>
    <definedName name="lp" localSheetId="15">#REF!</definedName>
    <definedName name="lp">#REF!</definedName>
    <definedName name="LPROT220" localSheetId="2">#REF!</definedName>
    <definedName name="LPROT220" localSheetId="22">#REF!</definedName>
    <definedName name="LPROT220" localSheetId="20">#REF!</definedName>
    <definedName name="LPROT220">#REF!</definedName>
    <definedName name="LPROT500" localSheetId="2">#REF!</definedName>
    <definedName name="LPROT500">#REF!</definedName>
    <definedName name="Lr" localSheetId="2">#REF!</definedName>
    <definedName name="Lr">#REF!</definedName>
    <definedName name="Lr___0">#REF!</definedName>
    <definedName name="Lr___13">#REF!</definedName>
    <definedName name="ls">#REF!</definedName>
    <definedName name="lso">#REF!</definedName>
    <definedName name="LTCG">#REF!</definedName>
    <definedName name="lte">#REF!</definedName>
    <definedName name="LTErate">#REF!</definedName>
    <definedName name="LTK">#REF!</definedName>
    <definedName name="LTR">#REF!</definedName>
    <definedName name="LTR_1">#REF!</definedName>
    <definedName name="LTswitchgear" localSheetId="22">#REF!</definedName>
    <definedName name="LTswitchgear" localSheetId="4">#REF!</definedName>
    <definedName name="LTswitchgear" localSheetId="20">#REF!</definedName>
    <definedName name="LTswitchgear">#REF!</definedName>
    <definedName name="LTTrafo" localSheetId="22">#REF!</definedName>
    <definedName name="LTTrafo" localSheetId="4">#REF!</definedName>
    <definedName name="LTTrafo" localSheetId="20">#REF!</definedName>
    <definedName name="LTTrafo">#REF!</definedName>
    <definedName name="lub" localSheetId="2">'[76]Abs PMRL'!$B$87</definedName>
    <definedName name="lub" localSheetId="18">#REF!</definedName>
    <definedName name="lub" localSheetId="21">'[76]Abs PMRL'!$B$87</definedName>
    <definedName name="lub" localSheetId="25">'[76]Abs PMRL'!$B$87</definedName>
    <definedName name="lub" localSheetId="15">#REF!</definedName>
    <definedName name="lub">#REF!</definedName>
    <definedName name="luckt" localSheetId="22">#REF!</definedName>
    <definedName name="luckt" localSheetId="15">#REF!</definedName>
    <definedName name="luckt" localSheetId="20">#REF!</definedName>
    <definedName name="luckt">#REF!</definedName>
    <definedName name="LUMEN" localSheetId="22">#REF!</definedName>
    <definedName name="LUMEN" localSheetId="20">#REF!</definedName>
    <definedName name="LUMEN">#REF!</definedName>
    <definedName name="LUMEN___0">#REF!</definedName>
    <definedName name="LUMEN___13">#REF!</definedName>
    <definedName name="LUX">#REF!</definedName>
    <definedName name="LUX___0">#REF!</definedName>
    <definedName name="LUX___13">#REF!</definedName>
    <definedName name="LV">#REF!</definedName>
    <definedName name="LWSALES">#REF!</definedName>
    <definedName name="lx">#REF!</definedName>
    <definedName name="Lx___0">#REF!</definedName>
    <definedName name="Lx___13">#REF!</definedName>
    <definedName name="Lx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 localSheetId="22">#REF!</definedName>
    <definedName name="M" localSheetId="20">#REF!</definedName>
    <definedName name="M" localSheetId="3">#REF!</definedName>
    <definedName name="M">#REF!</definedName>
    <definedName name="m___0">#REF!</definedName>
    <definedName name="m___13">#REF!</definedName>
    <definedName name="M_01">#REF!</definedName>
    <definedName name="M_25_box_Culvert">#REF!</definedName>
    <definedName name="M_25_box_Culvert_1">"#REF!"</definedName>
    <definedName name="M_A">#REF!</definedName>
    <definedName name="M_Aggregate_Crushable_GradeII" localSheetId="2">[120]Material!$D$21</definedName>
    <definedName name="M_Aggregate_Crushable_GradeII" localSheetId="18">#REF!</definedName>
    <definedName name="M_Aggregate_Crushable_GradeII" localSheetId="21">[120]Material!$D$21</definedName>
    <definedName name="M_Aggregate_Crushable_GradeII" localSheetId="25">[120]Material!$D$21</definedName>
    <definedName name="M_Aggregate_Crushable_GradeII" localSheetId="15">#REF!</definedName>
    <definedName name="M_Aggregate_Crushable_GradeII">#REF!</definedName>
    <definedName name="M_Aggregate_GradeII_63_45mm" localSheetId="2">[120]Material!$D$24</definedName>
    <definedName name="M_Aggregate_GradeII_63_45mm" localSheetId="18">#REF!</definedName>
    <definedName name="M_Aggregate_GradeII_63_45mm" localSheetId="21">[120]Material!$D$24</definedName>
    <definedName name="M_Aggregate_GradeII_63_45mm" localSheetId="25">[120]Material!$D$24</definedName>
    <definedName name="M_Aggregate_GradeII_63_45mm" localSheetId="15">#REF!</definedName>
    <definedName name="M_Aggregate_GradeII_63_45mm">#REF!</definedName>
    <definedName name="M_B">#REF!</definedName>
    <definedName name="M_BindingWire" localSheetId="2">[120]Material!$D$38</definedName>
    <definedName name="M_BindingWire" localSheetId="18">#REF!</definedName>
    <definedName name="M_BindingWire" localSheetId="21">[120]Material!$D$38</definedName>
    <definedName name="M_BindingWire" localSheetId="25">[120]Material!$D$38</definedName>
    <definedName name="M_BindingWire" localSheetId="15">#REF!</definedName>
    <definedName name="M_BindingWire">#REF!</definedName>
    <definedName name="M_Bitumen_S65" localSheetId="2">[120]Material!$D$42</definedName>
    <definedName name="M_Bitumen_S65" localSheetId="18">#REF!</definedName>
    <definedName name="M_Bitumen_S65" localSheetId="21">[120]Material!$D$42</definedName>
    <definedName name="M_Bitumen_S65" localSheetId="25">[120]Material!$D$42</definedName>
    <definedName name="M_Bitumen_S65" localSheetId="15">#REF!</definedName>
    <definedName name="M_Bitumen_S65">#REF!</definedName>
    <definedName name="M_BitumenEmulsion_RS1" localSheetId="2">[120]Material!$D$44</definedName>
    <definedName name="M_BitumenEmulsion_RS1" localSheetId="18">#REF!</definedName>
    <definedName name="M_BitumenEmulsion_RS1" localSheetId="21">[120]Material!$D$44</definedName>
    <definedName name="M_BitumenEmulsion_RS1" localSheetId="25">[120]Material!$D$44</definedName>
    <definedName name="M_BitumenEmulsion_RS1" localSheetId="15">#REF!</definedName>
    <definedName name="M_BitumenEmulsion_RS1">#REF!</definedName>
    <definedName name="M_BitumenEmulsion_SS1" localSheetId="2">[120]Material!$D$45</definedName>
    <definedName name="M_BitumenEmulsion_SS1" localSheetId="18">#REF!</definedName>
    <definedName name="M_BitumenEmulsion_SS1" localSheetId="21">[120]Material!$D$45</definedName>
    <definedName name="M_BitumenEmulsion_SS1" localSheetId="25">[120]Material!$D$45</definedName>
    <definedName name="M_BitumenEmulsion_SS1" localSheetId="15">#REF!</definedName>
    <definedName name="M_BitumenEmulsion_SS1">#REF!</definedName>
    <definedName name="M_CompensationForEarthTakenFromPrivateLand" localSheetId="2">[120]Material!$D$54</definedName>
    <definedName name="M_CompensationForEarthTakenFromPrivateLand" localSheetId="18">#REF!</definedName>
    <definedName name="M_CompensationForEarthTakenFromPrivateLand" localSheetId="21">[120]Material!$D$54</definedName>
    <definedName name="M_CompensationForEarthTakenFromPrivateLand" localSheetId="25">[120]Material!$D$54</definedName>
    <definedName name="M_CompensationForEarthTakenFromPrivateLand" localSheetId="15">#REF!</definedName>
    <definedName name="M_CompensationForEarthTakenFromPrivateLand">#REF!</definedName>
    <definedName name="M_CrowBars_40mm" localSheetId="2">[120]Material!$D$60</definedName>
    <definedName name="M_CrowBars_40mm" localSheetId="18">#REF!</definedName>
    <definedName name="M_CrowBars_40mm" localSheetId="21">[120]Material!$D$60</definedName>
    <definedName name="M_CrowBars_40mm" localSheetId="25">[120]Material!$D$60</definedName>
    <definedName name="M_CrowBars_40mm" localSheetId="15">#REF!</definedName>
    <definedName name="M_CrowBars_40mm">#REF!</definedName>
    <definedName name="M_CrushedStoneChipping_132" localSheetId="2">[120]Material!$D$64</definedName>
    <definedName name="M_CrushedStoneChipping_132" localSheetId="18">#REF!</definedName>
    <definedName name="M_CrushedStoneChipping_132" localSheetId="21">[120]Material!$D$64</definedName>
    <definedName name="M_CrushedStoneChipping_132" localSheetId="25">[120]Material!$D$64</definedName>
    <definedName name="M_CrushedStoneChipping_132" localSheetId="15">#REF!</definedName>
    <definedName name="M_CrushedStoneChipping_132">#REF!</definedName>
    <definedName name="M_CrushedStoneChipping_67mm_100Passing_112mm" localSheetId="2">[120]Material!$D$65</definedName>
    <definedName name="M_CrushedStoneChipping_67mm_100Passing_112mm" localSheetId="18">#REF!</definedName>
    <definedName name="M_CrushedStoneChipping_67mm_100Passing_112mm" localSheetId="21">[120]Material!$D$65</definedName>
    <definedName name="M_CrushedStoneChipping_67mm_100Passing_112mm" localSheetId="25">[120]Material!$D$65</definedName>
    <definedName name="M_CrushedStoneChipping_67mm_100Passing_112mm" localSheetId="15">#REF!</definedName>
    <definedName name="M_CrushedStoneChipping_67mm_100Passing_112mm">#REF!</definedName>
    <definedName name="M_F" localSheetId="18">INDEX(#REF!,MATCH(#REF!,#REF!,0))</definedName>
    <definedName name="M_F" localSheetId="15">INDEX(#REF!,MATCH(#REF!,#REF!,0))</definedName>
    <definedName name="M_F">INDEX(#REF!,MATCH(#REF!,#REF!,0))</definedName>
    <definedName name="M_GranularMaterial" localSheetId="2">[120]Material!$D$88</definedName>
    <definedName name="M_GranularMaterial" localSheetId="18">#REF!</definedName>
    <definedName name="M_GranularMaterial" localSheetId="21">[120]Material!$D$88</definedName>
    <definedName name="M_GranularMaterial" localSheetId="25">[120]Material!$D$88</definedName>
    <definedName name="M_GranularMaterial" localSheetId="15">#REF!</definedName>
    <definedName name="M_GranularMaterial">#REF!</definedName>
    <definedName name="M_QuarriedStone_150_200mm" localSheetId="2">[120]Material!$D$112</definedName>
    <definedName name="M_QuarriedStone_150_200mm" localSheetId="18">#REF!</definedName>
    <definedName name="M_QuarriedStone_150_200mm" localSheetId="21">[120]Material!$D$112</definedName>
    <definedName name="M_QuarriedStone_150_200mm" localSheetId="25">[120]Material!$D$112</definedName>
    <definedName name="M_QuarriedStone_150_200mm" localSheetId="15">#REF!</definedName>
    <definedName name="M_QuarriedStone_150_200mm">#REF!</definedName>
    <definedName name="M_RCCPipeNP3_1200mm" localSheetId="2">[127]Material!$D$113</definedName>
    <definedName name="M_RCCPipeNP3_1200mm" localSheetId="18">#REF!</definedName>
    <definedName name="M_RCCPipeNP3_1200mm" localSheetId="21">[127]Material!$D$113</definedName>
    <definedName name="M_RCCPipeNP3_1200mm" localSheetId="25">[127]Material!$D$113</definedName>
    <definedName name="M_RCCPipeNP3_1200mm" localSheetId="15">#REF!</definedName>
    <definedName name="M_RCCPipeNP3_1200mm">#REF!</definedName>
    <definedName name="M_s.MAMTHA_CONTRACTORS" localSheetId="22">#REF!</definedName>
    <definedName name="M_s.MAMTHA_CONTRACTORS" localSheetId="15">#REF!</definedName>
    <definedName name="M_s.MAMTHA_CONTRACTORS" localSheetId="20">#REF!</definedName>
    <definedName name="M_s.MAMTHA_CONTRACTORS">#REF!</definedName>
    <definedName name="M_SteelReinforcement_HYSDBars" localSheetId="2">[120]Material!$D$129</definedName>
    <definedName name="M_SteelReinforcement_HYSDBars" localSheetId="18">#REF!</definedName>
    <definedName name="M_SteelReinforcement_HYSDBars" localSheetId="21">[120]Material!$D$129</definedName>
    <definedName name="M_SteelReinforcement_HYSDBars" localSheetId="25">[120]Material!$D$129</definedName>
    <definedName name="M_SteelReinforcement_HYSDBars" localSheetId="15">#REF!</definedName>
    <definedName name="M_SteelReinforcement_HYSDBars">#REF!</definedName>
    <definedName name="M_StoneBoulder_150mm_below" localSheetId="2">[120]Material!$D$132</definedName>
    <definedName name="M_StoneBoulder_150mm_below" localSheetId="18">#REF!</definedName>
    <definedName name="M_StoneBoulder_150mm_below" localSheetId="21">[120]Material!$D$132</definedName>
    <definedName name="M_StoneBoulder_150mm_below" localSheetId="25">[120]Material!$D$132</definedName>
    <definedName name="M_StoneBoulder_150mm_below" localSheetId="15">#REF!</definedName>
    <definedName name="M_StoneBoulder_150mm_below">#REF!</definedName>
    <definedName name="M_StoneForCoarseRubbleMasonry_1stSort" localSheetId="2">[128]Material!$D$136</definedName>
    <definedName name="M_StoneForCoarseRubbleMasonry_1stSort" localSheetId="18">#REF!</definedName>
    <definedName name="M_StoneForCoarseRubbleMasonry_1stSort" localSheetId="21">[128]Material!$D$136</definedName>
    <definedName name="M_StoneForCoarseRubbleMasonry_1stSort" localSheetId="25">[128]Material!$D$136</definedName>
    <definedName name="M_StoneForCoarseRubbleMasonry_1stSort" localSheetId="15">#REF!</definedName>
    <definedName name="M_StoneForCoarseRubbleMasonry_1stSort">#REF!</definedName>
    <definedName name="M_StoneSpalls" localSheetId="2">[127]Material!$D$144</definedName>
    <definedName name="M_StoneSpalls" localSheetId="18">#REF!</definedName>
    <definedName name="M_StoneSpalls" localSheetId="21">[127]Material!$D$144</definedName>
    <definedName name="M_StoneSpalls" localSheetId="25">[127]Material!$D$144</definedName>
    <definedName name="M_StoneSpalls" localSheetId="15">#REF!</definedName>
    <definedName name="M_StoneSpalls">#REF!</definedName>
    <definedName name="M_Water" localSheetId="15">#REF!</definedName>
    <definedName name="M_Water">#REF!</definedName>
    <definedName name="M_WellGradedGranularBaseMaterial_GradeA_236mm" localSheetId="15">#REF!</definedName>
    <definedName name="M_WellGradedGranularBaseMaterial_GradeA_236mm">#REF!</definedName>
    <definedName name="M_WellGradedGranularBaseMaterial_GradeA_265_475mm">#REF!</definedName>
    <definedName name="M_WellGradedGranularBaseMaterial_GradeA_53_265mm">#REF!</definedName>
    <definedName name="M_WoodenSleepers" localSheetId="2">[120]Material!$D$163</definedName>
    <definedName name="M_WoodenSleepers" localSheetId="18">#REF!</definedName>
    <definedName name="M_WoodenSleepers" localSheetId="21">[120]Material!$D$163</definedName>
    <definedName name="M_WoodenSleepers" localSheetId="25">[120]Material!$D$163</definedName>
    <definedName name="M_WoodenSleepers" localSheetId="15">#REF!</definedName>
    <definedName name="M_WoodenSleepers">#REF!</definedName>
    <definedName name="M0">#REF!</definedName>
    <definedName name="M1_">#N/A</definedName>
    <definedName name="M10cement" localSheetId="18">#REF!</definedName>
    <definedName name="M10cement" localSheetId="15">#REF!</definedName>
    <definedName name="M10cement">#REF!</definedName>
    <definedName name="M10L" localSheetId="2">[97]Cencrete!$AE$21</definedName>
    <definedName name="M10L" localSheetId="18">#REF!</definedName>
    <definedName name="M10L" localSheetId="21">[97]Cencrete!$AE$21</definedName>
    <definedName name="M10L" localSheetId="25">[97]Cencrete!$AE$21</definedName>
    <definedName name="M10L" localSheetId="15">#REF!</definedName>
    <definedName name="M10L">#REF!</definedName>
    <definedName name="M10M" localSheetId="2">[97]Cencrete!$AD$21</definedName>
    <definedName name="M10M" localSheetId="18">#REF!</definedName>
    <definedName name="M10M" localSheetId="21">[97]Cencrete!$AD$21</definedName>
    <definedName name="M10M" localSheetId="25">[97]Cencrete!$AD$21</definedName>
    <definedName name="M10M" localSheetId="15">#REF!</definedName>
    <definedName name="M10M">#REF!</definedName>
    <definedName name="M10P" localSheetId="2">[97]Cencrete!$AF$21</definedName>
    <definedName name="M10P" localSheetId="18">#REF!</definedName>
    <definedName name="M10P" localSheetId="21">[97]Cencrete!$AF$21</definedName>
    <definedName name="M10P" localSheetId="25">[97]Cencrete!$AF$21</definedName>
    <definedName name="M10P" localSheetId="15">#REF!</definedName>
    <definedName name="M10P">#REF!</definedName>
    <definedName name="M15_Cement" localSheetId="2">'[81]Rate Analysis'!$D$311</definedName>
    <definedName name="M15_Cement" localSheetId="22">#REF!</definedName>
    <definedName name="M15_Cement" localSheetId="18">#REF!</definedName>
    <definedName name="M15_Cement" localSheetId="21">'[81]Rate Analysis'!$D$311</definedName>
    <definedName name="M15_Cement" localSheetId="25">'[81]Rate Analysis'!$D$311</definedName>
    <definedName name="M15_Cement" localSheetId="15">#REF!</definedName>
    <definedName name="M15_Cement" localSheetId="20">#REF!</definedName>
    <definedName name="M15_Cement">#REF!</definedName>
    <definedName name="M15_Metal20mm" localSheetId="2">'[81]Rate Analysis'!$D$313</definedName>
    <definedName name="M15_Metal20mm" localSheetId="22">#REF!</definedName>
    <definedName name="M15_Metal20mm" localSheetId="18">#REF!</definedName>
    <definedName name="M15_Metal20mm" localSheetId="21">'[81]Rate Analysis'!$D$313</definedName>
    <definedName name="M15_Metal20mm" localSheetId="25">'[81]Rate Analysis'!$D$313</definedName>
    <definedName name="M15_Metal20mm" localSheetId="15">#REF!</definedName>
    <definedName name="M15_Metal20mm" localSheetId="20">#REF!</definedName>
    <definedName name="M15_Metal20mm">#REF!</definedName>
    <definedName name="M15_Sand" localSheetId="2">'[81]Rate Analysis'!$D$312</definedName>
    <definedName name="M15_Sand" localSheetId="22">#REF!</definedName>
    <definedName name="M15_Sand" localSheetId="18">#REF!</definedName>
    <definedName name="M15_Sand" localSheetId="21">'[81]Rate Analysis'!$D$312</definedName>
    <definedName name="M15_Sand" localSheetId="25">'[81]Rate Analysis'!$D$312</definedName>
    <definedName name="M15_Sand" localSheetId="15">#REF!</definedName>
    <definedName name="M15_Sand" localSheetId="20">#REF!</definedName>
    <definedName name="M15_Sand">#REF!</definedName>
    <definedName name="m15cem" localSheetId="2">[31]Analysis!$D$311</definedName>
    <definedName name="m15cem" localSheetId="18">#REF!</definedName>
    <definedName name="m15cem" localSheetId="21">[31]Analysis!$D$311</definedName>
    <definedName name="m15cem" localSheetId="25">[31]Analysis!$D$311</definedName>
    <definedName name="m15cem" localSheetId="15">#REF!</definedName>
    <definedName name="m15cem">#REF!</definedName>
    <definedName name="M15cement" localSheetId="15">#REF!</definedName>
    <definedName name="M15cement">#REF!</definedName>
    <definedName name="M1x" localSheetId="21">#REF!</definedName>
    <definedName name="M1x" localSheetId="25">#REF!</definedName>
    <definedName name="M1x" localSheetId="15">#REF!</definedName>
    <definedName name="M1x">#REF!</definedName>
    <definedName name="M1y" localSheetId="21">#REF!</definedName>
    <definedName name="M1y" localSheetId="25">#REF!</definedName>
    <definedName name="M1y">#REF!</definedName>
    <definedName name="M2_">#N/A</definedName>
    <definedName name="m2_bop_f" localSheetId="2">#REF!</definedName>
    <definedName name="m2_bop_f" localSheetId="22">#REF!</definedName>
    <definedName name="m2_bop_f" localSheetId="15">#REF!</definedName>
    <definedName name="m2_bop_f" localSheetId="20">#REF!</definedName>
    <definedName name="m2_bop_f">#REF!</definedName>
    <definedName name="m2_bop_v" localSheetId="2">#REF!</definedName>
    <definedName name="m2_bop_v" localSheetId="22">#REF!</definedName>
    <definedName name="m2_bop_v" localSheetId="20">#REF!</definedName>
    <definedName name="m2_bop_v">#REF!</definedName>
    <definedName name="m2_bop_w" localSheetId="2">#REF!</definedName>
    <definedName name="m2_bop_w" localSheetId="22">#REF!</definedName>
    <definedName name="m2_bop_w" localSheetId="20">#REF!</definedName>
    <definedName name="m2_bop_w">#REF!</definedName>
    <definedName name="m2_civ_f">#REF!</definedName>
    <definedName name="m2_civ_v">#REF!</definedName>
    <definedName name="m2_civ_w">#REF!</definedName>
    <definedName name="m2_cond_f">#REF!</definedName>
    <definedName name="m2_cond_v">#REF!</definedName>
    <definedName name="m2_cond_w">#REF!</definedName>
    <definedName name="m2_ct_f">#REF!</definedName>
    <definedName name="m2_ct_v">#REF!</definedName>
    <definedName name="m2_ct_w">#REF!</definedName>
    <definedName name="m2_e_f">#REF!</definedName>
    <definedName name="m2_e_v">#REF!</definedName>
    <definedName name="m2_e_w">#REF!</definedName>
    <definedName name="m2_ec_f">#REF!</definedName>
    <definedName name="m2_ec_v">#REF!</definedName>
    <definedName name="m2_ec_w">#REF!</definedName>
    <definedName name="m2_fuel_f">#REF!</definedName>
    <definedName name="m2_fuel_v">#REF!</definedName>
    <definedName name="m2_fuel_w">#REF!</definedName>
    <definedName name="m2_geno_f">#REF!</definedName>
    <definedName name="m2_geno_v">#REF!</definedName>
    <definedName name="m2_geno_w">#REF!</definedName>
    <definedName name="m2_gt_f">#REF!</definedName>
    <definedName name="m2_gt_v">#REF!</definedName>
    <definedName name="m2_gt_w">#REF!</definedName>
    <definedName name="m2_gtax_f">#REF!</definedName>
    <definedName name="m2_gtax_v">#REF!</definedName>
    <definedName name="m2_gtax_w">#REF!</definedName>
    <definedName name="m2_hrsg_f">#REF!</definedName>
    <definedName name="m2_hrsg_v">#REF!</definedName>
    <definedName name="m2_hrsg_w">#REF!</definedName>
    <definedName name="m2_ic_f">#REF!</definedName>
    <definedName name="m2_ic_v">#REF!</definedName>
    <definedName name="m2_ic_w">#REF!</definedName>
    <definedName name="m2_st_f">#REF!</definedName>
    <definedName name="m2_st_v">#REF!</definedName>
    <definedName name="m2_st_w">#REF!</definedName>
    <definedName name="M20_cement" localSheetId="2">'[81]Rate Analysis'!$D$332</definedName>
    <definedName name="M20_cement" localSheetId="22">#REF!</definedName>
    <definedName name="M20_cement" localSheetId="18">#REF!</definedName>
    <definedName name="M20_cement" localSheetId="21">'[81]Rate Analysis'!$D$332</definedName>
    <definedName name="M20_cement" localSheetId="25">'[81]Rate Analysis'!$D$332</definedName>
    <definedName name="M20_cement" localSheetId="15">#REF!</definedName>
    <definedName name="M20_cement" localSheetId="20">#REF!</definedName>
    <definedName name="M20_cement">#REF!</definedName>
    <definedName name="M20_Metal20mm" localSheetId="2">'[81]Rate Analysis'!$D$345</definedName>
    <definedName name="M20_Metal20mm" localSheetId="22">#REF!</definedName>
    <definedName name="M20_Metal20mm" localSheetId="18">#REF!</definedName>
    <definedName name="M20_Metal20mm" localSheetId="21">'[81]Rate Analysis'!$D$345</definedName>
    <definedName name="M20_Metal20mm" localSheetId="25">'[81]Rate Analysis'!$D$345</definedName>
    <definedName name="M20_Metal20mm" localSheetId="15">#REF!</definedName>
    <definedName name="M20_Metal20mm" localSheetId="20">#REF!</definedName>
    <definedName name="M20_Metal20mm">#REF!</definedName>
    <definedName name="M20_sand" localSheetId="2">'[81]Rate Analysis'!$D$333</definedName>
    <definedName name="M20_sand" localSheetId="22">#REF!</definedName>
    <definedName name="M20_sand" localSheetId="18">#REF!</definedName>
    <definedName name="M20_sand" localSheetId="21">'[81]Rate Analysis'!$D$333</definedName>
    <definedName name="M20_sand" localSheetId="25">'[81]Rate Analysis'!$D$333</definedName>
    <definedName name="M20_sand" localSheetId="15">#REF!</definedName>
    <definedName name="M20_sand" localSheetId="20">#REF!</definedName>
    <definedName name="M20_sand">#REF!</definedName>
    <definedName name="m20cement" localSheetId="2">[31]Analysis!$D$332</definedName>
    <definedName name="m20cement" localSheetId="18">#REF!</definedName>
    <definedName name="m20cement" localSheetId="21">[31]Analysis!$D$332</definedName>
    <definedName name="m20cement" localSheetId="25">[31]Analysis!$D$332</definedName>
    <definedName name="m20cement" localSheetId="15">#REF!</definedName>
    <definedName name="m20cement">#REF!</definedName>
    <definedName name="M20L" localSheetId="2">[97]Cencrete!$AE$19</definedName>
    <definedName name="M20L" localSheetId="18">#REF!</definedName>
    <definedName name="M20L" localSheetId="21">[97]Cencrete!$AE$19</definedName>
    <definedName name="M20L" localSheetId="25">[97]Cencrete!$AE$19</definedName>
    <definedName name="M20L" localSheetId="15">#REF!</definedName>
    <definedName name="M20L">#REF!</definedName>
    <definedName name="M20M" localSheetId="2">[97]Cencrete!$AD$19</definedName>
    <definedName name="M20M" localSheetId="18">#REF!</definedName>
    <definedName name="M20M" localSheetId="21">[97]Cencrete!$AD$19</definedName>
    <definedName name="M20M" localSheetId="25">[97]Cencrete!$AD$19</definedName>
    <definedName name="M20M" localSheetId="15">#REF!</definedName>
    <definedName name="M20M">#REF!</definedName>
    <definedName name="m20metal20" localSheetId="2">[31]Analysis!$D$345</definedName>
    <definedName name="m20metal20" localSheetId="18">#REF!</definedName>
    <definedName name="m20metal20" localSheetId="21">[31]Analysis!$D$345</definedName>
    <definedName name="m20metal20" localSheetId="25">[31]Analysis!$D$345</definedName>
    <definedName name="m20metal20" localSheetId="15">#REF!</definedName>
    <definedName name="m20metal20">#REF!</definedName>
    <definedName name="M20P" localSheetId="2">[97]Cencrete!$AF$19</definedName>
    <definedName name="M20P" localSheetId="18">#REF!</definedName>
    <definedName name="M20P" localSheetId="21">[97]Cencrete!$AF$19</definedName>
    <definedName name="M20P" localSheetId="25">[97]Cencrete!$AF$19</definedName>
    <definedName name="M20P" localSheetId="15">#REF!</definedName>
    <definedName name="M20P">#REF!</definedName>
    <definedName name="M20PCCcement" localSheetId="15">#REF!</definedName>
    <definedName name="M20PCCcement">#REF!</definedName>
    <definedName name="M20RCCcement" localSheetId="15">#REF!</definedName>
    <definedName name="M20RCCcement">#REF!</definedName>
    <definedName name="m20sand" localSheetId="2">[31]Analysis!$D$333</definedName>
    <definedName name="m20sand" localSheetId="18">#REF!</definedName>
    <definedName name="m20sand" localSheetId="21">[31]Analysis!$D$333</definedName>
    <definedName name="m20sand" localSheetId="25">[31]Analysis!$D$333</definedName>
    <definedName name="m20sand" localSheetId="15">#REF!</definedName>
    <definedName name="m20sand">#REF!</definedName>
    <definedName name="M25_cement" localSheetId="2">'[81]Rate Analysis'!$D$343</definedName>
    <definedName name="M25_cement" localSheetId="22">#REF!</definedName>
    <definedName name="M25_cement" localSheetId="18">#REF!</definedName>
    <definedName name="M25_cement" localSheetId="21">'[81]Rate Analysis'!$D$343</definedName>
    <definedName name="M25_cement" localSheetId="25">'[81]Rate Analysis'!$D$343</definedName>
    <definedName name="M25_cement" localSheetId="15">#REF!</definedName>
    <definedName name="M25_cement" localSheetId="20">#REF!</definedName>
    <definedName name="M25_cement">#REF!</definedName>
    <definedName name="M25_Metal20mm" localSheetId="2">'[81]Rate Analysis'!$D$345</definedName>
    <definedName name="M25_Metal20mm" localSheetId="22">#REF!</definedName>
    <definedName name="M25_Metal20mm" localSheetId="18">#REF!</definedName>
    <definedName name="M25_Metal20mm" localSheetId="21">'[81]Rate Analysis'!$D$345</definedName>
    <definedName name="M25_Metal20mm" localSheetId="25">'[81]Rate Analysis'!$D$345</definedName>
    <definedName name="M25_Metal20mm" localSheetId="15">#REF!</definedName>
    <definedName name="M25_Metal20mm" localSheetId="20">#REF!</definedName>
    <definedName name="M25_Metal20mm">#REF!</definedName>
    <definedName name="M25_sand" localSheetId="2">'[81]Rate Analysis'!$D$344</definedName>
    <definedName name="M25_sand" localSheetId="22">#REF!</definedName>
    <definedName name="M25_sand" localSheetId="18">#REF!</definedName>
    <definedName name="M25_sand" localSheetId="21">'[81]Rate Analysis'!$D$344</definedName>
    <definedName name="M25_sand" localSheetId="25">'[81]Rate Analysis'!$D$344</definedName>
    <definedName name="M25_sand" localSheetId="15">#REF!</definedName>
    <definedName name="M25_sand" localSheetId="20">#REF!</definedName>
    <definedName name="M25_sand">#REF!</definedName>
    <definedName name="M25L" localSheetId="2">[97]Cencrete!$AE$18</definedName>
    <definedName name="M25L" localSheetId="18">#REF!</definedName>
    <definedName name="M25L" localSheetId="21">[97]Cencrete!$AE$18</definedName>
    <definedName name="M25L" localSheetId="25">[97]Cencrete!$AE$18</definedName>
    <definedName name="M25L" localSheetId="15">#REF!</definedName>
    <definedName name="M25L">#REF!</definedName>
    <definedName name="M25M" localSheetId="2">[97]Cencrete!$AD$18</definedName>
    <definedName name="M25M" localSheetId="18">#REF!</definedName>
    <definedName name="M25M" localSheetId="21">[97]Cencrete!$AD$18</definedName>
    <definedName name="M25M" localSheetId="25">[97]Cencrete!$AD$18</definedName>
    <definedName name="M25M" localSheetId="15">#REF!</definedName>
    <definedName name="M25M">#REF!</definedName>
    <definedName name="M25P" localSheetId="2">[97]Cencrete!$AF$18</definedName>
    <definedName name="M25P" localSheetId="18">#REF!</definedName>
    <definedName name="M25P" localSheetId="21">[97]Cencrete!$AF$18</definedName>
    <definedName name="M25P" localSheetId="25">[97]Cencrete!$AF$18</definedName>
    <definedName name="M25P" localSheetId="15">#REF!</definedName>
    <definedName name="M25P">#REF!</definedName>
    <definedName name="M25PCCcement" localSheetId="15">#REF!</definedName>
    <definedName name="M25PCCcement">#REF!</definedName>
    <definedName name="M25RCCcement" localSheetId="15">#REF!</definedName>
    <definedName name="M25RCCcement">#REF!</definedName>
    <definedName name="M2A_KPI" localSheetId="22">#REF!</definedName>
    <definedName name="M2A_KPI" localSheetId="20">#REF!</definedName>
    <definedName name="M2A_KPI">#REF!</definedName>
    <definedName name="M2A_KPI2" localSheetId="22">#REF!</definedName>
    <definedName name="M2A_KPI2" localSheetId="20">#REF!</definedName>
    <definedName name="M2A_KPI2">#REF!</definedName>
    <definedName name="M2x" localSheetId="21">#REF!</definedName>
    <definedName name="M2x" localSheetId="25">#REF!</definedName>
    <definedName name="M2x">#REF!</definedName>
    <definedName name="M2y" localSheetId="21">#REF!</definedName>
    <definedName name="M2y" localSheetId="25">#REF!</definedName>
    <definedName name="M2y">#REF!</definedName>
    <definedName name="M30cement">#REF!</definedName>
    <definedName name="M30L" localSheetId="2">[97]Cencrete!$AE$17</definedName>
    <definedName name="M30L" localSheetId="18">#REF!</definedName>
    <definedName name="M30L" localSheetId="21">[97]Cencrete!$AE$17</definedName>
    <definedName name="M30L" localSheetId="25">[97]Cencrete!$AE$17</definedName>
    <definedName name="M30L" localSheetId="15">#REF!</definedName>
    <definedName name="M30L">#REF!</definedName>
    <definedName name="M30M" localSheetId="2">[97]Cencrete!$AD$17</definedName>
    <definedName name="M30M" localSheetId="18">#REF!</definedName>
    <definedName name="M30M" localSheetId="21">[97]Cencrete!$AD$17</definedName>
    <definedName name="M30M" localSheetId="25">[97]Cencrete!$AD$17</definedName>
    <definedName name="M30M" localSheetId="15">#REF!</definedName>
    <definedName name="M30M">#REF!</definedName>
    <definedName name="M30P" localSheetId="2">[97]Cencrete!$AF$17</definedName>
    <definedName name="M30P" localSheetId="18">#REF!</definedName>
    <definedName name="M30P" localSheetId="21">[97]Cencrete!$AF$17</definedName>
    <definedName name="M30P" localSheetId="25">[97]Cencrete!$AF$17</definedName>
    <definedName name="M30P" localSheetId="15">#REF!</definedName>
    <definedName name="M30P">#REF!</definedName>
    <definedName name="M35cement" localSheetId="15">#REF!</definedName>
    <definedName name="M35cement">#REF!</definedName>
    <definedName name="M40cement" localSheetId="15">#REF!</definedName>
    <definedName name="M40cement">#REF!</definedName>
    <definedName name="M50cement">#REF!</definedName>
    <definedName name="M65L" localSheetId="2">[97]Cencrete!$AE$10</definedName>
    <definedName name="M65L" localSheetId="18">#REF!</definedName>
    <definedName name="M65L" localSheetId="21">[97]Cencrete!$AE$10</definedName>
    <definedName name="M65L" localSheetId="25">[97]Cencrete!$AE$10</definedName>
    <definedName name="M65L" localSheetId="15">#REF!</definedName>
    <definedName name="M65L">#REF!</definedName>
    <definedName name="M65P" localSheetId="2">[97]Cencrete!$AF$10</definedName>
    <definedName name="M65P" localSheetId="18">#REF!</definedName>
    <definedName name="M65P" localSheetId="21">[97]Cencrete!$AF$10</definedName>
    <definedName name="M65P" localSheetId="25">[97]Cencrete!$AF$10</definedName>
    <definedName name="M65P" localSheetId="15">#REF!</definedName>
    <definedName name="M65P">#REF!</definedName>
    <definedName name="M7.5L" localSheetId="2">[97]Cencrete!$AE$22</definedName>
    <definedName name="M7.5L" localSheetId="18">#REF!</definedName>
    <definedName name="M7.5L" localSheetId="21">[97]Cencrete!$AE$22</definedName>
    <definedName name="M7.5L" localSheetId="25">[97]Cencrete!$AE$22</definedName>
    <definedName name="M7.5L" localSheetId="15">#REF!</definedName>
    <definedName name="M7.5L">#REF!</definedName>
    <definedName name="M7.5M" localSheetId="2">[97]Cencrete!$AD$22</definedName>
    <definedName name="M7.5M" localSheetId="18">#REF!</definedName>
    <definedName name="M7.5M" localSheetId="21">[97]Cencrete!$AD$22</definedName>
    <definedName name="M7.5M" localSheetId="25">[97]Cencrete!$AD$22</definedName>
    <definedName name="M7.5M" localSheetId="15">#REF!</definedName>
    <definedName name="M7.5M">#REF!</definedName>
    <definedName name="M7.5P" localSheetId="2">[97]Cencrete!$AF$22</definedName>
    <definedName name="M7.5P" localSheetId="18">#REF!</definedName>
    <definedName name="M7.5P" localSheetId="21">[97]Cencrete!$AF$22</definedName>
    <definedName name="M7.5P" localSheetId="25">[97]Cencrete!$AF$22</definedName>
    <definedName name="M7.5P" localSheetId="15">#REF!</definedName>
    <definedName name="M7.5P">#REF!</definedName>
    <definedName name="m8_bop_f" localSheetId="22">#REF!</definedName>
    <definedName name="m8_bop_f" localSheetId="15">#REF!</definedName>
    <definedName name="m8_bop_f" localSheetId="20">#REF!</definedName>
    <definedName name="m8_bop_f">#REF!</definedName>
    <definedName name="m8_bop_v" localSheetId="22">#REF!</definedName>
    <definedName name="m8_bop_v" localSheetId="20">#REF!</definedName>
    <definedName name="m8_bop_v">#REF!</definedName>
    <definedName name="m8_bop_w">#REF!</definedName>
    <definedName name="m8_civ_f">#REF!</definedName>
    <definedName name="m8_civ_v">#REF!</definedName>
    <definedName name="m8_civ_w">#REF!</definedName>
    <definedName name="m8_cond_f">#REF!</definedName>
    <definedName name="m8_cond_v">#REF!</definedName>
    <definedName name="m8_cond_w">#REF!</definedName>
    <definedName name="m8_ct_f">#REF!</definedName>
    <definedName name="m8_ct_v">#REF!</definedName>
    <definedName name="m8_ct_w">#REF!</definedName>
    <definedName name="m8_e_f">#REF!</definedName>
    <definedName name="m8_e_v">#REF!</definedName>
    <definedName name="m8_e_w">#REF!</definedName>
    <definedName name="m8_ec_f">#REF!</definedName>
    <definedName name="m8_ec_v">#REF!</definedName>
    <definedName name="m8_ec_w">#REF!</definedName>
    <definedName name="m8_fuel_f">#REF!</definedName>
    <definedName name="m8_fuel_v">#REF!</definedName>
    <definedName name="m8_fuel_w">#REF!</definedName>
    <definedName name="m8_geno_f">#REF!</definedName>
    <definedName name="m8_geno_v">#REF!</definedName>
    <definedName name="m8_geno_w">#REF!</definedName>
    <definedName name="m8_gt_f">#REF!</definedName>
    <definedName name="m8_gt_v">#REF!</definedName>
    <definedName name="m8_gt_w">#REF!</definedName>
    <definedName name="m8_gtax_f">#REF!</definedName>
    <definedName name="m8_gtax_v">#REF!</definedName>
    <definedName name="m8_gtax_w">#REF!</definedName>
    <definedName name="m8_hrsg_f">#REF!</definedName>
    <definedName name="m8_hrsg_v">#REF!</definedName>
    <definedName name="m8_hrsg_w">#REF!</definedName>
    <definedName name="m8_ic_f">#REF!</definedName>
    <definedName name="m8_ic_v">#REF!</definedName>
    <definedName name="m8_ic_w">#REF!</definedName>
    <definedName name="m8_st_f">#REF!</definedName>
    <definedName name="m8_st_v">#REF!</definedName>
    <definedName name="m8_st_w">#REF!</definedName>
    <definedName name="M9A_BS">#REF!</definedName>
    <definedName name="M9B_BS">#REF!</definedName>
    <definedName name="MA" localSheetId="2">INDEX(#REF!,MATCH(#REF!,#REF!,0))</definedName>
    <definedName name="Ma" localSheetId="18">#REF!</definedName>
    <definedName name="MA" localSheetId="21">INDEX(#REF!,MATCH(#REF!,#REF!,0))</definedName>
    <definedName name="MA" localSheetId="25">INDEX(#REF!,MATCH(#REF!,#REF!,0))</definedName>
    <definedName name="Ma">#REF!</definedName>
    <definedName name="ma_3">"#REF!"</definedName>
    <definedName name="ma_4">"#REF!"</definedName>
    <definedName name="Ma_v" localSheetId="2">[112]Timesheet!#REF!</definedName>
    <definedName name="Ma_v" localSheetId="22">#REF!</definedName>
    <definedName name="Ma_v" localSheetId="18">#REF!</definedName>
    <definedName name="Ma_v" localSheetId="21">[112]Timesheet!#REF!</definedName>
    <definedName name="Ma_v" localSheetId="25">[112]Timesheet!#REF!</definedName>
    <definedName name="Ma_v" localSheetId="15">#REF!</definedName>
    <definedName name="Ma_v" localSheetId="20">#REF!</definedName>
    <definedName name="Ma_v">#REF!</definedName>
    <definedName name="MAACONSTN" localSheetId="2">#REF!</definedName>
    <definedName name="MAACONSTN" localSheetId="22">#REF!</definedName>
    <definedName name="MAACONSTN" localSheetId="20">#REF!</definedName>
    <definedName name="MAACONSTN">#REF!</definedName>
    <definedName name="mac">75</definedName>
    <definedName name="MACHINE_EQUIPMENT" localSheetId="2">'[30]RES-PLANNING'!$M$452:$P$478</definedName>
    <definedName name="MACHINE_EQUIPMENT" localSheetId="18">#REF!</definedName>
    <definedName name="MACHINE_EQUIPMENT" localSheetId="21">'[30]RES-PLANNING'!$M$452:$P$478</definedName>
    <definedName name="MACHINE_EQUIPMENT" localSheetId="25">'[30]RES-PLANNING'!$M$452:$P$478</definedName>
    <definedName name="MACHINE_EQUIPMENT" localSheetId="15">#REF!</definedName>
    <definedName name="MACHINE_EQUIPMENT">#REF!</definedName>
    <definedName name="MACHINE_EQUIPMENT_ENTRY" localSheetId="2">'[30]INPUT SHEET'!$B$487:$B$511</definedName>
    <definedName name="MACHINE_EQUIPMENT_ENTRY" localSheetId="18">#REF!</definedName>
    <definedName name="MACHINE_EQUIPMENT_ENTRY" localSheetId="21">'[30]INPUT SHEET'!$B$487:$B$511</definedName>
    <definedName name="MACHINE_EQUIPMENT_ENTRY" localSheetId="25">'[30]INPUT SHEET'!$B$487:$B$511</definedName>
    <definedName name="MACHINE_EQUIPMENT_ENTRY" localSheetId="15">#REF!</definedName>
    <definedName name="MACHINE_EQUIPMENT_ENTRY">#REF!</definedName>
    <definedName name="machinery" localSheetId="2">[129]ANALYSIS!$C$18</definedName>
    <definedName name="machinery" localSheetId="22">#REF!</definedName>
    <definedName name="machinery" localSheetId="18">#REF!</definedName>
    <definedName name="machinery" localSheetId="21">[129]ANALYSIS!$C$18</definedName>
    <definedName name="machinery" localSheetId="25">[129]ANALYSIS!$C$18</definedName>
    <definedName name="Machinery" localSheetId="15">#REF!</definedName>
    <definedName name="machinery" localSheetId="20">#REF!</definedName>
    <definedName name="machinery">#REF!</definedName>
    <definedName name="MADHU" localSheetId="22">#REF!</definedName>
    <definedName name="MADHU" localSheetId="20">#REF!</definedName>
    <definedName name="MADHU">#REF!</definedName>
    <definedName name="madhu218" localSheetId="22">#REF!</definedName>
    <definedName name="madhu218" localSheetId="20">#REF!</definedName>
    <definedName name="madhu218">#REF!</definedName>
    <definedName name="mahan">#REF!</definedName>
    <definedName name="main">#REF!</definedName>
    <definedName name="MainRelay">#REF!</definedName>
    <definedName name="majord" localSheetId="3">#REF!</definedName>
    <definedName name="majord">#REF!</definedName>
    <definedName name="majororders" localSheetId="3">#REF!</definedName>
    <definedName name="majororders">#REF!</definedName>
    <definedName name="man">#REF!</definedName>
    <definedName name="man___0">#REF!</definedName>
    <definedName name="man___11">#REF!</definedName>
    <definedName name="man___12">#REF!</definedName>
    <definedName name="MAN_SALE">#REF!</definedName>
    <definedName name="MAN_SALE_FACT">#REF!</definedName>
    <definedName name="manas">#REF!</definedName>
    <definedName name="Manday_Rate">#REF!</definedName>
    <definedName name="manday1">#REF!</definedName>
    <definedName name="manday1___0">#REF!</definedName>
    <definedName name="manday1___11">#REF!</definedName>
    <definedName name="manday1___12">#REF!</definedName>
    <definedName name="MANHOUR">#REF!</definedName>
    <definedName name="mani" hidden="1">{"form-D1",#N/A,FALSE,"FORM-D1";"form-D1_amt",#N/A,FALSE,"FORM-D1"}</definedName>
    <definedName name="Manish" hidden="1">{"form-D1",#N/A,FALSE,"FORM-D1";"form-D1_amt",#N/A,FALSE,"FORM-D1"}</definedName>
    <definedName name="manpower">#REF!</definedName>
    <definedName name="MANU1">#N/A</definedName>
    <definedName name="MANU11">#N/A</definedName>
    <definedName name="MANU111">#N/A</definedName>
    <definedName name="MANU2">#N/A</definedName>
    <definedName name="MANU22">#N/A</definedName>
    <definedName name="MANU222">#N/A</definedName>
    <definedName name="MANU3">#N/A</definedName>
    <definedName name="MANU33">#N/A</definedName>
    <definedName name="MANU333">#N/A</definedName>
    <definedName name="MANU4">#N/A</definedName>
    <definedName name="MANU44">#N/A</definedName>
    <definedName name="MANU444">#N/A</definedName>
    <definedName name="MANU5">#N/A</definedName>
    <definedName name="MANU55">#N/A</definedName>
    <definedName name="MANU555">#N/A</definedName>
    <definedName name="MARAN">#REF!</definedName>
    <definedName name="march_qty">#REF!</definedName>
    <definedName name="Margin" localSheetId="2">'[87]Master data'!$A$56:$B$57</definedName>
    <definedName name="Margin" localSheetId="18">#REF!</definedName>
    <definedName name="Margin" localSheetId="21">'[87]Master data'!$A$56:$B$57</definedName>
    <definedName name="Margin" localSheetId="25">'[87]Master data'!$A$56:$B$57</definedName>
    <definedName name="Margin" localSheetId="15">#REF!</definedName>
    <definedName name="Margin">#REF!</definedName>
    <definedName name="MARGIN_MAN" localSheetId="22">#REF!</definedName>
    <definedName name="MARGIN_MAN" localSheetId="15">#REF!</definedName>
    <definedName name="MARGIN_MAN" localSheetId="20">#REF!</definedName>
    <definedName name="MARGIN_MAN">#REF!</definedName>
    <definedName name="MARGIN_MAT" localSheetId="22">#REF!</definedName>
    <definedName name="MARGIN_MAT" localSheetId="20">#REF!</definedName>
    <definedName name="MARGIN_MAT">#REF!</definedName>
    <definedName name="MARGIN_MISC">#REF!</definedName>
    <definedName name="MARGIN_SC">#REF!</definedName>
    <definedName name="MARGINPLAN">#REF!</definedName>
    <definedName name="MARGINPROJ">#REF!</definedName>
    <definedName name="markuprate" localSheetId="2">'[108]General input'!$B$3</definedName>
    <definedName name="markuprate" localSheetId="18">#REF!</definedName>
    <definedName name="markuprate" localSheetId="21">'[108]General input'!$B$3</definedName>
    <definedName name="markuprate" localSheetId="25">'[108]General input'!$B$3</definedName>
    <definedName name="markuprate" localSheetId="15">#REF!</definedName>
    <definedName name="markuprate">#REF!</definedName>
    <definedName name="mason" localSheetId="15">#REF!</definedName>
    <definedName name="mason">#REF!</definedName>
    <definedName name="mason1" localSheetId="2">'[22]Labour &amp; Plant'!$C$14</definedName>
    <definedName name="mason1" localSheetId="22">#REF!</definedName>
    <definedName name="mason1" localSheetId="18">#REF!</definedName>
    <definedName name="mason1" localSheetId="21">'[22]Labour &amp; Plant'!$C$14</definedName>
    <definedName name="mason1" localSheetId="25">'[22]Labour &amp; Plant'!$C$14</definedName>
    <definedName name="Mason1" localSheetId="15">#REF!</definedName>
    <definedName name="mason1" localSheetId="20">#REF!</definedName>
    <definedName name="mason1">#REF!</definedName>
    <definedName name="mason2" localSheetId="2">'[22]Labour &amp; Plant'!$C$15</definedName>
    <definedName name="mason2" localSheetId="18">#REF!</definedName>
    <definedName name="mason2" localSheetId="21">'[22]Labour &amp; Plant'!$C$15</definedName>
    <definedName name="mason2" localSheetId="25">'[22]Labour &amp; Plant'!$C$15</definedName>
    <definedName name="mason2" localSheetId="15">#REF!</definedName>
    <definedName name="mason2">#REF!</definedName>
    <definedName name="MASTER" localSheetId="22">#REF!</definedName>
    <definedName name="MASTER" localSheetId="15">#REF!</definedName>
    <definedName name="MASTER" localSheetId="20">#REF!</definedName>
    <definedName name="MASTER">#REF!</definedName>
    <definedName name="Mat_Percentage" localSheetId="22">#REF!</definedName>
    <definedName name="Mat_Percentage" localSheetId="20">#REF!</definedName>
    <definedName name="Mat_Percentage">#REF!</definedName>
    <definedName name="MAT_RATE_ENTRY" localSheetId="2">'[30]INPUT SHEET'!$B$540:$D$555</definedName>
    <definedName name="MAT_RATE_ENTRY" localSheetId="18">#REF!</definedName>
    <definedName name="MAT_RATE_ENTRY" localSheetId="21">'[30]INPUT SHEET'!$B$540:$D$555</definedName>
    <definedName name="MAT_RATE_ENTRY" localSheetId="25">'[30]INPUT SHEET'!$B$540:$D$555</definedName>
    <definedName name="MAT_RATE_ENTRY" localSheetId="15">#REF!</definedName>
    <definedName name="MAT_RATE_ENTRY">#REF!</definedName>
    <definedName name="MAT_SALE" localSheetId="22">#REF!</definedName>
    <definedName name="MAT_SALE" localSheetId="15">#REF!</definedName>
    <definedName name="MAT_SALE" localSheetId="20">#REF!</definedName>
    <definedName name="MAT_SALE">#REF!</definedName>
    <definedName name="MAT_SALE_FAC" localSheetId="22">#REF!</definedName>
    <definedName name="MAT_SALE_FAC" localSheetId="20">#REF!</definedName>
    <definedName name="MAT_SALE_FAC">#REF!</definedName>
    <definedName name="Mat_Sales">#REF!</definedName>
    <definedName name="Match4" localSheetId="2">[130]MPR_PA_1!$B$5:$AM$5</definedName>
    <definedName name="Match4" localSheetId="18">#REF!</definedName>
    <definedName name="Match4" localSheetId="21">[130]MPR_PA_1!$B$5:$AM$5</definedName>
    <definedName name="Match4" localSheetId="25">[130]MPR_PA_1!$B$5:$AM$5</definedName>
    <definedName name="Match4" localSheetId="15">#REF!</definedName>
    <definedName name="Match4">#REF!</definedName>
    <definedName name="mate" localSheetId="2">[44]Labour!$D$20</definedName>
    <definedName name="mate" localSheetId="18">#REF!</definedName>
    <definedName name="mate" localSheetId="21">[44]Labour!$D$20</definedName>
    <definedName name="mate" localSheetId="25">[44]Labour!$D$20</definedName>
    <definedName name="mate" localSheetId="15">#REF!</definedName>
    <definedName name="mate">#REF!</definedName>
    <definedName name="Material" localSheetId="22">#REF!</definedName>
    <definedName name="Material" localSheetId="15">#REF!</definedName>
    <definedName name="Material" localSheetId="20">#REF!</definedName>
    <definedName name="Material">#REF!</definedName>
    <definedName name="MatGSB" localSheetId="2">'[122]GSB+WMM'!$H$212</definedName>
    <definedName name="MatGSB" localSheetId="18">#REF!</definedName>
    <definedName name="MatGSB" localSheetId="21">'[122]GSB+WMM'!$H$212</definedName>
    <definedName name="MatGSB" localSheetId="25">'[122]GSB+WMM'!$H$212</definedName>
    <definedName name="MatGSB" localSheetId="15">#REF!</definedName>
    <definedName name="MatGSB">#REF!</definedName>
    <definedName name="MATHS" localSheetId="22">#REF!</definedName>
    <definedName name="MATHS" localSheetId="15">#REF!</definedName>
    <definedName name="MATHS" localSheetId="20">#REF!</definedName>
    <definedName name="MATHS">#REF!</definedName>
    <definedName name="MatM20" localSheetId="2">[63]RA!$L$51</definedName>
    <definedName name="MatM20" localSheetId="18">#REF!</definedName>
    <definedName name="MatM20" localSheetId="21">[63]RA!$L$51</definedName>
    <definedName name="MatM20" localSheetId="25">[63]RA!$L$51</definedName>
    <definedName name="MatM20" localSheetId="15">#REF!</definedName>
    <definedName name="MatM20">#REF!</definedName>
    <definedName name="MatM25" localSheetId="2">[63]RA!$J$51</definedName>
    <definedName name="MatM25" localSheetId="18">#REF!</definedName>
    <definedName name="MatM25" localSheetId="21">[63]RA!$J$51</definedName>
    <definedName name="MatM25" localSheetId="25">[63]RA!$J$51</definedName>
    <definedName name="MatM25" localSheetId="15">#REF!</definedName>
    <definedName name="MatM25">#REF!</definedName>
    <definedName name="MatM35" localSheetId="2">[63]RA!$F$51</definedName>
    <definedName name="MatM35" localSheetId="18">#REF!</definedName>
    <definedName name="MatM35" localSheetId="21">[63]RA!$F$51</definedName>
    <definedName name="MatM35" localSheetId="25">[63]RA!$F$51</definedName>
    <definedName name="MatM35" localSheetId="15">#REF!</definedName>
    <definedName name="MatM35">#REF!</definedName>
    <definedName name="MatM35Piling" localSheetId="2">[57]RA!$T$52</definedName>
    <definedName name="MatM35Piling" localSheetId="18">#REF!</definedName>
    <definedName name="MatM35Piling" localSheetId="21">[57]RA!$T$52</definedName>
    <definedName name="MatM35Piling" localSheetId="25">[57]RA!$T$52</definedName>
    <definedName name="MatM35Piling" localSheetId="15">#REF!</definedName>
    <definedName name="MatM35Piling">#REF!</definedName>
    <definedName name="MatM40" localSheetId="2">[63]RA!$V$51</definedName>
    <definedName name="MatM40" localSheetId="18">#REF!</definedName>
    <definedName name="MatM40" localSheetId="21">[63]RA!$V$51</definedName>
    <definedName name="MatM40" localSheetId="25">[63]RA!$V$51</definedName>
    <definedName name="MatM40" localSheetId="15">#REF!</definedName>
    <definedName name="MatM40">#REF!</definedName>
    <definedName name="MatM50" localSheetId="2">[57]RA!$X$52</definedName>
    <definedName name="MatM50" localSheetId="18">#REF!</definedName>
    <definedName name="MatM50" localSheetId="21">[57]RA!$X$52</definedName>
    <definedName name="MatM50" localSheetId="25">[57]RA!$X$52</definedName>
    <definedName name="MatM50" localSheetId="15">#REF!</definedName>
    <definedName name="MatM50">#REF!</definedName>
    <definedName name="MatM60" localSheetId="2">[57]RA!$V$52</definedName>
    <definedName name="MatM60" localSheetId="18">#REF!</definedName>
    <definedName name="MatM60" localSheetId="21">[57]RA!$V$52</definedName>
    <definedName name="MatM60" localSheetId="25">[57]RA!$V$52</definedName>
    <definedName name="MatM60" localSheetId="15">#REF!</definedName>
    <definedName name="MatM60">#REF!</definedName>
    <definedName name="Matpilecap" localSheetId="2">[131]Analysis!$H$69</definedName>
    <definedName name="Matpilecap" localSheetId="18">#REF!</definedName>
    <definedName name="Matpilecap" localSheetId="21">[131]Analysis!$H$69</definedName>
    <definedName name="Matpilecap" localSheetId="25">[131]Analysis!$H$69</definedName>
    <definedName name="Matpilecap" localSheetId="15">#REF!</definedName>
    <definedName name="Matpilecap">#REF!</definedName>
    <definedName name="MatPiling" localSheetId="2">[74]Pil!$H$72</definedName>
    <definedName name="MatPiling" localSheetId="18">#REF!</definedName>
    <definedName name="MatPiling" localSheetId="21">[74]Pil!$H$72</definedName>
    <definedName name="MatPiling" localSheetId="25">[74]Pil!$H$72</definedName>
    <definedName name="MatPiling" localSheetId="15">#REF!</definedName>
    <definedName name="MatPiling">#REF!</definedName>
    <definedName name="MatWMM" localSheetId="2">'[122]GSB+WMM'!$H$205</definedName>
    <definedName name="MatWMM" localSheetId="18">#REF!</definedName>
    <definedName name="MatWMM" localSheetId="21">'[122]GSB+WMM'!$H$205</definedName>
    <definedName name="MatWMM" localSheetId="25">'[122]GSB+WMM'!$H$205</definedName>
    <definedName name="MatWMM" localSheetId="15">#REF!</definedName>
    <definedName name="MatWMM">#REF!</definedName>
    <definedName name="MaxLegDownWard" localSheetId="22">#REF!</definedName>
    <definedName name="MaxLegDownWard" localSheetId="15">#REF!</definedName>
    <definedName name="MaxLegDownWard" localSheetId="20">#REF!</definedName>
    <definedName name="MaxLegDownWard">#REF!</definedName>
    <definedName name="MaxLegShear" localSheetId="22">#REF!</definedName>
    <definedName name="MaxLegShear" localSheetId="20">#REF!</definedName>
    <definedName name="MaxLegShear">#REF!</definedName>
    <definedName name="MaxLegUplift">#REF!</definedName>
    <definedName name="MaxSNo">#REF!</definedName>
    <definedName name="mazdoor" localSheetId="2">[44]Labour!$D$19</definedName>
    <definedName name="mazdoor" localSheetId="18">#REF!</definedName>
    <definedName name="mazdoor" localSheetId="21">[44]Labour!$D$19</definedName>
    <definedName name="mazdoor" localSheetId="25">[44]Labour!$D$19</definedName>
    <definedName name="mazdoor" localSheetId="15">#REF!</definedName>
    <definedName name="mazdoor">#REF!</definedName>
    <definedName name="MAZI" localSheetId="15">#REF!</definedName>
    <definedName name="MAZI">#REF!</definedName>
    <definedName name="MB" localSheetId="2">INDEX(#REF!,MATCH(#REF!,#REF!,0))</definedName>
    <definedName name="Mb" localSheetId="22">#REF!</definedName>
    <definedName name="Mb" localSheetId="18">#REF!</definedName>
    <definedName name="MB" localSheetId="21">INDEX(#REF!,MATCH(#REF!,#REF!,0))</definedName>
    <definedName name="MB" localSheetId="25">INDEX(#REF!,MATCH(#REF!,#REF!,0))</definedName>
    <definedName name="Mb" localSheetId="20">#REF!</definedName>
    <definedName name="Mb">#REF!</definedName>
    <definedName name="Mb_v" localSheetId="2">[112]Timesheet!#REF!</definedName>
    <definedName name="Mb_v" localSheetId="22">#REF!</definedName>
    <definedName name="Mb_v" localSheetId="18">#REF!</definedName>
    <definedName name="Mb_v" localSheetId="21">[112]Timesheet!#REF!</definedName>
    <definedName name="Mb_v" localSheetId="25">[112]Timesheet!#REF!</definedName>
    <definedName name="Mb_v" localSheetId="15">#REF!</definedName>
    <definedName name="Mb_v" localSheetId="20">#REF!</definedName>
    <definedName name="Mb_v">#REF!</definedName>
    <definedName name="mbn">'[106]UNP-NCW '!$F$17</definedName>
    <definedName name="MC" localSheetId="2">INDEX(#REF!,MATCH(#REF!,#REF!,0))</definedName>
    <definedName name="Mc" localSheetId="22">#REF!</definedName>
    <definedName name="Mc" localSheetId="18">#REF!</definedName>
    <definedName name="MC" localSheetId="21">INDEX(#REF!,MATCH(#REF!,#REF!,0))</definedName>
    <definedName name="MC" localSheetId="25">INDEX(#REF!,MATCH(#REF!,#REF!,0))</definedName>
    <definedName name="Mc" localSheetId="20">#REF!</definedName>
    <definedName name="Mc">#REF!</definedName>
    <definedName name="MC_ABB_Imp" localSheetId="22">#REF!</definedName>
    <definedName name="MC_ABB_Imp" localSheetId="20">#REF!</definedName>
    <definedName name="MC_ABB_Imp">#REF!</definedName>
    <definedName name="MC_ABB_local">#REF!</definedName>
    <definedName name="MC_ABB_peenya">#REF!</definedName>
    <definedName name="MC_AIC_Imp">#REF!</definedName>
    <definedName name="MC_AIC_local">#REF!</definedName>
    <definedName name="MC_DEMHW">#REF!</definedName>
    <definedName name="MC_DEMSW">#REF!</definedName>
    <definedName name="MC_FFRHW">#REF!</definedName>
    <definedName name="MC_FFRSW">#REF!</definedName>
    <definedName name="MC_FIMHW">#REF!</definedName>
    <definedName name="MC_FIMSW">#REF!</definedName>
    <definedName name="MC_NOKHW">#REF!</definedName>
    <definedName name="MC_NOKSW">#REF!</definedName>
    <definedName name="MC_NonABB_Imp">#REF!</definedName>
    <definedName name="MC_NonABB_local">#REF!</definedName>
    <definedName name="MC_SEKHW">#REF!</definedName>
    <definedName name="MC_SEKSW">#REF!</definedName>
    <definedName name="MC_SFRHW">#REF!</definedName>
    <definedName name="MC_SFRSW">#REF!</definedName>
    <definedName name="MC_UKPHW">#REF!</definedName>
    <definedName name="MC_UKPSW">#REF!</definedName>
    <definedName name="MC_USDHW">#REF!</definedName>
    <definedName name="MC_USDSW">#REF!</definedName>
    <definedName name="Mc_v" localSheetId="2">[112]Timesheet!#REF!</definedName>
    <definedName name="Mc_v" localSheetId="22">#REF!</definedName>
    <definedName name="Mc_v" localSheetId="18">#REF!</definedName>
    <definedName name="Mc_v" localSheetId="21">[112]Timesheet!#REF!</definedName>
    <definedName name="Mc_v" localSheetId="25">[112]Timesheet!#REF!</definedName>
    <definedName name="Mc_v" localSheetId="15">#REF!</definedName>
    <definedName name="Mc_v" localSheetId="20">#REF!</definedName>
    <definedName name="Mc_v">#REF!</definedName>
    <definedName name="MC_YENHW" localSheetId="22">#REF!</definedName>
    <definedName name="MC_YENHW" localSheetId="20">#REF!</definedName>
    <definedName name="MC_YENHW">#REF!</definedName>
    <definedName name="MC_YENSW" localSheetId="22">#REF!</definedName>
    <definedName name="MC_YENSW" localSheetId="20">#REF!</definedName>
    <definedName name="MC_YENSW">#REF!</definedName>
    <definedName name="mcabb3501i5f">#REF!</definedName>
    <definedName name="mcabb3502i1bc8f">#REF!</definedName>
    <definedName name="mcabb5002i1bc8f">#REF!</definedName>
    <definedName name="MCAR" localSheetId="2">'[26]Cost of O &amp; O'!$F$41</definedName>
    <definedName name="MCAR" localSheetId="18">#REF!</definedName>
    <definedName name="MCAR" localSheetId="21">'[26]Cost of O &amp; O'!$F$41</definedName>
    <definedName name="MCAR" localSheetId="25">'[26]Cost of O &amp; O'!$F$41</definedName>
    <definedName name="MCAR" localSheetId="15">#REF!</definedName>
    <definedName name="MCAR">#REF!</definedName>
    <definedName name="Mcbdo" localSheetId="15">#REF!</definedName>
    <definedName name="Mcbdo">#REF!</definedName>
    <definedName name="MCi" localSheetId="2">#REF!</definedName>
    <definedName name="MCi" localSheetId="22">#REF!</definedName>
    <definedName name="MCi" localSheetId="4">#REF!</definedName>
    <definedName name="MCi" localSheetId="20">#REF!</definedName>
    <definedName name="MCi">#REF!</definedName>
    <definedName name="mcl" localSheetId="21">#REF!</definedName>
    <definedName name="mcl" localSheetId="25">#REF!</definedName>
    <definedName name="mcl">#REF!</definedName>
    <definedName name="mcl33b1" localSheetId="21">#REF!</definedName>
    <definedName name="mcl33b1" localSheetId="25">#REF!</definedName>
    <definedName name="mcl33b1">#REF!</definedName>
    <definedName name="mcl33b2" localSheetId="21">#REF!</definedName>
    <definedName name="mcl33b2" localSheetId="25">#REF!</definedName>
    <definedName name="mcl33b2">#REF!</definedName>
    <definedName name="mcl33b3" localSheetId="21">#REF!</definedName>
    <definedName name="mcl33b3" localSheetId="25">#REF!</definedName>
    <definedName name="mcl33b3">#REF!</definedName>
    <definedName name="mclo">#REF!</definedName>
    <definedName name="mcmc1i5f" localSheetId="22">#REF!</definedName>
    <definedName name="mcmc1i5f" localSheetId="4">#REF!</definedName>
    <definedName name="mcmc1i5f" localSheetId="20">#REF!</definedName>
    <definedName name="mcmc1i5f" localSheetId="3">#REF!</definedName>
    <definedName name="mcmc1i5f">#REF!</definedName>
    <definedName name="mcmc3502i1bc8f" localSheetId="3">#REF!</definedName>
    <definedName name="mcmc3502i1bc8f">#REF!</definedName>
    <definedName name="mcmc5002i1bc8f" localSheetId="3">#REF!</definedName>
    <definedName name="mcmc5002i1bc8f">#REF!</definedName>
    <definedName name="mcpc1i4f">#REF!</definedName>
    <definedName name="Mcwc">#REF!</definedName>
    <definedName name="Mcws">#REF!</definedName>
    <definedName name="MD" localSheetId="2">INDEX(#REF!,MATCH(#REF!,#REF!,0))</definedName>
    <definedName name="Md" localSheetId="18">#REF!</definedName>
    <definedName name="MD" localSheetId="21">INDEX(#REF!,MATCH(#REF!,#REF!,0))</definedName>
    <definedName name="MD" localSheetId="25">INDEX(#REF!,MATCH(#REF!,#REF!,0))</definedName>
    <definedName name="Md">#REF!</definedName>
    <definedName name="Md_v">#REF!</definedName>
    <definedName name="mdp" localSheetId="22">#REF!</definedName>
    <definedName name="mdp" localSheetId="20">#REF!</definedName>
    <definedName name="mdp">#REF!</definedName>
    <definedName name="MDVT_ABSP" localSheetId="22">#REF!</definedName>
    <definedName name="MDVT_ABSP" localSheetId="20">#REF!</definedName>
    <definedName name="MDVT_ABSP" localSheetId="3">#REF!</definedName>
    <definedName name="MDVT_ABSP">#REF!</definedName>
    <definedName name="ME">#REF!</definedName>
    <definedName name="Me_v">#REF!</definedName>
    <definedName name="MeanDepth_Inclusive_of_cover_sl._thk.">#REF!</definedName>
    <definedName name="Meat">#REF!</definedName>
    <definedName name="MENU">#REF!</definedName>
    <definedName name="MET" localSheetId="2">[59]ANALYSIS!$C$9</definedName>
    <definedName name="MET" localSheetId="18">#REF!</definedName>
    <definedName name="MET" localSheetId="21">[59]ANALYSIS!$C$9</definedName>
    <definedName name="MET" localSheetId="25">[59]ANALYSIS!$C$9</definedName>
    <definedName name="MET" localSheetId="15">#REF!</definedName>
    <definedName name="MET">#REF!</definedName>
    <definedName name="Metal_124" localSheetId="2">'[81]Rate Analysis'!$D$436</definedName>
    <definedName name="Metal_124" localSheetId="22">#REF!</definedName>
    <definedName name="Metal_124" localSheetId="18">#REF!</definedName>
    <definedName name="Metal_124" localSheetId="21">'[81]Rate Analysis'!$D$436</definedName>
    <definedName name="Metal_124" localSheetId="25">'[81]Rate Analysis'!$D$436</definedName>
    <definedName name="Metal_124" localSheetId="15">#REF!</definedName>
    <definedName name="Metal_124" localSheetId="20">#REF!</definedName>
    <definedName name="Metal_124">#REF!</definedName>
    <definedName name="Metal12mm">188*1.5</definedName>
    <definedName name="Metal20mm" localSheetId="18">#REF!</definedName>
    <definedName name="Metal20mm">#REF!</definedName>
    <definedName name="Metal40mm" localSheetId="18">#REF!</definedName>
    <definedName name="Metal40mm">#REF!</definedName>
    <definedName name="Metal6mm" localSheetId="18">#REF!</definedName>
    <definedName name="Metal6mm">#REF!</definedName>
    <definedName name="METTL" localSheetId="22">#REF!</definedName>
    <definedName name="METTL" localSheetId="20">#REF!</definedName>
    <definedName name="METTL">#REF!</definedName>
    <definedName name="mf" localSheetId="2" hidden="1">{"'PROFITABILITY'!$A$1:$F$45"}</definedName>
    <definedName name="mf" localSheetId="22" hidden="1">{"'PROFITABILITY'!$A$1:$F$45"}</definedName>
    <definedName name="mf" localSheetId="18" hidden="1">{"'PROFITABILITY'!$A$1:$F$45"}</definedName>
    <definedName name="mf" localSheetId="21" hidden="1">{"'PROFITABILITY'!$A$1:$F$45"}</definedName>
    <definedName name="mf" localSheetId="25" hidden="1">{"'PROFITABILITY'!$A$1:$F$45"}</definedName>
    <definedName name="mf" localSheetId="15" hidden="1">{"'PROFITABILITY'!$A$1:$F$45"}</definedName>
    <definedName name="mf" localSheetId="20" hidden="1">{"'PROFITABILITY'!$A$1:$F$45"}</definedName>
    <definedName name="mf" hidden="1">{"'PROFITABILITY'!$A$1:$F$45"}</definedName>
    <definedName name="MF___0">#REF!</definedName>
    <definedName name="MF___13">#REF!</definedName>
    <definedName name="MF_ABB_local" localSheetId="3">#REF!</definedName>
    <definedName name="MF_ABB_local">#REF!</definedName>
    <definedName name="MF_ABB_peenya" localSheetId="3">#REF!</definedName>
    <definedName name="MF_ABB_peenya">#REF!</definedName>
    <definedName name="MF_AIC_Imp">#REF!</definedName>
    <definedName name="MF_AIC_local">#REF!</definedName>
    <definedName name="MF_AUTImp_ABB">#REF!</definedName>
    <definedName name="MF_AUTImp_NonABB">#REF!</definedName>
    <definedName name="MF_NonABB_local">#REF!</definedName>
    <definedName name="Mf_v">#REF!</definedName>
    <definedName name="mff">#REF!</definedName>
    <definedName name="MFit">#REF!</definedName>
    <definedName name="Mfour">#REF!</definedName>
    <definedName name="MG" localSheetId="22">INDEX(#REF!,MATCH(#REF!,#REF!,0))</definedName>
    <definedName name="MG" localSheetId="18">INDEX(#REF!,MATCH(#REF!,#REF!,0))</definedName>
    <definedName name="MG" localSheetId="21">INDEX(#REF!,MATCH(#REF!,#REF!,0))</definedName>
    <definedName name="MG" localSheetId="25">INDEX(#REF!,MATCH(#REF!,#REF!,0))</definedName>
    <definedName name="Mg" localSheetId="15">#REF!</definedName>
    <definedName name="MG" localSheetId="20">INDEX(#REF!,MATCH(#REF!,#REF!,0))</definedName>
    <definedName name="MG">INDEX(#REF!,MATCH(#REF!,#REF!,0))</definedName>
    <definedName name="Mg_v">#REF!</definedName>
    <definedName name="MH" localSheetId="22">INDEX(#REF!,MATCH(#REF!,#REF!,0))</definedName>
    <definedName name="MH" localSheetId="18">INDEX(#REF!,MATCH(#REF!,#REF!,0))</definedName>
    <definedName name="MH" localSheetId="21">INDEX(#REF!,MATCH(#REF!,#REF!,0))</definedName>
    <definedName name="MH" localSheetId="25">INDEX(#REF!,MATCH(#REF!,#REF!,0))</definedName>
    <definedName name="Mh" localSheetId="15">#REF!</definedName>
    <definedName name="MH" localSheetId="20">INDEX(#REF!,MATCH(#REF!,#REF!,0))</definedName>
    <definedName name="MH">INDEX(#REF!,MATCH(#REF!,#REF!,0))</definedName>
    <definedName name="Mh_v">#REF!</definedName>
    <definedName name="Mhpc" localSheetId="2">[112]Timesheet!#REF!:[112]Timesheet!#REF!</definedName>
    <definedName name="Mhpc" localSheetId="22">#REF!:#REF!</definedName>
    <definedName name="Mhpc" localSheetId="21">[112]Timesheet!#REF!:[112]Timesheet!#REF!</definedName>
    <definedName name="Mhpc" localSheetId="25">[112]Timesheet!#REF!:[112]Timesheet!#REF!</definedName>
    <definedName name="Mhpc" localSheetId="15">#REF!:#REF!</definedName>
    <definedName name="Mhpc" localSheetId="20">#REF!:#REF!</definedName>
    <definedName name="Mhpc">#REF!:#REF!</definedName>
    <definedName name="Mhpipd" localSheetId="2">[112]Timesheet!#REF!</definedName>
    <definedName name="Mhpipd" localSheetId="22">#REF!</definedName>
    <definedName name="Mhpipd" localSheetId="18">#REF!</definedName>
    <definedName name="Mhpipd" localSheetId="21">[112]Timesheet!#REF!</definedName>
    <definedName name="Mhpipd" localSheetId="25">[112]Timesheet!#REF!</definedName>
    <definedName name="Mhpipd" localSheetId="15">#REF!</definedName>
    <definedName name="Mhpipd" localSheetId="20">#REF!</definedName>
    <definedName name="Mhpipd">#REF!</definedName>
    <definedName name="Mhps" localSheetId="2">[112]Timesheet!#REF!</definedName>
    <definedName name="Mhps" localSheetId="22">#REF!</definedName>
    <definedName name="Mhps" localSheetId="18">#REF!</definedName>
    <definedName name="Mhps" localSheetId="21">[112]Timesheet!#REF!</definedName>
    <definedName name="Mhps" localSheetId="25">[112]Timesheet!#REF!</definedName>
    <definedName name="Mhps" localSheetId="15">#REF!</definedName>
    <definedName name="Mhps" localSheetId="20">#REF!</definedName>
    <definedName name="Mhps">#REF!</definedName>
    <definedName name="MHR" localSheetId="2">#REF!</definedName>
    <definedName name="MHR" localSheetId="22">#REF!</definedName>
    <definedName name="MHR" localSheetId="20">#REF!</definedName>
    <definedName name="MHR">#REF!</definedName>
    <definedName name="MHs_per_MM">#REF!</definedName>
    <definedName name="MI" localSheetId="18">INDEX(#REF!,MATCH(#REF!,#REF!,0))</definedName>
    <definedName name="MI" localSheetId="15">INDEX(#REF!,MATCH(#REF!,#REF!,0))</definedName>
    <definedName name="MI">INDEX(#REF!,MATCH(#REF!,#REF!,0))</definedName>
    <definedName name="microsilica" localSheetId="2">[57]Inputs!$D$17</definedName>
    <definedName name="microsilica" localSheetId="18">#REF!</definedName>
    <definedName name="microsilica" localSheetId="21">[57]Inputs!$D$17</definedName>
    <definedName name="microsilica" localSheetId="25">[57]Inputs!$D$17</definedName>
    <definedName name="microsilica" localSheetId="15">#REF!</definedName>
    <definedName name="microsilica">#REF!</definedName>
    <definedName name="Mild_steel" localSheetId="2">'[44]Materials '!$AV$24</definedName>
    <definedName name="Mild_steel" localSheetId="18">#REF!</definedName>
    <definedName name="Mild_steel" localSheetId="21">'[44]Materials '!$AV$24</definedName>
    <definedName name="Mild_steel" localSheetId="25">'[44]Materials '!$AV$24</definedName>
    <definedName name="Mild_steel" localSheetId="15">#REF!</definedName>
    <definedName name="Mild_steel">#REF!</definedName>
    <definedName name="mille" localSheetId="2">[82]CHIFLET!$B$34</definedName>
    <definedName name="mille" localSheetId="18">#REF!</definedName>
    <definedName name="mille" localSheetId="21">[82]CHIFLET!$B$34</definedName>
    <definedName name="mille" localSheetId="25">[82]CHIFLET!$B$34</definedName>
    <definedName name="mille" localSheetId="15">#REF!</definedName>
    <definedName name="mille">#REF!</definedName>
    <definedName name="MinSM" localSheetId="22">#REF!</definedName>
    <definedName name="MinSM" localSheetId="15">#REF!</definedName>
    <definedName name="MinSM" localSheetId="20">#REF!</definedName>
    <definedName name="MinSM">#REF!</definedName>
    <definedName name="MinSNo">#REF!</definedName>
    <definedName name="Mipc" localSheetId="2">[112]Timesheet!#REF!:[112]Timesheet!#REF!</definedName>
    <definedName name="Mipc" localSheetId="22">#REF!:#REF!</definedName>
    <definedName name="Mipc" localSheetId="18">#REF!:#REF!</definedName>
    <definedName name="Mipc" localSheetId="21">[112]Timesheet!#REF!:[112]Timesheet!#REF!</definedName>
    <definedName name="Mipc" localSheetId="25">[112]Timesheet!#REF!:[112]Timesheet!#REF!</definedName>
    <definedName name="Mipc" localSheetId="20">#REF!:#REF!</definedName>
    <definedName name="Mipc">#REF!:#REF!</definedName>
    <definedName name="Mips" localSheetId="2">[112]Timesheet!#REF!</definedName>
    <definedName name="Mips" localSheetId="22">#REF!</definedName>
    <definedName name="Mips" localSheetId="18">#REF!</definedName>
    <definedName name="Mips" localSheetId="21">[112]Timesheet!#REF!</definedName>
    <definedName name="Mips" localSheetId="25">[112]Timesheet!#REF!</definedName>
    <definedName name="Mips" localSheetId="15">#REF!</definedName>
    <definedName name="Mips" localSheetId="20">#REF!</definedName>
    <definedName name="Mips">#REF!</definedName>
    <definedName name="misc" localSheetId="2">#REF!</definedName>
    <definedName name="misc" localSheetId="22">#REF!</definedName>
    <definedName name="misc" localSheetId="20">#REF!</definedName>
    <definedName name="misc">#REF!</definedName>
    <definedName name="Misc_charges" localSheetId="2">#REF!</definedName>
    <definedName name="Misc_charges">#REF!</definedName>
    <definedName name="Misc_Sales">#REF!</definedName>
    <definedName name="Mix_15" localSheetId="2">'[28]Mix Design'!$P$11</definedName>
    <definedName name="Mix_15" localSheetId="18">#REF!</definedName>
    <definedName name="Mix_15" localSheetId="21">'[28]Mix Design'!$P$11</definedName>
    <definedName name="Mix_15" localSheetId="25">'[28]Mix Design'!$P$11</definedName>
    <definedName name="Mix_15" localSheetId="15">#REF!</definedName>
    <definedName name="Mix_15">#REF!</definedName>
    <definedName name="Mix_30" localSheetId="2">'[28]Mix Design'!$P$14</definedName>
    <definedName name="Mix_30" localSheetId="18">#REF!</definedName>
    <definedName name="Mix_30" localSheetId="21">'[28]Mix Design'!$P$14</definedName>
    <definedName name="Mix_30" localSheetId="25">'[28]Mix Design'!$P$14</definedName>
    <definedName name="Mix_30" localSheetId="15">#REF!</definedName>
    <definedName name="Mix_30">#REF!</definedName>
    <definedName name="MJ" localSheetId="18">INDEX(#REF!,MATCH(#REF!,#REF!,0))</definedName>
    <definedName name="MJ" localSheetId="15">INDEX(#REF!,MATCH(#REF!,#REF!,0))</definedName>
    <definedName name="MJ">INDEX(#REF!,MATCH(#REF!,#REF!,0))</definedName>
    <definedName name="MK" localSheetId="18">INDEX(#REF!,MATCH(#REF!,#REF!,0))</definedName>
    <definedName name="MK" localSheetId="21">INDEX(#REF!,MATCH(#REF!,#REF!,0))</definedName>
    <definedName name="MK" localSheetId="25">INDEX(#REF!,MATCH(#REF!,#REF!,0))</definedName>
    <definedName name="MK" localSheetId="15">INDEX(#REF!,MATCH(#REF!,#REF!,0))</definedName>
    <definedName name="MK">INDEX(#REF!,MATCH(#REF!,#REF!,0))</definedName>
    <definedName name="MKP" localSheetId="22">#REF!</definedName>
    <definedName name="MKP" localSheetId="20">#REF!</definedName>
    <definedName name="MKP">#REF!</definedName>
    <definedName name="ML" localSheetId="22">INDEX(#REF!,MATCH(#REF!,#REF!,0))</definedName>
    <definedName name="ML" localSheetId="18">INDEX(#REF!,MATCH(#REF!,#REF!,0))</definedName>
    <definedName name="ML" localSheetId="21">INDEX(#REF!,MATCH(#REF!,#REF!,0))</definedName>
    <definedName name="ML" localSheetId="25">INDEX(#REF!,MATCH(#REF!,#REF!,0))</definedName>
    <definedName name="ml" localSheetId="15">#REF!</definedName>
    <definedName name="ML" localSheetId="20">INDEX(#REF!,MATCH(#REF!,#REF!,0))</definedName>
    <definedName name="ML">INDEX(#REF!,MATCH(#REF!,#REF!,0))</definedName>
    <definedName name="ml33b1" localSheetId="21">#REF!</definedName>
    <definedName name="ml33b1" localSheetId="25">#REF!</definedName>
    <definedName name="ml33b1">#REF!</definedName>
    <definedName name="ml33b2" localSheetId="21">#REF!</definedName>
    <definedName name="ml33b2" localSheetId="25">#REF!</definedName>
    <definedName name="ml33b2">#REF!</definedName>
    <definedName name="ml33b3" localSheetId="21">#REF!</definedName>
    <definedName name="ml33b3" localSheetId="25">#REF!</definedName>
    <definedName name="ml33b3">#REF!</definedName>
    <definedName name="ml33kv" localSheetId="21">#REF!</definedName>
    <definedName name="ml33kv" localSheetId="25">#REF!</definedName>
    <definedName name="ml33kv">#REF!</definedName>
    <definedName name="mlbs">#REF!</definedName>
    <definedName name="mlc33b1" localSheetId="21">#REF!</definedName>
    <definedName name="mlc33b1" localSheetId="25">#REF!</definedName>
    <definedName name="mlc33b1">#REF!</definedName>
    <definedName name="mlc33b2" localSheetId="21">#REF!</definedName>
    <definedName name="mlc33b2" localSheetId="25">#REF!</definedName>
    <definedName name="mlc33b2">#REF!</definedName>
    <definedName name="mlc33b3" localSheetId="21">#REF!</definedName>
    <definedName name="mlc33b3" localSheetId="25">#REF!</definedName>
    <definedName name="mlc33b3">#REF!</definedName>
    <definedName name="mlclf" localSheetId="21">#REF!</definedName>
    <definedName name="mlclf" localSheetId="25">#REF!</definedName>
    <definedName name="mlclf">#REF!</definedName>
    <definedName name="mld">#REF!</definedName>
    <definedName name="mll">#REF!</definedName>
    <definedName name="mllf" localSheetId="21">#REF!</definedName>
    <definedName name="mllf" localSheetId="25">#REF!</definedName>
    <definedName name="mllf">#REF!</definedName>
    <definedName name="Mlpc" localSheetId="2">[112]Timesheet!#REF!</definedName>
    <definedName name="Mlpc" localSheetId="22">#REF!</definedName>
    <definedName name="Mlpc" localSheetId="18">#REF!</definedName>
    <definedName name="Mlpc" localSheetId="21">[112]Timesheet!#REF!</definedName>
    <definedName name="Mlpc" localSheetId="25">[112]Timesheet!#REF!</definedName>
    <definedName name="Mlpc" localSheetId="15">#REF!</definedName>
    <definedName name="Mlpc" localSheetId="20">#REF!</definedName>
    <definedName name="Mlpc">#REF!</definedName>
    <definedName name="Mlpd" localSheetId="2">[112]Timesheet!#REF!</definedName>
    <definedName name="Mlpd" localSheetId="22">#REF!</definedName>
    <definedName name="Mlpd" localSheetId="18">#REF!</definedName>
    <definedName name="Mlpd" localSheetId="21">[112]Timesheet!#REF!</definedName>
    <definedName name="Mlpd" localSheetId="25">[112]Timesheet!#REF!</definedName>
    <definedName name="Mlpd" localSheetId="15">#REF!</definedName>
    <definedName name="Mlpd" localSheetId="20">#REF!</definedName>
    <definedName name="Mlpd">#REF!</definedName>
    <definedName name="Mlps" localSheetId="2">[112]Timesheet!#REF!</definedName>
    <definedName name="Mlps" localSheetId="22">#REF!</definedName>
    <definedName name="Mlps" localSheetId="18">#REF!</definedName>
    <definedName name="Mlps" localSheetId="21">[112]Timesheet!#REF!</definedName>
    <definedName name="Mlps" localSheetId="25">[112]Timesheet!#REF!</definedName>
    <definedName name="Mlps" localSheetId="15">#REF!</definedName>
    <definedName name="Mlps" localSheetId="20">#REF!</definedName>
    <definedName name="Mlps">#REF!</definedName>
    <definedName name="mlt">#REF!</definedName>
    <definedName name="mltf" localSheetId="21">#REF!</definedName>
    <definedName name="mltf" localSheetId="25">#REF!</definedName>
    <definedName name="mltf" localSheetId="15">#REF!</definedName>
    <definedName name="mltf">#REF!</definedName>
    <definedName name="MM" localSheetId="22">#REF!</definedName>
    <definedName name="MM" localSheetId="20">#REF!</definedName>
    <definedName name="MM">#REF!</definedName>
    <definedName name="MM3_to_M3">0.000001</definedName>
    <definedName name="mmm" localSheetId="2">#REF!</definedName>
    <definedName name="mmm" localSheetId="22">#REF!</definedName>
    <definedName name="mmm" localSheetId="15">#REF!</definedName>
    <definedName name="mmm" localSheetId="20">#REF!</definedName>
    <definedName name="mmm">#REF!</definedName>
    <definedName name="mmmmmmmmmm">#REF!</definedName>
    <definedName name="MN" localSheetId="2">#REF!</definedName>
    <definedName name="MN">#REF!</definedName>
    <definedName name="mnk">#REF!</definedName>
    <definedName name="mo" localSheetId="2">#REF!</definedName>
    <definedName name="mo">#REF!</definedName>
    <definedName name="modassar">#REF!</definedName>
    <definedName name="mode_list">#REF!</definedName>
    <definedName name="ModelNo">#REF!</definedName>
    <definedName name="modified">'[132]Load Details-220kV'!#REF!</definedName>
    <definedName name="modvat" localSheetId="22">#REF!</definedName>
    <definedName name="modvat" localSheetId="20">#REF!</definedName>
    <definedName name="modvat" localSheetId="3">#REF!</definedName>
    <definedName name="modvat">#REF!</definedName>
    <definedName name="Mone">#REF!</definedName>
    <definedName name="MONEY" localSheetId="2">#REF!,#REF!</definedName>
    <definedName name="MONEY" localSheetId="22">#REF!,#REF!</definedName>
    <definedName name="MONEY" localSheetId="15">#REF!,#REF!</definedName>
    <definedName name="MONEY" localSheetId="20">#REF!,#REF!</definedName>
    <definedName name="MONEY">#REF!,#REF!</definedName>
    <definedName name="monomode" localSheetId="2">#REF!</definedName>
    <definedName name="monomode" localSheetId="22">#REF!</definedName>
    <definedName name="monomode" localSheetId="15">#REF!</definedName>
    <definedName name="monomode" localSheetId="20">#REF!</definedName>
    <definedName name="monomode">#REF!</definedName>
    <definedName name="Montagesatz" localSheetId="2">#REF!</definedName>
    <definedName name="Montagesatz" localSheetId="15">#REF!</definedName>
    <definedName name="Montagesatz">#REF!</definedName>
    <definedName name="Month" localSheetId="22">#REF!</definedName>
    <definedName name="Month" localSheetId="21">#REF!</definedName>
    <definedName name="Month" localSheetId="25">#REF!</definedName>
    <definedName name="Month" localSheetId="20">#REF!</definedName>
    <definedName name="Month">#REF!</definedName>
    <definedName name="Monthly" localSheetId="22">#REF!</definedName>
    <definedName name="Monthly" localSheetId="20">#REF!</definedName>
    <definedName name="Monthly">#REF!</definedName>
    <definedName name="monthprogress">'[133]Progress Graphs'!$A$4:$K$23</definedName>
    <definedName name="months">#REF!</definedName>
    <definedName name="MonthYear">'[94]Data Sheet'!$A$2:$A$50</definedName>
    <definedName name="MOO">#REF!</definedName>
    <definedName name="MoreFruit">#REF!</definedName>
    <definedName name="MoreItem">#REF!</definedName>
    <definedName name="MoreItems">#REF!</definedName>
    <definedName name="mortar12" localSheetId="2">[63]RA!$G$115</definedName>
    <definedName name="mortar12" localSheetId="18">#REF!</definedName>
    <definedName name="mortar12" localSheetId="21">[63]RA!$G$115</definedName>
    <definedName name="mortar12" localSheetId="25">[63]RA!$G$115</definedName>
    <definedName name="mortar12" localSheetId="15">#REF!</definedName>
    <definedName name="mortar12">#REF!</definedName>
    <definedName name="MP" localSheetId="2" hidden="1">{#N/A,#N/A,FALSE,"CCTV"}</definedName>
    <definedName name="MP" localSheetId="22" hidden="1">{#N/A,#N/A,FALSE,"CCTV"}</definedName>
    <definedName name="MP" localSheetId="18" hidden="1">{#N/A,#N/A,FALSE,"CCTV"}</definedName>
    <definedName name="MP" localSheetId="21" hidden="1">{#N/A,#N/A,FALSE,"CCTV"}</definedName>
    <definedName name="MP" localSheetId="25" hidden="1">{#N/A,#N/A,FALSE,"CCTV"}</definedName>
    <definedName name="MP" localSheetId="15" hidden="1">{#N/A,#N/A,FALSE,"CCTV"}</definedName>
    <definedName name="MP" localSheetId="20" hidden="1">{#N/A,#N/A,FALSE,"CCTV"}</definedName>
    <definedName name="MP" hidden="1">{#N/A,#N/A,FALSE,"CCTV"}</definedName>
    <definedName name="MPbackup" localSheetId="2">[134]S1BOQ!$HS$1</definedName>
    <definedName name="MPbackup" localSheetId="18">#REF!</definedName>
    <definedName name="MPbackup" localSheetId="21">[134]S1BOQ!$HS$1</definedName>
    <definedName name="MPbackup" localSheetId="25">[134]S1BOQ!$HS$1</definedName>
    <definedName name="MPbackup" localSheetId="15">#REF!</definedName>
    <definedName name="MPbackup">#REF!</definedName>
    <definedName name="MPMOB" localSheetId="2">#REF!</definedName>
    <definedName name="MPMOB" localSheetId="22">#REF!</definedName>
    <definedName name="MPMOB" localSheetId="15">#REF!</definedName>
    <definedName name="MPMOB" localSheetId="20">#REF!</definedName>
    <definedName name="MPMOB">#REF!</definedName>
    <definedName name="MPwr_Percent" localSheetId="2">#REF!</definedName>
    <definedName name="MPwr_Percent" localSheetId="22">#REF!</definedName>
    <definedName name="MPwr_Percent" localSheetId="20">#REF!</definedName>
    <definedName name="MPwr_Percent">#REF!</definedName>
    <definedName name="Mpwr_Sales" localSheetId="22">#REF!</definedName>
    <definedName name="Mpwr_Sales" localSheetId="20">#REF!</definedName>
    <definedName name="Mpwr_Sales">#REF!</definedName>
    <definedName name="ms" localSheetId="21">125</definedName>
    <definedName name="ms" localSheetId="25">125</definedName>
    <definedName name="ms">125</definedName>
    <definedName name="MS.NO" localSheetId="22">#REF!</definedName>
    <definedName name="MS.NO" localSheetId="20">#REF!</definedName>
    <definedName name="MS.NO">#REF!</definedName>
    <definedName name="MS_Royalty" localSheetId="22">#REF!</definedName>
    <definedName name="MS_Royalty" localSheetId="20">#REF!</definedName>
    <definedName name="MS_Royalty" localSheetId="3">#REF!</definedName>
    <definedName name="MS_Royalty">#REF!</definedName>
    <definedName name="MS200202rev2">#REF!</definedName>
    <definedName name="ms2002may1706">#REF!</definedName>
    <definedName name="Msbdo">#REF!</definedName>
    <definedName name="msc">#REF!</definedName>
    <definedName name="msj">#REF!</definedName>
    <definedName name="msjune1807">#REF!</definedName>
    <definedName name="MSL">#REF!</definedName>
    <definedName name="mss" localSheetId="21">#REF!</definedName>
    <definedName name="mss" localSheetId="25">#REF!</definedName>
    <definedName name="mss">#REF!</definedName>
    <definedName name="Mthree">#REF!</definedName>
    <definedName name="MTR">#REF!</definedName>
    <definedName name="mu" localSheetId="22">#REF!</definedName>
    <definedName name="mu" localSheetId="15">110</definedName>
    <definedName name="mu" localSheetId="20">#REF!</definedName>
    <definedName name="mu">#REF!</definedName>
    <definedName name="mue" localSheetId="22">#REF!</definedName>
    <definedName name="mue" localSheetId="15">#REF!</definedName>
    <definedName name="mue" localSheetId="20">#REF!</definedName>
    <definedName name="mue">#REF!</definedName>
    <definedName name="mugab" localSheetId="22">#REF!</definedName>
    <definedName name="mugab" localSheetId="20">#REF!</definedName>
    <definedName name="mugab">#REF!</definedName>
    <definedName name="mullootubnomtau" localSheetId="22">#REF!</definedName>
    <definedName name="mullootubnomtau" localSheetId="20">#REF!</definedName>
    <definedName name="mullootubnomtau">#REF!</definedName>
    <definedName name="mullootubnumcol">#REF!</definedName>
    <definedName name="MultipleSets">#REF!</definedName>
    <definedName name="MultipleSetsArea">#REF!</definedName>
    <definedName name="MultipleSetsLabel">#REF!</definedName>
    <definedName name="MultipleSetsPrice">#REF!</definedName>
    <definedName name="MUNION">#REF!</definedName>
    <definedName name="MUNON">#REF!</definedName>
    <definedName name="MUTP">#REF!</definedName>
    <definedName name="MVAR50">#REF!</definedName>
    <definedName name="MVAR63">#REF!</definedName>
    <definedName name="MVAR80">#REF!</definedName>
    <definedName name="MVP_Total" localSheetId="3">#REF!</definedName>
    <definedName name="MVP_Total">#REF!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 localSheetId="18">INDEX(#REF!,MATCH(#REF!,#REF!,0))</definedName>
    <definedName name="NA" localSheetId="21">INDEX(#REF!,MATCH(#REF!,#REF!,0))</definedName>
    <definedName name="NA" localSheetId="25">INDEX(#REF!,MATCH(#REF!,#REF!,0))</definedName>
    <definedName name="NA" localSheetId="15">INDEX(#REF!,MATCH(#REF!,#REF!,0))</definedName>
    <definedName name="NA">INDEX(#REF!,MATCH(#REF!,#REF!,0))</definedName>
    <definedName name="NAAC">#REF!</definedName>
    <definedName name="NAAR">#REF!</definedName>
    <definedName name="name">#REF!</definedName>
    <definedName name="Name_Company" localSheetId="21">#REF!</definedName>
    <definedName name="Name_Company" localSheetId="25">#REF!</definedName>
    <definedName name="Name_Company">#REF!</definedName>
    <definedName name="Name_Project" localSheetId="21">#REF!</definedName>
    <definedName name="Name_Project" localSheetId="25">#REF!</definedName>
    <definedName name="Name_Project">#REF!</definedName>
    <definedName name="nameofbags">#REF!</definedName>
    <definedName name="Nature">#REF!</definedName>
    <definedName name="NB" localSheetId="18">INDEX(#REF!,MATCH(#REF!,#REF!,0))</definedName>
    <definedName name="NB" localSheetId="21">INDEX(#REF!,MATCH(#REF!,#REF!,0))</definedName>
    <definedName name="NB" localSheetId="25">INDEX(#REF!,MATCH(#REF!,#REF!,0))</definedName>
    <definedName name="NB" localSheetId="15">INDEX(#REF!,MATCH(#REF!,#REF!,0))</definedName>
    <definedName name="NB">INDEX(#REF!,MATCH(#REF!,#REF!,0))</definedName>
    <definedName name="NC" localSheetId="18">INDEX(#REF!,MATCH(#REF!,#REF!,0))</definedName>
    <definedName name="NC" localSheetId="21">INDEX(#REF!,MATCH(#REF!,#REF!,0))</definedName>
    <definedName name="NC" localSheetId="25">INDEX(#REF!,MATCH(#REF!,#REF!,0))</definedName>
    <definedName name="NC" localSheetId="15">INDEX(#REF!,MATCH(#REF!,#REF!,0))</definedName>
    <definedName name="NC">INDEX(#REF!,MATCH(#REF!,#REF!,0))</definedName>
    <definedName name="ncfnvo">'[135]purpose&amp;input'!#REF!</definedName>
    <definedName name="ND" localSheetId="18">INDEX(#REF!,MATCH(#REF!,#REF!,0))</definedName>
    <definedName name="ND" localSheetId="21">INDEX(#REF!,MATCH(#REF!,#REF!,0))</definedName>
    <definedName name="ND" localSheetId="25">INDEX(#REF!,MATCH(#REF!,#REF!,0))</definedName>
    <definedName name="ND" localSheetId="15">INDEX(#REF!,MATCH(#REF!,#REF!,0))</definedName>
    <definedName name="ND">INDEX(#REF!,MATCH(#REF!,#REF!,0))</definedName>
    <definedName name="NE" localSheetId="18">INDEX(#REF!,MATCH(#REF!,#REF!,0))</definedName>
    <definedName name="NE" localSheetId="21">INDEX(#REF!,MATCH(#REF!,#REF!,0))</definedName>
    <definedName name="NE" localSheetId="25">INDEX(#REF!,MATCH(#REF!,#REF!,0))</definedName>
    <definedName name="NE" localSheetId="15">INDEX(#REF!,MATCH(#REF!,#REF!,0))</definedName>
    <definedName name="NE">INDEX(#REF!,MATCH(#REF!,#REF!,0))</definedName>
    <definedName name="needle">#REF!</definedName>
    <definedName name="Neg_Margin">#REF!</definedName>
    <definedName name="NEng">#REF!</definedName>
    <definedName name="NET">#REF!</definedName>
    <definedName name="New" localSheetId="21">#REF!</definedName>
    <definedName name="New" localSheetId="25">#REF!</definedName>
    <definedName name="New">#REF!</definedName>
    <definedName name="NEWNAME" localSheetId="2" hidden="1">{#N/A,#N/A,FALSE,"CCTV"}</definedName>
    <definedName name="NEWNAME" localSheetId="22" hidden="1">{#N/A,#N/A,FALSE,"CCTV"}</definedName>
    <definedName name="NEWNAME" localSheetId="18" hidden="1">{#N/A,#N/A,FALSE,"CCTV"}</definedName>
    <definedName name="NEWNAME" localSheetId="21" hidden="1">{#N/A,#N/A,FALSE,"CCTV"}</definedName>
    <definedName name="NEWNAME" localSheetId="25" hidden="1">{#N/A,#N/A,FALSE,"CCTV"}</definedName>
    <definedName name="NEWNAME" localSheetId="15" hidden="1">{#N/A,#N/A,FALSE,"CCTV"}</definedName>
    <definedName name="NEWNAME" localSheetId="20" hidden="1">{#N/A,#N/A,FALSE,"CCTV"}</definedName>
    <definedName name="NEWNAME" hidden="1">{#N/A,#N/A,FALSE,"CCTV"}</definedName>
    <definedName name="NF" localSheetId="18">INDEX(#REF!,MATCH(#REF!,#REF!,0))</definedName>
    <definedName name="NF" localSheetId="15">INDEX(#REF!,MATCH(#REF!,#REF!,0))</definedName>
    <definedName name="NF">INDEX(#REF!,MATCH(#REF!,#REF!,0))</definedName>
    <definedName name="NG" localSheetId="18">INDEX(#REF!,MATCH(#REF!,#REF!,0))</definedName>
    <definedName name="NG" localSheetId="15">INDEX(#REF!,MATCH(#REF!,#REF!,0))</definedName>
    <definedName name="NG">INDEX(#REF!,MATCH(#REF!,#REF!,0))</definedName>
    <definedName name="ngl4tank" localSheetId="2">#REF!</definedName>
    <definedName name="ngl4tank" localSheetId="22">#REF!</definedName>
    <definedName name="ngl4tank" localSheetId="20">#REF!</definedName>
    <definedName name="ngl4tank">#REF!</definedName>
    <definedName name="NH" localSheetId="18">INDEX(#REF!,MATCH(#REF!,#REF!,0))</definedName>
    <definedName name="NH" localSheetId="15">INDEX(#REF!,MATCH(#REF!,#REF!,0))</definedName>
    <definedName name="NH">INDEX(#REF!,MATCH(#REF!,#REF!,0))</definedName>
    <definedName name="NHGG" localSheetId="2">#REF!</definedName>
    <definedName name="NHGG" localSheetId="22">#REF!</definedName>
    <definedName name="NHGG" localSheetId="20">#REF!</definedName>
    <definedName name="NHGG">#REF!</definedName>
    <definedName name="NHJK">#REF!</definedName>
    <definedName name="NHP" localSheetId="2">#REF!</definedName>
    <definedName name="NHP">#REF!</definedName>
    <definedName name="NI" localSheetId="22">INDEX(#REF!,MATCH(#REF!,#REF!,0))</definedName>
    <definedName name="NI" localSheetId="18">INDEX(#REF!,MATCH(#REF!,#REF!,0))</definedName>
    <definedName name="NI" localSheetId="21">INDEX(#REF!,MATCH(#REF!,#REF!,0))</definedName>
    <definedName name="NI" localSheetId="25">INDEX(#REF!,MATCH(#REF!,#REF!,0))</definedName>
    <definedName name="ni" localSheetId="15">#REF!</definedName>
    <definedName name="NI" localSheetId="20">INDEX(#REF!,MATCH(#REF!,#REF!,0))</definedName>
    <definedName name="NI">INDEX(#REF!,MATCH(#REF!,#REF!,0))</definedName>
    <definedName name="nikhil">#REF!</definedName>
    <definedName name="NIL" localSheetId="3">#REF!</definedName>
    <definedName name="NIL">#REF!</definedName>
    <definedName name="NIPP">#REF!</definedName>
    <definedName name="nitin">#REF!</definedName>
    <definedName name="NJ" localSheetId="18">INDEX(#REF!,MATCH(#REF!,#REF!,0))</definedName>
    <definedName name="NJ" localSheetId="15">INDEX(#REF!,MATCH(#REF!,#REF!,0))</definedName>
    <definedName name="NJ">INDEX(#REF!,MATCH(#REF!,#REF!,0))</definedName>
    <definedName name="njn">#REF!</definedName>
    <definedName name="NJPE" localSheetId="22">#REF!</definedName>
    <definedName name="NJPE" localSheetId="20">#REF!</definedName>
    <definedName name="NJPE">#REF!</definedName>
    <definedName name="njspsche" localSheetId="22">#REF!</definedName>
    <definedName name="njspsche" localSheetId="20">#REF!</definedName>
    <definedName name="njspsche">#REF!</definedName>
    <definedName name="NK" localSheetId="18">INDEX(#REF!,MATCH(#REF!,#REF!,0))</definedName>
    <definedName name="NK" localSheetId="15">INDEX(#REF!,MATCH(#REF!,#REF!,0))</definedName>
    <definedName name="NK">INDEX(#REF!,MATCH(#REF!,#REF!,0))</definedName>
    <definedName name="NL" localSheetId="18">INDEX(#REF!,MATCH(#REF!,#REF!,0))</definedName>
    <definedName name="NL" localSheetId="15">INDEX(#REF!,MATCH(#REF!,#REF!,0))</definedName>
    <definedName name="NL">INDEX(#REF!,MATCH(#REF!,#REF!,0))</definedName>
    <definedName name="nlg_cd" localSheetId="22">#REF!</definedName>
    <definedName name="nlg_cd" localSheetId="20">#REF!</definedName>
    <definedName name="nlg_cd" localSheetId="3">#REF!</definedName>
    <definedName name="nlg_cd">#REF!</definedName>
    <definedName name="nlg_er" localSheetId="3">#REF!</definedName>
    <definedName name="nlg_er">#REF!</definedName>
    <definedName name="nlg_fi" localSheetId="3">#REF!</definedName>
    <definedName name="nlg_fi">#REF!</definedName>
    <definedName name="NM" localSheetId="18">INDEX(#REF!,MATCH(#REF!,#REF!,0))</definedName>
    <definedName name="NM" localSheetId="15">INDEX(#REF!,MATCH(#REF!,#REF!,0))</definedName>
    <definedName name="NM">INDEX(#REF!,MATCH(#REF!,#REF!,0))</definedName>
    <definedName name="nmk">#REF!</definedName>
    <definedName name="NMPA" localSheetId="2">[136]MLAP!$B$12:$B$31</definedName>
    <definedName name="NMPA" localSheetId="18">#REF!</definedName>
    <definedName name="NMPA" localSheetId="21">[136]MLAP!$B$12:$B$31</definedName>
    <definedName name="NMPA" localSheetId="25">[136]MLAP!$B$12:$B$31</definedName>
    <definedName name="NMPA" localSheetId="15">#REF!</definedName>
    <definedName name="NMPA">#REF!</definedName>
    <definedName name="NN" localSheetId="22">#REF!</definedName>
    <definedName name="nn" localSheetId="15">#REF!</definedName>
    <definedName name="NN" localSheetId="20">#REF!</definedName>
    <definedName name="NN">#REF!</definedName>
    <definedName name="NN___0">#REF!</definedName>
    <definedName name="NN___13">#REF!</definedName>
    <definedName name="NNN">#REF!</definedName>
    <definedName name="NNNN" localSheetId="2" hidden="1">{"'PROFITABILITY'!$A$1:$F$45"}</definedName>
    <definedName name="NNNN" localSheetId="22" hidden="1">{"'PROFITABILITY'!$A$1:$F$45"}</definedName>
    <definedName name="NNNN" localSheetId="18" hidden="1">{"'PROFITABILITY'!$A$1:$F$45"}</definedName>
    <definedName name="NNNN" localSheetId="21" hidden="1">{"'PROFITABILITY'!$A$1:$F$45"}</definedName>
    <definedName name="NNNN" localSheetId="25" hidden="1">{"'PROFITABILITY'!$A$1:$F$45"}</definedName>
    <definedName name="NNNN" localSheetId="15" hidden="1">{"'PROFITABILITY'!$A$1:$F$45"}</definedName>
    <definedName name="NNNN" localSheetId="20" hidden="1">{"'PROFITABILITY'!$A$1:$F$45"}</definedName>
    <definedName name="NNNN" hidden="1">{"'PROFITABILITY'!$A$1:$F$45"}</definedName>
    <definedName name="no_name">#REF!</definedName>
    <definedName name="NoABolts">#REF!</definedName>
    <definedName name="NOK">#REF!</definedName>
    <definedName name="NOMDEVIS">#REF!</definedName>
    <definedName name="non">#REF!</definedName>
    <definedName name="NONSOR">#REF!</definedName>
    <definedName name="Nos">#REF!</definedName>
    <definedName name="NOZZLE_PRESS">#REF!</definedName>
    <definedName name="NProject" localSheetId="2">[137]!Project[Project Code]</definedName>
    <definedName name="NProject" localSheetId="18">#REF!</definedName>
    <definedName name="NProject" localSheetId="21">[137]!Project[Project Code]</definedName>
    <definedName name="NProject" localSheetId="25">[137]!Project[Project Code]</definedName>
    <definedName name="NProject" localSheetId="15">#REF!</definedName>
    <definedName name="NProject">#REF!</definedName>
    <definedName name="NPS" localSheetId="22">#REF!</definedName>
    <definedName name="NPS" localSheetId="15">#REF!</definedName>
    <definedName name="NPS" localSheetId="20">#REF!</definedName>
    <definedName name="NPS">#REF!</definedName>
    <definedName name="NRegion" localSheetId="2">[137]!Region[Region]</definedName>
    <definedName name="NRegion" localSheetId="18">#REF!</definedName>
    <definedName name="NRegion" localSheetId="21">[137]!Region[Region]</definedName>
    <definedName name="NRegion" localSheetId="25">[137]!Region[Region]</definedName>
    <definedName name="NRegion" localSheetId="15">#REF!</definedName>
    <definedName name="NRegion">#REF!</definedName>
    <definedName name="NS" localSheetId="15">#REF!</definedName>
    <definedName name="NS">#REF!</definedName>
    <definedName name="nsdf">#REF!</definedName>
    <definedName name="NSS" localSheetId="15">#REF!</definedName>
    <definedName name="NSS">#REF!</definedName>
    <definedName name="Nst" localSheetId="21">#REF!</definedName>
    <definedName name="Nst" localSheetId="25">#REF!</definedName>
    <definedName name="Nst">#REF!</definedName>
    <definedName name="Nsu" localSheetId="21">#REF!</definedName>
    <definedName name="Nsu" localSheetId="25">#REF!</definedName>
    <definedName name="Nsu">#REF!</definedName>
    <definedName name="nt0">#REF!</definedName>
    <definedName name="NTPC">#REF!</definedName>
    <definedName name="nuclisopgw" localSheetId="22">#REF!</definedName>
    <definedName name="nuclisopgw" localSheetId="20">#REF!</definedName>
    <definedName name="nuclisopgw">#REF!</definedName>
    <definedName name="num" localSheetId="22">#REF!</definedName>
    <definedName name="num" localSheetId="20">#REF!</definedName>
    <definedName name="num">#REF!</definedName>
    <definedName name="Num_Pmt_Per_Year">#REF!</definedName>
    <definedName name="num2text" localSheetId="2">[86]dBase!$A$3:$I$1005</definedName>
    <definedName name="num2text" localSheetId="18">#REF!</definedName>
    <definedName name="num2text" localSheetId="21">[86]dBase!$A$3:$I$1005</definedName>
    <definedName name="num2text" localSheetId="25">[86]dBase!$A$3:$I$1005</definedName>
    <definedName name="num2text" localSheetId="15">#REF!</definedName>
    <definedName name="num2text">#REF!</definedName>
    <definedName name="Number" localSheetId="22">#REF!</definedName>
    <definedName name="Number" localSheetId="15">#REF!</definedName>
    <definedName name="Number" localSheetId="20">#REF!</definedName>
    <definedName name="Number">#REF!</definedName>
    <definedName name="Number_of_Payments">#N/A</definedName>
    <definedName name="numfib" localSheetId="22">#REF!</definedName>
    <definedName name="numfib" localSheetId="20">#REF!</definedName>
    <definedName name="numfib">#REF!</definedName>
    <definedName name="NW">#REF!</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#REF!</definedName>
    <definedName name="OA" localSheetId="18">INDEX(#REF!,MATCH(#REF!,#REF!,0))</definedName>
    <definedName name="OA" localSheetId="15">INDEX(#REF!,MATCH(#REF!,#REF!,0))</definedName>
    <definedName name="OA">INDEX(#REF!,MATCH(#REF!,#REF!,0))</definedName>
    <definedName name="OB" localSheetId="18">INDEX(#REF!,MATCH(#REF!,#REF!,0))</definedName>
    <definedName name="OB" localSheetId="15">INDEX(#REF!,MATCH(#REF!,#REF!,0))</definedName>
    <definedName name="OB">INDEX(#REF!,MATCH(#REF!,#REF!,0))</definedName>
    <definedName name="OBJ">#REF!</definedName>
    <definedName name="OC" localSheetId="18">INDEX(#REF!,MATCH(#REF!,#REF!,0))</definedName>
    <definedName name="OC" localSheetId="15">INDEX(#REF!,MATCH(#REF!,#REF!,0))</definedName>
    <definedName name="OC">INDEX(#REF!,MATCH(#REF!,#REF!,0))</definedName>
    <definedName name="oct">'[138]site fab&amp;ernstr'!$A$4:$R$4</definedName>
    <definedName name="OCTROI">#REF!</definedName>
    <definedName name="OCTROI_HW">#REF!</definedName>
    <definedName name="OCTROI_SW">#REF!</definedName>
    <definedName name="OD" localSheetId="18">INDEX(#REF!,MATCH(#REF!,#REF!,0))</definedName>
    <definedName name="OD" localSheetId="21">INDEX(#REF!,MATCH(#REF!,#REF!,0))</definedName>
    <definedName name="OD" localSheetId="25">INDEX(#REF!,MATCH(#REF!,#REF!,0))</definedName>
    <definedName name="OD" localSheetId="15">INDEX(#REF!,MATCH(#REF!,#REF!,0))</definedName>
    <definedName name="OD">INDEX(#REF!,MATCH(#REF!,#REF!,0))</definedName>
    <definedName name="ODH" hidden="1">#REF!</definedName>
    <definedName name="OE" localSheetId="18">INDEX(#REF!,MATCH(#REF!,#REF!,0))</definedName>
    <definedName name="OE" localSheetId="15">INDEX(#REF!,MATCH(#REF!,#REF!,0))</definedName>
    <definedName name="OE">INDEX(#REF!,MATCH(#REF!,#REF!,0))</definedName>
    <definedName name="OF" localSheetId="18">INDEX(#REF!,MATCH(#REF!,#REF!,0))</definedName>
    <definedName name="OF" localSheetId="15">INDEX(#REF!,MATCH(#REF!,#REF!,0))</definedName>
    <definedName name="OF">INDEX(#REF!,MATCH(#REF!,#REF!,0))</definedName>
    <definedName name="off" localSheetId="2">'[83]Civil &amp; design'!$F$12</definedName>
    <definedName name="off" localSheetId="18">#REF!</definedName>
    <definedName name="off" localSheetId="21">'[83]Civil &amp; design'!$F$12</definedName>
    <definedName name="off" localSheetId="25">'[83]Civil &amp; design'!$F$12</definedName>
    <definedName name="off" localSheetId="15">#REF!</definedName>
    <definedName name="off">#REF!</definedName>
    <definedName name="OFFICE_LIGHTING" localSheetId="22">#REF!</definedName>
    <definedName name="OFFICE_LIGHTING" localSheetId="15">#REF!</definedName>
    <definedName name="OFFICE_LIGHTING" localSheetId="20">#REF!</definedName>
    <definedName name="OFFICE_LIGHTING">#REF!</definedName>
    <definedName name="OG" localSheetId="18">INDEX(#REF!,MATCH(#REF!,#REF!,0))</definedName>
    <definedName name="OG" localSheetId="15">INDEX(#REF!,MATCH(#REF!,#REF!,0))</definedName>
    <definedName name="OG">INDEX(#REF!,MATCH(#REF!,#REF!,0))</definedName>
    <definedName name="oh" localSheetId="22">#REF!</definedName>
    <definedName name="oh" localSheetId="20">#REF!</definedName>
    <definedName name="oh">#REF!</definedName>
    <definedName name="OH_Markup" localSheetId="2">'[87]Master data'!$A$52:$B$53</definedName>
    <definedName name="OH_Markup" localSheetId="18">#REF!</definedName>
    <definedName name="OH_Markup" localSheetId="21">'[87]Master data'!$A$52:$B$53</definedName>
    <definedName name="OH_Markup" localSheetId="25">'[87]Master data'!$A$52:$B$53</definedName>
    <definedName name="OH_Markup" localSheetId="15">#REF!</definedName>
    <definedName name="OH_Markup">#REF!</definedName>
    <definedName name="oh_work_sept" localSheetId="22">#REF!</definedName>
    <definedName name="oh_work_sept" localSheetId="15">#REF!</definedName>
    <definedName name="oh_work_sept" localSheetId="20">#REF!</definedName>
    <definedName name="oh_work_sept">#REF!</definedName>
    <definedName name="OH_workings_sept" localSheetId="22">#REF!</definedName>
    <definedName name="OH_workings_sept" localSheetId="20">#REF!</definedName>
    <definedName name="OH_workings_sept">#REF!</definedName>
    <definedName name="ohe">#REF!</definedName>
    <definedName name="OI" localSheetId="18">INDEX(#REF!,MATCH(#REF!,#REF!,0))</definedName>
    <definedName name="OI" localSheetId="15">INDEX(#REF!,MATCH(#REF!,#REF!,0))</definedName>
    <definedName name="OI">INDEX(#REF!,MATCH(#REF!,#REF!,0))</definedName>
    <definedName name="Oilpit">#REF!</definedName>
    <definedName name="oirr">#REF!</definedName>
    <definedName name="OJ" localSheetId="18">INDEX(#REF!,MATCH(#REF!,#REF!,0))</definedName>
    <definedName name="OJ" localSheetId="15">INDEX(#REF!,MATCH(#REF!,#REF!,0))</definedName>
    <definedName name="OJ">INDEX(#REF!,MATCH(#REF!,#REF!,0))</definedName>
    <definedName name="ok">#REF!</definedName>
    <definedName name="OL" localSheetId="18">INDEX(#REF!,MATCH(#REF!,#REF!,0))</definedName>
    <definedName name="OL" localSheetId="15">INDEX(#REF!,MATCH(#REF!,#REF!,0))</definedName>
    <definedName name="OL">INDEX(#REF!,MATCH(#REF!,#REF!,0))</definedName>
    <definedName name="OLE_LINK1">"$boq.$"</definedName>
    <definedName name="OLE_LINK2">"$boq.$"</definedName>
    <definedName name="OM" localSheetId="18">INDEX(#REF!,MATCH(#REF!,#REF!,0))</definedName>
    <definedName name="OM">INDEX(#REF!,MATCH(#REF!,#REF!,0))</definedName>
    <definedName name="OO" localSheetId="2">#REF!</definedName>
    <definedName name="OO" localSheetId="22">#REF!</definedName>
    <definedName name="OO" localSheetId="15">#REF!</definedName>
    <definedName name="OO" localSheetId="20">#REF!</definedName>
    <definedName name="OO">#REF!</definedName>
    <definedName name="oper" localSheetId="2">#REF!</definedName>
    <definedName name="oper">#REF!</definedName>
    <definedName name="oper." localSheetId="2">#REF!</definedName>
    <definedName name="oper.">#REF!</definedName>
    <definedName name="operator" localSheetId="2">[139]Excavation!$I$42</definedName>
    <definedName name="operator" localSheetId="18">#REF!</definedName>
    <definedName name="operator" localSheetId="21">[139]Excavation!$I$42</definedName>
    <definedName name="operator" localSheetId="25">[139]Excavation!$I$42</definedName>
    <definedName name="operator" localSheetId="15">#REF!</definedName>
    <definedName name="operator">#REF!</definedName>
    <definedName name="OPEX_BGT7" localSheetId="22">#REF!</definedName>
    <definedName name="OPEX_BGT7" localSheetId="15">#REF!</definedName>
    <definedName name="OPEX_BGT7" localSheetId="20">#REF!</definedName>
    <definedName name="OPEX_BGT7">#REF!</definedName>
    <definedName name="OPEX_M7" localSheetId="22">#REF!</definedName>
    <definedName name="OPEX_M7" localSheetId="20">#REF!</definedName>
    <definedName name="OPEX_M7">#REF!</definedName>
    <definedName name="OPGW">#REF!</definedName>
    <definedName name="Opt">#REF!</definedName>
    <definedName name="optio_2">#REF!</definedName>
    <definedName name="optio_22">#REF!</definedName>
    <definedName name="option">#REF!</definedName>
    <definedName name="option_">#REF!</definedName>
    <definedName name="OPTION4">#N/A</definedName>
    <definedName name="OPTION5">#N/A</definedName>
    <definedName name="OPTION6">#N/A</definedName>
    <definedName name="OPTION7">#N/A</definedName>
    <definedName name="OPTION8">#N/A</definedName>
    <definedName name="option9">#REF!</definedName>
    <definedName name="Options">#REF!</definedName>
    <definedName name="Options2">#REF!</definedName>
    <definedName name="ord_musd" localSheetId="22">#REF!</definedName>
    <definedName name="ord_musd" localSheetId="21">#REF!</definedName>
    <definedName name="ord_musd" localSheetId="25">#REF!</definedName>
    <definedName name="ord_musd" localSheetId="20">#REF!</definedName>
    <definedName name="ord_musd">#REF!</definedName>
    <definedName name="order">#REF!</definedName>
    <definedName name="orderbacklog" localSheetId="22">#REF!</definedName>
    <definedName name="orderbacklog" localSheetId="20">#REF!</definedName>
    <definedName name="orderbacklog" localSheetId="3">#REF!</definedName>
    <definedName name="orderbacklog">#REF!</definedName>
    <definedName name="orderbooked98" localSheetId="22">#REF!</definedName>
    <definedName name="orderbooked98" localSheetId="21">#REF!</definedName>
    <definedName name="orderbooked98" localSheetId="25">#REF!</definedName>
    <definedName name="orderbooked98" localSheetId="20">#REF!</definedName>
    <definedName name="orderbooked98" localSheetId="3">#REF!</definedName>
    <definedName name="orderbooked98">#REF!</definedName>
    <definedName name="ORDERSTATUS" localSheetId="22">#REF!</definedName>
    <definedName name="ORDERSTATUS" localSheetId="20">#REF!</definedName>
    <definedName name="ORDERSTATUS" localSheetId="3">#REF!</definedName>
    <definedName name="ORDERSTATUS">#REF!</definedName>
    <definedName name="OrderTable" hidden="1">#REF!</definedName>
    <definedName name="ORDREVCOLL" localSheetId="3">#REF!</definedName>
    <definedName name="ORDREVCOLL">#REF!</definedName>
    <definedName name="Origin">#REF!</definedName>
    <definedName name="OSF">#REF!</definedName>
    <definedName name="osm">#REF!</definedName>
    <definedName name="OT">#REF!</definedName>
    <definedName name="oth" localSheetId="22">#REF!</definedName>
    <definedName name="oth" localSheetId="20">#REF!</definedName>
    <definedName name="OTH">#REF!</definedName>
    <definedName name="other_boq">#REF!</definedName>
    <definedName name="OTHERS">#REF!</definedName>
    <definedName name="OTHR_CST_HD">#REF!</definedName>
    <definedName name="OTRY">#REF!</definedName>
    <definedName name="OTRY1">#REF!</definedName>
    <definedName name="OVER_HEADS_ENTRY" localSheetId="2">'[30]INPUT SHEET'!$B$512:$B$536</definedName>
    <definedName name="OVER_HEADS_ENTRY" localSheetId="18">#REF!</definedName>
    <definedName name="OVER_HEADS_ENTRY" localSheetId="21">'[30]INPUT SHEET'!$B$512:$B$536</definedName>
    <definedName name="OVER_HEADS_ENTRY" localSheetId="25">'[30]INPUT SHEET'!$B$512:$B$536</definedName>
    <definedName name="OVER_HEADS_ENTRY" localSheetId="15">#REF!</definedName>
    <definedName name="OVER_HEADS_ENTRY">#REF!</definedName>
    <definedName name="Overall_Mobi_Mth" localSheetId="22">#REF!</definedName>
    <definedName name="Overall_Mobi_Mth" localSheetId="15">#REF!</definedName>
    <definedName name="Overall_Mobi_Mth" localSheetId="20">#REF!</definedName>
    <definedName name="Overall_Mobi_Mth">#REF!</definedName>
    <definedName name="Overall_Mth" localSheetId="22">#REF!</definedName>
    <definedName name="Overall_Mth" localSheetId="20">#REF!</definedName>
    <definedName name="Overall_Mth">#REF!</definedName>
    <definedName name="OVERHEADS" localSheetId="2">'[30]RES-PLANNING'!$R$452:$S$478</definedName>
    <definedName name="OVERHEADS" localSheetId="18">#REF!</definedName>
    <definedName name="OVERHEADS" localSheetId="21">'[30]RES-PLANNING'!$R$452:$S$478</definedName>
    <definedName name="OVERHEADS" localSheetId="25">'[30]RES-PLANNING'!$R$452:$S$478</definedName>
    <definedName name="OVERHEADS" localSheetId="15">#REF!</definedName>
    <definedName name="OVERHEADS">#REF!</definedName>
    <definedName name="p" localSheetId="22">#REF!</definedName>
    <definedName name="p" localSheetId="21">#REF!</definedName>
    <definedName name="p" localSheetId="25">#REF!</definedName>
    <definedName name="p" localSheetId="15">#REF!</definedName>
    <definedName name="p" localSheetId="20">#REF!</definedName>
    <definedName name="p">#REF!</definedName>
    <definedName name="p.s" localSheetId="3">#REF!</definedName>
    <definedName name="p.s">#REF!</definedName>
    <definedName name="p____2___m____p___l_______ln__4___l___d____1___2___K1____l___SQRT_A_____SQRT_m__1__2">"ki1"</definedName>
    <definedName name="p___0" localSheetId="18">#REF!</definedName>
    <definedName name="p___0">#REF!</definedName>
    <definedName name="p___13" localSheetId="18">#REF!</definedName>
    <definedName name="p___13">#REF!</definedName>
    <definedName name="P_1" localSheetId="22">#REF!</definedName>
    <definedName name="P_1" localSheetId="21">#REF!</definedName>
    <definedName name="P_1" localSheetId="25">#REF!</definedName>
    <definedName name="P_1" localSheetId="20">#REF!</definedName>
    <definedName name="P_1" localSheetId="3">#REF!</definedName>
    <definedName name="P_1">#REF!</definedName>
    <definedName name="P_3" localSheetId="22">#REF!</definedName>
    <definedName name="P_3" localSheetId="21">#REF!</definedName>
    <definedName name="P_3" localSheetId="25">#REF!</definedName>
    <definedName name="P_3" localSheetId="20">#REF!</definedName>
    <definedName name="P_3" localSheetId="3">#REF!</definedName>
    <definedName name="P_3">#REF!</definedName>
    <definedName name="P_4" localSheetId="22">#REF!</definedName>
    <definedName name="P_4" localSheetId="21">#REF!</definedName>
    <definedName name="P_4" localSheetId="25">#REF!</definedName>
    <definedName name="P_4" localSheetId="20">#REF!</definedName>
    <definedName name="P_4" localSheetId="3">#REF!</definedName>
    <definedName name="P_4">#REF!</definedName>
    <definedName name="P_5" localSheetId="22">#REF!</definedName>
    <definedName name="P_5" localSheetId="21">#REF!</definedName>
    <definedName name="P_5" localSheetId="25">#REF!</definedName>
    <definedName name="P_5" localSheetId="20">#REF!</definedName>
    <definedName name="P_5" localSheetId="3">#REF!</definedName>
    <definedName name="P_5">#REF!</definedName>
    <definedName name="P_6DSO" localSheetId="22">#REF!</definedName>
    <definedName name="P_6DSO" localSheetId="20">#REF!</definedName>
    <definedName name="P_6DSO" localSheetId="3">#REF!</definedName>
    <definedName name="P_6DSO">#REF!</definedName>
    <definedName name="P_7DPO" localSheetId="22">#REF!</definedName>
    <definedName name="P_7DPO" localSheetId="21">#REF!</definedName>
    <definedName name="P_7DPO" localSheetId="25">#REF!</definedName>
    <definedName name="P_7DPO" localSheetId="20">#REF!</definedName>
    <definedName name="P_7DPO" localSheetId="3">#REF!</definedName>
    <definedName name="P_7DPO">#REF!</definedName>
    <definedName name="P_A">#REF!</definedName>
    <definedName name="P_B">#REF!</definedName>
    <definedName name="P_M">[133]REL!$W$172</definedName>
    <definedName name="p_shape">#REF!</definedName>
    <definedName name="p11i4f" localSheetId="22">#REF!</definedName>
    <definedName name="p11i4f" localSheetId="20">#REF!</definedName>
    <definedName name="p11i4f" localSheetId="3">#REF!</definedName>
    <definedName name="p11i4f">#REF!</definedName>
    <definedName name="p11i5f" localSheetId="3">#REF!</definedName>
    <definedName name="p11i5f">#REF!</definedName>
    <definedName name="p12i1bc8f" localSheetId="3">#REF!</definedName>
    <definedName name="p12i1bc8f">#REF!</definedName>
    <definedName name="p1350mcbc">#REF!</definedName>
    <definedName name="p1350mcfdr">#REF!</definedName>
    <definedName name="p1350mcic">#REF!</definedName>
    <definedName name="p1350pcfdr">#REF!</definedName>
    <definedName name="p1350pcic">#REF!</definedName>
    <definedName name="p1500mcbc">#REF!</definedName>
    <definedName name="p1500mcfdr">#REF!</definedName>
    <definedName name="p1500mcic">#REF!</definedName>
    <definedName name="p1abbbc">#REF!</definedName>
    <definedName name="p1abbfdr">#REF!</definedName>
    <definedName name="p1abbic">#REF!</definedName>
    <definedName name="p1accp">#REF!</definedName>
    <definedName name="p1acdb1">#REF!</definedName>
    <definedName name="p1acdb2">#REF!</definedName>
    <definedName name="p1acdb3">#REF!</definedName>
    <definedName name="p1amf" localSheetId="22">#REF!</definedName>
    <definedName name="p1amf" localSheetId="20">#REF!</definedName>
    <definedName name="p1amf">#REF!</definedName>
    <definedName name="p1apcc1" localSheetId="22">#REF!</definedName>
    <definedName name="p1apcc1" localSheetId="20">#REF!</definedName>
    <definedName name="p1apcc1" localSheetId="3">#REF!</definedName>
    <definedName name="p1apcc1">#REF!</definedName>
    <definedName name="p1apcc2" localSheetId="3">#REF!</definedName>
    <definedName name="p1apcc2">#REF!</definedName>
    <definedName name="p1apcc3" localSheetId="3">#REF!</definedName>
    <definedName name="p1apcc3">#REF!</definedName>
    <definedName name="p1clp">#REF!</definedName>
    <definedName name="p1csp" localSheetId="22">#REF!</definedName>
    <definedName name="p1csp" localSheetId="20">#REF!</definedName>
    <definedName name="p1csp">#REF!</definedName>
    <definedName name="p1db" localSheetId="22">#REF!</definedName>
    <definedName name="p1db" localSheetId="20">#REF!</definedName>
    <definedName name="p1db">#REF!</definedName>
    <definedName name="p1ht" localSheetId="22">#REF!</definedName>
    <definedName name="p1ht" localSheetId="20">#REF!</definedName>
    <definedName name="p1ht" localSheetId="3">#REF!</definedName>
    <definedName name="p1ht">#REF!</definedName>
    <definedName name="p1ksk" localSheetId="22">#REF!</definedName>
    <definedName name="p1ksk" localSheetId="20">#REF!</definedName>
    <definedName name="p1ksk">#REF!</definedName>
    <definedName name="p1ldb" localSheetId="22">#REF!</definedName>
    <definedName name="p1ldb" localSheetId="20">#REF!</definedName>
    <definedName name="p1ldb" localSheetId="3">#REF!</definedName>
    <definedName name="p1ldb">#REF!</definedName>
    <definedName name="p1lift" localSheetId="3">#REF!</definedName>
    <definedName name="p1lift">#REF!</definedName>
    <definedName name="p1ltsba1" localSheetId="3">#REF!</definedName>
    <definedName name="p1ltsba1">#REF!</definedName>
    <definedName name="p1ltsba2">#REF!</definedName>
    <definedName name="p1ltsbb1">#REF!</definedName>
    <definedName name="p1ltsbb2">#REF!</definedName>
    <definedName name="p1mcc1">#REF!</definedName>
    <definedName name="p1mcc10">#REF!</definedName>
    <definedName name="p1mcc11">#REF!</definedName>
    <definedName name="p1mcc12">#REF!</definedName>
    <definedName name="p1mcc13">#REF!</definedName>
    <definedName name="p1mcc14">#REF!</definedName>
    <definedName name="p1mcc15">#REF!</definedName>
    <definedName name="p1mcc17">#REF!</definedName>
    <definedName name="p1mcc2">#REF!</definedName>
    <definedName name="p1mcc3">#REF!</definedName>
    <definedName name="p1mcc4">#REF!</definedName>
    <definedName name="p1mcc5">#REF!</definedName>
    <definedName name="p1mcc6">#REF!</definedName>
    <definedName name="p1mcc7">#REF!</definedName>
    <definedName name="p1mcc8">#REF!</definedName>
    <definedName name="p1mcc9">#REF!</definedName>
    <definedName name="p1mldb">#REF!</definedName>
    <definedName name="p1mlp">#REF!</definedName>
    <definedName name="p1mltp" localSheetId="22">#REF!</definedName>
    <definedName name="p1mltp" localSheetId="20">#REF!</definedName>
    <definedName name="p1mltp">#REF!</definedName>
    <definedName name="p1mpcc" localSheetId="22">#REF!</definedName>
    <definedName name="p1mpcc" localSheetId="20">#REF!</definedName>
    <definedName name="p1mpcc" localSheetId="3">#REF!</definedName>
    <definedName name="p1mpcc">#REF!</definedName>
    <definedName name="p1mpdb" localSheetId="3">#REF!</definedName>
    <definedName name="p1mpdb">#REF!</definedName>
    <definedName name="p1mpdp" localSheetId="3">#REF!</definedName>
    <definedName name="p1mpdp">#REF!</definedName>
    <definedName name="p1mrlp">#REF!</definedName>
    <definedName name="p1pcc">#REF!</definedName>
    <definedName name="p1pccm">#REF!</definedName>
    <definedName name="p1pdb">#REF!</definedName>
    <definedName name="P1R">#REF!</definedName>
    <definedName name="p1ssb1" localSheetId="22">#REF!</definedName>
    <definedName name="p1ssb1" localSheetId="20">#REF!</definedName>
    <definedName name="p1ssb1">#REF!</definedName>
    <definedName name="p1ssb2" localSheetId="22">#REF!</definedName>
    <definedName name="p1ssb2" localSheetId="20">#REF!</definedName>
    <definedName name="p1ssb2">#REF!</definedName>
    <definedName name="p1upsdb" localSheetId="22">#REF!</definedName>
    <definedName name="p1upsdb" localSheetId="20">#REF!</definedName>
    <definedName name="p1upsdb">#REF!</definedName>
    <definedName name="p1upsip" localSheetId="22">#REF!</definedName>
    <definedName name="p1upsip" localSheetId="20">#REF!</definedName>
    <definedName name="p1upsip" localSheetId="3">#REF!</definedName>
    <definedName name="p1upsip">#REF!</definedName>
    <definedName name="p1upsmdb" localSheetId="3">#REF!</definedName>
    <definedName name="p1upsmdb">#REF!</definedName>
    <definedName name="p1upsop" localSheetId="3">#REF!</definedName>
    <definedName name="p1upsop">#REF!</definedName>
    <definedName name="P2R">#REF!</definedName>
    <definedName name="P3R">#REF!</definedName>
    <definedName name="P4R">#REF!</definedName>
    <definedName name="P5R">#REF!</definedName>
    <definedName name="PA">#REF!</definedName>
    <definedName name="pa___0">#REF!</definedName>
    <definedName name="pa___13">#REF!</definedName>
    <definedName name="PAD">#REF!</definedName>
    <definedName name="pad_baywise">#REF!</definedName>
    <definedName name="Page1">#REF!</definedName>
    <definedName name="PAGE1_1">"#REF!"</definedName>
    <definedName name="PAGE1_2">"#REF!"</definedName>
    <definedName name="PAGE10" localSheetId="2">#REF!</definedName>
    <definedName name="PAGE10" localSheetId="22">#REF!</definedName>
    <definedName name="PAGE10" localSheetId="15">#REF!</definedName>
    <definedName name="PAGE10" localSheetId="20">#REF!</definedName>
    <definedName name="PAGE10">#REF!</definedName>
    <definedName name="PAGE11" localSheetId="2">#REF!</definedName>
    <definedName name="PAGE11">#REF!</definedName>
    <definedName name="PAGE2" localSheetId="2">#REF!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A">#REF!</definedName>
    <definedName name="PAGEB">#REF!</definedName>
    <definedName name="PAGEC">#REF!</definedName>
    <definedName name="PAGED">#REF!</definedName>
    <definedName name="painter1" localSheetId="2">'[140]Labour &amp; Plant'!$C$32</definedName>
    <definedName name="painter1" localSheetId="18">#REF!</definedName>
    <definedName name="painter1" localSheetId="21">'[140]Labour &amp; Plant'!$C$32</definedName>
    <definedName name="painter1" localSheetId="25">'[140]Labour &amp; Plant'!$C$32</definedName>
    <definedName name="painter1" localSheetId="15">#REF!</definedName>
    <definedName name="painter1">#REF!</definedName>
    <definedName name="Pal_Workbook_GUID" hidden="1">"E9TT7WTUL973YIQMHP4L53VJ"</definedName>
    <definedName name="PAN" localSheetId="18">#REF!</definedName>
    <definedName name="PAN">#REF!</definedName>
    <definedName name="panch" localSheetId="18">#REF!</definedName>
    <definedName name="panch">#REF!</definedName>
    <definedName name="Pancham" localSheetId="22">#REF!</definedName>
    <definedName name="Pancham" localSheetId="20">#REF!</definedName>
    <definedName name="Pancham">#REF!</definedName>
    <definedName name="PANDU">#REF!</definedName>
    <definedName name="pandu123">#REF!</definedName>
    <definedName name="Pane2" localSheetId="22">#REF!</definedName>
    <definedName name="Pane2" localSheetId="20">#REF!</definedName>
    <definedName name="Pane2">#REF!</definedName>
    <definedName name="Pane2___0">#REF!</definedName>
    <definedName name="Pane2___13">#REF!</definedName>
    <definedName name="PANE3">#REF!</definedName>
    <definedName name="PANEL">#REF!</definedName>
    <definedName name="PAR" hidden="1">#REF!</definedName>
    <definedName name="pare" localSheetId="2" hidden="1">{"form-D1",#N/A,FALSE,"FORM-D1";"form-D1_amt",#N/A,FALSE,"FORM-D1"}</definedName>
    <definedName name="pare" localSheetId="22" hidden="1">{"form-D1",#N/A,FALSE,"FORM-D1";"form-D1_amt",#N/A,FALSE,"FORM-D1"}</definedName>
    <definedName name="pare" localSheetId="18" hidden="1">{"form-D1",#N/A,FALSE,"FORM-D1";"form-D1_amt",#N/A,FALSE,"FORM-D1"}</definedName>
    <definedName name="pare" localSheetId="21" hidden="1">{"form-D1",#N/A,FALSE,"FORM-D1";"form-D1_amt",#N/A,FALSE,"FORM-D1"}</definedName>
    <definedName name="pare" localSheetId="25" hidden="1">{"form-D1",#N/A,FALSE,"FORM-D1";"form-D1_amt",#N/A,FALSE,"FORM-D1"}</definedName>
    <definedName name="pare" localSheetId="15" hidden="1">{"form-D1",#N/A,FALSE,"FORM-D1";"form-D1_amt",#N/A,FALSE,"FORM-D1"}</definedName>
    <definedName name="pare" localSheetId="20" hidden="1">{"form-D1",#N/A,FALSE,"FORM-D1";"form-D1_amt",#N/A,FALSE,"FORM-D1"}</definedName>
    <definedName name="pare" hidden="1">{"form-D1",#N/A,FALSE,"FORM-D1";"form-D1_amt",#N/A,FALSE,"FORM-D1"}</definedName>
    <definedName name="part" localSheetId="2">#REF!</definedName>
    <definedName name="part" localSheetId="22">#REF!</definedName>
    <definedName name="part" localSheetId="18">#REF!</definedName>
    <definedName name="part" localSheetId="20">#REF!</definedName>
    <definedName name="part">#REF!</definedName>
    <definedName name="part2">0.91</definedName>
    <definedName name="PAT_A">#REF!</definedName>
    <definedName name="PAT_B">#REF!</definedName>
    <definedName name="PATH1">#N/A</definedName>
    <definedName name="PATH11">#N/A</definedName>
    <definedName name="PATH111">#N/A</definedName>
    <definedName name="PATH2">#N/A</definedName>
    <definedName name="PATH22">#N/A</definedName>
    <definedName name="PATH222">#N/A</definedName>
    <definedName name="PATH3">#N/A</definedName>
    <definedName name="PATH33">#N/A</definedName>
    <definedName name="PATH333">#N/A</definedName>
    <definedName name="PATH4">#N/A</definedName>
    <definedName name="PATH44">#N/A</definedName>
    <definedName name="PATH444">#N/A</definedName>
    <definedName name="PATH5">#N/A</definedName>
    <definedName name="PATH55">#N/A</definedName>
    <definedName name="PATH555">#N/A</definedName>
    <definedName name="PATHAR1">#N/A</definedName>
    <definedName name="PATHAR2">#N/A</definedName>
    <definedName name="PATHAR3">#N/A</definedName>
    <definedName name="PATHJV1">#N/A</definedName>
    <definedName name="PATHJV11">#N/A</definedName>
    <definedName name="PATHJV111">#N/A</definedName>
    <definedName name="PATHJV2">#N/A</definedName>
    <definedName name="PATHJV22">#N/A</definedName>
    <definedName name="PATHJV222">#N/A</definedName>
    <definedName name="PATHJV3">#N/A</definedName>
    <definedName name="PATHJV33">#N/A</definedName>
    <definedName name="PATHJV333">#N/A</definedName>
    <definedName name="PATHJVPR1">#N/A</definedName>
    <definedName name="PATHJVPR11">#N/A</definedName>
    <definedName name="PATHJVPR111">#N/A</definedName>
    <definedName name="PATHJVPR2">#N/A</definedName>
    <definedName name="PATHJVPR22">#N/A</definedName>
    <definedName name="PATHJVPR222">#N/A</definedName>
    <definedName name="PATHLA1">#N/A</definedName>
    <definedName name="PATHLA2">#N/A</definedName>
    <definedName name="PATHLA3">#N/A</definedName>
    <definedName name="PATHLP1">#N/A</definedName>
    <definedName name="PATHLP2">#N/A</definedName>
    <definedName name="PATHLP3">#N/A</definedName>
    <definedName name="PATHPR1">#N/A</definedName>
    <definedName name="PATHPR2">#N/A</definedName>
    <definedName name="paverfinisher" localSheetId="2">'[56]Machinary_Road Work'!$K$9</definedName>
    <definedName name="paverfinisher" localSheetId="18">#REF!</definedName>
    <definedName name="paverfinisher" localSheetId="21">'[56]Machinary_Road Work'!$K$9</definedName>
    <definedName name="paverfinisher" localSheetId="25">'[56]Machinary_Road Work'!$K$9</definedName>
    <definedName name="paverfinisher" localSheetId="15">#REF!</definedName>
    <definedName name="paverfinisher">#REF!</definedName>
    <definedName name="Pay_Date">#REF!</definedName>
    <definedName name="Pay_Num">#REF!</definedName>
    <definedName name="Payment_Date">#N/A</definedName>
    <definedName name="PB" localSheetId="2">#REF!</definedName>
    <definedName name="PB" localSheetId="22">#REF!</definedName>
    <definedName name="pb" localSheetId="15">#REF!</definedName>
    <definedName name="PB" localSheetId="20">#REF!</definedName>
    <definedName name="PB">#REF!</definedName>
    <definedName name="pb___0" localSheetId="2">#REF!</definedName>
    <definedName name="pb___0">#REF!</definedName>
    <definedName name="pb___11">#REF!</definedName>
    <definedName name="pb___12">#REF!</definedName>
    <definedName name="PBL" localSheetId="2">[11]Basicrates!$D$107</definedName>
    <definedName name="PBL" localSheetId="18">#REF!</definedName>
    <definedName name="PBL" localSheetId="21">[11]Basicrates!$D$107</definedName>
    <definedName name="PBL" localSheetId="25">[11]Basicrates!$D$107</definedName>
    <definedName name="PBL" localSheetId="15">#REF!</definedName>
    <definedName name="PBL">#REF!</definedName>
    <definedName name="Pbx" localSheetId="21">#REF!</definedName>
    <definedName name="Pbx" localSheetId="25">#REF!</definedName>
    <definedName name="Pbx" localSheetId="15">#REF!</definedName>
    <definedName name="Pbx">#REF!</definedName>
    <definedName name="Pby" localSheetId="21">#REF!</definedName>
    <definedName name="Pby" localSheetId="25">#REF!</definedName>
    <definedName name="Pby" localSheetId="15">#REF!</definedName>
    <definedName name="Pby">#REF!</definedName>
    <definedName name="PC" localSheetId="2">INDEX(#REF!,MATCH(#REF!,#REF!,0))</definedName>
    <definedName name="pc" localSheetId="22">#REF!</definedName>
    <definedName name="pc" localSheetId="18">#REF!</definedName>
    <definedName name="PC" localSheetId="21">INDEX(#REF!,MATCH(#REF!,#REF!,0))</definedName>
    <definedName name="PC" localSheetId="25">INDEX(#REF!,MATCH(#REF!,#REF!,0))</definedName>
    <definedName name="pc" localSheetId="20">#REF!</definedName>
    <definedName name="pc">#REF!</definedName>
    <definedName name="PC_ED" localSheetId="22">#REF!</definedName>
    <definedName name="PC_ED" localSheetId="4">#REF!</definedName>
    <definedName name="PC_ED" localSheetId="20">#REF!</definedName>
    <definedName name="PC_ED">#REF!</definedName>
    <definedName name="pcc">#REF!</definedName>
    <definedName name="PCC_Offset">#REF!</definedName>
    <definedName name="pccp">#REF!</definedName>
    <definedName name="pccproj">#REF!</definedName>
    <definedName name="pcct">#REF!</definedName>
    <definedName name="pccthk">#REF!</definedName>
    <definedName name="PCD">#REF!</definedName>
    <definedName name="PD" localSheetId="21" hidden="1">#REF!</definedName>
    <definedName name="PD" localSheetId="25" hidden="1">#REF!</definedName>
    <definedName name="PD" hidden="1">#REF!</definedName>
    <definedName name="PDP">#REF!</definedName>
    <definedName name="PE" localSheetId="18">INDEX(#REF!,MATCH(#REF!,#REF!,0))</definedName>
    <definedName name="PE" localSheetId="15">INDEX(#REF!,MATCH(#REF!,#REF!,0))</definedName>
    <definedName name="PE">INDEX(#REF!,MATCH(#REF!,#REF!,0))</definedName>
    <definedName name="ped_no">#REF!</definedName>
    <definedName name="PER">#REF!</definedName>
    <definedName name="PERC" localSheetId="2">'[26]Cost of O &amp; O'!$F$29</definedName>
    <definedName name="PERC" localSheetId="18">#REF!</definedName>
    <definedName name="PERC" localSheetId="21">'[26]Cost of O &amp; O'!$F$29</definedName>
    <definedName name="PERC" localSheetId="25">'[26]Cost of O &amp; O'!$F$29</definedName>
    <definedName name="PERC" localSheetId="15">#REF!</definedName>
    <definedName name="PERC">#REF!</definedName>
    <definedName name="PERCENT" localSheetId="15">#REF!</definedName>
    <definedName name="PERCENT">#REF!</definedName>
    <definedName name="PERCENT_1">"#REF!"</definedName>
    <definedName name="Percent_Text">#REF!</definedName>
    <definedName name="Percent_Value">#REF!</definedName>
    <definedName name="Personal" localSheetId="2">#REF!</definedName>
    <definedName name="Personal" localSheetId="22">#REF!</definedName>
    <definedName name="Personal" localSheetId="15">#REF!</definedName>
    <definedName name="Personal" localSheetId="20">#REF!</definedName>
    <definedName name="Personal">#REF!</definedName>
    <definedName name="PERSONAL_TRANSPORT" localSheetId="2">#REF!</definedName>
    <definedName name="PERSONAL_TRANSPORT" localSheetId="15">#REF!</definedName>
    <definedName name="PERSONAL_TRANSPORT">#REF!</definedName>
    <definedName name="PERSONNEL" localSheetId="2">#REF!</definedName>
    <definedName name="PERSONNEL">#REF!</definedName>
    <definedName name="PF" localSheetId="22">INDEX(#REF!,MATCH(#REF!,#REF!,0))</definedName>
    <definedName name="PF" localSheetId="18">INDEX(#REF!,MATCH(#REF!,#REF!,0))</definedName>
    <definedName name="PF" localSheetId="21">INDEX(#REF!,MATCH(#REF!,#REF!,0))</definedName>
    <definedName name="PF" localSheetId="25">INDEX(#REF!,MATCH(#REF!,#REF!,0))</definedName>
    <definedName name="PF" localSheetId="15">#REF!</definedName>
    <definedName name="PF" localSheetId="20">INDEX(#REF!,MATCH(#REF!,#REF!,0))</definedName>
    <definedName name="PF">INDEX(#REF!,MATCH(#REF!,#REF!,0))</definedName>
    <definedName name="PG" localSheetId="18">INDEX(#REF!,MATCH(#REF!,#REF!,0))</definedName>
    <definedName name="PG" localSheetId="15">INDEX(#REF!,MATCH(#REF!,#REF!,0))</definedName>
    <definedName name="PG">INDEX(#REF!,MATCH(#REF!,#REF!,0))</definedName>
    <definedName name="PH" localSheetId="2">INDEX(#REF!,MATCH(#REF!,#REF!,0))</definedName>
    <definedName name="pH" localSheetId="18">#REF!</definedName>
    <definedName name="PH" localSheetId="21">INDEX(#REF!,MATCH(#REF!,#REF!,0))</definedName>
    <definedName name="PH" localSheetId="25">INDEX(#REF!,MATCH(#REF!,#REF!,0))</definedName>
    <definedName name="pH">#REF!</definedName>
    <definedName name="pH___0">#REF!</definedName>
    <definedName name="pH___13">#REF!</definedName>
    <definedName name="Phase">#REF!</definedName>
    <definedName name="PhaseCode">#REF!</definedName>
    <definedName name="phi">#REF!</definedName>
    <definedName name="phis">#REF!</definedName>
    <definedName name="phit">#REF!</definedName>
    <definedName name="PI" localSheetId="18">INDEX(#REF!,MATCH(#REF!,#REF!,0))</definedName>
    <definedName name="PI" localSheetId="21">INDEX(#REF!,MATCH(#REF!,#REF!,0))</definedName>
    <definedName name="PI" localSheetId="25">INDEX(#REF!,MATCH(#REF!,#REF!,0))</definedName>
    <definedName name="PI" localSheetId="15">INDEX(#REF!,MATCH(#REF!,#REF!,0))</definedName>
    <definedName name="PI">INDEX(#REF!,MATCH(#REF!,#REF!,0))</definedName>
    <definedName name="pIaccp" localSheetId="22">#REF!</definedName>
    <definedName name="pIaccp" localSheetId="4">#REF!</definedName>
    <definedName name="pIaccp" localSheetId="20">#REF!</definedName>
    <definedName name="pIaccp">#REF!</definedName>
    <definedName name="picture_1">"Picture 1"</definedName>
    <definedName name="pIecp" localSheetId="2">#REF!</definedName>
    <definedName name="pIecp" localSheetId="22">#REF!</definedName>
    <definedName name="pIecp" localSheetId="4">#REF!</definedName>
    <definedName name="pIecp" localSheetId="20">#REF!</definedName>
    <definedName name="pIecp">#REF!</definedName>
    <definedName name="Pilduration" localSheetId="2">[74]Pil!$F$8</definedName>
    <definedName name="Pilduration" localSheetId="18">#REF!</definedName>
    <definedName name="Pilduration" localSheetId="21">[74]Pil!$F$8</definedName>
    <definedName name="Pilduration" localSheetId="25">[74]Pil!$F$8</definedName>
    <definedName name="Pilduration" localSheetId="15">#REF!</definedName>
    <definedName name="Pilduration">#REF!</definedName>
    <definedName name="Pile" localSheetId="2">[99]Data!$C$18:$C$23</definedName>
    <definedName name="Pile" localSheetId="18">#REF!</definedName>
    <definedName name="Pile" localSheetId="21">[99]Data!$C$18:$C$23</definedName>
    <definedName name="Pile" localSheetId="25">[99]Data!$C$18:$C$23</definedName>
    <definedName name="Pile" localSheetId="15">#REF!</definedName>
    <definedName name="Pile">#REF!</definedName>
    <definedName name="pile_no" localSheetId="22">#REF!</definedName>
    <definedName name="pile_no" localSheetId="15">#REF!</definedName>
    <definedName name="pile_no" localSheetId="20">#REF!</definedName>
    <definedName name="pile_no">#REF!</definedName>
    <definedName name="pImcc.1" localSheetId="22">#REF!</definedName>
    <definedName name="pImcc.1" localSheetId="4">#REF!</definedName>
    <definedName name="pImcc.1" localSheetId="20">#REF!</definedName>
    <definedName name="pImcc.1">#REF!</definedName>
    <definedName name="pImcc.2" localSheetId="22">#REF!</definedName>
    <definedName name="pImcc.2" localSheetId="4">#REF!</definedName>
    <definedName name="pImcc.2" localSheetId="20">#REF!</definedName>
    <definedName name="pImcc.2">#REF!</definedName>
    <definedName name="pImcc.3">#REF!</definedName>
    <definedName name="pImltsb">#REF!</definedName>
    <definedName name="pImsb.ups">#REF!</definedName>
    <definedName name="PIN">#REF!</definedName>
    <definedName name="PIO">#REF!</definedName>
    <definedName name="PIPE">#REF!</definedName>
    <definedName name="PIPE_ID">#REF!</definedName>
    <definedName name="PIPE_SIZE">#REF!</definedName>
    <definedName name="pipe150" localSheetId="2">'[76]Abs PMRL'!$B$579</definedName>
    <definedName name="pipe150" localSheetId="18">#REF!</definedName>
    <definedName name="pipe150" localSheetId="21">'[76]Abs PMRL'!$B$579</definedName>
    <definedName name="pipe150" localSheetId="25">'[76]Abs PMRL'!$B$579</definedName>
    <definedName name="pipe150" localSheetId="15">#REF!</definedName>
    <definedName name="pipe150">#REF!</definedName>
    <definedName name="pipe600" localSheetId="2">'[76]Abs PMRL'!$B$620</definedName>
    <definedName name="pipe600" localSheetId="18">#REF!</definedName>
    <definedName name="pipe600" localSheetId="21">'[76]Abs PMRL'!$B$620</definedName>
    <definedName name="pipe600" localSheetId="25">'[76]Abs PMRL'!$B$620</definedName>
    <definedName name="pipe600" localSheetId="15">#REF!</definedName>
    <definedName name="pipe600">#REF!</definedName>
    <definedName name="PIPELENGTH" localSheetId="22">#REF!</definedName>
    <definedName name="PIPELENGTH" localSheetId="15">#REF!</definedName>
    <definedName name="PIPELENGTH" localSheetId="20">#REF!</definedName>
    <definedName name="PIPELENGTH">#REF!</definedName>
    <definedName name="pIsmsb.1" localSheetId="22">#REF!</definedName>
    <definedName name="pIsmsb.1" localSheetId="20">#REF!</definedName>
    <definedName name="pIsmsb.1">#REF!</definedName>
    <definedName name="pIsmsb.2">#REF!</definedName>
    <definedName name="pIsmsb.3">#REF!</definedName>
    <definedName name="pIsmsb.b">#REF!</definedName>
    <definedName name="pIsmsb.g">#REF!</definedName>
    <definedName name="pIsmsb.lab">#REF!</definedName>
    <definedName name="pIsmsb.main">#REF!</definedName>
    <definedName name="pIsmsb.t">#REF!</definedName>
    <definedName name="pIsmsb.ups">#REF!</definedName>
    <definedName name="pIup.1">#REF!</definedName>
    <definedName name="pIup.2">#REF!</definedName>
    <definedName name="PJ" localSheetId="18">INDEX(#REF!,MATCH(#REF!,#REF!,0))</definedName>
    <definedName name="PJ" localSheetId="15">INDEX(#REF!,MATCH(#REF!,#REF!,0))</definedName>
    <definedName name="PJ">INDEX(#REF!,MATCH(#REF!,#REF!,0))</definedName>
    <definedName name="PK" localSheetId="18">INDEX(#REF!,MATCH(#REF!,#REF!,0))</definedName>
    <definedName name="PK" localSheetId="15">INDEX(#REF!,MATCH(#REF!,#REF!,0))</definedName>
    <definedName name="PK">INDEX(#REF!,MATCH(#REF!,#REF!,0))</definedName>
    <definedName name="PKG_NO">#REF!</definedName>
    <definedName name="PKGFRD_HW">#REF!</definedName>
    <definedName name="PKGFRD_SW">#REF!</definedName>
    <definedName name="PL" localSheetId="18">INDEX(#REF!,MATCH(#REF!,#REF!,0))</definedName>
    <definedName name="PL" localSheetId="15">INDEX(#REF!,MATCH(#REF!,#REF!,0))</definedName>
    <definedName name="PL">INDEX(#REF!,MATCH(#REF!,#REF!,0))</definedName>
    <definedName name="place" localSheetId="2">[95]Codes!$C$7</definedName>
    <definedName name="place" localSheetId="18">#REF!</definedName>
    <definedName name="place" localSheetId="21">[95]Codes!$C$7</definedName>
    <definedName name="place" localSheetId="25">[95]Codes!$C$7</definedName>
    <definedName name="place" localSheetId="15">#REF!</definedName>
    <definedName name="place">#REF!</definedName>
    <definedName name="plan" localSheetId="15">#REF!</definedName>
    <definedName name="plan">#REF!</definedName>
    <definedName name="PLAST" localSheetId="2">[59]ANALYSIS!$C$17</definedName>
    <definedName name="PLAST" localSheetId="18">#REF!</definedName>
    <definedName name="PLAST" localSheetId="21">[59]ANALYSIS!$C$17</definedName>
    <definedName name="PLAST" localSheetId="25">[59]ANALYSIS!$C$17</definedName>
    <definedName name="PLAST" localSheetId="15">#REF!</definedName>
    <definedName name="PLAST">#REF!</definedName>
    <definedName name="PLASTER" localSheetId="15">#REF!</definedName>
    <definedName name="PLASTER">#REF!</definedName>
    <definedName name="PLC" localSheetId="22">#REF!</definedName>
    <definedName name="PLC" localSheetId="20">#REF!</definedName>
    <definedName name="PLC">#REF!</definedName>
    <definedName name="PLCC">#REF!</definedName>
    <definedName name="PLCUM" localSheetId="22">#REF!</definedName>
    <definedName name="PLCUM" localSheetId="20">#REF!</definedName>
    <definedName name="PLCUM">#REF!</definedName>
    <definedName name="PLMON">#REF!</definedName>
    <definedName name="PLR">#REF!</definedName>
    <definedName name="plsdata">#REF!</definedName>
    <definedName name="PLUG">#REF!</definedName>
    <definedName name="PM" localSheetId="2">INDEX(#REF!,MATCH(#REF!,#REF!,0))</definedName>
    <definedName name="pm" localSheetId="18">#REF!</definedName>
    <definedName name="PM" localSheetId="21">INDEX(#REF!,MATCH(#REF!,#REF!,0))</definedName>
    <definedName name="PM" localSheetId="25">INDEX(#REF!,MATCH(#REF!,#REF!,0))</definedName>
    <definedName name="pm">#REF!</definedName>
    <definedName name="PM_AirCompressor_210cfm" localSheetId="2">'[120]Plant &amp;  Machinery'!$G$4</definedName>
    <definedName name="PM_AirCompressor_210cfm" localSheetId="18">#REF!</definedName>
    <definedName name="PM_AirCompressor_210cfm" localSheetId="21">'[120]Plant &amp;  Machinery'!$G$4</definedName>
    <definedName name="PM_AirCompressor_210cfm" localSheetId="25">'[120]Plant &amp;  Machinery'!$G$4</definedName>
    <definedName name="PM_AirCompressor_210cfm" localSheetId="15">#REF!</definedName>
    <definedName name="PM_AirCompressor_210cfm">#REF!</definedName>
    <definedName name="PM_BitumenBoilerOilFired_1000" localSheetId="2">'[120]Plant &amp;  Machinery'!$G$9</definedName>
    <definedName name="PM_BitumenBoilerOilFired_1000" localSheetId="18">#REF!</definedName>
    <definedName name="PM_BitumenBoilerOilFired_1000" localSheetId="21">'[120]Plant &amp;  Machinery'!$G$9</definedName>
    <definedName name="PM_BitumenBoilerOilFired_1000" localSheetId="25">'[120]Plant &amp;  Machinery'!$G$9</definedName>
    <definedName name="PM_BitumenBoilerOilFired_1000" localSheetId="15">#REF!</definedName>
    <definedName name="PM_BitumenBoilerOilFired_1000">#REF!</definedName>
    <definedName name="PM_BitumenBoilerOilFired_200" localSheetId="2">'[120]Plant &amp;  Machinery'!$G$8</definedName>
    <definedName name="PM_BitumenBoilerOilFired_200" localSheetId="18">#REF!</definedName>
    <definedName name="PM_BitumenBoilerOilFired_200" localSheetId="21">'[120]Plant &amp;  Machinery'!$G$8</definedName>
    <definedName name="PM_BitumenBoilerOilFired_200" localSheetId="25">'[120]Plant &amp;  Machinery'!$G$8</definedName>
    <definedName name="PM_BitumenBoilerOilFired_200" localSheetId="15">#REF!</definedName>
    <definedName name="PM_BitumenBoilerOilFired_200">#REF!</definedName>
    <definedName name="PM_BitumenEmulsionPressureDistributor" localSheetId="2">'[120]Plant &amp;  Machinery'!$G$10</definedName>
    <definedName name="PM_BitumenEmulsionPressureDistributor" localSheetId="18">#REF!</definedName>
    <definedName name="PM_BitumenEmulsionPressureDistributor" localSheetId="21">'[120]Plant &amp;  Machinery'!$G$10</definedName>
    <definedName name="PM_BitumenEmulsionPressureDistributor" localSheetId="25">'[120]Plant &amp;  Machinery'!$G$10</definedName>
    <definedName name="PM_BitumenEmulsionPressureDistributor" localSheetId="15">#REF!</definedName>
    <definedName name="PM_BitumenEmulsionPressureDistributor">#REF!</definedName>
    <definedName name="PM_Crane" localSheetId="2">'[120]Plant &amp;  Machinery'!$G$12</definedName>
    <definedName name="PM_Crane" localSheetId="18">#REF!</definedName>
    <definedName name="PM_Crane" localSheetId="21">'[120]Plant &amp;  Machinery'!$G$12</definedName>
    <definedName name="PM_Crane" localSheetId="25">'[120]Plant &amp;  Machinery'!$G$12</definedName>
    <definedName name="PM_Crane" localSheetId="15">#REF!</definedName>
    <definedName name="PM_Crane">#REF!</definedName>
    <definedName name="PM_Dozer_D50" localSheetId="2">'[141]Plant &amp;  Machinery'!$G$13</definedName>
    <definedName name="PM_Dozer_D50" localSheetId="18">#REF!</definedName>
    <definedName name="PM_Dozer_D50" localSheetId="21">'[141]Plant &amp;  Machinery'!$G$13</definedName>
    <definedName name="PM_Dozer_D50" localSheetId="25">'[141]Plant &amp;  Machinery'!$G$13</definedName>
    <definedName name="PM_Dozer_D50" localSheetId="15">#REF!</definedName>
    <definedName name="PM_Dozer_D50">#REF!</definedName>
    <definedName name="PM_FrontEndLoader_1cum" localSheetId="2">'[120]Plant &amp;  Machinery'!$G$17</definedName>
    <definedName name="PM_FrontEndLoader_1cum" localSheetId="18">#REF!</definedName>
    <definedName name="PM_FrontEndLoader_1cum" localSheetId="21">'[120]Plant &amp;  Machinery'!$G$17</definedName>
    <definedName name="PM_FrontEndLoader_1cum" localSheetId="25">'[120]Plant &amp;  Machinery'!$G$17</definedName>
    <definedName name="PM_FrontEndLoader_1cum" localSheetId="15">#REF!</definedName>
    <definedName name="PM_FrontEndLoader_1cum">#REF!</definedName>
    <definedName name="PM_HydraulicBroom" localSheetId="2">'[120]Plant &amp;  Machinery'!$G$19</definedName>
    <definedName name="PM_HydraulicBroom" localSheetId="18">#REF!</definedName>
    <definedName name="PM_HydraulicBroom" localSheetId="21">'[120]Plant &amp;  Machinery'!$G$19</definedName>
    <definedName name="PM_HydraulicBroom" localSheetId="25">'[120]Plant &amp;  Machinery'!$G$19</definedName>
    <definedName name="PM_HydraulicBroom" localSheetId="15">#REF!</definedName>
    <definedName name="PM_HydraulicBroom">#REF!</definedName>
    <definedName name="PM_HydraulicExcavator_09cum" localSheetId="2">'[120]Plant &amp;  Machinery'!$G$20</definedName>
    <definedName name="PM_HydraulicExcavator_09cum" localSheetId="18">#REF!</definedName>
    <definedName name="PM_HydraulicExcavator_09cum" localSheetId="21">'[120]Plant &amp;  Machinery'!$G$20</definedName>
    <definedName name="PM_HydraulicExcavator_09cum" localSheetId="25">'[120]Plant &amp;  Machinery'!$G$20</definedName>
    <definedName name="PM_HydraulicExcavator_09cum" localSheetId="15">#REF!</definedName>
    <definedName name="PM_HydraulicExcavator_09cum">#REF!</definedName>
    <definedName name="PM_Mixall_6_10t" localSheetId="2">'[120]Plant &amp;  Machinery'!$G$24</definedName>
    <definedName name="PM_Mixall_6_10t" localSheetId="18">#REF!</definedName>
    <definedName name="PM_Mixall_6_10t" localSheetId="21">'[120]Plant &amp;  Machinery'!$G$24</definedName>
    <definedName name="PM_Mixall_6_10t" localSheetId="25">'[120]Plant &amp;  Machinery'!$G$24</definedName>
    <definedName name="PM_Mixall_6_10t" localSheetId="15">#REF!</definedName>
    <definedName name="PM_Mixall_6_10t">#REF!</definedName>
    <definedName name="PM_MotorGrader" localSheetId="15">#REF!</definedName>
    <definedName name="PM_MotorGrader">#REF!</definedName>
    <definedName name="PM_StoneCrusher_200TPH" localSheetId="2">'[120]Plant &amp;  Machinery'!$G$33</definedName>
    <definedName name="PM_StoneCrusher_200TPH" localSheetId="18">#REF!</definedName>
    <definedName name="PM_StoneCrusher_200TPH" localSheetId="21">'[120]Plant &amp;  Machinery'!$G$33</definedName>
    <definedName name="PM_StoneCrusher_200TPH" localSheetId="25">'[120]Plant &amp;  Machinery'!$G$33</definedName>
    <definedName name="PM_StoneCrusher_200TPH" localSheetId="15">#REF!</definedName>
    <definedName name="PM_StoneCrusher_200TPH">#REF!</definedName>
    <definedName name="PM_ThreeWheeled_80_100kN_StaticRoller" localSheetId="15">#REF!</definedName>
    <definedName name="PM_ThreeWheeled_80_100kN_StaticRoller">#REF!</definedName>
    <definedName name="PM_Tipper_55" localSheetId="2">'[120]Plant &amp;  Machinery'!$G$45</definedName>
    <definedName name="PM_Tipper_55" localSheetId="18">#REF!</definedName>
    <definedName name="PM_Tipper_55" localSheetId="21">'[120]Plant &amp;  Machinery'!$G$45</definedName>
    <definedName name="PM_Tipper_55" localSheetId="25">'[120]Plant &amp;  Machinery'!$G$45</definedName>
    <definedName name="PM_Tipper_55" localSheetId="15">#REF!</definedName>
    <definedName name="PM_Tipper_55">#REF!</definedName>
    <definedName name="PM_Tractor_Rotavator" localSheetId="15">#REF!</definedName>
    <definedName name="PM_Tractor_Rotavator">#REF!</definedName>
    <definedName name="PM_Tractor_Trolley" localSheetId="2">'[120]Plant &amp;  Machinery'!$G$48</definedName>
    <definedName name="PM_Tractor_Trolley" localSheetId="18">#REF!</definedName>
    <definedName name="PM_Tractor_Trolley" localSheetId="21">'[120]Plant &amp;  Machinery'!$G$48</definedName>
    <definedName name="PM_Tractor_Trolley" localSheetId="25">'[120]Plant &amp;  Machinery'!$G$48</definedName>
    <definedName name="PM_Tractor_Trolley" localSheetId="15">#REF!</definedName>
    <definedName name="PM_Tractor_Trolley">#REF!</definedName>
    <definedName name="PM_Truck" localSheetId="2">'[120]Plant &amp;  Machinery'!$G$50</definedName>
    <definedName name="PM_Truck" localSheetId="18">#REF!</definedName>
    <definedName name="PM_Truck" localSheetId="21">'[120]Plant &amp;  Machinery'!$G$50</definedName>
    <definedName name="PM_Truck" localSheetId="25">'[120]Plant &amp;  Machinery'!$G$50</definedName>
    <definedName name="PM_Truck" localSheetId="15">#REF!</definedName>
    <definedName name="PM_Truck">#REF!</definedName>
    <definedName name="PM_WaterTanker_6kl" localSheetId="15">#REF!</definedName>
    <definedName name="PM_WaterTanker_6kl">#REF!</definedName>
    <definedName name="PMS">'[43](7) Updated_Quantities'!$A$1</definedName>
    <definedName name="PmtFreq_TL" localSheetId="15">#REF!</definedName>
    <definedName name="PmtFreq_TL">#REF!</definedName>
    <definedName name="pn">[142]REL!$W$172</definedName>
    <definedName name="PNum" localSheetId="22">#REF!</definedName>
    <definedName name="PNum" localSheetId="20">#REF!</definedName>
    <definedName name="PNum">#REF!</definedName>
    <definedName name="PO" localSheetId="2">'[51]PO NOS'!$A$2:$D$994</definedName>
    <definedName name="PO" localSheetId="18">#REF!</definedName>
    <definedName name="PO" localSheetId="21">'[51]PO NOS'!$A$2:$D$994</definedName>
    <definedName name="PO" localSheetId="25">'[51]PO NOS'!$A$2:$D$994</definedName>
    <definedName name="PO" localSheetId="15">#REF!</definedName>
    <definedName name="PO">#REF!</definedName>
    <definedName name="POL10HPPump" localSheetId="2">'[63]Basic Rates'!$C$33</definedName>
    <definedName name="POL10HPPump" localSheetId="18">#REF!</definedName>
    <definedName name="POL10HPPump" localSheetId="21">'[63]Basic Rates'!$C$33</definedName>
    <definedName name="POL10HPPump" localSheetId="25">'[63]Basic Rates'!$C$33</definedName>
    <definedName name="POL10HPPump" localSheetId="15">#REF!</definedName>
    <definedName name="POL10HPPump">#REF!</definedName>
    <definedName name="POL125KVA" localSheetId="2">'[63]Basic Rates'!$C$34</definedName>
    <definedName name="POL125KVA" localSheetId="18">#REF!</definedName>
    <definedName name="POL125KVA" localSheetId="21">'[63]Basic Rates'!$C$34</definedName>
    <definedName name="POL125KVA" localSheetId="25">'[63]Basic Rates'!$C$34</definedName>
    <definedName name="POL125KVA" localSheetId="15">#REF!</definedName>
    <definedName name="POL125KVA">#REF!</definedName>
    <definedName name="POLConc" localSheetId="2">'[63]General Analysis'!$L$228</definedName>
    <definedName name="POLConc" localSheetId="18">#REF!</definedName>
    <definedName name="POLConc" localSheetId="21">'[63]General Analysis'!$L$228</definedName>
    <definedName name="POLConc" localSheetId="25">'[63]General Analysis'!$L$228</definedName>
    <definedName name="POLConc" localSheetId="15">#REF!</definedName>
    <definedName name="POLConc">#REF!</definedName>
    <definedName name="POLConcPump" localSheetId="2">'[63]Basic Rates'!$C$38</definedName>
    <definedName name="POLConcPump" localSheetId="18">#REF!</definedName>
    <definedName name="POLConcPump" localSheetId="21">'[63]Basic Rates'!$C$38</definedName>
    <definedName name="POLConcPump" localSheetId="25">'[63]Basic Rates'!$C$38</definedName>
    <definedName name="POLConcPump" localSheetId="15">#REF!</definedName>
    <definedName name="POLConcPump">#REF!</definedName>
    <definedName name="POLConcrete" localSheetId="2">'[74]Batching&amp;Pil POL'!$N$181</definedName>
    <definedName name="POLConcrete" localSheetId="18">#REF!</definedName>
    <definedName name="POLConcrete" localSheetId="21">'[74]Batching&amp;Pil POL'!$N$181</definedName>
    <definedName name="POLConcrete" localSheetId="25">'[74]Batching&amp;Pil POL'!$N$181</definedName>
    <definedName name="POLConcrete" localSheetId="15">#REF!</definedName>
    <definedName name="POLConcrete">#REF!</definedName>
    <definedName name="polconcreteproductionyard" localSheetId="2">'[71]General Analysis'!$AC$49</definedName>
    <definedName name="polconcreteproductionyard" localSheetId="18">#REF!</definedName>
    <definedName name="polconcreteproductionyard" localSheetId="21">'[71]General Analysis'!$AC$49</definedName>
    <definedName name="polconcreteproductionyard" localSheetId="25">'[71]General Analysis'!$AC$49</definedName>
    <definedName name="polconcreteproductionyard" localSheetId="15">#REF!</definedName>
    <definedName name="polconcreteproductionyard">#REF!</definedName>
    <definedName name="polconcreteprodviaduct" localSheetId="2">'[71]General Analysis'!$M$49</definedName>
    <definedName name="polconcreteprodviaduct" localSheetId="18">#REF!</definedName>
    <definedName name="polconcreteprodviaduct" localSheetId="21">'[71]General Analysis'!$M$49</definedName>
    <definedName name="polconcreteprodviaduct" localSheetId="25">'[71]General Analysis'!$M$49</definedName>
    <definedName name="polconcreteprodviaduct" localSheetId="15">#REF!</definedName>
    <definedName name="polconcreteprodviaduct">#REF!</definedName>
    <definedName name="POLEmptyTM" localSheetId="2">'[63]Basic Rates'!$C$36</definedName>
    <definedName name="POLEmptyTM" localSheetId="18">#REF!</definedName>
    <definedName name="POLEmptyTM" localSheetId="21">'[63]Basic Rates'!$C$36</definedName>
    <definedName name="POLEmptyTM" localSheetId="25">'[63]Basic Rates'!$C$36</definedName>
    <definedName name="POLEmptyTM" localSheetId="15">#REF!</definedName>
    <definedName name="POLEmptyTM">#REF!</definedName>
    <definedName name="POLExcavation" localSheetId="2">[56]Excavation!$H$64</definedName>
    <definedName name="POLExcavation" localSheetId="18">#REF!</definedName>
    <definedName name="POLExcavation" localSheetId="21">[56]Excavation!$H$64</definedName>
    <definedName name="POLExcavation" localSheetId="25">[56]Excavation!$H$64</definedName>
    <definedName name="POLExcavation" localSheetId="15">#REF!</definedName>
    <definedName name="POLExcavation">#REF!</definedName>
    <definedName name="POLfilling" localSheetId="2">[56]Excavation!$H$129</definedName>
    <definedName name="POLfilling" localSheetId="18">#REF!</definedName>
    <definedName name="POLfilling" localSheetId="21">[56]Excavation!$H$129</definedName>
    <definedName name="POLfilling" localSheetId="25">[56]Excavation!$H$129</definedName>
    <definedName name="POLfilling" localSheetId="15">#REF!</definedName>
    <definedName name="POLfilling">#REF!</definedName>
    <definedName name="POLGsbWMMPlacing" localSheetId="2">'[122]GSB+WMM'!$P$148</definedName>
    <definedName name="POLGsbWMMPlacing" localSheetId="18">#REF!</definedName>
    <definedName name="POLGsbWMMPlacing" localSheetId="21">'[122]GSB+WMM'!$P$148</definedName>
    <definedName name="POLGsbWMMPlacing" localSheetId="25">'[122]GSB+WMM'!$P$148</definedName>
    <definedName name="POLGsbWMMPlacing" localSheetId="15">#REF!</definedName>
    <definedName name="POLGsbWMMPlacing">#REF!</definedName>
    <definedName name="POLGsbWMMProduction" localSheetId="2">'[122]GSB+WMM'!$O$100</definedName>
    <definedName name="POLGsbWMMProduction" localSheetId="18">#REF!</definedName>
    <definedName name="POLGsbWMMProduction" localSheetId="21">'[122]GSB+WMM'!$O$100</definedName>
    <definedName name="POLGsbWMMProduction" localSheetId="25">'[122]GSB+WMM'!$O$100</definedName>
    <definedName name="POLGsbWMMProduction" localSheetId="15">#REF!</definedName>
    <definedName name="POLGsbWMMProduction">#REF!</definedName>
    <definedName name="pollaying" localSheetId="2">'[143]Batching&amp;Pil POL'!$L$270</definedName>
    <definedName name="pollaying" localSheetId="18">#REF!</definedName>
    <definedName name="pollaying" localSheetId="21">'[143]Batching&amp;Pil POL'!$L$270</definedName>
    <definedName name="pollaying" localSheetId="25">'[143]Batching&amp;Pil POL'!$L$270</definedName>
    <definedName name="pollaying" localSheetId="15">#REF!</definedName>
    <definedName name="pollaying">#REF!</definedName>
    <definedName name="POLLoadedTM" localSheetId="2">'[63]Basic Rates'!$C$35</definedName>
    <definedName name="POLLoadedTM" localSheetId="18">#REF!</definedName>
    <definedName name="POLLoadedTM" localSheetId="21">'[63]Basic Rates'!$C$35</definedName>
    <definedName name="POLLoadedTM" localSheetId="25">'[63]Basic Rates'!$C$35</definedName>
    <definedName name="POLLoadedTM" localSheetId="15">#REF!</definedName>
    <definedName name="POLLoadedTM">#REF!</definedName>
    <definedName name="POLPil" localSheetId="2">[144]POL!$N$12</definedName>
    <definedName name="POLPil" localSheetId="18">#REF!</definedName>
    <definedName name="POLPil" localSheetId="21">[144]POL!$N$12</definedName>
    <definedName name="POLPil" localSheetId="25">[144]POL!$N$12</definedName>
    <definedName name="POLPil" localSheetId="15">#REF!</definedName>
    <definedName name="POLPil">#REF!</definedName>
    <definedName name="POLpilecap" localSheetId="2">[131]Analysis!$J$69</definedName>
    <definedName name="POLpilecap" localSheetId="18">#REF!</definedName>
    <definedName name="POLpilecap" localSheetId="21">[131]Analysis!$J$69</definedName>
    <definedName name="POLpilecap" localSheetId="25">[131]Analysis!$J$69</definedName>
    <definedName name="POLpilecap" localSheetId="15">#REF!</definedName>
    <definedName name="POLpilecap">#REF!</definedName>
    <definedName name="POLPiling" localSheetId="2">[74]Pil!$H$59</definedName>
    <definedName name="POLPiling" localSheetId="18">#REF!</definedName>
    <definedName name="POLPiling" localSheetId="21">[74]Pil!$H$59</definedName>
    <definedName name="POLPiling" localSheetId="25">[74]Pil!$H$59</definedName>
    <definedName name="POLPiling" localSheetId="15">#REF!</definedName>
    <definedName name="POLPiling">#REF!</definedName>
    <definedName name="POLpilingSC" localSheetId="2">'[74]Batching&amp;Pil POL'!$M$17</definedName>
    <definedName name="POLpilingSC" localSheetId="18">#REF!</definedName>
    <definedName name="POLpilingSC" localSheetId="21">'[74]Batching&amp;Pil POL'!$M$17</definedName>
    <definedName name="POLpilingSC" localSheetId="25">'[74]Batching&amp;Pil POL'!$M$17</definedName>
    <definedName name="POLpilingSC" localSheetId="15">#REF!</definedName>
    <definedName name="POLpilingSC">#REF!</definedName>
    <definedName name="POLPLACINGVIADUCT" localSheetId="2">'[71]General Analysis'!$L$250</definedName>
    <definedName name="POLPLACINGVIADUCT" localSheetId="18">#REF!</definedName>
    <definedName name="POLPLACINGVIADUCT" localSheetId="21">'[71]General Analysis'!$L$250</definedName>
    <definedName name="POLPLACINGVIADUCT" localSheetId="25">'[71]General Analysis'!$L$250</definedName>
    <definedName name="POLPLACINGVIADUCT" localSheetId="15">#REF!</definedName>
    <definedName name="POLPLACINGVIADUCT">#REF!</definedName>
    <definedName name="polsteel" localSheetId="2">[56]Steel!$I$45</definedName>
    <definedName name="polsteel" localSheetId="18">#REF!</definedName>
    <definedName name="polsteel" localSheetId="21">[56]Steel!$I$45</definedName>
    <definedName name="polsteel" localSheetId="25">[56]Steel!$I$45</definedName>
    <definedName name="polsteel" localSheetId="15">#REF!</definedName>
    <definedName name="polsteel">#REF!</definedName>
    <definedName name="POLSteelPil" localSheetId="2">'[74]Steel Piling_POL'!$O$8</definedName>
    <definedName name="POLSteelPil" localSheetId="18">#REF!</definedName>
    <definedName name="POLSteelPil" localSheetId="21">'[74]Steel Piling_POL'!$O$8</definedName>
    <definedName name="POLSteelPil" localSheetId="25">'[74]Steel Piling_POL'!$O$8</definedName>
    <definedName name="POLSteelPil" localSheetId="15">#REF!</definedName>
    <definedName name="POLSteelPil">#REF!</definedName>
    <definedName name="POLTowerHoist" localSheetId="2">'[63]Basic Rates'!$C$39</definedName>
    <definedName name="POLTowerHoist" localSheetId="18">#REF!</definedName>
    <definedName name="POLTowerHoist" localSheetId="21">'[63]Basic Rates'!$C$39</definedName>
    <definedName name="POLTowerHoist" localSheetId="25">'[63]Basic Rates'!$C$39</definedName>
    <definedName name="POLTowerHoist" localSheetId="15">#REF!</definedName>
    <definedName name="POLTowerHoist">#REF!</definedName>
    <definedName name="POLU" localSheetId="22">#REF!</definedName>
    <definedName name="POLU" localSheetId="15">#REF!</definedName>
    <definedName name="POLU" localSheetId="20">#REF!</definedName>
    <definedName name="POLU">#REF!</definedName>
    <definedName name="PONDA" localSheetId="22">#REF!</definedName>
    <definedName name="PONDA" localSheetId="20">#REF!</definedName>
    <definedName name="PONDA">#REF!</definedName>
    <definedName name="POOJA">[145]CLAY!#REF!</definedName>
    <definedName name="popop" hidden="1">#REF!</definedName>
    <definedName name="POR">#N/A</definedName>
    <definedName name="POST" localSheetId="2">#REF!</definedName>
    <definedName name="POST" localSheetId="22">#REF!</definedName>
    <definedName name="POST" localSheetId="15">#REF!</definedName>
    <definedName name="POST" localSheetId="4">#REF!</definedName>
    <definedName name="POST" localSheetId="20">#REF!</definedName>
    <definedName name="POST">#REF!</definedName>
    <definedName name="pound" localSheetId="22">#REF!</definedName>
    <definedName name="pound" localSheetId="20">#REF!</definedName>
    <definedName name="pound">#REF!</definedName>
    <definedName name="POUNDS" localSheetId="22">#REF!</definedName>
    <definedName name="POUNDS" localSheetId="20">#REF!</definedName>
    <definedName name="POUNDS">#REF!</definedName>
    <definedName name="pp" localSheetId="22">#REF!</definedName>
    <definedName name="pp" localSheetId="21">#REF!</definedName>
    <definedName name="pp" localSheetId="25">#REF!</definedName>
    <definedName name="pp" localSheetId="20">#REF!</definedName>
    <definedName name="pp">#REF!</definedName>
    <definedName name="ppo">#REF!</definedName>
    <definedName name="ppp" localSheetId="21">#REF!</definedName>
    <definedName name="ppp" localSheetId="25">#REF!</definedName>
    <definedName name="ppp">#REF!</definedName>
    <definedName name="pppp">#REF!</definedName>
    <definedName name="pppp2">#REF!</definedName>
    <definedName name="PPPPPP" localSheetId="2" hidden="1">{#N/A,#N/A,FALSE,"COVER1.XLS ";#N/A,#N/A,FALSE,"RACT1.XLS";#N/A,#N/A,FALSE,"RACT2.XLS";#N/A,#N/A,FALSE,"ECCMP";#N/A,#N/A,FALSE,"WELDER.XLS"}</definedName>
    <definedName name="PPPPPP" localSheetId="22" hidden="1">{#N/A,#N/A,FALSE,"COVER1.XLS ";#N/A,#N/A,FALSE,"RACT1.XLS";#N/A,#N/A,FALSE,"RACT2.XLS";#N/A,#N/A,FALSE,"ECCMP";#N/A,#N/A,FALSE,"WELDER.XLS"}</definedName>
    <definedName name="PPPPPP" localSheetId="18" hidden="1">{#N/A,#N/A,FALSE,"COVER1.XLS ";#N/A,#N/A,FALSE,"RACT1.XLS";#N/A,#N/A,FALSE,"RACT2.XLS";#N/A,#N/A,FALSE,"ECCMP";#N/A,#N/A,FALSE,"WELDER.XLS"}</definedName>
    <definedName name="PPPPPP" localSheetId="21" hidden="1">{#N/A,#N/A,FALSE,"COVER1.XLS ";#N/A,#N/A,FALSE,"RACT1.XLS";#N/A,#N/A,FALSE,"RACT2.XLS";#N/A,#N/A,FALSE,"ECCMP";#N/A,#N/A,FALSE,"WELDER.XLS"}</definedName>
    <definedName name="PPPPPP" localSheetId="25" hidden="1">{#N/A,#N/A,FALSE,"COVER1.XLS ";#N/A,#N/A,FALSE,"RACT1.XLS";#N/A,#N/A,FALSE,"RACT2.XLS";#N/A,#N/A,FALSE,"ECCMP";#N/A,#N/A,FALSE,"WELDER.XLS"}</definedName>
    <definedName name="PPPPPP" localSheetId="15" hidden="1">{#N/A,#N/A,FALSE,"COVER1.XLS ";#N/A,#N/A,FALSE,"RACT1.XLS";#N/A,#N/A,FALSE,"RACT2.XLS";#N/A,#N/A,FALSE,"ECCMP";#N/A,#N/A,FALSE,"WELDER.XLS"}</definedName>
    <definedName name="PPPPPP" localSheetId="4" hidden="1">{#N/A,#N/A,FALSE,"COVER1.XLS ";#N/A,#N/A,FALSE,"RACT1.XLS";#N/A,#N/A,FALSE,"RACT2.XLS";#N/A,#N/A,FALSE,"ECCMP";#N/A,#N/A,FALSE,"WELDER.XLS"}</definedName>
    <definedName name="PPPPPP" localSheetId="20" hidden="1">{#N/A,#N/A,FALSE,"COVER1.XLS ";#N/A,#N/A,FALSE,"RACT1.XLS";#N/A,#N/A,FALSE,"RACT2.XLS";#N/A,#N/A,FALSE,"ECCMP";#N/A,#N/A,FALSE,"WELDER.XLS"}</definedName>
    <definedName name="PPPPPP" localSheetId="3" hidden="1">{#N/A,#N/A,FALSE,"COVER1.XLS ";#N/A,#N/A,FALSE,"RACT1.XLS";#N/A,#N/A,FALSE,"RACT2.XLS";#N/A,#N/A,FALSE,"ECCMP";#N/A,#N/A,FALSE,"WELDER.XLS"}</definedName>
    <definedName name="PPPPPP" hidden="1">{#N/A,#N/A,FALSE,"COVER1.XLS ";#N/A,#N/A,FALSE,"RACT1.XLS";#N/A,#N/A,FALSE,"RACT2.XLS";#N/A,#N/A,FALSE,"ECCMP";#N/A,#N/A,FALSE,"WELDER.XLS"}</definedName>
    <definedName name="PR"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_BO" localSheetId="2">#REF!</definedName>
    <definedName name="PR_BO" localSheetId="22">#REF!</definedName>
    <definedName name="PR_BO" localSheetId="4">#REF!</definedName>
    <definedName name="PR_BO" localSheetId="20">#REF!</definedName>
    <definedName name="PR_BO">#REF!</definedName>
    <definedName name="PR_IDTO" localSheetId="22">#REF!</definedName>
    <definedName name="PR_IDTO" localSheetId="4">#REF!</definedName>
    <definedName name="PR_IDTO" localSheetId="20">#REF!</definedName>
    <definedName name="PR_IDTO">#REF!</definedName>
    <definedName name="PR_IMP" localSheetId="22">#REF!</definedName>
    <definedName name="PR_IMP" localSheetId="4">#REF!</definedName>
    <definedName name="PR_IMP" localSheetId="20">#REF!</definedName>
    <definedName name="PR_IMP">#REF!</definedName>
    <definedName name="PR_TR">#REF!</definedName>
    <definedName name="PRA_DETAILSMAR01">#REF!</definedName>
    <definedName name="pradeep" localSheetId="2">'[89]FAMILY TEXT'!$A$2:$A$7</definedName>
    <definedName name="pradeep" localSheetId="18">#REF!</definedName>
    <definedName name="pradeep" localSheetId="21">'[89]FAMILY TEXT'!$A$2:$A$7</definedName>
    <definedName name="pradeep" localSheetId="25">'[89]FAMILY TEXT'!$A$2:$A$7</definedName>
    <definedName name="pradeep" localSheetId="15">#REF!</definedName>
    <definedName name="pradeep">#REF!</definedName>
    <definedName name="PRADETAILS" localSheetId="22">#REF!</definedName>
    <definedName name="PRADETAILS" localSheetId="15">#REF!</definedName>
    <definedName name="PRADETAILS" localSheetId="20">#REF!</definedName>
    <definedName name="PRADETAILS">#REF!</definedName>
    <definedName name="PRASAD"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hant" localSheetId="2">#REF!</definedName>
    <definedName name="prashant" localSheetId="22">#REF!</definedName>
    <definedName name="prashant" localSheetId="15">#REF!</definedName>
    <definedName name="prashant" localSheetId="20">#REF!</definedName>
    <definedName name="prashant">#REF!</definedName>
    <definedName name="pratap" localSheetId="22" hidden="1">{"'Sheet1'!$A$4386:$N$4591"}</definedName>
    <definedName name="pratap" localSheetId="18" hidden="1">{"'Sheet1'!$A$4386:$N$4591"}</definedName>
    <definedName name="pratap" localSheetId="21" hidden="1">{"'Sheet1'!$A$4386:$N$4591"}</definedName>
    <definedName name="pratap" localSheetId="25" hidden="1">{"'Sheet1'!$A$4386:$N$4591"}</definedName>
    <definedName name="pratap" localSheetId="15" hidden="1">{"'Sheet1'!$A$4386:$N$4591"}</definedName>
    <definedName name="pratap" localSheetId="20" hidden="1">{"'Sheet1'!$A$4386:$N$4591"}</definedName>
    <definedName name="pratap" hidden="1">{"'Sheet1'!$A$4386:$N$4591"}</definedName>
    <definedName name="PRDump" localSheetId="2">#REF!</definedName>
    <definedName name="PRDump">#REF!</definedName>
    <definedName name="PREHE" localSheetId="2">#REF!</definedName>
    <definedName name="PREHE">#REF!</definedName>
    <definedName name="PREHP">#REF!</definedName>
    <definedName name="PREHS">#REF!</definedName>
    <definedName name="PREHT">#REF!</definedName>
    <definedName name="PREP">#REF!</definedName>
    <definedName name="PrevYears">#REF!</definedName>
    <definedName name="PRICE">#REF!</definedName>
    <definedName name="priced_end" localSheetId="22">#REF!</definedName>
    <definedName name="priced_end" localSheetId="20">#REF!</definedName>
    <definedName name="priced_end">#REF!</definedName>
    <definedName name="PriceEach">#REF!</definedName>
    <definedName name="primer" localSheetId="2">'[146]Rate Analysis'!$D$142</definedName>
    <definedName name="primer" localSheetId="18">#REF!</definedName>
    <definedName name="primer" localSheetId="21">'[146]Rate Analysis'!$D$142</definedName>
    <definedName name="primer" localSheetId="25">'[146]Rate Analysis'!$D$142</definedName>
    <definedName name="primer" localSheetId="15">#REF!</definedName>
    <definedName name="primer">#REF!</definedName>
    <definedName name="Princ">#REF!</definedName>
    <definedName name="_xlnm.Print_Area" localSheetId="6">'Check Survey '!$A$1:$G$57</definedName>
    <definedName name="_xlnm.Print_Area" localSheetId="17">'Crossing status'!$B$1:$M$20</definedName>
    <definedName name="_xlnm.Print_Area" localSheetId="5">'Detailed Survey '!$A$1:$J$66</definedName>
    <definedName name="_xlnm.Print_Area" localSheetId="9">Earthing!$A$1:$J$110</definedName>
    <definedName name="_xlnm.Print_Area" localSheetId="10">'Erection Compiled'!$A$4:$K$18</definedName>
    <definedName name="_xlnm.Print_Area" localSheetId="8">Foundation!$A$1:$Q$293</definedName>
    <definedName name="_xlnm.Print_Area" localSheetId="23">'Foundation Daily Progress'!$A$1:$Y$1318</definedName>
    <definedName name="_xlnm.Print_Area" localSheetId="16">'Hardware Supply'!$A$1:$K$38</definedName>
    <definedName name="_xlnm.Print_Area" localSheetId="2">#NAME?</definedName>
    <definedName name="_xlnm.Print_Area" localSheetId="22">'Location Summary'!$A$1:$P$617</definedName>
    <definedName name="_xlnm.Print_Area" localSheetId="7">'ROW Tracker'!$A$1:$N$14</definedName>
    <definedName name="_xlnm.Print_Area" localSheetId="18">'Statutory Proposals'!$A$1:$I$46</definedName>
    <definedName name="_xlnm.Print_Area" localSheetId="15">'Supply Status'!$A$1:$J$88</definedName>
    <definedName name="_xlnm.Print_Area" localSheetId="1">TA413_PBNTL!$A$1:$M$39</definedName>
    <definedName name="_xlnm.Print_Area" localSheetId="20">'Tower Abstract sheet'!$A$1:$O$310</definedName>
    <definedName name="_xlnm.Print_Area" localSheetId="3">'Visual Chart'!$A$1:$AT$165</definedName>
    <definedName name="_xlnm.Print_Area">#REF!</definedName>
    <definedName name="Print_Area_0">NA()</definedName>
    <definedName name="Print_Area_0_0">NA()</definedName>
    <definedName name="Print_Area_0_0_0">NA()</definedName>
    <definedName name="Print_Area_0_0_0_0">NA()</definedName>
    <definedName name="Print_Area_0_0_0_0_1">NA()</definedName>
    <definedName name="Print_Area_0_0_0_1">NA()</definedName>
    <definedName name="Print_Area_0_0_1">NA()</definedName>
    <definedName name="Print_Area_0_1">NA()</definedName>
    <definedName name="Print_Area_1" localSheetId="2">#REF!</definedName>
    <definedName name="Print_Area_1" localSheetId="22">#REF!</definedName>
    <definedName name="Print_Area_1" localSheetId="15">#REF!</definedName>
    <definedName name="Print_Area_1" localSheetId="20">#REF!</definedName>
    <definedName name="Print_Area_1">#REF!</definedName>
    <definedName name="Print_Area_2" localSheetId="2">#REF!</definedName>
    <definedName name="Print_Area_2" localSheetId="22">#REF!</definedName>
    <definedName name="Print_Area_2" localSheetId="20">#REF!</definedName>
    <definedName name="Print_Area_2">#REF!</definedName>
    <definedName name="Print_Area_3" localSheetId="2">#REF!</definedName>
    <definedName name="Print_Area_3" localSheetId="22">#REF!</definedName>
    <definedName name="Print_Area_3" localSheetId="20">#REF!</definedName>
    <definedName name="Print_Area_3">#REF!</definedName>
    <definedName name="Print_Area_MI" localSheetId="22">#REF!</definedName>
    <definedName name="Print_Area_MI" localSheetId="20">#REF!</definedName>
    <definedName name="PRINT_AREA_MI">#REF!</definedName>
    <definedName name="PRINT_AREA_MI___0">#REF!</definedName>
    <definedName name="Print_Area_MI_1" localSheetId="21">"#REF!"</definedName>
    <definedName name="Print_Area_MI_1" localSheetId="25">"#REF!"</definedName>
    <definedName name="Print_Area_MI_1">"#REF!"</definedName>
    <definedName name="Print_Area_MI_17" localSheetId="15">#REF!</definedName>
    <definedName name="Print_Area_MI_17">#REF!</definedName>
    <definedName name="Print_Area_MI1" localSheetId="2">#REF!</definedName>
    <definedName name="Print_Area_MI1" localSheetId="22">#REF!</definedName>
    <definedName name="Print_Area_MI1" localSheetId="20">#REF!</definedName>
    <definedName name="Print_Area_MI1">#REF!</definedName>
    <definedName name="Print_Area_Reset">#N/A</definedName>
    <definedName name="PRINT_AREA1" localSheetId="18">#REF!</definedName>
    <definedName name="PRINT_AREA1" localSheetId="21">#REF!</definedName>
    <definedName name="PRINT_AREA1" localSheetId="25">#REF!</definedName>
    <definedName name="PRINT_AREA1">#REF!</definedName>
    <definedName name="PRINT_AREA2" localSheetId="18">#REF!</definedName>
    <definedName name="PRINT_AREA2">#REF!</definedName>
    <definedName name="Print_Range" localSheetId="18">#REF!</definedName>
    <definedName name="Print_Range">#REF!</definedName>
    <definedName name="print_title" localSheetId="2">[147]Cul_detail!$2:$5</definedName>
    <definedName name="print_title" localSheetId="18">#REF!</definedName>
    <definedName name="print_title" localSheetId="21">[147]Cul_detail!$2:$5</definedName>
    <definedName name="print_title" localSheetId="25">[147]Cul_detail!$2:$5</definedName>
    <definedName name="print_title" localSheetId="15">#REF!</definedName>
    <definedName name="print_title">#REF!</definedName>
    <definedName name="_xlnm.Print_Titles" localSheetId="6">'Check Survey '!$4:$5</definedName>
    <definedName name="_xlnm.Print_Titles" localSheetId="5">'Detailed Survey '!$4:$5</definedName>
    <definedName name="_xlnm.Print_Titles" localSheetId="10">'Erection Compiled'!$4:$4</definedName>
    <definedName name="_xlnm.Print_Titles" localSheetId="8">Foundation!$4:$4</definedName>
    <definedName name="_xlnm.Print_Titles" localSheetId="16">'Hardware Supply'!$5:$5</definedName>
    <definedName name="_xlnm.Print_Titles" localSheetId="2">#NAME?</definedName>
    <definedName name="_xlnm.Print_Titles" localSheetId="22">'Location Summary'!$2:$3</definedName>
    <definedName name="_xlnm.Print_Titles" localSheetId="18">'Statutory Proposals'!$1:$5</definedName>
    <definedName name="_xlnm.Print_Titles" localSheetId="21">'Stretch readiness '!$9:$10</definedName>
    <definedName name="_xlnm.Print_Titles" localSheetId="25">#N/A</definedName>
    <definedName name="_xlnm.Print_Titles" localSheetId="20">'Tower Abstract sheet'!$2:$3</definedName>
    <definedName name="_xlnm.Print_Titles" localSheetId="3">'Visual Chart'!$1:$2</definedName>
    <definedName name="_xlnm.Print_Titles">#REF!</definedName>
    <definedName name="Print_Titles_0">NA()</definedName>
    <definedName name="Print_Titles_0_0">NA()</definedName>
    <definedName name="Print_Titles_0_0_0">NA()</definedName>
    <definedName name="Print_Titles_0_0_0_0">NA()</definedName>
    <definedName name="Print_Titles_0_0_0_0_1">NA()</definedName>
    <definedName name="Print_Titles_0_0_0_1">NA()</definedName>
    <definedName name="Print_Titles_0_0_1">NA()</definedName>
    <definedName name="Print_Titles_0_1">NA()</definedName>
    <definedName name="Print_Titles_1" localSheetId="2">#REF!,#REF!</definedName>
    <definedName name="Print_Titles_1" localSheetId="22">#REF!,#REF!</definedName>
    <definedName name="Print_Titles_1" localSheetId="18">#REF!,#REF!</definedName>
    <definedName name="Print_Titles_1" localSheetId="20">#REF!,#REF!</definedName>
    <definedName name="Print_Titles_1">#REF!,#REF!</definedName>
    <definedName name="Print_Titles_2" localSheetId="2">#REF!</definedName>
    <definedName name="Print_Titles_2" localSheetId="22">#REF!</definedName>
    <definedName name="Print_Titles_2" localSheetId="15">#REF!</definedName>
    <definedName name="Print_Titles_2" localSheetId="20">#REF!</definedName>
    <definedName name="Print_Titles_2">#REF!</definedName>
    <definedName name="PRINT_TITLES_MI" localSheetId="22">#REF!</definedName>
    <definedName name="PRINT_TITLES_MI" localSheetId="20">#REF!</definedName>
    <definedName name="PRINT_TITLES_MI" localSheetId="3">#REF!</definedName>
    <definedName name="PRINT_TITLES_MI">#REF!</definedName>
    <definedName name="print1">#REF!</definedName>
    <definedName name="printarea">#REF!</definedName>
    <definedName name="printedname">#N/A</definedName>
    <definedName name="printn">#REF!</definedName>
    <definedName name="PRMIL_HW" localSheetId="3">#REF!</definedName>
    <definedName name="PRMIL_HW">#REF!</definedName>
    <definedName name="PRMIL_SW">#REF!</definedName>
    <definedName name="pro" hidden="1">#REF!</definedName>
    <definedName name="ProdForm" hidden="1">#REF!</definedName>
    <definedName name="Product" hidden="1">#REF!</definedName>
    <definedName name="Professional___Audit_Fees">#REF!</definedName>
    <definedName name="Proffees">#REF!</definedName>
    <definedName name="Progress">'[133]Progress Sheet - OPTL'!$A$7:$AC$786</definedName>
    <definedName name="progress01">#REF!</definedName>
    <definedName name="progress1">'[148]Survey Details'!#REF!</definedName>
    <definedName name="progress11">#REF!</definedName>
    <definedName name="progress12">#REF!</definedName>
    <definedName name="progress2">'[148]Survey Details'!#REF!</definedName>
    <definedName name="progress3">'[148]Survey Details'!#REF!</definedName>
    <definedName name="progress4">'[148]Survey Details'!#REF!</definedName>
    <definedName name="proj">#REF!</definedName>
    <definedName name="PROJECT" localSheetId="21">#REF!</definedName>
    <definedName name="PROJECT" localSheetId="25">#REF!</definedName>
    <definedName name="PROJECT">#REF!</definedName>
    <definedName name="Project_Budget">'[149](6) Project_Budget'!$C$5</definedName>
    <definedName name="project_lookup">#REF!</definedName>
    <definedName name="ProjectLocation" localSheetId="2">'[150]Fill this out first...'!$D$10</definedName>
    <definedName name="ProjectLocation" localSheetId="22">#REF!</definedName>
    <definedName name="ProjectLocation" localSheetId="18">#REF!</definedName>
    <definedName name="ProjectLocation" localSheetId="21">'[150]Fill this out first...'!$D$10</definedName>
    <definedName name="ProjectLocation" localSheetId="25">'[150]Fill this out first...'!$D$10</definedName>
    <definedName name="ProjectLocation" localSheetId="15">#REF!</definedName>
    <definedName name="ProjectLocation" localSheetId="20">#REF!</definedName>
    <definedName name="ProjectLocation">#REF!</definedName>
    <definedName name="ProjectNumber" localSheetId="2">'[150]Fill this out first...'!$D$16</definedName>
    <definedName name="ProjectNumber" localSheetId="22">#REF!</definedName>
    <definedName name="ProjectNumber" localSheetId="18">#REF!</definedName>
    <definedName name="ProjectNumber" localSheetId="21">'[150]Fill this out first...'!$D$16</definedName>
    <definedName name="ProjectNumber" localSheetId="25">'[150]Fill this out first...'!$D$16</definedName>
    <definedName name="ProjectNumber" localSheetId="15">#REF!</definedName>
    <definedName name="ProjectNumber" localSheetId="20">#REF!</definedName>
    <definedName name="ProjectNumber">#REF!</definedName>
    <definedName name="ProjectSubtitle" localSheetId="2">'[150]Fill this out first...'!$D$9</definedName>
    <definedName name="ProjectSubtitle" localSheetId="22">#REF!</definedName>
    <definedName name="ProjectSubtitle" localSheetId="18">#REF!</definedName>
    <definedName name="ProjectSubtitle" localSheetId="21">'[150]Fill this out first...'!$D$9</definedName>
    <definedName name="ProjectSubtitle" localSheetId="25">'[150]Fill this out first...'!$D$9</definedName>
    <definedName name="ProjectSubtitle" localSheetId="15">#REF!</definedName>
    <definedName name="ProjectSubtitle" localSheetId="20">#REF!</definedName>
    <definedName name="ProjectSubtitle">#REF!</definedName>
    <definedName name="ProjectTitle" localSheetId="2">'[150]Fill this out first...'!$D$8</definedName>
    <definedName name="ProjectTitle" localSheetId="22">#REF!</definedName>
    <definedName name="ProjectTitle" localSheetId="18">#REF!</definedName>
    <definedName name="ProjectTitle" localSheetId="21">'[150]Fill this out first...'!$D$8</definedName>
    <definedName name="ProjectTitle" localSheetId="25">'[150]Fill this out first...'!$D$8</definedName>
    <definedName name="ProjectTitle" localSheetId="15">#REF!</definedName>
    <definedName name="ProjectTitle" localSheetId="20">#REF!</definedName>
    <definedName name="ProjectTitle">#REF!</definedName>
    <definedName name="PROPFLOW" localSheetId="2">[69]Data!$A$2:$C$108</definedName>
    <definedName name="PROPFLOW" localSheetId="18">#REF!</definedName>
    <definedName name="PROPFLOW" localSheetId="21">[69]Data!$A$2:$C$108</definedName>
    <definedName name="PROPFLOW" localSheetId="25">[69]Data!$A$2:$C$108</definedName>
    <definedName name="PROPFLOW" localSheetId="15">#REF!</definedName>
    <definedName name="PROPFLOW">#REF!</definedName>
    <definedName name="PROPS" localSheetId="15">#REF!</definedName>
    <definedName name="PROPS">#REF!</definedName>
    <definedName name="PROVISIONS" localSheetId="22">#REF!</definedName>
    <definedName name="PROVISIONS" localSheetId="20">#REF!</definedName>
    <definedName name="PROVISIONS">#REF!</definedName>
    <definedName name="ps" localSheetId="22">#N/A</definedName>
    <definedName name="ps" localSheetId="21">#N/A</definedName>
    <definedName name="ps" localSheetId="25">#N/A</definedName>
    <definedName name="PS" localSheetId="15">#REF!</definedName>
    <definedName name="ps" localSheetId="20">#N/A</definedName>
    <definedName name="ps">#N/A</definedName>
    <definedName name="PS___0" localSheetId="18">#REF!</definedName>
    <definedName name="PS___0" localSheetId="15">#REF!</definedName>
    <definedName name="PS___0">#REF!</definedName>
    <definedName name="PS___13" localSheetId="15">#REF!</definedName>
    <definedName name="PS___13">#REF!</definedName>
    <definedName name="psi" localSheetId="15">#REF!</definedName>
    <definedName name="psi">#REF!</definedName>
    <definedName name="pt">#REF!</definedName>
    <definedName name="pti">#REF!</definedName>
    <definedName name="PublicDocuments" localSheetId="22">#REF!</definedName>
    <definedName name="PublicDocuments" localSheetId="20">#REF!</definedName>
    <definedName name="PublicDocuments" localSheetId="3">#REF!</definedName>
    <definedName name="PublicDocuments">#REF!</definedName>
    <definedName name="PUMP" localSheetId="2">'[26]Cost of O &amp; O'!$F$27</definedName>
    <definedName name="PUMP" localSheetId="18">#REF!</definedName>
    <definedName name="PUMP" localSheetId="21">'[26]Cost of O &amp; O'!$F$27</definedName>
    <definedName name="PUMP" localSheetId="25">'[26]Cost of O &amp; O'!$F$27</definedName>
    <definedName name="PUMP" localSheetId="15">#REF!</definedName>
    <definedName name="PUMP">#REF!</definedName>
    <definedName name="PUMPS_DATA" localSheetId="22">#REF!</definedName>
    <definedName name="PUMPS_DATA" localSheetId="15">#REF!</definedName>
    <definedName name="PUMPS_DATA" localSheetId="20">#REF!</definedName>
    <definedName name="PUMPS_DATA">#REF!</definedName>
    <definedName name="putty" localSheetId="2">'[146]Rate Analysis'!$D$140</definedName>
    <definedName name="putty" localSheetId="18">#REF!</definedName>
    <definedName name="putty" localSheetId="21">'[146]Rate Analysis'!$D$140</definedName>
    <definedName name="putty" localSheetId="25">'[146]Rate Analysis'!$D$140</definedName>
    <definedName name="putty" localSheetId="15">#REF!</definedName>
    <definedName name="putty">#REF!</definedName>
    <definedName name="Puz" localSheetId="21">#REF!</definedName>
    <definedName name="Puz" localSheetId="25">#REF!</definedName>
    <definedName name="Puz" localSheetId="15">#REF!</definedName>
    <definedName name="Puz">#REF!</definedName>
    <definedName name="PW">'[80]220 11  BS '!#REF!</definedName>
    <definedName name="Pwl" localSheetId="21">#REF!</definedName>
    <definedName name="Pwl" localSheetId="25">#REF!</definedName>
    <definedName name="Pwl" localSheetId="15">#REF!</definedName>
    <definedName name="Pwl">#REF!</definedName>
    <definedName name="PWr">'[80]220 11  BS '!#REF!</definedName>
    <definedName name="q" localSheetId="3">#REF!</definedName>
    <definedName name="q">#REF!</definedName>
    <definedName name="QA" localSheetId="18">INDEX(#REF!,MATCH(#REF!,#REF!,0))</definedName>
    <definedName name="QA" localSheetId="15">INDEX(#REF!,MATCH(#REF!,#REF!,0))</definedName>
    <definedName name="QA">INDEX(#REF!,MATCH(#REF!,#REF!,0))</definedName>
    <definedName name="QB" localSheetId="18">INDEX(#REF!,MATCH(#REF!,#REF!,0))</definedName>
    <definedName name="QB" localSheetId="15">INDEX(#REF!,MATCH(#REF!,#REF!,0))</definedName>
    <definedName name="QB">INDEX(#REF!,MATCH(#REF!,#REF!,0))</definedName>
    <definedName name="QC" localSheetId="2">INDEX(#REF!,MATCH(#REF!,#REF!,0))</definedName>
    <definedName name="Qc" localSheetId="18">#REF!</definedName>
    <definedName name="QC" localSheetId="21">INDEX(#REF!,MATCH(#REF!,#REF!,0))</definedName>
    <definedName name="QC" localSheetId="25">INDEX(#REF!,MATCH(#REF!,#REF!,0))</definedName>
    <definedName name="Qc">#REF!</definedName>
    <definedName name="Qc___0">#REF!</definedName>
    <definedName name="Qc___13">#REF!</definedName>
    <definedName name="QD" localSheetId="18">INDEX(#REF!,MATCH(#REF!,#REF!,0))</definedName>
    <definedName name="QD" localSheetId="15">INDEX(#REF!,MATCH(#REF!,#REF!,0))</definedName>
    <definedName name="QD">INDEX(#REF!,MATCH(#REF!,#REF!,0))</definedName>
    <definedName name="QE" localSheetId="18">INDEX(#REF!,MATCH(#REF!,#REF!,0))</definedName>
    <definedName name="QE" localSheetId="15">INDEX(#REF!,MATCH(#REF!,#REF!,0))</definedName>
    <definedName name="QE">INDEX(#REF!,MATCH(#REF!,#REF!,0))</definedName>
    <definedName name="QF" localSheetId="2">INDEX(#REF!,MATCH(#REF!,#REF!,0))</definedName>
    <definedName name="Qf" localSheetId="18">#REF!</definedName>
    <definedName name="QF" localSheetId="21">INDEX(#REF!,MATCH(#REF!,#REF!,0))</definedName>
    <definedName name="QF" localSheetId="25">INDEX(#REF!,MATCH(#REF!,#REF!,0))</definedName>
    <definedName name="Qf">#REF!</definedName>
    <definedName name="Qf___0">#REF!</definedName>
    <definedName name="Qf___13">#REF!</definedName>
    <definedName name="qfc" localSheetId="3">#REF!</definedName>
    <definedName name="qfc">#REF!</definedName>
    <definedName name="QFC_AUDh">#REF!</definedName>
    <definedName name="QFC_AUDs">#REF!</definedName>
    <definedName name="QFC_AUDspa">#REF!</definedName>
    <definedName name="QFC_BO">#REF!</definedName>
    <definedName name="QFC_DEMh">#REF!</definedName>
    <definedName name="QFC_DEMs">#REF!</definedName>
    <definedName name="QFC_DEMspa">#REF!</definedName>
    <definedName name="QFC_FIMh">#REF!</definedName>
    <definedName name="QFC_FIMs">#REF!</definedName>
    <definedName name="QFC_FIMspa">#REF!</definedName>
    <definedName name="QFC_FIs">#REF!</definedName>
    <definedName name="QFC_NOKh">#REF!</definedName>
    <definedName name="QFC_NOKs">#REF!</definedName>
    <definedName name="QFC_NOKspa">#REF!</definedName>
    <definedName name="QFC_OWN">#REF!</definedName>
    <definedName name="qfc_s00">#REF!</definedName>
    <definedName name="QFC_S01">#REF!</definedName>
    <definedName name="QFC_S02">#REF!</definedName>
    <definedName name="QFC_S03">#REF!</definedName>
    <definedName name="qfc_s98">#REF!</definedName>
    <definedName name="qfc_s99">#REF!</definedName>
    <definedName name="QFC_SEKh">#REF!</definedName>
    <definedName name="QFC_SEKs">#REF!</definedName>
    <definedName name="QFC_SFRh">#REF!</definedName>
    <definedName name="QFC_SFRs">#REF!</definedName>
    <definedName name="QFC_SPC">#REF!</definedName>
    <definedName name="QFC_TR">#REF!</definedName>
    <definedName name="QFC_UKPh">#REF!</definedName>
    <definedName name="QFC_UKPs">#REF!</definedName>
    <definedName name="QFC_USDh">#REF!</definedName>
    <definedName name="QFC_USDs">#REF!</definedName>
    <definedName name="QFC_USDspa">#REF!</definedName>
    <definedName name="QG" localSheetId="18">INDEX(#REF!,MATCH(#REF!,#REF!,0))</definedName>
    <definedName name="QG" localSheetId="15">INDEX(#REF!,MATCH(#REF!,#REF!,0))</definedName>
    <definedName name="QG">INDEX(#REF!,MATCH(#REF!,#REF!,0))</definedName>
    <definedName name="QH" localSheetId="18">INDEX(#REF!,MATCH(#REF!,#REF!,0))</definedName>
    <definedName name="QH" localSheetId="15">INDEX(#REF!,MATCH(#REF!,#REF!,0))</definedName>
    <definedName name="QH">INDEX(#REF!,MATCH(#REF!,#REF!,0))</definedName>
    <definedName name="QI" localSheetId="2">INDEX(#REF!,MATCH(#REF!,#REF!,0))</definedName>
    <definedName name="Qi" localSheetId="18">#REF!</definedName>
    <definedName name="QI" localSheetId="21">INDEX(#REF!,MATCH(#REF!,#REF!,0))</definedName>
    <definedName name="QI" localSheetId="25">INDEX(#REF!,MATCH(#REF!,#REF!,0))</definedName>
    <definedName name="Qi">#REF!</definedName>
    <definedName name="Qi___0">#REF!</definedName>
    <definedName name="Qi___13">#REF!</definedName>
    <definedName name="QJ" localSheetId="18">INDEX(#REF!,MATCH(#REF!,#REF!,0))</definedName>
    <definedName name="QJ" localSheetId="15">INDEX(#REF!,MATCH(#REF!,#REF!,0))</definedName>
    <definedName name="QJ">INDEX(#REF!,MATCH(#REF!,#REF!,0))</definedName>
    <definedName name="QK" localSheetId="18">INDEX(#REF!,MATCH(#REF!,#REF!,0))</definedName>
    <definedName name="QK" localSheetId="15">INDEX(#REF!,MATCH(#REF!,#REF!,0))</definedName>
    <definedName name="QK">INDEX(#REF!,MATCH(#REF!,#REF!,0))</definedName>
    <definedName name="QL" localSheetId="2">INDEX(#REF!,MATCH(#REF!,#REF!,0))</definedName>
    <definedName name="Ql" localSheetId="18">#REF!</definedName>
    <definedName name="QL" localSheetId="21">INDEX(#REF!,MATCH(#REF!,#REF!,0))</definedName>
    <definedName name="QL" localSheetId="25">INDEX(#REF!,MATCH(#REF!,#REF!,0))</definedName>
    <definedName name="Ql">#REF!</definedName>
    <definedName name="Ql___0">#REF!</definedName>
    <definedName name="Ql___13">#REF!</definedName>
    <definedName name="QM" localSheetId="18">INDEX(#REF!,MATCH(#REF!,#REF!,0))</definedName>
    <definedName name="QM" localSheetId="15">INDEX(#REF!,MATCH(#REF!,#REF!,0))</definedName>
    <definedName name="QM">INDEX(#REF!,MATCH(#REF!,#REF!,0))</definedName>
    <definedName name="qq">#REF!</definedName>
    <definedName name="QQ_1">NA()</definedName>
    <definedName name="qqq" localSheetId="21">#N/A</definedName>
    <definedName name="qqq" localSheetId="25">#N/A</definedName>
    <definedName name="qqq">#N/A</definedName>
    <definedName name="QQQQ" localSheetId="2" hidden="1">{"form-D1",#N/A,FALSE,"FORM-D1";"form-D1_amt",#N/A,FALSE,"FORM-D1"}</definedName>
    <definedName name="QQQQ" localSheetId="22" hidden="1">{"form-D1",#N/A,FALSE,"FORM-D1";"form-D1_amt",#N/A,FALSE,"FORM-D1"}</definedName>
    <definedName name="QQQQ" localSheetId="18" hidden="1">{"form-D1",#N/A,FALSE,"FORM-D1";"form-D1_amt",#N/A,FALSE,"FORM-D1"}</definedName>
    <definedName name="QQQQ" localSheetId="21" hidden="1">{"form-D1",#N/A,FALSE,"FORM-D1";"form-D1_amt",#N/A,FALSE,"FORM-D1"}</definedName>
    <definedName name="QQQQ" localSheetId="25" hidden="1">{"form-D1",#N/A,FALSE,"FORM-D1";"form-D1_amt",#N/A,FALSE,"FORM-D1"}</definedName>
    <definedName name="QQQQ" localSheetId="15" hidden="1">{"form-D1",#N/A,FALSE,"FORM-D1";"form-D1_amt",#N/A,FALSE,"FORM-D1"}</definedName>
    <definedName name="QQQQ" localSheetId="20" hidden="1">{"form-D1",#N/A,FALSE,"FORM-D1";"form-D1_amt",#N/A,FALSE,"FORM-D1"}</definedName>
    <definedName name="QQQQ" hidden="1">{"form-D1",#N/A,FALSE,"FORM-D1";"form-D1_amt",#N/A,FALSE,"FORM-D1"}</definedName>
    <definedName name="QQQQ_1">NA()</definedName>
    <definedName name="QQQQQQQQQQ" localSheetId="2" hidden="1">#REF!</definedName>
    <definedName name="QQQQQQQQQQ" localSheetId="22" hidden="1">#REF!</definedName>
    <definedName name="QQQQQQQQQQ" localSheetId="15" hidden="1">#REF!</definedName>
    <definedName name="QQQQQQQQQQ" localSheetId="20" hidden="1">#REF!</definedName>
    <definedName name="QQQQQQQQQQ" hidden="1">#REF!</definedName>
    <definedName name="Qr">#REF!</definedName>
    <definedName name="qryEqptOrdDelyETAProfile_byConstrMgr" localSheetId="2">#REF!</definedName>
    <definedName name="qryEqptOrdDelyETAProfile_byConstrMgr">#REF!</definedName>
    <definedName name="qryEqptOrdPODelProfile_ByConstrMgr" localSheetId="2">#REF!</definedName>
    <definedName name="qryEqptOrdPODelProfile_ByConstrMgr">#REF!</definedName>
    <definedName name="Qspan">#REF!</definedName>
    <definedName name="Qt">#REF!</definedName>
    <definedName name="QTY" localSheetId="22">#REF!</definedName>
    <definedName name="QTY" localSheetId="21">#REF!</definedName>
    <definedName name="QTY" localSheetId="25">#REF!</definedName>
    <definedName name="QTY" localSheetId="20">#REF!</definedName>
    <definedName name="QTY">#REF!</definedName>
    <definedName name="QTY_1">"#REF!"</definedName>
    <definedName name="QTY_2">"#REF!"</definedName>
    <definedName name="Qty_as_on_apr">#REF!</definedName>
    <definedName name="QTY_AS_ON_APR_1">#REF!</definedName>
    <definedName name="quadFdnWet" comment="400 D/C QUAD VSTL">#REF!</definedName>
    <definedName name="quadTowererection">#REF!</definedName>
    <definedName name="Quantity" localSheetId="18">#REF!</definedName>
    <definedName name="Quantity">#REF!</definedName>
    <definedName name="Quote_Rev_No" localSheetId="22">#REF!</definedName>
    <definedName name="Quote_Rev_No" localSheetId="20">#REF!</definedName>
    <definedName name="Quote_Rev_No">#REF!</definedName>
    <definedName name="Qv">#REF!</definedName>
    <definedName name="QV_A">#REF!</definedName>
    <definedName name="QV_K">#REF!</definedName>
    <definedName name="QV_M">#REF!</definedName>
    <definedName name="QV_P">#REF!</definedName>
    <definedName name="QV_PAT">#REF!</definedName>
    <definedName name="qw" localSheetId="2" hidden="1">{"'PROFITABILITY'!$A$1:$F$45"}</definedName>
    <definedName name="qw" localSheetId="22" hidden="1">{"'PROFITABILITY'!$A$1:$F$45"}</definedName>
    <definedName name="qw" localSheetId="18" hidden="1">{"'PROFITABILITY'!$A$1:$F$45"}</definedName>
    <definedName name="qw" localSheetId="21" hidden="1">{"'PROFITABILITY'!$A$1:$F$45"}</definedName>
    <definedName name="qw" localSheetId="25" hidden="1">{"'PROFITABILITY'!$A$1:$F$45"}</definedName>
    <definedName name="qw" localSheetId="15">#REF!</definedName>
    <definedName name="qw" localSheetId="20" hidden="1">{"'PROFITABILITY'!$A$1:$F$45"}</definedName>
    <definedName name="qw" hidden="1">{"'PROFITABILITY'!$A$1:$F$45"}</definedName>
    <definedName name="qwer" localSheetId="22">#REF!</definedName>
    <definedName name="qwer" localSheetId="20">#REF!</definedName>
    <definedName name="qwer">#REF!</definedName>
    <definedName name="qwerty">#REF!</definedName>
    <definedName name="QWEWEQ">[52]NWC!#REF!</definedName>
    <definedName name="qwrqrqwrq">[52]GWC!#REF!</definedName>
    <definedName name="qwwwee">[52]GWC!#REF!</definedName>
    <definedName name="r_" localSheetId="22">#REF!</definedName>
    <definedName name="r_" localSheetId="20">#REF!</definedName>
    <definedName name="r_">#REF!</definedName>
    <definedName name="R___variation_factor_in_capacity_per_degree_Celcius">#REF!</definedName>
    <definedName name="RA" localSheetId="2">INDEX(#REF!,MATCH(#REF!,#REF!,0))</definedName>
    <definedName name="RA" localSheetId="18">#REF!</definedName>
    <definedName name="RA" localSheetId="21">INDEX(#REF!,MATCH(#REF!,#REF!,0))</definedName>
    <definedName name="RA" localSheetId="25">INDEX(#REF!,MATCH(#REF!,#REF!,0))</definedName>
    <definedName name="RA">#REF!</definedName>
    <definedName name="raaa" localSheetId="22" hidden="1">{"'Sheet1'!$A$4386:$N$4591"}</definedName>
    <definedName name="raaa" localSheetId="18" hidden="1">{"'Sheet1'!$A$4386:$N$4591"}</definedName>
    <definedName name="raaa" localSheetId="21" hidden="1">{"'Sheet1'!$A$4386:$N$4591"}</definedName>
    <definedName name="raaa" localSheetId="25" hidden="1">{"'Sheet1'!$A$4386:$N$4591"}</definedName>
    <definedName name="raaa" localSheetId="15" hidden="1">{"'Sheet1'!$A$4386:$N$4591"}</definedName>
    <definedName name="raaa" localSheetId="20" hidden="1">{"'Sheet1'!$A$4386:$N$4591"}</definedName>
    <definedName name="raaa" hidden="1">{"'Sheet1'!$A$4386:$N$4591"}</definedName>
    <definedName name="RAB_GI_Mranggen">#REF!</definedName>
    <definedName name="Rac" localSheetId="21">#REF!</definedName>
    <definedName name="Rac" localSheetId="25">#REF!</definedName>
    <definedName name="Rac">#REF!</definedName>
    <definedName name="RAD">#REF!</definedName>
    <definedName name="Radio" localSheetId="2" hidden="1">{"'PROFITABILITY'!$A$1:$F$45"}</definedName>
    <definedName name="Radio" localSheetId="22" hidden="1">{"'PROFITABILITY'!$A$1:$F$45"}</definedName>
    <definedName name="Radio" localSheetId="18" hidden="1">{"'PROFITABILITY'!$A$1:$F$45"}</definedName>
    <definedName name="Radio" localSheetId="21" hidden="1">{"'PROFITABILITY'!$A$1:$F$45"}</definedName>
    <definedName name="Radio" localSheetId="25" hidden="1">{"'PROFITABILITY'!$A$1:$F$45"}</definedName>
    <definedName name="Radio" localSheetId="15" hidden="1">{"'PROFITABILITY'!$A$1:$F$45"}</definedName>
    <definedName name="Radio" localSheetId="20" hidden="1">{"'PROFITABILITY'!$A$1:$F$45"}</definedName>
    <definedName name="Radio" hidden="1">{"'PROFITABILITY'!$A$1:$F$45"}</definedName>
    <definedName name="RaftD">#REF!</definedName>
    <definedName name="RaftSlbThk">#REF!</definedName>
    <definedName name="raghu" localSheetId="22">#REF!</definedName>
    <definedName name="raghu" localSheetId="20">#REF!</definedName>
    <definedName name="raghu" localSheetId="3">#REF!</definedName>
    <definedName name="raghu">#REF!</definedName>
    <definedName name="rahee" localSheetId="2" hidden="1">{#N/A,#N/A,FALSE,"CCTV"}</definedName>
    <definedName name="rahee" localSheetId="22" hidden="1">{#N/A,#N/A,FALSE,"CCTV"}</definedName>
    <definedName name="rahee" localSheetId="18" hidden="1">{#N/A,#N/A,FALSE,"CCTV"}</definedName>
    <definedName name="rahee" localSheetId="21" hidden="1">{#N/A,#N/A,FALSE,"CCTV"}</definedName>
    <definedName name="rahee" localSheetId="25" hidden="1">{#N/A,#N/A,FALSE,"CCTV"}</definedName>
    <definedName name="rahee" localSheetId="15" hidden="1">{#N/A,#N/A,FALSE,"CCTV"}</definedName>
    <definedName name="rahee" localSheetId="20" hidden="1">{#N/A,#N/A,FALSE,"CCTV"}</definedName>
    <definedName name="rahee" hidden="1">{#N/A,#N/A,FALSE,"CCTV"}</definedName>
    <definedName name="rahee2" localSheetId="2" hidden="1">{#N/A,#N/A,FALSE,"CCTV"}</definedName>
    <definedName name="rahee2" localSheetId="22" hidden="1">{#N/A,#N/A,FALSE,"CCTV"}</definedName>
    <definedName name="rahee2" localSheetId="18" hidden="1">{#N/A,#N/A,FALSE,"CCTV"}</definedName>
    <definedName name="rahee2" localSheetId="21" hidden="1">{#N/A,#N/A,FALSE,"CCTV"}</definedName>
    <definedName name="rahee2" localSheetId="25" hidden="1">{#N/A,#N/A,FALSE,"CCTV"}</definedName>
    <definedName name="rahee2" localSheetId="15" hidden="1">{#N/A,#N/A,FALSE,"CCTV"}</definedName>
    <definedName name="rahee2" localSheetId="20" hidden="1">{#N/A,#N/A,FALSE,"CCTV"}</definedName>
    <definedName name="rahee2" hidden="1">{#N/A,#N/A,FALSE,"CCTV"}</definedName>
    <definedName name="Rahul">#REF!</definedName>
    <definedName name="Rahul1">#REF!</definedName>
    <definedName name="RAIL" localSheetId="18">#REF!</definedName>
    <definedName name="RAIL">#REF!</definedName>
    <definedName name="Raj" localSheetId="22" hidden="1">{"'Sheet1'!$A$4386:$N$4591"}</definedName>
    <definedName name="Raj" localSheetId="18" hidden="1">{"'Sheet1'!$A$4386:$N$4591"}</definedName>
    <definedName name="Raj" localSheetId="21" hidden="1">{"'Sheet1'!$A$4386:$N$4591"}</definedName>
    <definedName name="Raj" localSheetId="25" hidden="1">{"'Sheet1'!$A$4386:$N$4591"}</definedName>
    <definedName name="Raj" localSheetId="15" hidden="1">{"'Sheet1'!$A$4386:$N$4591"}</definedName>
    <definedName name="Raj" localSheetId="20" hidden="1">{"'Sheet1'!$A$4386:$N$4591"}</definedName>
    <definedName name="Raj" hidden="1">{"'Sheet1'!$A$4386:$N$4591"}</definedName>
    <definedName name="raja" localSheetId="2">#REF!</definedName>
    <definedName name="raja" localSheetId="3">#REF!</definedName>
    <definedName name="raja">#REF!</definedName>
    <definedName name="RAJEEV_ERECTORS">#REF!</definedName>
    <definedName name="rakesh">#REF!</definedName>
    <definedName name="RAM">#REF!</definedName>
    <definedName name="Rango_a_imprimir">#REF!</definedName>
    <definedName name="rani">[15]Sheet1!#REF!</definedName>
    <definedName name="RAPS">#REF!</definedName>
    <definedName name="rara" localSheetId="2">[151]E1!$R$3</definedName>
    <definedName name="rara" localSheetId="18">#REF!</definedName>
    <definedName name="rara" localSheetId="21">[151]E1!$R$3</definedName>
    <definedName name="rara" localSheetId="25">[151]E1!$R$3</definedName>
    <definedName name="rara" localSheetId="15">#REF!</definedName>
    <definedName name="rara">#REF!</definedName>
    <definedName name="RATE" localSheetId="15">#REF!</definedName>
    <definedName name="RATE">#REF!</definedName>
    <definedName name="RATE___0" localSheetId="15">#REF!</definedName>
    <definedName name="RATE___0">#REF!</definedName>
    <definedName name="rate0" localSheetId="2">[152]SUMMARY!$A$3:$E$1159</definedName>
    <definedName name="rate0" localSheetId="18">#REF!</definedName>
    <definedName name="rate0" localSheetId="21">[152]SUMMARY!$A$3:$E$1159</definedName>
    <definedName name="rate0" localSheetId="25">[152]SUMMARY!$A$3:$E$1159</definedName>
    <definedName name="rate0" localSheetId="15">#REF!</definedName>
    <definedName name="rate0">#REF!</definedName>
    <definedName name="rate1">#REF!</definedName>
    <definedName name="RATEST" localSheetId="15">#REF!</definedName>
    <definedName name="RATEST">#REF!</definedName>
    <definedName name="raverage" localSheetId="15">#REF!</definedName>
    <definedName name="raverage">#REF!</definedName>
    <definedName name="RawAgencyPrice" localSheetId="22">#REF!</definedName>
    <definedName name="RawAgencyPrice" localSheetId="20">#REF!</definedName>
    <definedName name="RawAgencyPrice">#REF!</definedName>
    <definedName name="RawData">#REF!</definedName>
    <definedName name="RAWRAR">#REF!</definedName>
    <definedName name="RB" localSheetId="22">INDEX(#REF!,MATCH(#REF!,#REF!,0))</definedName>
    <definedName name="RB" localSheetId="18">INDEX(#REF!,MATCH(#REF!,#REF!,0))</definedName>
    <definedName name="RB" localSheetId="21">INDEX(#REF!,MATCH(#REF!,#REF!,0))</definedName>
    <definedName name="RB" localSheetId="25">INDEX(#REF!,MATCH(#REF!,#REF!,0))</definedName>
    <definedName name="rb" localSheetId="15">#REF!</definedName>
    <definedName name="RB" localSheetId="20">INDEX(#REF!,MATCH(#REF!,#REF!,0))</definedName>
    <definedName name="RB">INDEX(#REF!,MATCH(#REF!,#REF!,0))</definedName>
    <definedName name="RBData">#REF!</definedName>
    <definedName name="RC_" localSheetId="18">INDEX(#REF!,MATCH(#REF!,#REF!,0))</definedName>
    <definedName name="RC_" localSheetId="15">INDEX(#REF!,MATCH(#REF!,#REF!,0))</definedName>
    <definedName name="RC_">INDEX(#REF!,MATCH(#REF!,#REF!,0))</definedName>
    <definedName name="RCArea" hidden="1">#REF!</definedName>
    <definedName name="RCC">#REF!</definedName>
    <definedName name="RCC_Offset">#REF!</definedName>
    <definedName name="RCCpipe300">#REF!</definedName>
    <definedName name="RCCpipe600">#REF!</definedName>
    <definedName name="RCD">#REF!</definedName>
    <definedName name="RCS">#REF!</definedName>
    <definedName name="RCT">#REF!</definedName>
    <definedName name="RD" localSheetId="18">INDEX(#REF!,MATCH(#REF!,#REF!,0))</definedName>
    <definedName name="RD" localSheetId="15">INDEX(#REF!,MATCH(#REF!,#REF!,0))</definedName>
    <definedName name="RD">INDEX(#REF!,MATCH(#REF!,#REF!,0))</definedName>
    <definedName name="rdc" localSheetId="21">#REF!</definedName>
    <definedName name="rdc" localSheetId="25">#REF!</definedName>
    <definedName name="rdc">#REF!</definedName>
    <definedName name="re">#REF!</definedName>
    <definedName name="Re___0">#REF!</definedName>
    <definedName name="Re___13">#REF!</definedName>
    <definedName name="re_bar">#REF!</definedName>
    <definedName name="RE_SIZE">#REF!</definedName>
    <definedName name="REACT220CTL">#REF!</definedName>
    <definedName name="REACT220FIRE">#REF!</definedName>
    <definedName name="REACT500">#REF!</definedName>
    <definedName name="REACT500CTL">#REF!</definedName>
    <definedName name="REACT500FIRE">#REF!</definedName>
    <definedName name="REACTOR">#REF!</definedName>
    <definedName name="REBAR">#REF!</definedName>
    <definedName name="REC6RD">#REF!</definedName>
    <definedName name="RECAPITUL">#REF!</definedName>
    <definedName name="Receivables_yearwise" localSheetId="22">#REF!</definedName>
    <definedName name="Receivables_yearwise" localSheetId="20">#REF!</definedName>
    <definedName name="Receivables_yearwise" localSheetId="3">#REF!</definedName>
    <definedName name="Receivables_yearwise">#REF!</definedName>
    <definedName name="RECON" hidden="1">{"form-D1",#N/A,FALSE,"FORM-D1";"form-D1_amt",#N/A,FALSE,"FORM-D1"}</definedName>
    <definedName name="RECORD">#REF!</definedName>
    <definedName name="_xlnm.Recorder" localSheetId="22">#REF!</definedName>
    <definedName name="_xlnm.Recorder" localSheetId="20">#REF!</definedName>
    <definedName name="_xlnm.Recorder" localSheetId="3">#REF!</definedName>
    <definedName name="_xlnm.Recorder">#REF!</definedName>
    <definedName name="RECOUT">#N/A</definedName>
    <definedName name="rect_4_415" localSheetId="15">#REF!</definedName>
    <definedName name="rect_4_415">#REF!</definedName>
    <definedName name="RED" localSheetId="2">#REF!</definedName>
    <definedName name="RED" localSheetId="22">#REF!</definedName>
    <definedName name="RED" localSheetId="20">#REF!</definedName>
    <definedName name="RED">#REF!</definedName>
    <definedName name="REE">#REF!</definedName>
    <definedName name="ref">#REF!</definedName>
    <definedName name="Ref__EUS_632_FDN_001" localSheetId="2">#REF!</definedName>
    <definedName name="Ref__EUS_632_FDN_001">#REF!</definedName>
    <definedName name="Ref__EUS_632_FDN_002" localSheetId="2">#REF!</definedName>
    <definedName name="Ref__EUS_632_FDN_002">#REF!</definedName>
    <definedName name="region">#REF!</definedName>
    <definedName name="regionnames">#REF!</definedName>
    <definedName name="regions">#REF!</definedName>
    <definedName name="REGULAR_STAFF_ENTRY" localSheetId="2">'[30]INPUT SHEET'!$B$462:$B$486</definedName>
    <definedName name="REGULAR_STAFF_ENTRY" localSheetId="18">#REF!</definedName>
    <definedName name="REGULAR_STAFF_ENTRY" localSheetId="21">'[30]INPUT SHEET'!$B$462:$B$486</definedName>
    <definedName name="REGULAR_STAFF_ENTRY" localSheetId="25">'[30]INPUT SHEET'!$B$462:$B$486</definedName>
    <definedName name="REGULAR_STAFF_ENTRY" localSheetId="15">#REF!</definedName>
    <definedName name="REGULAR_STAFF_ENTRY">#REF!</definedName>
    <definedName name="rel" localSheetId="15">#REF!</definedName>
    <definedName name="rel">#REF!</definedName>
    <definedName name="Rel.per" localSheetId="21">#REF!</definedName>
    <definedName name="Rel.per" localSheetId="25">#REF!</definedName>
    <definedName name="Rel.per" localSheetId="15">#REF!</definedName>
    <definedName name="Rel.per">#REF!</definedName>
    <definedName name="Rel.perm" localSheetId="21">#REF!</definedName>
    <definedName name="Rel.perm" localSheetId="25">#REF!</definedName>
    <definedName name="Rel.perm">#REF!</definedName>
    <definedName name="REN" localSheetId="22">#REF!</definedName>
    <definedName name="REN" localSheetId="20">#REF!</definedName>
    <definedName name="REN">#REF!</definedName>
    <definedName name="RENT" localSheetId="22">#REF!</definedName>
    <definedName name="RENT" localSheetId="20">#REF!</definedName>
    <definedName name="RENT">#REF!</definedName>
    <definedName name="REP">#REF!</definedName>
    <definedName name="Repairs">#REF!</definedName>
    <definedName name="req">#REF!</definedName>
    <definedName name="requi">#REF!</definedName>
    <definedName name="rer">[52]GWC!#REF!</definedName>
    <definedName name="RERE">#REF!</definedName>
    <definedName name="rerere">#REF!</definedName>
    <definedName name="Reselects">#REF!</definedName>
    <definedName name="resistivite">#REF!</definedName>
    <definedName name="Result33">#REF!</definedName>
    <definedName name="Result51">#REF!</definedName>
    <definedName name="Result61">#REF!</definedName>
    <definedName name="Rev" localSheetId="3">#REF!</definedName>
    <definedName name="Rev">#REF!</definedName>
    <definedName name="revconstn" hidden="1">#REF!</definedName>
    <definedName name="REVISION">#REF!</definedName>
    <definedName name="REVSTATUS" localSheetId="3">#REF!</definedName>
    <definedName name="REVSTATUS">#REF!</definedName>
    <definedName name="revstatuspage1">#REF!</definedName>
    <definedName name="revstatuspage2">#REF!</definedName>
    <definedName name="RevTable">#REF!</definedName>
    <definedName name="rewre" hidden="1">[50]BHANDUP!#REF!</definedName>
    <definedName name="rewrewwre" hidden="1">#REF!</definedName>
    <definedName name="rewrwewe" hidden="1">#REF!</definedName>
    <definedName name="RF" localSheetId="2" hidden="1">{#N/A,#N/A,FALSE,"CCTV"}</definedName>
    <definedName name="RF" localSheetId="22" hidden="1">{#N/A,#N/A,FALSE,"CCTV"}</definedName>
    <definedName name="RF" localSheetId="18" hidden="1">{#N/A,#N/A,FALSE,"CCTV"}</definedName>
    <definedName name="RF" localSheetId="21" hidden="1">{#N/A,#N/A,FALSE,"CCTV"}</definedName>
    <definedName name="RF" localSheetId="25" hidden="1">{#N/A,#N/A,FALSE,"CCTV"}</definedName>
    <definedName name="RF" localSheetId="15" hidden="1">{#N/A,#N/A,FALSE,"CCTV"}</definedName>
    <definedName name="RF" localSheetId="20" hidden="1">{#N/A,#N/A,FALSE,"CCTV"}</definedName>
    <definedName name="RF" hidden="1">{#N/A,#N/A,FALSE,"CCTV"}</definedName>
    <definedName name="RFGF">#REF!</definedName>
    <definedName name="RFP003A" localSheetId="2">#REF!</definedName>
    <definedName name="RFP003A" localSheetId="22">#REF!</definedName>
    <definedName name="RFP003A" localSheetId="15">#REF!</definedName>
    <definedName name="RFP003A" localSheetId="20">#REF!</definedName>
    <definedName name="RFP003A">#REF!</definedName>
    <definedName name="RFP003B" localSheetId="2">#REF!</definedName>
    <definedName name="RFP003B" localSheetId="22">#REF!</definedName>
    <definedName name="RFP003B" localSheetId="20">#REF!</definedName>
    <definedName name="RFP003B">#REF!</definedName>
    <definedName name="RFP003C" localSheetId="2">#REF!</definedName>
    <definedName name="RFP003C" localSheetId="22">#REF!</definedName>
    <definedName name="RFP003C" localSheetId="20">#REF!</definedName>
    <definedName name="RFP003C">#REF!</definedName>
    <definedName name="RFP003D">#REF!</definedName>
    <definedName name="RFP003E">#REF!</definedName>
    <definedName name="RFP003F">#REF!</definedName>
    <definedName name="RFP004Material_Total_LC">#REF!</definedName>
    <definedName name="RFP004Materiall_Total_FC">#REF!</definedName>
    <definedName name="RFP012DL_Total_MM">#REF!</definedName>
    <definedName name="rfsaf" localSheetId="2" hidden="1">{"'PROFITABILITY'!$A$1:$F$45"}</definedName>
    <definedName name="rfsaf" localSheetId="22" hidden="1">{"'PROFITABILITY'!$A$1:$F$45"}</definedName>
    <definedName name="rfsaf" localSheetId="18" hidden="1">{"'PROFITABILITY'!$A$1:$F$45"}</definedName>
    <definedName name="rfsaf" localSheetId="21" hidden="1">{"'PROFITABILITY'!$A$1:$F$45"}</definedName>
    <definedName name="rfsaf" localSheetId="25" hidden="1">{"'PROFITABILITY'!$A$1:$F$45"}</definedName>
    <definedName name="rfsaf" localSheetId="15" hidden="1">{"'PROFITABILITY'!$A$1:$F$45"}</definedName>
    <definedName name="rfsaf" localSheetId="20" hidden="1">{"'PROFITABILITY'!$A$1:$F$45"}</definedName>
    <definedName name="rfsaf" hidden="1">{"'PROFITABILITY'!$A$1:$F$45"}</definedName>
    <definedName name="RG" localSheetId="2">INDEX(#REF!,MATCH(#REF!,#REF!,0))</definedName>
    <definedName name="Rg" localSheetId="18">#REF!</definedName>
    <definedName name="RG" localSheetId="21">INDEX(#REF!,MATCH(#REF!,#REF!,0))</definedName>
    <definedName name="RG" localSheetId="25">INDEX(#REF!,MATCH(#REF!,#REF!,0))</definedName>
    <definedName name="Rg">#REF!</definedName>
    <definedName name="rgns">#REF!</definedName>
    <definedName name="rgs">#REF!</definedName>
    <definedName name="RH" localSheetId="18">INDEX(#REF!,MATCH(#REF!,#REF!,0))</definedName>
    <definedName name="RH" localSheetId="15">INDEX(#REF!,MATCH(#REF!,#REF!,0))</definedName>
    <definedName name="RH">INDEX(#REF!,MATCH(#REF!,#REF!,0))</definedName>
    <definedName name="rho">#REF!</definedName>
    <definedName name="RI" localSheetId="18">INDEX(#REF!,MATCH(#REF!,#REF!,0))</definedName>
    <definedName name="RI" localSheetId="15">INDEX(#REF!,MATCH(#REF!,#REF!,0))</definedName>
    <definedName name="RI">INDEX(#REF!,MATCH(#REF!,#REF!,0))</definedName>
    <definedName name="ric">#REF!</definedName>
    <definedName name="rig">#REF!</definedName>
    <definedName name="rishraetc">#REF!</definedName>
    <definedName name="Rising_CI" localSheetId="2">'[153]Rising Main'!$C$37:$G$62</definedName>
    <definedName name="Rising_CI" localSheetId="18">#REF!</definedName>
    <definedName name="Rising_CI" localSheetId="21">'[153]Rising Main'!$C$37:$G$62</definedName>
    <definedName name="Rising_CI" localSheetId="25">'[153]Rising Main'!$C$37:$G$62</definedName>
    <definedName name="Rising_CI" localSheetId="15">#REF!</definedName>
    <definedName name="Rising_CI">#REF!</definedName>
    <definedName name="Rising_Design" localSheetId="2">'[153]Rising Main'!$C$1:$E$28</definedName>
    <definedName name="Rising_Design" localSheetId="18">#REF!</definedName>
    <definedName name="Rising_Design" localSheetId="21">'[153]Rising Main'!$C$1:$E$28</definedName>
    <definedName name="Rising_Design" localSheetId="25">'[153]Rising Main'!$C$1:$E$28</definedName>
    <definedName name="Rising_Design" localSheetId="15">#REF!</definedName>
    <definedName name="Rising_Design">#REF!</definedName>
    <definedName name="risk" localSheetId="22">#REF!</definedName>
    <definedName name="risk" localSheetId="21">#REF!</definedName>
    <definedName name="risk" localSheetId="25">#REF!</definedName>
    <definedName name="Risk" localSheetId="15">#REF!</definedName>
    <definedName name="risk" localSheetId="20">#REF!</definedName>
    <definedName name="risk">#REF!</definedName>
    <definedName name="risk1" localSheetId="22">#REF!</definedName>
    <definedName name="risk1" localSheetId="21">#REF!</definedName>
    <definedName name="risk1" localSheetId="25">#REF!</definedName>
    <definedName name="risk1" localSheetId="20">#REF!</definedName>
    <definedName name="risk1">#REF!</definedName>
    <definedName name="risk3" localSheetId="21">#REF!</definedName>
    <definedName name="risk3" localSheetId="25">#REF!</definedName>
    <definedName name="risk3">#REF!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localSheetId="2" hidden="1">6</definedName>
    <definedName name="RiskHasSettings" localSheetId="22" hidden="1">5</definedName>
    <definedName name="RiskHasSettings" localSheetId="21" hidden="1">6</definedName>
    <definedName name="RiskHasSettings" localSheetId="25" hidden="1">6</definedName>
    <definedName name="RiskHasSettings" localSheetId="15" hidden="1">6</definedName>
    <definedName name="RiskHasSettings" localSheetId="20" hidden="1">5</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2" hidden="1">1000</definedName>
    <definedName name="RiskNumIterations" localSheetId="22" hidden="1">500</definedName>
    <definedName name="RiskNumIterations" localSheetId="21" hidden="1">1000</definedName>
    <definedName name="RiskNumIterations" localSheetId="25" hidden="1">1000</definedName>
    <definedName name="RiskNumIterations" localSheetId="15" hidden="1">1000</definedName>
    <definedName name="RiskNumIterations" localSheetId="20" hidden="1">500</definedName>
    <definedName name="RiskNumIterations" hidden="1">500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localSheetId="2" hidden="1">2</definedName>
    <definedName name="RiskSamplingType" localSheetId="22" hidden="1">3</definedName>
    <definedName name="RiskSamplingType" localSheetId="21" hidden="1">2</definedName>
    <definedName name="RiskSamplingType" localSheetId="25" hidden="1">2</definedName>
    <definedName name="RiskSamplingType" localSheetId="15" hidden="1">2</definedName>
    <definedName name="RiskSamplingType" localSheetId="20" hidden="1">3</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localSheetId="2" hidden="1">TRUE</definedName>
    <definedName name="RiskUseMultipleCPUs" localSheetId="22" hidden="1">FALSE</definedName>
    <definedName name="RiskUseMultipleCPUs" localSheetId="21" hidden="1">TRUE</definedName>
    <definedName name="RiskUseMultipleCPUs" localSheetId="25" hidden="1">TRUE</definedName>
    <definedName name="RiskUseMultipleCPUs" localSheetId="15" hidden="1">TRUE</definedName>
    <definedName name="RiskUseMultipleCPUs" localSheetId="20" hidden="1">FALSE</definedName>
    <definedName name="RiskUseMultipleCPUs" hidden="1">FALSE</definedName>
    <definedName name="RiverGodavari" localSheetId="15">#REF!</definedName>
    <definedName name="RiverGodavari">#REF!</definedName>
    <definedName name="RJ" localSheetId="18">INDEX(#REF!,MATCH(#REF!,#REF!,0))</definedName>
    <definedName name="RJ" localSheetId="15">INDEX(#REF!,MATCH(#REF!,#REF!,0))</definedName>
    <definedName name="RJ">INDEX(#REF!,MATCH(#REF!,#REF!,0))</definedName>
    <definedName name="RK" localSheetId="18">INDEX(#REF!,MATCH(#REF!,#REF!,0))</definedName>
    <definedName name="RK" localSheetId="15">INDEX(#REF!,MATCH(#REF!,#REF!,0))</definedName>
    <definedName name="RK">INDEX(#REF!,MATCH(#REF!,#REF!,0))</definedName>
    <definedName name="RL" localSheetId="2">INDEX(#REF!,MATCH(#REF!,#REF!,0))</definedName>
    <definedName name="Rl" localSheetId="18">#REF!</definedName>
    <definedName name="RL" localSheetId="21">INDEX(#REF!,MATCH(#REF!,#REF!,0))</definedName>
    <definedName name="RL" localSheetId="25">INDEX(#REF!,MATCH(#REF!,#REF!,0))</definedName>
    <definedName name="Rl">#REF!</definedName>
    <definedName name="Rl___0">#REF!</definedName>
    <definedName name="Rl___13">#REF!</definedName>
    <definedName name="rldif">#REF!</definedName>
    <definedName name="rldis">#REF!</definedName>
    <definedName name="Rlead">#REF!</definedName>
    <definedName name="RLPS">#REF!</definedName>
    <definedName name="RM" localSheetId="18">INDEX(#REF!,MATCH(#REF!,#REF!,0))</definedName>
    <definedName name="RM" localSheetId="21">INDEX(#REF!,MATCH(#REF!,#REF!,0))</definedName>
    <definedName name="RM" localSheetId="25">INDEX(#REF!,MATCH(#REF!,#REF!,0))</definedName>
    <definedName name="RM" localSheetId="15">INDEX(#REF!,MATCH(#REF!,#REF!,0))</definedName>
    <definedName name="RM">INDEX(#REF!,MATCH(#REF!,#REF!,0))</definedName>
    <definedName name="rmcaccp" localSheetId="22">#REF!</definedName>
    <definedName name="rmcaccp" localSheetId="20">#REF!</definedName>
    <definedName name="rmcaccp">#REF!</definedName>
    <definedName name="rmcecp" localSheetId="22">#REF!</definedName>
    <definedName name="rmcecp" localSheetId="20">#REF!</definedName>
    <definedName name="rmcecp">#REF!</definedName>
    <definedName name="rmcmcc.1" localSheetId="22">#REF!</definedName>
    <definedName name="rmcmcc.1" localSheetId="20">#REF!</definedName>
    <definedName name="rmcmcc.1">#REF!</definedName>
    <definedName name="rmcmcc.2" localSheetId="22">#REF!</definedName>
    <definedName name="rmcmcc.2" localSheetId="20">#REF!</definedName>
    <definedName name="rmcmcc.2">#REF!</definedName>
    <definedName name="rmcmcc.3" localSheetId="22">#REF!</definedName>
    <definedName name="rmcmcc.3" localSheetId="20">#REF!</definedName>
    <definedName name="rmcmcc.3">#REF!</definedName>
    <definedName name="rmcmltsb" localSheetId="22">#REF!</definedName>
    <definedName name="rmcmltsb" localSheetId="20">#REF!</definedName>
    <definedName name="rmcmltsb">#REF!</definedName>
    <definedName name="rmcmsb.ups" localSheetId="22">#REF!</definedName>
    <definedName name="rmcmsb.ups" localSheetId="20">#REF!</definedName>
    <definedName name="rmcmsb.ups">#REF!</definedName>
    <definedName name="rmcsmsb.1" localSheetId="22">#REF!</definedName>
    <definedName name="rmcsmsb.1" localSheetId="20">#REF!</definedName>
    <definedName name="rmcsmsb.1">#REF!</definedName>
    <definedName name="rmcsmsb.2" localSheetId="22">#REF!</definedName>
    <definedName name="rmcsmsb.2" localSheetId="20">#REF!</definedName>
    <definedName name="rmcsmsb.2">#REF!</definedName>
    <definedName name="rmcsmsb.3" localSheetId="22">#REF!</definedName>
    <definedName name="rmcsmsb.3" localSheetId="20">#REF!</definedName>
    <definedName name="rmcsmsb.3">#REF!</definedName>
    <definedName name="rmcsmsb.b" localSheetId="22">#REF!</definedName>
    <definedName name="rmcsmsb.b" localSheetId="20">#REF!</definedName>
    <definedName name="rmcsmsb.b">#REF!</definedName>
    <definedName name="rmcsmsb.g" localSheetId="22">#REF!</definedName>
    <definedName name="rmcsmsb.g" localSheetId="20">#REF!</definedName>
    <definedName name="rmcsmsb.g">#REF!</definedName>
    <definedName name="rmcsmsb.lab" localSheetId="22">#REF!</definedName>
    <definedName name="rmcsmsb.lab" localSheetId="20">#REF!</definedName>
    <definedName name="rmcsmsb.lab">#REF!</definedName>
    <definedName name="rmcsmsb.main" localSheetId="22">#REF!</definedName>
    <definedName name="rmcsmsb.main" localSheetId="20">#REF!</definedName>
    <definedName name="rmcsmsb.main">#REF!</definedName>
    <definedName name="rmcsmsb.t" localSheetId="22">#REF!</definedName>
    <definedName name="rmcsmsb.t" localSheetId="20">#REF!</definedName>
    <definedName name="rmcsmsb.t">#REF!</definedName>
    <definedName name="rmcsmsb.ups" localSheetId="22">#REF!</definedName>
    <definedName name="rmcsmsb.ups" localSheetId="20">#REF!</definedName>
    <definedName name="rmcsmsb.ups">#REF!</definedName>
    <definedName name="rmcup.1" localSheetId="22">#REF!</definedName>
    <definedName name="rmcup.1" localSheetId="20">#REF!</definedName>
    <definedName name="rmcup.1">#REF!</definedName>
    <definedName name="rmcup.2" localSheetId="22">#REF!</definedName>
    <definedName name="rmcup.2" localSheetId="20">#REF!</definedName>
    <definedName name="rmcup.2">#REF!</definedName>
    <definedName name="robot">#REF!</definedName>
    <definedName name="ROCE.R" localSheetId="2">'[154]TS-TC'!$K$1:$L$3</definedName>
    <definedName name="ROCE.R" localSheetId="18">#REF!</definedName>
    <definedName name="ROCE.R" localSheetId="21">'[154]TS-TC'!$K$1:$L$3</definedName>
    <definedName name="ROCE.R" localSheetId="25">'[154]TS-TC'!$K$1:$L$3</definedName>
    <definedName name="ROCE.R" localSheetId="15">#REF!</definedName>
    <definedName name="ROCE.R">#REF!</definedName>
    <definedName name="rockexcavation" localSheetId="2">'[97]Master Rates'!$D$7</definedName>
    <definedName name="rockexcavation" localSheetId="18">#REF!</definedName>
    <definedName name="rockexcavation" localSheetId="21">'[97]Master Rates'!$D$7</definedName>
    <definedName name="rockexcavation" localSheetId="25">'[97]Master Rates'!$D$7</definedName>
    <definedName name="rockexcavation" localSheetId="15">#REF!</definedName>
    <definedName name="rockexcavation">#REF!</definedName>
    <definedName name="RODS" localSheetId="22">#REF!</definedName>
    <definedName name="RODS" localSheetId="15">#REF!</definedName>
    <definedName name="RODS" localSheetId="20">#REF!</definedName>
    <definedName name="RODS">#REF!</definedName>
    <definedName name="roller8MT" localSheetId="2">'[74]Machinary_Road Work'!$K$47</definedName>
    <definedName name="roller8MT" localSheetId="18">#REF!</definedName>
    <definedName name="roller8MT" localSheetId="21">'[74]Machinary_Road Work'!$K$47</definedName>
    <definedName name="roller8MT" localSheetId="25">'[74]Machinary_Road Work'!$K$47</definedName>
    <definedName name="roller8MT" localSheetId="15">#REF!</definedName>
    <definedName name="roller8MT">#REF!</definedName>
    <definedName name="ROLLFCCASHFLOW" localSheetId="22">#REF!</definedName>
    <definedName name="ROLLFCCASHFLOW" localSheetId="20">#REF!</definedName>
    <definedName name="ROLLFCCASHFLOW" localSheetId="3">#REF!</definedName>
    <definedName name="ROLLFCCASHFLOW">#REF!</definedName>
    <definedName name="ROLLFCWKGS" localSheetId="3">#REF!</definedName>
    <definedName name="ROLLFCWKGS">#REF!</definedName>
    <definedName name="ROLLGFC" localSheetId="3">#REF!</definedName>
    <definedName name="ROLLGFC">#REF!</definedName>
    <definedName name="root1">#REF!</definedName>
    <definedName name="root2">#REF!</definedName>
    <definedName name="root3">#REF!</definedName>
    <definedName name="rorp">#REF!</definedName>
    <definedName name="rosid">#REF!</definedName>
    <definedName name="ROTARY" localSheetId="2">'[26]Cost of O &amp; O'!$F$28</definedName>
    <definedName name="ROTARY" localSheetId="18">#REF!</definedName>
    <definedName name="ROTARY" localSheetId="21">'[26]Cost of O &amp; O'!$F$28</definedName>
    <definedName name="ROTARY" localSheetId="25">'[26]Cost of O &amp; O'!$F$28</definedName>
    <definedName name="ROTARY" localSheetId="15">#REF!</definedName>
    <definedName name="ROTARY">#REF!</definedName>
    <definedName name="rousd" localSheetId="22">#REF!</definedName>
    <definedName name="rousd" localSheetId="15">#REF!</definedName>
    <definedName name="rousd" localSheetId="20">#REF!</definedName>
    <definedName name="rousd">#REF!</definedName>
    <definedName name="rout_t" localSheetId="22">#REF!</definedName>
    <definedName name="rout_t" localSheetId="20">#REF!</definedName>
    <definedName name="rout_t">#REF!</definedName>
    <definedName name="ROW">#REF!</definedName>
    <definedName name="Roxy">#REF!</definedName>
    <definedName name="rp">#REF!</definedName>
    <definedName name="RPROT220">#REF!</definedName>
    <definedName name="RPROT500">#REF!</definedName>
    <definedName name="RPRTO500">#REF!</definedName>
    <definedName name="RPRTOT500">#REF!</definedName>
    <definedName name="rr">#REF!</definedName>
    <definedName name="rrammv">#REF!</definedName>
    <definedName name="RRecorderecorder">#REF!</definedName>
    <definedName name="Rrelay">#REF!</definedName>
    <definedName name="RRR" hidden="1">#REF!</definedName>
    <definedName name="rrrr">#REF!</definedName>
    <definedName name="RRRRRRRRRRRRRRRRRRRRRR">#REF!</definedName>
    <definedName name="rrrrtrt">#REF!</definedName>
    <definedName name="RRstones">#REF!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 localSheetId="21">#REF!</definedName>
    <definedName name="RSP" localSheetId="25">#REF!</definedName>
    <definedName name="RSP">#REF!</definedName>
    <definedName name="Rt" localSheetId="21">#REF!</definedName>
    <definedName name="Rt" localSheetId="25">#REF!</definedName>
    <definedName name="Rt">#REF!</definedName>
    <definedName name="rtferty">#REF!</definedName>
    <definedName name="rtfr">#REF!</definedName>
    <definedName name="rts">#REF!</definedName>
    <definedName name="rttrt" hidden="1">{"form-D1",#N/A,FALSE,"FORM-D1";"form-D1_amt",#N/A,FALSE,"FORM-D1"}</definedName>
    <definedName name="RTU1_AI">#REF!</definedName>
    <definedName name="RTU1_DI">#REF!</definedName>
    <definedName name="RTU1_DO">#REF!</definedName>
    <definedName name="RTU1_PC">#REF!</definedName>
    <definedName name="RTU2_AI">#REF!</definedName>
    <definedName name="RTU2_DI">#REF!</definedName>
    <definedName name="RTU2_DO">#REF!</definedName>
    <definedName name="RTU2_PC">#REF!</definedName>
    <definedName name="RUPEES">#REF!</definedName>
    <definedName name="RUPEES_1">#REF!</definedName>
    <definedName name="rvfdd">#REF!</definedName>
    <definedName name="rwerewre" hidden="1">#REF!</definedName>
    <definedName name="rwrqwr">[52]GWC!#REF!</definedName>
    <definedName name="rx">#REF!</definedName>
    <definedName name="rxearthing">#REF!</definedName>
    <definedName name="ry" localSheetId="2">'[61]FORM-16'!$A$1:$J$61</definedName>
    <definedName name="ry" localSheetId="18">#REF!</definedName>
    <definedName name="ry" localSheetId="21">'[61]FORM-16'!$A$1:$J$61</definedName>
    <definedName name="ry" localSheetId="25">'[61]FORM-16'!$A$1:$J$61</definedName>
    <definedName name="ry" localSheetId="15">#REF!</definedName>
    <definedName name="ry">#REF!</definedName>
    <definedName name="rzgymj">#REF!</definedName>
    <definedName name="s" localSheetId="22">#REF!</definedName>
    <definedName name="s" localSheetId="15">#REF!</definedName>
    <definedName name="s" localSheetId="20">#REF!</definedName>
    <definedName name="s">#REF!</definedName>
    <definedName name="s.f">#REF!</definedName>
    <definedName name="s_1" localSheetId="2" hidden="1">{"'PROFITABILITY'!$A$1:$F$45"}</definedName>
    <definedName name="s_1" localSheetId="22" hidden="1">{"'PROFITABILITY'!$A$1:$F$45"}</definedName>
    <definedName name="s_1" localSheetId="18" hidden="1">{"'PROFITABILITY'!$A$1:$F$45"}</definedName>
    <definedName name="s_1" localSheetId="21" hidden="1">{"'PROFITABILITY'!$A$1:$F$45"}</definedName>
    <definedName name="s_1" localSheetId="25" hidden="1">{"'PROFITABILITY'!$A$1:$F$45"}</definedName>
    <definedName name="s_1" localSheetId="15" hidden="1">{"'PROFITABILITY'!$A$1:$F$45"}</definedName>
    <definedName name="s_1" localSheetId="20" hidden="1">{"'PROFITABILITY'!$A$1:$F$45"}</definedName>
    <definedName name="s_1" hidden="1">{"'PROFITABILITY'!$A$1:$F$45"}</definedName>
    <definedName name="S_41" hidden="1">{0,0,0,0;0,#N/A,FALSE,0}</definedName>
    <definedName name="S_S_Name">#REF!</definedName>
    <definedName name="S_T_Q_E_MI">#REF!</definedName>
    <definedName name="S0">#REF!</definedName>
    <definedName name="s0ne">#REF!</definedName>
    <definedName name="SA" localSheetId="21">#REF!</definedName>
    <definedName name="SA" localSheetId="25">#REF!</definedName>
    <definedName name="SA">#REF!</definedName>
    <definedName name="saa" hidden="1">{"form-D1",#N/A,FALSE,"FORM-D1";"form-D1_amt",#N/A,FALSE,"FORM-D1"}</definedName>
    <definedName name="sadafas">#REF!</definedName>
    <definedName name="sadgasdg">#REF!</definedName>
    <definedName name="Sagar">#REF!</definedName>
    <definedName name="sak">#REF!</definedName>
    <definedName name="sal">#REF!</definedName>
    <definedName name="salar">#REF!</definedName>
    <definedName name="SALARIES___WAGES">#REF!</definedName>
    <definedName name="salary">#REF!</definedName>
    <definedName name="SALEFACT" localSheetId="22">#REF!</definedName>
    <definedName name="SALEFACT" localSheetId="20">#REF!</definedName>
    <definedName name="SALEFACT" localSheetId="3">#REF!</definedName>
    <definedName name="SALEFACT">#REF!</definedName>
    <definedName name="sales">#REF!</definedName>
    <definedName name="Sales_Per_Manday">#REF!</definedName>
    <definedName name="SALESPLAN">#REF!</definedName>
    <definedName name="Sand_124" localSheetId="2">'[81]Rate Analysis'!$D$435</definedName>
    <definedName name="Sand_124" localSheetId="22">#REF!</definedName>
    <definedName name="Sand_124" localSheetId="18">#REF!</definedName>
    <definedName name="Sand_124" localSheetId="21">'[81]Rate Analysis'!$D$435</definedName>
    <definedName name="Sand_124" localSheetId="25">'[81]Rate Analysis'!$D$435</definedName>
    <definedName name="Sand_124" localSheetId="15">#REF!</definedName>
    <definedName name="Sand_124" localSheetId="20">#REF!</definedName>
    <definedName name="Sand_124">#REF!</definedName>
    <definedName name="sand124" localSheetId="2">[31]Analysis!$D$435</definedName>
    <definedName name="sand124" localSheetId="18">#REF!</definedName>
    <definedName name="sand124" localSheetId="21">[31]Analysis!$D$435</definedName>
    <definedName name="sand124" localSheetId="25">[31]Analysis!$D$435</definedName>
    <definedName name="sand124" localSheetId="15">#REF!</definedName>
    <definedName name="sand124">#REF!</definedName>
    <definedName name="SandI_Mobi_Mth" localSheetId="22">#REF!</definedName>
    <definedName name="SandI_Mobi_Mth" localSheetId="15">#REF!</definedName>
    <definedName name="SandI_Mobi_Mth" localSheetId="20">#REF!</definedName>
    <definedName name="SandI_Mobi_Mth">#REF!</definedName>
    <definedName name="SandI_Mth" localSheetId="22">#REF!</definedName>
    <definedName name="SandI_Mth" localSheetId="20">#REF!</definedName>
    <definedName name="SandI_Mth">#REF!</definedName>
    <definedName name="SandMT" localSheetId="2">'[63]Basic Rates'!$E$10</definedName>
    <definedName name="SandMT" localSheetId="18">#REF!</definedName>
    <definedName name="SandMT" localSheetId="21">'[63]Basic Rates'!$E$10</definedName>
    <definedName name="SandMT" localSheetId="25">'[63]Basic Rates'!$E$10</definedName>
    <definedName name="SandMT" localSheetId="15">#REF!</definedName>
    <definedName name="SandMT">#REF!</definedName>
    <definedName name="Sanitary" localSheetId="15">#REF!</definedName>
    <definedName name="Sanitary">#REF!</definedName>
    <definedName name="SAP_SUMM" localSheetId="3">#REF!</definedName>
    <definedName name="SAP_SUMM">#REF!</definedName>
    <definedName name="sarava">#N/A</definedName>
    <definedName name="sarita" localSheetId="18">#REF!</definedName>
    <definedName name="sarita" localSheetId="15">#REF!</definedName>
    <definedName name="sarita" localSheetId="3">#REF!</definedName>
    <definedName name="sarita">#REF!</definedName>
    <definedName name="sary" localSheetId="2">'[102]FORM-16'!$A$1:$J$61</definedName>
    <definedName name="sary" localSheetId="18">#REF!</definedName>
    <definedName name="sary" localSheetId="21">'[102]FORM-16'!$A$1:$J$61</definedName>
    <definedName name="sary" localSheetId="25">'[102]FORM-16'!$A$1:$J$61</definedName>
    <definedName name="sary" localSheetId="15">#REF!</definedName>
    <definedName name="sary">#REF!</definedName>
    <definedName name="sasi">#REF!</definedName>
    <definedName name="sastry">#REF!</definedName>
    <definedName name="SATYA" localSheetId="15">#REF!</definedName>
    <definedName name="SATYA">#REF!</definedName>
    <definedName name="SAUN" localSheetId="15">#REF!</definedName>
    <definedName name="SAUN">#REF!</definedName>
    <definedName name="SB" localSheetId="22">INDEX(#REF!,MATCH(#REF!,#REF!,0))</definedName>
    <definedName name="SB" localSheetId="18">INDEX(#REF!,MATCH(#REF!,#REF!,0))</definedName>
    <definedName name="SB" localSheetId="21">INDEX(#REF!,MATCH(#REF!,#REF!,0))</definedName>
    <definedName name="SB" localSheetId="25">INDEX(#REF!,MATCH(#REF!,#REF!,0))</definedName>
    <definedName name="sb" localSheetId="15">#REF!</definedName>
    <definedName name="SB" localSheetId="20">INDEX(#REF!,MATCH(#REF!,#REF!,0))</definedName>
    <definedName name="SB">INDEX(#REF!,MATCH(#REF!,#REF!,0))</definedName>
    <definedName name="SC" localSheetId="22">INDEX(#REF!,MATCH(#REF!,#REF!,0))</definedName>
    <definedName name="SC" localSheetId="18">INDEX(#REF!,MATCH(#REF!,#REF!,0))</definedName>
    <definedName name="SC" localSheetId="15">#REF!</definedName>
    <definedName name="SC" localSheetId="20">INDEX(#REF!,MATCH(#REF!,#REF!,0))</definedName>
    <definedName name="SC">INDEX(#REF!,MATCH(#REF!,#REF!,0))</definedName>
    <definedName name="SC_Ave" localSheetId="22">#REF!</definedName>
    <definedName name="SC_Ave" localSheetId="20">#REF!</definedName>
    <definedName name="SC_Ave">#REF!</definedName>
    <definedName name="SC_Mobi_Mth">#REF!</definedName>
    <definedName name="SC_MP_Peak">#REF!</definedName>
    <definedName name="SC_Mth">#REF!</definedName>
    <definedName name="SC_percentage">#REF!</definedName>
    <definedName name="SC_SALE_FACT">#REF!</definedName>
    <definedName name="SC_Sales">#REF!</definedName>
    <definedName name="SCADA">#REF!</definedName>
    <definedName name="SCADA220">#REF!</definedName>
    <definedName name="SCADA220SS">#REF!</definedName>
    <definedName name="scale">#REF!</definedName>
    <definedName name="scbwo">#REF!</definedName>
    <definedName name="scf">#REF!</definedName>
    <definedName name="SCH" localSheetId="21">#REF!</definedName>
    <definedName name="SCH" localSheetId="25">#REF!</definedName>
    <definedName name="SCH">#REF!</definedName>
    <definedName name="sch.40">#REF!</definedName>
    <definedName name="sCHE4">#REF!</definedName>
    <definedName name="Sched_Pay">#REF!</definedName>
    <definedName name="schedule" localSheetId="2" hidden="1">{"form-D1",#N/A,FALSE,"FORM-D1";"form-D1_amt",#N/A,FALSE,"FORM-D1"}</definedName>
    <definedName name="schedule" localSheetId="22" hidden="1">{"form-D1",#N/A,FALSE,"FORM-D1";"form-D1_amt",#N/A,FALSE,"FORM-D1"}</definedName>
    <definedName name="schedule" localSheetId="18" hidden="1">{"form-D1",#N/A,FALSE,"FORM-D1";"form-D1_amt",#N/A,FALSE,"FORM-D1"}</definedName>
    <definedName name="schedule" localSheetId="21" hidden="1">{"form-D1",#N/A,FALSE,"FORM-D1";"form-D1_amt",#N/A,FALSE,"FORM-D1"}</definedName>
    <definedName name="schedule" localSheetId="25" hidden="1">{"form-D1",#N/A,FALSE,"FORM-D1";"form-D1_amt",#N/A,FALSE,"FORM-D1"}</definedName>
    <definedName name="schedule" localSheetId="15" hidden="1">{"form-D1",#N/A,FALSE,"FORM-D1";"form-D1_amt",#N/A,FALSE,"FORM-D1"}</definedName>
    <definedName name="schedule" localSheetId="20" hidden="1">{"form-D1",#N/A,FALSE,"FORM-D1";"form-D1_amt",#N/A,FALSE,"FORM-D1"}</definedName>
    <definedName name="schedule" hidden="1">{"form-D1",#N/A,FALSE,"FORM-D1";"form-D1_amt",#N/A,FALSE,"FORM-D1"}</definedName>
    <definedName name="SCHEDULE_NO._1" localSheetId="2">#REF!</definedName>
    <definedName name="SCHEDULE_NO._1" localSheetId="22">#REF!</definedName>
    <definedName name="SCHEDULE_NO._1" localSheetId="15">#REF!</definedName>
    <definedName name="SCHEDULE_NO._1" localSheetId="20">#REF!</definedName>
    <definedName name="SCHEDULE_NO._1">#REF!</definedName>
    <definedName name="SCHEDULE_NO._10___Loans___Advances" localSheetId="2">#REF!</definedName>
    <definedName name="SCHEDULE_NO._10___Loans___Advances" localSheetId="15">#REF!</definedName>
    <definedName name="SCHEDULE_NO._10___Loans___Advances">#REF!</definedName>
    <definedName name="SCHEDULE_NO._11a___Current_Liabilities" localSheetId="2">#REF!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Area">#REF!</definedName>
    <definedName name="Scheduled_Extra_Payments">#REF!</definedName>
    <definedName name="Scheduled_Interest_Rate">#REF!</definedName>
    <definedName name="Scheduled_Monthly_Payment">#REF!</definedName>
    <definedName name="ScheduleName">#REF!</definedName>
    <definedName name="ScheduleReference">#REF!</definedName>
    <definedName name="SchList">#REF!</definedName>
    <definedName name="schools">#REF!</definedName>
    <definedName name="SCIENCE">#REF!</definedName>
    <definedName name="Scope" localSheetId="2">[99]Data!$C$7</definedName>
    <definedName name="Scope" localSheetId="18">#REF!</definedName>
    <definedName name="Scope" localSheetId="21">[99]Data!$C$7</definedName>
    <definedName name="Scope" localSheetId="25">[99]Data!$C$7</definedName>
    <definedName name="Scope" localSheetId="15">#REF!</definedName>
    <definedName name="Scope">#REF!</definedName>
    <definedName name="scrb" localSheetId="15">#REF!</definedName>
    <definedName name="scrb">#REF!</definedName>
    <definedName name="Sd" localSheetId="22">#REF!</definedName>
    <definedName name="Sd" localSheetId="20">#REF!</definedName>
    <definedName name="Sd">#REF!</definedName>
    <definedName name="sda" hidden="1">{"form-D1",#N/A,FALSE,"FORM-D1";"form-D1_amt",#N/A,FALSE,"FORM-D1"}</definedName>
    <definedName name="sdaa">[52]GWC!#REF!</definedName>
    <definedName name="Sdate">#REF!</definedName>
    <definedName name="sdezrfgfg">#REF!</definedName>
    <definedName name="sdf" localSheetId="22">#REF!</definedName>
    <definedName name="sdf" localSheetId="20">#REF!</definedName>
    <definedName name="sdf">#REF!</definedName>
    <definedName name="SDF2A">#REF!</definedName>
    <definedName name="sdfgdfg">#REF!</definedName>
    <definedName name="sdfgdsafg">#REF!</definedName>
    <definedName name="sdfghdf">#REF!</definedName>
    <definedName name="sdfgsfdgh">#REF!</definedName>
    <definedName name="sdfgsfg">#REF!</definedName>
    <definedName name="sdfgtd">#REF!</definedName>
    <definedName name="sdfhsdfhg">#REF!</definedName>
    <definedName name="sdfhsdhds">#REF!</definedName>
    <definedName name="sdfhszdfh">#REF!</definedName>
    <definedName name="sdif">#REF!</definedName>
    <definedName name="sdjghkkjhg" hidden="1">#REF!</definedName>
    <definedName name="sdr">#REF!</definedName>
    <definedName name="sdrfg">#REF!</definedName>
    <definedName name="sdrfgsdfg">#REF!</definedName>
    <definedName name="sdrfgsdfghb">#REF!</definedName>
    <definedName name="sdrgsdrgs">#REF!</definedName>
    <definedName name="sds">#REF!</definedName>
    <definedName name="sdsdsd">#REF!</definedName>
    <definedName name="sdthsdhgs">#REF!</definedName>
    <definedName name="sdzrfg">#REF!</definedName>
    <definedName name="SE" localSheetId="2">INDEX(#REF!,MATCH(#REF!,#REF!,0))</definedName>
    <definedName name="se" localSheetId="18">#REF!</definedName>
    <definedName name="SE" localSheetId="21">INDEX(#REF!,MATCH(#REF!,#REF!,0))</definedName>
    <definedName name="SE" localSheetId="25">INDEX(#REF!,MATCH(#REF!,#REF!,0))</definedName>
    <definedName name="se">#REF!</definedName>
    <definedName name="se_">#REF!</definedName>
    <definedName name="SEAL">#REF!</definedName>
    <definedName name="SEAL1">#REF!</definedName>
    <definedName name="sect_table" localSheetId="15">#REF!:#REF!</definedName>
    <definedName name="sect_table">#REF!:#REF!</definedName>
    <definedName name="SECTAB" localSheetId="15">#REF!:#REF!</definedName>
    <definedName name="SECTAB">#REF!:#REF!</definedName>
    <definedName name="SECTION" localSheetId="18">#REF!</definedName>
    <definedName name="SECTION">#REF!</definedName>
    <definedName name="sedf" localSheetId="2" hidden="1">{"Cost Summary",#N/A,FALSE,"B";"Cost Detail 1",#N/A,FALSE,"C";"Cost Detail 2",#N/A,FALSE,"C"}</definedName>
    <definedName name="sedf" localSheetId="22" hidden="1">{"Cost Summary",#N/A,FALSE,"B";"Cost Detail 1",#N/A,FALSE,"C";"Cost Detail 2",#N/A,FALSE,"C"}</definedName>
    <definedName name="sedf" localSheetId="18" hidden="1">{"Cost Summary",#N/A,FALSE,"B";"Cost Detail 1",#N/A,FALSE,"C";"Cost Detail 2",#N/A,FALSE,"C"}</definedName>
    <definedName name="sedf" localSheetId="21" hidden="1">{"Cost Summary",#N/A,FALSE,"B";"Cost Detail 1",#N/A,FALSE,"C";"Cost Detail 2",#N/A,FALSE,"C"}</definedName>
    <definedName name="sedf" localSheetId="25" hidden="1">{"Cost Summary",#N/A,FALSE,"B";"Cost Detail 1",#N/A,FALSE,"C";"Cost Detail 2",#N/A,FALSE,"C"}</definedName>
    <definedName name="sedf" localSheetId="15" hidden="1">{"Cost Summary",#N/A,FALSE,"B";"Cost Detail 1",#N/A,FALSE,"C";"Cost Detail 2",#N/A,FALSE,"C"}</definedName>
    <definedName name="sedf" localSheetId="20" hidden="1">{"Cost Summary",#N/A,FALSE,"B";"Cost Detail 1",#N/A,FALSE,"C";"Cost Detail 2",#N/A,FALSE,"C"}</definedName>
    <definedName name="sedf" hidden="1">{"Cost Summary",#N/A,FALSE,"B";"Cost Detail 1",#N/A,FALSE,"C";"Cost Detail 2",#N/A,FALSE,"C"}</definedName>
    <definedName name="sedrfgtsre">#REF!</definedName>
    <definedName name="see">#REF!</definedName>
    <definedName name="sek" localSheetId="2">#REF!</definedName>
    <definedName name="sek" localSheetId="22">#REF!</definedName>
    <definedName name="sek" localSheetId="15">#REF!</definedName>
    <definedName name="sek" localSheetId="20">#REF!</definedName>
    <definedName name="sek">#REF!</definedName>
    <definedName name="SEK_C" localSheetId="2">#REF!</definedName>
    <definedName name="SEK_C">#REF!</definedName>
    <definedName name="Sel_Choice_Rail_OHE">#REF!</definedName>
    <definedName name="Sel_SiteInfra_Rail_OHE">#REF!</definedName>
    <definedName name="Select">#REF!</definedName>
    <definedName name="SelectD1OrC1">#REF!</definedName>
    <definedName name="SelectLessOrExcess">#REF!</definedName>
    <definedName name="semiskill" localSheetId="2">'[97]RATES (2)'!$L$59</definedName>
    <definedName name="semiskill" localSheetId="18">#REF!</definedName>
    <definedName name="semiskill" localSheetId="21">'[97]RATES (2)'!$L$59</definedName>
    <definedName name="semiskill" localSheetId="25">'[97]RATES (2)'!$L$59</definedName>
    <definedName name="semiskill" localSheetId="15">#REF!</definedName>
    <definedName name="semiskill">#REF!</definedName>
    <definedName name="SEPT">#REF!</definedName>
    <definedName name="SER_TAX" localSheetId="22">#REF!</definedName>
    <definedName name="SER_TAX" localSheetId="15">#REF!</definedName>
    <definedName name="SER_TAX" localSheetId="20">#REF!</definedName>
    <definedName name="SER_TAX">#REF!</definedName>
    <definedName name="serdgdafg">#REF!</definedName>
    <definedName name="sergsdrgsde">#REF!</definedName>
    <definedName name="Service">#REF!</definedName>
    <definedName name="ServiceTax">#REF!</definedName>
    <definedName name="SESHA_SAI_CONSTRUCTION" localSheetId="22">#REF!</definedName>
    <definedName name="SESHA_SAI_CONSTRUCTION" localSheetId="20">#REF!</definedName>
    <definedName name="SESHA_SAI_CONSTRUCTION">#REF!</definedName>
    <definedName name="sf" localSheetId="21">#REF!</definedName>
    <definedName name="sf" localSheetId="25">#REF!</definedName>
    <definedName name="sf">#REF!</definedName>
    <definedName name="sfcon_idr">#REF!</definedName>
    <definedName name="sfcon_usd">#REF!</definedName>
    <definedName name="sfd">#REF!</definedName>
    <definedName name="sfdf">#REF!</definedName>
    <definedName name="sfdg">#REF!</definedName>
    <definedName name="sfdism">#REF!</definedName>
    <definedName name="sfdism_idr">#REF!</definedName>
    <definedName name="sfdism_usd">#REF!</definedName>
    <definedName name="sfearthing_idr">#REF!</definedName>
    <definedName name="sfearthing_usd">#REF!</definedName>
    <definedName name="sfew_idr">#REF!</definedName>
    <definedName name="sfew_usd">#REF!</definedName>
    <definedName name="sffew_idr">#REF!</definedName>
    <definedName name="sffg">#REF!</definedName>
    <definedName name="sffitting_idr">#REF!</definedName>
    <definedName name="sffitting_usd">#REF!</definedName>
    <definedName name="sffound_idr">#REF!</definedName>
    <definedName name="sffound_usd">#REF!</definedName>
    <definedName name="sfinstall">#REF!</definedName>
    <definedName name="sfinsul_idr">#REF!</definedName>
    <definedName name="sfinsul_usd">#REF!</definedName>
    <definedName name="sfjk">#REF!</definedName>
    <definedName name="sfmisc">#REF!</definedName>
    <definedName name="sfmisc_idr">#REF!</definedName>
    <definedName name="sfmisc_usd">#REF!</definedName>
    <definedName name="sfmisce_idr">#REF!</definedName>
    <definedName name="sfnumplate_idr">#REF!</definedName>
    <definedName name="sfnumplate_usd">#REF!</definedName>
    <definedName name="SFR">#REF!</definedName>
    <definedName name="sfrdhgsdfhg">#REF!</definedName>
    <definedName name="sfsurvey_idr">#REF!</definedName>
    <definedName name="sfsurvey_usd">#REF!</definedName>
    <definedName name="sftest_idr">#REF!</definedName>
    <definedName name="sftest_usd">#REF!</definedName>
    <definedName name="sftower_idr">#REF!</definedName>
    <definedName name="sftower_usd">#REF!</definedName>
    <definedName name="sftransport">#REF!</definedName>
    <definedName name="SG">#REF!</definedName>
    <definedName name="sg_304L">7.945</definedName>
    <definedName name="sg_316L">7.945</definedName>
    <definedName name="sg_317L">7.945</definedName>
    <definedName name="sg_70_30">8.921</definedName>
    <definedName name="sg_90_10">8.927</definedName>
    <definedName name="sg_brass">8.41</definedName>
    <definedName name="sg_bronze">7.78</definedName>
    <definedName name="sg_titanium">4.51</definedName>
    <definedName name="SH" localSheetId="2">#REF!</definedName>
    <definedName name="SH" localSheetId="22">#REF!</definedName>
    <definedName name="sh" localSheetId="15">#REF!</definedName>
    <definedName name="SH" localSheetId="20">#REF!</definedName>
    <definedName name="SH">#REF!</definedName>
    <definedName name="SHAB">#REF!</definedName>
    <definedName name="shaeff" localSheetId="2">'[26]Cost of O &amp; O'!$F$42</definedName>
    <definedName name="shaeff" localSheetId="18">#REF!</definedName>
    <definedName name="shaeff" localSheetId="21">'[26]Cost of O &amp; O'!$F$42</definedName>
    <definedName name="shaeff" localSheetId="25">'[26]Cost of O &amp; O'!$F$42</definedName>
    <definedName name="shaeff" localSheetId="15">#REF!</definedName>
    <definedName name="shaeff">#REF!</definedName>
    <definedName name="shajee" localSheetId="2" hidden="1">'[155]Malaysia incl. RET'!#REF!</definedName>
    <definedName name="shajee" localSheetId="18" hidden="1">#REF!</definedName>
    <definedName name="shajee" localSheetId="21" hidden="1">'[155]Malaysia incl. RET'!#REF!</definedName>
    <definedName name="shajee" localSheetId="25" hidden="1">'[155]Malaysia incl. RET'!#REF!</definedName>
    <definedName name="shajee" localSheetId="15" hidden="1">#REF!</definedName>
    <definedName name="shajee" hidden="1">#REF!</definedName>
    <definedName name="Shakti" localSheetId="15">#REF!</definedName>
    <definedName name="Shakti">#REF!</definedName>
    <definedName name="sharada">185</definedName>
    <definedName name="SHEET">#N/A</definedName>
    <definedName name="sheet1" localSheetId="15">#REF!</definedName>
    <definedName name="sheet1">#REF!</definedName>
    <definedName name="sheet1___0" localSheetId="18">#REF!</definedName>
    <definedName name="sheet1___0">#REF!</definedName>
    <definedName name="sheet1___13">#REF!</definedName>
    <definedName name="SHEET2">#REF!</definedName>
    <definedName name="sheet3">#REF!</definedName>
    <definedName name="SHEET8">#N/A</definedName>
    <definedName name="SHELL___TUBE_DATA">#REF!</definedName>
    <definedName name="Shipping" localSheetId="2"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2"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8"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1"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5"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5"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0" hidden="1">{"Total Indirect Manpower",#N/A,FALSE,"J";"Total Direct Manpower",#N/A,FALSE,"J";"Direct Structural Manpower",#N/A,FALSE,"J";"Direct Mechanical Manpower",#N/A,FALSE,"J";"Direct Piping Manpower",#N/A,FALSE,"J";"Direct Tanks Manpower",#N/A,FALSE,"J";"Direct ElecInstrSS Manpower",#N/A,FALSE,"J"}</definedName>
    <definedName name="Shipping" hidden="1">{"Total Indirect Manpower",#N/A,FALSE,"J";"Total Direct Manpower",#N/A,FALSE,"J";"Direct Structural Manpower",#N/A,FALSE,"J";"Direct Mechanical Manpower",#N/A,FALSE,"J";"Direct Piping Manpower",#N/A,FALSE,"J";"Direct Tanks Manpower",#N/A,FALSE,"J";"Direct ElecInstrSS Manpower",#N/A,FALSE,"J"}</definedName>
    <definedName name="shis">[156]dummy!$A$51:$G$74</definedName>
    <definedName name="shit1">#REF!</definedName>
    <definedName name="SHOT" localSheetId="2">'[26]Cost of O &amp; O'!$F$35</definedName>
    <definedName name="SHOT" localSheetId="18">#REF!</definedName>
    <definedName name="SHOT" localSheetId="21">'[26]Cost of O &amp; O'!$F$35</definedName>
    <definedName name="SHOT" localSheetId="25">'[26]Cost of O &amp; O'!$F$35</definedName>
    <definedName name="SHOT" localSheetId="15">#REF!</definedName>
    <definedName name="SHOT">#REF!</definedName>
    <definedName name="shpe" localSheetId="2">#REF!</definedName>
    <definedName name="shpe" localSheetId="22">#REF!</definedName>
    <definedName name="shpe" localSheetId="20">#REF!</definedName>
    <definedName name="shpe">#REF!</definedName>
    <definedName name="Shri1">#REF!</definedName>
    <definedName name="SHS" localSheetId="2">#REF!</definedName>
    <definedName name="SHS">#REF!</definedName>
    <definedName name="shsadfhg">#REF!</definedName>
    <definedName name="SHTA">#REF!</definedName>
    <definedName name="Shuttering">#REF!</definedName>
    <definedName name="SHV">#REF!</definedName>
    <definedName name="SI" localSheetId="2">INDEX(#REF!,MATCH(#REF!,#REF!,0))</definedName>
    <definedName name="si" localSheetId="18">#REF!</definedName>
    <definedName name="SI" localSheetId="21">INDEX(#REF!,MATCH(#REF!,#REF!,0))</definedName>
    <definedName name="SI" localSheetId="25">INDEX(#REF!,MATCH(#REF!,#REF!,0))</definedName>
    <definedName name="si">#REF!</definedName>
    <definedName name="Side">#REF!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C2">#REF!</definedName>
    <definedName name="sinq">#REF!</definedName>
    <definedName name="sis">#REF!</definedName>
    <definedName name="sit">#REF!</definedName>
    <definedName name="sit0">#REF!</definedName>
    <definedName name="SITE">#REF!</definedName>
    <definedName name="Site_est">#REF!</definedName>
    <definedName name="Site_office_rev_24.05.2005">#N/A</definedName>
    <definedName name="SIZE" localSheetId="2">#REF!</definedName>
    <definedName name="SIZE" localSheetId="22">#REF!</definedName>
    <definedName name="SIZE" localSheetId="15">#REF!</definedName>
    <definedName name="SIZE" localSheetId="20">#REF!</definedName>
    <definedName name="SIZE">#REF!</definedName>
    <definedName name="SIZEC" localSheetId="2">#REF!</definedName>
    <definedName name="SIZEC" localSheetId="22">#REF!</definedName>
    <definedName name="SIZEC" localSheetId="20">#REF!</definedName>
    <definedName name="SIZEC">#REF!</definedName>
    <definedName name="SJ" localSheetId="18">INDEX(#REF!,MATCH(#REF!,#REF!,0))</definedName>
    <definedName name="SJ" localSheetId="15">INDEX(#REF!,MATCH(#REF!,#REF!,0))</definedName>
    <definedName name="SJ">INDEX(#REF!,MATCH(#REF!,#REF!,0))</definedName>
    <definedName name="SK" localSheetId="18">INDEX(#REF!,MATCH(#REF!,#REF!,0))</definedName>
    <definedName name="SK" localSheetId="15">INDEX(#REF!,MATCH(#REF!,#REF!,0))</definedName>
    <definedName name="SK">INDEX(#REF!,MATCH(#REF!,#REF!,0))</definedName>
    <definedName name="Skill" localSheetId="2">[121]Inputs!$D$9</definedName>
    <definedName name="Skill" localSheetId="18">#REF!</definedName>
    <definedName name="Skill" localSheetId="21">[121]Inputs!$D$9</definedName>
    <definedName name="Skill" localSheetId="25">[121]Inputs!$D$9</definedName>
    <definedName name="Skill" localSheetId="15">#REF!</definedName>
    <definedName name="Skill">#REF!</definedName>
    <definedName name="skilled" localSheetId="15">#REF!</definedName>
    <definedName name="skilled">#REF!</definedName>
    <definedName name="skirting" localSheetId="2">[157]eff!$E$27</definedName>
    <definedName name="skirting" localSheetId="18">#REF!</definedName>
    <definedName name="skirting" localSheetId="21">[157]eff!$E$27</definedName>
    <definedName name="skirting" localSheetId="25">[157]eff!$E$27</definedName>
    <definedName name="skirting" localSheetId="15">#REF!</definedName>
    <definedName name="skirting">#REF!</definedName>
    <definedName name="SL" localSheetId="18">INDEX(#REF!,MATCH(#REF!,#REF!,0))</definedName>
    <definedName name="SL" localSheetId="15">INDEX(#REF!,MATCH(#REF!,#REF!,0))</definedName>
    <definedName name="SL">INDEX(#REF!,MATCH(#REF!,#REF!,0))</definedName>
    <definedName name="slab" hidden="1">{"form-D1",#N/A,FALSE,"FORM-D1";"form-D1_amt",#N/A,FALSE,"FORM-D1"}</definedName>
    <definedName name="slab_p" localSheetId="2" hidden="1">{"form-D1",#N/A,FALSE,"FORM-D1";"form-D1_amt",#N/A,FALSE,"FORM-D1"}</definedName>
    <definedName name="slab_p" localSheetId="22" hidden="1">{"form-D1",#N/A,FALSE,"FORM-D1";"form-D1_amt",#N/A,FALSE,"FORM-D1"}</definedName>
    <definedName name="slab_p" localSheetId="18" hidden="1">{"form-D1",#N/A,FALSE,"FORM-D1";"form-D1_amt",#N/A,FALSE,"FORM-D1"}</definedName>
    <definedName name="slab_p" localSheetId="21" hidden="1">{"form-D1",#N/A,FALSE,"FORM-D1";"form-D1_amt",#N/A,FALSE,"FORM-D1"}</definedName>
    <definedName name="slab_p" localSheetId="25" hidden="1">{"form-D1",#N/A,FALSE,"FORM-D1";"form-D1_amt",#N/A,FALSE,"FORM-D1"}</definedName>
    <definedName name="slab_p" localSheetId="15" hidden="1">{"form-D1",#N/A,FALSE,"FORM-D1";"form-D1_amt",#N/A,FALSE,"FORM-D1"}</definedName>
    <definedName name="slab_p" localSheetId="20" hidden="1">{"form-D1",#N/A,FALSE,"FORM-D1";"form-D1_amt",#N/A,FALSE,"FORM-D1"}</definedName>
    <definedName name="slab_p" hidden="1">{"form-D1",#N/A,FALSE,"FORM-D1";"form-D1_amt",#N/A,FALSE,"FORM-D1"}</definedName>
    <definedName name="slab_p_1">NA()</definedName>
    <definedName name="SlabD" localSheetId="18">#REF!</definedName>
    <definedName name="SlabD">#REF!</definedName>
    <definedName name="slope" localSheetId="2">#REF!</definedName>
    <definedName name="slope" localSheetId="22">#REF!</definedName>
    <definedName name="SLOPE" localSheetId="15">#REF!</definedName>
    <definedName name="slope" localSheetId="20">#REF!</definedName>
    <definedName name="slope">#REF!</definedName>
    <definedName name="SlopeAreaQ" localSheetId="2">#REF!</definedName>
    <definedName name="SlopeAreaQ">#REF!</definedName>
    <definedName name="SlopeAreaQ___0" localSheetId="2">[158]Cor_01Br6_8!$A$1:$K$138</definedName>
    <definedName name="SlopeAreaQ___0" localSheetId="18">#REF!</definedName>
    <definedName name="SlopeAreaQ___0" localSheetId="21">[158]Cor_01Br6_8!$A$1:$K$138</definedName>
    <definedName name="SlopeAreaQ___0" localSheetId="25">[158]Cor_01Br6_8!$A$1:$K$138</definedName>
    <definedName name="SlopeAreaQ___0" localSheetId="15">#REF!</definedName>
    <definedName name="SlopeAreaQ___0">#REF!</definedName>
    <definedName name="SM" localSheetId="22">INDEX(#REF!,MATCH(#REF!,#REF!,0))</definedName>
    <definedName name="SM" localSheetId="18">INDEX(#REF!,MATCH(#REF!,#REF!,0))</definedName>
    <definedName name="SM" localSheetId="21">INDEX(#REF!,MATCH(#REF!,#REF!,0))</definedName>
    <definedName name="SM" localSheetId="25">INDEX(#REF!,MATCH(#REF!,#REF!,0))</definedName>
    <definedName name="sm" localSheetId="15">#REF!</definedName>
    <definedName name="SM" localSheetId="20">INDEX(#REF!,MATCH(#REF!,#REF!,0))</definedName>
    <definedName name="SM">INDEX(#REF!,MATCH(#REF!,#REF!,0))</definedName>
    <definedName name="SMP" localSheetId="18">INDEX(#REF!,MATCH(#REF!,#REF!,0))</definedName>
    <definedName name="SMP" localSheetId="15">INDEX(#REF!,MATCH(#REF!,#REF!,0))</definedName>
    <definedName name="SMP">INDEX(#REF!,MATCH(#REF!,#REF!,0))</definedName>
    <definedName name="SMPL" localSheetId="18">INDEX(#REF!,MATCH(#REF!,#REF!,0))</definedName>
    <definedName name="SMPL" localSheetId="15">INDEX(#REF!,MATCH(#REF!,#REF!,0))</definedName>
    <definedName name="SMPL">INDEX(#REF!,MATCH(#REF!,#REF!,0))</definedName>
    <definedName name="smsb" localSheetId="22">#REF!</definedName>
    <definedName name="smsb" localSheetId="20">#REF!</definedName>
    <definedName name="smsb">#REF!</definedName>
    <definedName name="snlkjhsljbhdsjbkj">#REF!</definedName>
    <definedName name="SNS">"Picture 2"</definedName>
    <definedName name="soh" localSheetId="21">0%</definedName>
    <definedName name="soh" localSheetId="25">0%</definedName>
    <definedName name="soh">0%</definedName>
    <definedName name="Soil" localSheetId="2">[99]Data!$C$10:$C$15</definedName>
    <definedName name="Soil" localSheetId="18">#REF!</definedName>
    <definedName name="Soil" localSheetId="21">[99]Data!$C$10:$C$15</definedName>
    <definedName name="Soil" localSheetId="25">[99]Data!$C$10:$C$15</definedName>
    <definedName name="Soil" localSheetId="15">#REF!</definedName>
    <definedName name="Soil">#REF!</definedName>
    <definedName name="SOL" localSheetId="2">#REF!</definedName>
    <definedName name="SOL" localSheetId="22">#REF!</definedName>
    <definedName name="SOL" localSheetId="20">#REF!</definedName>
    <definedName name="SOL">#REF!</definedName>
    <definedName name="sone">[19]Report!#REF!</definedName>
    <definedName name="SOR">#REF!</definedName>
    <definedName name="sort1" hidden="1">#REF!</definedName>
    <definedName name="SortAREA" localSheetId="2">#REF!</definedName>
    <definedName name="SortAREA" localSheetId="22">#REF!</definedName>
    <definedName name="SortAREA" localSheetId="20">#REF!</definedName>
    <definedName name="SortAREA">#REF!</definedName>
    <definedName name="Source_Price">#REF!</definedName>
    <definedName name="sourceF">#REF!</definedName>
    <definedName name="SourceV">#REF!</definedName>
    <definedName name="sp" localSheetId="21">4%</definedName>
    <definedName name="sp" localSheetId="25">4%</definedName>
    <definedName name="sp">4%</definedName>
    <definedName name="SpacerDamper" localSheetId="2" hidden="1">{"'PROFITABILITY'!$A$1:$F$45"}</definedName>
    <definedName name="SpacerDamper" localSheetId="22" hidden="1">{"'PROFITABILITY'!$A$1:$F$45"}</definedName>
    <definedName name="SpacerDamper" localSheetId="18" hidden="1">{"'PROFITABILITY'!$A$1:$F$45"}</definedName>
    <definedName name="SpacerDamper" localSheetId="21" hidden="1">{"'PROFITABILITY'!$A$1:$F$45"}</definedName>
    <definedName name="SpacerDamper" localSheetId="25" hidden="1">{"'PROFITABILITY'!$A$1:$F$45"}</definedName>
    <definedName name="SpacerDamper" localSheetId="15" hidden="1">{"'PROFITABILITY'!$A$1:$F$45"}</definedName>
    <definedName name="SpacerDamper" localSheetId="20" hidden="1">{"'PROFITABILITY'!$A$1:$F$45"}</definedName>
    <definedName name="SpacerDamper" hidden="1">{"'PROFITABILITY'!$A$1:$F$45"}</definedName>
    <definedName name="Spalls">#REF!</definedName>
    <definedName name="SPAN" localSheetId="18">VLOOKUP(#REF!&amp;#REF!,#REF!,4,FALSE)</definedName>
    <definedName name="SPAN" localSheetId="15">VLOOKUP(#REF!&amp;#REF!,#REF!,4,FALSE)</definedName>
    <definedName name="SPAN">VLOOKUP(#REF!&amp;#REF!,#REF!,4,FALSE)</definedName>
    <definedName name="Spanner_Auto_File">"C:\Documents and Settings\pcsai\My Documents\DRAIN_De.x2a"</definedName>
    <definedName name="SPAR" localSheetId="22">#REF!</definedName>
    <definedName name="SPAR" localSheetId="20">#REF!</definedName>
    <definedName name="SPAR">#REF!</definedName>
    <definedName name="Spare" localSheetId="2" hidden="1">{"'PROFITABILITY'!$A$1:$F$45"}</definedName>
    <definedName name="Spare" localSheetId="22" hidden="1">{"'PROFITABILITY'!$A$1:$F$45"}</definedName>
    <definedName name="Spare" localSheetId="18" hidden="1">{"'PROFITABILITY'!$A$1:$F$45"}</definedName>
    <definedName name="Spare" localSheetId="21" hidden="1">{"'PROFITABILITY'!$A$1:$F$45"}</definedName>
    <definedName name="Spare" localSheetId="25" hidden="1">{"'PROFITABILITY'!$A$1:$F$45"}</definedName>
    <definedName name="Spare" localSheetId="15" hidden="1">{"'PROFITABILITY'!$A$1:$F$45"}</definedName>
    <definedName name="Spare" localSheetId="20" hidden="1">{"'PROFITABILITY'!$A$1:$F$45"}</definedName>
    <definedName name="Spare" hidden="1">{"'PROFITABILITY'!$A$1:$F$45"}</definedName>
    <definedName name="SPAVER" localSheetId="2">'[58]Cost of O &amp; O'!$F$21</definedName>
    <definedName name="SPAVER" localSheetId="18">#REF!</definedName>
    <definedName name="SPAVER" localSheetId="21">'[58]Cost of O &amp; O'!$F$21</definedName>
    <definedName name="SPAVER" localSheetId="25">'[58]Cost of O &amp; O'!$F$21</definedName>
    <definedName name="SPAVER" localSheetId="15">#REF!</definedName>
    <definedName name="SPAVER">#REF!</definedName>
    <definedName name="SPEC_13" localSheetId="22">#REF!</definedName>
    <definedName name="SPEC_13" localSheetId="15">#REF!</definedName>
    <definedName name="SPEC_13" localSheetId="20">#REF!</definedName>
    <definedName name="SPEC_13">#REF!</definedName>
    <definedName name="SPEC_14" localSheetId="22">#REF!</definedName>
    <definedName name="SPEC_14" localSheetId="20">#REF!</definedName>
    <definedName name="SPEC_14">#REF!</definedName>
    <definedName name="SPEC_15">#REF!</definedName>
    <definedName name="SPEC_16">#REF!</definedName>
    <definedName name="SPEC_17">#REF!</definedName>
    <definedName name="SPEC_18">#REF!</definedName>
    <definedName name="SPEC_19">#REF!</definedName>
    <definedName name="SPEC_20">#REF!</definedName>
    <definedName name="SPEC_21">#REF!</definedName>
    <definedName name="SPEC_22">#REF!</definedName>
    <definedName name="SPEC_23">#REF!</definedName>
    <definedName name="SPEC_24">#REF!</definedName>
    <definedName name="SPEC_25">#REF!</definedName>
    <definedName name="SPEC2">#REF!</definedName>
    <definedName name="SpecialPrice" hidden="1">#REF!</definedName>
    <definedName name="spfactor" localSheetId="22">#REF!</definedName>
    <definedName name="spfactor" localSheetId="20">#REF!</definedName>
    <definedName name="spfactor">#REF!</definedName>
    <definedName name="Spl">#REF!</definedName>
    <definedName name="SPRINK" localSheetId="2">'[26]Cost of O &amp; O'!$F$23</definedName>
    <definedName name="SPRINK" localSheetId="18">#REF!</definedName>
    <definedName name="SPRINK" localSheetId="21">'[26]Cost of O &amp; O'!$F$23</definedName>
    <definedName name="SPRINK" localSheetId="25">'[26]Cost of O &amp; O'!$F$23</definedName>
    <definedName name="SPRINK" localSheetId="15">#REF!</definedName>
    <definedName name="SPRINK">#REF!</definedName>
    <definedName name="SPTNP" localSheetId="2">[159]TABLES!$E$4:$F$57</definedName>
    <definedName name="SPTNP" localSheetId="22">#REF!</definedName>
    <definedName name="SPTNP" localSheetId="18">#REF!</definedName>
    <definedName name="SPTNP" localSheetId="21">[159]TABLES!$E$4:$F$57</definedName>
    <definedName name="SPTNP" localSheetId="25">[159]TABLES!$E$4:$F$57</definedName>
    <definedName name="SPTNP" localSheetId="15">#REF!</definedName>
    <definedName name="SPTNP" localSheetId="20">#REF!</definedName>
    <definedName name="SPTNP">#REF!</definedName>
    <definedName name="SQRT__1___0.6___1.0" localSheetId="22">#REF!</definedName>
    <definedName name="SQRT__1___0.6___1.0" localSheetId="20">#REF!</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cem" localSheetId="2">[160]RA!$P$27</definedName>
    <definedName name="srcem" localSheetId="18">#REF!</definedName>
    <definedName name="srcem" localSheetId="21">[160]RA!$P$27</definedName>
    <definedName name="srcem" localSheetId="25">[160]RA!$P$27</definedName>
    <definedName name="srcem" localSheetId="15">#REF!</definedName>
    <definedName name="srcem">#REF!</definedName>
    <definedName name="sri">#REF!</definedName>
    <definedName name="srk"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s" localSheetId="2">#REF!</definedName>
    <definedName name="ss" localSheetId="22">#REF!</definedName>
    <definedName name="ss" localSheetId="4">#REF!</definedName>
    <definedName name="ss" localSheetId="20">#REF!</definedName>
    <definedName name="ss">#REF!</definedName>
    <definedName name="SS_Adv">'[98]SS 13-14'!#REF!</definedName>
    <definedName name="SS_AGWC">'[98]SS 13-14'!#REF!</definedName>
    <definedName name="SS_AM">'[98]SS 13-14'!#REF!</definedName>
    <definedName name="SS_ANFA">'[98]SS 13-14'!#REF!</definedName>
    <definedName name="SS_ANFE">'[98]SS 13-14'!#REF!</definedName>
    <definedName name="SS_ANFEBG">'[98]SS 13-14'!#REF!</definedName>
    <definedName name="SS_ANWC">'[98]SS 13-14'!#REF!</definedName>
    <definedName name="SS_Apr">'[98]SS 13-14'!$AN:$AN</definedName>
    <definedName name="SS_Aug">'[98]SS 13-14'!$AR:$AR</definedName>
    <definedName name="SS_Avg_Adv">'[98]SS 13-14'!#REF!</definedName>
    <definedName name="SS_Avg_COI">'[98]SS 13-14'!#REF!</definedName>
    <definedName name="SS_Avg_OCA">'[98]SS 13-14'!#REF!</definedName>
    <definedName name="SS_Avg_OCL">'[98]SS 13-14'!#REF!</definedName>
    <definedName name="SS_Avg_OS">'[98]SS 13-14'!#REF!</definedName>
    <definedName name="SS_Avg_Stk">'[98]SS 13-14'!#REF!</definedName>
    <definedName name="SS_Avg_VC">'[98]SS 13-14'!#REF!</definedName>
    <definedName name="SS_Avg_WC_Key">#REF!</definedName>
    <definedName name="ss_coi">'[98]SS 13-14'!#REF!</definedName>
    <definedName name="SS_COU">'[98]SS 13-14'!#REF!</definedName>
    <definedName name="SS_Dec">'[98]SS 13-14'!$AV:$AV</definedName>
    <definedName name="SS_Deprn">'[98]SS 13-14'!#REF!</definedName>
    <definedName name="SS_Feb">'[98]SS 13-14'!$AX:$AX</definedName>
    <definedName name="SS_GM">'[98]SS 13-14'!#REF!</definedName>
    <definedName name="SS_Jan">'[98]SS 13-14'!$AW:$AW</definedName>
    <definedName name="SS_Jul">'[98]SS 13-14'!$AQ:$AQ</definedName>
    <definedName name="SS_Jun">'[98]SS 13-14'!$AP:$AP</definedName>
    <definedName name="SS_Key">'[98]SS 13-14'!#REF!</definedName>
    <definedName name="SS_Mar">'[98]SS 13-14'!$AY:$AY</definedName>
    <definedName name="SS_MAT_Sales">'[98]SS 13-14'!#REF!</definedName>
    <definedName name="SS_May">'[98]SS 13-14'!$AO:$AO</definedName>
    <definedName name="SS_Nov">'[98]SS 13-14'!$AU:$AU</definedName>
    <definedName name="SS_NWC">'[98]SS 13-14'!#REF!</definedName>
    <definedName name="SS_OB_Cust">'[98]SS 13-14'!#REF!</definedName>
    <definedName name="SS_OB_IU">'[98]SS 13-14'!#REF!</definedName>
    <definedName name="SS_OCA">'[98]SS 13-14'!#REF!</definedName>
    <definedName name="SS_OCL">'[98]SS 13-14'!#REF!</definedName>
    <definedName name="SS_Oct">'[98]SS 13-14'!$AT:$AT</definedName>
    <definedName name="SS_OD_Common">'[98]SS 13-14'!#REF!</definedName>
    <definedName name="SS_OI_Cust">'[98]SS 13-14'!#REF!</definedName>
    <definedName name="SS_OI_IU">'[98]SS 13-14'!#REF!</definedName>
    <definedName name="SS_OS">'[98]SS 13-14'!#REF!</definedName>
    <definedName name="SS_PBDIT">'[98]SS 13-14'!#REF!</definedName>
    <definedName name="SS_PBIT">'[98]SS 13-14'!#REF!</definedName>
    <definedName name="SS_Per_Key">#REF!</definedName>
    <definedName name="SS_Res_Key">#REF!</definedName>
    <definedName name="SS_Sales_Cust">'[98]SS 13-14'!#REF!</definedName>
    <definedName name="SS_Sales_IU">'[98]SS 13-14'!#REF!</definedName>
    <definedName name="SS_Sep">'[98]SS 13-14'!$AS:$AS</definedName>
    <definedName name="SS_Stk">'[98]SS 13-14'!#REF!</definedName>
    <definedName name="SS_Top_Key">#REF!</definedName>
    <definedName name="SS_VC">'[98]SS 13-14'!#REF!</definedName>
    <definedName name="SS_WC_Key">#REF!</definedName>
    <definedName name="SS400_401" localSheetId="22">#REF!</definedName>
    <definedName name="SS400_401" localSheetId="4">#REF!</definedName>
    <definedName name="SS400_401" localSheetId="20">#REF!</definedName>
    <definedName name="SS400_401">#REF!</definedName>
    <definedName name="ss401_404" localSheetId="22">#REF!</definedName>
    <definedName name="ss401_404" localSheetId="4">#REF!</definedName>
    <definedName name="ss401_404" localSheetId="20">#REF!</definedName>
    <definedName name="ss401_404">#REF!</definedName>
    <definedName name="ss405_408">#REF!</definedName>
    <definedName name="SS421_422">#REF!</definedName>
    <definedName name="ss421_424">#REF!</definedName>
    <definedName name="ss6_bop_f">#REF!</definedName>
    <definedName name="ss6_bop_v">#REF!</definedName>
    <definedName name="ss6_bop_w">#REF!</definedName>
    <definedName name="ss6_civ_f">#REF!</definedName>
    <definedName name="ss6_civ_v">#REF!</definedName>
    <definedName name="ss6_civ_w">#REF!</definedName>
    <definedName name="ss6_cond_f">#REF!</definedName>
    <definedName name="ss6_cond_v">#REF!</definedName>
    <definedName name="ss6_cond_w">#REF!</definedName>
    <definedName name="ss6_ct_f">#REF!</definedName>
    <definedName name="ss6_ct_v">#REF!</definedName>
    <definedName name="ss6_ct_w">#REF!</definedName>
    <definedName name="ss6_e_f">#REF!</definedName>
    <definedName name="ss6_e_v">#REF!</definedName>
    <definedName name="ss6_e_w">#REF!</definedName>
    <definedName name="ss6_ec_f">#REF!</definedName>
    <definedName name="ss6_ec_v">#REF!</definedName>
    <definedName name="ss6_ec_w">#REF!</definedName>
    <definedName name="ss6_fuel_f">#REF!</definedName>
    <definedName name="ss6_fuel_v">#REF!</definedName>
    <definedName name="ss6_fuel_w">#REF!</definedName>
    <definedName name="ss6_geno_f">#REF!</definedName>
    <definedName name="ss6_geno_v">#REF!</definedName>
    <definedName name="ss6_geno_w">#REF!</definedName>
    <definedName name="ss6_gt_f">#REF!</definedName>
    <definedName name="ss6_gt_v">#REF!</definedName>
    <definedName name="ss6_gt_w">#REF!</definedName>
    <definedName name="ss6_gtax_f">#REF!</definedName>
    <definedName name="ss6_gtax_v">#REF!</definedName>
    <definedName name="ss6_gtax_w">#REF!</definedName>
    <definedName name="ss6_hrsg_f">#REF!</definedName>
    <definedName name="ss6_hrsg_v">#REF!</definedName>
    <definedName name="ss6_hrsg_w">#REF!</definedName>
    <definedName name="ss6_ic_f">#REF!</definedName>
    <definedName name="ss6_ic_v">#REF!</definedName>
    <definedName name="ss6_ic_w">#REF!</definedName>
    <definedName name="ss6_st_f">#REF!</definedName>
    <definedName name="ss6_st_v">#REF!</definedName>
    <definedName name="ss6_st_w">#REF!</definedName>
    <definedName name="ss8_bop_f">#REF!</definedName>
    <definedName name="ss8_bop_v">#REF!</definedName>
    <definedName name="ss8_bop_w">#REF!</definedName>
    <definedName name="ss8_civ_f">#REF!</definedName>
    <definedName name="ss8_civ_v">#REF!</definedName>
    <definedName name="ss8_civ_w">#REF!</definedName>
    <definedName name="ss8_cond_f">#REF!</definedName>
    <definedName name="ss8_cond_v">#REF!</definedName>
    <definedName name="ss8_cond_w">#REF!</definedName>
    <definedName name="ss8_ct_f">#REF!</definedName>
    <definedName name="ss8_ct_v">#REF!</definedName>
    <definedName name="ss8_ct_w">#REF!</definedName>
    <definedName name="ss8_e_f">#REF!</definedName>
    <definedName name="ss8_e_v">#REF!</definedName>
    <definedName name="ss8_e_w">#REF!</definedName>
    <definedName name="ss8_ec_f">#REF!</definedName>
    <definedName name="ss8_ec_v">#REF!</definedName>
    <definedName name="ss8_ec_w">#REF!</definedName>
    <definedName name="ss8_fuel_f">#REF!</definedName>
    <definedName name="ss8_fuel_v">#REF!</definedName>
    <definedName name="ss8_fuel_w">#REF!</definedName>
    <definedName name="ss8_geno_f">#REF!</definedName>
    <definedName name="ss8_geno_v">#REF!</definedName>
    <definedName name="ss8_geno_w">#REF!</definedName>
    <definedName name="ss8_gt_f">#REF!</definedName>
    <definedName name="ss8_gt_v">#REF!</definedName>
    <definedName name="ss8_gt_w">#REF!</definedName>
    <definedName name="ss8_gtax_f">#REF!</definedName>
    <definedName name="ss8_gtax_v">#REF!</definedName>
    <definedName name="ss8_gtax_w">#REF!</definedName>
    <definedName name="ss8_hrsg_f">#REF!</definedName>
    <definedName name="ss8_hrsg_v">#REF!</definedName>
    <definedName name="ss8_hrsg_w">#REF!</definedName>
    <definedName name="ss8_ic_f">#REF!</definedName>
    <definedName name="ss8_ic_v">#REF!</definedName>
    <definedName name="ss8_ic_w">#REF!</definedName>
    <definedName name="ss8_st_f">#REF!</definedName>
    <definedName name="ss8_st_v">#REF!</definedName>
    <definedName name="ss8_st_w">#REF!</definedName>
    <definedName name="ss9_bop_f">#REF!</definedName>
    <definedName name="ss9_bop_v">#REF!</definedName>
    <definedName name="ss9_bop_w">#REF!</definedName>
    <definedName name="ss9_civ_f">#REF!</definedName>
    <definedName name="ss9_civ_v">#REF!</definedName>
    <definedName name="ss9_civ_w">#REF!</definedName>
    <definedName name="ss9_cond_f">#REF!</definedName>
    <definedName name="ss9_cond_v">#REF!</definedName>
    <definedName name="ss9_cond_w">#REF!</definedName>
    <definedName name="ss9_ct_f">#REF!</definedName>
    <definedName name="ss9_ct_v">#REF!</definedName>
    <definedName name="ss9_ct_w">#REF!</definedName>
    <definedName name="ss9_e_f">#REF!</definedName>
    <definedName name="ss9_e_v">#REF!</definedName>
    <definedName name="ss9_e_w">#REF!</definedName>
    <definedName name="ss9_ec_f">#REF!</definedName>
    <definedName name="ss9_ec_v">#REF!</definedName>
    <definedName name="ss9_ec_w">#REF!</definedName>
    <definedName name="ss9_fuel_f">#REF!</definedName>
    <definedName name="ss9_fuel_v">#REF!</definedName>
    <definedName name="ss9_fuel_w">#REF!</definedName>
    <definedName name="ss9_geno_f">#REF!</definedName>
    <definedName name="ss9_geno_v">#REF!</definedName>
    <definedName name="ss9_geno_w">#REF!</definedName>
    <definedName name="ss9_gt_f">#REF!</definedName>
    <definedName name="ss9_gt_v">#REF!</definedName>
    <definedName name="ss9_gt_w">#REF!</definedName>
    <definedName name="ss9_gtax_f">#REF!</definedName>
    <definedName name="ss9_gtax_v">#REF!</definedName>
    <definedName name="ss9_gtax_w">#REF!</definedName>
    <definedName name="ss9_hrsg_f">#REF!</definedName>
    <definedName name="ss9_hrsg_v">#REF!</definedName>
    <definedName name="ss9_hrsg_w">#REF!</definedName>
    <definedName name="ss9_ic_f">#REF!</definedName>
    <definedName name="ss9_ic_v">#REF!</definedName>
    <definedName name="ss9_ic_w">#REF!</definedName>
    <definedName name="ss9_st_f">#REF!</definedName>
    <definedName name="ss9_st_v">#REF!</definedName>
    <definedName name="ss9_st_w">#REF!</definedName>
    <definedName name="ssa">[32]Coalmine!#REF!</definedName>
    <definedName name="ssb">[32]Coalmine!#REF!</definedName>
    <definedName name="SSDFF">#REF!</definedName>
    <definedName name="ssf">#REF!</definedName>
    <definedName name="ssfsd">#REF!</definedName>
    <definedName name="ssl">#REF!</definedName>
    <definedName name="Ssm">#REF!</definedName>
    <definedName name="sss" localSheetId="22">#REF!</definedName>
    <definedName name="sss" localSheetId="20">#REF!</definedName>
    <definedName name="sss">#REF!</definedName>
    <definedName name="sss_1">#REF!</definedName>
    <definedName name="ssss">#REF!</definedName>
    <definedName name="sssss">#REF!</definedName>
    <definedName name="SSSSSS" localSheetId="2">[161]PROCTOR!#REF!</definedName>
    <definedName name="SSSSSS" localSheetId="18">#REF!</definedName>
    <definedName name="SSSSSS" localSheetId="21">[161]PROCTOR!#REF!</definedName>
    <definedName name="SSSSSS" localSheetId="25">[161]PROCTOR!#REF!</definedName>
    <definedName name="SSSSSS" localSheetId="15">#REF!</definedName>
    <definedName name="SSSSSS">#REF!</definedName>
    <definedName name="sssssssss" localSheetId="22">#REF!</definedName>
    <definedName name="sssssssss" localSheetId="21">#REF!</definedName>
    <definedName name="sssssssss" localSheetId="25">#REF!</definedName>
    <definedName name="sssssssss" localSheetId="15">#REF!</definedName>
    <definedName name="sssssssss" localSheetId="20">#REF!</definedName>
    <definedName name="sssssssss">#REF!</definedName>
    <definedName name="SSSSSSSSSSSS" localSheetId="22" hidden="1">#REF!</definedName>
    <definedName name="SSSSSSSSSSSS" localSheetId="20" hidden="1">#REF!</definedName>
    <definedName name="SSSSSSSSSSSS" hidden="1">#REF!</definedName>
    <definedName name="sssssssssssss" hidden="1">{"form-D1",#N/A,FALSE,"FORM-D1";"form-D1_amt",#N/A,FALSE,"FORM-D1"}</definedName>
    <definedName name="sssssssssssssas" hidden="1">{"form-D1",#N/A,FALSE,"FORM-D1";"form-D1_amt",#N/A,FALSE,"FORM-D1"}</definedName>
    <definedName name="ST" localSheetId="22">#REF!</definedName>
    <definedName name="ST" localSheetId="20">#REF!</definedName>
    <definedName name="ST" localSheetId="3">#REF!</definedName>
    <definedName name="ST">#REF!</definedName>
    <definedName name="st_list">#REF!</definedName>
    <definedName name="ST220CTL">#REF!</definedName>
    <definedName name="STA">#REF!</definedName>
    <definedName name="STA22SCADA">#REF!</definedName>
    <definedName name="STA2SCADA">#REF!</definedName>
    <definedName name="STA2STCTL">#REF!</definedName>
    <definedName name="STAFF" localSheetId="2">'[46]P Staff fac'!$C$4</definedName>
    <definedName name="STAFF" localSheetId="22">#REF!</definedName>
    <definedName name="STAFF" localSheetId="18">#REF!</definedName>
    <definedName name="STAFF" localSheetId="21">'[46]P Staff fac'!$C$4</definedName>
    <definedName name="STAFF" localSheetId="25">'[46]P Staff fac'!$C$4</definedName>
    <definedName name="staff" localSheetId="15">#REF!</definedName>
    <definedName name="STAFF" localSheetId="20">#REF!</definedName>
    <definedName name="STAFF">#REF!</definedName>
    <definedName name="Staff_and_IDL_Ave" localSheetId="22">#REF!</definedName>
    <definedName name="Staff_and_IDL_Ave" localSheetId="20">#REF!</definedName>
    <definedName name="Staff_and_IDL_Ave">#REF!</definedName>
    <definedName name="StaffGrades">#REF!</definedName>
    <definedName name="Stage" localSheetId="2">'[150]Fill this out first...'!$D$12</definedName>
    <definedName name="Stage" localSheetId="22">#REF!</definedName>
    <definedName name="Stage" localSheetId="18">#REF!</definedName>
    <definedName name="Stage" localSheetId="21">'[150]Fill this out first...'!$D$12</definedName>
    <definedName name="Stage" localSheetId="25">'[150]Fill this out first...'!$D$12</definedName>
    <definedName name="Stage" localSheetId="15">#REF!</definedName>
    <definedName name="Stage" localSheetId="20">#REF!</definedName>
    <definedName name="Stage">#REF!</definedName>
    <definedName name="Staircase" localSheetId="15">#REF!</definedName>
    <definedName name="Staircase">#REF!</definedName>
    <definedName name="Staircase2">#REF!</definedName>
    <definedName name="StartLine">#REF!</definedName>
    <definedName name="STATEMENT_1" localSheetId="22">#REF!</definedName>
    <definedName name="STATEMENT_1" localSheetId="20">#REF!</definedName>
    <definedName name="STATEMENT_1">#REF!</definedName>
    <definedName name="STATEMENT_2" localSheetId="22">#REF!</definedName>
    <definedName name="STATEMENT_2" localSheetId="20">#REF!</definedName>
    <definedName name="STATEMENT_2">#REF!</definedName>
    <definedName name="STATEMENT_3">#REF!</definedName>
    <definedName name="STATEMENT_4">#REF!</definedName>
    <definedName name="Status">#REF!</definedName>
    <definedName name="Statutory" hidden="1">{"'Sheet1'!$A$4386:$N$4591"}</definedName>
    <definedName name="STCTL">#REF!</definedName>
    <definedName name="STCTL2">#REF!</definedName>
    <definedName name="STCTL220">#REF!</definedName>
    <definedName name="STD" localSheetId="3">#REF!</definedName>
    <definedName name="STD">#REF!</definedName>
    <definedName name="ste">#REF!</definedName>
    <definedName name="steam_props">#REF!</definedName>
    <definedName name="steam_trap">#REF!</definedName>
    <definedName name="STEEL">#REF!</definedName>
    <definedName name="STEEL220">#REF!</definedName>
    <definedName name="stfr">#REF!</definedName>
    <definedName name="Stg_Sub">#REF!</definedName>
    <definedName name="Stg_Super">#REF!</definedName>
    <definedName name="STR" localSheetId="22">IFERROR(LEFT(INDEX(#REF!,MATCH(#REF!,#REF!,0)),3),"")</definedName>
    <definedName name="STR" localSheetId="18">IFERROR(LEFT(INDEX(#REF!,MATCH(#REF!,#REF!,0)),3),"")</definedName>
    <definedName name="STR" localSheetId="21">IFERROR(LEFT(INDEX(#REF!,MATCH(#REF!,#REF!,0)),3),"")</definedName>
    <definedName name="STR" localSheetId="25">IFERROR(LEFT(INDEX(#REF!,MATCH(#REF!,#REF!,0)),3),"")</definedName>
    <definedName name="STR" localSheetId="15">#REF!</definedName>
    <definedName name="STR" localSheetId="20">IFERROR(LEFT(INDEX(#REF!,MATCH(#REF!,#REF!,0)),3),"")</definedName>
    <definedName name="STR">IFERROR(LEFT(INDEX(#REF!,MATCH(#REF!,#REF!,0)),3),"")</definedName>
    <definedName name="Str.1" localSheetId="2" hidden="1">{"form-D1",#N/A,FALSE,"FORM-D1";"form-D1_amt",#N/A,FALSE,"FORM-D1"}</definedName>
    <definedName name="Str.1" localSheetId="22" hidden="1">{"form-D1",#N/A,FALSE,"FORM-D1";"form-D1_amt",#N/A,FALSE,"FORM-D1"}</definedName>
    <definedName name="Str.1" localSheetId="18" hidden="1">{"form-D1",#N/A,FALSE,"FORM-D1";"form-D1_amt",#N/A,FALSE,"FORM-D1"}</definedName>
    <definedName name="Str.1" localSheetId="21" hidden="1">{"form-D1",#N/A,FALSE,"FORM-D1";"form-D1_amt",#N/A,FALSE,"FORM-D1"}</definedName>
    <definedName name="Str.1" localSheetId="25" hidden="1">{"form-D1",#N/A,FALSE,"FORM-D1";"form-D1_amt",#N/A,FALSE,"FORM-D1"}</definedName>
    <definedName name="Str.1" localSheetId="15" hidden="1">{"form-D1",#N/A,FALSE,"FORM-D1";"form-D1_amt",#N/A,FALSE,"FORM-D1"}</definedName>
    <definedName name="Str.1" localSheetId="20" hidden="1">{"form-D1",#N/A,FALSE,"FORM-D1";"form-D1_amt",#N/A,FALSE,"FORM-D1"}</definedName>
    <definedName name="Str.1" hidden="1">{"form-D1",#N/A,FALSE,"FORM-D1";"form-D1_amt",#N/A,FALSE,"FORM-D1"}</definedName>
    <definedName name="Stretch" localSheetId="2">#REF!</definedName>
    <definedName name="Stretch" localSheetId="22">#REF!</definedName>
    <definedName name="Stretch" localSheetId="15">#REF!</definedName>
    <definedName name="Stretch" localSheetId="20">#REF!</definedName>
    <definedName name="Stretch">#REF!</definedName>
    <definedName name="StrID">#REF!</definedName>
    <definedName name="StringingTool" localSheetId="15">OFFSET(#REF!,0,0,COUNTA(#REF!),1)</definedName>
    <definedName name="StringingTool">OFFSET(#REF!,0,0,COUNTA(#REF!),1)</definedName>
    <definedName name="stru_det" localSheetId="18">#REF!</definedName>
    <definedName name="stru_det">#REF!</definedName>
    <definedName name="Structure" localSheetId="22">#REF!</definedName>
    <definedName name="Structure" localSheetId="21">#REF!</definedName>
    <definedName name="Structure" localSheetId="25">#REF!</definedName>
    <definedName name="Structure" localSheetId="20">#REF!</definedName>
    <definedName name="Structure" localSheetId="3">#REF!</definedName>
    <definedName name="Structure">#REF!</definedName>
    <definedName name="StructureType">#REF!</definedName>
    <definedName name="su">#REF!</definedName>
    <definedName name="Subcontract">#REF!</definedName>
    <definedName name="Subject">#REF!</definedName>
    <definedName name="substation">#REF!</definedName>
    <definedName name="SUBSTN_LST">#REF!</definedName>
    <definedName name="SubTotalArea">#REF!</definedName>
    <definedName name="SubTotalPrice">#REF!</definedName>
    <definedName name="sum">#REF!</definedName>
    <definedName name="sumana">#REF!</definedName>
    <definedName name="SUMExtraCredit">#REF!</definedName>
    <definedName name="SUMIF">#REF!</definedName>
    <definedName name="SUMIFExtraCredit">#REF!</definedName>
    <definedName name="SUMM" localSheetId="21">#REF!</definedName>
    <definedName name="SUMM" localSheetId="25">#REF!</definedName>
    <definedName name="SUMM">#REF!</definedName>
    <definedName name="SUMMARY" localSheetId="3">#REF!</definedName>
    <definedName name="SUMMARY">#REF!</definedName>
    <definedName name="SUMMARY_OTHER_EXPS" localSheetId="3">#REF!</definedName>
    <definedName name="SUMMARY_OTHER_EXPS">#REF!</definedName>
    <definedName name="SummaryNew" hidden="1">#REF!</definedName>
    <definedName name="SUMMARYR" localSheetId="21">#REF!</definedName>
    <definedName name="SUMMARYR" localSheetId="25">#REF!</definedName>
    <definedName name="SUMMARYR">#REF!</definedName>
    <definedName name="Summaryy">#REF!</definedName>
    <definedName name="sump">#REF!</definedName>
    <definedName name="sumtotal">#REF!</definedName>
    <definedName name="sUNDR">#REF!</definedName>
    <definedName name="supb" localSheetId="2">'[83]Civil &amp; design'!$F$14</definedName>
    <definedName name="supb" localSheetId="18">#REF!</definedName>
    <definedName name="supb" localSheetId="21">'[83]Civil &amp; design'!$F$14</definedName>
    <definedName name="supb" localSheetId="25">'[83]Civil &amp; design'!$F$14</definedName>
    <definedName name="supb" localSheetId="15">#REF!</definedName>
    <definedName name="supb">#REF!</definedName>
    <definedName name="supc" localSheetId="2">'[83]Civil &amp; design'!$F$15</definedName>
    <definedName name="supc" localSheetId="18">#REF!</definedName>
    <definedName name="supc" localSheetId="21">'[83]Civil &amp; design'!$F$15</definedName>
    <definedName name="supc" localSheetId="25">'[83]Civil &amp; design'!$F$15</definedName>
    <definedName name="supc" localSheetId="15">#REF!</definedName>
    <definedName name="supc">#REF!</definedName>
    <definedName name="supervisor" localSheetId="2">[162]Inputs!$D$20</definedName>
    <definedName name="supervisor" localSheetId="18">#REF!</definedName>
    <definedName name="supervisor" localSheetId="21">[162]Inputs!$D$20</definedName>
    <definedName name="supervisor" localSheetId="25">[162]Inputs!$D$20</definedName>
    <definedName name="supervisor" localSheetId="15">#REF!</definedName>
    <definedName name="supervisor">#REF!</definedName>
    <definedName name="Supervisors" localSheetId="2">'[63]Basic Rates'!$C$6</definedName>
    <definedName name="Supervisors" localSheetId="18">#REF!</definedName>
    <definedName name="Supervisors" localSheetId="21">'[63]Basic Rates'!$C$6</definedName>
    <definedName name="Supervisors" localSheetId="25">'[63]Basic Rates'!$C$6</definedName>
    <definedName name="Supervisors" localSheetId="15">#REF!</definedName>
    <definedName name="Supervisors">#REF!</definedName>
    <definedName name="supht" localSheetId="2">[163]Intro!$L$124</definedName>
    <definedName name="supht" localSheetId="18">#REF!</definedName>
    <definedName name="supht" localSheetId="21">[163]Intro!$L$124</definedName>
    <definedName name="supht" localSheetId="25">[163]Intro!$L$124</definedName>
    <definedName name="supht" localSheetId="15">#REF!</definedName>
    <definedName name="supht">#REF!</definedName>
    <definedName name="Supplies" localSheetId="22">#REF!</definedName>
    <definedName name="Supplies" localSheetId="15">#REF!</definedName>
    <definedName name="Supplies" localSheetId="20">#REF!</definedName>
    <definedName name="Supplies">#REF!</definedName>
    <definedName name="supply" localSheetId="22">#REF!</definedName>
    <definedName name="supply" localSheetId="20">#REF!</definedName>
    <definedName name="supply">#REF!</definedName>
    <definedName name="Supplykalpaka160714">#REF!</definedName>
    <definedName name="supplysch">#REF!</definedName>
    <definedName name="suproject">#REF!</definedName>
    <definedName name="suresh123">#REF!</definedName>
    <definedName name="SurveyTool" localSheetId="18">OFFSET(#REF!,0,0,COUNTA(#REF!),1)</definedName>
    <definedName name="SurveyTool">OFFSET(#REF!,0,0,COUNTA(#REF!),1)</definedName>
    <definedName name="Sv" localSheetId="18">#REF!</definedName>
    <definedName name="Sv" localSheetId="21">#REF!</definedName>
    <definedName name="Sv" localSheetId="25">#REF!</definedName>
    <definedName name="Sv">#REF!</definedName>
    <definedName name="sw">'[80]220 11  BS '!#REF!</definedName>
    <definedName name="swd_Adl_dis" localSheetId="18">#REF!</definedName>
    <definedName name="swd_Adl_dis" localSheetId="15">#REF!</definedName>
    <definedName name="swd_Adl_dis">#REF!</definedName>
    <definedName name="swd_cd" localSheetId="15">#REF!</definedName>
    <definedName name="swd_cd">#REF!</definedName>
    <definedName name="swd_er">#REF!</definedName>
    <definedName name="swd_fi">#REF!</definedName>
    <definedName name="SWGR12">#REF!</definedName>
    <definedName name="SWGR345">#REF!</definedName>
    <definedName name="SWH">#REF!</definedName>
    <definedName name="SWH_">#REF!</definedName>
    <definedName name="swi">#REF!</definedName>
    <definedName name="sws">#REF!</definedName>
    <definedName name="swt">#REF!</definedName>
    <definedName name="sxfghnsfdhs">#REF!</definedName>
    <definedName name="szdczsxf">#REF!</definedName>
    <definedName name="szdfszfgvzxdc">#REF!</definedName>
    <definedName name="szdrfgfd">#REF!</definedName>
    <definedName name="szdrfgzdf">#REF!</definedName>
    <definedName name="t" localSheetId="22">#REF!</definedName>
    <definedName name="t" localSheetId="20">#REF!</definedName>
    <definedName name="t">#REF!</definedName>
    <definedName name="t___0">#REF!</definedName>
    <definedName name="t___13">#REF!</definedName>
    <definedName name="T_Type" localSheetId="18">IFERROR(VLOOKUP(#REF!,#REF!,2,FALSE)," ")</definedName>
    <definedName name="T_Type">IFERROR(VLOOKUP(#REF!,#REF!,2,FALSE)," ")</definedName>
    <definedName name="T0">#REF!</definedName>
    <definedName name="T1_" localSheetId="21">#N/A</definedName>
    <definedName name="T1_" localSheetId="25">#N/A</definedName>
    <definedName name="T1_">#N/A</definedName>
    <definedName name="T2_">#N/A</definedName>
    <definedName name="T3_">#N/A</definedName>
    <definedName name="T4_">#N/A</definedName>
    <definedName name="Ta" localSheetId="21">#REF!</definedName>
    <definedName name="Ta" localSheetId="25">#REF!</definedName>
    <definedName name="Ta" localSheetId="15">#REF!</definedName>
    <definedName name="Ta">#REF!</definedName>
    <definedName name="taa">[52]GWC!#REF!</definedName>
    <definedName name="TAB" localSheetId="15">#REF!</definedName>
    <definedName name="TAB">#REF!</definedName>
    <definedName name="Table" localSheetId="2">#REF!</definedName>
    <definedName name="Table" localSheetId="22">#REF!</definedName>
    <definedName name="Table" localSheetId="20">#REF!</definedName>
    <definedName name="Table">#REF!</definedName>
    <definedName name="TABLE_4">#REF!</definedName>
    <definedName name="Table1" localSheetId="2">#REF!</definedName>
    <definedName name="Table1">#REF!</definedName>
    <definedName name="TABLE2">#REF!</definedName>
    <definedName name="tableau1" localSheetId="2">#REF!</definedName>
    <definedName name="tableau1">#REF!</definedName>
    <definedName name="TableRange">#REF!</definedName>
    <definedName name="tables">#REF!</definedName>
    <definedName name="Taf" localSheetId="21">#REF!</definedName>
    <definedName name="Taf" localSheetId="25">#REF!</definedName>
    <definedName name="Taf">#REF!</definedName>
    <definedName name="tala" hidden="1">#REF!</definedName>
    <definedName name="tala_1">#N/A</definedName>
    <definedName name="tala_1_1">"#N/A"</definedName>
    <definedName name="tala_2">#N/A</definedName>
    <definedName name="tamil" localSheetId="18">#REF!</definedName>
    <definedName name="tamil">#REF!</definedName>
    <definedName name="Target" localSheetId="22">#REF!</definedName>
    <definedName name="Target" localSheetId="20">#REF!</definedName>
    <definedName name="Target" localSheetId="3">#REF!</definedName>
    <definedName name="Target">#REF!</definedName>
    <definedName name="Target_Fuction">#REF!</definedName>
    <definedName name="TASK">#REF!</definedName>
    <definedName name="Task_Code">#REF!</definedName>
    <definedName name="Tav" localSheetId="21">#REF!</definedName>
    <definedName name="Tav" localSheetId="25">#REF!</definedName>
    <definedName name="Tav">#REF!</definedName>
    <definedName name="Tax">#REF!</definedName>
    <definedName name="TaxTV">10%</definedName>
    <definedName name="TaxXL">5%</definedName>
    <definedName name="TB" localSheetId="2">#REF!</definedName>
    <definedName name="TB" localSheetId="22">#REF!</definedName>
    <definedName name="tb" localSheetId="15">#REF!</definedName>
    <definedName name="TB" localSheetId="20">#REF!</definedName>
    <definedName name="TB">#REF!</definedName>
    <definedName name="Tbf">[18]Design!#REF!</definedName>
    <definedName name="TBL" localSheetId="2">#REF!</definedName>
    <definedName name="TBL">#REF!</definedName>
    <definedName name="tbl_ProdInfo" localSheetId="2" hidden="1">#REF!</definedName>
    <definedName name="tbl_ProdInfo" hidden="1">#REF!</definedName>
    <definedName name="tc" localSheetId="21">#REF!</definedName>
    <definedName name="tc" localSheetId="25">#REF!</definedName>
    <definedName name="tc">#REF!</definedName>
    <definedName name="tcap">#REF!</definedName>
    <definedName name="tcr">#REF!</definedName>
    <definedName name="TD" localSheetId="21">INDEX('[164] '!$B$1:$B$18,MATCH('[164]  '!$L$507,'[164] '!$A$1:$A$18,0))</definedName>
    <definedName name="TD" localSheetId="25">INDEX('[164] '!$B$1:$B$18,MATCH('[164]  '!$L$507,'[164] '!$A$1:$A$18,0))</definedName>
    <definedName name="TD">INDEX('[164] '!$B$1:$B$18,MATCH('[164]  '!$L$507,'[164] '!$A$1:$A$18,0))</definedName>
    <definedName name="te">#REF!</definedName>
    <definedName name="TE_Rate" localSheetId="18">IFERROR(_xlfn.XLOOKUP(#REF!,#REF!,#REF!),"")</definedName>
    <definedName name="TE_Rate">IFERROR(_xlfn.XLOOKUP(#REF!,#REF!,#REF!),"")</definedName>
    <definedName name="TEC_Inquiry_No">#REF!</definedName>
    <definedName name="TEE">#REF!</definedName>
    <definedName name="teesta">#REF!,#REF!,#REF!,#REF!,#REF!,#REF!,#REF!,#REF!,#REF!</definedName>
    <definedName name="tel" localSheetId="3">#REF!</definedName>
    <definedName name="tel">#REF!</definedName>
    <definedName name="temp" localSheetId="21">#REF!</definedName>
    <definedName name="temp" localSheetId="25">#REF!</definedName>
    <definedName name="temp">#REF!</definedName>
    <definedName name="temp_strainer">#REF!</definedName>
    <definedName name="temp1" localSheetId="21">#REF!</definedName>
    <definedName name="temp1" localSheetId="25">#REF!</definedName>
    <definedName name="temp1">#REF!</definedName>
    <definedName name="tempcoeff" localSheetId="21">#REF!</definedName>
    <definedName name="tempcoeff" localSheetId="25">#REF!</definedName>
    <definedName name="tempcoeff">#REF!</definedName>
    <definedName name="Ten">#REF!</definedName>
    <definedName name="TenderNumberPS">#REF!</definedName>
    <definedName name="ter_vapi">#REF!</definedName>
    <definedName name="TERM">#REF!</definedName>
    <definedName name="TEs">#REF!</definedName>
    <definedName name="TEs___0">#REF!</definedName>
    <definedName name="TEs___13">#REF!</definedName>
    <definedName name="test" localSheetId="3">#REF!</definedName>
    <definedName name="test">#REF!</definedName>
    <definedName name="TEST_1">"#REF!"</definedName>
    <definedName name="TEST0" localSheetId="2">#REF!</definedName>
    <definedName name="TEST0" localSheetId="22">#REF!</definedName>
    <definedName name="TEST0" localSheetId="15">#REF!</definedName>
    <definedName name="TEST0" localSheetId="20">#REF!</definedName>
    <definedName name="TEST0">#REF!</definedName>
    <definedName name="TEST1" localSheetId="2">#REF!</definedName>
    <definedName name="TEST1">#REF!</definedName>
    <definedName name="TEST10" localSheetId="2">#REF!</definedName>
    <definedName name="TEST10">#REF!</definedName>
    <definedName name="TEST11">#REF!</definedName>
    <definedName name="TEST12">#REF!</definedName>
    <definedName name="TEST13">#REF!</definedName>
    <definedName name="TEST14">#REF!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Test">#REF!</definedName>
    <definedName name="TESTVKEY">#REF!</definedName>
    <definedName name="TEt">#REF!</definedName>
    <definedName name="TEt___0">#REF!</definedName>
    <definedName name="TEt___13">#REF!</definedName>
    <definedName name="textmach" localSheetId="2">'[56]Machinary_Road Work'!$H$92</definedName>
    <definedName name="textmach" localSheetId="18">#REF!</definedName>
    <definedName name="textmach" localSheetId="21">'[56]Machinary_Road Work'!$H$92</definedName>
    <definedName name="textmach" localSheetId="25">'[56]Machinary_Road Work'!$H$92</definedName>
    <definedName name="textmach" localSheetId="15">#REF!</definedName>
    <definedName name="textmach">#REF!</definedName>
    <definedName name="TextRefCopyRangeCount" hidden="1">1</definedName>
    <definedName name="TF" localSheetId="2">#REF!</definedName>
    <definedName name="TF" localSheetId="22">#REF!</definedName>
    <definedName name="TF" localSheetId="21">#REF!</definedName>
    <definedName name="TF" localSheetId="25">#REF!</definedName>
    <definedName name="TF" localSheetId="15">#REF!</definedName>
    <definedName name="TF" localSheetId="20">#REF!</definedName>
    <definedName name="TF">#REF!</definedName>
    <definedName name="tfbf">#REF!</definedName>
    <definedName name="Tfc">#REF!</definedName>
    <definedName name="Tfd" localSheetId="21">#REF!</definedName>
    <definedName name="Tfd" localSheetId="25">#REF!</definedName>
    <definedName name="Tfd">#REF!</definedName>
    <definedName name="tfvtf">#REF!</definedName>
    <definedName name="TG" localSheetId="2">#REF!</definedName>
    <definedName name="TG">#REF!</definedName>
    <definedName name="TH" localSheetId="21">INDEX('[164] '!$B$1:$B$18,MATCH('[164]  '!$L$515,'[164] '!$A$1:$A$18,0))</definedName>
    <definedName name="TH" localSheetId="25">INDEX('[164] '!$B$1:$B$18,MATCH('[164]  '!$L$515,'[164] '!$A$1:$A$18,0))</definedName>
    <definedName name="TH">INDEX('[164] '!$B$1:$B$18,MATCH('[164]  '!$L$515,'[164] '!$A$1:$A$18,0))</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HK" localSheetId="2">#REF!</definedName>
    <definedName name="THK">#REF!</definedName>
    <definedName name="ThreeD">#REF!</definedName>
    <definedName name="ThreeTd">#REF!</definedName>
    <definedName name="ThreeTn">#REF!</definedName>
    <definedName name="TI">INDEX('[164] '!$B$1:$B$18,MATCH('[164]  '!$L$517,'[164] '!$A$1:$A$18,0))</definedName>
    <definedName name="TIL">#REF!</definedName>
    <definedName name="timber" localSheetId="2">'[22]Material '!$G$30</definedName>
    <definedName name="timber" localSheetId="18">#REF!</definedName>
    <definedName name="timber" localSheetId="21">'[22]Material '!$G$30</definedName>
    <definedName name="timber" localSheetId="25">'[22]Material '!$G$30</definedName>
    <definedName name="timber" localSheetId="15">#REF!</definedName>
    <definedName name="timber">#REF!</definedName>
    <definedName name="Tip" localSheetId="15">#REF!</definedName>
    <definedName name="Tip">#REF!</definedName>
    <definedName name="TipHr" localSheetId="2">[11]Basicrates!$D$91</definedName>
    <definedName name="TipHr" localSheetId="18">#REF!</definedName>
    <definedName name="TipHr" localSheetId="21">[11]Basicrates!$D$91</definedName>
    <definedName name="TipHr" localSheetId="25">[11]Basicrates!$D$91</definedName>
    <definedName name="TipHr" localSheetId="15">#REF!</definedName>
    <definedName name="TipHr">#REF!</definedName>
    <definedName name="Tipper10MTPOL" localSheetId="2">'[63]Basic Rates'!$C$32</definedName>
    <definedName name="Tipper10MTPOL" localSheetId="18">#REF!</definedName>
    <definedName name="Tipper10MTPOL" localSheetId="21">'[63]Basic Rates'!$C$32</definedName>
    <definedName name="Tipper10MTPOL" localSheetId="25">'[63]Basic Rates'!$C$32</definedName>
    <definedName name="Tipper10MTPOL" localSheetId="15">#REF!</definedName>
    <definedName name="Tipper10MTPOL">#REF!</definedName>
    <definedName name="Tipper14MTPOL" localSheetId="2">'[63]Basic Rates'!$C$30</definedName>
    <definedName name="Tipper14MTPOL" localSheetId="18">#REF!</definedName>
    <definedName name="Tipper14MTPOL" localSheetId="21">'[63]Basic Rates'!$C$30</definedName>
    <definedName name="Tipper14MTPOL" localSheetId="25">'[63]Basic Rates'!$C$30</definedName>
    <definedName name="Tipper14MTPOL" localSheetId="15">#REF!</definedName>
    <definedName name="Tipper14MTPOL">#REF!</definedName>
    <definedName name="TipperDiesel" localSheetId="2">'[122]Cut&amp;Grub'!$F$41</definedName>
    <definedName name="TipperDiesel" localSheetId="18">#REF!</definedName>
    <definedName name="TipperDiesel" localSheetId="21">'[122]Cut&amp;Grub'!$F$41</definedName>
    <definedName name="TipperDiesel" localSheetId="25">'[122]Cut&amp;Grub'!$F$41</definedName>
    <definedName name="TipperDiesel" localSheetId="15">#REF!</definedName>
    <definedName name="TipperDiesel">#REF!</definedName>
    <definedName name="tippertkm" localSheetId="2">'[56]Machinary_Road Work'!$K$50</definedName>
    <definedName name="tippertkm" localSheetId="18">#REF!</definedName>
    <definedName name="tippertkm" localSheetId="21">'[56]Machinary_Road Work'!$K$50</definedName>
    <definedName name="tippertkm" localSheetId="25">'[56]Machinary_Road Work'!$K$50</definedName>
    <definedName name="tippertkm" localSheetId="15">#REF!</definedName>
    <definedName name="tippertkm">#REF!</definedName>
    <definedName name="TITL" localSheetId="15">#REF!</definedName>
    <definedName name="TITL">#REF!</definedName>
    <definedName name="TITLE" localSheetId="22">#REF!</definedName>
    <definedName name="TITLE" localSheetId="20">#REF!</definedName>
    <definedName name="TITLE">#REF!</definedName>
    <definedName name="Title1">#REF!</definedName>
    <definedName name="Title2">#REF!</definedName>
    <definedName name="TJ">INDEX('[164] '!$B$1:$B$18,MATCH('[164]  '!$L$519,'[164] '!$A$1:$A$18,0))</definedName>
    <definedName name="Tk" localSheetId="22">#REF!</definedName>
    <definedName name="Tk" localSheetId="20">#REF!</definedName>
    <definedName name="Tk">#REF!</definedName>
    <definedName name="Tkl">#REF!</definedName>
    <definedName name="TL">INDEX('[164] '!$B$1:$B$18,MATCH('[164]  '!$L$523,'[164] '!$A$1:$A$18,0))</definedName>
    <definedName name="TL_Adv">'[98]TL 13-14'!#REF!</definedName>
    <definedName name="TL_AGWC">'[98]TL 13-14'!#REF!</definedName>
    <definedName name="TL_AM">'[98]TL 13-14'!#REF!</definedName>
    <definedName name="TL_ANFA">'[98]TL 13-14'!#REF!</definedName>
    <definedName name="TL_ANFE">'[98]TL 13-14'!#REF!</definedName>
    <definedName name="TL_ANFEBG">'[98]TL 13-14'!#REF!</definedName>
    <definedName name="TL_ANWC">'[98]TL 13-14'!#REF!</definedName>
    <definedName name="TL_APr">'[98]TL 13-14'!$AN:$AN</definedName>
    <definedName name="TL_Aug">'[98]TL 13-14'!$AR:$AR</definedName>
    <definedName name="TL_Avg_Adv">'[98]TL 13-14'!#REF!</definedName>
    <definedName name="TL_Avg_COI">'[98]TL 13-14'!#REF!</definedName>
    <definedName name="TL_Avg_OCA">'[98]TL 13-14'!#REF!</definedName>
    <definedName name="TL_Avg_OCL">'[98]TL 13-14'!#REF!</definedName>
    <definedName name="TL_Avg_OS">'[98]TL 13-14'!#REF!</definedName>
    <definedName name="TL_Avg_Stk">'[98]TL 13-14'!#REF!</definedName>
    <definedName name="TL_Avg_VC">'[98]TL 13-14'!#REF!</definedName>
    <definedName name="TL_Avg_WC_Key">#REF!</definedName>
    <definedName name="TL_COI">'[98]TL 13-14'!#REF!</definedName>
    <definedName name="TL_Dec">'[98]TL 13-14'!$AV:$AV</definedName>
    <definedName name="TL_Deprn">'[98]TL 13-14'!#REF!</definedName>
    <definedName name="TL_Feb">'[98]TL 13-14'!$AX:$AX</definedName>
    <definedName name="TL_GM">'[98]TL 13-14'!#REF!</definedName>
    <definedName name="TL_Jan">'[98]TL 13-14'!$AW:$AW</definedName>
    <definedName name="TL_Jul">'[98]TL 13-14'!$AQ:$AQ</definedName>
    <definedName name="TL_Jun">'[98]TL 13-14'!$AP:$AP</definedName>
    <definedName name="TL_Key">'[98]TL 13-14'!#REF!</definedName>
    <definedName name="TL_Mar">'[98]TL 13-14'!$AY:$AY</definedName>
    <definedName name="TL_MAT_Sales">'[98]TL 13-14'!#REF!</definedName>
    <definedName name="TL_May">'[98]TL 13-14'!$AO:$AO</definedName>
    <definedName name="TL_Nov">'[98]TL 13-14'!$AU:$AU</definedName>
    <definedName name="TL_NWC">'[98]TL 13-14'!#REF!</definedName>
    <definedName name="TL_OB_Cust">'[98]TL 13-14'!#REF!</definedName>
    <definedName name="TL_OB_IU">'[98]TL 13-14'!#REF!</definedName>
    <definedName name="TL_OCA">'[98]TL 13-14'!#REF!</definedName>
    <definedName name="TL_OCL">'[98]TL 13-14'!#REF!</definedName>
    <definedName name="TL_Oct">'[98]TL 13-14'!$AT:$AT</definedName>
    <definedName name="TL_OD_Common">'[98]TL 13-14'!#REF!</definedName>
    <definedName name="TL_OI_Cust">'[98]TL 13-14'!#REF!</definedName>
    <definedName name="TL_OI_IU">'[98]TL 13-14'!#REF!</definedName>
    <definedName name="TL_OS">'[98]TL 13-14'!#REF!</definedName>
    <definedName name="TL_PBDIT">'[98]TL 13-14'!#REF!</definedName>
    <definedName name="TL_PBIT">'[98]TL 13-14'!#REF!</definedName>
    <definedName name="TL_Per_Key">#REF!</definedName>
    <definedName name="TL_Res_Key">#REF!</definedName>
    <definedName name="TL_Sales_Cust">'[98]TL 13-14'!#REF!</definedName>
    <definedName name="TL_Sales_IU">'[98]TL 13-14'!#REF!</definedName>
    <definedName name="TL_Sep">'[98]TL 13-14'!$AS:$AS</definedName>
    <definedName name="TL_Stk">'[98]TL 13-14'!#REF!</definedName>
    <definedName name="TL_Top_Key">#REF!</definedName>
    <definedName name="TL_VC">'[98]TL 13-14'!#REF!</definedName>
    <definedName name="TL_WC_Key">#REF!</definedName>
    <definedName name="Tm">#REF!</definedName>
    <definedName name="TMBPLA">#REF!</definedName>
    <definedName name="TMBSCA">#REF!</definedName>
    <definedName name="TMD">'[107]except wiring'!#REF!</definedName>
    <definedName name="TMTbars">#REF!</definedName>
    <definedName name="TNEBJSR">#REF!</definedName>
    <definedName name="tnr">#REF!</definedName>
    <definedName name="TnSWindSpeed">#REF!</definedName>
    <definedName name="ToE_MATRIX">#REF!</definedName>
    <definedName name="TOL">#REF!</definedName>
    <definedName name="TOOL">#REF!</definedName>
    <definedName name="top">#REF!</definedName>
    <definedName name="top_ser">#REF!</definedName>
    <definedName name="TOP_SUP">#REF!</definedName>
    <definedName name="topl">#REF!</definedName>
    <definedName name="TopMgmtGrades">#REF!</definedName>
    <definedName name="topn">#REF!</definedName>
    <definedName name="TopSlbThk">#REF!</definedName>
    <definedName name="TOT" localSheetId="2">#REF!,#REF!,#REF!,#REF!,#REF!,#REF!,#REF!,#REF!,#REF!,#REF!,#REF!</definedName>
    <definedName name="TOT" localSheetId="22">#REF!,#REF!,#REF!,#REF!,#REF!,#REF!,#REF!,#REF!,#REF!,#REF!,#REF!</definedName>
    <definedName name="TOT" localSheetId="18">#REF!,#REF!,#REF!,#REF!,#REF!,#REF!,#REF!,#REF!,#REF!,#REF!,#REF!</definedName>
    <definedName name="TOT" localSheetId="21">#REF!,#REF!,#REF!,#REF!,#REF!,#REF!,#REF!,#REF!,#REF!,#REF!,#REF!</definedName>
    <definedName name="TOT" localSheetId="25">#REF!,#REF!,#REF!,#REF!,#REF!,#REF!,#REF!,#REF!,#REF!,#REF!,#REF!</definedName>
    <definedName name="TOT" localSheetId="20">#REF!,#REF!,#REF!,#REF!,#REF!,#REF!,#REF!,#REF!,#REF!,#REF!,#REF!</definedName>
    <definedName name="TOT">#REF!,#REF!,#REF!,#REF!,#REF!,#REF!,#REF!,#REF!,#REF!,#REF!,#REF!</definedName>
    <definedName name="TOT_ST" localSheetId="15">#REF!</definedName>
    <definedName name="TOT_ST">#REF!</definedName>
    <definedName name="total" localSheetId="2">#REF!</definedName>
    <definedName name="total" localSheetId="22">#REF!</definedName>
    <definedName name="total" localSheetId="4">#REF!</definedName>
    <definedName name="total" localSheetId="20">#REF!</definedName>
    <definedName name="total">#REF!</definedName>
    <definedName name="TOTAL_1">"#REF!"</definedName>
    <definedName name="Total_EB" localSheetId="2">#REF!</definedName>
    <definedName name="Total_EB" localSheetId="22">#REF!</definedName>
    <definedName name="Total_EB" localSheetId="18">#REF!</definedName>
    <definedName name="Total_EB" localSheetId="20">#REF!</definedName>
    <definedName name="Total_EB">#REF!</definedName>
    <definedName name="Total_Interest">#REF!</definedName>
    <definedName name="Total_Mandays">#REF!</definedName>
    <definedName name="Total_MP_Peak" localSheetId="2">#REF!</definedName>
    <definedName name="Total_MP_Peak">#REF!</definedName>
    <definedName name="Total_Mth" localSheetId="2">#REF!</definedName>
    <definedName name="Total_Mth">#REF!</definedName>
    <definedName name="Total_Pay">#REF!</definedName>
    <definedName name="Total_YTD">#REF!</definedName>
    <definedName name="TOTAL1RP">#REF!</definedName>
    <definedName name="TOTAL2RP">#REF!</definedName>
    <definedName name="totalmc">#REF!</definedName>
    <definedName name="totalmc1">#REF!</definedName>
    <definedName name="TotalValueForOffer">#REF!</definedName>
    <definedName name="totwd" localSheetId="2">[163]Intro!$L$110</definedName>
    <definedName name="totwd" localSheetId="18">#REF!</definedName>
    <definedName name="totwd" localSheetId="21">[163]Intro!$L$110</definedName>
    <definedName name="totwd" localSheetId="25">[163]Intro!$L$110</definedName>
    <definedName name="totwd" localSheetId="15">#REF!</definedName>
    <definedName name="totwd">#REF!</definedName>
    <definedName name="tower" localSheetId="2" hidden="1">{"'PROFITABILITY'!$A$1:$F$45"}</definedName>
    <definedName name="tower" localSheetId="22" hidden="1">{"'PROFITABILITY'!$A$1:$F$45"}</definedName>
    <definedName name="tower" localSheetId="18" hidden="1">{"'PROFITABILITY'!$A$1:$F$45"}</definedName>
    <definedName name="tower" localSheetId="21" hidden="1">{"'PROFITABILITY'!$A$1:$F$45"}</definedName>
    <definedName name="tower" localSheetId="25" hidden="1">{"'PROFITABILITY'!$A$1:$F$45"}</definedName>
    <definedName name="tower" localSheetId="15" hidden="1">{"'PROFITABILITY'!$A$1:$F$45"}</definedName>
    <definedName name="tower" localSheetId="20" hidden="1">{"'PROFITABILITY'!$A$1:$F$45"}</definedName>
    <definedName name="tower" hidden="1">{"'PROFITABILITY'!$A$1:$F$45"}</definedName>
    <definedName name="TowerBaseShear">#REF!</definedName>
    <definedName name="TowerBaseWeight">#REF!</definedName>
    <definedName name="TowerBottomFaceWidth">#REF!</definedName>
    <definedName name="towercosting" localSheetId="2" hidden="1">{"'PROFITABILITY'!$A$1:$F$45"}</definedName>
    <definedName name="towercosting" localSheetId="22" hidden="1">{"'PROFITABILITY'!$A$1:$F$45"}</definedName>
    <definedName name="towercosting" localSheetId="18" hidden="1">{"'PROFITABILITY'!$A$1:$F$45"}</definedName>
    <definedName name="towercosting" localSheetId="21" hidden="1">{"'PROFITABILITY'!$A$1:$F$45"}</definedName>
    <definedName name="towercosting" localSheetId="25" hidden="1">{"'PROFITABILITY'!$A$1:$F$45"}</definedName>
    <definedName name="towercosting" localSheetId="15" hidden="1">{"'PROFITABILITY'!$A$1:$F$45"}</definedName>
    <definedName name="towercosting" localSheetId="20" hidden="1">{"'PROFITABILITY'!$A$1:$F$45"}</definedName>
    <definedName name="towercosting" hidden="1">{"'PROFITABILITY'!$A$1:$F$45"}</definedName>
    <definedName name="Towererection">'[105]Tower Erection'!$C$5:$D$23</definedName>
    <definedName name="TowerOverturningMoment">#REF!</definedName>
    <definedName name="TPROT220">#REF!</definedName>
    <definedName name="TPROT500">#REF!</definedName>
    <definedName name="TR" localSheetId="21">#REF!</definedName>
    <definedName name="TR" localSheetId="25">#REF!</definedName>
    <definedName name="TR">#REF!</definedName>
    <definedName name="tr0">#REF!</definedName>
    <definedName name="TR220CTL">#REF!</definedName>
    <definedName name="TR220FIRE">#REF!</definedName>
    <definedName name="TR500CTL">#REF!</definedName>
    <definedName name="TR500FIRE">#REF!</definedName>
    <definedName name="TRAD" localSheetId="2">[82]CHIFLET!$B$29</definedName>
    <definedName name="TRAD" localSheetId="18">#REF!</definedName>
    <definedName name="TRAD" localSheetId="21">[82]CHIFLET!$B$29</definedName>
    <definedName name="TRAD" localSheetId="25">[82]CHIFLET!$B$29</definedName>
    <definedName name="TRAD" localSheetId="15">#REF!</definedName>
    <definedName name="TRAD">#REF!</definedName>
    <definedName name="TRANS" localSheetId="15">#REF!</definedName>
    <definedName name="TRANS">#REF!</definedName>
    <definedName name="Transport" localSheetId="15">#REF!</definedName>
    <definedName name="Transport">#REF!</definedName>
    <definedName name="TransportCharge">#REF!</definedName>
    <definedName name="TransportTypeName">#REF!</definedName>
    <definedName name="TRAV" localSheetId="22">#REF!</definedName>
    <definedName name="TRAV" localSheetId="20">#REF!</definedName>
    <definedName name="TRAV">#REF!</definedName>
    <definedName name="TRAY_DATA" localSheetId="22">#REF!</definedName>
    <definedName name="TRAY_DATA" localSheetId="20">#REF!</definedName>
    <definedName name="TRAY_DATA">#REF!</definedName>
    <definedName name="tree" hidden="1">{"'TP-SUMMARY'!$I$11:$K$11"}</definedName>
    <definedName name="Tres">#REF!</definedName>
    <definedName name="tres4">#REF!</definedName>
    <definedName name="trolley" localSheetId="2">'[44]MAchinery(R1)'!$G$29</definedName>
    <definedName name="trolley" localSheetId="18">#REF!</definedName>
    <definedName name="trolley" localSheetId="21">'[44]MAchinery(R1)'!$G$29</definedName>
    <definedName name="trolley" localSheetId="25">'[44]MAchinery(R1)'!$G$29</definedName>
    <definedName name="trolley" localSheetId="15">#REF!</definedName>
    <definedName name="trolley">#REF!</definedName>
    <definedName name="trrrrrrrrrrrrr" hidden="1">{"form-D1",#N/A,FALSE,"FORM-D1";"form-D1_amt",#N/A,FALSE,"FORM-D1"}</definedName>
    <definedName name="Trs">#REF!</definedName>
    <definedName name="Trt">#REF!</definedName>
    <definedName name="trt0">#REF!</definedName>
    <definedName name="trttt">'[106]UNP-NCW '!$F$17</definedName>
    <definedName name="try" localSheetId="22">#REF!</definedName>
    <definedName name="try" localSheetId="21">#REF!</definedName>
    <definedName name="try" localSheetId="25">#REF!</definedName>
    <definedName name="try" localSheetId="15">#REF!</definedName>
    <definedName name="try" localSheetId="20">#REF!</definedName>
    <definedName name="try">#REF!</definedName>
    <definedName name="ts" localSheetId="22">#REF!</definedName>
    <definedName name="ts" localSheetId="20">#REF!</definedName>
    <definedName name="ts" localSheetId="3">#REF!</definedName>
    <definedName name="ts">#REF!</definedName>
    <definedName name="tS___0">#REF!</definedName>
    <definedName name="tS___13">#REF!</definedName>
    <definedName name="TSD">#REF!</definedName>
    <definedName name="TSK">#REF!</definedName>
    <definedName name="TSS">#REF!</definedName>
    <definedName name="tst">'[165]REGIONWISE POPULATION'!$C$1:$I$1</definedName>
    <definedName name="tt" localSheetId="3">#REF!</definedName>
    <definedName name="tt">#REF!</definedName>
    <definedName name="TTA">#REF!</definedName>
    <definedName name="TTB">#REF!</definedName>
    <definedName name="TTDI">#REF!</definedName>
    <definedName name="TTE" localSheetId="18">IFERROR(VLOOKUP(#REF!,#REF!,2,FALSE)," ")</definedName>
    <definedName name="TTE" localSheetId="15">IFERROR(VLOOKUP(#REF!,#REF!,2,FALSE)," ")</definedName>
    <definedName name="TTE">IFERROR(VLOOKUP(#REF!,#REF!,2,FALSE)," ")</definedName>
    <definedName name="TTMH">#REF!</definedName>
    <definedName name="TTMT">#REF!</definedName>
    <definedName name="ttp">#REF!</definedName>
    <definedName name="ttrrr">'[106]UNP-NCW '!#REF!</definedName>
    <definedName name="ttt">#REF!</definedName>
    <definedName name="ttttrrrrrrrr">'[106]UNP-NCW '!#REF!</definedName>
    <definedName name="TTWT">#REF!</definedName>
    <definedName name="TTX">#REF!</definedName>
    <definedName name="tube_test_press1_12">#REF!</definedName>
    <definedName name="TUES1">#REF!</definedName>
    <definedName name="tvr">#REF!</definedName>
    <definedName name="tvtv">#REF!</definedName>
    <definedName name="tw">'[133]tower wt.'!$B$3:$C$52</definedName>
    <definedName name="twelve" localSheetId="2">'[97]RATES (2)'!$L$16</definedName>
    <definedName name="twelve" localSheetId="18">#REF!</definedName>
    <definedName name="twelve" localSheetId="21">'[97]RATES (2)'!$L$16</definedName>
    <definedName name="twelve" localSheetId="25">'[97]RATES (2)'!$L$16</definedName>
    <definedName name="twelve" localSheetId="15">#REF!</definedName>
    <definedName name="twelve">#REF!</definedName>
    <definedName name="twenty" localSheetId="2">'[97]RATES (2)'!$L$17</definedName>
    <definedName name="twenty" localSheetId="18">#REF!</definedName>
    <definedName name="twenty" localSheetId="21">'[97]RATES (2)'!$L$17</definedName>
    <definedName name="twenty" localSheetId="25">'[97]RATES (2)'!$L$17</definedName>
    <definedName name="twenty" localSheetId="15">#REF!</definedName>
    <definedName name="twenty">#REF!</definedName>
    <definedName name="Twr" localSheetId="22">#REF!</definedName>
    <definedName name="Twr" localSheetId="21">#REF!</definedName>
    <definedName name="Twr" localSheetId="25">#REF!</definedName>
    <definedName name="Twr" localSheetId="15">#REF!</definedName>
    <definedName name="Twr" localSheetId="20">#REF!</definedName>
    <definedName name="Twr">#REF!</definedName>
    <definedName name="TWR_WT" localSheetId="18">IFERROR(VLOOKUP(#REF!,#REF!,2,FALSE),"")</definedName>
    <definedName name="TWR_WT" localSheetId="15">IFERROR(VLOOKUP(#REF!,#REF!,2,FALSE),"")</definedName>
    <definedName name="TWR_WT">IFERROR(VLOOKUP(#REF!,#REF!,2,FALSE),"")</definedName>
    <definedName name="TWRNO">#REF!</definedName>
    <definedName name="TWRNO1">#REF!</definedName>
    <definedName name="TWRNO2">#REF!</definedName>
    <definedName name="TWRTYPE">#REF!</definedName>
    <definedName name="TY" localSheetId="22" hidden="1">#REF!</definedName>
    <definedName name="TY" localSheetId="20" hidden="1">#REF!</definedName>
    <definedName name="TY" hidden="1">#REF!</definedName>
    <definedName name="type">#REF!</definedName>
    <definedName name="TYPE_OF_LINE">#REF!</definedName>
    <definedName name="TYPE1">#REF!</definedName>
    <definedName name="TYPE2">#REF!</definedName>
    <definedName name="Type3">#REF!</definedName>
    <definedName name="typeofbidder">#N/A</definedName>
    <definedName name="Typerate">#REF!</definedName>
    <definedName name="TYPICALARRAY">#REF!</definedName>
    <definedName name="u" localSheetId="22">#REF!</definedName>
    <definedName name="u" localSheetId="20">#REF!</definedName>
    <definedName name="u" localSheetId="3">#REF!</definedName>
    <definedName name="u">#REF!</definedName>
    <definedName name="UA">INDEX('[164] '!$B$1:$B$18,MATCH('[164]  '!$L$527,'[164] '!$A$1:$A$18,0))</definedName>
    <definedName name="UÀ1576">#REF!</definedName>
    <definedName name="UB">INDEX('[164] '!$B$1:$B$18,MATCH('[164]  '!$L$529,'[164] '!$A$1:$A$18,0))</definedName>
    <definedName name="UBAI">#REF!</definedName>
    <definedName name="UC">INDEX('[164] '!$B$1:$B$18,MATCH('[164]  '!$L$531,'[164] '!$A$1:$A$18,0))</definedName>
    <definedName name="UD">INDEX('[164] '!$B$1:$B$18,MATCH('[164]  '!$L$533,'[164] '!$A$1:$A$18,0))</definedName>
    <definedName name="UE">INDEX('[164] '!$B$1:$B$18,MATCH('[164]  '!$L$535,'[164] '!$A$1:$A$18,0))</definedName>
    <definedName name="ueber">#REF!</definedName>
    <definedName name="UF">INDEX('[164] '!$B$1:$B$18,MATCH('[164]  '!$L$537,'[164] '!$A$1:$A$18,0))</definedName>
    <definedName name="UG">INDEX('[164] '!$B$1:$B$18,MATCH('[164]  '!$L$539,'[164] '!$A$1:$A$18,0))</definedName>
    <definedName name="ughhuj">#REF!</definedName>
    <definedName name="UH">INDEX('[164] '!$B$1:$B$18,MATCH('[164]  '!$L$541,'[164] '!$A$1:$A$18,0))</definedName>
    <definedName name="UI" hidden="1">#REF!</definedName>
    <definedName name="uifsyi">#REF!</definedName>
    <definedName name="UJ">INDEX('[164] '!$B$1:$B$18,MATCH('[164]  '!$L$545,'[164] '!$A$1:$A$18,0))</definedName>
    <definedName name="ujj">#REF!</definedName>
    <definedName name="UKP" localSheetId="22">#REF!</definedName>
    <definedName name="UKP" localSheetId="20">#REF!</definedName>
    <definedName name="UKP" localSheetId="3">#REF!</definedName>
    <definedName name="UKP">#REF!</definedName>
    <definedName name="UMD">'[107]except wiring'!#REF!</definedName>
    <definedName name="un">#REF!</definedName>
    <definedName name="UNION">#REF!</definedName>
    <definedName name="Unit" localSheetId="22">"D1"</definedName>
    <definedName name="Unit" localSheetId="21">"D1"</definedName>
    <definedName name="Unit" localSheetId="25">"D1"</definedName>
    <definedName name="unit" localSheetId="15">#REF!</definedName>
    <definedName name="Unit" localSheetId="20">"D1"</definedName>
    <definedName name="Unit">"D1"</definedName>
    <definedName name="UNIT_PRICE_SCHEDULE" localSheetId="2">#REF!</definedName>
    <definedName name="UNIT_PRICE_SCHEDULE" localSheetId="15">#REF!</definedName>
    <definedName name="UNIT_PRICE_SCHEDULE" localSheetId="3">#REF!</definedName>
    <definedName name="UNIT_PRICE_SCHEDULE">#REF!</definedName>
    <definedName name="Unit_Rate">"E1"</definedName>
    <definedName name="UNITA">#REF!</definedName>
    <definedName name="UNITB">#REF!</definedName>
    <definedName name="UNITC">#REF!</definedName>
    <definedName name="unitD">#REF!</definedName>
    <definedName name="unitdisc" localSheetId="2">#REF!</definedName>
    <definedName name="unitdisc" localSheetId="15">#REF!</definedName>
    <definedName name="unitdisc" localSheetId="3">#REF!</definedName>
    <definedName name="unitdisc">#REF!</definedName>
    <definedName name="UNITS" localSheetId="15">#REF!</definedName>
    <definedName name="UNITS">#REF!</definedName>
    <definedName name="unnamed">#REF!</definedName>
    <definedName name="unnamed_2">#N/A</definedName>
    <definedName name="unnamed_3">#N/A</definedName>
    <definedName name="unnamed_4">#N/A</definedName>
    <definedName name="Unskilledmazdoor" localSheetId="18">#REF!</definedName>
    <definedName name="Unskilledmazdoor">#REF!</definedName>
    <definedName name="Uo" localSheetId="18">#REF!</definedName>
    <definedName name="Uo">#REF!</definedName>
    <definedName name="UP" localSheetId="2">#REF!</definedName>
    <definedName name="UP" localSheetId="22">#REF!</definedName>
    <definedName name="UP" localSheetId="20">#REF!</definedName>
    <definedName name="UP">#REF!</definedName>
    <definedName name="UPS">#REF!</definedName>
    <definedName name="us_cd" localSheetId="2">#REF!</definedName>
    <definedName name="us_cd">#REF!</definedName>
    <definedName name="us_er" localSheetId="2">#REF!</definedName>
    <definedName name="us_er">#REF!</definedName>
    <definedName name="us_fi">#REF!</definedName>
    <definedName name="us_n">#REF!</definedName>
    <definedName name="USD">#REF!</definedName>
    <definedName name="USD_EUR">#REF!</definedName>
    <definedName name="USDproEUR">#REF!</definedName>
    <definedName name="usn">#REF!</definedName>
    <definedName name="Ut">#REF!</definedName>
    <definedName name="uu">#REF!</definedName>
    <definedName name="uuu">#N/A</definedName>
    <definedName name="v">#REF!</definedName>
    <definedName name="va">#REF!</definedName>
    <definedName name="va___0">#REF!</definedName>
    <definedName name="va___13">#REF!</definedName>
    <definedName name="vaa">#REF!</definedName>
    <definedName name="vaib">#REF!</definedName>
    <definedName name="Valn_File">#REF!</definedName>
    <definedName name="Valuation_Date">#REF!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cp">#REF!</definedName>
    <definedName name="vct" localSheetId="18">INDEX(#REF!,MATCH(#REF!,#REF!,0))</definedName>
    <definedName name="vct" localSheetId="15">INDEX(#REF!,MATCH(#REF!,#REF!,0))</definedName>
    <definedName name="vct">INDEX(#REF!,MATCH(#REF!,#REF!,0))</definedName>
    <definedName name="VD" localSheetId="18">#REF!</definedName>
    <definedName name="VD">#REF!</definedName>
    <definedName name="Vdes" localSheetId="21">#REF!</definedName>
    <definedName name="Vdes" localSheetId="25">#REF!</definedName>
    <definedName name="Vdes">#REF!</definedName>
    <definedName name="vea">'[166]As per PCA'!#REF!</definedName>
    <definedName name="VehicleList" localSheetId="18">OFFSET(#REF!,0,0,COUNTA(#REF!),1)</definedName>
    <definedName name="VehicleList">OFFSET(#REF!,0,0,COUNTA(#REF!),1)</definedName>
    <definedName name="VehicleLookUp">OFFSET(#REF!,0,0,COUNTA(#REF!),8)</definedName>
    <definedName name="VELOKAL" localSheetId="18">#REF!</definedName>
    <definedName name="VELOKAL">#REF!</definedName>
    <definedName name="Vend" localSheetId="22">#REF!</definedName>
    <definedName name="Vend" localSheetId="18">#REF!</definedName>
    <definedName name="Vend" localSheetId="20">#REF!</definedName>
    <definedName name="Vend">#REF!</definedName>
    <definedName name="venu">150</definedName>
    <definedName name="vertical_col_and_corner_walls" localSheetId="22">#REF!</definedName>
    <definedName name="vertical_col_and_corner_walls" localSheetId="20">#REF!</definedName>
    <definedName name="vertical_col_and_corner_walls">#REF!</definedName>
    <definedName name="VertPltWt" localSheetId="15">#REF!</definedName>
    <definedName name="VertPltWt">#REF!</definedName>
    <definedName name="VESWH">#REF!</definedName>
    <definedName name="VETRI">#REF!</definedName>
    <definedName name="Vf">#REF!</definedName>
    <definedName name="vfdzx">#REF!</definedName>
    <definedName name="Vfour">#REF!</definedName>
    <definedName name="vfourc">#REF!</definedName>
    <definedName name="vggfd" localSheetId="22" hidden="1">{"'Sheet1'!$A$4386:$N$4591"}</definedName>
    <definedName name="vggfd" localSheetId="18" hidden="1">{"'Sheet1'!$A$4386:$N$4591"}</definedName>
    <definedName name="vggfd" localSheetId="21" hidden="1">{"'Sheet1'!$A$4386:$N$4591"}</definedName>
    <definedName name="vggfd" localSheetId="25" hidden="1">{"'Sheet1'!$A$4386:$N$4591"}</definedName>
    <definedName name="vggfd" localSheetId="15" hidden="1">{"'Sheet1'!$A$4386:$N$4591"}</definedName>
    <definedName name="vggfd" localSheetId="20" hidden="1">{"'Sheet1'!$A$4386:$N$4591"}</definedName>
    <definedName name="vggfd" hidden="1">{"'Sheet1'!$A$4386:$N$4591"}</definedName>
    <definedName name="vgwer">#REF!</definedName>
    <definedName name="vibroroller" localSheetId="2">'[56]Machinary_Road Work'!$K$62</definedName>
    <definedName name="vibroroller" localSheetId="18">#REF!</definedName>
    <definedName name="vibroroller" localSheetId="21">'[56]Machinary_Road Work'!$K$62</definedName>
    <definedName name="vibroroller" localSheetId="25">'[56]Machinary_Road Work'!$K$62</definedName>
    <definedName name="vibroroller" localSheetId="15">#REF!</definedName>
    <definedName name="vibroroller">#REF!</definedName>
    <definedName name="view" localSheetId="22" hidden="1">{"'PROFITABILITY'!$A$1:$F$45"}</definedName>
    <definedName name="view" localSheetId="18" hidden="1">{"'PROFITABILITY'!$A$1:$F$45"}</definedName>
    <definedName name="view" localSheetId="21" hidden="1">{"'PROFITABILITY'!$A$1:$F$45"}</definedName>
    <definedName name="view" localSheetId="25" hidden="1">{"'PROFITABILITY'!$A$1:$F$45"}</definedName>
    <definedName name="view" localSheetId="15" hidden="1">{"'PROFITABILITY'!$A$1:$F$45"}</definedName>
    <definedName name="view" localSheetId="20" hidden="1">{"'PROFITABILITY'!$A$1:$F$45"}</definedName>
    <definedName name="view" hidden="1">{"'PROFITABILITY'!$A$1:$F$45"}</definedName>
    <definedName name="vij">#REF!</definedName>
    <definedName name="vis">#REF!</definedName>
    <definedName name="VITRIFIED" localSheetId="2">'[97]RATES (2)'!$L$46</definedName>
    <definedName name="VITRIFIED" localSheetId="18">#REF!</definedName>
    <definedName name="VITRIFIED" localSheetId="21">'[97]RATES (2)'!$L$46</definedName>
    <definedName name="VITRIFIED" localSheetId="25">'[97]RATES (2)'!$L$46</definedName>
    <definedName name="VITRIFIED" localSheetId="15">#REF!</definedName>
    <definedName name="VITRIFIED">#REF!</definedName>
    <definedName name="VitrifiedTiles" localSheetId="2">'[63]Basic Rates'!$C$22</definedName>
    <definedName name="VitrifiedTiles" localSheetId="18">#REF!</definedName>
    <definedName name="VitrifiedTiles" localSheetId="21">'[63]Basic Rates'!$C$22</definedName>
    <definedName name="VitrifiedTiles" localSheetId="25">'[63]Basic Rates'!$C$22</definedName>
    <definedName name="VitrifiedTiles" localSheetId="15">#REF!</definedName>
    <definedName name="VitrifiedTiles">#REF!</definedName>
    <definedName name="VIVEKANANDA" localSheetId="15">#REF!</definedName>
    <definedName name="VIVEKANANDA">#REF!</definedName>
    <definedName name="viz" localSheetId="15">#REF!</definedName>
    <definedName name="viz">#REF!</definedName>
    <definedName name="vk">[98]FORM7!$R$3:$S$7</definedName>
    <definedName name="VKTLBoltNut" comment="Tackwelding B&amp;N for 765 KV D/C Tower">'[105]Tower Erection'!$K$6:$M$23</definedName>
    <definedName name="Vl">#REF!</definedName>
    <definedName name="Vm">#REF!</definedName>
    <definedName name="Vmax">[18]Design!#REF!</definedName>
    <definedName name="Vmin">[18]Design!#REF!</definedName>
    <definedName name="vo" localSheetId="22">#REF!</definedName>
    <definedName name="vo" localSheetId="20">#REF!</definedName>
    <definedName name="vo">#REF!</definedName>
    <definedName name="Vone">#REF!</definedName>
    <definedName name="VPer">#REF!</definedName>
    <definedName name="vr">#REF!</definedName>
    <definedName name="VR10T" localSheetId="2">[11]Basicrates!$D$97</definedName>
    <definedName name="VR10T" localSheetId="18">#REF!</definedName>
    <definedName name="VR10T" localSheetId="21">[11]Basicrates!$D$97</definedName>
    <definedName name="VR10T" localSheetId="25">[11]Basicrates!$D$97</definedName>
    <definedName name="VR10T" localSheetId="15">#REF!</definedName>
    <definedName name="VR10T">#REF!</definedName>
    <definedName name="Vref" localSheetId="21">#REF!</definedName>
    <definedName name="Vref" localSheetId="25">#REF!</definedName>
    <definedName name="Vref" localSheetId="15">#REF!</definedName>
    <definedName name="Vref">#REF!</definedName>
    <definedName name="vrr" localSheetId="15">#REF!</definedName>
    <definedName name="vrr">#REF!</definedName>
    <definedName name="vs" localSheetId="2" hidden="1">{"'PROFITABILITY'!$A$1:$F$45"}</definedName>
    <definedName name="vs" localSheetId="22" hidden="1">{"'PROFITABILITY'!$A$1:$F$45"}</definedName>
    <definedName name="vs" localSheetId="18" hidden="1">{"'PROFITABILITY'!$A$1:$F$45"}</definedName>
    <definedName name="vs" localSheetId="21" hidden="1">{"'PROFITABILITY'!$A$1:$F$45"}</definedName>
    <definedName name="vs" localSheetId="25" hidden="1">{"'PROFITABILITY'!$A$1:$F$45"}</definedName>
    <definedName name="vs" localSheetId="15" hidden="1">{"'PROFITABILITY'!$A$1:$F$45"}</definedName>
    <definedName name="vs" localSheetId="20" hidden="1">{"'PROFITABILITY'!$A$1:$F$45"}</definedName>
    <definedName name="vs" hidden="1">{"'PROFITABILITY'!$A$1:$F$45"}</definedName>
    <definedName name="Vsigma">#REF!</definedName>
    <definedName name="Vsigma1">#REF!</definedName>
    <definedName name="VSTLBoltNut">#REF!</definedName>
    <definedName name="VSTLKARAMTARAWEIGHT" comment="KARAMTARA TOWER WEIGHT ">#REF!</definedName>
    <definedName name="vthree">#REF!</definedName>
    <definedName name="vtw">#REF!</definedName>
    <definedName name="Vtwo">#REF!</definedName>
    <definedName name="Vtwo1">#REF!</definedName>
    <definedName name="VUTP">#REF!</definedName>
    <definedName name="vv">#REF!</definedName>
    <definedName name="vvv">#REF!</definedName>
    <definedName name="VVVV">[52]GWC!#REF!</definedName>
    <definedName name="vwo">#REF!</definedName>
    <definedName name="Vz">#REF!</definedName>
    <definedName name="w" localSheetId="21">#REF!</definedName>
    <definedName name="w" localSheetId="25">#REF!</definedName>
    <definedName name="w">#REF!</definedName>
    <definedName name="w1_w2">#REF!</definedName>
    <definedName name="WAG" localSheetId="2">'[26]Cost of O &amp; O'!$F$31</definedName>
    <definedName name="WAG" localSheetId="18">#REF!</definedName>
    <definedName name="WAG" localSheetId="21">'[26]Cost of O &amp; O'!$F$31</definedName>
    <definedName name="WAG" localSheetId="25">'[26]Cost of O &amp; O'!$F$31</definedName>
    <definedName name="WAG" localSheetId="15">#REF!</definedName>
    <definedName name="WAG">#REF!</definedName>
    <definedName name="WAHAB_ALI">#REF!</definedName>
    <definedName name="Waiting">"Picture 1"</definedName>
    <definedName name="wallht" localSheetId="18">#REF!</definedName>
    <definedName name="wallht">#REF!</definedName>
    <definedName name="wallthk" localSheetId="18">#REF!</definedName>
    <definedName name="wallthk">#REF!</definedName>
    <definedName name="wat" localSheetId="2">'[61]FORM-16'!$A$1:$J$61</definedName>
    <definedName name="wat" localSheetId="18">#REF!</definedName>
    <definedName name="wat" localSheetId="21">'[61]FORM-16'!$A$1:$J$61</definedName>
    <definedName name="wat" localSheetId="25">'[61]FORM-16'!$A$1:$J$61</definedName>
    <definedName name="wat" localSheetId="15">#REF!</definedName>
    <definedName name="wat">#REF!</definedName>
    <definedName name="water" localSheetId="2">'[44]Materials '!$AV$38</definedName>
    <definedName name="water" localSheetId="22">#REF!</definedName>
    <definedName name="water" localSheetId="18">#REF!</definedName>
    <definedName name="water" localSheetId="21">'[44]Materials '!$AV$38</definedName>
    <definedName name="water" localSheetId="25">'[44]Materials '!$AV$38</definedName>
    <definedName name="Water" localSheetId="15">#REF!</definedName>
    <definedName name="water" localSheetId="20">#REF!</definedName>
    <definedName name="water">#REF!</definedName>
    <definedName name="water_funds" localSheetId="22" hidden="1">{"'Sheet1'!$A$4386:$N$4591"}</definedName>
    <definedName name="water_funds" localSheetId="18" hidden="1">{"'Sheet1'!$A$4386:$N$4591"}</definedName>
    <definedName name="water_funds" localSheetId="21" hidden="1">{"'Sheet1'!$A$4386:$N$4591"}</definedName>
    <definedName name="water_funds" localSheetId="25" hidden="1">{"'Sheet1'!$A$4386:$N$4591"}</definedName>
    <definedName name="water_funds" localSheetId="15" hidden="1">{"'Sheet1'!$A$4386:$N$4591"}</definedName>
    <definedName name="water_funds" localSheetId="20" hidden="1">{"'Sheet1'!$A$4386:$N$4591"}</definedName>
    <definedName name="water_funds" hidden="1">{"'Sheet1'!$A$4386:$N$4591"}</definedName>
    <definedName name="Wc" localSheetId="21">#REF!</definedName>
    <definedName name="Wc" localSheetId="25">#REF!</definedName>
    <definedName name="Wc">#REF!</definedName>
    <definedName name="wcl" localSheetId="22">#REF!</definedName>
    <definedName name="wcl" localSheetId="4">#REF!</definedName>
    <definedName name="wcl" localSheetId="20">#REF!</definedName>
    <definedName name="wcl">#REF!</definedName>
    <definedName name="WCT" localSheetId="2">#REF!</definedName>
    <definedName name="WCT" localSheetId="22">#REF!</definedName>
    <definedName name="WCT" localSheetId="4">#REF!</definedName>
    <definedName name="WCT" localSheetId="20">#REF!</definedName>
    <definedName name="WCT">#REF!</definedName>
    <definedName name="wds" localSheetId="2" hidden="1">{"Cost Summary",#N/A,FALSE,"B";"Cost Detail 1",#N/A,FALSE,"C";"Cost Detail 2",#N/A,FALSE,"C"}</definedName>
    <definedName name="wds" localSheetId="22" hidden="1">{"Cost Summary",#N/A,FALSE,"B";"Cost Detail 1",#N/A,FALSE,"C";"Cost Detail 2",#N/A,FALSE,"C"}</definedName>
    <definedName name="wds" localSheetId="18" hidden="1">{"Cost Summary",#N/A,FALSE,"B";"Cost Detail 1",#N/A,FALSE,"C";"Cost Detail 2",#N/A,FALSE,"C"}</definedName>
    <definedName name="wds" localSheetId="21" hidden="1">{"Cost Summary",#N/A,FALSE,"B";"Cost Detail 1",#N/A,FALSE,"C";"Cost Detail 2",#N/A,FALSE,"C"}</definedName>
    <definedName name="wds" localSheetId="25" hidden="1">{"Cost Summary",#N/A,FALSE,"B";"Cost Detail 1",#N/A,FALSE,"C";"Cost Detail 2",#N/A,FALSE,"C"}</definedName>
    <definedName name="wds" localSheetId="15" hidden="1">{"Cost Summary",#N/A,FALSE,"B";"Cost Detail 1",#N/A,FALSE,"C";"Cost Detail 2",#N/A,FALSE,"C"}</definedName>
    <definedName name="wds" localSheetId="20" hidden="1">{"Cost Summary",#N/A,FALSE,"B";"Cost Detail 1",#N/A,FALSE,"C";"Cost Detail 2",#N/A,FALSE,"C"}</definedName>
    <definedName name="wds" hidden="1">{"Cost Summary",#N/A,FALSE,"B";"Cost Detail 1",#N/A,FALSE,"C";"Cost Detail 2",#N/A,FALSE,"C"}</definedName>
    <definedName name="wdwewe">#REF!</definedName>
    <definedName name="WE" localSheetId="2" hidden="1">{#N/A,#N/A,FALSE,"CCTV"}</definedName>
    <definedName name="WE" localSheetId="22" hidden="1">{#N/A,#N/A,FALSE,"CCTV"}</definedName>
    <definedName name="WE" localSheetId="18" hidden="1">{#N/A,#N/A,FALSE,"CCTV"}</definedName>
    <definedName name="WE" localSheetId="21" hidden="1">{#N/A,#N/A,FALSE,"CCTV"}</definedName>
    <definedName name="WE" localSheetId="25" hidden="1">{#N/A,#N/A,FALSE,"CCTV"}</definedName>
    <definedName name="we" localSheetId="15">#REF!</definedName>
    <definedName name="WE" localSheetId="20" hidden="1">{#N/A,#N/A,FALSE,"CCTV"}</definedName>
    <definedName name="WE" hidden="1">{#N/A,#N/A,FALSE,"CCTV"}</definedName>
    <definedName name="WEIGHT_FACTORS_drums" localSheetId="2">#REF!</definedName>
    <definedName name="WEIGHT_FACTORS_drums" localSheetId="22">#REF!</definedName>
    <definedName name="WEIGHT_FACTORS_drums" localSheetId="15">#REF!</definedName>
    <definedName name="WEIGHT_FACTORS_drums" localSheetId="20">#REF!</definedName>
    <definedName name="WEIGHT_FACTORS_drums">#REF!</definedName>
    <definedName name="WeightRange">[116]Tower!$A$1:$B$65536</definedName>
    <definedName name="well">#REF!</definedName>
    <definedName name="wem">#REF!</definedName>
    <definedName name="weqweqw">#REF!</definedName>
    <definedName name="weqwerw">#REF!</definedName>
    <definedName name="wer" localSheetId="2">#REF!</definedName>
    <definedName name="wer" localSheetId="21">#REF!</definedName>
    <definedName name="wer" localSheetId="25">#REF!</definedName>
    <definedName name="wer">#REF!</definedName>
    <definedName name="wertt" localSheetId="2" hidden="1">{#N/A,#N/A,FALSE,"COVER1.XLS ";#N/A,#N/A,FALSE,"RACT1.XLS";#N/A,#N/A,FALSE,"RACT2.XLS";#N/A,#N/A,FALSE,"ECCMP";#N/A,#N/A,FALSE,"WELDER.XLS"}</definedName>
    <definedName name="wertt" localSheetId="22" hidden="1">{#N/A,#N/A,FALSE,"COVER1.XLS ";#N/A,#N/A,FALSE,"RACT1.XLS";#N/A,#N/A,FALSE,"RACT2.XLS";#N/A,#N/A,FALSE,"ECCMP";#N/A,#N/A,FALSE,"WELDER.XLS"}</definedName>
    <definedName name="wertt" localSheetId="18" hidden="1">{#N/A,#N/A,FALSE,"COVER1.XLS ";#N/A,#N/A,FALSE,"RACT1.XLS";#N/A,#N/A,FALSE,"RACT2.XLS";#N/A,#N/A,FALSE,"ECCMP";#N/A,#N/A,FALSE,"WELDER.XLS"}</definedName>
    <definedName name="wertt" localSheetId="21" hidden="1">{#N/A,#N/A,FALSE,"COVER1.XLS ";#N/A,#N/A,FALSE,"RACT1.XLS";#N/A,#N/A,FALSE,"RACT2.XLS";#N/A,#N/A,FALSE,"ECCMP";#N/A,#N/A,FALSE,"WELDER.XLS"}</definedName>
    <definedName name="wertt" localSheetId="25" hidden="1">{#N/A,#N/A,FALSE,"COVER1.XLS ";#N/A,#N/A,FALSE,"RACT1.XLS";#N/A,#N/A,FALSE,"RACT2.XLS";#N/A,#N/A,FALSE,"ECCMP";#N/A,#N/A,FALSE,"WELDER.XLS"}</definedName>
    <definedName name="wertt" localSheetId="15" hidden="1">{#N/A,#N/A,FALSE,"COVER1.XLS ";#N/A,#N/A,FALSE,"RACT1.XLS";#N/A,#N/A,FALSE,"RACT2.XLS";#N/A,#N/A,FALSE,"ECCMP";#N/A,#N/A,FALSE,"WELDER.XLS"}</definedName>
    <definedName name="wertt" localSheetId="4" hidden="1">{#N/A,#N/A,FALSE,"COVER1.XLS ";#N/A,#N/A,FALSE,"RACT1.XLS";#N/A,#N/A,FALSE,"RACT2.XLS";#N/A,#N/A,FALSE,"ECCMP";#N/A,#N/A,FALSE,"WELDER.XLS"}</definedName>
    <definedName name="wertt" localSheetId="20" hidden="1">{#N/A,#N/A,FALSE,"COVER1.XLS ";#N/A,#N/A,FALSE,"RACT1.XLS";#N/A,#N/A,FALSE,"RACT2.XLS";#N/A,#N/A,FALSE,"ECCMP";#N/A,#N/A,FALSE,"WELDER.XLS"}</definedName>
    <definedName name="wertt" localSheetId="3" hidden="1">{#N/A,#N/A,FALSE,"COVER1.XLS ";#N/A,#N/A,FALSE,"RACT1.XLS";#N/A,#N/A,FALSE,"RACT2.XLS";#N/A,#N/A,FALSE,"ECCMP";#N/A,#N/A,FALSE,"WELDER.XLS"}</definedName>
    <definedName name="wertt" hidden="1">{#N/A,#N/A,FALSE,"COVER1.XLS ";#N/A,#N/A,FALSE,"RACT1.XLS";#N/A,#N/A,FALSE,"RACT2.XLS";#N/A,#N/A,FALSE,"ECCMP";#N/A,#N/A,FALSE,"WELDER.XLS"}</definedName>
    <definedName name="werw" localSheetId="2">#REF!</definedName>
    <definedName name="werw" localSheetId="22">#REF!</definedName>
    <definedName name="werw" localSheetId="15">#REF!</definedName>
    <definedName name="werw" localSheetId="20">#REF!</definedName>
    <definedName name="werw">#REF!</definedName>
    <definedName name="werwer" localSheetId="2">#REF!</definedName>
    <definedName name="werwer" localSheetId="22">#REF!</definedName>
    <definedName name="werwer" localSheetId="20">#REF!</definedName>
    <definedName name="werwer">#REF!</definedName>
    <definedName name="werwere" hidden="1">#REF!</definedName>
    <definedName name="wewe">[52]GWC!#REF!</definedName>
    <definedName name="WFR">#REF!</definedName>
    <definedName name="Wg">#REF!</definedName>
    <definedName name="wid" localSheetId="2">#REF!</definedName>
    <definedName name="wid">#REF!</definedName>
    <definedName name="width_of_cover_slab">#REF!</definedName>
    <definedName name="Width_of_projection_of_cover_slab">#REF!</definedName>
    <definedName name="wind.m">#REF!</definedName>
    <definedName name="wind_pressure">#REF!</definedName>
    <definedName name="Winform" localSheetId="22">#REF!</definedName>
    <definedName name="Winform" localSheetId="4">#REF!</definedName>
    <definedName name="Winform" localSheetId="20">#REF!</definedName>
    <definedName name="Winform">#REF!</definedName>
    <definedName name="wkarea">#REF!</definedName>
    <definedName name="WKS">#REF!</definedName>
    <definedName name="wktable">#REF!</definedName>
    <definedName name="WLP" localSheetId="2">[65]DSLP!#REF!</definedName>
    <definedName name="WLP" localSheetId="22">#REF!</definedName>
    <definedName name="WLP" localSheetId="18">#REF!</definedName>
    <definedName name="WLP" localSheetId="21">[65]DSLP!#REF!</definedName>
    <definedName name="WLP" localSheetId="25">[65]DSLP!#REF!</definedName>
    <definedName name="WLP" localSheetId="15">#REF!</definedName>
    <definedName name="WLP" localSheetId="20">#REF!</definedName>
    <definedName name="WLP">#REF!</definedName>
    <definedName name="Wm_50_kg" localSheetId="15">#REF!</definedName>
    <definedName name="Wm_50_kg">#REF!</definedName>
    <definedName name="Wm_70_kg">#REF!</definedName>
    <definedName name="wmm75tph" localSheetId="2">'[74]Machinary_Road Work'!$K$98</definedName>
    <definedName name="wmm75tph" localSheetId="18">#REF!</definedName>
    <definedName name="wmm75tph" localSheetId="21">'[74]Machinary_Road Work'!$K$98</definedName>
    <definedName name="wmm75tph" localSheetId="25">'[74]Machinary_Road Work'!$K$98</definedName>
    <definedName name="wmm75tph" localSheetId="15">#REF!</definedName>
    <definedName name="wmm75tph">#REF!</definedName>
    <definedName name="WMP60T" localSheetId="2">[11]Basicrates!$D$134</definedName>
    <definedName name="WMP60T" localSheetId="18">#REF!</definedName>
    <definedName name="WMP60T" localSheetId="21">[11]Basicrates!$D$134</definedName>
    <definedName name="WMP60T" localSheetId="25">[11]Basicrates!$D$134</definedName>
    <definedName name="WMP60T" localSheetId="15">#REF!</definedName>
    <definedName name="WMP60T">#REF!</definedName>
    <definedName name="wndf" localSheetId="15">#REF!</definedName>
    <definedName name="wndf">#REF!</definedName>
    <definedName name="WOL" localSheetId="22">#REF!</definedName>
    <definedName name="WOL" localSheetId="20">#REF!</definedName>
    <definedName name="WOL">#REF!</definedName>
    <definedName name="women">#REF!</definedName>
    <definedName name="word">#REF!</definedName>
    <definedName name="wordings" localSheetId="22">#REF!</definedName>
    <definedName name="wordings" localSheetId="4">#REF!</definedName>
    <definedName name="wordings" localSheetId="20">#REF!</definedName>
    <definedName name="wordings">#REF!</definedName>
    <definedName name="work">#REF!</definedName>
    <definedName name="WORKCAPTAL_BGT2">#REF!</definedName>
    <definedName name="workeq" localSheetId="2">[167]Inputs!$D$21</definedName>
    <definedName name="workeq" localSheetId="18">#REF!</definedName>
    <definedName name="workeq" localSheetId="21">[167]Inputs!$D$21</definedName>
    <definedName name="workeq" localSheetId="25">[167]Inputs!$D$21</definedName>
    <definedName name="workeq" localSheetId="15">#REF!</definedName>
    <definedName name="workeq">#REF!</definedName>
    <definedName name="WORKING_BGT2" localSheetId="22">#REF!</definedName>
    <definedName name="WORKING_BGT2" localSheetId="15">#REF!</definedName>
    <definedName name="WORKING_BGT2" localSheetId="20">#REF!</definedName>
    <definedName name="WORKING_BGT2">#REF!</definedName>
    <definedName name="WorkingDays" localSheetId="2">'[63]Basic Rates'!$C$9</definedName>
    <definedName name="WorkingDays" localSheetId="18">#REF!</definedName>
    <definedName name="WorkingDays" localSheetId="21">'[63]Basic Rates'!$C$9</definedName>
    <definedName name="WorkingDays" localSheetId="25">'[63]Basic Rates'!$C$9</definedName>
    <definedName name="WorkingDays" localSheetId="15">#REF!</definedName>
    <definedName name="WorkingDays">#REF!</definedName>
    <definedName name="WP" localSheetId="22">#REF!</definedName>
    <definedName name="wp" localSheetId="15">#REF!</definedName>
    <definedName name="WP" localSheetId="20">#REF!</definedName>
    <definedName name="WP">#REF!</definedName>
    <definedName name="WPR">#REF!</definedName>
    <definedName name="WQEW">#REF!</definedName>
    <definedName name="wqewe">[52]GWC!#REF!</definedName>
    <definedName name="wqwqe" localSheetId="22">#REF!</definedName>
    <definedName name="wqwqe" localSheetId="20">#REF!</definedName>
    <definedName name="wqwqe">#REF!</definedName>
    <definedName name="wqwrwrqwrqr">[52]GWC!#REF!</definedName>
    <definedName name="wrd" localSheetId="2" hidden="1">{#N/A,#N/A,FALSE,"WRSUMMARY";#N/A,#N/A,FALSE,"ANNEX-1";#N/A,#N/A,FALSE,"ANNEX-2";#N/A,#N/A,FALSE,"ANNEX-3";#N/A,#N/A,FALSE,"WORKING"}</definedName>
    <definedName name="wrd" localSheetId="22" hidden="1">{#N/A,#N/A,FALSE,"WRSUMMARY";#N/A,#N/A,FALSE,"ANNEX-1";#N/A,#N/A,FALSE,"ANNEX-2";#N/A,#N/A,FALSE,"ANNEX-3";#N/A,#N/A,FALSE,"WORKING"}</definedName>
    <definedName name="wrd" localSheetId="18" hidden="1">{#N/A,#N/A,FALSE,"WRSUMMARY";#N/A,#N/A,FALSE,"ANNEX-1";#N/A,#N/A,FALSE,"ANNEX-2";#N/A,#N/A,FALSE,"ANNEX-3";#N/A,#N/A,FALSE,"WORKING"}</definedName>
    <definedName name="wrd" localSheetId="21" hidden="1">{#N/A,#N/A,FALSE,"WRSUMMARY";#N/A,#N/A,FALSE,"ANNEX-1";#N/A,#N/A,FALSE,"ANNEX-2";#N/A,#N/A,FALSE,"ANNEX-3";#N/A,#N/A,FALSE,"WORKING"}</definedName>
    <definedName name="wrd" localSheetId="25" hidden="1">{#N/A,#N/A,FALSE,"WRSUMMARY";#N/A,#N/A,FALSE,"ANNEX-1";#N/A,#N/A,FALSE,"ANNEX-2";#N/A,#N/A,FALSE,"ANNEX-3";#N/A,#N/A,FALSE,"WORKING"}</definedName>
    <definedName name="wrd" localSheetId="15" hidden="1">{#N/A,#N/A,FALSE,"WRSUMMARY";#N/A,#N/A,FALSE,"ANNEX-1";#N/A,#N/A,FALSE,"ANNEX-2";#N/A,#N/A,FALSE,"ANNEX-3";#N/A,#N/A,FALSE,"WORKING"}</definedName>
    <definedName name="wrd" localSheetId="20" hidden="1">{#N/A,#N/A,FALSE,"WRSUMMARY";#N/A,#N/A,FALSE,"ANNEX-1";#N/A,#N/A,FALSE,"ANNEX-2";#N/A,#N/A,FALSE,"ANNEX-3";#N/A,#N/A,FALSE,"WORKING"}</definedName>
    <definedName name="wrd" hidden="1">{#N/A,#N/A,FALSE,"WRSUMMARY";#N/A,#N/A,FALSE,"ANNEX-1";#N/A,#N/A,FALSE,"ANNEX-2";#N/A,#N/A,FALSE,"ANNEX-3";#N/A,#N/A,FALSE,"WORKING"}</definedName>
    <definedName name="WRITE" localSheetId="2" hidden="1">{#N/A,#N/A,FALSE,"CCTV"}</definedName>
    <definedName name="WRITE" localSheetId="22" hidden="1">{#N/A,#N/A,FALSE,"CCTV"}</definedName>
    <definedName name="WRITE" localSheetId="18" hidden="1">{#N/A,#N/A,FALSE,"CCTV"}</definedName>
    <definedName name="WRITE" localSheetId="21" hidden="1">{#N/A,#N/A,FALSE,"CCTV"}</definedName>
    <definedName name="WRITE" localSheetId="25" hidden="1">{#N/A,#N/A,FALSE,"CCTV"}</definedName>
    <definedName name="WRITE" localSheetId="15" hidden="1">{#N/A,#N/A,FALSE,"CCTV"}</definedName>
    <definedName name="WRITE" localSheetId="20" hidden="1">{#N/A,#N/A,FALSE,"CCTV"}</definedName>
    <definedName name="WRITE" hidden="1">{#N/A,#N/A,FALSE,"CCTV"}</definedName>
    <definedName name="wrn.abc." localSheetId="2" hidden="1">{"Execavation",#N/A,FALSE,"furniture (employer)"}</definedName>
    <definedName name="wrn.abc." localSheetId="22" hidden="1">{"Execavation",#N/A,FALSE,"furniture (employer)"}</definedName>
    <definedName name="wrn.abc." localSheetId="18" hidden="1">{"Execavation",#N/A,FALSE,"furniture (employer)"}</definedName>
    <definedName name="wrn.abc." localSheetId="21" hidden="1">{"Execavation",#N/A,FALSE,"furniture (employer)"}</definedName>
    <definedName name="wrn.abc." localSheetId="25" hidden="1">{"Execavation",#N/A,FALSE,"furniture (employer)"}</definedName>
    <definedName name="wrn.abc." localSheetId="15" hidden="1">{"Execavation",#N/A,FALSE,"furniture (employer)"}</definedName>
    <definedName name="wrn.abc." localSheetId="20" hidden="1">{"Execavation",#N/A,FALSE,"furniture (employer)"}</definedName>
    <definedName name="wrn.abc." hidden="1">{"Execavation",#N/A,FALSE,"furniture (employer)"}</definedName>
    <definedName name="wrn.BM." localSheetId="2" hidden="1">{#N/A,#N/A,FALSE,"CCTV"}</definedName>
    <definedName name="wrn.BM." localSheetId="22" hidden="1">{#N/A,#N/A,FALSE,"CCTV"}</definedName>
    <definedName name="wrn.BM." localSheetId="18" hidden="1">{#N/A,#N/A,FALSE,"CCTV"}</definedName>
    <definedName name="wrn.BM." localSheetId="21" hidden="1">{#N/A,#N/A,FALSE,"CCTV"}</definedName>
    <definedName name="wrn.BM." localSheetId="25" hidden="1">{#N/A,#N/A,FALSE,"CCTV"}</definedName>
    <definedName name="wrn.BM." localSheetId="15" hidden="1">{#N/A,#N/A,FALSE,"CCTV"}</definedName>
    <definedName name="wrn.BM." localSheetId="20" hidden="1">{#N/A,#N/A,FALSE,"CCTV"}</definedName>
    <definedName name="wrn.BM." hidden="1">{#N/A,#N/A,FALSE,"CCTV"}</definedName>
    <definedName name="wrn.budget." localSheetId="2" hidden="1">{"form-D1",#N/A,FALSE,"FORM-D1";"form-D1_amt",#N/A,FALSE,"FORM-D1"}</definedName>
    <definedName name="wrn.budget." localSheetId="22" hidden="1">{"form-D1",#N/A,FALSE,"FORM-D1";"form-D1_amt",#N/A,FALSE,"FORM-D1"}</definedName>
    <definedName name="wrn.budget." localSheetId="18" hidden="1">{"form-D1",#N/A,FALSE,"FORM-D1";"form-D1_amt",#N/A,FALSE,"FORM-D1"}</definedName>
    <definedName name="wrn.budget." localSheetId="21" hidden="1">{"form-D1",#N/A,FALSE,"FORM-D1";"form-D1_amt",#N/A,FALSE,"FORM-D1"}</definedName>
    <definedName name="wrn.budget." localSheetId="25" hidden="1">{"form-D1",#N/A,FALSE,"FORM-D1";"form-D1_amt",#N/A,FALSE,"FORM-D1"}</definedName>
    <definedName name="wrn.budget." localSheetId="15" hidden="1">{"form-D1",#N/A,FALSE,"FORM-D1";"form-D1_amt",#N/A,FALSE,"FORM-D1"}</definedName>
    <definedName name="wrn.budget." localSheetId="20" hidden="1">{"form-D1",#N/A,FALSE,"FORM-D1";"form-D1_amt",#N/A,FALSE,"FORM-D1"}</definedName>
    <definedName name="wrn.budget." hidden="1">{"form-D1",#N/A,FALSE,"FORM-D1";"form-D1_amt",#N/A,FALSE,"FORM-D1"}</definedName>
    <definedName name="wrn.budget._1">NA()</definedName>
    <definedName name="wrn.Co." localSheetId="22" hidden="1">{#N/A,#N/A,TRUE,"GW-Cond";#N/A,#N/A,TRUE,"HW"}</definedName>
    <definedName name="wrn.Co." localSheetId="18" hidden="1">{#N/A,#N/A,TRUE,"GW-Cond";#N/A,#N/A,TRUE,"HW"}</definedName>
    <definedName name="wrn.Co." localSheetId="21" hidden="1">{#N/A,#N/A,TRUE,"GW-Cond";#N/A,#N/A,TRUE,"HW"}</definedName>
    <definedName name="wrn.Co." localSheetId="25" hidden="1">{#N/A,#N/A,TRUE,"GW-Cond";#N/A,#N/A,TRUE,"HW"}</definedName>
    <definedName name="wrn.Co." localSheetId="15" hidden="1">{#N/A,#N/A,TRUE,"GW-Cond";#N/A,#N/A,TRUE,"HW"}</definedName>
    <definedName name="wrn.Co." localSheetId="20" hidden="1">{#N/A,#N/A,TRUE,"GW-Cond";#N/A,#N/A,TRUE,"HW"}</definedName>
    <definedName name="wrn.Co." hidden="1">{#N/A,#N/A,TRUE,"GW-Cond";#N/A,#N/A,TRUE,"HW"}</definedName>
    <definedName name="wrn.Complete._.Cost._.Sheet."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 localSheetId="2" hidden="1">{#N/A,#N/A,FALSE,"abs";#N/A,#N/A,FALSE,"Annex-I";#N/A,#N/A,FALSE,"Annex-II";#N/A,#N/A,FALSE,"Annex-III";#N/A,#N/A,FALSE,"Annex-IV";#N/A,#N/A,FALSE,"Annex-V";#N/A,#N/A,FALSE,"Annex-VI"}</definedName>
    <definedName name="wrn.cost." localSheetId="22" hidden="1">{#N/A,#N/A,FALSE,"abs";#N/A,#N/A,FALSE,"Annex-I";#N/A,#N/A,FALSE,"Annex-II";#N/A,#N/A,FALSE,"Annex-III";#N/A,#N/A,FALSE,"Annex-IV";#N/A,#N/A,FALSE,"Annex-V";#N/A,#N/A,FALSE,"Annex-VI"}</definedName>
    <definedName name="wrn.cost." localSheetId="18" hidden="1">{#N/A,#N/A,FALSE,"abs";#N/A,#N/A,FALSE,"Annex-I";#N/A,#N/A,FALSE,"Annex-II";#N/A,#N/A,FALSE,"Annex-III";#N/A,#N/A,FALSE,"Annex-IV";#N/A,#N/A,FALSE,"Annex-V";#N/A,#N/A,FALSE,"Annex-VI"}</definedName>
    <definedName name="wrn.cost." localSheetId="21" hidden="1">{#N/A,#N/A,FALSE,"abs";#N/A,#N/A,FALSE,"Annex-I";#N/A,#N/A,FALSE,"Annex-II";#N/A,#N/A,FALSE,"Annex-III";#N/A,#N/A,FALSE,"Annex-IV";#N/A,#N/A,FALSE,"Annex-V";#N/A,#N/A,FALSE,"Annex-VI"}</definedName>
    <definedName name="wrn.cost." localSheetId="25" hidden="1">{#N/A,#N/A,FALSE,"abs";#N/A,#N/A,FALSE,"Annex-I";#N/A,#N/A,FALSE,"Annex-II";#N/A,#N/A,FALSE,"Annex-III";#N/A,#N/A,FALSE,"Annex-IV";#N/A,#N/A,FALSE,"Annex-V";#N/A,#N/A,FALSE,"Annex-VI"}</definedName>
    <definedName name="wrn.cost." localSheetId="15" hidden="1">{#N/A,#N/A,FALSE,"abs";#N/A,#N/A,FALSE,"Annex-I";#N/A,#N/A,FALSE,"Annex-II";#N/A,#N/A,FALSE,"Annex-III";#N/A,#N/A,FALSE,"Annex-IV";#N/A,#N/A,FALSE,"Annex-V";#N/A,#N/A,FALSE,"Annex-VI"}</definedName>
    <definedName name="wrn.cost." localSheetId="20" hidden="1">{#N/A,#N/A,FALSE,"abs";#N/A,#N/A,FALSE,"Annex-I";#N/A,#N/A,FALSE,"Annex-II";#N/A,#N/A,FALSE,"Annex-III";#N/A,#N/A,FALSE,"Annex-IV";#N/A,#N/A,FALSE,"Annex-V";#N/A,#N/A,FALSE,"Annex-VI"}</definedName>
    <definedName name="wrn.cost." hidden="1">{#N/A,#N/A,FALSE,"abs";#N/A,#N/A,FALSE,"Annex-I";#N/A,#N/A,FALSE,"Annex-II";#N/A,#N/A,FALSE,"Annex-III";#N/A,#N/A,FALSE,"Annex-IV";#N/A,#N/A,FALSE,"Annex-V";#N/A,#N/A,FALSE,"Annex-VI"}</definedName>
    <definedName name="wrn.Cost._.Summary." localSheetId="2" hidden="1">{"Cost Summary",#N/A,FALSE,"B";"Cost Detail 1",#N/A,FALSE,"C";"Cost Detail 2",#N/A,FALSE,"C"}</definedName>
    <definedName name="wrn.Cost._.Summary." localSheetId="22" hidden="1">{"Cost Summary",#N/A,FALSE,"B";"Cost Detail 1",#N/A,FALSE,"C";"Cost Detail 2",#N/A,FALSE,"C"}</definedName>
    <definedName name="wrn.Cost._.Summary." localSheetId="18" hidden="1">{"Cost Summary",#N/A,FALSE,"B";"Cost Detail 1",#N/A,FALSE,"C";"Cost Detail 2",#N/A,FALSE,"C"}</definedName>
    <definedName name="wrn.Cost._.Summary." localSheetId="21" hidden="1">{"Cost Summary",#N/A,FALSE,"B";"Cost Detail 1",#N/A,FALSE,"C";"Cost Detail 2",#N/A,FALSE,"C"}</definedName>
    <definedName name="wrn.Cost._.Summary." localSheetId="25" hidden="1">{"Cost Summary",#N/A,FALSE,"B";"Cost Detail 1",#N/A,FALSE,"C";"Cost Detail 2",#N/A,FALSE,"C"}</definedName>
    <definedName name="wrn.Cost._.Summary." localSheetId="15" hidden="1">{"Cost Summary",#N/A,FALSE,"B";"Cost Detail 1",#N/A,FALSE,"C";"Cost Detail 2",#N/A,FALSE,"C"}</definedName>
    <definedName name="wrn.Cost._.Summary." localSheetId="20" hidden="1">{"Cost Summary",#N/A,FALSE,"B";"Cost Detail 1",#N/A,FALSE,"C";"Cost Detail 2",#N/A,FALSE,"C"}</definedName>
    <definedName name="wrn.Cost._.Summary." hidden="1">{"Cost Summary",#N/A,FALSE,"B";"Cost Detail 1",#N/A,FALSE,"C";"Cost Detail 2",#N/A,FALSE,"C"}</definedName>
    <definedName name="wrn.costprint." localSheetId="2" hidden="1">{"cost",#N/A,FALSE,"B";"Sum",#N/A,FALSE,"C";"Sal1",#N/A,FALSE,"D";"Sal2",#N/A,FALSE,"D";"Mob",#N/A,FALSE,"E";"Eqpcst1",#N/A,FALSE,"F";"Eqpcst2",#N/A,FALSE,"F";"Eqpcst3",#N/A,FALSE,"F";"Est1",#N/A,FALSE,"G";"Est2",#N/A,FALSE,"G";"Fin",#N/A,FALSE,"H";"EqpCal",#N/A,FALSE,"I";"ManCal1",#N/A,FALSE,"J";"ManCal2",#N/A,FALSE,"J";"Consm",#N/A,FALSE,"L";"B O",#N/A,FALSE,"M";"S C",#N/A,FALSE,"N"}</definedName>
    <definedName name="wrn.costprint." localSheetId="22" hidden="1">{"cost",#N/A,FALSE,"B";"Sum",#N/A,FALSE,"C";"Sal1",#N/A,FALSE,"D";"Sal2",#N/A,FALSE,"D";"Mob",#N/A,FALSE,"E";"Eqpcst1",#N/A,FALSE,"F";"Eqpcst2",#N/A,FALSE,"F";"Eqpcst3",#N/A,FALSE,"F";"Est1",#N/A,FALSE,"G";"Est2",#N/A,FALSE,"G";"Fin",#N/A,FALSE,"H";"EqpCal",#N/A,FALSE,"I";"ManCal1",#N/A,FALSE,"J";"ManCal2",#N/A,FALSE,"J";"Consm",#N/A,FALSE,"L";"B O",#N/A,FALSE,"M";"S C",#N/A,FALSE,"N"}</definedName>
    <definedName name="wrn.costprint." localSheetId="18" hidden="1">{"cost",#N/A,FALSE,"B";"Sum",#N/A,FALSE,"C";"Sal1",#N/A,FALSE,"D";"Sal2",#N/A,FALSE,"D";"Mob",#N/A,FALSE,"E";"Eqpcst1",#N/A,FALSE,"F";"Eqpcst2",#N/A,FALSE,"F";"Eqpcst3",#N/A,FALSE,"F";"Est1",#N/A,FALSE,"G";"Est2",#N/A,FALSE,"G";"Fin",#N/A,FALSE,"H";"EqpCal",#N/A,FALSE,"I";"ManCal1",#N/A,FALSE,"J";"ManCal2",#N/A,FALSE,"J";"Consm",#N/A,FALSE,"L";"B O",#N/A,FALSE,"M";"S C",#N/A,FALSE,"N"}</definedName>
    <definedName name="wrn.costprint." localSheetId="21" hidden="1">{"cost",#N/A,FALSE,"B";"Sum",#N/A,FALSE,"C";"Sal1",#N/A,FALSE,"D";"Sal2",#N/A,FALSE,"D";"Mob",#N/A,FALSE,"E";"Eqpcst1",#N/A,FALSE,"F";"Eqpcst2",#N/A,FALSE,"F";"Eqpcst3",#N/A,FALSE,"F";"Est1",#N/A,FALSE,"G";"Est2",#N/A,FALSE,"G";"Fin",#N/A,FALSE,"H";"EqpCal",#N/A,FALSE,"I";"ManCal1",#N/A,FALSE,"J";"ManCal2",#N/A,FALSE,"J";"Consm",#N/A,FALSE,"L";"B O",#N/A,FALSE,"M";"S C",#N/A,FALSE,"N"}</definedName>
    <definedName name="wrn.costprint." localSheetId="25" hidden="1">{"cost",#N/A,FALSE,"B";"Sum",#N/A,FALSE,"C";"Sal1",#N/A,FALSE,"D";"Sal2",#N/A,FALSE,"D";"Mob",#N/A,FALSE,"E";"Eqpcst1",#N/A,FALSE,"F";"Eqpcst2",#N/A,FALSE,"F";"Eqpcst3",#N/A,FALSE,"F";"Est1",#N/A,FALSE,"G";"Est2",#N/A,FALSE,"G";"Fin",#N/A,FALSE,"H";"EqpCal",#N/A,FALSE,"I";"ManCal1",#N/A,FALSE,"J";"ManCal2",#N/A,FALSE,"J";"Consm",#N/A,FALSE,"L";"B O",#N/A,FALSE,"M";"S C",#N/A,FALSE,"N"}</definedName>
    <definedName name="wrn.costprint." localSheetId="15" hidden="1">{"cost",#N/A,FALSE,"B";"Sum",#N/A,FALSE,"C";"Sal1",#N/A,FALSE,"D";"Sal2",#N/A,FALSE,"D";"Mob",#N/A,FALSE,"E";"Eqpcst1",#N/A,FALSE,"F";"Eqpcst2",#N/A,FALSE,"F";"Eqpcst3",#N/A,FALSE,"F";"Est1",#N/A,FALSE,"G";"Est2",#N/A,FALSE,"G";"Fin",#N/A,FALSE,"H";"EqpCal",#N/A,FALSE,"I";"ManCal1",#N/A,FALSE,"J";"ManCal2",#N/A,FALSE,"J";"Consm",#N/A,FALSE,"L";"B O",#N/A,FALSE,"M";"S C",#N/A,FALSE,"N"}</definedName>
    <definedName name="wrn.costprint." localSheetId="20"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localSheetId="2" hidden="1">{"cost",#N/A,FALSE,"B";"Sum",#N/A,FALSE,"C";"Sal1",#N/A,FALSE,"D";"Sal2",#N/A,FALSE,"D";"Mob",#N/A,FALSE,"E";"Eqpcst1",#N/A,FALSE,"F";"Eqpcst2",#N/A,FALSE,"F";"Eqpcst3",#N/A,FALSE,"F";"Est1",#N/A,FALSE,"G";"Est2",#N/A,FALSE,"G";"Fin",#N/A,FALSE,"H";"EqpCal",#N/A,FALSE,"I";"ManCal1",#N/A,FALSE,"J";"ManCal2",#N/A,FALSE,"J";"Consm",#N/A,FALSE,"L";"B O",#N/A,FALSE,"M";"S C",#N/A,FALSE,"N"}</definedName>
    <definedName name="wrn.cp" localSheetId="22" hidden="1">{"cost",#N/A,FALSE,"B";"Sum",#N/A,FALSE,"C";"Sal1",#N/A,FALSE,"D";"Sal2",#N/A,FALSE,"D";"Mob",#N/A,FALSE,"E";"Eqpcst1",#N/A,FALSE,"F";"Eqpcst2",#N/A,FALSE,"F";"Eqpcst3",#N/A,FALSE,"F";"Est1",#N/A,FALSE,"G";"Est2",#N/A,FALSE,"G";"Fin",#N/A,FALSE,"H";"EqpCal",#N/A,FALSE,"I";"ManCal1",#N/A,FALSE,"J";"ManCal2",#N/A,FALSE,"J";"Consm",#N/A,FALSE,"L";"B O",#N/A,FALSE,"M";"S C",#N/A,FALSE,"N"}</definedName>
    <definedName name="wrn.cp" localSheetId="18" hidden="1">{"cost",#N/A,FALSE,"B";"Sum",#N/A,FALSE,"C";"Sal1",#N/A,FALSE,"D";"Sal2",#N/A,FALSE,"D";"Mob",#N/A,FALSE,"E";"Eqpcst1",#N/A,FALSE,"F";"Eqpcst2",#N/A,FALSE,"F";"Eqpcst3",#N/A,FALSE,"F";"Est1",#N/A,FALSE,"G";"Est2",#N/A,FALSE,"G";"Fin",#N/A,FALSE,"H";"EqpCal",#N/A,FALSE,"I";"ManCal1",#N/A,FALSE,"J";"ManCal2",#N/A,FALSE,"J";"Consm",#N/A,FALSE,"L";"B O",#N/A,FALSE,"M";"S C",#N/A,FALSE,"N"}</definedName>
    <definedName name="wrn.cp" localSheetId="21" hidden="1">{"cost",#N/A,FALSE,"B";"Sum",#N/A,FALSE,"C";"Sal1",#N/A,FALSE,"D";"Sal2",#N/A,FALSE,"D";"Mob",#N/A,FALSE,"E";"Eqpcst1",#N/A,FALSE,"F";"Eqpcst2",#N/A,FALSE,"F";"Eqpcst3",#N/A,FALSE,"F";"Est1",#N/A,FALSE,"G";"Est2",#N/A,FALSE,"G";"Fin",#N/A,FALSE,"H";"EqpCal",#N/A,FALSE,"I";"ManCal1",#N/A,FALSE,"J";"ManCal2",#N/A,FALSE,"J";"Consm",#N/A,FALSE,"L";"B O",#N/A,FALSE,"M";"S C",#N/A,FALSE,"N"}</definedName>
    <definedName name="wrn.cp" localSheetId="25" hidden="1">{"cost",#N/A,FALSE,"B";"Sum",#N/A,FALSE,"C";"Sal1",#N/A,FALSE,"D";"Sal2",#N/A,FALSE,"D";"Mob",#N/A,FALSE,"E";"Eqpcst1",#N/A,FALSE,"F";"Eqpcst2",#N/A,FALSE,"F";"Eqpcst3",#N/A,FALSE,"F";"Est1",#N/A,FALSE,"G";"Est2",#N/A,FALSE,"G";"Fin",#N/A,FALSE,"H";"EqpCal",#N/A,FALSE,"I";"ManCal1",#N/A,FALSE,"J";"ManCal2",#N/A,FALSE,"J";"Consm",#N/A,FALSE,"L";"B O",#N/A,FALSE,"M";"S C",#N/A,FALSE,"N"}</definedName>
    <definedName name="wrn.cp" localSheetId="15" hidden="1">{"cost",#N/A,FALSE,"B";"Sum",#N/A,FALSE,"C";"Sal1",#N/A,FALSE,"D";"Sal2",#N/A,FALSE,"D";"Mob",#N/A,FALSE,"E";"Eqpcst1",#N/A,FALSE,"F";"Eqpcst2",#N/A,FALSE,"F";"Eqpcst3",#N/A,FALSE,"F";"Est1",#N/A,FALSE,"G";"Est2",#N/A,FALSE,"G";"Fin",#N/A,FALSE,"H";"EqpCal",#N/A,FALSE,"I";"ManCal1",#N/A,FALSE,"J";"ManCal2",#N/A,FALSE,"J";"Consm",#N/A,FALSE,"L";"B O",#N/A,FALSE,"M";"S C",#N/A,FALSE,"N"}</definedName>
    <definedName name="wrn.cp" localSheetId="20"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DRB._.CLAIMS._.FOR._.BILL._.A3._.SIZE."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full." localSheetId="2" hidden="1">{"b",#N/A,FALSE,"B";"C 1",#N/A,FALSE,"C";"C 2",#N/A,FALSE,"C";"D 1",#N/A,FALSE,"D";"d 2",#N/A,FALSE,"D";"D 3",#N/A,FALSE,"D";"E",#N/A,FALSE,"E";"F 1",#N/A,FALSE,"F";"F 2",#N/A,FALSE,"F";"F 3",#N/A,FALSE,"F";"G 1",#N/A,FALSE,"G";"G 2",#N/A,FALSE,"G";"I 1",#N/A,FALSE,"I";"J 1",#N/A,FALSE,"J";"J 2",#N/A,FALSE,"J";"L",#N/A,FALSE,"L";"M 1",#N/A,FALSE,"M";"N",#N/A,FALSE,"N"}</definedName>
    <definedName name="wrn.full." localSheetId="22" hidden="1">{"b",#N/A,FALSE,"B";"C 1",#N/A,FALSE,"C";"C 2",#N/A,FALSE,"C";"D 1",#N/A,FALSE,"D";"d 2",#N/A,FALSE,"D";"D 3",#N/A,FALSE,"D";"E",#N/A,FALSE,"E";"F 1",#N/A,FALSE,"F";"F 2",#N/A,FALSE,"F";"F 3",#N/A,FALSE,"F";"G 1",#N/A,FALSE,"G";"G 2",#N/A,FALSE,"G";"I 1",#N/A,FALSE,"I";"J 1",#N/A,FALSE,"J";"J 2",#N/A,FALSE,"J";"L",#N/A,FALSE,"L";"M 1",#N/A,FALSE,"M";"N",#N/A,FALSE,"N"}</definedName>
    <definedName name="wrn.full." localSheetId="18" hidden="1">{"b",#N/A,FALSE,"B";"C 1",#N/A,FALSE,"C";"C 2",#N/A,FALSE,"C";"D 1",#N/A,FALSE,"D";"d 2",#N/A,FALSE,"D";"D 3",#N/A,FALSE,"D";"E",#N/A,FALSE,"E";"F 1",#N/A,FALSE,"F";"F 2",#N/A,FALSE,"F";"F 3",#N/A,FALSE,"F";"G 1",#N/A,FALSE,"G";"G 2",#N/A,FALSE,"G";"I 1",#N/A,FALSE,"I";"J 1",#N/A,FALSE,"J";"J 2",#N/A,FALSE,"J";"L",#N/A,FALSE,"L";"M 1",#N/A,FALSE,"M";"N",#N/A,FALSE,"N"}</definedName>
    <definedName name="wrn.full." localSheetId="21" hidden="1">{"b",#N/A,FALSE,"B";"C 1",#N/A,FALSE,"C";"C 2",#N/A,FALSE,"C";"D 1",#N/A,FALSE,"D";"d 2",#N/A,FALSE,"D";"D 3",#N/A,FALSE,"D";"E",#N/A,FALSE,"E";"F 1",#N/A,FALSE,"F";"F 2",#N/A,FALSE,"F";"F 3",#N/A,FALSE,"F";"G 1",#N/A,FALSE,"G";"G 2",#N/A,FALSE,"G";"I 1",#N/A,FALSE,"I";"J 1",#N/A,FALSE,"J";"J 2",#N/A,FALSE,"J";"L",#N/A,FALSE,"L";"M 1",#N/A,FALSE,"M";"N",#N/A,FALSE,"N"}</definedName>
    <definedName name="wrn.full." localSheetId="25" hidden="1">{"b",#N/A,FALSE,"B";"C 1",#N/A,FALSE,"C";"C 2",#N/A,FALSE,"C";"D 1",#N/A,FALSE,"D";"d 2",#N/A,FALSE,"D";"D 3",#N/A,FALSE,"D";"E",#N/A,FALSE,"E";"F 1",#N/A,FALSE,"F";"F 2",#N/A,FALSE,"F";"F 3",#N/A,FALSE,"F";"G 1",#N/A,FALSE,"G";"G 2",#N/A,FALSE,"G";"I 1",#N/A,FALSE,"I";"J 1",#N/A,FALSE,"J";"J 2",#N/A,FALSE,"J";"L",#N/A,FALSE,"L";"M 1",#N/A,FALSE,"M";"N",#N/A,FALSE,"N"}</definedName>
    <definedName name="wrn.full." localSheetId="15" hidden="1">{"b",#N/A,FALSE,"B";"C 1",#N/A,FALSE,"C";"C 2",#N/A,FALSE,"C";"D 1",#N/A,FALSE,"D";"d 2",#N/A,FALSE,"D";"D 3",#N/A,FALSE,"D";"E",#N/A,FALSE,"E";"F 1",#N/A,FALSE,"F";"F 2",#N/A,FALSE,"F";"F 3",#N/A,FALSE,"F";"G 1",#N/A,FALSE,"G";"G 2",#N/A,FALSE,"G";"I 1",#N/A,FALSE,"I";"J 1",#N/A,FALSE,"J";"J 2",#N/A,FALSE,"J";"L",#N/A,FALSE,"L";"M 1",#N/A,FALSE,"M";"N",#N/A,FALSE,"N"}</definedName>
    <definedName name="wrn.full." localSheetId="20"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22" hidden="1">{#N/A,#N/A,TRUE,"Front";#N/A,#N/A,TRUE,"Simple Letter";#N/A,#N/A,TRUE,"Inside";#N/A,#N/A,TRUE,"Contents";#N/A,#N/A,TRUE,"Basis";#N/A,#N/A,TRUE,"Inclusions";#N/A,#N/A,TRUE,"Exclusions";#N/A,#N/A,TRUE,"Areas";#N/A,#N/A,TRUE,"Summary";#N/A,#N/A,TRUE,"Detail"}</definedName>
    <definedName name="wrn.Full._.Report." localSheetId="18" hidden="1">{#N/A,#N/A,TRUE,"Front";#N/A,#N/A,TRUE,"Simple Letter";#N/A,#N/A,TRUE,"Inside";#N/A,#N/A,TRUE,"Contents";#N/A,#N/A,TRUE,"Basis";#N/A,#N/A,TRUE,"Inclusions";#N/A,#N/A,TRUE,"Exclusions";#N/A,#N/A,TRUE,"Areas";#N/A,#N/A,TRUE,"Summary";#N/A,#N/A,TRUE,"Detail"}</definedName>
    <definedName name="wrn.Full._.Report." localSheetId="21" hidden="1">{#N/A,#N/A,TRUE,"Front";#N/A,#N/A,TRUE,"Simple Letter";#N/A,#N/A,TRUE,"Inside";#N/A,#N/A,TRUE,"Contents";#N/A,#N/A,TRUE,"Basis";#N/A,#N/A,TRUE,"Inclusions";#N/A,#N/A,TRUE,"Exclusions";#N/A,#N/A,TRUE,"Areas";#N/A,#N/A,TRUE,"Summary";#N/A,#N/A,TRUE,"Detail"}</definedName>
    <definedName name="wrn.Full._.Report." localSheetId="25" hidden="1">{#N/A,#N/A,TRUE,"Front";#N/A,#N/A,TRUE,"Simple Letter";#N/A,#N/A,TRUE,"Inside";#N/A,#N/A,TRUE,"Contents";#N/A,#N/A,TRUE,"Basis";#N/A,#N/A,TRUE,"Inclusions";#N/A,#N/A,TRUE,"Exclusions";#N/A,#N/A,TRUE,"Areas";#N/A,#N/A,TRUE,"Summary";#N/A,#N/A,TRUE,"Detail"}</definedName>
    <definedName name="wrn.Full._.Report." localSheetId="15" hidden="1">{#N/A,#N/A,TRUE,"Front";#N/A,#N/A,TRUE,"Simple Letter";#N/A,#N/A,TRUE,"Inside";#N/A,#N/A,TRUE,"Contents";#N/A,#N/A,TRUE,"Basis";#N/A,#N/A,TRUE,"Inclusions";#N/A,#N/A,TRUE,"Exclusions";#N/A,#N/A,TRUE,"Areas";#N/A,#N/A,TRUE,"Summary";#N/A,#N/A,TRUE,"Detail"}</definedName>
    <definedName name="wrn.Full._.Report." localSheetId="20"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item1." localSheetId="2" hidden="1">{#N/A,#N/A,FALSE,"Wadhal";#N/A,#N/A,FALSE,"Manglad U-S";#N/A,#N/A,FALSE,"Manglad D-S";#N/A,#N/A,FALSE,"Ratanpur U-S";#N/A,#N/A,FALSE,"Ratanpur D-S";#N/A,#N/A,FALSE,"VI Face"}</definedName>
    <definedName name="wrn.item1." localSheetId="22" hidden="1">{#N/A,#N/A,FALSE,"Wadhal";#N/A,#N/A,FALSE,"Manglad U-S";#N/A,#N/A,FALSE,"Manglad D-S";#N/A,#N/A,FALSE,"Ratanpur U-S";#N/A,#N/A,FALSE,"Ratanpur D-S";#N/A,#N/A,FALSE,"VI Face"}</definedName>
    <definedName name="wrn.item1." localSheetId="18" hidden="1">{#N/A,#N/A,FALSE,"Wadhal";#N/A,#N/A,FALSE,"Manglad U-S";#N/A,#N/A,FALSE,"Manglad D-S";#N/A,#N/A,FALSE,"Ratanpur U-S";#N/A,#N/A,FALSE,"Ratanpur D-S";#N/A,#N/A,FALSE,"VI Face"}</definedName>
    <definedName name="wrn.item1." localSheetId="21" hidden="1">{#N/A,#N/A,FALSE,"Wadhal";#N/A,#N/A,FALSE,"Manglad U-S";#N/A,#N/A,FALSE,"Manglad D-S";#N/A,#N/A,FALSE,"Ratanpur U-S";#N/A,#N/A,FALSE,"Ratanpur D-S";#N/A,#N/A,FALSE,"VI Face"}</definedName>
    <definedName name="wrn.item1." localSheetId="25" hidden="1">{#N/A,#N/A,FALSE,"Wadhal";#N/A,#N/A,FALSE,"Manglad U-S";#N/A,#N/A,FALSE,"Manglad D-S";#N/A,#N/A,FALSE,"Ratanpur U-S";#N/A,#N/A,FALSE,"Ratanpur D-S";#N/A,#N/A,FALSE,"VI Face"}</definedName>
    <definedName name="wrn.item1." localSheetId="15" hidden="1">{#N/A,#N/A,FALSE,"Wadhal";#N/A,#N/A,FALSE,"Manglad U-S";#N/A,#N/A,FALSE,"Manglad D-S";#N/A,#N/A,FALSE,"Ratanpur U-S";#N/A,#N/A,FALSE,"Ratanpur D-S";#N/A,#N/A,FALSE,"VI Face"}</definedName>
    <definedName name="wrn.item1." localSheetId="20" hidden="1">{#N/A,#N/A,FALSE,"Wadhal";#N/A,#N/A,FALSE,"Manglad U-S";#N/A,#N/A,FALSE,"Manglad D-S";#N/A,#N/A,FALSE,"Ratanpur U-S";#N/A,#N/A,FALSE,"Ratanpur D-S";#N/A,#N/A,FALSE,"VI Face"}</definedName>
    <definedName name="wrn.item1." hidden="1">{#N/A,#N/A,FALSE,"Wadhal";#N/A,#N/A,FALSE,"Manglad U-S";#N/A,#N/A,FALSE,"Manglad D-S";#N/A,#N/A,FALSE,"Ratanpur U-S";#N/A,#N/A,FALSE,"Ratanpur D-S";#N/A,#N/A,FALSE,"VI Face"}</definedName>
    <definedName name="wrn.Manpower._.Details."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2"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8"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0"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onthly._.Report." localSheetId="2" hidden="1">{#N/A,#N/A,TRUE,"STEEL";#N/A,#N/A,TRUE,"OUTSIDE FAB.";#N/A,#N/A,TRUE,"WIP";#N/A,#N/A,TRUE,"FINISHED GOODS";#N/A,#N/A,TRUE,"SCRAP"}</definedName>
    <definedName name="wrn.Monthly._.Report." localSheetId="22" hidden="1">{#N/A,#N/A,TRUE,"STEEL";#N/A,#N/A,TRUE,"OUTSIDE FAB.";#N/A,#N/A,TRUE,"WIP";#N/A,#N/A,TRUE,"FINISHED GOODS";#N/A,#N/A,TRUE,"SCRAP"}</definedName>
    <definedName name="wrn.Monthly._.Report." localSheetId="18" hidden="1">{#N/A,#N/A,TRUE,"STEEL";#N/A,#N/A,TRUE,"OUTSIDE FAB.";#N/A,#N/A,TRUE,"WIP";#N/A,#N/A,TRUE,"FINISHED GOODS";#N/A,#N/A,TRUE,"SCRAP"}</definedName>
    <definedName name="wrn.Monthly._.Report." localSheetId="21" hidden="1">{#N/A,#N/A,TRUE,"STEEL";#N/A,#N/A,TRUE,"OUTSIDE FAB.";#N/A,#N/A,TRUE,"WIP";#N/A,#N/A,TRUE,"FINISHED GOODS";#N/A,#N/A,TRUE,"SCRAP"}</definedName>
    <definedName name="wrn.Monthly._.Report." localSheetId="25" hidden="1">{#N/A,#N/A,TRUE,"STEEL";#N/A,#N/A,TRUE,"OUTSIDE FAB.";#N/A,#N/A,TRUE,"WIP";#N/A,#N/A,TRUE,"FINISHED GOODS";#N/A,#N/A,TRUE,"SCRAP"}</definedName>
    <definedName name="wrn.Monthly._.Report." localSheetId="15" hidden="1">{#N/A,#N/A,TRUE,"STEEL";#N/A,#N/A,TRUE,"OUTSIDE FAB.";#N/A,#N/A,TRUE,"WIP";#N/A,#N/A,TRUE,"FINISHED GOODS";#N/A,#N/A,TRUE,"SCRAP"}</definedName>
    <definedName name="wrn.Monthly._.Report." localSheetId="20" hidden="1">{#N/A,#N/A,TRUE,"STEEL";#N/A,#N/A,TRUE,"OUTSIDE FAB.";#N/A,#N/A,TRUE,"WIP";#N/A,#N/A,TRUE,"FINISHED GOODS";#N/A,#N/A,TRUE,"SCRAP"}</definedName>
    <definedName name="wrn.Monthly._.Report." hidden="1">{#N/A,#N/A,TRUE,"STEEL";#N/A,#N/A,TRUE,"OUTSIDE FAB.";#N/A,#N/A,TRUE,"WIP";#N/A,#N/A,TRUE,"FINISHED GOODS";#N/A,#N/A,TRUE,"SCRAP"}</definedName>
    <definedName name="wrn.piping."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LANNING." localSheetId="2" hidden="1">{"PLANNING",#N/A,FALSE,"A"}</definedName>
    <definedName name="wrn.PLANNING." localSheetId="22" hidden="1">{"PLANNING",#N/A,FALSE,"A"}</definedName>
    <definedName name="wrn.PLANNING." localSheetId="18" hidden="1">{"PLANNING",#N/A,FALSE,"A"}</definedName>
    <definedName name="wrn.PLANNING." localSheetId="21" hidden="1">{"PLANNING",#N/A,FALSE,"A"}</definedName>
    <definedName name="wrn.PLANNING." localSheetId="25" hidden="1">{"PLANNING",#N/A,FALSE,"A"}</definedName>
    <definedName name="wrn.PLANNING." localSheetId="15" hidden="1">{"PLANNING",#N/A,FALSE,"A"}</definedName>
    <definedName name="wrn.PLANNING." localSheetId="20" hidden="1">{"PLANNING",#N/A,FALSE,"A"}</definedName>
    <definedName name="wrn.PLANNING." hidden="1">{"PLANNING",#N/A,FALSE,"A"}</definedName>
    <definedName name="wrn.RCC." localSheetId="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8"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5"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5"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4"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0"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3"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localSheetId="2" hidden="1">{#N/A,#N/A,FALSE,"COVER.XLS";#N/A,#N/A,FALSE,"RACT1.XLS";#N/A,#N/A,FALSE,"RACT2.XLS";#N/A,#N/A,FALSE,"ECCMP";#N/A,#N/A,FALSE,"WELDER.XLS"}</definedName>
    <definedName name="wrn.report." localSheetId="22" hidden="1">{#N/A,#N/A,FALSE,"COVER.XLS";#N/A,#N/A,FALSE,"RACT1.XLS";#N/A,#N/A,FALSE,"RACT2.XLS";#N/A,#N/A,FALSE,"ECCMP";#N/A,#N/A,FALSE,"WELDER.XLS"}</definedName>
    <definedName name="wrn.report." localSheetId="18" hidden="1">{#N/A,#N/A,FALSE,"COVER.XLS";#N/A,#N/A,FALSE,"RACT1.XLS";#N/A,#N/A,FALSE,"RACT2.XLS";#N/A,#N/A,FALSE,"ECCMP";#N/A,#N/A,FALSE,"WELDER.XLS"}</definedName>
    <definedName name="wrn.report." localSheetId="21" hidden="1">{#N/A,#N/A,FALSE,"COVER.XLS";#N/A,#N/A,FALSE,"RACT1.XLS";#N/A,#N/A,FALSE,"RACT2.XLS";#N/A,#N/A,FALSE,"ECCMP";#N/A,#N/A,FALSE,"WELDER.XLS"}</definedName>
    <definedName name="wrn.report." localSheetId="25" hidden="1">{#N/A,#N/A,FALSE,"COVER.XLS";#N/A,#N/A,FALSE,"RACT1.XLS";#N/A,#N/A,FALSE,"RACT2.XLS";#N/A,#N/A,FALSE,"ECCMP";#N/A,#N/A,FALSE,"WELDER.XLS"}</definedName>
    <definedName name="wrn.report." localSheetId="15" hidden="1">{#N/A,#N/A,FALSE,"COVER.XLS";#N/A,#N/A,FALSE,"RACT1.XLS";#N/A,#N/A,FALSE,"RACT2.XLS";#N/A,#N/A,FALSE,"ECCMP";#N/A,#N/A,FALSE,"WELDER.XLS"}</definedName>
    <definedName name="wrn.report." localSheetId="4" hidden="1">{#N/A,#N/A,FALSE,"COVER.XLS";#N/A,#N/A,FALSE,"RACT1.XLS";#N/A,#N/A,FALSE,"RACT2.XLS";#N/A,#N/A,FALSE,"ECCMP";#N/A,#N/A,FALSE,"WELDER.XLS"}</definedName>
    <definedName name="wrn.report." localSheetId="20" hidden="1">{#N/A,#N/A,FALSE,"COVER.XLS";#N/A,#N/A,FALSE,"RACT1.XLS";#N/A,#N/A,FALSE,"RACT2.XLS";#N/A,#N/A,FALSE,"ECCMP";#N/A,#N/A,FALSE,"WELDER.XLS"}</definedName>
    <definedName name="wrn.report." localSheetId="3" hidden="1">{#N/A,#N/A,FALSE,"COVER.XLS";#N/A,#N/A,FALSE,"RACT1.XLS";#N/A,#N/A,FALSE,"RACT2.XLS";#N/A,#N/A,FALSE,"ECCMP";#N/A,#N/A,FALSE,"WELDER.XLS"}</definedName>
    <definedName name="wrn.report." hidden="1">{#N/A,#N/A,FALSE,"COVER.XLS";#N/A,#N/A,FALSE,"RACT1.XLS";#N/A,#N/A,FALSE,"RACT2.XLS";#N/A,#N/A,FALSE,"ECCMP";#N/A,#N/A,FALSE,"WELDER.XLS"}</definedName>
    <definedName name="wrn.RPLINS." localSheetId="2" hidden="1">{#N/A,#N/A,FALSE,"str_title";#N/A,#N/A,FALSE,"SUM";#N/A,#N/A,FALSE,"Scope";#N/A,#N/A,FALSE,"PIE-Jn";#N/A,#N/A,FALSE,"PIE-Jn_Hz";#N/A,#N/A,FALSE,"Liq_Plan";#N/A,#N/A,FALSE,"S_Curve";#N/A,#N/A,FALSE,"Liq_Prof";#N/A,#N/A,FALSE,"Man_Pwr";#N/A,#N/A,FALSE,"Man_Prof"}</definedName>
    <definedName name="wrn.RPLINS." localSheetId="22" hidden="1">{#N/A,#N/A,FALSE,"str_title";#N/A,#N/A,FALSE,"SUM";#N/A,#N/A,FALSE,"Scope";#N/A,#N/A,FALSE,"PIE-Jn";#N/A,#N/A,FALSE,"PIE-Jn_Hz";#N/A,#N/A,FALSE,"Liq_Plan";#N/A,#N/A,FALSE,"S_Curve";#N/A,#N/A,FALSE,"Liq_Prof";#N/A,#N/A,FALSE,"Man_Pwr";#N/A,#N/A,FALSE,"Man_Prof"}</definedName>
    <definedName name="wrn.RPLINS." localSheetId="18" hidden="1">{#N/A,#N/A,FALSE,"str_title";#N/A,#N/A,FALSE,"SUM";#N/A,#N/A,FALSE,"Scope";#N/A,#N/A,FALSE,"PIE-Jn";#N/A,#N/A,FALSE,"PIE-Jn_Hz";#N/A,#N/A,FALSE,"Liq_Plan";#N/A,#N/A,FALSE,"S_Curve";#N/A,#N/A,FALSE,"Liq_Prof";#N/A,#N/A,FALSE,"Man_Pwr";#N/A,#N/A,FALSE,"Man_Prof"}</definedName>
    <definedName name="wrn.RPLINS." localSheetId="21" hidden="1">{#N/A,#N/A,FALSE,"str_title";#N/A,#N/A,FALSE,"SUM";#N/A,#N/A,FALSE,"Scope";#N/A,#N/A,FALSE,"PIE-Jn";#N/A,#N/A,FALSE,"PIE-Jn_Hz";#N/A,#N/A,FALSE,"Liq_Plan";#N/A,#N/A,FALSE,"S_Curve";#N/A,#N/A,FALSE,"Liq_Prof";#N/A,#N/A,FALSE,"Man_Pwr";#N/A,#N/A,FALSE,"Man_Prof"}</definedName>
    <definedName name="wrn.RPLINS." localSheetId="25" hidden="1">{#N/A,#N/A,FALSE,"str_title";#N/A,#N/A,FALSE,"SUM";#N/A,#N/A,FALSE,"Scope";#N/A,#N/A,FALSE,"PIE-Jn";#N/A,#N/A,FALSE,"PIE-Jn_Hz";#N/A,#N/A,FALSE,"Liq_Plan";#N/A,#N/A,FALSE,"S_Curve";#N/A,#N/A,FALSE,"Liq_Prof";#N/A,#N/A,FALSE,"Man_Pwr";#N/A,#N/A,FALSE,"Man_Prof"}</definedName>
    <definedName name="wrn.RPLINS." localSheetId="15" hidden="1">{#N/A,#N/A,FALSE,"str_title";#N/A,#N/A,FALSE,"SUM";#N/A,#N/A,FALSE,"Scope";#N/A,#N/A,FALSE,"PIE-Jn";#N/A,#N/A,FALSE,"PIE-Jn_Hz";#N/A,#N/A,FALSE,"Liq_Plan";#N/A,#N/A,FALSE,"S_Curve";#N/A,#N/A,FALSE,"Liq_Prof";#N/A,#N/A,FALSE,"Man_Pwr";#N/A,#N/A,FALSE,"Man_Prof"}</definedName>
    <definedName name="wrn.RPLINS." localSheetId="4" hidden="1">{#N/A,#N/A,FALSE,"str_title";#N/A,#N/A,FALSE,"SUM";#N/A,#N/A,FALSE,"Scope";#N/A,#N/A,FALSE,"PIE-Jn";#N/A,#N/A,FALSE,"PIE-Jn_Hz";#N/A,#N/A,FALSE,"Liq_Plan";#N/A,#N/A,FALSE,"S_Curve";#N/A,#N/A,FALSE,"Liq_Prof";#N/A,#N/A,FALSE,"Man_Pwr";#N/A,#N/A,FALSE,"Man_Prof"}</definedName>
    <definedName name="wrn.RPLINS." localSheetId="20" hidden="1">{#N/A,#N/A,FALSE,"str_title";#N/A,#N/A,FALSE,"SUM";#N/A,#N/A,FALSE,"Scope";#N/A,#N/A,FALSE,"PIE-Jn";#N/A,#N/A,FALSE,"PIE-Jn_Hz";#N/A,#N/A,FALSE,"Liq_Plan";#N/A,#N/A,FALSE,"S_Curve";#N/A,#N/A,FALSE,"Liq_Prof";#N/A,#N/A,FALSE,"Man_Pwr";#N/A,#N/A,FALSE,"Man_Prof"}</definedName>
    <definedName name="wrn.RPLINS." localSheetId="3" hidden="1">{#N/A,#N/A,FALSE,"str_title";#N/A,#N/A,FALSE,"SUM";#N/A,#N/A,FALSE,"Scope";#N/A,#N/A,FALSE,"PIE-Jn";#N/A,#N/A,FALSE,"PIE-Jn_Hz";#N/A,#N/A,FALSE,"Liq_Plan";#N/A,#N/A,FALSE,"S_Curve";#N/A,#N/A,FALSE,"Liq_Prof";#N/A,#N/A,FALSE,"Man_Pwr";#N/A,#N/A,FALSE,"Man_Prof"}</definedName>
    <definedName name="wrn.RPLINS." hidden="1">{#N/A,#N/A,FALSE,"str_title";#N/A,#N/A,FALSE,"SUM";#N/A,#N/A,FALSE,"Scope";#N/A,#N/A,FALSE,"PIE-Jn";#N/A,#N/A,FALSE,"PIE-Jn_Hz";#N/A,#N/A,FALSE,"Liq_Plan";#N/A,#N/A,FALSE,"S_Curve";#N/A,#N/A,FALSE,"Liq_Prof";#N/A,#N/A,FALSE,"Man_Pwr";#N/A,#N/A,FALSE,"Man_Prof"}</definedName>
    <definedName name="wrn.summary." localSheetId="2" hidden="1">{#N/A,#N/A,FALSE,"COVER1.XLS ";#N/A,#N/A,FALSE,"RACT1.XLS";#N/A,#N/A,FALSE,"RACT2.XLS";#N/A,#N/A,FALSE,"ECCMP";#N/A,#N/A,FALSE,"WELDER.XLS"}</definedName>
    <definedName name="wrn.summary." localSheetId="22" hidden="1">{#N/A,#N/A,FALSE,"COVER1.XLS ";#N/A,#N/A,FALSE,"RACT1.XLS";#N/A,#N/A,FALSE,"RACT2.XLS";#N/A,#N/A,FALSE,"ECCMP";#N/A,#N/A,FALSE,"WELDER.XLS"}</definedName>
    <definedName name="wrn.summary." localSheetId="18" hidden="1">{#N/A,#N/A,FALSE,"COVER1.XLS ";#N/A,#N/A,FALSE,"RACT1.XLS";#N/A,#N/A,FALSE,"RACT2.XLS";#N/A,#N/A,FALSE,"ECCMP";#N/A,#N/A,FALSE,"WELDER.XLS"}</definedName>
    <definedName name="wrn.summary." localSheetId="21" hidden="1">{#N/A,#N/A,FALSE,"COVER1.XLS ";#N/A,#N/A,FALSE,"RACT1.XLS";#N/A,#N/A,FALSE,"RACT2.XLS";#N/A,#N/A,FALSE,"ECCMP";#N/A,#N/A,FALSE,"WELDER.XLS"}</definedName>
    <definedName name="wrn.summary." localSheetId="25" hidden="1">{#N/A,#N/A,FALSE,"COVER1.XLS ";#N/A,#N/A,FALSE,"RACT1.XLS";#N/A,#N/A,FALSE,"RACT2.XLS";#N/A,#N/A,FALSE,"ECCMP";#N/A,#N/A,FALSE,"WELDER.XLS"}</definedName>
    <definedName name="wrn.summary." localSheetId="15" hidden="1">{#N/A,#N/A,FALSE,"COVER1.XLS ";#N/A,#N/A,FALSE,"RACT1.XLS";#N/A,#N/A,FALSE,"RACT2.XLS";#N/A,#N/A,FALSE,"ECCMP";#N/A,#N/A,FALSE,"WELDER.XLS"}</definedName>
    <definedName name="wrn.summary." localSheetId="4" hidden="1">{#N/A,#N/A,FALSE,"COVER1.XLS ";#N/A,#N/A,FALSE,"RACT1.XLS";#N/A,#N/A,FALSE,"RACT2.XLS";#N/A,#N/A,FALSE,"ECCMP";#N/A,#N/A,FALSE,"WELDER.XLS"}</definedName>
    <definedName name="wrn.summary." localSheetId="20" hidden="1">{#N/A,#N/A,FALSE,"COVER1.XLS ";#N/A,#N/A,FALSE,"RACT1.XLS";#N/A,#N/A,FALSE,"RACT2.XLS";#N/A,#N/A,FALSE,"ECCMP";#N/A,#N/A,FALSE,"WELDER.XLS"}</definedName>
    <definedName name="wrn.summary." localSheetId="3" hidden="1">{#N/A,#N/A,FALSE,"COVER1.XLS ";#N/A,#N/A,FALSE,"RACT1.XLS";#N/A,#N/A,FALSE,"RACT2.XLS";#N/A,#N/A,FALSE,"ECCMP";#N/A,#N/A,FALSE,"WELDER.XLS"}</definedName>
    <definedName name="wrn.summary." hidden="1">{#N/A,#N/A,FALSE,"COVER1.XLS ";#N/A,#N/A,FALSE,"RACT1.XLS";#N/A,#N/A,FALSE,"RACT2.XLS";#N/A,#N/A,FALSE,"ECCMP";#N/A,#N/A,FALSE,"WELDER.XLS"}</definedName>
    <definedName name="wrn.test." hidden="1">{#N/A,#N/A,FALSE,"Motor List"}</definedName>
    <definedName name="wrn.Test._.Report." localSheetId="2" hidden="1">{#N/A,#N/A,FALSE,"DATA D.I.";#N/A,#N/A,FALSE,"DATA C.I."}</definedName>
    <definedName name="wrn.Test._.Report." localSheetId="22" hidden="1">{#N/A,#N/A,FALSE,"DATA D.I.";#N/A,#N/A,FALSE,"DATA C.I."}</definedName>
    <definedName name="wrn.Test._.Report." localSheetId="18" hidden="1">{#N/A,#N/A,FALSE,"DATA D.I.";#N/A,#N/A,FALSE,"DATA C.I."}</definedName>
    <definedName name="wrn.Test._.Report." localSheetId="21" hidden="1">{#N/A,#N/A,FALSE,"DATA D.I.";#N/A,#N/A,FALSE,"DATA C.I."}</definedName>
    <definedName name="wrn.Test._.Report." localSheetId="25" hidden="1">{#N/A,#N/A,FALSE,"DATA D.I.";#N/A,#N/A,FALSE,"DATA C.I."}</definedName>
    <definedName name="wrn.Test._.Report." localSheetId="15" hidden="1">{#N/A,#N/A,FALSE,"DATA D.I.";#N/A,#N/A,FALSE,"DATA C.I."}</definedName>
    <definedName name="wrn.Test._.Report." localSheetId="20" hidden="1">{#N/A,#N/A,FALSE,"DATA D.I.";#N/A,#N/A,FALSE,"DATA C.I."}</definedName>
    <definedName name="wrn.Test._.Report." hidden="1">{#N/A,#N/A,FALSE,"DATA D.I.";#N/A,#N/A,FALSE,"DATA C.I."}</definedName>
    <definedName name="wrn.WEEKLY." localSheetId="2" hidden="1">{#N/A,#N/A,FALSE,"WRSUMMARY";#N/A,#N/A,FALSE,"ANNEX-1";#N/A,#N/A,FALSE,"ANNEX-2";#N/A,#N/A,FALSE,"ANNEX-3";#N/A,#N/A,FALSE,"WORKING"}</definedName>
    <definedName name="wrn.WEEKLY." localSheetId="22" hidden="1">{#N/A,#N/A,FALSE,"WRSUMMARY";#N/A,#N/A,FALSE,"ANNEX-1";#N/A,#N/A,FALSE,"ANNEX-2";#N/A,#N/A,FALSE,"ANNEX-3";#N/A,#N/A,FALSE,"WORKING"}</definedName>
    <definedName name="wrn.WEEKLY." localSheetId="18" hidden="1">{#N/A,#N/A,FALSE,"WRSUMMARY";#N/A,#N/A,FALSE,"ANNEX-1";#N/A,#N/A,FALSE,"ANNEX-2";#N/A,#N/A,FALSE,"ANNEX-3";#N/A,#N/A,FALSE,"WORKING"}</definedName>
    <definedName name="wrn.WEEKLY." localSheetId="21" hidden="1">{#N/A,#N/A,FALSE,"WRSUMMARY";#N/A,#N/A,FALSE,"ANNEX-1";#N/A,#N/A,FALSE,"ANNEX-2";#N/A,#N/A,FALSE,"ANNEX-3";#N/A,#N/A,FALSE,"WORKING"}</definedName>
    <definedName name="wrn.WEEKLY." localSheetId="25" hidden="1">{#N/A,#N/A,FALSE,"WRSUMMARY";#N/A,#N/A,FALSE,"ANNEX-1";#N/A,#N/A,FALSE,"ANNEX-2";#N/A,#N/A,FALSE,"ANNEX-3";#N/A,#N/A,FALSE,"WORKING"}</definedName>
    <definedName name="wrn.WEEKLY." localSheetId="15" hidden="1">{#N/A,#N/A,FALSE,"WRSUMMARY";#N/A,#N/A,FALSE,"ANNEX-1";#N/A,#N/A,FALSE,"ANNEX-2";#N/A,#N/A,FALSE,"ANNEX-3";#N/A,#N/A,FALSE,"WORKING"}</definedName>
    <definedName name="wrn.WEEKLY." localSheetId="20" hidden="1">{#N/A,#N/A,FALSE,"WRSUMMARY";#N/A,#N/A,FALSE,"ANNEX-1";#N/A,#N/A,FALSE,"ANNEX-2";#N/A,#N/A,FALSE,"ANNEX-3";#N/A,#N/A,FALSE,"WORKING"}</definedName>
    <definedName name="wrn.WEEKLY." hidden="1">{#N/A,#N/A,FALSE,"WRSUMMARY";#N/A,#N/A,FALSE,"ANNEX-1";#N/A,#N/A,FALSE,"ANNEX-2";#N/A,#N/A,FALSE,"ANNEX-3";#N/A,#N/A,FALSE,"WORKING"}</definedName>
    <definedName name="WT" localSheetId="2">#REF!</definedName>
    <definedName name="WT" localSheetId="22">#REF!</definedName>
    <definedName name="WT" localSheetId="4">#REF!</definedName>
    <definedName name="WT" localSheetId="20">#REF!</definedName>
    <definedName name="WT">#REF!</definedName>
    <definedName name="wt.m">#REF!</definedName>
    <definedName name="Wtan1" localSheetId="2">[11]Basicrates!$D$96</definedName>
    <definedName name="Wtan1" localSheetId="18">#REF!</definedName>
    <definedName name="Wtan1" localSheetId="21">[11]Basicrates!$D$96</definedName>
    <definedName name="Wtan1" localSheetId="25">[11]Basicrates!$D$96</definedName>
    <definedName name="Wtan1" localSheetId="15">#REF!</definedName>
    <definedName name="Wtan1">#REF!</definedName>
    <definedName name="wu" localSheetId="21">#REF!</definedName>
    <definedName name="wu" localSheetId="25">#REF!</definedName>
    <definedName name="wu" localSheetId="15">#REF!</definedName>
    <definedName name="wu">#REF!</definedName>
    <definedName name="ww" localSheetId="22">#REF!</definedName>
    <definedName name="ww" localSheetId="20">#REF!</definedName>
    <definedName name="ww">#REF!</definedName>
    <definedName name="www" localSheetId="22">#REF!</definedName>
    <definedName name="www" localSheetId="4">#REF!</definedName>
    <definedName name="www" localSheetId="20">#REF!</definedName>
    <definedName name="www">#REF!</definedName>
    <definedName name="wwww" hidden="1">#REF!</definedName>
    <definedName name="x" localSheetId="22">#REF!</definedName>
    <definedName name="x" localSheetId="20">#REF!</definedName>
    <definedName name="x" localSheetId="3">#REF!</definedName>
    <definedName name="x">#REF!</definedName>
    <definedName name="X_1">"#REF!"</definedName>
    <definedName name="X_2">"#REF!"</definedName>
    <definedName name="X0G" localSheetId="18">#REF!</definedName>
    <definedName name="X0G">#REF!</definedName>
    <definedName name="x1byr1" localSheetId="18">#REF!</definedName>
    <definedName name="x1byr1">#REF!</definedName>
    <definedName name="x1x" localSheetId="18">#REF!</definedName>
    <definedName name="x1x" localSheetId="21">#REF!</definedName>
    <definedName name="x1x" localSheetId="25">#REF!</definedName>
    <definedName name="x1x">#REF!</definedName>
    <definedName name="X2G">#REF!</definedName>
    <definedName name="x2x" localSheetId="21">#REF!</definedName>
    <definedName name="x2x" localSheetId="25">#REF!</definedName>
    <definedName name="x2x">#REF!</definedName>
    <definedName name="x3x" localSheetId="21">#REF!</definedName>
    <definedName name="x3x" localSheetId="25">#REF!</definedName>
    <definedName name="x3x">#REF!</definedName>
    <definedName name="xas">#REF!</definedName>
    <definedName name="xbyr">#REF!</definedName>
    <definedName name="xc" hidden="1">{"form-D1",#N/A,FALSE,"FORM-D1";"form-D1_amt",#N/A,FALSE,"FORM-D1"}</definedName>
    <definedName name="xd">#REF!</definedName>
    <definedName name="xdfgzx">#REF!</definedName>
    <definedName name="Xl" localSheetId="22">#REF!</definedName>
    <definedName name="Xl" localSheetId="20">#REF!</definedName>
    <definedName name="Xl">#REF!</definedName>
    <definedName name="Xl___0">#REF!</definedName>
    <definedName name="Xl___13">#REF!</definedName>
    <definedName name="Xm">#REF!</definedName>
    <definedName name="XREF_COLUMN_1" hidden="1">#REF!</definedName>
    <definedName name="XREF_COLUMN_10" hidden="1">#REF!</definedName>
    <definedName name="XREF_COLUMN_11" hidden="1">#REF!</definedName>
    <definedName name="XREF_COLUMN_12" hidden="1">#REF!</definedName>
    <definedName name="XREF_COLUMN_13" hidden="1">#REF!</definedName>
    <definedName name="XREF_COLUMN_14" hidden="1">#REF!</definedName>
    <definedName name="XREF_COLUMN_15" hidden="1">#REF!</definedName>
    <definedName name="XREF_COLUMN_16" hidden="1">#REF!</definedName>
    <definedName name="XREF_COLUMN_17" hidden="1">#REF!</definedName>
    <definedName name="XREF_COLUMN_18" hidden="1">#REF!</definedName>
    <definedName name="XREF_COLUMN_19" hidden="1">#REF!</definedName>
    <definedName name="XREF_COLUMN_1yyyyyyyy" hidden="1">#REF!</definedName>
    <definedName name="XREF_COLUMN_2" hidden="1">#REF!</definedName>
    <definedName name="XREF_COLUMN_20" hidden="1">#REF!</definedName>
    <definedName name="XREF_COLUMN_21" hidden="1">#REF!</definedName>
    <definedName name="XREF_COLUMN_22" hidden="1">#REF!</definedName>
    <definedName name="XREF_COLUMN_3"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_COLUMN_9" hidden="1">#REF!</definedName>
    <definedName name="XRefActiveRow" hidden="1">#REF!</definedName>
    <definedName name="XRefColumnsCount" hidden="1">20</definedName>
    <definedName name="XRefCopy1" localSheetId="2" hidden="1">#REF!</definedName>
    <definedName name="XRefCopy1" localSheetId="22" hidden="1">#REF!</definedName>
    <definedName name="XRefCopy1" localSheetId="15" hidden="1">#REF!</definedName>
    <definedName name="XRefCopy1" localSheetId="20" hidden="1">#REF!</definedName>
    <definedName name="XRefCopy1" hidden="1">#REF!</definedName>
    <definedName name="XRefCopy10" localSheetId="2" hidden="1">#REF!</definedName>
    <definedName name="XRefCopy10" localSheetId="22" hidden="1">#REF!</definedName>
    <definedName name="XRefCopy10" localSheetId="20" hidden="1">#REF!</definedName>
    <definedName name="XRefCopy10" hidden="1">#REF!</definedName>
    <definedName name="XRefCopy10Row" localSheetId="2" hidden="1">#REF!</definedName>
    <definedName name="XRefCopy10Row" localSheetId="22" hidden="1">#REF!</definedName>
    <definedName name="XRefCopy10Row" localSheetId="2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4" hidden="1">#REF!</definedName>
    <definedName name="XRefCopy14Row" hidden="1">#REF!</definedName>
    <definedName name="XRefCopy15" hidden="1">#REF!</definedName>
    <definedName name="XRefCopy15Row" hidden="1">#REF!</definedName>
    <definedName name="XRefCopy16" hidden="1">#REF!</definedName>
    <definedName name="XRefCopy16Row"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1Row"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7" hidden="1">#REF!</definedName>
    <definedName name="XRefCopy27Row" hidden="1">#REF!</definedName>
    <definedName name="XRefCopy28" hidden="1">#REF!</definedName>
    <definedName name="XRefCopy28Row" hidden="1">#REF!</definedName>
    <definedName name="XRefCopy29" hidden="1">#REF!</definedName>
    <definedName name="XRefCopy29Row" hidden="1">#REF!</definedName>
    <definedName name="XRefCopy2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Row" hidden="1">#REF!</definedName>
    <definedName name="XRefCopy4Row" hidden="1">#REF!</definedName>
    <definedName name="XRefCopy5" hidden="1">#REF!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9" hidden="1">#REF!</definedName>
    <definedName name="XRefCopy59Row" hidden="1">#REF!</definedName>
    <definedName name="XRefCopy5Row" hidden="1">#REF!</definedName>
    <definedName name="XRefCopy6" hidden="1">#REF!</definedName>
    <definedName name="XRefCopy60" hidden="1">#REF!</definedName>
    <definedName name="XRefCopy60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8" hidden="1">#REF!</definedName>
    <definedName name="XRefCopy68Row" hidden="1">#REF!</definedName>
    <definedName name="XRefCopy69" hidden="1">#REF!</definedName>
    <definedName name="XRefCopy69Row" hidden="1">#REF!</definedName>
    <definedName name="XRefCopy6Row" hidden="1">#REF!</definedName>
    <definedName name="XRefCopy7" hidden="1">#REF!</definedName>
    <definedName name="XRefCopy70" hidden="1">#REF!</definedName>
    <definedName name="XRefCopy70Row" hidden="1">#REF!</definedName>
    <definedName name="XRefCopy7Row" hidden="1">#REF!</definedName>
    <definedName name="XRefCopy8" hidden="1">#REF!</definedName>
    <definedName name="XRefCopy8Row" hidden="1">#REF!</definedName>
    <definedName name="XRefCopy9" hidden="1">#REF!</definedName>
    <definedName name="XRefCopy9Row" hidden="1">#REF!</definedName>
    <definedName name="XRefCopyRangeCount" hidden="1">56</definedName>
    <definedName name="XRefPaste10" localSheetId="2" hidden="1">#REF!</definedName>
    <definedName name="XRefPaste10" localSheetId="22" hidden="1">#REF!</definedName>
    <definedName name="XRefPaste10" localSheetId="15" hidden="1">#REF!</definedName>
    <definedName name="XRefPaste10" localSheetId="20" hidden="1">#REF!</definedName>
    <definedName name="XRefPaste10" hidden="1">#REF!</definedName>
    <definedName name="XRefPaste10Row" localSheetId="2" hidden="1">#REF!</definedName>
    <definedName name="XRefPaste10Row" localSheetId="22" hidden="1">#REF!</definedName>
    <definedName name="XRefPaste10Row" localSheetId="20" hidden="1">#REF!</definedName>
    <definedName name="XRefPaste10Row" hidden="1">#REF!</definedName>
    <definedName name="XRefPaste11" localSheetId="2" hidden="1">#REF!</definedName>
    <definedName name="XRefPaste11" localSheetId="22" hidden="1">#REF!</definedName>
    <definedName name="XRefPaste11" localSheetId="20"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9" hidden="1">#REF!</definedName>
    <definedName name="XRefPaste19Row" hidden="1">#REF!</definedName>
    <definedName name="XRefPaste1Row" hidden="1">#REF!</definedName>
    <definedName name="XRefPaste2" hidden="1">#REF!</definedName>
    <definedName name="XRefPaste20" hidden="1">#REF!</definedName>
    <definedName name="XRefPaste20Row" hidden="1">#REF!</definedName>
    <definedName name="XRefPaste21"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7" hidden="1">#REF!</definedName>
    <definedName name="XRefPaste27Row" hidden="1">#REF!</definedName>
    <definedName name="XRefPaste28" hidden="1">#REF!</definedName>
    <definedName name="XRefPaste28Row" hidden="1">#REF!</definedName>
    <definedName name="XRefPaste29" hidden="1">#REF!</definedName>
    <definedName name="XRefPaste29Row" hidden="1">#REF!</definedName>
    <definedName name="XRefPaste2Row" hidden="1">#REF!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2" hidden="1">#REF!</definedName>
    <definedName name="XRefPaste42Row" hidden="1">#REF!</definedName>
    <definedName name="XRefPaste43" hidden="1">#REF!</definedName>
    <definedName name="XRefPaste43Row" hidden="1">#REF!</definedName>
    <definedName name="XRefPaste44Row" hidden="1">#REF!</definedName>
    <definedName name="XRefPaste45Row" hidden="1">#REF!</definedName>
    <definedName name="XRefPaste4Row" hidden="1">#REF!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45</definedName>
    <definedName name="xs">#REF!</definedName>
    <definedName name="Xso">#REF!</definedName>
    <definedName name="xt">#REF!</definedName>
    <definedName name="XX" localSheetId="2">#REF!</definedName>
    <definedName name="XX" localSheetId="22">#REF!</definedName>
    <definedName name="XX" localSheetId="15">#REF!</definedName>
    <definedName name="XX" localSheetId="20">#REF!</definedName>
    <definedName name="XX">#REF!</definedName>
    <definedName name="xxh02">[25]CAL!#REF!</definedName>
    <definedName name="xxh03">[25]CAL!#REF!</definedName>
    <definedName name="xxx" localSheetId="2">#REF!</definedName>
    <definedName name="xxx" localSheetId="21">#REF!</definedName>
    <definedName name="xxx" localSheetId="25">#REF!</definedName>
    <definedName name="xxx">#REF!</definedName>
    <definedName name="XXXX">#REF!</definedName>
    <definedName name="XXXXX">#REF!</definedName>
    <definedName name="XYZ" localSheetId="2">#REF!</definedName>
    <definedName name="XYZ">#REF!</definedName>
    <definedName name="xzq">#REF!</definedName>
    <definedName name="y" hidden="1">#REF!</definedName>
    <definedName name="y_strainer">#REF!</definedName>
    <definedName name="Y0">#REF!</definedName>
    <definedName name="Yen" localSheetId="22">#REF!</definedName>
    <definedName name="Yen" localSheetId="20">#REF!</definedName>
    <definedName name="Yen">#REF!</definedName>
    <definedName name="YG">#REF!</definedName>
    <definedName name="ygk"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njg">#REF!</definedName>
    <definedName name="yhh" localSheetId="18">#REF!</definedName>
    <definedName name="yhh">#REF!</definedName>
    <definedName name="yit" localSheetId="18">#REF!</definedName>
    <definedName name="yit" localSheetId="21">#REF!</definedName>
    <definedName name="yit" localSheetId="25">#REF!</definedName>
    <definedName name="yit">#REF!</definedName>
    <definedName name="yry" localSheetId="18">#REF!</definedName>
    <definedName name="yry" localSheetId="21">#REF!</definedName>
    <definedName name="yry" localSheetId="25">#REF!</definedName>
    <definedName name="yry">#REF!</definedName>
    <definedName name="ys">#REF!</definedName>
    <definedName name="ysat" localSheetId="2">'[168]lc 21'!$V$15</definedName>
    <definedName name="ysat" localSheetId="18">#REF!</definedName>
    <definedName name="ysat" localSheetId="21">'[168]lc 21'!$V$15</definedName>
    <definedName name="ysat" localSheetId="25">'[168]lc 21'!$V$15</definedName>
    <definedName name="ysat" localSheetId="15">#REF!</definedName>
    <definedName name="ysat">#REF!</definedName>
    <definedName name="ysub" localSheetId="2">'[168]lc 21'!$V$17</definedName>
    <definedName name="ysub" localSheetId="18">#REF!</definedName>
    <definedName name="ysub" localSheetId="21">'[168]lc 21'!$V$17</definedName>
    <definedName name="ysub" localSheetId="25">'[168]lc 21'!$V$17</definedName>
    <definedName name="ysub" localSheetId="15">#REF!</definedName>
    <definedName name="ysub">#REF!</definedName>
    <definedName name="yt5ft">#REF!</definedName>
    <definedName name="ytfytfvg">#REF!</definedName>
    <definedName name="yy" localSheetId="2">#REF!</definedName>
    <definedName name="yy" localSheetId="22">#REF!</definedName>
    <definedName name="yy" localSheetId="20">#REF!</definedName>
    <definedName name="yy">#REF!</definedName>
    <definedName name="yyy" localSheetId="2" hidden="1">{"'PROFITABILITY'!$A$1:$F$45"}</definedName>
    <definedName name="yyy" localSheetId="22" hidden="1">{"'PROFITABILITY'!$A$1:$F$45"}</definedName>
    <definedName name="yyy" localSheetId="18" hidden="1">{"'PROFITABILITY'!$A$1:$F$45"}</definedName>
    <definedName name="yyy" localSheetId="21" hidden="1">{"'PROFITABILITY'!$A$1:$F$45"}</definedName>
    <definedName name="yyy" localSheetId="25" hidden="1">{"'PROFITABILITY'!$A$1:$F$45"}</definedName>
    <definedName name="yyy" localSheetId="15" hidden="1">{"'PROFITABILITY'!$A$1:$F$45"}</definedName>
    <definedName name="yyy" localSheetId="20" hidden="1">{"'PROFITABILITY'!$A$1:$F$45"}</definedName>
    <definedName name="yyy" hidden="1">{"'PROFITABILITY'!$A$1:$F$45"}</definedName>
    <definedName name="yyy1" localSheetId="2" hidden="1">{"'PROFITABILITY'!$A$1:$F$45"}</definedName>
    <definedName name="yyy1" localSheetId="22" hidden="1">{"'PROFITABILITY'!$A$1:$F$45"}</definedName>
    <definedName name="yyy1" localSheetId="18" hidden="1">{"'PROFITABILITY'!$A$1:$F$45"}</definedName>
    <definedName name="yyy1" localSheetId="21" hidden="1">{"'PROFITABILITY'!$A$1:$F$45"}</definedName>
    <definedName name="yyy1" localSheetId="25" hidden="1">{"'PROFITABILITY'!$A$1:$F$45"}</definedName>
    <definedName name="yyy1" localSheetId="15" hidden="1">{"'PROFITABILITY'!$A$1:$F$45"}</definedName>
    <definedName name="yyy1" localSheetId="20" hidden="1">{"'PROFITABILITY'!$A$1:$F$45"}</definedName>
    <definedName name="yyy1" hidden="1">{"'PROFITABILITY'!$A$1:$F$45"}</definedName>
    <definedName name="yyyyyyyyyyy">#REF!</definedName>
    <definedName name="z" localSheetId="2" hidden="1">{"'PROFITABILITY'!$A$1:$F$45"}</definedName>
    <definedName name="z" localSheetId="22" hidden="1">{"'PROFITABILITY'!$A$1:$F$45"}</definedName>
    <definedName name="z" localSheetId="18" hidden="1">{"'PROFITABILITY'!$A$1:$F$45"}</definedName>
    <definedName name="z" localSheetId="21" hidden="1">{"'PROFITABILITY'!$A$1:$F$45"}</definedName>
    <definedName name="z" localSheetId="25" hidden="1">{"'PROFITABILITY'!$A$1:$F$45"}</definedName>
    <definedName name="Z" localSheetId="15">#REF!</definedName>
    <definedName name="z" localSheetId="20" hidden="1">{"'PROFITABILITY'!$A$1:$F$45"}</definedName>
    <definedName name="z" hidden="1">{"'PROFITABILITY'!$A$1:$F$45"}</definedName>
    <definedName name="z0at">#REF!</definedName>
    <definedName name="Z0eq138">#REF!</definedName>
    <definedName name="Z0eq4.16">#REF!</definedName>
    <definedName name="Z0G">#REF!</definedName>
    <definedName name="Z0p">#REF!</definedName>
    <definedName name="Z0ps">#REF!</definedName>
    <definedName name="Z0s">#REF!</definedName>
    <definedName name="Z0So">#REF!</definedName>
    <definedName name="Z0t">#REF!</definedName>
    <definedName name="Z1A">#REF!</definedName>
    <definedName name="z1at">#REF!</definedName>
    <definedName name="Z1eq138">#REF!</definedName>
    <definedName name="Z1eq4.16">#REF!</definedName>
    <definedName name="Z1G">#REF!</definedName>
    <definedName name="Z1p">#REF!</definedName>
    <definedName name="Z1ps">#REF!</definedName>
    <definedName name="Z1s">#REF!</definedName>
    <definedName name="Z1so">#REF!</definedName>
    <definedName name="Z1t">#REF!</definedName>
    <definedName name="Z1x">#REF!</definedName>
    <definedName name="Z1y">#REF!</definedName>
    <definedName name="Z2A">#REF!</definedName>
    <definedName name="z2at">#REF!</definedName>
    <definedName name="Z2eq138">#REF!</definedName>
    <definedName name="Z2eq4.16">#REF!</definedName>
    <definedName name="Z2G">#REF!</definedName>
    <definedName name="Z2p">#REF!</definedName>
    <definedName name="Z2ps">#REF!</definedName>
    <definedName name="Z2s">#REF!</definedName>
    <definedName name="Z2So">#REF!</definedName>
    <definedName name="Z2t">#REF!</definedName>
    <definedName name="Z2x">#REF!</definedName>
    <definedName name="z2y">#REF!</definedName>
    <definedName name="za" localSheetId="21">#REF!</definedName>
    <definedName name="za" localSheetId="25">#REF!</definedName>
    <definedName name="za">#REF!</definedName>
    <definedName name="ZAA">#REF!</definedName>
    <definedName name="zae">#REF!</definedName>
    <definedName name="Zbat">#REF!</definedName>
    <definedName name="Zch">#REF!</definedName>
    <definedName name="zcvnsfgf" localSheetId="2">'[169]BOQ Distribution'!$A$5:$G$24</definedName>
    <definedName name="zcvnsfgf" localSheetId="18">#REF!</definedName>
    <definedName name="zcvnsfgf" localSheetId="21">'[169]BOQ Distribution'!$A$5:$G$24</definedName>
    <definedName name="zcvnsfgf" localSheetId="25">'[169]BOQ Distribution'!$A$5:$G$24</definedName>
    <definedName name="zcvnsfgf" localSheetId="15">#REF!</definedName>
    <definedName name="zcvnsfgf">#REF!</definedName>
    <definedName name="zdr">#REF!</definedName>
    <definedName name="Ze" localSheetId="15">#REF!</definedName>
    <definedName name="Ze">#REF!</definedName>
    <definedName name="Zeq00.48" localSheetId="15">#REF!</definedName>
    <definedName name="Zeq00.48">#REF!</definedName>
    <definedName name="zeq10.48">#REF!</definedName>
    <definedName name="Zeq20.48">#REF!</definedName>
    <definedName name="zes">#REF!</definedName>
    <definedName name="zet0">#REF!</definedName>
    <definedName name="zet75">#REF!</definedName>
    <definedName name="zeta">#REF!</definedName>
    <definedName name="ZG">#REF!</definedName>
    <definedName name="Zh">#REF!</definedName>
    <definedName name="zl" localSheetId="22">#REF!</definedName>
    <definedName name="zl" localSheetId="20">#REF!</definedName>
    <definedName name="zl">#REF!</definedName>
    <definedName name="zl___0">#REF!</definedName>
    <definedName name="zl___13">#REF!</definedName>
    <definedName name="zlpu">#REF!</definedName>
    <definedName name="zlpu___0">#REF!</definedName>
    <definedName name="zlpu___13">#REF!</definedName>
    <definedName name="Zm" localSheetId="21">#REF!</definedName>
    <definedName name="Zm" localSheetId="25">#REF!</definedName>
    <definedName name="Zm">#REF!</definedName>
    <definedName name="znDonnéesRelais">#REF!</definedName>
    <definedName name="zngr">#REF!</definedName>
    <definedName name="znTypesRelais">#REF!</definedName>
    <definedName name="Zone_impres_MI">#REF!</definedName>
    <definedName name="zp">#REF!</definedName>
    <definedName name="Zps">#REF!</definedName>
    <definedName name="zpsb">#REF!</definedName>
    <definedName name="Zpt">#REF!</definedName>
    <definedName name="zptb">#REF!</definedName>
    <definedName name="ZR">#REF!</definedName>
    <definedName name="zs">#REF!</definedName>
    <definedName name="zs___0">#REF!</definedName>
    <definedName name="zs___13">#REF!</definedName>
    <definedName name="ZS0">#REF!</definedName>
    <definedName name="zsdfgzsd">#REF!</definedName>
    <definedName name="zsdfs">#REF!</definedName>
    <definedName name="zsdfzds">#REF!</definedName>
    <definedName name="zsdrfsdz">#REF!</definedName>
    <definedName name="zsdvz">#REF!</definedName>
    <definedName name="zsdzsd">#REF!</definedName>
    <definedName name="ZSo">#REF!</definedName>
    <definedName name="Zspan">#REF!</definedName>
    <definedName name="zspu">#REF!</definedName>
    <definedName name="zspu___0">#REF!</definedName>
    <definedName name="zspu___13">#REF!</definedName>
    <definedName name="ZSS">#REF!</definedName>
    <definedName name="ZSS___0">#REF!</definedName>
    <definedName name="ZSS___13">#REF!</definedName>
    <definedName name="zssderr">#REF!</definedName>
    <definedName name="Zst">#REF!</definedName>
    <definedName name="zstb">#REF!</definedName>
    <definedName name="zsxfdfg">#REF!</definedName>
    <definedName name="Zt">#REF!</definedName>
    <definedName name="ztpu">#REF!</definedName>
    <definedName name="ztpu___0">#REF!</definedName>
    <definedName name="ztpu___13">#REF!</definedName>
    <definedName name="zUI228">#REF!</definedName>
    <definedName name="Zusammenfassung">#REF!</definedName>
    <definedName name="zxdfgzd">#REF!</definedName>
    <definedName name="ZY">#REF!</definedName>
    <definedName name="ZY___0">#REF!</definedName>
    <definedName name="ZY___13">#REF!</definedName>
    <definedName name="zz" localSheetId="21">#REF!</definedName>
    <definedName name="zz" localSheetId="25">#REF!</definedName>
    <definedName name="zz">#REF!</definedName>
    <definedName name="ZZZ" localSheetId="2" hidden="1">{"'PROFITABILITY'!$A$1:$F$45"}</definedName>
    <definedName name="ZZZ" localSheetId="22" hidden="1">{"'PROFITABILITY'!$A$1:$F$45"}</definedName>
    <definedName name="ZZZ" localSheetId="18" hidden="1">{"'PROFITABILITY'!$A$1:$F$45"}</definedName>
    <definedName name="ZZZ" localSheetId="21" hidden="1">{"'PROFITABILITY'!$A$1:$F$45"}</definedName>
    <definedName name="ZZZ" localSheetId="25" hidden="1">{"'PROFITABILITY'!$A$1:$F$45"}</definedName>
    <definedName name="ZZZ" localSheetId="15" hidden="1">{"'PROFITABILITY'!$A$1:$F$45"}</definedName>
    <definedName name="ZZZ" localSheetId="20" hidden="1">{"'PROFITABILITY'!$A$1:$F$45"}</definedName>
    <definedName name="ZZZ" hidden="1">{"'PROFITABILITY'!$A$1:$F$45"}</definedName>
    <definedName name="ZZZZ">#REF!</definedName>
    <definedName name="zzzzzz">#REF!</definedName>
    <definedName name="π">PI()</definedName>
    <definedName name="ガス_灯油混焼" localSheetId="2">#REF!</definedName>
    <definedName name="ガス_灯油混焼" localSheetId="22">#REF!</definedName>
    <definedName name="ガス_灯油混焼" localSheetId="15">#REF!</definedName>
    <definedName name="ガス_灯油混焼" localSheetId="20">#REF!</definedName>
    <definedName name="ガス_灯油混焼">#REF!</definedName>
    <definedName name="صص">#N/A</definedName>
    <definedName name="قغغغ">#N/A</definedName>
    <definedName name="كبرببح">#N/A</definedName>
    <definedName name="محكنج">#N/A</definedName>
    <definedName name="نتمهحت">#N/A</definedName>
    <definedName name="يثظثتكنم">#N/A</definedName>
    <definedName name="ينتثيمنثي">#N/A</definedName>
    <definedName name="ينمتاستا">#N/A</definedName>
    <definedName name="간경1" localSheetId="2">#REF!</definedName>
    <definedName name="간경1" localSheetId="22">#REF!</definedName>
    <definedName name="간경1" localSheetId="15">#REF!</definedName>
    <definedName name="간경1" localSheetId="20">#REF!</definedName>
    <definedName name="간경1">#REF!</definedName>
    <definedName name="간경2" localSheetId="2">#REF!</definedName>
    <definedName name="간경2" localSheetId="22">#REF!</definedName>
    <definedName name="간경2" localSheetId="20">#REF!</definedName>
    <definedName name="간경2">#REF!</definedName>
    <definedName name="간경3" localSheetId="2">#REF!</definedName>
    <definedName name="간경3">#REF!</definedName>
    <definedName name="간경4">#REF!</definedName>
    <definedName name="간노1">#REF!</definedName>
    <definedName name="간노2">#REF!</definedName>
    <definedName name="간재">#REF!</definedName>
    <definedName name="감가">#REF!</definedName>
    <definedName name="건축">#REF!</definedName>
    <definedName name="견적비교">#REF!</definedName>
    <definedName name="결산정리">#REF!</definedName>
    <definedName name="결산조정계정">#REF!</definedName>
    <definedName name="계정">#REF!</definedName>
    <definedName name="공">#REF!</definedName>
    <definedName name="공장">#REF!</definedName>
    <definedName name="공종">#REF!</definedName>
    <definedName name="관급" localSheetId="2">#REF!,#REF!,#REF!</definedName>
    <definedName name="관급" localSheetId="22">#REF!,#REF!,#REF!</definedName>
    <definedName name="관급" localSheetId="18">#REF!,#REF!,#REF!</definedName>
    <definedName name="관급" localSheetId="20">#REF!,#REF!,#REF!</definedName>
    <definedName name="관급">#REF!,#REF!,#REF!</definedName>
    <definedName name="구분" localSheetId="2">#REF!</definedName>
    <definedName name="구분" localSheetId="22">#REF!</definedName>
    <definedName name="구분" localSheetId="15">#REF!</definedName>
    <definedName name="구분" localSheetId="20">#REF!</definedName>
    <definedName name="구분">#REF!</definedName>
    <definedName name="기계" localSheetId="2">#REF!</definedName>
    <definedName name="기계" localSheetId="22">#REF!</definedName>
    <definedName name="기계" localSheetId="20">#REF!</definedName>
    <definedName name="기계">#REF!</definedName>
    <definedName name="기타" localSheetId="2">#REF!</definedName>
    <definedName name="기타" localSheetId="22">#REF!</definedName>
    <definedName name="기타" localSheetId="20">#REF!</definedName>
    <definedName name="기타">#REF!</definedName>
    <definedName name="ㄷ1">#REF!</definedName>
    <definedName name="단가비교">#N/A</definedName>
    <definedName name="단가비교표" localSheetId="2">#REF!,#REF!</definedName>
    <definedName name="단가비교표" localSheetId="22">#REF!,#REF!</definedName>
    <definedName name="단가비교표" localSheetId="15">#REF!,#REF!</definedName>
    <definedName name="단가비교표" localSheetId="20">#REF!,#REF!</definedName>
    <definedName name="단가비교표">#REF!,#REF!</definedName>
    <definedName name="도면외주" localSheetId="2" hidden="1">#REF!</definedName>
    <definedName name="도면외주" localSheetId="22" hidden="1">#REF!</definedName>
    <definedName name="도면외주" localSheetId="15" hidden="1">#REF!</definedName>
    <definedName name="도면외주" localSheetId="20" hidden="1">#REF!</definedName>
    <definedName name="도면외주" hidden="1">#REF!</definedName>
    <definedName name="도면용역비" localSheetId="2" hidden="1">#REF!</definedName>
    <definedName name="도면용역비" localSheetId="22" hidden="1">#REF!</definedName>
    <definedName name="도면용역비" localSheetId="20" hidden="1">#REF!</definedName>
    <definedName name="도면용역비" hidden="1">#REF!</definedName>
    <definedName name="리리리" localSheetId="2">#REF!,#REF!,#REF!</definedName>
    <definedName name="리리리" localSheetId="22">#REF!,#REF!,#REF!</definedName>
    <definedName name="리리리" localSheetId="15">#REF!,#REF!,#REF!</definedName>
    <definedName name="리리리" localSheetId="20">#REF!,#REF!,#REF!</definedName>
    <definedName name="리리리">#REF!,#REF!,#REF!</definedName>
    <definedName name="ㅁ1" localSheetId="2">#REF!</definedName>
    <definedName name="ㅁ1" localSheetId="22">#REF!</definedName>
    <definedName name="ㅁ1" localSheetId="15">#REF!</definedName>
    <definedName name="ㅁ1" localSheetId="20">#REF!</definedName>
    <definedName name="ㅁ1">#REF!</definedName>
    <definedName name="버티">#N/A</definedName>
    <definedName name="부대공사" localSheetId="2" hidden="1">#REF!</definedName>
    <definedName name="부대공사" localSheetId="22" hidden="1">#REF!</definedName>
    <definedName name="부대공사" localSheetId="15" hidden="1">#REF!</definedName>
    <definedName name="부대공사" localSheetId="20" hidden="1">#REF!</definedName>
    <definedName name="부대공사" hidden="1">#REF!</definedName>
    <definedName name="사외" localSheetId="2">#REF!</definedName>
    <definedName name="사외" localSheetId="22">#REF!</definedName>
    <definedName name="사외" localSheetId="20">#REF!</definedName>
    <definedName name="사외">#REF!</definedName>
    <definedName name="사진" localSheetId="2">#REF!</definedName>
    <definedName name="사진" localSheetId="22">#REF!</definedName>
    <definedName name="사진" localSheetId="20">#REF!</definedName>
    <definedName name="사진">#REF!</definedName>
    <definedName name="소모비">#REF!</definedName>
    <definedName name="ㅇ191">#REF!</definedName>
    <definedName name="약수">#N/A</definedName>
    <definedName name="원가" localSheetId="2">#REF!</definedName>
    <definedName name="원가" localSheetId="22">#REF!</definedName>
    <definedName name="원가" localSheetId="15">#REF!</definedName>
    <definedName name="원가" localSheetId="20">#REF!</definedName>
    <definedName name="원가">#REF!</definedName>
    <definedName name="월별영업" localSheetId="2">#REF!</definedName>
    <definedName name="월별영업" localSheetId="22">#REF!</definedName>
    <definedName name="월별영업" localSheetId="20">#REF!</definedName>
    <definedName name="월별영업">#REF!</definedName>
    <definedName name="인원" localSheetId="2">#REF!</definedName>
    <definedName name="인원" localSheetId="22">#REF!</definedName>
    <definedName name="인원" localSheetId="20">#REF!</definedName>
    <definedName name="인원">#REF!</definedName>
    <definedName name="일위" localSheetId="2">#REF!,#REF!</definedName>
    <definedName name="일위" localSheetId="22">#REF!,#REF!</definedName>
    <definedName name="일위" localSheetId="15">#REF!,#REF!</definedName>
    <definedName name="일위" localSheetId="20">#REF!,#REF!</definedName>
    <definedName name="일위">#REF!,#REF!</definedName>
    <definedName name="임용태">#N/A</definedName>
    <definedName name="작업계획" localSheetId="2">#REF!</definedName>
    <definedName name="작업계획" localSheetId="22">#REF!</definedName>
    <definedName name="작업계획" localSheetId="15">#REF!</definedName>
    <definedName name="작업계획" localSheetId="20">#REF!</definedName>
    <definedName name="작업계획">#REF!</definedName>
    <definedName name="전" localSheetId="2">#REF!</definedName>
    <definedName name="전" localSheetId="22">#REF!</definedName>
    <definedName name="전" localSheetId="20">#REF!</definedName>
    <definedName name="전">#REF!</definedName>
    <definedName name="전계장금액" localSheetId="2" hidden="1">#REF!</definedName>
    <definedName name="전계장금액" localSheetId="22" hidden="1">#REF!</definedName>
    <definedName name="전계장금액" localSheetId="20" hidden="1">#REF!</definedName>
    <definedName name="전계장금액" hidden="1">#REF!</definedName>
    <definedName name="전기계장">#REF!</definedName>
    <definedName name="전체" localSheetId="22">#REF!</definedName>
    <definedName name="전체" localSheetId="20">#REF!</definedName>
    <definedName name="전체" localSheetId="3">#REF!</definedName>
    <definedName name="전체">#REF!</definedName>
    <definedName name="조직">#REF!</definedName>
    <definedName name="조직1">#REF!</definedName>
    <definedName name="주택사업본부">#REF!</definedName>
    <definedName name="중기">#REF!</definedName>
    <definedName name="직노">#REF!</definedName>
    <definedName name="철구사업본부">#REF!</definedName>
    <definedName name="추가분" localSheetId="2" hidden="1">{"'장비'!$A$3:$M$12"}</definedName>
    <definedName name="추가분" localSheetId="22" hidden="1">{"'장비'!$A$3:$M$12"}</definedName>
    <definedName name="추가분" localSheetId="18" hidden="1">{"'장비'!$A$3:$M$12"}</definedName>
    <definedName name="추가분" localSheetId="21" hidden="1">{"'장비'!$A$3:$M$12"}</definedName>
    <definedName name="추가분" localSheetId="25" hidden="1">{"'장비'!$A$3:$M$12"}</definedName>
    <definedName name="추가분" localSheetId="15" hidden="1">{"'장비'!$A$3:$M$12"}</definedName>
    <definedName name="추가분" localSheetId="20" hidden="1">{"'장비'!$A$3:$M$12"}</definedName>
    <definedName name="추가분" hidden="1">{"'장비'!$A$3:$M$12"}</definedName>
    <definedName name="토목">#REF!</definedName>
    <definedName name="토목1">#REF!</definedName>
    <definedName name="토목변경" localSheetId="2" hidden="1">{"'장비'!$A$3:$M$12"}</definedName>
    <definedName name="토목변경" localSheetId="22" hidden="1">{"'장비'!$A$3:$M$12"}</definedName>
    <definedName name="토목변경" localSheetId="18" hidden="1">{"'장비'!$A$3:$M$12"}</definedName>
    <definedName name="토목변경" localSheetId="21" hidden="1">{"'장비'!$A$3:$M$12"}</definedName>
    <definedName name="토목변경" localSheetId="25" hidden="1">{"'장비'!$A$3:$M$12"}</definedName>
    <definedName name="토목변경" localSheetId="15" hidden="1">{"'장비'!$A$3:$M$12"}</definedName>
    <definedName name="토목변경" localSheetId="20" hidden="1">{"'장비'!$A$3:$M$12"}</definedName>
    <definedName name="토목변경" hidden="1">{"'장비'!$A$3:$M$12"}</definedName>
    <definedName name="토목실행예산" localSheetId="2" hidden="1">{"'장비'!$A$3:$M$12"}</definedName>
    <definedName name="토목실행예산" localSheetId="22" hidden="1">{"'장비'!$A$3:$M$12"}</definedName>
    <definedName name="토목실행예산" localSheetId="18" hidden="1">{"'장비'!$A$3:$M$12"}</definedName>
    <definedName name="토목실행예산" localSheetId="21" hidden="1">{"'장비'!$A$3:$M$12"}</definedName>
    <definedName name="토목실행예산" localSheetId="25" hidden="1">{"'장비'!$A$3:$M$12"}</definedName>
    <definedName name="토목실행예산" localSheetId="15" hidden="1">{"'장비'!$A$3:$M$12"}</definedName>
    <definedName name="토목실행예산" localSheetId="20" hidden="1">{"'장비'!$A$3:$M$12"}</definedName>
    <definedName name="토목실행예산" hidden="1">{"'장비'!$A$3:$M$12"}</definedName>
    <definedName name="토목조정분" localSheetId="2" hidden="1">{"'장비'!$A$3:$M$12"}</definedName>
    <definedName name="토목조정분" localSheetId="22" hidden="1">{"'장비'!$A$3:$M$12"}</definedName>
    <definedName name="토목조정분" localSheetId="18" hidden="1">{"'장비'!$A$3:$M$12"}</definedName>
    <definedName name="토목조정분" localSheetId="21" hidden="1">{"'장비'!$A$3:$M$12"}</definedName>
    <definedName name="토목조정분" localSheetId="25" hidden="1">{"'장비'!$A$3:$M$12"}</definedName>
    <definedName name="토목조정분" localSheetId="15" hidden="1">{"'장비'!$A$3:$M$12"}</definedName>
    <definedName name="토목조정분" localSheetId="20" hidden="1">{"'장비'!$A$3:$M$12"}</definedName>
    <definedName name="토목조정분" hidden="1">{"'장비'!$A$3:$M$12"}</definedName>
    <definedName name="표지1">#REF!</definedName>
    <definedName name="한강진">#N/A</definedName>
    <definedName name="후_담당간사에게_제출한다." localSheetId="2">#REF!</definedName>
    <definedName name="후_담당간사에게_제출한다." localSheetId="22">#REF!</definedName>
    <definedName name="후_담당간사에게_제출한다." localSheetId="15">#REF!</definedName>
    <definedName name="후_담당간사에게_제출한다." localSheetId="20">#REF!</definedName>
    <definedName name="후_담당간사에게_제출한다.">#REF!</definedName>
    <definedName name="ㅣ814" localSheetId="2">#REF!</definedName>
    <definedName name="ㅣ814" localSheetId="22">#REF!</definedName>
    <definedName name="ㅣ814" localSheetId="20">#REF!</definedName>
    <definedName name="ㅣ814">#REF!</definedName>
    <definedName name="ㅣ833" localSheetId="2">#REF!</definedName>
    <definedName name="ㅣ833" localSheetId="22">#REF!</definedName>
    <definedName name="ㅣ833" localSheetId="20">#REF!</definedName>
    <definedName name="ㅣ833">#REF!</definedName>
    <definedName name="中操ｹｰﾌﾞﾙ処理室">#REF!</definedName>
    <definedName name="合計">#REF!</definedName>
    <definedName name="小計">#REF!</definedName>
    <definedName name="材料費">#REF!</definedName>
    <definedName name="直接経費">#REF!</definedName>
    <definedName name="間接費">#REF!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6" i="38" l="1"/>
  <c r="E155" i="38"/>
  <c r="G49" i="43"/>
  <c r="E56" i="43"/>
  <c r="E55" i="43"/>
  <c r="G45" i="43"/>
  <c r="G46" i="43"/>
  <c r="G47" i="43"/>
  <c r="G48" i="43"/>
  <c r="G50" i="43"/>
  <c r="G51" i="43"/>
  <c r="G52" i="43"/>
  <c r="G44" i="43"/>
  <c r="E10" i="46" l="1"/>
  <c r="E154" i="38"/>
  <c r="E153" i="38"/>
  <c r="E150" i="38"/>
  <c r="J19" i="26"/>
  <c r="K19" i="26" s="1"/>
  <c r="E138" i="38"/>
  <c r="E149" i="38"/>
  <c r="E148" i="38"/>
  <c r="E133" i="38"/>
  <c r="H119" i="50" l="1"/>
  <c r="H134" i="50"/>
  <c r="H129" i="50"/>
  <c r="H132" i="50"/>
  <c r="K7" i="81"/>
  <c r="E146" i="38"/>
  <c r="E141" i="38"/>
  <c r="C35" i="26"/>
  <c r="E145" i="38"/>
  <c r="E139" i="38"/>
  <c r="E144" i="38"/>
  <c r="M7" i="81" l="1"/>
  <c r="E137" i="38"/>
  <c r="E136" i="38"/>
  <c r="E134" i="38"/>
  <c r="I71" i="88"/>
  <c r="E130" i="38"/>
  <c r="C134" i="50"/>
  <c r="H44" i="73" l="1"/>
  <c r="E129" i="38"/>
  <c r="E124" i="38"/>
  <c r="E122" i="38"/>
  <c r="E128" i="38"/>
  <c r="G49" i="73"/>
  <c r="G47" i="73"/>
  <c r="G45" i="73"/>
  <c r="G43" i="73"/>
  <c r="E18" i="26"/>
  <c r="E17" i="26"/>
  <c r="E16" i="26"/>
  <c r="E15" i="26"/>
  <c r="J68" i="88"/>
  <c r="E126" i="38"/>
  <c r="E127" i="38"/>
  <c r="E125" i="38"/>
  <c r="L169" i="38" l="1"/>
  <c r="K3" i="38"/>
  <c r="H124" i="50"/>
  <c r="E121" i="38"/>
  <c r="E115" i="38"/>
  <c r="A111" i="38"/>
  <c r="A112" i="38" s="1"/>
  <c r="A113" i="38" s="1"/>
  <c r="A114" i="38" s="1"/>
  <c r="A115" i="38" s="1"/>
  <c r="A116" i="38" s="1"/>
  <c r="A117" i="38" s="1"/>
  <c r="A118" i="38" s="1"/>
  <c r="A119" i="38" s="1"/>
  <c r="A120" i="38" s="1"/>
  <c r="A121" i="38" s="1"/>
  <c r="A122" i="38" s="1"/>
  <c r="A123" i="38" s="1"/>
  <c r="A124" i="38" s="1"/>
  <c r="A125" i="38" s="1"/>
  <c r="A126" i="38" s="1"/>
  <c r="A127" i="38" s="1"/>
  <c r="N114" i="80"/>
  <c r="N116" i="80"/>
  <c r="N122" i="80"/>
  <c r="N124" i="80"/>
  <c r="N126" i="80"/>
  <c r="N130" i="80"/>
  <c r="N132" i="80"/>
  <c r="N134" i="80"/>
  <c r="N136" i="80"/>
  <c r="N138" i="80"/>
  <c r="N140" i="80"/>
  <c r="N142" i="80"/>
  <c r="N144" i="80"/>
  <c r="N146" i="80"/>
  <c r="N148" i="80"/>
  <c r="N150" i="80"/>
  <c r="N152" i="80"/>
  <c r="N154" i="80"/>
  <c r="N156" i="80"/>
  <c r="N158" i="80"/>
  <c r="N166" i="80"/>
  <c r="N168" i="80"/>
  <c r="N170" i="80"/>
  <c r="N172" i="80"/>
  <c r="N208" i="80"/>
  <c r="N210" i="80"/>
  <c r="N214" i="80"/>
  <c r="N216" i="80"/>
  <c r="N312" i="80"/>
  <c r="N314" i="80"/>
  <c r="N316" i="80"/>
  <c r="N320" i="80"/>
  <c r="N322" i="80"/>
  <c r="N330" i="80"/>
  <c r="N334" i="80"/>
  <c r="N406" i="80"/>
  <c r="N408" i="80"/>
  <c r="N412" i="80"/>
  <c r="N416" i="80"/>
  <c r="N418" i="80"/>
  <c r="N420" i="80"/>
  <c r="N422" i="80"/>
  <c r="N424" i="80"/>
  <c r="N426" i="80"/>
  <c r="N428" i="80"/>
  <c r="N430" i="80"/>
  <c r="N432" i="80"/>
  <c r="N434" i="80"/>
  <c r="N436" i="80"/>
  <c r="N438" i="80"/>
  <c r="N440" i="80"/>
  <c r="N442" i="80"/>
  <c r="N444" i="80"/>
  <c r="N452" i="80"/>
  <c r="N456" i="80"/>
  <c r="N458" i="80"/>
  <c r="N486" i="80"/>
  <c r="N488" i="80"/>
  <c r="N490" i="80"/>
  <c r="N492" i="80"/>
  <c r="N494" i="80"/>
  <c r="N496" i="80"/>
  <c r="N498" i="80"/>
  <c r="N500" i="80"/>
  <c r="N502" i="80"/>
  <c r="N504" i="80"/>
  <c r="N506" i="80"/>
  <c r="N508" i="80"/>
  <c r="N510" i="80"/>
  <c r="N512" i="80"/>
  <c r="N516" i="80"/>
  <c r="N518" i="80"/>
  <c r="N520" i="80"/>
  <c r="N522" i="80"/>
  <c r="N524" i="80"/>
  <c r="N526" i="80"/>
  <c r="N528" i="80"/>
  <c r="N530" i="80"/>
  <c r="N532" i="80"/>
  <c r="N534" i="80"/>
  <c r="N536" i="80"/>
  <c r="N538" i="80"/>
  <c r="N540" i="80"/>
  <c r="N542" i="80"/>
  <c r="N544" i="80"/>
  <c r="N550" i="80"/>
  <c r="N552" i="80"/>
  <c r="N554" i="80"/>
  <c r="N556" i="80"/>
  <c r="N558" i="80"/>
  <c r="L2" i="80"/>
  <c r="E114" i="38"/>
  <c r="A128" i="38" l="1"/>
  <c r="A129" i="38" s="1"/>
  <c r="A130" i="38" s="1"/>
  <c r="A131" i="38" s="1"/>
  <c r="A132" i="38" s="1"/>
  <c r="A133" i="38" s="1"/>
  <c r="A134" i="38" s="1"/>
  <c r="A135" i="38" s="1"/>
  <c r="A136" i="38" s="1"/>
  <c r="A137" i="38" s="1"/>
  <c r="A138" i="38" s="1"/>
  <c r="A139" i="38" s="1"/>
  <c r="A140" i="38" s="1"/>
  <c r="A141" i="38" s="1"/>
  <c r="A142" i="38" s="1"/>
  <c r="A143" i="38" s="1"/>
  <c r="A144" i="38" s="1"/>
  <c r="N2" i="80"/>
  <c r="E112" i="38"/>
  <c r="Y1318" i="71"/>
  <c r="X1318" i="71"/>
  <c r="D1318" i="71"/>
  <c r="A1318" i="71"/>
  <c r="Y1317" i="71"/>
  <c r="X1317" i="71"/>
  <c r="D1317" i="71"/>
  <c r="A1317" i="71"/>
  <c r="Y1316" i="71"/>
  <c r="X1316" i="71"/>
  <c r="D1316" i="71"/>
  <c r="A1316" i="71"/>
  <c r="D1315" i="71"/>
  <c r="A1315" i="71"/>
  <c r="X1315" i="71"/>
  <c r="Y1315" i="71"/>
  <c r="Y1312" i="71" l="1"/>
  <c r="X1312" i="71"/>
  <c r="A1314" i="71"/>
  <c r="D1314" i="71"/>
  <c r="X1314" i="71"/>
  <c r="Y1314" i="71"/>
  <c r="D1312" i="71"/>
  <c r="A1312" i="71"/>
  <c r="Y1313" i="71" l="1"/>
  <c r="X1313" i="71"/>
  <c r="Y1311" i="71"/>
  <c r="X1311" i="71"/>
  <c r="D1313" i="71"/>
  <c r="A1294" i="71"/>
  <c r="A1295" i="71"/>
  <c r="A1296" i="71"/>
  <c r="A1297" i="71"/>
  <c r="A1298" i="71"/>
  <c r="A1299" i="71"/>
  <c r="A1300" i="71"/>
  <c r="A1301" i="71"/>
  <c r="A1302" i="71"/>
  <c r="A1303" i="71"/>
  <c r="A1304" i="71"/>
  <c r="A1305" i="71"/>
  <c r="A1306" i="71"/>
  <c r="A1307" i="71"/>
  <c r="A1308" i="71"/>
  <c r="A1309" i="71"/>
  <c r="A1310" i="71"/>
  <c r="A1311" i="71"/>
  <c r="A1313" i="71"/>
  <c r="D1311" i="71"/>
  <c r="D317" i="33"/>
  <c r="D295" i="37" s="1"/>
  <c r="A317" i="33"/>
  <c r="C121" i="50"/>
  <c r="C122" i="50"/>
  <c r="C123" i="50"/>
  <c r="C124" i="50"/>
  <c r="C125" i="50"/>
  <c r="C126" i="50"/>
  <c r="C127" i="50"/>
  <c r="C128" i="50"/>
  <c r="C129" i="50"/>
  <c r="C130" i="50"/>
  <c r="C131" i="50"/>
  <c r="C132" i="50"/>
  <c r="C133" i="50"/>
  <c r="L6" i="46"/>
  <c r="L317" i="33" l="1"/>
  <c r="I317" i="33"/>
  <c r="J317" i="33"/>
  <c r="K317" i="33"/>
  <c r="G41" i="73"/>
  <c r="Y1310" i="71" l="1"/>
  <c r="X1310" i="71"/>
  <c r="D1310" i="71"/>
  <c r="Y1309" i="71"/>
  <c r="X1309" i="71"/>
  <c r="Y1308" i="71"/>
  <c r="X1308" i="71"/>
  <c r="D1309" i="71"/>
  <c r="D1308" i="71"/>
  <c r="D1307" i="71"/>
  <c r="X1307" i="71"/>
  <c r="Y1307" i="71"/>
  <c r="A316" i="33"/>
  <c r="D316" i="33"/>
  <c r="D296" i="37" s="1"/>
  <c r="H120" i="50"/>
  <c r="D1306" i="71"/>
  <c r="X1306" i="71"/>
  <c r="Y1306" i="71"/>
  <c r="L316" i="33" l="1"/>
  <c r="M316" i="33"/>
  <c r="I316" i="33"/>
  <c r="K316" i="33"/>
  <c r="J316" i="33"/>
  <c r="Y1305" i="71"/>
  <c r="X1305" i="71"/>
  <c r="D1305" i="71"/>
  <c r="X1302" i="71"/>
  <c r="Y1302" i="71"/>
  <c r="X1303" i="71"/>
  <c r="Y1303" i="71"/>
  <c r="X1304" i="71"/>
  <c r="Y1304" i="71"/>
  <c r="D1304" i="71"/>
  <c r="D1303" i="71"/>
  <c r="D1302" i="71"/>
  <c r="N316" i="33" l="1"/>
  <c r="D1301" i="71"/>
  <c r="X1301" i="71"/>
  <c r="Y1301" i="71"/>
  <c r="D1300" i="71"/>
  <c r="X1300" i="71"/>
  <c r="Y1300" i="71"/>
  <c r="D1299" i="71"/>
  <c r="X1299" i="71"/>
  <c r="Y1299" i="71"/>
  <c r="D1298" i="71"/>
  <c r="X1298" i="71"/>
  <c r="Y1298" i="71"/>
  <c r="H118" i="50"/>
  <c r="A315" i="33"/>
  <c r="D315" i="33"/>
  <c r="D1297" i="71"/>
  <c r="X1297" i="71"/>
  <c r="Y1297" i="71"/>
  <c r="D1296" i="71"/>
  <c r="X1296" i="71"/>
  <c r="Y1296" i="71"/>
  <c r="D1295" i="71"/>
  <c r="X1295" i="71"/>
  <c r="Y1295" i="71"/>
  <c r="D314" i="33"/>
  <c r="A314" i="33"/>
  <c r="D1294" i="71"/>
  <c r="X1294" i="71"/>
  <c r="Y1294" i="71"/>
  <c r="Y1291" i="71"/>
  <c r="X1291" i="71"/>
  <c r="D1291" i="71"/>
  <c r="A1291" i="71"/>
  <c r="Y1293" i="71"/>
  <c r="X1293" i="71"/>
  <c r="Y1292" i="71"/>
  <c r="X1292" i="71"/>
  <c r="D1293" i="71"/>
  <c r="A1293" i="71"/>
  <c r="A1292" i="71"/>
  <c r="Y1232" i="71"/>
  <c r="X1232" i="71"/>
  <c r="D1292" i="71"/>
  <c r="D1290" i="71"/>
  <c r="X1290" i="71"/>
  <c r="Y1290" i="71"/>
  <c r="A1290" i="71"/>
  <c r="D1289" i="71"/>
  <c r="A1289" i="71"/>
  <c r="X1289" i="71"/>
  <c r="Y1289" i="71"/>
  <c r="A312" i="33"/>
  <c r="H42" i="73"/>
  <c r="E35" i="26"/>
  <c r="Y1288" i="71"/>
  <c r="X1288" i="71"/>
  <c r="D1288" i="71"/>
  <c r="A1288" i="71"/>
  <c r="Y1287" i="71"/>
  <c r="X1287" i="71"/>
  <c r="D1287" i="71"/>
  <c r="D1286" i="71"/>
  <c r="A1287" i="71"/>
  <c r="A1286" i="71"/>
  <c r="X1286" i="71"/>
  <c r="Y1286" i="71"/>
  <c r="L7" i="43"/>
  <c r="N9" i="43"/>
  <c r="D294" i="37" l="1"/>
  <c r="D142" i="38"/>
  <c r="I314" i="33"/>
  <c r="D283" i="37"/>
  <c r="K315" i="33"/>
  <c r="L315" i="33"/>
  <c r="I315" i="33"/>
  <c r="J315" i="33"/>
  <c r="L6" i="43"/>
  <c r="L314" i="33"/>
  <c r="K314" i="33"/>
  <c r="J314" i="33"/>
  <c r="D1285" i="71"/>
  <c r="A1285" i="71"/>
  <c r="X1285" i="71"/>
  <c r="Y1285" i="71"/>
  <c r="A313" i="33"/>
  <c r="A311" i="33"/>
  <c r="E88" i="45" l="1"/>
  <c r="F88" i="45" s="1"/>
  <c r="F87" i="45"/>
  <c r="A2" i="38"/>
  <c r="A2" i="46" s="1"/>
  <c r="A1" i="38"/>
  <c r="A1" i="46" s="1"/>
  <c r="Y1284" i="71"/>
  <c r="X1284" i="71"/>
  <c r="D1284" i="71"/>
  <c r="A1284" i="71"/>
  <c r="D1283" i="71"/>
  <c r="A1283" i="71"/>
  <c r="X1283" i="71"/>
  <c r="Y1283" i="71"/>
  <c r="D1282" i="71"/>
  <c r="A1282" i="71"/>
  <c r="X1282" i="71"/>
  <c r="Y1282" i="71"/>
  <c r="A1277" i="71"/>
  <c r="A1278" i="71"/>
  <c r="A1279" i="71"/>
  <c r="A1280" i="71"/>
  <c r="A1281" i="71"/>
  <c r="D1280" i="71"/>
  <c r="X1280" i="71"/>
  <c r="Y1280" i="71"/>
  <c r="D1281" i="71"/>
  <c r="X1281" i="71"/>
  <c r="Y1281" i="71"/>
  <c r="I8" i="82"/>
  <c r="I9" i="82"/>
  <c r="I10" i="82"/>
  <c r="I12" i="82"/>
  <c r="I13" i="82"/>
  <c r="I15" i="82"/>
  <c r="I7" i="82"/>
  <c r="I191" i="38"/>
  <c r="K191" i="38" s="1"/>
  <c r="I182" i="38"/>
  <c r="K182" i="38" s="1"/>
  <c r="E89" i="45" l="1"/>
  <c r="F89" i="45" s="1"/>
  <c r="A310" i="33"/>
  <c r="E90" i="45" l="1"/>
  <c r="F90" i="45" s="1"/>
  <c r="D1279" i="71"/>
  <c r="X1279" i="71"/>
  <c r="Y1279" i="71"/>
  <c r="F86" i="45"/>
  <c r="F85" i="45"/>
  <c r="D312" i="33"/>
  <c r="D287" i="37" s="1"/>
  <c r="Y1278" i="71"/>
  <c r="X1278" i="71"/>
  <c r="D1278" i="71"/>
  <c r="D1277" i="71"/>
  <c r="X1277" i="71"/>
  <c r="Y1277" i="71"/>
  <c r="D309" i="33"/>
  <c r="A309" i="33"/>
  <c r="M309" i="33" l="1"/>
  <c r="D285" i="37"/>
  <c r="L312" i="33"/>
  <c r="J312" i="33"/>
  <c r="K312" i="33"/>
  <c r="I312" i="33"/>
  <c r="I309" i="33"/>
  <c r="J309" i="33"/>
  <c r="L309" i="33"/>
  <c r="K309" i="33"/>
  <c r="Y1275" i="71"/>
  <c r="X1275" i="71"/>
  <c r="D1275" i="71"/>
  <c r="A1276" i="71"/>
  <c r="A1275" i="71"/>
  <c r="D1276" i="71"/>
  <c r="X1276" i="71"/>
  <c r="Y1276" i="71"/>
  <c r="F84" i="45"/>
  <c r="J8" i="82"/>
  <c r="N309" i="33" l="1"/>
  <c r="J9" i="82"/>
  <c r="J10" i="82"/>
  <c r="J12" i="82"/>
  <c r="J13" i="82"/>
  <c r="J15" i="82"/>
  <c r="J7" i="82"/>
  <c r="Y1274" i="71"/>
  <c r="X1274" i="71"/>
  <c r="D1274" i="71"/>
  <c r="Y1273" i="71"/>
  <c r="X1273" i="71"/>
  <c r="A1274" i="71"/>
  <c r="D1273" i="71"/>
  <c r="A1273" i="71"/>
  <c r="H17" i="50"/>
  <c r="D310" i="33"/>
  <c r="D284" i="37" s="1"/>
  <c r="A308" i="33"/>
  <c r="A307" i="33"/>
  <c r="F83" i="45"/>
  <c r="L14" i="73"/>
  <c r="A1272" i="71"/>
  <c r="X1272" i="71"/>
  <c r="Y1272" i="71"/>
  <c r="D1272" i="71"/>
  <c r="F81" i="45"/>
  <c r="F82" i="45"/>
  <c r="I310" i="33" l="1"/>
  <c r="J310" i="33"/>
  <c r="K310" i="33"/>
  <c r="L310" i="33"/>
  <c r="M310" i="33"/>
  <c r="F13" i="31"/>
  <c r="F7" i="31"/>
  <c r="F8" i="31"/>
  <c r="F9" i="31"/>
  <c r="F10" i="31"/>
  <c r="F11" i="31"/>
  <c r="F12"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6" i="31"/>
  <c r="A1271" i="71"/>
  <c r="A1270" i="71"/>
  <c r="Y1271" i="71"/>
  <c r="X1271" i="71"/>
  <c r="Y1270" i="71"/>
  <c r="X1270" i="71"/>
  <c r="Y1269" i="71"/>
  <c r="X1269" i="71"/>
  <c r="Y1268" i="71"/>
  <c r="X1268" i="71"/>
  <c r="Y1267" i="71"/>
  <c r="X1267" i="71"/>
  <c r="D1271" i="71"/>
  <c r="D1270" i="71"/>
  <c r="D46" i="73"/>
  <c r="A1267" i="71"/>
  <c r="A1268" i="71"/>
  <c r="A1269" i="71"/>
  <c r="D1267" i="71"/>
  <c r="A1266" i="71"/>
  <c r="D1269" i="71"/>
  <c r="D1268" i="71"/>
  <c r="D1247" i="71"/>
  <c r="D1248" i="71"/>
  <c r="D1249" i="71"/>
  <c r="D1250" i="71"/>
  <c r="D1251" i="71"/>
  <c r="D1252" i="71"/>
  <c r="D1253" i="71"/>
  <c r="D1254" i="71"/>
  <c r="D1255" i="71"/>
  <c r="D1256" i="71"/>
  <c r="D1257" i="71"/>
  <c r="D1258" i="71"/>
  <c r="D1259" i="71"/>
  <c r="D1260" i="71"/>
  <c r="D1261" i="71"/>
  <c r="D1262" i="71"/>
  <c r="D1263" i="71"/>
  <c r="D1264" i="71"/>
  <c r="D1265" i="71"/>
  <c r="D1266" i="71"/>
  <c r="H18" i="50"/>
  <c r="F80" i="45"/>
  <c r="F79" i="45"/>
  <c r="F72" i="45"/>
  <c r="F73" i="45"/>
  <c r="F74" i="45"/>
  <c r="F75" i="45"/>
  <c r="F76" i="45"/>
  <c r="F77" i="45"/>
  <c r="F78" i="45"/>
  <c r="F71" i="45"/>
  <c r="F70" i="45"/>
  <c r="F69" i="45"/>
  <c r="F68" i="45"/>
  <c r="X1266" i="71"/>
  <c r="Y1266" i="71"/>
  <c r="D311" i="33"/>
  <c r="D291" i="37" s="1"/>
  <c r="A1262" i="71"/>
  <c r="A1263" i="71"/>
  <c r="A1264" i="71"/>
  <c r="A1265" i="71"/>
  <c r="X1265" i="71"/>
  <c r="Y1265" i="71"/>
  <c r="X1264" i="71"/>
  <c r="Y1264" i="71"/>
  <c r="X1263" i="71"/>
  <c r="Y1263" i="71"/>
  <c r="X1262" i="71"/>
  <c r="Y1262" i="71"/>
  <c r="A305" i="33"/>
  <c r="A1261" i="71"/>
  <c r="X1261" i="71"/>
  <c r="Y1261" i="71"/>
  <c r="Y1260" i="71"/>
  <c r="X1260" i="71"/>
  <c r="A1260" i="71"/>
  <c r="Y1259" i="71"/>
  <c r="X1259" i="71"/>
  <c r="A1259" i="71"/>
  <c r="Y1258" i="71"/>
  <c r="X1258" i="71"/>
  <c r="A1258" i="71"/>
  <c r="Y1257" i="71"/>
  <c r="X1257" i="71"/>
  <c r="A1257" i="71"/>
  <c r="Y1256" i="71"/>
  <c r="X1256" i="71"/>
  <c r="A1256" i="71"/>
  <c r="Y1255" i="71"/>
  <c r="X1255" i="71"/>
  <c r="A1255" i="71"/>
  <c r="Y1254" i="71"/>
  <c r="X1254" i="71"/>
  <c r="A1254" i="71"/>
  <c r="Y1253" i="71"/>
  <c r="X1253" i="71"/>
  <c r="A1253" i="71"/>
  <c r="Y1252" i="71"/>
  <c r="X1252" i="71"/>
  <c r="A1252" i="71"/>
  <c r="Y1251" i="71"/>
  <c r="X1251" i="71"/>
  <c r="A1251" i="71"/>
  <c r="Y1250" i="71"/>
  <c r="X1250" i="71"/>
  <c r="A1250" i="71"/>
  <c r="Y1249" i="71"/>
  <c r="X1249" i="71"/>
  <c r="A1249" i="71"/>
  <c r="Y1248" i="71"/>
  <c r="X1248" i="71"/>
  <c r="A1248" i="71"/>
  <c r="Y1247" i="71"/>
  <c r="X1247" i="71"/>
  <c r="A1247" i="71"/>
  <c r="I311" i="33" l="1"/>
  <c r="K311" i="33"/>
  <c r="L311" i="33"/>
  <c r="J311" i="33"/>
  <c r="N310" i="33"/>
  <c r="H19" i="50"/>
  <c r="H68" i="88"/>
  <c r="G273" i="37"/>
  <c r="G272" i="37"/>
  <c r="G271" i="37"/>
  <c r="G270" i="37"/>
  <c r="D308" i="33"/>
  <c r="D286" i="37" s="1"/>
  <c r="I308" i="33" l="1"/>
  <c r="J308" i="33"/>
  <c r="K308" i="33"/>
  <c r="M308" i="33"/>
  <c r="L308" i="33"/>
  <c r="D305" i="33"/>
  <c r="A304" i="33"/>
  <c r="G268" i="37"/>
  <c r="G269" i="37"/>
  <c r="G267" i="37"/>
  <c r="A68" i="88"/>
  <c r="A69" i="88"/>
  <c r="A70" i="88"/>
  <c r="G266" i="37"/>
  <c r="G265" i="37"/>
  <c r="A119" i="50"/>
  <c r="A120" i="50" s="1"/>
  <c r="A121" i="50" s="1"/>
  <c r="A122" i="50" s="1"/>
  <c r="A123" i="50" s="1"/>
  <c r="A124" i="50" s="1"/>
  <c r="A125" i="50" s="1"/>
  <c r="A126" i="50" s="1"/>
  <c r="A127" i="50" s="1"/>
  <c r="A128" i="50" s="1"/>
  <c r="A129" i="50" s="1"/>
  <c r="A130" i="50" s="1"/>
  <c r="A131" i="50" s="1"/>
  <c r="A132" i="50" s="1"/>
  <c r="A133" i="50" s="1"/>
  <c r="A134" i="50" s="1"/>
  <c r="C120" i="50"/>
  <c r="C119" i="50"/>
  <c r="C118" i="50"/>
  <c r="E42" i="81"/>
  <c r="G42" i="81"/>
  <c r="I42" i="81"/>
  <c r="K42" i="81"/>
  <c r="M42" i="81"/>
  <c r="O42" i="81"/>
  <c r="Q42" i="81"/>
  <c r="S42" i="81"/>
  <c r="U42" i="81"/>
  <c r="W42" i="81"/>
  <c r="Y42" i="81"/>
  <c r="AA42" i="81"/>
  <c r="AC42" i="81"/>
  <c r="AE42" i="81"/>
  <c r="AG42" i="81"/>
  <c r="AI42" i="81"/>
  <c r="AK42" i="81"/>
  <c r="C42" i="81"/>
  <c r="N308" i="33" l="1"/>
  <c r="I305" i="33"/>
  <c r="J305" i="33"/>
  <c r="K305" i="33"/>
  <c r="L305" i="33"/>
  <c r="M305" i="33"/>
  <c r="G23" i="82"/>
  <c r="G22" i="82"/>
  <c r="N305" i="33" l="1"/>
  <c r="G261" i="37" l="1"/>
  <c r="G262" i="37"/>
  <c r="G263" i="37"/>
  <c r="G264" i="37"/>
  <c r="G260" i="37"/>
  <c r="G259" i="37"/>
  <c r="G258" i="37"/>
  <c r="G257" i="37"/>
  <c r="A302" i="33"/>
  <c r="E38" i="26"/>
  <c r="E37" i="26"/>
  <c r="E36" i="26"/>
  <c r="L9" i="46"/>
  <c r="G256" i="37"/>
  <c r="G255" i="37"/>
  <c r="G254" i="37"/>
  <c r="G253" i="37"/>
  <c r="G252" i="37"/>
  <c r="A1245" i="71"/>
  <c r="A1246" i="71"/>
  <c r="D1246" i="71"/>
  <c r="X1246" i="71"/>
  <c r="Y1246" i="71"/>
  <c r="D1245" i="71"/>
  <c r="X1245" i="71"/>
  <c r="Y1245" i="71"/>
  <c r="A301" i="33"/>
  <c r="H66" i="50" l="1"/>
  <c r="H86" i="50"/>
  <c r="H85" i="50"/>
  <c r="H84" i="50"/>
  <c r="H83" i="50"/>
  <c r="H71" i="50"/>
  <c r="H70" i="50"/>
  <c r="H69" i="50"/>
  <c r="H68" i="50"/>
  <c r="A1244" i="71"/>
  <c r="X1244" i="71"/>
  <c r="Y1244" i="71"/>
  <c r="D1244" i="71"/>
  <c r="H117" i="50"/>
  <c r="H116" i="50"/>
  <c r="H21" i="50"/>
  <c r="D307" i="33"/>
  <c r="D289" i="37" s="1"/>
  <c r="G251" i="37"/>
  <c r="G250" i="37"/>
  <c r="F67" i="45"/>
  <c r="H20" i="50"/>
  <c r="H23" i="50"/>
  <c r="H24" i="50"/>
  <c r="H22" i="50"/>
  <c r="K307" i="33" l="1"/>
  <c r="L307" i="33"/>
  <c r="I307" i="33"/>
  <c r="J307" i="33"/>
  <c r="A1243" i="71" l="1"/>
  <c r="Y1243" i="71"/>
  <c r="X1243" i="71"/>
  <c r="D1243" i="71"/>
  <c r="A1239" i="71"/>
  <c r="A1240" i="71"/>
  <c r="A1241" i="71"/>
  <c r="A1242" i="71"/>
  <c r="D1239" i="71"/>
  <c r="X1239" i="71"/>
  <c r="Y1239" i="71"/>
  <c r="T292" i="33" l="1"/>
  <c r="T293" i="33" s="1"/>
  <c r="K292" i="33" l="1"/>
  <c r="J292" i="33"/>
  <c r="X1241" i="71" l="1"/>
  <c r="Y1241" i="71"/>
  <c r="X1242" i="71"/>
  <c r="Y1242" i="71"/>
  <c r="D1242" i="71"/>
  <c r="D1241" i="71"/>
  <c r="D1240" i="71"/>
  <c r="X1240" i="71"/>
  <c r="Y1240" i="71"/>
  <c r="D313" i="33"/>
  <c r="D282" i="37" s="1"/>
  <c r="D304" i="33"/>
  <c r="A298" i="33"/>
  <c r="A299" i="33"/>
  <c r="A300" i="33"/>
  <c r="A1237" i="71"/>
  <c r="A1238" i="71"/>
  <c r="D1238" i="71"/>
  <c r="X1238" i="71"/>
  <c r="Y1238" i="71"/>
  <c r="D1237" i="71"/>
  <c r="X1237" i="71"/>
  <c r="Y1237" i="71"/>
  <c r="L313" i="33" l="1"/>
  <c r="K313" i="33"/>
  <c r="J313" i="33"/>
  <c r="I313" i="33"/>
  <c r="I304" i="33"/>
  <c r="J304" i="33"/>
  <c r="K304" i="33"/>
  <c r="L304" i="33"/>
  <c r="D301" i="33"/>
  <c r="D290" i="37" s="1"/>
  <c r="M301" i="33" l="1"/>
  <c r="L301" i="33"/>
  <c r="K301" i="33"/>
  <c r="J301" i="33"/>
  <c r="I301" i="33"/>
  <c r="A1228" i="71"/>
  <c r="A1229" i="71"/>
  <c r="A1230" i="71"/>
  <c r="A1231" i="71"/>
  <c r="A1232" i="71"/>
  <c r="A1233" i="71"/>
  <c r="A1234" i="71"/>
  <c r="A1235" i="71"/>
  <c r="A1236" i="71"/>
  <c r="A297" i="33"/>
  <c r="A303" i="33"/>
  <c r="A306" i="33"/>
  <c r="D1232" i="71"/>
  <c r="D1236" i="71"/>
  <c r="X1236" i="71"/>
  <c r="Y1236" i="71"/>
  <c r="D1235" i="71"/>
  <c r="X1235" i="71"/>
  <c r="Y1235" i="71"/>
  <c r="D1234" i="71"/>
  <c r="X1234" i="71"/>
  <c r="Y1234" i="71"/>
  <c r="D1233" i="71"/>
  <c r="X1233" i="71"/>
  <c r="Y1233" i="71"/>
  <c r="H114" i="50"/>
  <c r="J17" i="26"/>
  <c r="K17" i="26" s="1"/>
  <c r="N301" i="33" l="1"/>
  <c r="D306" i="33"/>
  <c r="D288" i="37" s="1"/>
  <c r="D1231" i="71"/>
  <c r="X1231" i="71"/>
  <c r="Y1231" i="71"/>
  <c r="Y1230" i="71"/>
  <c r="X1230" i="71"/>
  <c r="D1230" i="71"/>
  <c r="D1229" i="71"/>
  <c r="D1228" i="71"/>
  <c r="X1229" i="71"/>
  <c r="Y1229" i="71"/>
  <c r="X1228" i="71"/>
  <c r="Y1228" i="71"/>
  <c r="M306" i="33" l="1"/>
  <c r="L306" i="33"/>
  <c r="J306" i="33"/>
  <c r="I306" i="33"/>
  <c r="K306" i="33"/>
  <c r="A1225" i="71"/>
  <c r="A1226" i="71"/>
  <c r="A1227" i="71"/>
  <c r="D1227" i="71"/>
  <c r="X1227" i="71"/>
  <c r="Y1227" i="71"/>
  <c r="D1226" i="71"/>
  <c r="X1226" i="71"/>
  <c r="Y1226" i="71"/>
  <c r="D1225" i="71"/>
  <c r="X1225" i="71"/>
  <c r="Y1225" i="71"/>
  <c r="A1222" i="71"/>
  <c r="A1223" i="71"/>
  <c r="A1224" i="71"/>
  <c r="N306" i="33" l="1"/>
  <c r="D1224" i="71"/>
  <c r="X1224" i="71"/>
  <c r="Y1224" i="71"/>
  <c r="D1223" i="71"/>
  <c r="X1223" i="71"/>
  <c r="Y1223" i="71"/>
  <c r="D1222" i="71"/>
  <c r="X1222" i="71"/>
  <c r="Y1222" i="71"/>
  <c r="A1215" i="71"/>
  <c r="A1216" i="71"/>
  <c r="A1217" i="71"/>
  <c r="A1218" i="71"/>
  <c r="A1219" i="71"/>
  <c r="A1220" i="71"/>
  <c r="A1221" i="71"/>
  <c r="D1221" i="71"/>
  <c r="D1220" i="71"/>
  <c r="D1219" i="71"/>
  <c r="X1221" i="71"/>
  <c r="Y1221" i="71"/>
  <c r="X1220" i="71"/>
  <c r="Y1220" i="71"/>
  <c r="X1219" i="71"/>
  <c r="Y1219" i="71"/>
  <c r="H67" i="50" l="1"/>
  <c r="G249" i="37" l="1"/>
  <c r="G248" i="37"/>
  <c r="G247" i="37"/>
  <c r="A295" i="33"/>
  <c r="D300" i="33"/>
  <c r="D271" i="37" s="1"/>
  <c r="D297" i="33"/>
  <c r="D254" i="37" s="1"/>
  <c r="A294" i="33"/>
  <c r="G246" i="37"/>
  <c r="G245" i="37"/>
  <c r="G244" i="37"/>
  <c r="I300" i="33" l="1"/>
  <c r="K300" i="33"/>
  <c r="L300" i="33"/>
  <c r="J300" i="33"/>
  <c r="L297" i="33"/>
  <c r="J297" i="33"/>
  <c r="K297" i="33"/>
  <c r="M297" i="33"/>
  <c r="I297" i="33"/>
  <c r="D1218" i="71"/>
  <c r="D1217" i="71"/>
  <c r="X1218" i="71"/>
  <c r="Y1218" i="71"/>
  <c r="G243" i="37"/>
  <c r="G242" i="37"/>
  <c r="G241" i="37"/>
  <c r="A292" i="33"/>
  <c r="A293" i="33"/>
  <c r="P11" i="38"/>
  <c r="P12" i="38" s="1"/>
  <c r="N297" i="33" l="1"/>
  <c r="D299" i="33"/>
  <c r="D1216" i="71"/>
  <c r="D1215" i="71"/>
  <c r="X1217" i="71"/>
  <c r="Y1217" i="71"/>
  <c r="X1216" i="71"/>
  <c r="Y1216" i="71"/>
  <c r="X1215" i="71"/>
  <c r="Y1215" i="71"/>
  <c r="J38" i="26"/>
  <c r="L8" i="46"/>
  <c r="G240" i="37"/>
  <c r="G239" i="37"/>
  <c r="G238" i="37"/>
  <c r="G237" i="37"/>
  <c r="D266" i="37" l="1"/>
  <c r="D135" i="38"/>
  <c r="M299" i="33"/>
  <c r="L299" i="33"/>
  <c r="I299" i="33"/>
  <c r="K299" i="33"/>
  <c r="J299" i="33"/>
  <c r="Y1214" i="71"/>
  <c r="X1214" i="71"/>
  <c r="Y1213" i="71"/>
  <c r="X1213" i="71"/>
  <c r="Y1212" i="71"/>
  <c r="X1212" i="71"/>
  <c r="A1211" i="71"/>
  <c r="A1212" i="71"/>
  <c r="A1213" i="71"/>
  <c r="A1214" i="71"/>
  <c r="D1214" i="71"/>
  <c r="D1213" i="71"/>
  <c r="D1212" i="71"/>
  <c r="D1211" i="71"/>
  <c r="X1211" i="71"/>
  <c r="Y1211" i="71"/>
  <c r="G234" i="37"/>
  <c r="G235" i="37"/>
  <c r="G236" i="37"/>
  <c r="D295" i="33"/>
  <c r="D270" i="37" s="1"/>
  <c r="D302" i="33"/>
  <c r="D303" i="33"/>
  <c r="D279" i="37" s="1"/>
  <c r="A290" i="33"/>
  <c r="A291" i="33"/>
  <c r="A296" i="33"/>
  <c r="L303" i="33" l="1"/>
  <c r="M303" i="33"/>
  <c r="K303" i="33"/>
  <c r="I303" i="33"/>
  <c r="J303" i="33"/>
  <c r="K302" i="33"/>
  <c r="L302" i="33"/>
  <c r="M302" i="33"/>
  <c r="I302" i="33"/>
  <c r="J302" i="33"/>
  <c r="N299" i="33"/>
  <c r="I295" i="33"/>
  <c r="M295" i="33"/>
  <c r="L295" i="33"/>
  <c r="K295" i="33"/>
  <c r="J295" i="33"/>
  <c r="A1192" i="71"/>
  <c r="A1193" i="71"/>
  <c r="D1193" i="71"/>
  <c r="X1193" i="71"/>
  <c r="Y1193" i="71"/>
  <c r="Y1194" i="71"/>
  <c r="X1194" i="71"/>
  <c r="D1192" i="71"/>
  <c r="X1192" i="71"/>
  <c r="Y1192" i="71"/>
  <c r="A1207" i="71"/>
  <c r="A1208" i="71"/>
  <c r="A1209" i="71"/>
  <c r="A1210" i="71"/>
  <c r="Y1210" i="71"/>
  <c r="X1210" i="71"/>
  <c r="Y1209" i="71"/>
  <c r="X1209" i="71"/>
  <c r="Y1208" i="71"/>
  <c r="X1208" i="71"/>
  <c r="D1210" i="71"/>
  <c r="D1209" i="71"/>
  <c r="D1208" i="71"/>
  <c r="D1207" i="71"/>
  <c r="X1207" i="71"/>
  <c r="Y1207" i="71"/>
  <c r="G233" i="37"/>
  <c r="G232" i="37"/>
  <c r="G231" i="37"/>
  <c r="G230" i="37"/>
  <c r="A289" i="33"/>
  <c r="D298" i="33"/>
  <c r="D280" i="37" s="1"/>
  <c r="N303" i="33" l="1"/>
  <c r="N302" i="33"/>
  <c r="I298" i="33"/>
  <c r="J298" i="33"/>
  <c r="L298" i="33"/>
  <c r="M298" i="33"/>
  <c r="K298" i="33"/>
  <c r="N295" i="33"/>
  <c r="A1204" i="71"/>
  <c r="A1205" i="71"/>
  <c r="A1206" i="71"/>
  <c r="D1206" i="71"/>
  <c r="D1205" i="71"/>
  <c r="D1204" i="71"/>
  <c r="X1206" i="71"/>
  <c r="Y1206" i="71"/>
  <c r="X1205" i="71"/>
  <c r="Y1205" i="71"/>
  <c r="G227" i="37"/>
  <c r="G228" i="37"/>
  <c r="G229" i="37"/>
  <c r="G226" i="37"/>
  <c r="G225" i="37"/>
  <c r="A1200" i="71"/>
  <c r="A1201" i="71"/>
  <c r="A1202" i="71"/>
  <c r="A1203" i="71"/>
  <c r="D1203" i="71"/>
  <c r="D1202" i="71"/>
  <c r="D1201" i="71"/>
  <c r="D1194" i="71"/>
  <c r="A1194" i="71"/>
  <c r="D1200" i="71"/>
  <c r="X1204" i="71"/>
  <c r="Y1204" i="71"/>
  <c r="X1201" i="71"/>
  <c r="Y1201" i="71"/>
  <c r="X1202" i="71"/>
  <c r="Y1202" i="71"/>
  <c r="X1203" i="71"/>
  <c r="Y1203" i="71"/>
  <c r="X1200" i="71"/>
  <c r="Y1200" i="71"/>
  <c r="G224" i="37"/>
  <c r="G223" i="37"/>
  <c r="G222" i="37"/>
  <c r="G221" i="37"/>
  <c r="G220" i="37"/>
  <c r="A288" i="33"/>
  <c r="A1195" i="71"/>
  <c r="A1196" i="71"/>
  <c r="A1197" i="71"/>
  <c r="A1198" i="71"/>
  <c r="A1199" i="71"/>
  <c r="D1199" i="71"/>
  <c r="Y1199" i="71"/>
  <c r="X1199" i="71"/>
  <c r="Y1198" i="71"/>
  <c r="X1198" i="71"/>
  <c r="D1198" i="71"/>
  <c r="D1197" i="71"/>
  <c r="D1196" i="71"/>
  <c r="Y1197" i="71"/>
  <c r="X1197" i="71"/>
  <c r="Y1196" i="71"/>
  <c r="X1196" i="71"/>
  <c r="Y1195" i="71"/>
  <c r="X1195" i="71"/>
  <c r="D1195" i="71"/>
  <c r="D291" i="33"/>
  <c r="D257" i="37" s="1"/>
  <c r="G219" i="37"/>
  <c r="G218" i="37"/>
  <c r="G217" i="37"/>
  <c r="G216" i="37"/>
  <c r="G215" i="37"/>
  <c r="G71" i="88"/>
  <c r="G72" i="88" s="1"/>
  <c r="F71" i="88"/>
  <c r="N298" i="33" l="1"/>
  <c r="J291" i="33"/>
  <c r="I291" i="33"/>
  <c r="M291" i="33"/>
  <c r="L291" i="33"/>
  <c r="K291" i="33"/>
  <c r="N291" i="33" l="1"/>
  <c r="D287" i="33"/>
  <c r="D258" i="37" s="1"/>
  <c r="A287" i="33"/>
  <c r="G214" i="37"/>
  <c r="G213" i="37"/>
  <c r="G212" i="37"/>
  <c r="M359" i="33"/>
  <c r="N359" i="33" s="1"/>
  <c r="N360" i="33"/>
  <c r="N361" i="33"/>
  <c r="K362" i="33"/>
  <c r="J362" i="33"/>
  <c r="M287" i="33" l="1"/>
  <c r="L287" i="33"/>
  <c r="K287" i="33"/>
  <c r="J287" i="33"/>
  <c r="I287" i="33"/>
  <c r="N362" i="33"/>
  <c r="G211" i="37"/>
  <c r="G210" i="37"/>
  <c r="G209" i="37"/>
  <c r="D290" i="33"/>
  <c r="D126" i="38" s="1"/>
  <c r="F66" i="45"/>
  <c r="F65" i="45"/>
  <c r="F64" i="45"/>
  <c r="F63" i="45"/>
  <c r="F62" i="45"/>
  <c r="Y1191" i="71"/>
  <c r="X1191" i="71"/>
  <c r="A1191" i="71"/>
  <c r="D1191" i="71"/>
  <c r="D7" i="88"/>
  <c r="D6" i="88" s="1"/>
  <c r="I6" i="88" s="1"/>
  <c r="D5" i="88"/>
  <c r="I5" i="88" s="1"/>
  <c r="I290" i="33" l="1"/>
  <c r="M290" i="33"/>
  <c r="L290" i="33"/>
  <c r="K290" i="33"/>
  <c r="J290" i="33"/>
  <c r="N287" i="33"/>
  <c r="I7" i="88"/>
  <c r="N290" i="33" l="1"/>
  <c r="U43" i="80" l="1"/>
  <c r="U28" i="80"/>
  <c r="A1187" i="71"/>
  <c r="A1188" i="71"/>
  <c r="A1189" i="71"/>
  <c r="A1190" i="71"/>
  <c r="Y1190" i="71"/>
  <c r="X1190" i="71"/>
  <c r="Y1189" i="71"/>
  <c r="X1189" i="71"/>
  <c r="Y1188" i="71"/>
  <c r="X1188" i="71"/>
  <c r="Y1187" i="71"/>
  <c r="X1187" i="71"/>
  <c r="D1189" i="71"/>
  <c r="D1187" i="71"/>
  <c r="D1188" i="71"/>
  <c r="G208" i="37"/>
  <c r="G207" i="37"/>
  <c r="G206" i="37"/>
  <c r="D294" i="33"/>
  <c r="D255" i="37" s="1"/>
  <c r="D285" i="33"/>
  <c r="D259" i="37" s="1"/>
  <c r="N284" i="33"/>
  <c r="A284" i="33"/>
  <c r="A283" i="33"/>
  <c r="A282" i="33"/>
  <c r="A1184" i="71"/>
  <c r="A1185" i="71"/>
  <c r="A1186" i="71"/>
  <c r="Y1186" i="71"/>
  <c r="X1186" i="71"/>
  <c r="Y1185" i="71"/>
  <c r="X1185" i="71"/>
  <c r="Y1184" i="71"/>
  <c r="X1184" i="71"/>
  <c r="D1186" i="71"/>
  <c r="D1185" i="71"/>
  <c r="D1184" i="71"/>
  <c r="G205" i="37"/>
  <c r="G204" i="37"/>
  <c r="G203" i="37"/>
  <c r="K74" i="81"/>
  <c r="M74" i="81"/>
  <c r="O74" i="81"/>
  <c r="Q74" i="81"/>
  <c r="S74" i="81"/>
  <c r="U74" i="81"/>
  <c r="W74" i="81"/>
  <c r="Y74" i="81"/>
  <c r="AA74" i="81"/>
  <c r="AC74" i="81"/>
  <c r="AE74" i="81"/>
  <c r="M285" i="33" l="1"/>
  <c r="K285" i="33"/>
  <c r="I285" i="33"/>
  <c r="J285" i="33"/>
  <c r="L285" i="33"/>
  <c r="L294" i="33"/>
  <c r="I294" i="33"/>
  <c r="K294" i="33"/>
  <c r="J294" i="33"/>
  <c r="K2" i="80"/>
  <c r="Y1183" i="71"/>
  <c r="X1183" i="71"/>
  <c r="Y1182" i="71"/>
  <c r="X1182" i="71"/>
  <c r="Y1181" i="71"/>
  <c r="X1181" i="71"/>
  <c r="Y1180" i="71"/>
  <c r="X1180" i="71"/>
  <c r="A1180" i="71"/>
  <c r="A1181" i="71"/>
  <c r="A1182" i="71"/>
  <c r="A1183" i="71"/>
  <c r="D1183" i="71"/>
  <c r="D1182" i="71"/>
  <c r="D1181" i="71"/>
  <c r="D1180" i="71"/>
  <c r="G202" i="37"/>
  <c r="G201" i="37"/>
  <c r="G200" i="37"/>
  <c r="G199" i="37"/>
  <c r="G198" i="37"/>
  <c r="D198" i="37"/>
  <c r="N285" i="33" l="1"/>
  <c r="G197" i="37"/>
  <c r="G196" i="37"/>
  <c r="G195" i="37"/>
  <c r="G194" i="37"/>
  <c r="G193" i="37"/>
  <c r="G192" i="37"/>
  <c r="A1175" i="71"/>
  <c r="A1176" i="71"/>
  <c r="A1177" i="71"/>
  <c r="A1178" i="71"/>
  <c r="A1179" i="71"/>
  <c r="Y1179" i="71"/>
  <c r="X1179" i="71"/>
  <c r="D1179" i="71"/>
  <c r="D1178" i="71"/>
  <c r="D1177" i="71"/>
  <c r="Y1178" i="71"/>
  <c r="X1178" i="71"/>
  <c r="Y1177" i="71"/>
  <c r="X1177" i="71"/>
  <c r="Y1176" i="71"/>
  <c r="X1176" i="71"/>
  <c r="D1176" i="71"/>
  <c r="A281" i="33"/>
  <c r="Y1175" i="71"/>
  <c r="X1175" i="71"/>
  <c r="D1175" i="71"/>
  <c r="H99" i="50" l="1"/>
  <c r="H41" i="50"/>
  <c r="D282" i="33"/>
  <c r="D256" i="37" s="1"/>
  <c r="G189" i="37"/>
  <c r="G190" i="37"/>
  <c r="G191" i="37"/>
  <c r="G188" i="37"/>
  <c r="L12" i="43"/>
  <c r="I282" i="33" l="1"/>
  <c r="L282" i="33"/>
  <c r="M282" i="33"/>
  <c r="K282" i="33"/>
  <c r="J282" i="33"/>
  <c r="C74" i="89"/>
  <c r="C75" i="89" s="1"/>
  <c r="C73" i="89"/>
  <c r="J71" i="89"/>
  <c r="G71" i="89"/>
  <c r="F71" i="89"/>
  <c r="C71" i="89"/>
  <c r="K70" i="89"/>
  <c r="H70" i="89"/>
  <c r="A70" i="89"/>
  <c r="K69" i="89"/>
  <c r="H69" i="89"/>
  <c r="A69" i="89"/>
  <c r="K68" i="89"/>
  <c r="H68" i="89"/>
  <c r="A68" i="89"/>
  <c r="K67" i="89"/>
  <c r="H67" i="89"/>
  <c r="A67" i="89"/>
  <c r="K66" i="89"/>
  <c r="H66" i="89"/>
  <c r="A66" i="89"/>
  <c r="K65" i="89"/>
  <c r="H65" i="89"/>
  <c r="A65" i="89"/>
  <c r="K64" i="89"/>
  <c r="H64" i="89"/>
  <c r="A64" i="89"/>
  <c r="K63" i="89"/>
  <c r="H63" i="89"/>
  <c r="A63" i="89"/>
  <c r="K62" i="89"/>
  <c r="H62" i="89"/>
  <c r="A62" i="89"/>
  <c r="K61" i="89"/>
  <c r="H61" i="89"/>
  <c r="A61" i="89"/>
  <c r="K60" i="89"/>
  <c r="H60" i="89"/>
  <c r="A60" i="89"/>
  <c r="K59" i="89"/>
  <c r="H59" i="89"/>
  <c r="A59" i="89"/>
  <c r="K58" i="89"/>
  <c r="H58" i="89"/>
  <c r="A58" i="89"/>
  <c r="K57" i="89"/>
  <c r="H57" i="89"/>
  <c r="A57" i="89"/>
  <c r="K56" i="89"/>
  <c r="H56" i="89"/>
  <c r="A56" i="89"/>
  <c r="K55" i="89"/>
  <c r="H55" i="89"/>
  <c r="A55" i="89"/>
  <c r="K54" i="89"/>
  <c r="H54" i="89"/>
  <c r="A54" i="89"/>
  <c r="K53" i="89"/>
  <c r="H53" i="89"/>
  <c r="A53" i="89"/>
  <c r="K52" i="89"/>
  <c r="H52" i="89"/>
  <c r="A52" i="89"/>
  <c r="K51" i="89"/>
  <c r="H51" i="89"/>
  <c r="A51" i="89"/>
  <c r="K50" i="89"/>
  <c r="H50" i="89"/>
  <c r="A50" i="89"/>
  <c r="K49" i="89"/>
  <c r="H49" i="89"/>
  <c r="A49" i="89"/>
  <c r="K48" i="89"/>
  <c r="H48" i="89"/>
  <c r="A48" i="89"/>
  <c r="K47" i="89"/>
  <c r="H47" i="89"/>
  <c r="A47" i="89"/>
  <c r="K46" i="89"/>
  <c r="H46" i="89"/>
  <c r="A46" i="89"/>
  <c r="K45" i="89"/>
  <c r="H45" i="89"/>
  <c r="A45" i="89"/>
  <c r="K44" i="89"/>
  <c r="H44" i="89"/>
  <c r="A44" i="89"/>
  <c r="K43" i="89"/>
  <c r="H43" i="89"/>
  <c r="A43" i="89"/>
  <c r="K42" i="89"/>
  <c r="H42" i="89"/>
  <c r="A42" i="89"/>
  <c r="K41" i="89"/>
  <c r="H41" i="89"/>
  <c r="A41" i="89"/>
  <c r="K40" i="89"/>
  <c r="H40" i="89"/>
  <c r="A40" i="89"/>
  <c r="K39" i="89"/>
  <c r="H39" i="89"/>
  <c r="A39" i="89"/>
  <c r="K38" i="89"/>
  <c r="H38" i="89"/>
  <c r="A38" i="89"/>
  <c r="K37" i="89"/>
  <c r="H37" i="89"/>
  <c r="A37" i="89"/>
  <c r="K36" i="89"/>
  <c r="H36" i="89"/>
  <c r="A36" i="89"/>
  <c r="K35" i="89"/>
  <c r="H35" i="89"/>
  <c r="A35" i="89"/>
  <c r="K34" i="89"/>
  <c r="H34" i="89"/>
  <c r="A34" i="89"/>
  <c r="K33" i="89"/>
  <c r="H33" i="89"/>
  <c r="A33" i="89"/>
  <c r="K32" i="89"/>
  <c r="H32" i="89"/>
  <c r="A32" i="89"/>
  <c r="K31" i="89"/>
  <c r="H31" i="89"/>
  <c r="A31" i="89"/>
  <c r="K30" i="89"/>
  <c r="H30" i="89"/>
  <c r="A30" i="89"/>
  <c r="K29" i="89"/>
  <c r="H29" i="89"/>
  <c r="A29" i="89"/>
  <c r="K28" i="89"/>
  <c r="H28" i="89"/>
  <c r="A28" i="89"/>
  <c r="K27" i="89"/>
  <c r="H27" i="89"/>
  <c r="A27" i="89"/>
  <c r="K26" i="89"/>
  <c r="H26" i="89"/>
  <c r="A26" i="89"/>
  <c r="K25" i="89"/>
  <c r="H25" i="89"/>
  <c r="A25" i="89"/>
  <c r="K24" i="89"/>
  <c r="H24" i="89"/>
  <c r="A24" i="89"/>
  <c r="K23" i="89"/>
  <c r="H23" i="89"/>
  <c r="A23" i="89"/>
  <c r="K22" i="89"/>
  <c r="H22" i="89"/>
  <c r="A22" i="89"/>
  <c r="K21" i="89"/>
  <c r="H21" i="89"/>
  <c r="A21" i="89"/>
  <c r="K20" i="89"/>
  <c r="H20" i="89"/>
  <c r="A20" i="89"/>
  <c r="K19" i="89"/>
  <c r="H19" i="89"/>
  <c r="A19" i="89"/>
  <c r="K18" i="89"/>
  <c r="H18" i="89"/>
  <c r="A18" i="89"/>
  <c r="K17" i="89"/>
  <c r="H17" i="89"/>
  <c r="A17" i="89"/>
  <c r="K16" i="89"/>
  <c r="H16" i="89"/>
  <c r="A16" i="89"/>
  <c r="K15" i="89"/>
  <c r="H15" i="89"/>
  <c r="A15" i="89"/>
  <c r="K14" i="89"/>
  <c r="H14" i="89"/>
  <c r="A14" i="89"/>
  <c r="K13" i="89"/>
  <c r="H13" i="89"/>
  <c r="A13" i="89"/>
  <c r="K12" i="89"/>
  <c r="H12" i="89"/>
  <c r="H71" i="89" s="1"/>
  <c r="A12" i="89"/>
  <c r="C7" i="89"/>
  <c r="C5" i="89"/>
  <c r="K71" i="89" l="1"/>
  <c r="C6" i="89"/>
  <c r="N282" i="33"/>
  <c r="C115" i="50"/>
  <c r="C114" i="50"/>
  <c r="C1048575" i="50"/>
  <c r="A1173" i="71"/>
  <c r="A1174" i="71"/>
  <c r="Y1174" i="71"/>
  <c r="X1174" i="71"/>
  <c r="D1174" i="71"/>
  <c r="Y1173" i="71"/>
  <c r="X1173" i="71"/>
  <c r="D1173" i="71"/>
  <c r="D283" i="33"/>
  <c r="D260" i="37" s="1"/>
  <c r="A280" i="33"/>
  <c r="A1171" i="71"/>
  <c r="A1172" i="71"/>
  <c r="Y1172" i="71"/>
  <c r="X1172" i="71"/>
  <c r="D1172" i="71"/>
  <c r="Y1171" i="71"/>
  <c r="X1171" i="71"/>
  <c r="D1171" i="71"/>
  <c r="N293" i="33"/>
  <c r="X1164" i="71"/>
  <c r="X1169" i="71"/>
  <c r="Y1169" i="71"/>
  <c r="X1170" i="71"/>
  <c r="Y1170" i="71"/>
  <c r="D1170" i="71"/>
  <c r="A1170" i="71"/>
  <c r="D1169" i="71"/>
  <c r="A1169" i="71"/>
  <c r="D1168" i="71"/>
  <c r="X1168" i="71"/>
  <c r="Y1168" i="71"/>
  <c r="A1168" i="71"/>
  <c r="A279" i="33"/>
  <c r="G10" i="73"/>
  <c r="F18" i="26"/>
  <c r="M283" i="33" l="1"/>
  <c r="L283" i="33"/>
  <c r="K283" i="33"/>
  <c r="J283" i="33"/>
  <c r="I283" i="33"/>
  <c r="J15" i="2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N283" i="33" l="1"/>
  <c r="A1167" i="71"/>
  <c r="Y1167" i="71"/>
  <c r="X1167" i="71"/>
  <c r="Y1166" i="71"/>
  <c r="X1166" i="71"/>
  <c r="Y1165" i="71"/>
  <c r="X1165" i="71"/>
  <c r="D1167" i="71"/>
  <c r="D42" i="73"/>
  <c r="D1166" i="71" l="1"/>
  <c r="A1166" i="71"/>
  <c r="D1165" i="71"/>
  <c r="A1163" i="71"/>
  <c r="A1164" i="71"/>
  <c r="A1165" i="71"/>
  <c r="Y1164" i="71"/>
  <c r="D1164" i="71"/>
  <c r="D281" i="33" l="1"/>
  <c r="D253" i="37" s="1"/>
  <c r="D280" i="33"/>
  <c r="D261" i="37" s="1"/>
  <c r="K281" i="33" l="1"/>
  <c r="I281" i="33"/>
  <c r="J281" i="33"/>
  <c r="M281" i="33"/>
  <c r="L281" i="33"/>
  <c r="I280" i="33"/>
  <c r="J280" i="33"/>
  <c r="K280" i="33"/>
  <c r="L280" i="33"/>
  <c r="M280" i="33"/>
  <c r="A1160" i="71"/>
  <c r="A1161" i="71"/>
  <c r="A1162" i="71"/>
  <c r="Y1163" i="71"/>
  <c r="X1163" i="71"/>
  <c r="D1163" i="71"/>
  <c r="Y1162" i="71"/>
  <c r="X1162" i="71"/>
  <c r="Y1161" i="71"/>
  <c r="X1161" i="71"/>
  <c r="D1162" i="71"/>
  <c r="D1161" i="71"/>
  <c r="Y1160" i="71"/>
  <c r="X1160" i="71"/>
  <c r="D1160" i="71"/>
  <c r="C74" i="88"/>
  <c r="N281" i="33" l="1"/>
  <c r="N280" i="33"/>
  <c r="A1156" i="71"/>
  <c r="A1157" i="71"/>
  <c r="A1158" i="71"/>
  <c r="A1159" i="71"/>
  <c r="X1156" i="71"/>
  <c r="Y1156" i="71"/>
  <c r="X1157" i="71"/>
  <c r="Y1157" i="71"/>
  <c r="X1158" i="71"/>
  <c r="Y1158" i="71"/>
  <c r="X1159" i="71"/>
  <c r="Y1159" i="71"/>
  <c r="D1159" i="71"/>
  <c r="D1158" i="71"/>
  <c r="D1157" i="71"/>
  <c r="D1156" i="71"/>
  <c r="C113" i="50"/>
  <c r="C112" i="50"/>
  <c r="C111" i="50"/>
  <c r="C110" i="50"/>
  <c r="C109" i="50"/>
  <c r="C108" i="50"/>
  <c r="H109" i="50"/>
  <c r="H108" i="50"/>
  <c r="A1153" i="71"/>
  <c r="A1154" i="71"/>
  <c r="A1155" i="71"/>
  <c r="Y1155" i="71"/>
  <c r="X1155" i="71"/>
  <c r="D1155" i="71"/>
  <c r="Y1154" i="71"/>
  <c r="X1154" i="71"/>
  <c r="D1154" i="71"/>
  <c r="Y1153" i="71"/>
  <c r="X1153" i="71"/>
  <c r="D1153" i="71"/>
  <c r="N292" i="33" l="1"/>
  <c r="D292" i="33"/>
  <c r="D269" i="37" s="1"/>
  <c r="D278" i="33"/>
  <c r="D252" i="37" s="1"/>
  <c r="J70" i="88"/>
  <c r="H70" i="88"/>
  <c r="J69" i="88"/>
  <c r="H69" i="88"/>
  <c r="J67" i="88"/>
  <c r="H67" i="88"/>
  <c r="A67" i="88"/>
  <c r="J66" i="88"/>
  <c r="H66" i="88"/>
  <c r="A66" i="88"/>
  <c r="J65" i="88"/>
  <c r="H65" i="88"/>
  <c r="A65" i="88"/>
  <c r="J64" i="88"/>
  <c r="H64" i="88"/>
  <c r="A64" i="88"/>
  <c r="J63" i="88"/>
  <c r="H63" i="88"/>
  <c r="A63" i="88"/>
  <c r="J62" i="88"/>
  <c r="H62" i="88"/>
  <c r="A62" i="88"/>
  <c r="J61" i="88"/>
  <c r="H61" i="88"/>
  <c r="A61" i="88"/>
  <c r="J60" i="88"/>
  <c r="H60" i="88"/>
  <c r="A60" i="88"/>
  <c r="J59" i="88"/>
  <c r="H59" i="88"/>
  <c r="A59" i="88"/>
  <c r="J58" i="88"/>
  <c r="H58" i="88"/>
  <c r="A58" i="88"/>
  <c r="J57" i="88"/>
  <c r="H57" i="88"/>
  <c r="A57" i="88"/>
  <c r="J56" i="88"/>
  <c r="H56" i="88"/>
  <c r="A56" i="88"/>
  <c r="J55" i="88"/>
  <c r="H55" i="88"/>
  <c r="A55" i="88"/>
  <c r="J54" i="88"/>
  <c r="H54" i="88"/>
  <c r="A54" i="88"/>
  <c r="J53" i="88"/>
  <c r="H53" i="88"/>
  <c r="A53" i="88"/>
  <c r="J52" i="88"/>
  <c r="H52" i="88"/>
  <c r="A52" i="88"/>
  <c r="J51" i="88"/>
  <c r="H51" i="88"/>
  <c r="A51" i="88"/>
  <c r="J50" i="88"/>
  <c r="H50" i="88"/>
  <c r="A50" i="88"/>
  <c r="J49" i="88"/>
  <c r="H49" i="88"/>
  <c r="A49" i="88"/>
  <c r="J48" i="88"/>
  <c r="H48" i="88"/>
  <c r="A48" i="88"/>
  <c r="J47" i="88"/>
  <c r="H47" i="88"/>
  <c r="A47" i="88"/>
  <c r="J46" i="88"/>
  <c r="H46" i="88"/>
  <c r="A46" i="88"/>
  <c r="J45" i="88"/>
  <c r="H45" i="88"/>
  <c r="A45" i="88"/>
  <c r="J44" i="88"/>
  <c r="H44" i="88"/>
  <c r="A44" i="88"/>
  <c r="J43" i="88"/>
  <c r="H43" i="88"/>
  <c r="A43" i="88"/>
  <c r="J42" i="88"/>
  <c r="H42" i="88"/>
  <c r="A42" i="88"/>
  <c r="J41" i="88"/>
  <c r="H41" i="88"/>
  <c r="A41" i="88"/>
  <c r="J40" i="88"/>
  <c r="H40" i="88"/>
  <c r="A40" i="88"/>
  <c r="J39" i="88"/>
  <c r="H39" i="88"/>
  <c r="A39" i="88"/>
  <c r="J38" i="88"/>
  <c r="H38" i="88"/>
  <c r="A38" i="88"/>
  <c r="J37" i="88"/>
  <c r="H37" i="88"/>
  <c r="A37" i="88"/>
  <c r="J36" i="88"/>
  <c r="H36" i="88"/>
  <c r="A36" i="88"/>
  <c r="J35" i="88"/>
  <c r="H35" i="88"/>
  <c r="A35" i="88"/>
  <c r="J34" i="88"/>
  <c r="H34" i="88"/>
  <c r="A34" i="88"/>
  <c r="J33" i="88"/>
  <c r="H33" i="88"/>
  <c r="A33" i="88"/>
  <c r="J32" i="88"/>
  <c r="H32" i="88"/>
  <c r="A32" i="88"/>
  <c r="J31" i="88"/>
  <c r="H31" i="88"/>
  <c r="A31" i="88"/>
  <c r="J30" i="88"/>
  <c r="H30" i="88"/>
  <c r="A30" i="88"/>
  <c r="J29" i="88"/>
  <c r="H29" i="88"/>
  <c r="A29" i="88"/>
  <c r="J28" i="88"/>
  <c r="H28" i="88"/>
  <c r="A28" i="88"/>
  <c r="J27" i="88"/>
  <c r="H27" i="88"/>
  <c r="A27" i="88"/>
  <c r="J26" i="88"/>
  <c r="H26" i="88"/>
  <c r="A26" i="88"/>
  <c r="J25" i="88"/>
  <c r="H25" i="88"/>
  <c r="A25" i="88"/>
  <c r="J24" i="88"/>
  <c r="H24" i="88"/>
  <c r="A24" i="88"/>
  <c r="J23" i="88"/>
  <c r="H23" i="88"/>
  <c r="A23" i="88"/>
  <c r="J22" i="88"/>
  <c r="H22" i="88"/>
  <c r="A22" i="88"/>
  <c r="J21" i="88"/>
  <c r="H21" i="88"/>
  <c r="A21" i="88"/>
  <c r="J20" i="88"/>
  <c r="H20" i="88"/>
  <c r="A20" i="88"/>
  <c r="J19" i="88"/>
  <c r="H19" i="88"/>
  <c r="A19" i="88"/>
  <c r="J18" i="88"/>
  <c r="H18" i="88"/>
  <c r="A18" i="88"/>
  <c r="J17" i="88"/>
  <c r="H17" i="88"/>
  <c r="A17" i="88"/>
  <c r="J16" i="88"/>
  <c r="H16" i="88"/>
  <c r="A16" i="88"/>
  <c r="J15" i="88"/>
  <c r="H15" i="88"/>
  <c r="A15" i="88"/>
  <c r="J14" i="88"/>
  <c r="H14" i="88"/>
  <c r="A14" i="88"/>
  <c r="J13" i="88"/>
  <c r="H13" i="88"/>
  <c r="A13" i="88"/>
  <c r="J12" i="88"/>
  <c r="H12" i="88"/>
  <c r="A12" i="88"/>
  <c r="J11" i="88"/>
  <c r="H11" i="88"/>
  <c r="A11" i="88"/>
  <c r="H106" i="50"/>
  <c r="H107" i="50"/>
  <c r="H5" i="50"/>
  <c r="H105" i="50"/>
  <c r="X1151" i="71"/>
  <c r="Y1151" i="71"/>
  <c r="X1152" i="71"/>
  <c r="Y1152" i="71"/>
  <c r="D1152" i="71"/>
  <c r="D1151" i="71"/>
  <c r="A1151" i="71"/>
  <c r="A1152" i="71"/>
  <c r="D277" i="33"/>
  <c r="D262" i="37" s="1"/>
  <c r="K22" i="82"/>
  <c r="J71" i="88" l="1"/>
  <c r="H71" i="88"/>
  <c r="I277" i="33"/>
  <c r="L277" i="33"/>
  <c r="J277" i="33"/>
  <c r="K277" i="33"/>
  <c r="K278" i="33"/>
  <c r="I278" i="33"/>
  <c r="M278" i="33"/>
  <c r="J278" i="33"/>
  <c r="L278" i="33"/>
  <c r="C73" i="88"/>
  <c r="C75" i="88" s="1"/>
  <c r="C71" i="88"/>
  <c r="L36" i="43"/>
  <c r="X1150" i="71"/>
  <c r="Y1150" i="71"/>
  <c r="D1150" i="71"/>
  <c r="A1149" i="71"/>
  <c r="A1150" i="71"/>
  <c r="D1149" i="71"/>
  <c r="X1149" i="71"/>
  <c r="Y1149" i="71"/>
  <c r="N278" i="33" l="1"/>
  <c r="D1148" i="71"/>
  <c r="D1147" i="71"/>
  <c r="X1146" i="71"/>
  <c r="Y1146" i="71"/>
  <c r="X1147" i="71"/>
  <c r="Y1147" i="71"/>
  <c r="X1148" i="71"/>
  <c r="Y1148" i="71"/>
  <c r="A1146" i="71"/>
  <c r="A1147" i="71"/>
  <c r="A1148" i="71"/>
  <c r="D1146" i="71"/>
  <c r="H103" i="50"/>
  <c r="F32" i="82" l="1"/>
  <c r="G135" i="81"/>
  <c r="L22" i="43"/>
  <c r="Y1145" i="71"/>
  <c r="X1145" i="71"/>
  <c r="Y1144" i="71"/>
  <c r="X1144" i="71"/>
  <c r="Y1143" i="71"/>
  <c r="X1143" i="71"/>
  <c r="Y1142" i="71"/>
  <c r="X1142" i="71"/>
  <c r="D1145" i="71"/>
  <c r="D1144" i="71"/>
  <c r="D1143" i="71"/>
  <c r="D1142" i="71"/>
  <c r="A1142" i="71"/>
  <c r="A1143" i="71"/>
  <c r="A1144" i="71"/>
  <c r="A1145" i="71"/>
  <c r="H7" i="50"/>
  <c r="D274" i="33"/>
  <c r="D263" i="37" s="1"/>
  <c r="D279" i="33"/>
  <c r="D226" i="37" s="1"/>
  <c r="X1141" i="71"/>
  <c r="Y1141" i="71"/>
  <c r="D1141" i="71"/>
  <c r="A1141" i="71"/>
  <c r="D1140" i="71"/>
  <c r="X1139" i="71"/>
  <c r="Y1139" i="71"/>
  <c r="X1140" i="71"/>
  <c r="Y1140" i="71"/>
  <c r="D1139" i="71"/>
  <c r="A1138" i="71"/>
  <c r="A1139" i="71"/>
  <c r="A1140" i="71"/>
  <c r="D1138" i="71"/>
  <c r="X1138" i="71"/>
  <c r="Y1138" i="71"/>
  <c r="G46" i="83"/>
  <c r="E46" i="83"/>
  <c r="F46" i="83"/>
  <c r="I279" i="33" l="1"/>
  <c r="J279" i="33"/>
  <c r="L279" i="33"/>
  <c r="K279" i="33"/>
  <c r="M279" i="33"/>
  <c r="I274" i="33"/>
  <c r="M274" i="33"/>
  <c r="J274" i="33"/>
  <c r="K274" i="33"/>
  <c r="L274" i="33"/>
  <c r="D275" i="33"/>
  <c r="D251" i="37" s="1"/>
  <c r="D1137" i="71"/>
  <c r="X1137" i="71"/>
  <c r="Y1137" i="71"/>
  <c r="D1136" i="71"/>
  <c r="X1136" i="71"/>
  <c r="Y1136" i="71"/>
  <c r="A1135" i="71"/>
  <c r="A1136" i="71"/>
  <c r="A1137" i="71"/>
  <c r="D1135" i="71"/>
  <c r="X1135" i="71"/>
  <c r="Y1135" i="71"/>
  <c r="Y1134" i="71"/>
  <c r="X1134" i="71"/>
  <c r="D1134" i="71"/>
  <c r="Y1133" i="71"/>
  <c r="X1133" i="71"/>
  <c r="D1133" i="71"/>
  <c r="D1132" i="71"/>
  <c r="A1134" i="71"/>
  <c r="A1133" i="71"/>
  <c r="A1132" i="71"/>
  <c r="X1132" i="71"/>
  <c r="Y1132" i="71"/>
  <c r="H98" i="50"/>
  <c r="Y1131" i="71"/>
  <c r="X1131" i="71"/>
  <c r="D1131" i="71"/>
  <c r="Y1130" i="71"/>
  <c r="X1130" i="71"/>
  <c r="D1130" i="71"/>
  <c r="D1129" i="71"/>
  <c r="A1131" i="71"/>
  <c r="A1130" i="71"/>
  <c r="A1129" i="71"/>
  <c r="X1129" i="71"/>
  <c r="Y1129" i="71"/>
  <c r="D296" i="33"/>
  <c r="D281" i="37" s="1"/>
  <c r="D288" i="33"/>
  <c r="N279" i="33" l="1"/>
  <c r="I296" i="33"/>
  <c r="L296" i="33"/>
  <c r="J296" i="33"/>
  <c r="K296" i="33"/>
  <c r="M296" i="33"/>
  <c r="K288" i="33"/>
  <c r="I288" i="33"/>
  <c r="M288" i="33"/>
  <c r="L288" i="33"/>
  <c r="J288" i="33"/>
  <c r="I275" i="33"/>
  <c r="L275" i="33"/>
  <c r="J275" i="33"/>
  <c r="M275" i="33"/>
  <c r="K275" i="33"/>
  <c r="N274" i="33"/>
  <c r="E89" i="38"/>
  <c r="E88" i="38"/>
  <c r="D273" i="33"/>
  <c r="D264" i="37" s="1"/>
  <c r="Y1128" i="71"/>
  <c r="X1128" i="71"/>
  <c r="A1128" i="71"/>
  <c r="D1128" i="71"/>
  <c r="D1127" i="71"/>
  <c r="A1127" i="71"/>
  <c r="X1127" i="71"/>
  <c r="Y1127" i="71"/>
  <c r="D1126" i="71"/>
  <c r="A1126" i="71"/>
  <c r="X1126" i="71"/>
  <c r="Y1126" i="71"/>
  <c r="D1125" i="71"/>
  <c r="X1125" i="71"/>
  <c r="Y1125" i="71"/>
  <c r="A1125" i="71"/>
  <c r="Y1124" i="71"/>
  <c r="X1124" i="71"/>
  <c r="D1124" i="71"/>
  <c r="A1124" i="71"/>
  <c r="D1123" i="71"/>
  <c r="A1123" i="71"/>
  <c r="X1123" i="71"/>
  <c r="Y1123" i="71"/>
  <c r="D271" i="33"/>
  <c r="D250" i="37" s="1"/>
  <c r="E83" i="38"/>
  <c r="E86" i="38"/>
  <c r="J136" i="81"/>
  <c r="J137" i="81"/>
  <c r="J138" i="81"/>
  <c r="J139" i="81"/>
  <c r="J140" i="81"/>
  <c r="J141" i="81"/>
  <c r="J142" i="81"/>
  <c r="J143" i="81"/>
  <c r="J144" i="81"/>
  <c r="J145" i="81"/>
  <c r="J146" i="81"/>
  <c r="J147" i="81"/>
  <c r="J148" i="81"/>
  <c r="J149" i="81"/>
  <c r="J150" i="81"/>
  <c r="J151" i="81"/>
  <c r="J152" i="81"/>
  <c r="J153" i="81"/>
  <c r="J154" i="81"/>
  <c r="J155" i="81"/>
  <c r="J156" i="81"/>
  <c r="J157" i="81"/>
  <c r="J158" i="81"/>
  <c r="J159" i="81"/>
  <c r="J160" i="81"/>
  <c r="J161" i="81"/>
  <c r="J162" i="81"/>
  <c r="J163" i="81"/>
  <c r="J164" i="81"/>
  <c r="J135" i="81"/>
  <c r="G136" i="81"/>
  <c r="G137" i="81"/>
  <c r="G138" i="81"/>
  <c r="G139" i="81"/>
  <c r="G140" i="81"/>
  <c r="G141" i="81"/>
  <c r="G142" i="81"/>
  <c r="G143" i="81"/>
  <c r="G144" i="81"/>
  <c r="G145" i="81"/>
  <c r="G146" i="81"/>
  <c r="G147" i="81"/>
  <c r="G148" i="81"/>
  <c r="G149" i="81"/>
  <c r="G150" i="81"/>
  <c r="G151" i="81"/>
  <c r="G152" i="81"/>
  <c r="G153" i="81"/>
  <c r="G154" i="81"/>
  <c r="G155" i="81"/>
  <c r="G156" i="81"/>
  <c r="G157" i="81"/>
  <c r="G158" i="81"/>
  <c r="G159" i="81"/>
  <c r="G160" i="81"/>
  <c r="G161" i="81"/>
  <c r="G162" i="81"/>
  <c r="G163" i="81"/>
  <c r="G164" i="81"/>
  <c r="E158" i="81"/>
  <c r="E136" i="81"/>
  <c r="E137" i="81"/>
  <c r="E138" i="81"/>
  <c r="E139" i="81"/>
  <c r="E140" i="81"/>
  <c r="E141" i="81"/>
  <c r="E142" i="81"/>
  <c r="E143" i="81"/>
  <c r="E144" i="81"/>
  <c r="E145" i="81"/>
  <c r="E146" i="81"/>
  <c r="E147" i="81"/>
  <c r="E148" i="81"/>
  <c r="E149" i="81"/>
  <c r="E150" i="81"/>
  <c r="E151" i="81"/>
  <c r="E152" i="81"/>
  <c r="E153" i="81"/>
  <c r="E154" i="81"/>
  <c r="E155" i="81"/>
  <c r="E156" i="81"/>
  <c r="E157" i="81"/>
  <c r="E159" i="81"/>
  <c r="E160" i="81"/>
  <c r="E161" i="81"/>
  <c r="E162" i="81"/>
  <c r="E163" i="81"/>
  <c r="E164" i="81"/>
  <c r="E135" i="81"/>
  <c r="D270" i="33"/>
  <c r="D272" i="33"/>
  <c r="D276" i="37" s="1"/>
  <c r="D284" i="33"/>
  <c r="Y1122" i="71"/>
  <c r="X1122" i="71"/>
  <c r="D1122" i="71"/>
  <c r="A1122" i="71"/>
  <c r="Y1121" i="71"/>
  <c r="X1121" i="71"/>
  <c r="Y1120" i="71"/>
  <c r="X1120" i="71"/>
  <c r="A1121" i="71"/>
  <c r="D1121" i="71"/>
  <c r="D1120" i="71"/>
  <c r="A1120" i="71"/>
  <c r="A1116" i="71"/>
  <c r="Y1119" i="71"/>
  <c r="X1119" i="71"/>
  <c r="D1119" i="71"/>
  <c r="A1119" i="71"/>
  <c r="Y1118" i="71"/>
  <c r="X1118" i="71"/>
  <c r="D1118" i="71"/>
  <c r="A1118" i="71"/>
  <c r="Y1117" i="71"/>
  <c r="X1117" i="71"/>
  <c r="D1117" i="71"/>
  <c r="A1117" i="71"/>
  <c r="D1116" i="71"/>
  <c r="X1116" i="71"/>
  <c r="Y1116" i="71"/>
  <c r="D221" i="37" l="1"/>
  <c r="D112" i="38"/>
  <c r="L135" i="81"/>
  <c r="N296" i="33"/>
  <c r="N288" i="33"/>
  <c r="J270" i="33"/>
  <c r="D202" i="37"/>
  <c r="L146" i="81"/>
  <c r="N275" i="33"/>
  <c r="K272" i="33"/>
  <c r="J272" i="33"/>
  <c r="M272" i="33"/>
  <c r="I272" i="33"/>
  <c r="L272" i="33"/>
  <c r="I271" i="33"/>
  <c r="M271" i="33"/>
  <c r="J271" i="33"/>
  <c r="L271" i="33"/>
  <c r="K271" i="33"/>
  <c r="K273" i="33"/>
  <c r="J273" i="33"/>
  <c r="L273" i="33"/>
  <c r="M273" i="33"/>
  <c r="I273" i="33"/>
  <c r="I270" i="33"/>
  <c r="M270" i="33"/>
  <c r="L270" i="33"/>
  <c r="K270" i="33"/>
  <c r="I158" i="81"/>
  <c r="L158" i="81"/>
  <c r="N273" i="33" l="1"/>
  <c r="N271" i="33"/>
  <c r="N272" i="33"/>
  <c r="N270" i="33"/>
  <c r="E2" i="75"/>
  <c r="F37" i="75" l="1"/>
  <c r="I37" i="75" s="1"/>
  <c r="F38" i="75"/>
  <c r="I38" i="75" s="1"/>
  <c r="F39" i="75"/>
  <c r="I39" i="75" s="1"/>
  <c r="F40" i="75"/>
  <c r="I40" i="75" s="1"/>
  <c r="F41" i="75"/>
  <c r="I41" i="75" s="1"/>
  <c r="F42" i="75"/>
  <c r="I42" i="75" s="1"/>
  <c r="F36" i="75"/>
  <c r="I36" i="75" s="1"/>
  <c r="F32" i="75"/>
  <c r="I32" i="75" s="1"/>
  <c r="F33" i="75"/>
  <c r="I33" i="75" s="1"/>
  <c r="F34" i="75"/>
  <c r="I34" i="75" s="1"/>
  <c r="F35" i="75"/>
  <c r="I35" i="75" s="1"/>
  <c r="F31" i="75"/>
  <c r="I31" i="75" s="1"/>
  <c r="F27" i="75"/>
  <c r="I27" i="75" s="1"/>
  <c r="F28" i="75"/>
  <c r="I28" i="75" s="1"/>
  <c r="F29" i="75"/>
  <c r="I29" i="75" s="1"/>
  <c r="F30" i="75"/>
  <c r="I30" i="75" s="1"/>
  <c r="F26" i="75"/>
  <c r="I26" i="75" s="1"/>
  <c r="F23" i="75"/>
  <c r="I23" i="75" s="1"/>
  <c r="F24" i="75"/>
  <c r="I24" i="75" s="1"/>
  <c r="F25" i="75"/>
  <c r="I25" i="75" s="1"/>
  <c r="F22" i="75"/>
  <c r="I22" i="75" s="1"/>
  <c r="F19" i="75"/>
  <c r="I19" i="75" s="1"/>
  <c r="F20" i="75"/>
  <c r="I20" i="75" s="1"/>
  <c r="F21" i="75"/>
  <c r="I21" i="75" s="1"/>
  <c r="F18" i="75"/>
  <c r="I18" i="75" s="1"/>
  <c r="F14" i="75"/>
  <c r="I14" i="75" s="1"/>
  <c r="F15" i="75"/>
  <c r="I15" i="75" s="1"/>
  <c r="F16" i="75"/>
  <c r="I16" i="75" s="1"/>
  <c r="F17" i="75"/>
  <c r="I17" i="75" s="1"/>
  <c r="F13" i="75"/>
  <c r="I13" i="75" s="1"/>
  <c r="F6" i="75"/>
  <c r="I6" i="75" s="1"/>
  <c r="F7" i="75"/>
  <c r="I7" i="75" s="1"/>
  <c r="F8" i="75"/>
  <c r="I8" i="75" s="1"/>
  <c r="F9" i="75"/>
  <c r="I9" i="75" s="1"/>
  <c r="F10" i="75"/>
  <c r="I10" i="75" s="1"/>
  <c r="F11" i="75"/>
  <c r="I11" i="75" s="1"/>
  <c r="F12" i="75"/>
  <c r="I12" i="75" s="1"/>
  <c r="F5" i="75"/>
  <c r="I5" i="75" s="1"/>
  <c r="G34" i="87"/>
  <c r="F33" i="87"/>
  <c r="F32" i="87"/>
  <c r="F31" i="87"/>
  <c r="F30" i="87"/>
  <c r="F29" i="87"/>
  <c r="F28" i="87"/>
  <c r="F27" i="87"/>
  <c r="F25" i="87"/>
  <c r="F24" i="87"/>
  <c r="F22" i="87"/>
  <c r="F21" i="87"/>
  <c r="F20" i="87"/>
  <c r="F19" i="87"/>
  <c r="F18" i="87"/>
  <c r="F17" i="87"/>
  <c r="F16" i="87"/>
  <c r="F15" i="87"/>
  <c r="F14" i="87"/>
  <c r="F13" i="87"/>
  <c r="F12" i="87"/>
  <c r="F11" i="87"/>
  <c r="F10" i="87"/>
  <c r="F9" i="87"/>
  <c r="F8" i="87"/>
  <c r="F7" i="87"/>
  <c r="F6" i="87"/>
  <c r="F5" i="87"/>
  <c r="F4" i="87"/>
  <c r="O34"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4" i="87"/>
  <c r="N5" i="87"/>
  <c r="I310" i="87"/>
  <c r="I309" i="87"/>
  <c r="I308" i="87"/>
  <c r="I307" i="87"/>
  <c r="I306" i="87"/>
  <c r="I305" i="87"/>
  <c r="I304" i="87"/>
  <c r="I303" i="87"/>
  <c r="I302" i="87"/>
  <c r="I301" i="87"/>
  <c r="I300" i="87"/>
  <c r="I299" i="87"/>
  <c r="I298" i="87"/>
  <c r="I297" i="87"/>
  <c r="I296" i="87"/>
  <c r="I295" i="87"/>
  <c r="I294" i="87"/>
  <c r="I293" i="87"/>
  <c r="I292" i="87"/>
  <c r="I291" i="87"/>
  <c r="I290" i="87"/>
  <c r="I289" i="87"/>
  <c r="I288" i="87"/>
  <c r="I287" i="87"/>
  <c r="I286" i="87"/>
  <c r="I285" i="87"/>
  <c r="I284" i="87"/>
  <c r="I283" i="87"/>
  <c r="I282" i="87"/>
  <c r="I281" i="87"/>
  <c r="I280" i="87"/>
  <c r="I279" i="87"/>
  <c r="I278" i="87"/>
  <c r="I277" i="87"/>
  <c r="I276" i="87"/>
  <c r="I275" i="87"/>
  <c r="I274" i="87"/>
  <c r="I273" i="87"/>
  <c r="I272" i="87"/>
  <c r="I271" i="87"/>
  <c r="I270" i="87"/>
  <c r="I269" i="87"/>
  <c r="I268" i="87"/>
  <c r="I267" i="87"/>
  <c r="I266" i="87"/>
  <c r="I265" i="87"/>
  <c r="I264" i="87"/>
  <c r="I263" i="87"/>
  <c r="I262" i="87"/>
  <c r="I261" i="87"/>
  <c r="I260" i="87"/>
  <c r="I259" i="87"/>
  <c r="I258" i="87"/>
  <c r="I257" i="87"/>
  <c r="I256" i="87"/>
  <c r="I255" i="87"/>
  <c r="I254" i="87"/>
  <c r="I253" i="87"/>
  <c r="I252" i="87"/>
  <c r="I251" i="87"/>
  <c r="I250" i="87"/>
  <c r="I249" i="87"/>
  <c r="I248" i="87"/>
  <c r="I247" i="87"/>
  <c r="I246" i="87"/>
  <c r="I245" i="87"/>
  <c r="I244" i="87"/>
  <c r="I243" i="87"/>
  <c r="I242" i="87"/>
  <c r="I241" i="87"/>
  <c r="I240" i="87"/>
  <c r="I239" i="87"/>
  <c r="I238" i="87"/>
  <c r="I237" i="87"/>
  <c r="I236" i="87"/>
  <c r="I235" i="87"/>
  <c r="I234" i="87"/>
  <c r="I233" i="87"/>
  <c r="I232" i="87"/>
  <c r="I231" i="87"/>
  <c r="I230" i="87"/>
  <c r="I229" i="87"/>
  <c r="I228" i="87"/>
  <c r="I227" i="87"/>
  <c r="I226" i="87"/>
  <c r="I225" i="87"/>
  <c r="I224" i="87"/>
  <c r="I223" i="87"/>
  <c r="I222" i="87"/>
  <c r="I221" i="87"/>
  <c r="I220" i="87"/>
  <c r="I219" i="87"/>
  <c r="I218" i="87"/>
  <c r="I217" i="87"/>
  <c r="I216" i="87"/>
  <c r="I215" i="87"/>
  <c r="I214" i="87"/>
  <c r="I213" i="87"/>
  <c r="I212" i="87"/>
  <c r="I211" i="87"/>
  <c r="I210" i="87"/>
  <c r="I209" i="87"/>
  <c r="I208" i="87"/>
  <c r="I207" i="87"/>
  <c r="I206" i="87"/>
  <c r="I205" i="87"/>
  <c r="I204" i="87"/>
  <c r="I203" i="87"/>
  <c r="I202" i="87"/>
  <c r="I201" i="87"/>
  <c r="I200" i="87"/>
  <c r="I199" i="87"/>
  <c r="I198" i="87"/>
  <c r="I197" i="87"/>
  <c r="I196" i="87"/>
  <c r="I195" i="87"/>
  <c r="I194" i="87"/>
  <c r="I193" i="87"/>
  <c r="I192" i="87"/>
  <c r="I191" i="87"/>
  <c r="I190" i="87"/>
  <c r="I189" i="87"/>
  <c r="I188" i="87"/>
  <c r="I187" i="87"/>
  <c r="I186" i="87"/>
  <c r="I185" i="87"/>
  <c r="I184" i="87"/>
  <c r="I183" i="87"/>
  <c r="I182" i="87"/>
  <c r="I181" i="87"/>
  <c r="I180" i="87"/>
  <c r="I179" i="87"/>
  <c r="I178" i="87"/>
  <c r="I177" i="87"/>
  <c r="I176" i="87"/>
  <c r="I175" i="87"/>
  <c r="I174" i="87"/>
  <c r="I173" i="87"/>
  <c r="I172" i="87"/>
  <c r="I171" i="87"/>
  <c r="I170" i="87"/>
  <c r="I169" i="87"/>
  <c r="I168" i="87"/>
  <c r="I167" i="87"/>
  <c r="I166" i="87"/>
  <c r="I165" i="87"/>
  <c r="I164" i="87"/>
  <c r="I163" i="87"/>
  <c r="I162" i="87"/>
  <c r="I161" i="87"/>
  <c r="I160" i="87"/>
  <c r="I159" i="87"/>
  <c r="I158" i="87"/>
  <c r="I157" i="87"/>
  <c r="I156" i="87"/>
  <c r="I155" i="87"/>
  <c r="I154" i="87"/>
  <c r="I153" i="87"/>
  <c r="I152" i="87"/>
  <c r="I151" i="87"/>
  <c r="I150" i="87"/>
  <c r="I149" i="87"/>
  <c r="I148" i="87"/>
  <c r="I147" i="87"/>
  <c r="I146" i="87"/>
  <c r="I145" i="87"/>
  <c r="I144" i="87"/>
  <c r="I143" i="87"/>
  <c r="I142" i="87"/>
  <c r="I141" i="87"/>
  <c r="I140" i="87"/>
  <c r="I139" i="87"/>
  <c r="I138" i="87"/>
  <c r="I137" i="87"/>
  <c r="I136" i="87"/>
  <c r="I135" i="87"/>
  <c r="I134" i="87"/>
  <c r="I133" i="87"/>
  <c r="I132" i="87"/>
  <c r="I131" i="87"/>
  <c r="I130" i="87"/>
  <c r="I129" i="87"/>
  <c r="I128" i="87"/>
  <c r="I127" i="87"/>
  <c r="I126" i="87"/>
  <c r="I125" i="87"/>
  <c r="I124" i="87"/>
  <c r="I123" i="87"/>
  <c r="I122" i="87"/>
  <c r="I121" i="87"/>
  <c r="I120" i="87"/>
  <c r="I119" i="87"/>
  <c r="I118" i="87"/>
  <c r="I117" i="87"/>
  <c r="I116" i="87"/>
  <c r="I115" i="87"/>
  <c r="I114" i="87"/>
  <c r="I113" i="87"/>
  <c r="I112" i="87"/>
  <c r="I111" i="87"/>
  <c r="I110" i="87"/>
  <c r="I109" i="87"/>
  <c r="I108" i="87"/>
  <c r="I107" i="87"/>
  <c r="I106" i="87"/>
  <c r="I105" i="87"/>
  <c r="I104" i="87"/>
  <c r="I103" i="87"/>
  <c r="I102" i="87"/>
  <c r="I101" i="87"/>
  <c r="I100" i="87"/>
  <c r="I99" i="87"/>
  <c r="I98" i="87"/>
  <c r="I97" i="87"/>
  <c r="I96" i="87"/>
  <c r="I95" i="87"/>
  <c r="I94" i="87"/>
  <c r="I93" i="87"/>
  <c r="I92" i="87"/>
  <c r="I91" i="87"/>
  <c r="I90" i="87"/>
  <c r="I89" i="87"/>
  <c r="I88" i="87"/>
  <c r="I87" i="87"/>
  <c r="I86" i="87"/>
  <c r="I85" i="87"/>
  <c r="I84" i="87"/>
  <c r="I83" i="87"/>
  <c r="I82" i="87"/>
  <c r="I81" i="87"/>
  <c r="I80" i="87"/>
  <c r="I79" i="87"/>
  <c r="I78" i="87"/>
  <c r="I77" i="87"/>
  <c r="I76" i="87"/>
  <c r="I75" i="87"/>
  <c r="I74" i="87"/>
  <c r="I73" i="87"/>
  <c r="I72" i="87"/>
  <c r="I71" i="87"/>
  <c r="I70" i="87"/>
  <c r="I69" i="87"/>
  <c r="I68" i="87"/>
  <c r="I67" i="87"/>
  <c r="I66" i="87"/>
  <c r="I65" i="87"/>
  <c r="I64" i="87"/>
  <c r="I63" i="87"/>
  <c r="I62" i="87"/>
  <c r="I61" i="87"/>
  <c r="I60" i="87"/>
  <c r="I59" i="87"/>
  <c r="I58" i="87"/>
  <c r="I57" i="87"/>
  <c r="I56" i="87"/>
  <c r="I55" i="87"/>
  <c r="I54" i="87"/>
  <c r="I53" i="87"/>
  <c r="I52" i="87"/>
  <c r="I51" i="87"/>
  <c r="I50" i="87"/>
  <c r="I49" i="87"/>
  <c r="I48" i="87"/>
  <c r="I47" i="87"/>
  <c r="I46" i="87"/>
  <c r="I45" i="87"/>
  <c r="I44" i="87"/>
  <c r="I43" i="87"/>
  <c r="I42" i="87"/>
  <c r="I41" i="87"/>
  <c r="I40" i="87"/>
  <c r="I39" i="87"/>
  <c r="I38" i="87"/>
  <c r="I37" i="87"/>
  <c r="I36" i="87"/>
  <c r="I35" i="87"/>
  <c r="I34" i="87"/>
  <c r="I33" i="87"/>
  <c r="I32" i="87"/>
  <c r="I31" i="87"/>
  <c r="I30" i="87"/>
  <c r="I29" i="87"/>
  <c r="I28" i="87"/>
  <c r="I27" i="87"/>
  <c r="I26" i="87"/>
  <c r="I25" i="87"/>
  <c r="I24" i="87"/>
  <c r="I23" i="87"/>
  <c r="I22" i="87"/>
  <c r="I21" i="87"/>
  <c r="I20" i="87"/>
  <c r="I19" i="87"/>
  <c r="I18" i="87"/>
  <c r="I17" i="87"/>
  <c r="I16" i="87"/>
  <c r="I15" i="87"/>
  <c r="I14" i="87"/>
  <c r="I13" i="87"/>
  <c r="I12" i="87"/>
  <c r="I11" i="87"/>
  <c r="I10" i="87"/>
  <c r="I9" i="87"/>
  <c r="I8" i="87"/>
  <c r="I7" i="87"/>
  <c r="I6" i="87"/>
  <c r="I5" i="87"/>
  <c r="Y1115" i="71"/>
  <c r="X1115" i="71"/>
  <c r="D1115" i="71"/>
  <c r="Y1114" i="71"/>
  <c r="X1114" i="71"/>
  <c r="D1114" i="71"/>
  <c r="D1113" i="71"/>
  <c r="A1113" i="71"/>
  <c r="A1114" i="71"/>
  <c r="A1115" i="71"/>
  <c r="X1113" i="71"/>
  <c r="Y1113" i="71"/>
  <c r="E84" i="38"/>
  <c r="E85" i="38"/>
  <c r="D267" i="33"/>
  <c r="D201" i="37" s="1"/>
  <c r="H73" i="50"/>
  <c r="E7" i="46"/>
  <c r="L7" i="46" s="1"/>
  <c r="Y1112" i="71"/>
  <c r="X1112" i="71"/>
  <c r="D1112" i="71"/>
  <c r="A1112" i="71"/>
  <c r="Y1111" i="71"/>
  <c r="X1111" i="71"/>
  <c r="D1111" i="71"/>
  <c r="A1111" i="71"/>
  <c r="Y1110" i="71"/>
  <c r="X1110" i="71"/>
  <c r="D1110" i="71"/>
  <c r="Y1109" i="71"/>
  <c r="X1109" i="71"/>
  <c r="D1109" i="71"/>
  <c r="Y1108" i="71"/>
  <c r="X1108" i="71"/>
  <c r="D1108" i="71"/>
  <c r="A1108" i="71"/>
  <c r="A1109" i="71"/>
  <c r="A1110" i="71"/>
  <c r="A1095" i="71"/>
  <c r="Y1095" i="71"/>
  <c r="X1095" i="71"/>
  <c r="D1095" i="71"/>
  <c r="Y1107" i="71"/>
  <c r="X1107" i="71"/>
  <c r="D1107" i="71"/>
  <c r="Y1106" i="71"/>
  <c r="X1106" i="71"/>
  <c r="D1106" i="71"/>
  <c r="Y1105" i="71"/>
  <c r="X1105" i="71"/>
  <c r="D1105" i="71"/>
  <c r="Y1104" i="71"/>
  <c r="X1104" i="71"/>
  <c r="D1104" i="71"/>
  <c r="A1103" i="71"/>
  <c r="A1104" i="71"/>
  <c r="A1105" i="71"/>
  <c r="A1106" i="71"/>
  <c r="A1107" i="71"/>
  <c r="E82" i="38"/>
  <c r="E87" i="38"/>
  <c r="N276" i="33"/>
  <c r="F276" i="33"/>
  <c r="D276" i="33"/>
  <c r="D123" i="38" s="1"/>
  <c r="D266" i="33"/>
  <c r="D108" i="38" s="1"/>
  <c r="D265" i="33"/>
  <c r="J265" i="33" l="1"/>
  <c r="D235" i="37"/>
  <c r="J266" i="33"/>
  <c r="D181" i="37"/>
  <c r="I267" i="33"/>
  <c r="J267" i="33"/>
  <c r="K267" i="33"/>
  <c r="L267" i="33"/>
  <c r="M267" i="33"/>
  <c r="L266" i="33"/>
  <c r="K266" i="33"/>
  <c r="I266" i="33"/>
  <c r="K265" i="33"/>
  <c r="I265" i="33"/>
  <c r="L265" i="33"/>
  <c r="N267" i="33" l="1"/>
  <c r="Y1103" i="71" l="1"/>
  <c r="X1103" i="71"/>
  <c r="D1103" i="71"/>
  <c r="Y1102" i="71" l="1"/>
  <c r="X1102" i="71"/>
  <c r="D1102" i="71"/>
  <c r="D1101" i="71"/>
  <c r="A1101" i="71"/>
  <c r="A1102" i="71"/>
  <c r="X1101" i="71"/>
  <c r="Y1101" i="71"/>
  <c r="Y1100" i="71"/>
  <c r="X1100" i="71"/>
  <c r="D1100" i="71"/>
  <c r="Y1099" i="71"/>
  <c r="X1099" i="71"/>
  <c r="D1099" i="71"/>
  <c r="Y1098" i="71"/>
  <c r="X1098" i="71"/>
  <c r="D1098" i="71"/>
  <c r="Y1097" i="71"/>
  <c r="X1097" i="71"/>
  <c r="D1097" i="71"/>
  <c r="D1096" i="71"/>
  <c r="A1094" i="71"/>
  <c r="A1096" i="71"/>
  <c r="A1097" i="71"/>
  <c r="A1098" i="71"/>
  <c r="A1099" i="71"/>
  <c r="A1100" i="71"/>
  <c r="X1096" i="71"/>
  <c r="Y1096" i="71"/>
  <c r="E81" i="38"/>
  <c r="E80" i="38"/>
  <c r="N286" i="33"/>
  <c r="D286" i="33"/>
  <c r="D268" i="33"/>
  <c r="D200" i="37" s="1"/>
  <c r="D222" i="37" l="1"/>
  <c r="D109" i="38"/>
  <c r="L268" i="33"/>
  <c r="M268" i="33"/>
  <c r="I268" i="33"/>
  <c r="J268" i="33"/>
  <c r="K268" i="33"/>
  <c r="E55" i="31"/>
  <c r="F55" i="31" s="1"/>
  <c r="C32" i="66"/>
  <c r="N268" i="33" l="1"/>
  <c r="D7" i="26"/>
  <c r="H7" i="26" s="1"/>
  <c r="H72" i="50"/>
  <c r="Y1094" i="71"/>
  <c r="X1094" i="71"/>
  <c r="D1094" i="71"/>
  <c r="Y1093" i="71"/>
  <c r="X1093" i="71"/>
  <c r="D1093" i="71"/>
  <c r="Y1092" i="71"/>
  <c r="X1092" i="71"/>
  <c r="D1092" i="71"/>
  <c r="Y1091" i="71"/>
  <c r="X1091" i="71"/>
  <c r="D1091" i="71"/>
  <c r="Y1090" i="71"/>
  <c r="X1090" i="71"/>
  <c r="D1090" i="71"/>
  <c r="D1089" i="71"/>
  <c r="A1090" i="71"/>
  <c r="A1091" i="71"/>
  <c r="A1092" i="71"/>
  <c r="A1093" i="71"/>
  <c r="A1089" i="71"/>
  <c r="X1089" i="71"/>
  <c r="Y1089" i="71"/>
  <c r="N289" i="33"/>
  <c r="D289" i="33"/>
  <c r="D218" i="37" s="1"/>
  <c r="F269" i="33"/>
  <c r="D269" i="33"/>
  <c r="D275" i="37" s="1"/>
  <c r="D264" i="33"/>
  <c r="D199" i="37" s="1"/>
  <c r="I269" i="33" l="1"/>
  <c r="J269" i="33"/>
  <c r="K269" i="33"/>
  <c r="L269" i="33"/>
  <c r="D36" i="26"/>
  <c r="I264" i="33"/>
  <c r="M264" i="33"/>
  <c r="J264" i="33"/>
  <c r="K264" i="33"/>
  <c r="L264" i="33"/>
  <c r="Q18" i="81"/>
  <c r="A26" i="80"/>
  <c r="A28" i="80"/>
  <c r="A30" i="80"/>
  <c r="A32" i="80"/>
  <c r="A34" i="80"/>
  <c r="A36" i="80"/>
  <c r="A38" i="80"/>
  <c r="A40" i="80"/>
  <c r="A42" i="80"/>
  <c r="A44" i="80"/>
  <c r="A46" i="80"/>
  <c r="A48" i="80"/>
  <c r="A50" i="80"/>
  <c r="A52" i="80"/>
  <c r="A54" i="80"/>
  <c r="A56" i="80"/>
  <c r="A58" i="80"/>
  <c r="A60" i="80"/>
  <c r="A62" i="80"/>
  <c r="A64" i="80"/>
  <c r="A66" i="80"/>
  <c r="A68" i="80"/>
  <c r="A70" i="80"/>
  <c r="A72" i="80"/>
  <c r="A74" i="80"/>
  <c r="A76" i="80"/>
  <c r="A78" i="80"/>
  <c r="A80" i="80"/>
  <c r="A82" i="80"/>
  <c r="A84" i="80"/>
  <c r="A86" i="80"/>
  <c r="A88" i="80"/>
  <c r="A90" i="80"/>
  <c r="A92" i="80"/>
  <c r="A94" i="80"/>
  <c r="A96" i="80"/>
  <c r="A98" i="80"/>
  <c r="A100" i="80"/>
  <c r="A102" i="80"/>
  <c r="A104" i="80"/>
  <c r="A106" i="80"/>
  <c r="A108" i="80"/>
  <c r="A110" i="80"/>
  <c r="A112" i="80"/>
  <c r="A114" i="80"/>
  <c r="A116" i="80"/>
  <c r="A118" i="80"/>
  <c r="A120" i="80"/>
  <c r="A122" i="80"/>
  <c r="A124" i="80"/>
  <c r="A126" i="80"/>
  <c r="A128" i="80"/>
  <c r="A130" i="80"/>
  <c r="A132" i="80"/>
  <c r="A134" i="80"/>
  <c r="A136" i="80"/>
  <c r="A138" i="80"/>
  <c r="A140" i="80"/>
  <c r="A142" i="80"/>
  <c r="A144" i="80"/>
  <c r="A146" i="80"/>
  <c r="A148" i="80"/>
  <c r="A150" i="80"/>
  <c r="A152" i="80"/>
  <c r="A154" i="80"/>
  <c r="A156" i="80"/>
  <c r="A158" i="80"/>
  <c r="A160" i="80"/>
  <c r="A162" i="80"/>
  <c r="A164" i="80"/>
  <c r="A166" i="80"/>
  <c r="A168" i="80"/>
  <c r="A170" i="80"/>
  <c r="A172" i="80"/>
  <c r="A174" i="80"/>
  <c r="A176" i="80"/>
  <c r="A178" i="80"/>
  <c r="A180" i="80"/>
  <c r="A182" i="80"/>
  <c r="A184" i="80"/>
  <c r="A186" i="80"/>
  <c r="A188" i="80"/>
  <c r="A190" i="80"/>
  <c r="A192" i="80"/>
  <c r="A194" i="80"/>
  <c r="A196" i="80"/>
  <c r="A198" i="80"/>
  <c r="A200" i="80"/>
  <c r="A202" i="80"/>
  <c r="A204" i="80"/>
  <c r="A206" i="80"/>
  <c r="A208" i="80"/>
  <c r="A210" i="80"/>
  <c r="A212" i="80"/>
  <c r="A214" i="80"/>
  <c r="A216" i="80"/>
  <c r="A218" i="80"/>
  <c r="A220" i="80"/>
  <c r="A222" i="80"/>
  <c r="A224" i="80"/>
  <c r="A226" i="80"/>
  <c r="A228" i="80"/>
  <c r="A230" i="80"/>
  <c r="A232" i="80"/>
  <c r="A234" i="80"/>
  <c r="A236" i="80"/>
  <c r="A238" i="80"/>
  <c r="A240" i="80"/>
  <c r="A242" i="80"/>
  <c r="A244" i="80"/>
  <c r="A246" i="80"/>
  <c r="A248" i="80"/>
  <c r="A250" i="80"/>
  <c r="A252" i="80"/>
  <c r="A254" i="80"/>
  <c r="A256" i="80"/>
  <c r="A258" i="80"/>
  <c r="A260" i="80"/>
  <c r="A262" i="80"/>
  <c r="A264" i="80"/>
  <c r="A266" i="80"/>
  <c r="A268" i="80"/>
  <c r="A270" i="80"/>
  <c r="A272" i="80"/>
  <c r="A274" i="80"/>
  <c r="A276" i="80"/>
  <c r="A278" i="80"/>
  <c r="A280" i="80"/>
  <c r="A282" i="80"/>
  <c r="A284" i="80"/>
  <c r="A286" i="80"/>
  <c r="A288" i="80"/>
  <c r="A290" i="80"/>
  <c r="A292" i="80"/>
  <c r="A294" i="80"/>
  <c r="A296" i="80"/>
  <c r="A298" i="80"/>
  <c r="A300" i="80"/>
  <c r="A302" i="80"/>
  <c r="A304" i="80"/>
  <c r="A306" i="80"/>
  <c r="A308" i="80"/>
  <c r="A310" i="80"/>
  <c r="A312" i="80"/>
  <c r="A314" i="80"/>
  <c r="A316" i="80"/>
  <c r="A318" i="80"/>
  <c r="A320" i="80"/>
  <c r="A322" i="80"/>
  <c r="A324" i="80"/>
  <c r="A326" i="80"/>
  <c r="A328" i="80"/>
  <c r="A330" i="80"/>
  <c r="A332" i="80"/>
  <c r="A334" i="80"/>
  <c r="A336" i="80"/>
  <c r="A338" i="80"/>
  <c r="A340" i="80"/>
  <c r="A342" i="80"/>
  <c r="A344" i="80"/>
  <c r="A346" i="80"/>
  <c r="A348" i="80"/>
  <c r="A350" i="80"/>
  <c r="A352" i="80"/>
  <c r="A354" i="80"/>
  <c r="A356" i="80"/>
  <c r="A358" i="80"/>
  <c r="A360" i="80"/>
  <c r="A362" i="80"/>
  <c r="A364" i="80"/>
  <c r="A366" i="80"/>
  <c r="A368" i="80"/>
  <c r="A370" i="80"/>
  <c r="A372" i="80"/>
  <c r="A374" i="80"/>
  <c r="A376" i="80"/>
  <c r="A378" i="80"/>
  <c r="A380" i="80"/>
  <c r="A382" i="80"/>
  <c r="A384" i="80"/>
  <c r="A386" i="80"/>
  <c r="A388" i="80"/>
  <c r="A390" i="80"/>
  <c r="A392" i="80"/>
  <c r="A394" i="80"/>
  <c r="A396" i="80"/>
  <c r="A398" i="80"/>
  <c r="A400" i="80"/>
  <c r="A402" i="80"/>
  <c r="A404" i="80"/>
  <c r="A406" i="80"/>
  <c r="A408" i="80"/>
  <c r="A410" i="80"/>
  <c r="A412" i="80"/>
  <c r="A414" i="80"/>
  <c r="A416" i="80"/>
  <c r="A418" i="80"/>
  <c r="A420" i="80"/>
  <c r="A422" i="80"/>
  <c r="A424" i="80"/>
  <c r="A426" i="80"/>
  <c r="A428" i="80"/>
  <c r="A430" i="80"/>
  <c r="A432" i="80"/>
  <c r="A434" i="80"/>
  <c r="A436" i="80"/>
  <c r="A438" i="80"/>
  <c r="A440" i="80"/>
  <c r="A442" i="80"/>
  <c r="A444" i="80"/>
  <c r="A446" i="80"/>
  <c r="A448" i="80"/>
  <c r="A450" i="80"/>
  <c r="A452" i="80"/>
  <c r="A454" i="80"/>
  <c r="A456" i="80"/>
  <c r="A458" i="80"/>
  <c r="A460" i="80"/>
  <c r="A462" i="80"/>
  <c r="A464" i="80"/>
  <c r="A466" i="80"/>
  <c r="A468" i="80"/>
  <c r="A470" i="80"/>
  <c r="A472" i="80"/>
  <c r="A474" i="80"/>
  <c r="A476" i="80"/>
  <c r="A478" i="80"/>
  <c r="A480" i="80"/>
  <c r="A482" i="80"/>
  <c r="A484" i="80"/>
  <c r="A486" i="80"/>
  <c r="A488" i="80"/>
  <c r="A490" i="80"/>
  <c r="A492" i="80"/>
  <c r="A494" i="80"/>
  <c r="A496" i="80"/>
  <c r="A498" i="80"/>
  <c r="A500" i="80"/>
  <c r="A502" i="80"/>
  <c r="A504" i="80"/>
  <c r="A506" i="80"/>
  <c r="A508" i="80"/>
  <c r="A510" i="80"/>
  <c r="A512" i="80"/>
  <c r="A514" i="80"/>
  <c r="A516" i="80"/>
  <c r="A518" i="80"/>
  <c r="A520" i="80"/>
  <c r="A522" i="80"/>
  <c r="A524" i="80"/>
  <c r="A526" i="80"/>
  <c r="A528" i="80"/>
  <c r="A530" i="80"/>
  <c r="A532" i="80"/>
  <c r="A534" i="80"/>
  <c r="A536" i="80"/>
  <c r="A538" i="80"/>
  <c r="A540" i="80"/>
  <c r="A542" i="80"/>
  <c r="A544" i="80"/>
  <c r="A546" i="80"/>
  <c r="A548" i="80"/>
  <c r="A550" i="80"/>
  <c r="A552" i="80"/>
  <c r="A554" i="80"/>
  <c r="A556" i="80"/>
  <c r="A558" i="80"/>
  <c r="A560" i="80"/>
  <c r="A562" i="80"/>
  <c r="A564" i="80"/>
  <c r="A566" i="80"/>
  <c r="A568" i="80"/>
  <c r="A570" i="80"/>
  <c r="A572" i="80"/>
  <c r="A574" i="80"/>
  <c r="A576" i="80"/>
  <c r="A578" i="80"/>
  <c r="A580" i="80"/>
  <c r="A582" i="80"/>
  <c r="A584" i="80"/>
  <c r="A586" i="80"/>
  <c r="A588" i="80"/>
  <c r="A590" i="80"/>
  <c r="A592" i="80"/>
  <c r="A594" i="80"/>
  <c r="A596" i="80"/>
  <c r="A598" i="80"/>
  <c r="A600" i="80"/>
  <c r="A602" i="80"/>
  <c r="A604" i="80"/>
  <c r="A606" i="80"/>
  <c r="A608" i="80"/>
  <c r="A610" i="80"/>
  <c r="A612" i="80"/>
  <c r="A614" i="80"/>
  <c r="A616" i="80"/>
  <c r="A8" i="80"/>
  <c r="A10" i="80"/>
  <c r="A12" i="80"/>
  <c r="A14" i="80"/>
  <c r="A16" i="80"/>
  <c r="A18" i="80"/>
  <c r="A20" i="80"/>
  <c r="A22" i="80"/>
  <c r="A24" i="80"/>
  <c r="G45" i="80"/>
  <c r="Y1088" i="71"/>
  <c r="X1088" i="71"/>
  <c r="D1088" i="71"/>
  <c r="A1088" i="71"/>
  <c r="Y1087" i="71"/>
  <c r="X1087" i="71"/>
  <c r="D1087" i="71"/>
  <c r="A1087" i="71"/>
  <c r="Y1086" i="71"/>
  <c r="X1086" i="71"/>
  <c r="D1086" i="71"/>
  <c r="A1086" i="71"/>
  <c r="Y1085" i="71"/>
  <c r="X1085" i="71"/>
  <c r="D1085" i="71"/>
  <c r="Y1084" i="71"/>
  <c r="X1084" i="71"/>
  <c r="D1084" i="71"/>
  <c r="Y1083" i="71"/>
  <c r="X1083" i="71"/>
  <c r="D1083" i="71"/>
  <c r="E78" i="38"/>
  <c r="Y1082" i="71"/>
  <c r="X1082" i="71"/>
  <c r="D1082" i="71"/>
  <c r="Y1081" i="71"/>
  <c r="X1081" i="71"/>
  <c r="D1081" i="71"/>
  <c r="Y1080" i="71"/>
  <c r="X1080" i="71"/>
  <c r="D1080" i="71"/>
  <c r="Y1079" i="71"/>
  <c r="X1079" i="71"/>
  <c r="D1079" i="71"/>
  <c r="A1078" i="71"/>
  <c r="A1079" i="71"/>
  <c r="A1080" i="71"/>
  <c r="A1081" i="71"/>
  <c r="A1082" i="71"/>
  <c r="A1083" i="71"/>
  <c r="A1084" i="71"/>
  <c r="A1085" i="71"/>
  <c r="G13" i="73"/>
  <c r="D1065" i="71" l="1"/>
  <c r="D1066" i="71"/>
  <c r="D1067" i="71"/>
  <c r="D1068" i="71"/>
  <c r="D1069" i="71"/>
  <c r="D1070" i="71"/>
  <c r="D1071" i="71"/>
  <c r="D1072" i="71"/>
  <c r="D1073" i="71"/>
  <c r="D1074" i="71"/>
  <c r="D1075" i="71"/>
  <c r="D1076" i="71"/>
  <c r="D1077" i="71"/>
  <c r="D1078" i="71"/>
  <c r="D1064" i="71"/>
  <c r="X1075" i="71"/>
  <c r="Y1075" i="71"/>
  <c r="X1076" i="71"/>
  <c r="Y1076" i="71"/>
  <c r="X1077" i="71"/>
  <c r="Y1077" i="71"/>
  <c r="X1078" i="71"/>
  <c r="Y1078" i="71"/>
  <c r="Y1074" i="71"/>
  <c r="X1074" i="71"/>
  <c r="A1075" i="71"/>
  <c r="A1076" i="71"/>
  <c r="A1077" i="71"/>
  <c r="Y1073" i="71"/>
  <c r="X1073" i="71"/>
  <c r="X1070" i="71"/>
  <c r="Y1070" i="71"/>
  <c r="X1071" i="71"/>
  <c r="Y1071" i="71"/>
  <c r="X1072" i="71"/>
  <c r="Y1072" i="71"/>
  <c r="A1068" i="71"/>
  <c r="A1069" i="71"/>
  <c r="A1070" i="71"/>
  <c r="A1071" i="71"/>
  <c r="A1072" i="71"/>
  <c r="A1073" i="71"/>
  <c r="A1074" i="71"/>
  <c r="X1069" i="71"/>
  <c r="Y1069" i="71"/>
  <c r="AS122" i="81"/>
  <c r="G607" i="80"/>
  <c r="G609" i="80"/>
  <c r="G611" i="80"/>
  <c r="G613" i="80"/>
  <c r="G615" i="80"/>
  <c r="G605" i="80"/>
  <c r="K130" i="81"/>
  <c r="I130" i="81"/>
  <c r="G130" i="81"/>
  <c r="E130" i="81"/>
  <c r="C130" i="81"/>
  <c r="AQ122" i="81"/>
  <c r="A6" i="80" l="1"/>
  <c r="N264" i="33"/>
  <c r="I260" i="33"/>
  <c r="J260" i="33"/>
  <c r="K260" i="33"/>
  <c r="L260" i="33"/>
  <c r="M260" i="33"/>
  <c r="S38" i="73"/>
  <c r="T38" i="73"/>
  <c r="G21" i="73"/>
  <c r="E75" i="38"/>
  <c r="E74" i="38"/>
  <c r="Y1068" i="71"/>
  <c r="X1068" i="71"/>
  <c r="Y1067" i="71"/>
  <c r="X1067" i="71"/>
  <c r="A1067" i="71"/>
  <c r="A1066" i="71"/>
  <c r="X1066" i="71"/>
  <c r="Y1066" i="71"/>
  <c r="Y1065" i="71"/>
  <c r="X1065" i="71"/>
  <c r="A1065" i="71"/>
  <c r="Y1064" i="71"/>
  <c r="X1064" i="71"/>
  <c r="Y1063" i="71"/>
  <c r="X1063" i="71"/>
  <c r="D1063" i="71"/>
  <c r="Y1062" i="71"/>
  <c r="X1062" i="71"/>
  <c r="D1062" i="71"/>
  <c r="Y1061" i="71"/>
  <c r="X1061" i="71"/>
  <c r="D1061" i="71"/>
  <c r="D1060" i="71"/>
  <c r="A1061" i="71"/>
  <c r="A1062" i="71"/>
  <c r="A1063" i="71"/>
  <c r="A1064" i="71"/>
  <c r="A1060" i="71"/>
  <c r="X1060" i="71"/>
  <c r="Y1060" i="71"/>
  <c r="C96" i="50"/>
  <c r="C97" i="50"/>
  <c r="C98" i="50"/>
  <c r="C99" i="50"/>
  <c r="C100" i="50"/>
  <c r="C101" i="50"/>
  <c r="C106" i="50"/>
  <c r="Y45" i="71"/>
  <c r="X45" i="71"/>
  <c r="D45" i="71"/>
  <c r="A45" i="71"/>
  <c r="Y1059" i="71"/>
  <c r="X1059" i="71"/>
  <c r="D1059" i="71"/>
  <c r="A1059" i="71"/>
  <c r="Y1058" i="71"/>
  <c r="X1058" i="71"/>
  <c r="D1058" i="71"/>
  <c r="Y1057" i="71"/>
  <c r="X1057" i="71"/>
  <c r="D1057" i="71"/>
  <c r="Y1056" i="71"/>
  <c r="X1056" i="71"/>
  <c r="D1055" i="71"/>
  <c r="A1054" i="71"/>
  <c r="A1055" i="71"/>
  <c r="A1056" i="71"/>
  <c r="A1057" i="71"/>
  <c r="A1058" i="71"/>
  <c r="X1055" i="71"/>
  <c r="Y1055" i="71"/>
  <c r="M343" i="33"/>
  <c r="N343" i="33" s="1"/>
  <c r="H30" i="50"/>
  <c r="Y1054" i="71"/>
  <c r="X1054" i="71"/>
  <c r="D1054" i="71"/>
  <c r="Y1053" i="71"/>
  <c r="X1053" i="71"/>
  <c r="D1053" i="71"/>
  <c r="Y1052" i="71"/>
  <c r="X1052" i="71"/>
  <c r="D1052" i="71"/>
  <c r="Y1051" i="71"/>
  <c r="X1051" i="71"/>
  <c r="D1051" i="71"/>
  <c r="Y1050" i="71"/>
  <c r="X1050" i="71"/>
  <c r="D1050" i="71"/>
  <c r="D1049" i="71"/>
  <c r="A1048" i="71"/>
  <c r="A1049" i="71"/>
  <c r="A1050" i="71"/>
  <c r="A1051" i="71"/>
  <c r="A1052" i="71"/>
  <c r="A1053" i="71"/>
  <c r="X1049" i="71"/>
  <c r="Y1049" i="71"/>
  <c r="E76" i="38"/>
  <c r="D261" i="33"/>
  <c r="D208" i="37" s="1"/>
  <c r="X1045" i="71"/>
  <c r="Y1045" i="71"/>
  <c r="X1046" i="71"/>
  <c r="Y1046" i="71"/>
  <c r="X1047" i="71"/>
  <c r="Y1047" i="71"/>
  <c r="X1048" i="71"/>
  <c r="Y1048" i="71"/>
  <c r="D1048" i="71"/>
  <c r="D1047" i="71"/>
  <c r="D1046" i="71"/>
  <c r="D1045" i="71"/>
  <c r="Y1044" i="71"/>
  <c r="X1044" i="71"/>
  <c r="D1044" i="71"/>
  <c r="D1043" i="71"/>
  <c r="A1042" i="71"/>
  <c r="A1043" i="71"/>
  <c r="A1044" i="71"/>
  <c r="A1045" i="71"/>
  <c r="A1046" i="71"/>
  <c r="A1047" i="71"/>
  <c r="X1043" i="71"/>
  <c r="Y1043" i="71"/>
  <c r="Y1042" i="71"/>
  <c r="X1042" i="71"/>
  <c r="Y1041" i="71"/>
  <c r="X1041" i="71"/>
  <c r="D1042" i="71"/>
  <c r="D1041" i="71"/>
  <c r="A1041" i="71"/>
  <c r="Y1040" i="71"/>
  <c r="X1040" i="71"/>
  <c r="A1040" i="71"/>
  <c r="D1040" i="71"/>
  <c r="A1039" i="71"/>
  <c r="Y1039" i="71"/>
  <c r="X1039" i="71"/>
  <c r="D1039" i="71"/>
  <c r="Y1038" i="71"/>
  <c r="X1038" i="71"/>
  <c r="D1038" i="71"/>
  <c r="A1038" i="71"/>
  <c r="D1037" i="71"/>
  <c r="A1037" i="71"/>
  <c r="X1037" i="71"/>
  <c r="Y1037" i="71"/>
  <c r="E77" i="38"/>
  <c r="U144" i="81"/>
  <c r="AD144" i="81"/>
  <c r="J261" i="33" l="1"/>
  <c r="K261" i="33"/>
  <c r="L261" i="33"/>
  <c r="I261" i="33"/>
  <c r="M261" i="33"/>
  <c r="N260" i="33"/>
  <c r="Y1036" i="71"/>
  <c r="X1036" i="71"/>
  <c r="D1036" i="71"/>
  <c r="A1036" i="71"/>
  <c r="Y1035" i="71"/>
  <c r="X1035" i="71"/>
  <c r="D1035" i="71"/>
  <c r="A1035" i="71"/>
  <c r="Y1034" i="71"/>
  <c r="X1034" i="71"/>
  <c r="D1034" i="71"/>
  <c r="A1034" i="71"/>
  <c r="Y1033" i="71"/>
  <c r="X1033" i="71"/>
  <c r="D1033" i="71"/>
  <c r="Y1032" i="71"/>
  <c r="X1032" i="71"/>
  <c r="D1032" i="71"/>
  <c r="Y1031" i="71"/>
  <c r="X1031" i="71"/>
  <c r="D1031" i="71"/>
  <c r="Y1030" i="71"/>
  <c r="X1030" i="71"/>
  <c r="D1030" i="71"/>
  <c r="D1029" i="71"/>
  <c r="A1030" i="71"/>
  <c r="A1031" i="71"/>
  <c r="A1032" i="71"/>
  <c r="A1033" i="71"/>
  <c r="A1029" i="71"/>
  <c r="X1029" i="71"/>
  <c r="Y1029" i="71"/>
  <c r="D293" i="33"/>
  <c r="D220" i="37" s="1"/>
  <c r="Y1028" i="71"/>
  <c r="X1028" i="71"/>
  <c r="D1028" i="71"/>
  <c r="A1028" i="71"/>
  <c r="Y1027" i="71"/>
  <c r="X1027" i="71"/>
  <c r="D1027" i="71"/>
  <c r="Y1026" i="71"/>
  <c r="X1026" i="71"/>
  <c r="D1026" i="71"/>
  <c r="Y1025" i="71"/>
  <c r="X1025" i="71"/>
  <c r="D1025" i="71"/>
  <c r="Y1024" i="71"/>
  <c r="X1024" i="71"/>
  <c r="D1024" i="71"/>
  <c r="Y1023" i="71"/>
  <c r="X1023" i="71"/>
  <c r="D1023" i="71"/>
  <c r="Y1022" i="71"/>
  <c r="X1022" i="71"/>
  <c r="D1022" i="71"/>
  <c r="A1021" i="71"/>
  <c r="A1022" i="71"/>
  <c r="A1023" i="71"/>
  <c r="A1024" i="71"/>
  <c r="A1025" i="71"/>
  <c r="A1026" i="71"/>
  <c r="A1027" i="71"/>
  <c r="N261" i="33" l="1"/>
  <c r="H104" i="50"/>
  <c r="Y1021" i="71" l="1"/>
  <c r="X1021" i="71"/>
  <c r="D1021" i="71"/>
  <c r="Y1020" i="71"/>
  <c r="X1020" i="71"/>
  <c r="D1020" i="71"/>
  <c r="Y1019" i="71"/>
  <c r="X1019" i="71"/>
  <c r="D1019" i="71"/>
  <c r="Y1018" i="71"/>
  <c r="X1018" i="71"/>
  <c r="D1018" i="71"/>
  <c r="Y1017" i="71"/>
  <c r="X1017" i="71"/>
  <c r="D1017" i="71"/>
  <c r="Y1016" i="71"/>
  <c r="X1016" i="71"/>
  <c r="D1016" i="71"/>
  <c r="Y1015" i="71"/>
  <c r="X1015" i="71"/>
  <c r="D1015" i="71"/>
  <c r="D1014" i="71"/>
  <c r="A1013" i="71"/>
  <c r="A1014" i="71"/>
  <c r="A1015" i="71"/>
  <c r="A1016" i="71"/>
  <c r="A1017" i="71"/>
  <c r="A1018" i="71"/>
  <c r="A1019" i="71"/>
  <c r="A1020" i="71"/>
  <c r="X1014" i="71"/>
  <c r="Y1014" i="71"/>
  <c r="Y1013" i="71"/>
  <c r="X1013" i="71"/>
  <c r="D1013" i="71"/>
  <c r="Y1012" i="71"/>
  <c r="X1012" i="71"/>
  <c r="D1012" i="71"/>
  <c r="Y1011" i="71"/>
  <c r="X1011" i="71"/>
  <c r="D1011" i="71"/>
  <c r="Y1010" i="71"/>
  <c r="X1010" i="71"/>
  <c r="D1010" i="71"/>
  <c r="Y1009" i="71"/>
  <c r="X1009" i="71"/>
  <c r="D1009" i="71"/>
  <c r="D1008" i="71"/>
  <c r="A1007" i="71"/>
  <c r="A1008" i="71"/>
  <c r="A1009" i="71"/>
  <c r="A1010" i="71"/>
  <c r="A1011" i="71"/>
  <c r="A1012" i="71"/>
  <c r="X1008" i="71"/>
  <c r="Y1008" i="71"/>
  <c r="E79" i="38"/>
  <c r="Y1007" i="71"/>
  <c r="X1007" i="71"/>
  <c r="D1007" i="71"/>
  <c r="A1006" i="71"/>
  <c r="Y1006" i="71"/>
  <c r="X1006" i="71"/>
  <c r="D1006" i="71"/>
  <c r="Y1005" i="71"/>
  <c r="X1005" i="71"/>
  <c r="D1005" i="71"/>
  <c r="A1005" i="71"/>
  <c r="Y1004" i="71"/>
  <c r="X1004" i="71"/>
  <c r="D1004" i="71"/>
  <c r="A1004" i="71"/>
  <c r="D1003" i="71"/>
  <c r="A1003" i="71"/>
  <c r="X1003" i="71"/>
  <c r="Y1003" i="71"/>
  <c r="F29" i="45"/>
  <c r="E29" i="45"/>
  <c r="E73" i="38"/>
  <c r="H100" i="50"/>
  <c r="D257" i="33"/>
  <c r="D232" i="37" s="1"/>
  <c r="D252" i="33"/>
  <c r="D147" i="38" s="1"/>
  <c r="D250" i="33"/>
  <c r="D262" i="33"/>
  <c r="D234" i="37" s="1"/>
  <c r="D258" i="33"/>
  <c r="D207" i="37" s="1"/>
  <c r="D263" i="33"/>
  <c r="D247" i="37" s="1"/>
  <c r="D248" i="33"/>
  <c r="D125" i="38" s="1"/>
  <c r="X1001" i="71"/>
  <c r="Y1001" i="71"/>
  <c r="X1002" i="71"/>
  <c r="Y1002" i="71"/>
  <c r="D1002" i="71"/>
  <c r="D1001" i="71"/>
  <c r="Y1000" i="71"/>
  <c r="X1000" i="71"/>
  <c r="D1000" i="71"/>
  <c r="Y999" i="71"/>
  <c r="X999" i="71"/>
  <c r="D999" i="71"/>
  <c r="D998" i="71"/>
  <c r="A997" i="71"/>
  <c r="A998" i="71"/>
  <c r="A999" i="71"/>
  <c r="A1000" i="71"/>
  <c r="A1001" i="71"/>
  <c r="A1002" i="71"/>
  <c r="X998" i="71"/>
  <c r="Y998" i="71"/>
  <c r="Y997" i="71"/>
  <c r="X997" i="71"/>
  <c r="D997" i="71"/>
  <c r="D976" i="71"/>
  <c r="A976" i="71"/>
  <c r="X976" i="71"/>
  <c r="Y976" i="71"/>
  <c r="A982" i="71"/>
  <c r="Y982" i="71"/>
  <c r="X982" i="71"/>
  <c r="D982" i="71"/>
  <c r="Y996" i="71"/>
  <c r="X996" i="71"/>
  <c r="A996" i="71"/>
  <c r="D996" i="71"/>
  <c r="Y995" i="71"/>
  <c r="X995" i="71"/>
  <c r="D995" i="71"/>
  <c r="Y994" i="71"/>
  <c r="X994" i="71"/>
  <c r="D994" i="71"/>
  <c r="Y993" i="71"/>
  <c r="X993" i="71"/>
  <c r="D993" i="71"/>
  <c r="Y992" i="71"/>
  <c r="X992" i="71"/>
  <c r="D992" i="71"/>
  <c r="Y991" i="71"/>
  <c r="X991" i="71"/>
  <c r="D991" i="71"/>
  <c r="Y990" i="71"/>
  <c r="X990" i="71"/>
  <c r="D990" i="71"/>
  <c r="D989" i="71"/>
  <c r="A988" i="71"/>
  <c r="A989" i="71"/>
  <c r="A990" i="71"/>
  <c r="A991" i="71"/>
  <c r="A992" i="71"/>
  <c r="A993" i="71"/>
  <c r="A994" i="71"/>
  <c r="A995" i="71"/>
  <c r="X989" i="71"/>
  <c r="Y989" i="71"/>
  <c r="F251" i="33"/>
  <c r="D251" i="33"/>
  <c r="Y988" i="71"/>
  <c r="X988" i="71"/>
  <c r="D988" i="71"/>
  <c r="Y987" i="71"/>
  <c r="X987" i="71"/>
  <c r="D987" i="71"/>
  <c r="Y986" i="71"/>
  <c r="X986" i="71"/>
  <c r="D986" i="71"/>
  <c r="Y985" i="71"/>
  <c r="X985" i="71"/>
  <c r="D985" i="71"/>
  <c r="Y984" i="71"/>
  <c r="X984" i="71"/>
  <c r="D984" i="71"/>
  <c r="D983" i="71"/>
  <c r="A983" i="71"/>
  <c r="A984" i="71"/>
  <c r="A985" i="71"/>
  <c r="A986" i="71"/>
  <c r="A987" i="71"/>
  <c r="X983" i="71"/>
  <c r="Y983" i="71"/>
  <c r="D219" i="37" l="1"/>
  <c r="D136" i="38"/>
  <c r="I251" i="33"/>
  <c r="D241" i="37"/>
  <c r="I248" i="33"/>
  <c r="D230" i="37"/>
  <c r="I252" i="33"/>
  <c r="D227" i="37"/>
  <c r="K263" i="33"/>
  <c r="L263" i="33"/>
  <c r="I263" i="33"/>
  <c r="J263" i="33"/>
  <c r="J262" i="33"/>
  <c r="K262" i="33"/>
  <c r="L262" i="33"/>
  <c r="I262" i="33"/>
  <c r="L139" i="81"/>
  <c r="I142" i="81"/>
  <c r="I258" i="33"/>
  <c r="M258" i="33"/>
  <c r="M250" i="33"/>
  <c r="I250" i="33"/>
  <c r="I257" i="33"/>
  <c r="M257" i="33"/>
  <c r="J258" i="33"/>
  <c r="K258" i="33"/>
  <c r="L258" i="33"/>
  <c r="J257" i="33"/>
  <c r="K257" i="33"/>
  <c r="L257" i="33"/>
  <c r="I152" i="81"/>
  <c r="L156" i="81"/>
  <c r="L140" i="81"/>
  <c r="M252" i="33"/>
  <c r="J252" i="33"/>
  <c r="K252" i="33"/>
  <c r="L252" i="33"/>
  <c r="J251" i="33"/>
  <c r="K251" i="33"/>
  <c r="L251" i="33"/>
  <c r="M251" i="33"/>
  <c r="L250" i="33"/>
  <c r="K250" i="33"/>
  <c r="I159" i="81"/>
  <c r="I150" i="81"/>
  <c r="L142" i="81"/>
  <c r="J250" i="33"/>
  <c r="L154" i="81"/>
  <c r="I138" i="81"/>
  <c r="L147" i="81"/>
  <c r="L155" i="81"/>
  <c r="L149" i="81"/>
  <c r="L141" i="81"/>
  <c r="L151" i="81"/>
  <c r="L143" i="81"/>
  <c r="L148" i="81"/>
  <c r="L153" i="81"/>
  <c r="L145" i="81"/>
  <c r="L137" i="81"/>
  <c r="L144" i="81"/>
  <c r="L136" i="81"/>
  <c r="L157" i="81"/>
  <c r="I148" i="81"/>
  <c r="I146" i="81"/>
  <c r="I140" i="81"/>
  <c r="I149" i="81"/>
  <c r="I144" i="81"/>
  <c r="I136" i="81"/>
  <c r="L152" i="81"/>
  <c r="L159" i="81"/>
  <c r="L150" i="81"/>
  <c r="I143" i="81"/>
  <c r="I137" i="81"/>
  <c r="L138" i="81"/>
  <c r="L248" i="33"/>
  <c r="J248" i="33"/>
  <c r="K248" i="33"/>
  <c r="I153" i="81"/>
  <c r="I139" i="81"/>
  <c r="I141" i="81"/>
  <c r="I155" i="81"/>
  <c r="I145" i="81"/>
  <c r="I157" i="81"/>
  <c r="I154" i="81"/>
  <c r="I147" i="81"/>
  <c r="I156" i="81"/>
  <c r="I151" i="81"/>
  <c r="I135" i="81"/>
  <c r="H101" i="50"/>
  <c r="Y981" i="71"/>
  <c r="X981" i="71"/>
  <c r="D981" i="71"/>
  <c r="Y980" i="71"/>
  <c r="X980" i="71"/>
  <c r="D980" i="71"/>
  <c r="Y979" i="71"/>
  <c r="X979" i="71"/>
  <c r="D979" i="71"/>
  <c r="Y978" i="71"/>
  <c r="X978" i="71"/>
  <c r="D978" i="71"/>
  <c r="D977" i="71"/>
  <c r="A975" i="71"/>
  <c r="A977" i="71"/>
  <c r="A978" i="71"/>
  <c r="A979" i="71"/>
  <c r="A980" i="71"/>
  <c r="A981" i="71"/>
  <c r="X977" i="71"/>
  <c r="Y977" i="71"/>
  <c r="D256" i="33"/>
  <c r="D233" i="37" s="1"/>
  <c r="D255" i="33"/>
  <c r="D249" i="33"/>
  <c r="D153" i="38" s="1"/>
  <c r="Y975" i="71"/>
  <c r="X975" i="71"/>
  <c r="D975" i="71"/>
  <c r="Y974" i="71"/>
  <c r="X974" i="71"/>
  <c r="D974" i="71"/>
  <c r="D973" i="71"/>
  <c r="A974" i="71"/>
  <c r="A973" i="71"/>
  <c r="X973" i="71"/>
  <c r="Y973" i="71"/>
  <c r="F245" i="33"/>
  <c r="D245" i="33"/>
  <c r="Y972" i="71"/>
  <c r="X972" i="71"/>
  <c r="D972" i="71"/>
  <c r="Y971" i="71"/>
  <c r="X971" i="71"/>
  <c r="D971" i="71"/>
  <c r="Y970" i="71"/>
  <c r="X970" i="71"/>
  <c r="D970" i="71"/>
  <c r="Y969" i="71"/>
  <c r="X969" i="71"/>
  <c r="D969" i="71"/>
  <c r="D968" i="71"/>
  <c r="I245" i="33" l="1"/>
  <c r="D243" i="37"/>
  <c r="I255" i="33"/>
  <c r="D210" i="37"/>
  <c r="I249" i="33"/>
  <c r="D206" i="37"/>
  <c r="I256" i="33"/>
  <c r="N257" i="33"/>
  <c r="J256" i="33"/>
  <c r="K256" i="33"/>
  <c r="L256" i="33"/>
  <c r="N258" i="33"/>
  <c r="J255" i="33"/>
  <c r="L255" i="33"/>
  <c r="M255" i="33"/>
  <c r="K255" i="33"/>
  <c r="N251" i="33"/>
  <c r="N252" i="33"/>
  <c r="N250" i="33"/>
  <c r="J249" i="33"/>
  <c r="K249" i="33"/>
  <c r="L249" i="33"/>
  <c r="M249" i="33"/>
  <c r="M245" i="33"/>
  <c r="J245" i="33"/>
  <c r="K245" i="33"/>
  <c r="L245" i="33"/>
  <c r="A968" i="71"/>
  <c r="A969" i="71"/>
  <c r="A970" i="71"/>
  <c r="A971" i="71"/>
  <c r="A972" i="71"/>
  <c r="X968" i="71"/>
  <c r="Y968" i="71"/>
  <c r="F254" i="33"/>
  <c r="D254" i="33"/>
  <c r="H25" i="50"/>
  <c r="H31" i="50"/>
  <c r="H29" i="50"/>
  <c r="H28" i="50"/>
  <c r="G19" i="73"/>
  <c r="I254" i="33" l="1"/>
  <c r="D180" i="37"/>
  <c r="D100" i="38"/>
  <c r="D89" i="45" s="1"/>
  <c r="N255" i="33"/>
  <c r="J254" i="33"/>
  <c r="K254" i="33"/>
  <c r="L254" i="33"/>
  <c r="M254" i="33"/>
  <c r="N249" i="33"/>
  <c r="N245" i="33"/>
  <c r="H102" i="50"/>
  <c r="Y967" i="71"/>
  <c r="X967" i="71"/>
  <c r="D967" i="71"/>
  <c r="X965" i="71"/>
  <c r="Y965" i="71"/>
  <c r="X966" i="71"/>
  <c r="Y966" i="71"/>
  <c r="D966" i="71"/>
  <c r="D965" i="71"/>
  <c r="Y964" i="71"/>
  <c r="X964" i="71"/>
  <c r="D964" i="71"/>
  <c r="D963" i="71"/>
  <c r="A962" i="71"/>
  <c r="A963" i="71"/>
  <c r="A964" i="71"/>
  <c r="A965" i="71"/>
  <c r="A966" i="71"/>
  <c r="A967" i="71"/>
  <c r="X963" i="71"/>
  <c r="Y963" i="71"/>
  <c r="D253" i="33"/>
  <c r="I253" i="33" l="1"/>
  <c r="D231" i="37"/>
  <c r="N254" i="33"/>
  <c r="L253" i="33"/>
  <c r="J253" i="33"/>
  <c r="K253" i="33"/>
  <c r="H26" i="50"/>
  <c r="Y962" i="71"/>
  <c r="X962" i="71"/>
  <c r="D962" i="71"/>
  <c r="Y961" i="71"/>
  <c r="X961" i="71"/>
  <c r="D961" i="71"/>
  <c r="Y960" i="71"/>
  <c r="X960" i="71"/>
  <c r="D960" i="71"/>
  <c r="Y959" i="71"/>
  <c r="X959" i="71"/>
  <c r="D959" i="71"/>
  <c r="Y958" i="71"/>
  <c r="X958" i="71"/>
  <c r="D958" i="71"/>
  <c r="Y957" i="71"/>
  <c r="X957" i="71"/>
  <c r="D957" i="71"/>
  <c r="Y956" i="71"/>
  <c r="X956" i="71"/>
  <c r="D956" i="71"/>
  <c r="Y955" i="71"/>
  <c r="X955" i="71"/>
  <c r="D955" i="71"/>
  <c r="D954" i="71"/>
  <c r="A959" i="71"/>
  <c r="A960" i="71"/>
  <c r="A961" i="71"/>
  <c r="A953" i="71"/>
  <c r="A954" i="71"/>
  <c r="A955" i="71"/>
  <c r="A956" i="71"/>
  <c r="A957" i="71"/>
  <c r="A958" i="71"/>
  <c r="X954" i="71"/>
  <c r="Y954" i="71"/>
  <c r="D247" i="33"/>
  <c r="D244" i="33"/>
  <c r="D246" i="33"/>
  <c r="D116" i="38" s="1"/>
  <c r="Y953" i="71"/>
  <c r="X953" i="71"/>
  <c r="D953" i="71"/>
  <c r="Y952" i="71"/>
  <c r="X952" i="71"/>
  <c r="D952" i="71"/>
  <c r="Y951" i="71"/>
  <c r="X951" i="71"/>
  <c r="D951" i="71"/>
  <c r="Y950" i="71"/>
  <c r="X950" i="71"/>
  <c r="D950" i="71"/>
  <c r="Y949" i="71"/>
  <c r="X949" i="71"/>
  <c r="D949" i="71"/>
  <c r="A950" i="71"/>
  <c r="A951" i="71"/>
  <c r="A952" i="71"/>
  <c r="Y948" i="71"/>
  <c r="X948" i="71"/>
  <c r="D948" i="71"/>
  <c r="Y947" i="71"/>
  <c r="X947" i="71"/>
  <c r="D947" i="71"/>
  <c r="Y946" i="71"/>
  <c r="X946" i="71"/>
  <c r="D946" i="71"/>
  <c r="Y945" i="71"/>
  <c r="X945" i="71"/>
  <c r="D945" i="71"/>
  <c r="Y944" i="71"/>
  <c r="X944" i="71"/>
  <c r="D944" i="71"/>
  <c r="A943" i="71"/>
  <c r="A944" i="71"/>
  <c r="A945" i="71"/>
  <c r="A946" i="71"/>
  <c r="A947" i="71"/>
  <c r="A948" i="71"/>
  <c r="A949" i="71"/>
  <c r="F239" i="33"/>
  <c r="H16" i="50"/>
  <c r="H15" i="50"/>
  <c r="Y943" i="71"/>
  <c r="X943" i="71"/>
  <c r="D943" i="71"/>
  <c r="Y942" i="71"/>
  <c r="X942" i="71"/>
  <c r="D942" i="71"/>
  <c r="Y941" i="71"/>
  <c r="X941" i="71"/>
  <c r="D941" i="71"/>
  <c r="Y940" i="71"/>
  <c r="X940" i="71"/>
  <c r="D940" i="71"/>
  <c r="D939" i="71"/>
  <c r="A940" i="71"/>
  <c r="A941" i="71"/>
  <c r="A942" i="71"/>
  <c r="A939" i="71"/>
  <c r="X939" i="71"/>
  <c r="Y939" i="71"/>
  <c r="G234" i="33"/>
  <c r="F236" i="33" s="1"/>
  <c r="Y938" i="71"/>
  <c r="X938" i="71"/>
  <c r="D938" i="71"/>
  <c r="A938" i="71"/>
  <c r="Y937" i="71"/>
  <c r="X937" i="71"/>
  <c r="D937" i="71"/>
  <c r="A937" i="71"/>
  <c r="Y936" i="71"/>
  <c r="X936" i="71"/>
  <c r="D936" i="71"/>
  <c r="A936" i="71"/>
  <c r="X934" i="71"/>
  <c r="Y934" i="71"/>
  <c r="X935" i="71"/>
  <c r="Y935" i="71"/>
  <c r="D935" i="71"/>
  <c r="D934" i="71"/>
  <c r="Y933" i="71"/>
  <c r="X933" i="71"/>
  <c r="D933" i="71"/>
  <c r="X931" i="71"/>
  <c r="Y931" i="71"/>
  <c r="X932" i="71"/>
  <c r="Y932" i="71"/>
  <c r="D932" i="71"/>
  <c r="D931" i="71"/>
  <c r="D930" i="71"/>
  <c r="A930" i="71"/>
  <c r="A931" i="71"/>
  <c r="A932" i="71"/>
  <c r="A933" i="71"/>
  <c r="A934" i="71"/>
  <c r="A935" i="71"/>
  <c r="X930" i="71"/>
  <c r="Y930" i="71"/>
  <c r="D242" i="33"/>
  <c r="D259" i="33"/>
  <c r="D236" i="37" s="1"/>
  <c r="D238" i="33"/>
  <c r="I238" i="33" s="1"/>
  <c r="F237" i="33"/>
  <c r="D237" i="33"/>
  <c r="I27" i="82"/>
  <c r="I25" i="82"/>
  <c r="I24" i="82"/>
  <c r="I23" i="82"/>
  <c r="H27" i="82"/>
  <c r="H25" i="82"/>
  <c r="H24" i="82"/>
  <c r="H23" i="82"/>
  <c r="I247" i="33" l="1"/>
  <c r="D268" i="37"/>
  <c r="I242" i="33"/>
  <c r="D242" i="37"/>
  <c r="I244" i="33"/>
  <c r="D240" i="37"/>
  <c r="I246" i="33"/>
  <c r="D223" i="37"/>
  <c r="K237" i="33"/>
  <c r="I237" i="33"/>
  <c r="I259" i="33"/>
  <c r="J259" i="33"/>
  <c r="K259" i="33"/>
  <c r="L259" i="33"/>
  <c r="J247" i="33"/>
  <c r="K247" i="33"/>
  <c r="L247" i="33"/>
  <c r="D171" i="37"/>
  <c r="J246" i="33"/>
  <c r="K246" i="33"/>
  <c r="L246" i="33"/>
  <c r="M246" i="33"/>
  <c r="J244" i="33"/>
  <c r="K244" i="33"/>
  <c r="L244" i="33"/>
  <c r="M244" i="33"/>
  <c r="J242" i="33"/>
  <c r="K242" i="33"/>
  <c r="L242" i="33"/>
  <c r="M242" i="33"/>
  <c r="J237" i="33"/>
  <c r="L238" i="33"/>
  <c r="K238" i="33"/>
  <c r="J238" i="33"/>
  <c r="L237" i="33"/>
  <c r="F53" i="50"/>
  <c r="G53" i="50" l="1"/>
  <c r="H53" i="50" s="1"/>
  <c r="N244" i="33"/>
  <c r="N246" i="33"/>
  <c r="N242" i="33"/>
  <c r="H24" i="73"/>
  <c r="G69" i="82"/>
  <c r="I31" i="82" l="1"/>
  <c r="H31" i="82"/>
  <c r="G32" i="82"/>
  <c r="E32" i="82"/>
  <c r="Y929" i="71"/>
  <c r="X929" i="71"/>
  <c r="D929" i="71"/>
  <c r="A929" i="71"/>
  <c r="Y928" i="71"/>
  <c r="X928" i="71"/>
  <c r="Y927" i="71"/>
  <c r="X927" i="71"/>
  <c r="D928" i="71"/>
  <c r="D927" i="71"/>
  <c r="Y926" i="71"/>
  <c r="X926" i="71"/>
  <c r="D926" i="71"/>
  <c r="Y925" i="71"/>
  <c r="X925" i="71"/>
  <c r="D925" i="71"/>
  <c r="D924" i="71"/>
  <c r="A923" i="71"/>
  <c r="A924" i="71"/>
  <c r="A925" i="71"/>
  <c r="A926" i="71"/>
  <c r="A927" i="71"/>
  <c r="A928" i="71"/>
  <c r="X924" i="71"/>
  <c r="Y924" i="71"/>
  <c r="Y923" i="71"/>
  <c r="X923" i="71"/>
  <c r="D923" i="71"/>
  <c r="Y922" i="71"/>
  <c r="X922" i="71"/>
  <c r="D922" i="71"/>
  <c r="Y921" i="71"/>
  <c r="X921" i="71"/>
  <c r="D921" i="71"/>
  <c r="D920" i="71"/>
  <c r="A919" i="71"/>
  <c r="A920" i="71"/>
  <c r="A921" i="71"/>
  <c r="A922" i="71"/>
  <c r="X920" i="71"/>
  <c r="Y920" i="71"/>
  <c r="Y919" i="71"/>
  <c r="X919" i="71"/>
  <c r="Y918" i="71"/>
  <c r="X918" i="71"/>
  <c r="D919" i="71"/>
  <c r="D918" i="71"/>
  <c r="Y917" i="71"/>
  <c r="X917" i="71"/>
  <c r="D917" i="71"/>
  <c r="Y916" i="71"/>
  <c r="X916" i="71"/>
  <c r="D916" i="71"/>
  <c r="Y915" i="71"/>
  <c r="X915" i="71"/>
  <c r="D915" i="71"/>
  <c r="Y914" i="71"/>
  <c r="X914" i="71"/>
  <c r="D914" i="71"/>
  <c r="D913" i="71"/>
  <c r="A913" i="71"/>
  <c r="A914" i="71"/>
  <c r="A915" i="71"/>
  <c r="A916" i="71"/>
  <c r="A917" i="71"/>
  <c r="A918" i="71"/>
  <c r="X913" i="71"/>
  <c r="Y913" i="71"/>
  <c r="F235" i="33"/>
  <c r="D239" i="33"/>
  <c r="D235" i="33"/>
  <c r="F231" i="33"/>
  <c r="D169" i="37" l="1"/>
  <c r="I235" i="33"/>
  <c r="D170" i="37"/>
  <c r="I239" i="33"/>
  <c r="J239" i="33"/>
  <c r="K239" i="33"/>
  <c r="L239" i="33"/>
  <c r="M239" i="33"/>
  <c r="K235" i="33"/>
  <c r="J235" i="33"/>
  <c r="L235" i="33"/>
  <c r="M235" i="33"/>
  <c r="D236" i="33"/>
  <c r="D154" i="38" s="1"/>
  <c r="D234" i="33"/>
  <c r="I234" i="33" s="1"/>
  <c r="Y893" i="71"/>
  <c r="X893" i="71"/>
  <c r="D893" i="71"/>
  <c r="A894" i="71"/>
  <c r="A893" i="71"/>
  <c r="Y892" i="71"/>
  <c r="X892" i="71"/>
  <c r="D892" i="71"/>
  <c r="A892" i="71"/>
  <c r="Y891" i="71"/>
  <c r="X891" i="71"/>
  <c r="D891" i="71"/>
  <c r="A891" i="71"/>
  <c r="Y912" i="71"/>
  <c r="X912" i="71"/>
  <c r="D912" i="71"/>
  <c r="Y911" i="71"/>
  <c r="X911" i="71"/>
  <c r="D911" i="71"/>
  <c r="Y910" i="71"/>
  <c r="X910" i="71"/>
  <c r="D910" i="71"/>
  <c r="Y909" i="71"/>
  <c r="X909" i="71"/>
  <c r="D909" i="71"/>
  <c r="Y908" i="71"/>
  <c r="X908" i="71"/>
  <c r="D908" i="71"/>
  <c r="Y907" i="71"/>
  <c r="X907" i="71"/>
  <c r="D907" i="71"/>
  <c r="D906" i="71"/>
  <c r="A905" i="71"/>
  <c r="A906" i="71"/>
  <c r="A907" i="71"/>
  <c r="A908" i="71"/>
  <c r="A909" i="71"/>
  <c r="A910" i="71"/>
  <c r="A911" i="71"/>
  <c r="A912" i="71"/>
  <c r="X906" i="71"/>
  <c r="Y906" i="71"/>
  <c r="F233" i="33"/>
  <c r="F241" i="33"/>
  <c r="D233" i="33"/>
  <c r="D114" i="38" s="1"/>
  <c r="D241" i="33"/>
  <c r="Y905" i="71"/>
  <c r="X905" i="71"/>
  <c r="D905" i="71"/>
  <c r="Y904" i="71"/>
  <c r="X904" i="71"/>
  <c r="D904" i="71"/>
  <c r="A904" i="71"/>
  <c r="Y903" i="71"/>
  <c r="X903" i="71"/>
  <c r="D903" i="71"/>
  <c r="Y902" i="71"/>
  <c r="X902" i="71"/>
  <c r="D902" i="71"/>
  <c r="Y901" i="71"/>
  <c r="X901" i="71"/>
  <c r="D901" i="71"/>
  <c r="A900" i="71"/>
  <c r="A901" i="71"/>
  <c r="A902" i="71"/>
  <c r="A903" i="71"/>
  <c r="A899" i="71"/>
  <c r="Y900" i="71"/>
  <c r="X900" i="71"/>
  <c r="D900" i="71"/>
  <c r="D899" i="71"/>
  <c r="X899" i="71"/>
  <c r="Y899" i="71"/>
  <c r="Y898" i="71"/>
  <c r="X898" i="71"/>
  <c r="D898" i="71"/>
  <c r="X896" i="71"/>
  <c r="Y896" i="71"/>
  <c r="X897" i="71"/>
  <c r="Y897" i="71"/>
  <c r="D897" i="71"/>
  <c r="D896" i="71"/>
  <c r="Y895" i="71"/>
  <c r="X895" i="71"/>
  <c r="D895" i="71"/>
  <c r="D894" i="71"/>
  <c r="A895" i="71"/>
  <c r="A896" i="71"/>
  <c r="A897" i="71"/>
  <c r="A898" i="71"/>
  <c r="X894" i="71"/>
  <c r="Y894" i="71"/>
  <c r="D229" i="33"/>
  <c r="D129" i="38" s="1"/>
  <c r="I236" i="33" l="1"/>
  <c r="D192" i="37"/>
  <c r="I241" i="33"/>
  <c r="D179" i="37"/>
  <c r="D98" i="38"/>
  <c r="D88" i="45" s="1"/>
  <c r="D173" i="37"/>
  <c r="I233" i="33"/>
  <c r="D168" i="37"/>
  <c r="I229" i="33"/>
  <c r="M241" i="33"/>
  <c r="J241" i="33"/>
  <c r="K241" i="33"/>
  <c r="L241" i="33"/>
  <c r="N239" i="33"/>
  <c r="J236" i="33"/>
  <c r="K236" i="33"/>
  <c r="L236" i="33"/>
  <c r="M236" i="33"/>
  <c r="N235" i="33"/>
  <c r="J234" i="33"/>
  <c r="K234" i="33"/>
  <c r="M234" i="33"/>
  <c r="L234" i="33"/>
  <c r="L233" i="33"/>
  <c r="M233" i="33"/>
  <c r="J233" i="33"/>
  <c r="K233" i="33"/>
  <c r="K229" i="33"/>
  <c r="L229" i="33"/>
  <c r="M229" i="33"/>
  <c r="J229" i="33"/>
  <c r="N241" i="33" l="1"/>
  <c r="N234" i="33"/>
  <c r="N233" i="33"/>
  <c r="N229" i="33"/>
  <c r="N236" i="33"/>
  <c r="C31" i="50"/>
  <c r="C30" i="50"/>
  <c r="Y890" i="71"/>
  <c r="X890" i="71"/>
  <c r="D890" i="71"/>
  <c r="Y889" i="71"/>
  <c r="X889" i="71"/>
  <c r="D889" i="71"/>
  <c r="A888" i="71"/>
  <c r="A889" i="71"/>
  <c r="A890" i="71"/>
  <c r="F230" i="33"/>
  <c r="D230" i="33"/>
  <c r="Y888" i="71"/>
  <c r="X888" i="71"/>
  <c r="D888" i="71"/>
  <c r="Y887" i="71"/>
  <c r="X887" i="71"/>
  <c r="D887" i="71"/>
  <c r="Y886" i="71"/>
  <c r="X886" i="71"/>
  <c r="D886" i="71"/>
  <c r="Y885" i="71"/>
  <c r="X885" i="71"/>
  <c r="D885" i="71"/>
  <c r="D884" i="71"/>
  <c r="A884" i="71"/>
  <c r="A885" i="71"/>
  <c r="A886" i="71"/>
  <c r="A887" i="71"/>
  <c r="X884" i="71"/>
  <c r="Y884" i="71"/>
  <c r="D240" i="33"/>
  <c r="Y883" i="71"/>
  <c r="X883" i="71"/>
  <c r="D883" i="71"/>
  <c r="A883" i="71"/>
  <c r="Y882" i="71"/>
  <c r="X882" i="71"/>
  <c r="D882" i="71"/>
  <c r="Y881" i="71"/>
  <c r="X881" i="71"/>
  <c r="D881" i="71"/>
  <c r="Y880" i="71"/>
  <c r="X880" i="71"/>
  <c r="D880" i="71"/>
  <c r="Y879" i="71"/>
  <c r="X879" i="71"/>
  <c r="D879" i="71"/>
  <c r="D878" i="71"/>
  <c r="A877" i="71"/>
  <c r="A878" i="71"/>
  <c r="A879" i="71"/>
  <c r="A880" i="71"/>
  <c r="A881" i="71"/>
  <c r="A882" i="71"/>
  <c r="X878" i="71"/>
  <c r="Y878" i="71"/>
  <c r="D228" i="33"/>
  <c r="D110" i="38" s="1"/>
  <c r="D232" i="33"/>
  <c r="I232" i="33" s="1"/>
  <c r="D226" i="33"/>
  <c r="D139" i="38" s="1"/>
  <c r="F221" i="33"/>
  <c r="F220" i="33"/>
  <c r="Y877" i="71"/>
  <c r="X877" i="71"/>
  <c r="D877" i="71"/>
  <c r="Y876" i="71"/>
  <c r="X876" i="71"/>
  <c r="D876" i="71"/>
  <c r="Y875" i="71"/>
  <c r="X875" i="71"/>
  <c r="D875" i="71"/>
  <c r="Y874" i="71"/>
  <c r="X874" i="71"/>
  <c r="D874" i="71"/>
  <c r="Y873" i="71"/>
  <c r="X873" i="71"/>
  <c r="D873" i="71"/>
  <c r="D872" i="71"/>
  <c r="A875" i="71"/>
  <c r="A876" i="71"/>
  <c r="A874" i="71"/>
  <c r="A873" i="71"/>
  <c r="A872" i="71"/>
  <c r="X872" i="71"/>
  <c r="Y872" i="71"/>
  <c r="D243" i="33"/>
  <c r="D119" i="38" s="1"/>
  <c r="D227" i="33"/>
  <c r="D178" i="37" s="1"/>
  <c r="Y871" i="71"/>
  <c r="X871" i="71"/>
  <c r="D871" i="71"/>
  <c r="Y870" i="71"/>
  <c r="X870" i="71"/>
  <c r="D870" i="71"/>
  <c r="Y869" i="71"/>
  <c r="X869" i="71"/>
  <c r="D869" i="71"/>
  <c r="Y868" i="71"/>
  <c r="X868" i="71"/>
  <c r="D868" i="71"/>
  <c r="Y867" i="71"/>
  <c r="X867" i="71"/>
  <c r="D867" i="71"/>
  <c r="Y866" i="71"/>
  <c r="X866" i="71"/>
  <c r="D866" i="71"/>
  <c r="D865" i="71"/>
  <c r="A864" i="71"/>
  <c r="A865" i="71"/>
  <c r="A866" i="71"/>
  <c r="A867" i="71"/>
  <c r="A868" i="71"/>
  <c r="A869" i="71"/>
  <c r="A870" i="71"/>
  <c r="A871" i="71"/>
  <c r="X865" i="71"/>
  <c r="Y865" i="71"/>
  <c r="D223" i="33"/>
  <c r="F217" i="33"/>
  <c r="A2" i="50"/>
  <c r="A2" i="32"/>
  <c r="A2" i="31"/>
  <c r="Y864" i="71"/>
  <c r="X864" i="71"/>
  <c r="D864" i="71"/>
  <c r="Y863" i="71"/>
  <c r="X863" i="71"/>
  <c r="D863" i="71"/>
  <c r="Y862" i="71"/>
  <c r="X862" i="71"/>
  <c r="D862" i="71"/>
  <c r="X858" i="71"/>
  <c r="Y858" i="71"/>
  <c r="X859" i="71"/>
  <c r="Y859" i="71"/>
  <c r="X860" i="71"/>
  <c r="Y860" i="71"/>
  <c r="X861" i="71"/>
  <c r="Y861" i="71"/>
  <c r="D861" i="71"/>
  <c r="A860" i="71"/>
  <c r="A861" i="71"/>
  <c r="A862" i="71"/>
  <c r="A863" i="71"/>
  <c r="E50" i="38"/>
  <c r="E49" i="38"/>
  <c r="D225" i="33"/>
  <c r="D237" i="37" s="1"/>
  <c r="D860" i="71"/>
  <c r="D859" i="71"/>
  <c r="D858" i="71"/>
  <c r="Y857" i="71"/>
  <c r="X857" i="71"/>
  <c r="D857" i="71"/>
  <c r="Y856" i="71"/>
  <c r="X856" i="71"/>
  <c r="D856" i="71"/>
  <c r="D855" i="71"/>
  <c r="A855" i="71"/>
  <c r="A856" i="71"/>
  <c r="A857" i="71"/>
  <c r="A858" i="71"/>
  <c r="A859" i="71"/>
  <c r="X855" i="71"/>
  <c r="Y855" i="71"/>
  <c r="E46" i="38"/>
  <c r="D221" i="33"/>
  <c r="D224" i="33"/>
  <c r="D117" i="38" s="1"/>
  <c r="D222" i="33"/>
  <c r="F214" i="33"/>
  <c r="F213" i="33"/>
  <c r="Y854" i="71"/>
  <c r="X854" i="71"/>
  <c r="D854" i="71"/>
  <c r="A854" i="71"/>
  <c r="A853" i="71"/>
  <c r="Y853" i="71"/>
  <c r="X853" i="71"/>
  <c r="D853" i="71"/>
  <c r="Y852" i="71"/>
  <c r="X852" i="71"/>
  <c r="D852" i="71"/>
  <c r="A852" i="71"/>
  <c r="Y851" i="71"/>
  <c r="X851" i="71"/>
  <c r="D851" i="71"/>
  <c r="A851" i="71"/>
  <c r="Y850" i="71"/>
  <c r="X850" i="71"/>
  <c r="D850" i="71"/>
  <c r="A850" i="71"/>
  <c r="A849" i="71"/>
  <c r="X849" i="71"/>
  <c r="Y849" i="71"/>
  <c r="D849" i="71"/>
  <c r="E45" i="38"/>
  <c r="D217" i="33"/>
  <c r="F212" i="33"/>
  <c r="Y848" i="71"/>
  <c r="X848" i="71"/>
  <c r="D848" i="71"/>
  <c r="A848" i="71"/>
  <c r="Y847" i="71"/>
  <c r="X847" i="71"/>
  <c r="D847" i="71"/>
  <c r="Y846" i="71"/>
  <c r="X846" i="71"/>
  <c r="D846" i="71"/>
  <c r="Y845" i="71"/>
  <c r="X845" i="71"/>
  <c r="D845" i="71"/>
  <c r="Y844" i="71"/>
  <c r="X844" i="71"/>
  <c r="D844" i="71"/>
  <c r="Y843" i="71"/>
  <c r="X843" i="71"/>
  <c r="D843" i="71"/>
  <c r="D842" i="71"/>
  <c r="A841" i="71"/>
  <c r="A842" i="71"/>
  <c r="A843" i="71"/>
  <c r="A844" i="71"/>
  <c r="A845" i="71"/>
  <c r="A846" i="71"/>
  <c r="A847" i="71"/>
  <c r="X842" i="71"/>
  <c r="Y842" i="71"/>
  <c r="D215" i="33"/>
  <c r="D220" i="33"/>
  <c r="I220" i="33" s="1"/>
  <c r="F211" i="33"/>
  <c r="D211" i="33"/>
  <c r="Y841" i="71"/>
  <c r="X841" i="71"/>
  <c r="D841" i="71"/>
  <c r="Y840" i="71"/>
  <c r="X840" i="71"/>
  <c r="D840" i="71"/>
  <c r="Y839" i="71"/>
  <c r="X839" i="71"/>
  <c r="D839" i="71"/>
  <c r="Y838" i="71"/>
  <c r="X838" i="71"/>
  <c r="D838" i="71"/>
  <c r="D837" i="71"/>
  <c r="A838" i="71"/>
  <c r="A839" i="71"/>
  <c r="A840" i="71"/>
  <c r="X837" i="71"/>
  <c r="Y837" i="71"/>
  <c r="A837" i="71"/>
  <c r="D216" i="33"/>
  <c r="Y836" i="71"/>
  <c r="X836" i="71"/>
  <c r="D836" i="71"/>
  <c r="A836" i="71"/>
  <c r="Y816" i="71"/>
  <c r="X816" i="71"/>
  <c r="D816" i="71"/>
  <c r="A816" i="71"/>
  <c r="Y835" i="71"/>
  <c r="X835" i="71"/>
  <c r="D835" i="71"/>
  <c r="A835" i="71"/>
  <c r="Y834" i="71"/>
  <c r="X834" i="71"/>
  <c r="D834" i="71"/>
  <c r="D833" i="71"/>
  <c r="D832" i="71"/>
  <c r="D831" i="71"/>
  <c r="D830" i="71"/>
  <c r="X830" i="71"/>
  <c r="Y830" i="71"/>
  <c r="X831" i="71"/>
  <c r="Y831" i="71"/>
  <c r="X832" i="71"/>
  <c r="Y832" i="71"/>
  <c r="X833" i="71"/>
  <c r="Y833" i="71"/>
  <c r="D829" i="71"/>
  <c r="A828" i="71"/>
  <c r="A829" i="71"/>
  <c r="A830" i="71"/>
  <c r="A831" i="71"/>
  <c r="A832" i="71"/>
  <c r="A833" i="71"/>
  <c r="A834" i="71"/>
  <c r="X829" i="71"/>
  <c r="Y829" i="71"/>
  <c r="D218" i="33"/>
  <c r="D203" i="37" s="1"/>
  <c r="D214" i="33"/>
  <c r="F210" i="33"/>
  <c r="F209" i="33"/>
  <c r="Y815" i="71"/>
  <c r="X815" i="71"/>
  <c r="Y828" i="71"/>
  <c r="X828" i="71"/>
  <c r="D828" i="71"/>
  <c r="X826" i="71"/>
  <c r="Y826" i="71"/>
  <c r="X827" i="71"/>
  <c r="Y827" i="71"/>
  <c r="D827" i="71"/>
  <c r="D826" i="71"/>
  <c r="Y825" i="71"/>
  <c r="X825" i="71"/>
  <c r="D825" i="71"/>
  <c r="D824" i="71"/>
  <c r="A824" i="71"/>
  <c r="A825" i="71"/>
  <c r="A826" i="71"/>
  <c r="A827" i="71"/>
  <c r="X824" i="71"/>
  <c r="Y824" i="71"/>
  <c r="I243" i="33" l="1"/>
  <c r="D265" i="37"/>
  <c r="I222" i="33"/>
  <c r="D248" i="37"/>
  <c r="I240" i="33"/>
  <c r="D249" i="37"/>
  <c r="I216" i="33"/>
  <c r="D238" i="37"/>
  <c r="I230" i="33"/>
  <c r="D195" i="37"/>
  <c r="I215" i="33"/>
  <c r="D196" i="37"/>
  <c r="I223" i="33"/>
  <c r="D194" i="37"/>
  <c r="M217" i="33"/>
  <c r="D193" i="37"/>
  <c r="J221" i="33"/>
  <c r="D197" i="37"/>
  <c r="I211" i="33"/>
  <c r="D187" i="37"/>
  <c r="I226" i="33"/>
  <c r="D191" i="37"/>
  <c r="I218" i="33"/>
  <c r="D97" i="38"/>
  <c r="D86" i="45" s="1"/>
  <c r="I227" i="33"/>
  <c r="D94" i="38"/>
  <c r="D87" i="45" s="1"/>
  <c r="D172" i="37"/>
  <c r="I228" i="33"/>
  <c r="I224" i="33"/>
  <c r="D166" i="37"/>
  <c r="L214" i="33"/>
  <c r="D165" i="37"/>
  <c r="J243" i="33"/>
  <c r="K243" i="33"/>
  <c r="L243" i="33"/>
  <c r="M243" i="33"/>
  <c r="J240" i="33"/>
  <c r="K240" i="33"/>
  <c r="L240" i="33"/>
  <c r="L232" i="33"/>
  <c r="J232" i="33"/>
  <c r="K232" i="33"/>
  <c r="J230" i="33"/>
  <c r="K230" i="33"/>
  <c r="L230" i="33"/>
  <c r="M230" i="33"/>
  <c r="J228" i="33"/>
  <c r="K228" i="33"/>
  <c r="M228" i="33"/>
  <c r="L228" i="33"/>
  <c r="J226" i="33"/>
  <c r="K226" i="33"/>
  <c r="L226" i="33"/>
  <c r="M227" i="33"/>
  <c r="K227" i="33"/>
  <c r="L227" i="33"/>
  <c r="J227" i="33"/>
  <c r="I225" i="33"/>
  <c r="J225" i="33"/>
  <c r="K225" i="33"/>
  <c r="L225" i="33"/>
  <c r="L224" i="33"/>
  <c r="K224" i="33"/>
  <c r="J224" i="33"/>
  <c r="M223" i="33"/>
  <c r="L223" i="33"/>
  <c r="K223" i="33"/>
  <c r="J223" i="33"/>
  <c r="M222" i="33"/>
  <c r="L222" i="33"/>
  <c r="K222" i="33"/>
  <c r="J222" i="33"/>
  <c r="L220" i="33"/>
  <c r="I221" i="33"/>
  <c r="K220" i="33"/>
  <c r="M221" i="33"/>
  <c r="J220" i="33"/>
  <c r="L221" i="33"/>
  <c r="K221" i="33"/>
  <c r="M218" i="33"/>
  <c r="L218" i="33"/>
  <c r="K218" i="33"/>
  <c r="J218" i="33"/>
  <c r="I217" i="33"/>
  <c r="J217" i="33"/>
  <c r="K217" i="33"/>
  <c r="L217" i="33"/>
  <c r="L216" i="33"/>
  <c r="K216" i="33"/>
  <c r="J216" i="33"/>
  <c r="M215" i="33"/>
  <c r="J214" i="33"/>
  <c r="K214" i="33"/>
  <c r="L215" i="33"/>
  <c r="I214" i="33"/>
  <c r="K215" i="33"/>
  <c r="J215" i="33"/>
  <c r="M214" i="33"/>
  <c r="L211" i="33"/>
  <c r="K211" i="33"/>
  <c r="J211" i="33"/>
  <c r="A814" i="71"/>
  <c r="A815" i="71"/>
  <c r="A817" i="71"/>
  <c r="A818" i="71"/>
  <c r="A819" i="71"/>
  <c r="A820" i="71"/>
  <c r="A821" i="71"/>
  <c r="A822" i="71"/>
  <c r="A823" i="71"/>
  <c r="D815" i="71"/>
  <c r="Y823" i="71"/>
  <c r="X823" i="71"/>
  <c r="D823" i="71"/>
  <c r="Y822" i="71"/>
  <c r="X822" i="71"/>
  <c r="D822" i="71"/>
  <c r="Y821" i="71"/>
  <c r="X821" i="71"/>
  <c r="D821" i="71"/>
  <c r="D820" i="71"/>
  <c r="X820" i="71"/>
  <c r="Y820" i="71"/>
  <c r="Y819" i="71"/>
  <c r="X819" i="71"/>
  <c r="D819" i="71"/>
  <c r="Y818" i="71"/>
  <c r="X818" i="71"/>
  <c r="D818" i="71"/>
  <c r="D817" i="71"/>
  <c r="X817" i="71"/>
  <c r="Y817" i="71"/>
  <c r="Y814" i="71"/>
  <c r="X814" i="71"/>
  <c r="D814" i="71"/>
  <c r="X813" i="71"/>
  <c r="Y813" i="71"/>
  <c r="D813" i="71"/>
  <c r="Y812" i="71"/>
  <c r="X812" i="71"/>
  <c r="D812" i="71"/>
  <c r="Y811" i="71"/>
  <c r="X811" i="71"/>
  <c r="D811" i="71"/>
  <c r="D810" i="71"/>
  <c r="A813" i="71"/>
  <c r="A809" i="71"/>
  <c r="A810" i="71"/>
  <c r="A811" i="71"/>
  <c r="A812" i="71"/>
  <c r="X810" i="71"/>
  <c r="Y810" i="71"/>
  <c r="D213" i="33"/>
  <c r="D209" i="37" s="1"/>
  <c r="D209" i="33"/>
  <c r="D212" i="33"/>
  <c r="D186" i="37" s="1"/>
  <c r="F207" i="33"/>
  <c r="F206" i="33"/>
  <c r="F205" i="33"/>
  <c r="Y809" i="71"/>
  <c r="X809" i="71"/>
  <c r="D809" i="71"/>
  <c r="Y808" i="71"/>
  <c r="X808" i="71"/>
  <c r="D808" i="71"/>
  <c r="Y807" i="71"/>
  <c r="X807" i="71"/>
  <c r="Y806" i="71"/>
  <c r="X806" i="71"/>
  <c r="D807" i="71"/>
  <c r="D806" i="71"/>
  <c r="D805" i="71"/>
  <c r="A804" i="71"/>
  <c r="A805" i="71"/>
  <c r="A806" i="71"/>
  <c r="A807" i="71"/>
  <c r="A808" i="71"/>
  <c r="X805" i="71"/>
  <c r="Y805" i="71"/>
  <c r="D164" i="37" l="1"/>
  <c r="D145" i="38"/>
  <c r="N243" i="33"/>
  <c r="N230" i="33"/>
  <c r="N227" i="33"/>
  <c r="N228" i="33"/>
  <c r="N223" i="33"/>
  <c r="N222" i="33"/>
  <c r="N221" i="33"/>
  <c r="N218" i="33"/>
  <c r="N217" i="33"/>
  <c r="N215" i="33"/>
  <c r="I213" i="33"/>
  <c r="J213" i="33"/>
  <c r="K213" i="33"/>
  <c r="L213" i="33"/>
  <c r="N214" i="33"/>
  <c r="L212" i="33"/>
  <c r="I212" i="33"/>
  <c r="J212" i="33"/>
  <c r="K212" i="33"/>
  <c r="I209" i="33"/>
  <c r="L209" i="33"/>
  <c r="J209" i="33"/>
  <c r="K209" i="33"/>
  <c r="M209" i="33"/>
  <c r="Y804" i="71"/>
  <c r="X804" i="71"/>
  <c r="D804" i="71"/>
  <c r="D803" i="71"/>
  <c r="A802" i="71"/>
  <c r="A803" i="71"/>
  <c r="X803" i="71"/>
  <c r="Y803" i="71"/>
  <c r="Y802" i="71"/>
  <c r="X802" i="71"/>
  <c r="D802" i="71"/>
  <c r="Y801" i="71"/>
  <c r="X801" i="71"/>
  <c r="D801" i="71"/>
  <c r="A801" i="71"/>
  <c r="Y800" i="71"/>
  <c r="X800" i="71"/>
  <c r="D800" i="71"/>
  <c r="A800" i="71"/>
  <c r="D799" i="71"/>
  <c r="A799" i="71"/>
  <c r="X799" i="71"/>
  <c r="Y799" i="71"/>
  <c r="D206" i="33"/>
  <c r="D163" i="37" s="1"/>
  <c r="K5" i="81"/>
  <c r="Y798" i="71"/>
  <c r="X798" i="71"/>
  <c r="D798" i="71"/>
  <c r="A798" i="71"/>
  <c r="Y797" i="71"/>
  <c r="X797" i="71"/>
  <c r="D797" i="71"/>
  <c r="Y796" i="71"/>
  <c r="X796" i="71"/>
  <c r="D796" i="71"/>
  <c r="Y795" i="71"/>
  <c r="X795" i="71"/>
  <c r="D795" i="71"/>
  <c r="D794" i="71"/>
  <c r="A793" i="71"/>
  <c r="A794" i="71"/>
  <c r="A795" i="71"/>
  <c r="A796" i="71"/>
  <c r="A797" i="71"/>
  <c r="X794" i="71"/>
  <c r="Y794" i="71"/>
  <c r="D210" i="33"/>
  <c r="D207" i="33"/>
  <c r="D185" i="37" s="1"/>
  <c r="D81" i="38" l="1"/>
  <c r="D85" i="45" s="1"/>
  <c r="D177" i="37"/>
  <c r="J210" i="33"/>
  <c r="K210" i="33"/>
  <c r="L210" i="33"/>
  <c r="M210" i="33"/>
  <c r="I210" i="33"/>
  <c r="N209" i="33"/>
  <c r="J207" i="33"/>
  <c r="K207" i="33"/>
  <c r="L207" i="33"/>
  <c r="M207" i="33"/>
  <c r="I207" i="33"/>
  <c r="L206" i="33"/>
  <c r="I206" i="33"/>
  <c r="J206" i="33"/>
  <c r="K206" i="33"/>
  <c r="M206" i="33"/>
  <c r="M357" i="33"/>
  <c r="M358" i="33"/>
  <c r="M263" i="33" s="1"/>
  <c r="M350" i="33"/>
  <c r="M294" i="33" s="1"/>
  <c r="M351" i="33"/>
  <c r="M352" i="33"/>
  <c r="M355" i="33"/>
  <c r="M356" i="33"/>
  <c r="M240" i="33" s="1"/>
  <c r="M348" i="33"/>
  <c r="M345" i="33"/>
  <c r="M346" i="33"/>
  <c r="M344" i="33"/>
  <c r="N240" i="33" l="1"/>
  <c r="N294" i="33"/>
  <c r="N263" i="33"/>
  <c r="M259" i="33"/>
  <c r="M265" i="33"/>
  <c r="N210" i="33"/>
  <c r="N207" i="33"/>
  <c r="N206" i="33"/>
  <c r="Y793" i="71"/>
  <c r="X793" i="71"/>
  <c r="Y792" i="71"/>
  <c r="X792" i="71"/>
  <c r="Y791" i="71"/>
  <c r="X791" i="71"/>
  <c r="D790" i="71"/>
  <c r="D791" i="71"/>
  <c r="D792" i="71"/>
  <c r="D793" i="71"/>
  <c r="A792" i="71"/>
  <c r="A791" i="71"/>
  <c r="A790" i="71"/>
  <c r="X790" i="71"/>
  <c r="Y790" i="71"/>
  <c r="D205" i="33"/>
  <c r="Y789" i="71"/>
  <c r="X789" i="71"/>
  <c r="D789" i="71"/>
  <c r="Y788" i="71"/>
  <c r="X788" i="71"/>
  <c r="D788" i="71"/>
  <c r="Y787" i="71"/>
  <c r="X787" i="71"/>
  <c r="D787" i="71"/>
  <c r="Y786" i="71"/>
  <c r="X786" i="71"/>
  <c r="D786" i="71"/>
  <c r="Y785" i="71"/>
  <c r="X785" i="71"/>
  <c r="D785" i="71"/>
  <c r="D784" i="71"/>
  <c r="A784" i="71"/>
  <c r="A785" i="71"/>
  <c r="A786" i="71"/>
  <c r="A787" i="71"/>
  <c r="A788" i="71"/>
  <c r="A789" i="71"/>
  <c r="X784" i="71"/>
  <c r="Y784" i="71"/>
  <c r="D203" i="33"/>
  <c r="D162" i="37" s="1"/>
  <c r="F27" i="43"/>
  <c r="S22" i="73"/>
  <c r="Y783" i="71"/>
  <c r="X783" i="71"/>
  <c r="A783" i="71"/>
  <c r="D783" i="71"/>
  <c r="Y782" i="71"/>
  <c r="X782" i="71"/>
  <c r="D782" i="71"/>
  <c r="Y781" i="71"/>
  <c r="X781" i="71"/>
  <c r="D781" i="71"/>
  <c r="Y780" i="71"/>
  <c r="X780" i="71"/>
  <c r="D780" i="71"/>
  <c r="Y779" i="71"/>
  <c r="X779" i="71"/>
  <c r="D779" i="71"/>
  <c r="Y778" i="71"/>
  <c r="X778" i="71"/>
  <c r="D778" i="71"/>
  <c r="D777" i="71"/>
  <c r="A776" i="71"/>
  <c r="A777" i="71"/>
  <c r="A778" i="71"/>
  <c r="A779" i="71"/>
  <c r="A780" i="71"/>
  <c r="A781" i="71"/>
  <c r="A782" i="71"/>
  <c r="X777" i="71"/>
  <c r="Y777" i="71"/>
  <c r="D219" i="33"/>
  <c r="D214" i="37" s="1"/>
  <c r="Y776" i="71"/>
  <c r="X776" i="71"/>
  <c r="D776" i="71"/>
  <c r="Y775" i="71"/>
  <c r="X775" i="71"/>
  <c r="D775" i="71"/>
  <c r="Y774" i="71"/>
  <c r="X774" i="71"/>
  <c r="D774" i="71"/>
  <c r="Y773" i="71"/>
  <c r="X773" i="71"/>
  <c r="D773" i="71"/>
  <c r="Y772" i="71"/>
  <c r="X772" i="71"/>
  <c r="D772" i="71"/>
  <c r="D771" i="71"/>
  <c r="X771" i="71"/>
  <c r="Y771" i="71"/>
  <c r="A775" i="71"/>
  <c r="A774" i="71"/>
  <c r="A773" i="71"/>
  <c r="A772" i="71"/>
  <c r="A771" i="71"/>
  <c r="D202" i="33"/>
  <c r="D201" i="33"/>
  <c r="Y770" i="71"/>
  <c r="X770" i="71"/>
  <c r="Y769" i="71"/>
  <c r="X769" i="71"/>
  <c r="Y768" i="71"/>
  <c r="X768" i="71"/>
  <c r="Y767" i="71"/>
  <c r="X767" i="71"/>
  <c r="Y766" i="71"/>
  <c r="X766" i="71"/>
  <c r="D767" i="71"/>
  <c r="D768" i="71"/>
  <c r="D769" i="71"/>
  <c r="D770" i="71"/>
  <c r="D766" i="71"/>
  <c r="A765" i="71"/>
  <c r="A766" i="71"/>
  <c r="A767" i="71"/>
  <c r="A768" i="71"/>
  <c r="A769" i="71"/>
  <c r="A770" i="71"/>
  <c r="H87" i="50"/>
  <c r="A761" i="71"/>
  <c r="A762" i="71"/>
  <c r="A763" i="71"/>
  <c r="A764" i="71"/>
  <c r="Y765" i="71"/>
  <c r="X765" i="71"/>
  <c r="D765" i="71"/>
  <c r="Y764" i="71"/>
  <c r="X764" i="71"/>
  <c r="D764" i="71"/>
  <c r="Y763" i="71"/>
  <c r="X763" i="71"/>
  <c r="D763" i="71"/>
  <c r="Y762" i="71"/>
  <c r="X762" i="71"/>
  <c r="D762" i="71"/>
  <c r="Y761" i="71"/>
  <c r="X761" i="71"/>
  <c r="D761" i="71"/>
  <c r="D199" i="33"/>
  <c r="D200" i="33"/>
  <c r="D122" i="38" s="1"/>
  <c r="M347" i="33"/>
  <c r="D184" i="37" l="1"/>
  <c r="D156" i="38"/>
  <c r="N265" i="33"/>
  <c r="N259" i="33"/>
  <c r="D190" i="37"/>
  <c r="D130" i="38"/>
  <c r="D176" i="37"/>
  <c r="D105" i="38"/>
  <c r="D80" i="45" s="1"/>
  <c r="I200" i="33"/>
  <c r="D189" i="37"/>
  <c r="D68" i="38"/>
  <c r="D45" i="45" s="1"/>
  <c r="I199" i="33"/>
  <c r="D161" i="37"/>
  <c r="L219" i="33"/>
  <c r="M219" i="33"/>
  <c r="K219" i="33"/>
  <c r="I219" i="33"/>
  <c r="J219" i="33"/>
  <c r="L205" i="33"/>
  <c r="M205" i="33"/>
  <c r="I205" i="33"/>
  <c r="J205" i="33"/>
  <c r="K205" i="33"/>
  <c r="I203" i="33"/>
  <c r="J203" i="33"/>
  <c r="K203" i="33"/>
  <c r="L203" i="33"/>
  <c r="M203" i="33"/>
  <c r="L202" i="33"/>
  <c r="M202" i="33"/>
  <c r="K202" i="33"/>
  <c r="I202" i="33"/>
  <c r="J202" i="33"/>
  <c r="I201" i="33"/>
  <c r="J201" i="33"/>
  <c r="K201" i="33"/>
  <c r="L201" i="33"/>
  <c r="M201" i="33"/>
  <c r="M200" i="33"/>
  <c r="L200" i="33"/>
  <c r="K200" i="33"/>
  <c r="J200" i="33"/>
  <c r="M199" i="33"/>
  <c r="L199" i="33"/>
  <c r="K199" i="33"/>
  <c r="J199" i="33"/>
  <c r="Y760" i="71"/>
  <c r="X760" i="71"/>
  <c r="D760" i="71"/>
  <c r="Y759" i="71"/>
  <c r="X759" i="71"/>
  <c r="D759" i="71"/>
  <c r="Y758" i="71"/>
  <c r="X758" i="71"/>
  <c r="D758" i="71"/>
  <c r="D757" i="71"/>
  <c r="A757" i="71"/>
  <c r="A758" i="71"/>
  <c r="A759" i="71"/>
  <c r="A760" i="71"/>
  <c r="X757" i="71"/>
  <c r="Y757" i="71"/>
  <c r="N219" i="33" l="1"/>
  <c r="N205" i="33"/>
  <c r="N203" i="33"/>
  <c r="N202" i="33"/>
  <c r="N201" i="33"/>
  <c r="N199" i="33"/>
  <c r="N200" i="33"/>
  <c r="H14" i="82"/>
  <c r="I14" i="82" l="1"/>
  <c r="J14" i="82"/>
  <c r="Y756" i="71"/>
  <c r="X756" i="71"/>
  <c r="D756" i="71"/>
  <c r="Y755" i="71"/>
  <c r="X755" i="71"/>
  <c r="D755" i="71"/>
  <c r="D754" i="71"/>
  <c r="X754" i="71"/>
  <c r="Y754" i="71"/>
  <c r="A756" i="71"/>
  <c r="A755" i="71"/>
  <c r="A754" i="71"/>
  <c r="G25" i="73"/>
  <c r="Y753" i="71"/>
  <c r="X753" i="71"/>
  <c r="D753" i="71"/>
  <c r="D752" i="71"/>
  <c r="A752" i="71"/>
  <c r="A753" i="71"/>
  <c r="X752" i="71"/>
  <c r="Y752" i="71"/>
  <c r="D197" i="33"/>
  <c r="D208" i="33"/>
  <c r="D239" i="37" s="1"/>
  <c r="H27" i="50"/>
  <c r="Y751" i="71"/>
  <c r="X751" i="71"/>
  <c r="D751" i="71"/>
  <c r="Y750" i="71"/>
  <c r="X750" i="71"/>
  <c r="D750" i="71"/>
  <c r="Y749" i="71"/>
  <c r="X749" i="71"/>
  <c r="D749" i="71"/>
  <c r="Y748" i="71"/>
  <c r="X748" i="71"/>
  <c r="D748" i="71"/>
  <c r="D747" i="71"/>
  <c r="A747" i="71"/>
  <c r="A748" i="71"/>
  <c r="A749" i="71"/>
  <c r="A750" i="71"/>
  <c r="A751" i="71"/>
  <c r="X747" i="71"/>
  <c r="Y747" i="71"/>
  <c r="D204" i="33"/>
  <c r="Y746" i="71"/>
  <c r="X746" i="71"/>
  <c r="D746" i="71"/>
  <c r="Y745" i="71"/>
  <c r="X745" i="71"/>
  <c r="D745" i="71"/>
  <c r="Y744" i="71"/>
  <c r="X744" i="71"/>
  <c r="D744" i="71"/>
  <c r="Y743" i="71"/>
  <c r="X743" i="71"/>
  <c r="D743" i="71"/>
  <c r="Y742" i="71"/>
  <c r="X742" i="71"/>
  <c r="D742" i="71"/>
  <c r="D741" i="71"/>
  <c r="A741" i="71"/>
  <c r="A742" i="71"/>
  <c r="A743" i="71"/>
  <c r="A744" i="71"/>
  <c r="A745" i="71"/>
  <c r="A746" i="71"/>
  <c r="X741" i="71"/>
  <c r="Y741" i="71"/>
  <c r="D231" i="33"/>
  <c r="D191" i="33"/>
  <c r="D278" i="37" s="1"/>
  <c r="D194" i="33"/>
  <c r="D193" i="33"/>
  <c r="M193" i="33" s="1"/>
  <c r="D192" i="33"/>
  <c r="D196" i="33"/>
  <c r="D175" i="37" s="1"/>
  <c r="D195" i="33"/>
  <c r="D158" i="37" s="1"/>
  <c r="AK114" i="81"/>
  <c r="Y740" i="71"/>
  <c r="X740" i="71"/>
  <c r="D740" i="71"/>
  <c r="A740" i="71"/>
  <c r="Y739" i="71"/>
  <c r="X739" i="71"/>
  <c r="D739" i="71"/>
  <c r="Y738" i="71"/>
  <c r="X738" i="71"/>
  <c r="D738" i="71"/>
  <c r="Y737" i="71"/>
  <c r="X737" i="71"/>
  <c r="D737" i="71"/>
  <c r="D736" i="71"/>
  <c r="A735" i="71"/>
  <c r="A736" i="71"/>
  <c r="A737" i="71"/>
  <c r="A738" i="71"/>
  <c r="A739" i="71"/>
  <c r="X736" i="71"/>
  <c r="Y736" i="71"/>
  <c r="D183" i="37" l="1"/>
  <c r="D131" i="38"/>
  <c r="D188" i="37"/>
  <c r="D118" i="38"/>
  <c r="I231" i="33"/>
  <c r="D244" i="37"/>
  <c r="D104" i="38"/>
  <c r="D92" i="45" s="1"/>
  <c r="D59" i="38"/>
  <c r="D41" i="45" s="1"/>
  <c r="D212" i="37"/>
  <c r="D86" i="38"/>
  <c r="D79" i="45" s="1"/>
  <c r="J231" i="33"/>
  <c r="K231" i="33"/>
  <c r="L231" i="33"/>
  <c r="M231" i="33"/>
  <c r="I191" i="33"/>
  <c r="D57" i="38"/>
  <c r="D70" i="45" s="1"/>
  <c r="J208" i="33"/>
  <c r="K208" i="33"/>
  <c r="L208" i="33"/>
  <c r="M208" i="33"/>
  <c r="I208" i="33"/>
  <c r="I204" i="33"/>
  <c r="J204" i="33"/>
  <c r="K204" i="33"/>
  <c r="L204" i="33"/>
  <c r="I196" i="33"/>
  <c r="J196" i="33"/>
  <c r="K196" i="33"/>
  <c r="L196" i="33"/>
  <c r="M196" i="33"/>
  <c r="L197" i="33"/>
  <c r="M197" i="33"/>
  <c r="I197" i="33"/>
  <c r="J197" i="33"/>
  <c r="K197" i="33"/>
  <c r="I192" i="33"/>
  <c r="D141" i="37"/>
  <c r="I194" i="33"/>
  <c r="J194" i="33"/>
  <c r="K194" i="33"/>
  <c r="L194" i="33"/>
  <c r="L195" i="33"/>
  <c r="M195" i="33"/>
  <c r="I195" i="33"/>
  <c r="J195" i="33"/>
  <c r="K195" i="33"/>
  <c r="L193" i="33"/>
  <c r="K193" i="33"/>
  <c r="J193" i="33"/>
  <c r="I193" i="33"/>
  <c r="M192" i="33"/>
  <c r="L192" i="33"/>
  <c r="K192" i="33"/>
  <c r="J192" i="33"/>
  <c r="M191" i="33"/>
  <c r="L191" i="33"/>
  <c r="K191" i="33"/>
  <c r="J191" i="33"/>
  <c r="X731" i="71"/>
  <c r="Y731" i="71"/>
  <c r="X732" i="71"/>
  <c r="Y732" i="71"/>
  <c r="X733" i="71"/>
  <c r="Y733" i="71"/>
  <c r="X734" i="71"/>
  <c r="Y734" i="71"/>
  <c r="X735" i="71"/>
  <c r="Y735" i="71"/>
  <c r="A731" i="71"/>
  <c r="A732" i="71"/>
  <c r="A733" i="71"/>
  <c r="A734" i="71"/>
  <c r="D735" i="71"/>
  <c r="D734" i="71"/>
  <c r="D733" i="71"/>
  <c r="D732" i="71"/>
  <c r="H44" i="50"/>
  <c r="H42" i="50"/>
  <c r="C42" i="50"/>
  <c r="H43" i="50"/>
  <c r="D731" i="71"/>
  <c r="Y730" i="71"/>
  <c r="X730" i="71"/>
  <c r="D730" i="71"/>
  <c r="Y729" i="71"/>
  <c r="X729" i="71"/>
  <c r="D729" i="71"/>
  <c r="Y728" i="71"/>
  <c r="X728" i="71"/>
  <c r="D728" i="71"/>
  <c r="Y727" i="71"/>
  <c r="X727" i="71"/>
  <c r="D727" i="71"/>
  <c r="D726" i="71"/>
  <c r="A725" i="71"/>
  <c r="A726" i="71"/>
  <c r="A727" i="71"/>
  <c r="A728" i="71"/>
  <c r="A729" i="71"/>
  <c r="A730" i="71"/>
  <c r="X726" i="71"/>
  <c r="Y726" i="71"/>
  <c r="H89" i="50"/>
  <c r="H90" i="50"/>
  <c r="H91" i="50"/>
  <c r="H92" i="50"/>
  <c r="H93" i="50"/>
  <c r="H94" i="50"/>
  <c r="H95" i="50"/>
  <c r="H96" i="50"/>
  <c r="H97" i="50"/>
  <c r="H88" i="50"/>
  <c r="Y725" i="71"/>
  <c r="X725" i="71"/>
  <c r="D725" i="71"/>
  <c r="Y724" i="71"/>
  <c r="X724" i="71"/>
  <c r="D724" i="71"/>
  <c r="Y723" i="71"/>
  <c r="X723" i="71"/>
  <c r="D723" i="71"/>
  <c r="Y722" i="71"/>
  <c r="X722" i="71"/>
  <c r="D722" i="71"/>
  <c r="Y721" i="71"/>
  <c r="X721" i="71"/>
  <c r="D721" i="71"/>
  <c r="D720" i="71"/>
  <c r="A719" i="71"/>
  <c r="A720" i="71"/>
  <c r="A721" i="71"/>
  <c r="A722" i="71"/>
  <c r="A723" i="71"/>
  <c r="A724" i="71"/>
  <c r="X720" i="71"/>
  <c r="Y720" i="71"/>
  <c r="D188" i="33"/>
  <c r="Y719" i="71"/>
  <c r="X719" i="71"/>
  <c r="D719" i="71"/>
  <c r="Y718" i="71"/>
  <c r="X718" i="71"/>
  <c r="D718" i="71"/>
  <c r="Y717" i="71"/>
  <c r="X717" i="71"/>
  <c r="D717" i="71"/>
  <c r="D716" i="71"/>
  <c r="A716" i="71"/>
  <c r="A717" i="71"/>
  <c r="A718" i="71"/>
  <c r="X716" i="71"/>
  <c r="Y716" i="71"/>
  <c r="J10" i="75"/>
  <c r="D142" i="37" l="1"/>
  <c r="D103" i="38"/>
  <c r="D93" i="45" s="1"/>
  <c r="N231" i="33"/>
  <c r="N208" i="33"/>
  <c r="N197" i="33"/>
  <c r="N196" i="33"/>
  <c r="N195" i="33"/>
  <c r="N191" i="33"/>
  <c r="N192" i="33"/>
  <c r="N193" i="33"/>
  <c r="J188" i="33"/>
  <c r="K188" i="33"/>
  <c r="L188" i="33"/>
  <c r="M188" i="33"/>
  <c r="I188" i="33"/>
  <c r="Y715" i="71"/>
  <c r="X715" i="71"/>
  <c r="D715" i="71"/>
  <c r="Y714" i="71"/>
  <c r="X714" i="71"/>
  <c r="D714" i="71"/>
  <c r="Y713" i="71"/>
  <c r="X713" i="71"/>
  <c r="D713" i="71"/>
  <c r="Y712" i="71"/>
  <c r="X712" i="71"/>
  <c r="D712" i="71"/>
  <c r="Y711" i="71"/>
  <c r="X711" i="71"/>
  <c r="D711" i="71"/>
  <c r="Y710" i="71"/>
  <c r="X710" i="71"/>
  <c r="D710" i="71"/>
  <c r="A712" i="71"/>
  <c r="A713" i="71"/>
  <c r="A714" i="71"/>
  <c r="A715" i="71"/>
  <c r="Y709" i="71"/>
  <c r="X709" i="71"/>
  <c r="D709" i="71"/>
  <c r="Y708" i="71"/>
  <c r="X708" i="71"/>
  <c r="D708" i="71"/>
  <c r="D707" i="71"/>
  <c r="A706" i="71"/>
  <c r="A707" i="71"/>
  <c r="A708" i="71"/>
  <c r="A709" i="71"/>
  <c r="A710" i="71"/>
  <c r="A711" i="71"/>
  <c r="X707" i="71"/>
  <c r="Y707" i="71"/>
  <c r="Y706" i="71"/>
  <c r="X706" i="71"/>
  <c r="D706" i="71"/>
  <c r="Y705" i="71"/>
  <c r="X705" i="71"/>
  <c r="A705" i="71"/>
  <c r="D705" i="71"/>
  <c r="Y704" i="71"/>
  <c r="X704" i="71"/>
  <c r="D704" i="71"/>
  <c r="Y703" i="71"/>
  <c r="X703" i="71"/>
  <c r="D703" i="71"/>
  <c r="Y702" i="71"/>
  <c r="X702" i="71"/>
  <c r="D702" i="71"/>
  <c r="Y701" i="71"/>
  <c r="X701" i="71"/>
  <c r="D701" i="71"/>
  <c r="D700" i="71"/>
  <c r="A699" i="71"/>
  <c r="A700" i="71"/>
  <c r="A701" i="71"/>
  <c r="A702" i="71"/>
  <c r="A703" i="71"/>
  <c r="A704" i="71"/>
  <c r="X700" i="71"/>
  <c r="Y700" i="71"/>
  <c r="D190" i="33"/>
  <c r="D157" i="37" s="1"/>
  <c r="D189" i="33"/>
  <c r="D184" i="33"/>
  <c r="D174" i="37" s="1"/>
  <c r="D185" i="33"/>
  <c r="D182" i="37" s="1"/>
  <c r="Y699" i="71"/>
  <c r="X699" i="71"/>
  <c r="D699" i="71"/>
  <c r="Y698" i="71"/>
  <c r="X698" i="71"/>
  <c r="D698" i="71"/>
  <c r="I184" i="33" l="1"/>
  <c r="D91" i="38"/>
  <c r="D78" i="45" s="1"/>
  <c r="D138" i="37"/>
  <c r="D90" i="38"/>
  <c r="D77" i="45" s="1"/>
  <c r="M189" i="33"/>
  <c r="I189" i="33"/>
  <c r="J189" i="33"/>
  <c r="K189" i="33"/>
  <c r="L189" i="33"/>
  <c r="I190" i="33"/>
  <c r="K190" i="33"/>
  <c r="J190" i="33"/>
  <c r="L190" i="33"/>
  <c r="M190" i="33"/>
  <c r="N188" i="33"/>
  <c r="I185" i="33"/>
  <c r="J185" i="33"/>
  <c r="K185" i="33"/>
  <c r="L185" i="33"/>
  <c r="M185" i="33"/>
  <c r="M184" i="33"/>
  <c r="L184" i="33"/>
  <c r="K184" i="33"/>
  <c r="J184" i="33"/>
  <c r="D697" i="71"/>
  <c r="A697" i="71"/>
  <c r="A698" i="71"/>
  <c r="X697" i="71"/>
  <c r="Y697" i="71"/>
  <c r="Y696" i="71"/>
  <c r="X696" i="71"/>
  <c r="D696" i="71"/>
  <c r="Y695" i="71"/>
  <c r="X695" i="71"/>
  <c r="D695" i="71"/>
  <c r="D694" i="71"/>
  <c r="Y694" i="71"/>
  <c r="X694" i="71"/>
  <c r="Y693" i="71"/>
  <c r="X693" i="71"/>
  <c r="D693" i="71"/>
  <c r="Y692" i="71"/>
  <c r="X692" i="71"/>
  <c r="D692" i="71"/>
  <c r="Y691" i="71"/>
  <c r="X691" i="71"/>
  <c r="D691" i="71"/>
  <c r="A690" i="71"/>
  <c r="A691" i="71"/>
  <c r="A692" i="71"/>
  <c r="A693" i="71"/>
  <c r="A694" i="71"/>
  <c r="A695" i="71"/>
  <c r="A696" i="71"/>
  <c r="D187" i="33"/>
  <c r="Y690" i="71"/>
  <c r="X690" i="71"/>
  <c r="D690" i="71"/>
  <c r="Y689" i="71"/>
  <c r="X689" i="71"/>
  <c r="D689" i="71"/>
  <c r="Y688" i="71"/>
  <c r="X688" i="71"/>
  <c r="D688" i="71"/>
  <c r="Y687" i="71"/>
  <c r="X687" i="71"/>
  <c r="D687" i="71"/>
  <c r="Y686" i="71"/>
  <c r="X686" i="71"/>
  <c r="D686" i="71"/>
  <c r="A685" i="71"/>
  <c r="A686" i="71"/>
  <c r="A687" i="71"/>
  <c r="A688" i="71"/>
  <c r="A689" i="71"/>
  <c r="D180" i="33"/>
  <c r="D183" i="33"/>
  <c r="D159" i="37" s="1"/>
  <c r="Y685" i="71"/>
  <c r="X685" i="71"/>
  <c r="D685" i="71"/>
  <c r="Y684" i="71"/>
  <c r="X684" i="71"/>
  <c r="D684" i="71"/>
  <c r="Y683" i="71"/>
  <c r="X683" i="71"/>
  <c r="D683" i="71"/>
  <c r="D682" i="71"/>
  <c r="A681" i="71"/>
  <c r="A682" i="71"/>
  <c r="A683" i="71"/>
  <c r="A684" i="71"/>
  <c r="X682" i="71"/>
  <c r="Y682" i="71"/>
  <c r="D186" i="33"/>
  <c r="Y681" i="71"/>
  <c r="X681" i="71"/>
  <c r="D681" i="71"/>
  <c r="Y680" i="71"/>
  <c r="X680" i="71"/>
  <c r="D680" i="71"/>
  <c r="Y679" i="71"/>
  <c r="X679" i="71"/>
  <c r="D679" i="71"/>
  <c r="Y678" i="71"/>
  <c r="X678" i="71"/>
  <c r="D678" i="71"/>
  <c r="D677" i="71"/>
  <c r="A677" i="71"/>
  <c r="A678" i="71"/>
  <c r="A679" i="71"/>
  <c r="A680" i="71"/>
  <c r="X677" i="71"/>
  <c r="Y677" i="71"/>
  <c r="Y676" i="71"/>
  <c r="X676" i="71"/>
  <c r="D676" i="71"/>
  <c r="Y675" i="71"/>
  <c r="X675" i="71"/>
  <c r="D675" i="71"/>
  <c r="Y674" i="71"/>
  <c r="X674" i="71"/>
  <c r="D674" i="71"/>
  <c r="Y673" i="71"/>
  <c r="X673" i="71"/>
  <c r="D673" i="71"/>
  <c r="Y672" i="71"/>
  <c r="X672" i="71"/>
  <c r="D672" i="71"/>
  <c r="A671" i="71"/>
  <c r="A672" i="71"/>
  <c r="A673" i="71"/>
  <c r="A674" i="71"/>
  <c r="A675" i="71"/>
  <c r="A676" i="71"/>
  <c r="D143" i="37" l="1"/>
  <c r="D106" i="38"/>
  <c r="D94" i="45" s="1"/>
  <c r="N190" i="33"/>
  <c r="N189" i="33"/>
  <c r="I187" i="33"/>
  <c r="J187" i="33"/>
  <c r="K187" i="33"/>
  <c r="L187" i="33"/>
  <c r="I186" i="33"/>
  <c r="J186" i="33"/>
  <c r="K186" i="33"/>
  <c r="L186" i="33"/>
  <c r="M186" i="33"/>
  <c r="N185" i="33"/>
  <c r="N184" i="33"/>
  <c r="K180" i="33"/>
  <c r="I180" i="33"/>
  <c r="J180" i="33"/>
  <c r="L180" i="33"/>
  <c r="M180" i="33"/>
  <c r="J183" i="33"/>
  <c r="K183" i="33"/>
  <c r="M183" i="33"/>
  <c r="I183" i="33"/>
  <c r="L183" i="33"/>
  <c r="Y671" i="71"/>
  <c r="X671" i="71"/>
  <c r="D671" i="71"/>
  <c r="Y670" i="71"/>
  <c r="X670" i="71"/>
  <c r="D670" i="71"/>
  <c r="A670" i="71"/>
  <c r="Y669" i="71"/>
  <c r="X669" i="71"/>
  <c r="D669" i="71"/>
  <c r="A669" i="71"/>
  <c r="Y668" i="71"/>
  <c r="X668" i="71"/>
  <c r="D668" i="71"/>
  <c r="A668" i="71"/>
  <c r="D667" i="71"/>
  <c r="A667" i="71"/>
  <c r="X667" i="71"/>
  <c r="Y667" i="71"/>
  <c r="D182" i="33"/>
  <c r="D178" i="33"/>
  <c r="D144" i="37" l="1"/>
  <c r="D141" i="38"/>
  <c r="D118" i="37"/>
  <c r="D85" i="38"/>
  <c r="D76" i="45" s="1"/>
  <c r="N186" i="33"/>
  <c r="N180" i="33"/>
  <c r="M182" i="33"/>
  <c r="I182" i="33"/>
  <c r="K182" i="33"/>
  <c r="J182" i="33"/>
  <c r="L182" i="33"/>
  <c r="N183" i="33"/>
  <c r="I178" i="33"/>
  <c r="J178" i="33"/>
  <c r="K178" i="33"/>
  <c r="L178" i="33"/>
  <c r="M178" i="33"/>
  <c r="N182" i="33" l="1"/>
  <c r="N178" i="33"/>
  <c r="Y666" i="71"/>
  <c r="X666" i="71"/>
  <c r="D666" i="71"/>
  <c r="A666" i="71"/>
  <c r="Y665" i="71"/>
  <c r="X665" i="71"/>
  <c r="D665" i="71"/>
  <c r="Y664" i="71"/>
  <c r="X664" i="71"/>
  <c r="D664" i="71"/>
  <c r="Y663" i="71"/>
  <c r="X663" i="71"/>
  <c r="D663" i="71"/>
  <c r="Y662" i="71"/>
  <c r="X662" i="71"/>
  <c r="D662" i="71"/>
  <c r="Y661" i="71"/>
  <c r="X661" i="71"/>
  <c r="D661" i="71"/>
  <c r="A661" i="71"/>
  <c r="A662" i="71"/>
  <c r="A663" i="71"/>
  <c r="A664" i="71"/>
  <c r="A665" i="71"/>
  <c r="D179" i="33"/>
  <c r="D101" i="37" s="1"/>
  <c r="F10" i="43"/>
  <c r="G10" i="43" s="1"/>
  <c r="H11" i="82"/>
  <c r="C90" i="50"/>
  <c r="C91" i="50"/>
  <c r="C92" i="50"/>
  <c r="C93" i="50"/>
  <c r="C94" i="50"/>
  <c r="C95" i="50"/>
  <c r="Y660" i="71"/>
  <c r="X660" i="71"/>
  <c r="D660" i="71"/>
  <c r="Y659" i="71"/>
  <c r="X659" i="71"/>
  <c r="D659" i="71"/>
  <c r="Y658" i="71"/>
  <c r="X658" i="71"/>
  <c r="D658" i="71"/>
  <c r="Y657" i="71"/>
  <c r="X657" i="71"/>
  <c r="D657" i="71"/>
  <c r="Y656" i="71"/>
  <c r="X656" i="71"/>
  <c r="D656" i="71"/>
  <c r="D655" i="71"/>
  <c r="A655" i="71"/>
  <c r="A656" i="71"/>
  <c r="A657" i="71"/>
  <c r="A658" i="71"/>
  <c r="A659" i="71"/>
  <c r="A660" i="71"/>
  <c r="X655" i="71"/>
  <c r="Y655" i="71"/>
  <c r="D181" i="33"/>
  <c r="D173" i="33"/>
  <c r="D75" i="38" s="1"/>
  <c r="D58" i="45" s="1"/>
  <c r="D174" i="33"/>
  <c r="I11" i="82" l="1"/>
  <c r="J11" i="82"/>
  <c r="D140" i="37"/>
  <c r="D101" i="38"/>
  <c r="D91" i="45" s="1"/>
  <c r="D116" i="37"/>
  <c r="D87" i="38"/>
  <c r="D74" i="45" s="1"/>
  <c r="I173" i="33"/>
  <c r="D108" i="37"/>
  <c r="K181" i="33"/>
  <c r="L181" i="33"/>
  <c r="I181" i="33"/>
  <c r="J181" i="33"/>
  <c r="K179" i="33"/>
  <c r="L179" i="33"/>
  <c r="I179" i="33"/>
  <c r="J179" i="33"/>
  <c r="I174" i="33"/>
  <c r="J174" i="33"/>
  <c r="K174" i="33"/>
  <c r="L174" i="33"/>
  <c r="M174" i="33"/>
  <c r="M173" i="33"/>
  <c r="L173" i="33"/>
  <c r="K173" i="33"/>
  <c r="J173" i="33"/>
  <c r="H37" i="50"/>
  <c r="C89" i="50"/>
  <c r="C88" i="50"/>
  <c r="C87" i="50"/>
  <c r="Y654" i="71"/>
  <c r="X654" i="71"/>
  <c r="D654" i="71"/>
  <c r="A654" i="71"/>
  <c r="Y653" i="71"/>
  <c r="X653" i="71"/>
  <c r="D653" i="71"/>
  <c r="A653" i="71"/>
  <c r="Y652" i="71"/>
  <c r="X652" i="71"/>
  <c r="D652" i="71"/>
  <c r="A652" i="71"/>
  <c r="Y651" i="71"/>
  <c r="X651" i="71"/>
  <c r="N173" i="33" l="1"/>
  <c r="N174" i="33"/>
  <c r="D651" i="71"/>
  <c r="A651" i="71"/>
  <c r="D650" i="71"/>
  <c r="A650" i="71"/>
  <c r="X650" i="71"/>
  <c r="Y650" i="71"/>
  <c r="Y649" i="71" l="1"/>
  <c r="X649" i="71"/>
  <c r="D649" i="71"/>
  <c r="A649" i="71"/>
  <c r="Y648" i="71"/>
  <c r="X648" i="71"/>
  <c r="D648" i="71"/>
  <c r="A648" i="71"/>
  <c r="Y647" i="71"/>
  <c r="X647" i="71"/>
  <c r="D647" i="71"/>
  <c r="A647" i="71"/>
  <c r="Y646" i="71"/>
  <c r="X646" i="71"/>
  <c r="D646" i="71"/>
  <c r="A646" i="71"/>
  <c r="Y645" i="71"/>
  <c r="X645" i="71"/>
  <c r="D645" i="71"/>
  <c r="A645" i="71"/>
  <c r="D644" i="71"/>
  <c r="A644" i="71"/>
  <c r="X644" i="71"/>
  <c r="Y644" i="71"/>
  <c r="D177" i="33"/>
  <c r="D156" i="37" s="1"/>
  <c r="H36" i="50"/>
  <c r="Y643" i="71"/>
  <c r="X643" i="71"/>
  <c r="D643" i="71"/>
  <c r="Y642" i="71"/>
  <c r="X642" i="71"/>
  <c r="D642" i="71"/>
  <c r="Y641" i="71"/>
  <c r="X641" i="71"/>
  <c r="D641" i="71"/>
  <c r="Y640" i="71"/>
  <c r="X640" i="71"/>
  <c r="D640" i="71"/>
  <c r="A639" i="71"/>
  <c r="A640" i="71"/>
  <c r="A641" i="71"/>
  <c r="A642" i="71"/>
  <c r="A643" i="71"/>
  <c r="Y639" i="71"/>
  <c r="X639" i="71"/>
  <c r="D639" i="71"/>
  <c r="Y638" i="71"/>
  <c r="X638" i="71"/>
  <c r="D638" i="71"/>
  <c r="Y637" i="71"/>
  <c r="X637" i="71"/>
  <c r="D637" i="71"/>
  <c r="Y636" i="71"/>
  <c r="X636" i="71"/>
  <c r="D636" i="71"/>
  <c r="Y635" i="71"/>
  <c r="X635" i="71"/>
  <c r="D635" i="71"/>
  <c r="D175" i="33"/>
  <c r="D171" i="33"/>
  <c r="A636" i="71"/>
  <c r="A637" i="71"/>
  <c r="A638" i="71"/>
  <c r="Y634" i="71"/>
  <c r="X634" i="71"/>
  <c r="D634" i="71"/>
  <c r="Y633" i="71"/>
  <c r="X633" i="71"/>
  <c r="D633" i="71"/>
  <c r="Y632" i="71"/>
  <c r="X632" i="71"/>
  <c r="D632" i="71"/>
  <c r="Y631" i="71"/>
  <c r="X631" i="71"/>
  <c r="D631" i="71"/>
  <c r="A632" i="71"/>
  <c r="A633" i="71"/>
  <c r="A634" i="71"/>
  <c r="A635" i="71"/>
  <c r="Y630" i="71"/>
  <c r="X630" i="71"/>
  <c r="D630" i="71"/>
  <c r="Y629" i="71"/>
  <c r="X629" i="71"/>
  <c r="D629" i="71"/>
  <c r="Y628" i="71"/>
  <c r="X628" i="71"/>
  <c r="D628" i="71"/>
  <c r="D627" i="71"/>
  <c r="X627" i="71"/>
  <c r="Y627" i="71"/>
  <c r="A629" i="71"/>
  <c r="A630" i="71"/>
  <c r="A631" i="71"/>
  <c r="D198" i="33"/>
  <c r="D172" i="33"/>
  <c r="D170" i="33"/>
  <c r="Y626" i="71"/>
  <c r="X626" i="71"/>
  <c r="D626" i="71"/>
  <c r="Y625" i="71"/>
  <c r="X625" i="71"/>
  <c r="D625" i="71"/>
  <c r="D624" i="71"/>
  <c r="X624" i="71"/>
  <c r="Y624" i="71"/>
  <c r="A625" i="71"/>
  <c r="A626" i="71"/>
  <c r="A627" i="71"/>
  <c r="A628" i="71"/>
  <c r="D65" i="38" l="1"/>
  <c r="D44" i="45" s="1"/>
  <c r="D213" i="37"/>
  <c r="D139" i="37"/>
  <c r="D95" i="38"/>
  <c r="D90" i="45" s="1"/>
  <c r="D117" i="37"/>
  <c r="D93" i="38"/>
  <c r="D75" i="45" s="1"/>
  <c r="D109" i="37"/>
  <c r="D80" i="38"/>
  <c r="D59" i="45" s="1"/>
  <c r="M170" i="33"/>
  <c r="D160" i="37"/>
  <c r="I198" i="33"/>
  <c r="J198" i="33"/>
  <c r="K198" i="33"/>
  <c r="L198" i="33"/>
  <c r="M198" i="33"/>
  <c r="I177" i="33"/>
  <c r="J177" i="33"/>
  <c r="K177" i="33"/>
  <c r="L177" i="33"/>
  <c r="L175" i="33"/>
  <c r="M175" i="33"/>
  <c r="I175" i="33"/>
  <c r="J175" i="33"/>
  <c r="K175" i="33"/>
  <c r="L172" i="33"/>
  <c r="M172" i="33"/>
  <c r="I172" i="33"/>
  <c r="J172" i="33"/>
  <c r="K172" i="33"/>
  <c r="I171" i="33"/>
  <c r="J171" i="33"/>
  <c r="K171" i="33"/>
  <c r="L171" i="33"/>
  <c r="M171" i="33"/>
  <c r="L170" i="33"/>
  <c r="K170" i="33"/>
  <c r="J170" i="33"/>
  <c r="I170" i="33"/>
  <c r="A624" i="71"/>
  <c r="Y623" i="71"/>
  <c r="X623" i="71"/>
  <c r="D623" i="71"/>
  <c r="Y622" i="71"/>
  <c r="X622" i="71"/>
  <c r="D622" i="71"/>
  <c r="Y621" i="71"/>
  <c r="X621" i="71"/>
  <c r="D621" i="71"/>
  <c r="Y620" i="71"/>
  <c r="X620" i="71"/>
  <c r="D620" i="71"/>
  <c r="D619" i="71"/>
  <c r="A619" i="71"/>
  <c r="A620" i="71"/>
  <c r="A621" i="71"/>
  <c r="A622" i="71"/>
  <c r="A623" i="71"/>
  <c r="X619" i="71"/>
  <c r="Y619" i="71"/>
  <c r="D167" i="33"/>
  <c r="D106" i="37" s="1"/>
  <c r="K10" i="75"/>
  <c r="N198" i="33" l="1"/>
  <c r="N175" i="33"/>
  <c r="N171" i="33"/>
  <c r="N172" i="33"/>
  <c r="N170" i="33"/>
  <c r="I167" i="33"/>
  <c r="J167" i="33"/>
  <c r="K167" i="33"/>
  <c r="L167" i="33"/>
  <c r="M167" i="33"/>
  <c r="Y618" i="71"/>
  <c r="X618" i="71"/>
  <c r="D618" i="71"/>
  <c r="Y617" i="71"/>
  <c r="X617" i="71"/>
  <c r="D617" i="71"/>
  <c r="Y616" i="71"/>
  <c r="X616" i="71"/>
  <c r="D616" i="71"/>
  <c r="D615" i="71"/>
  <c r="A615" i="71"/>
  <c r="A616" i="71"/>
  <c r="A617" i="71"/>
  <c r="A618" i="71"/>
  <c r="X615" i="71"/>
  <c r="Y615" i="71"/>
  <c r="D168" i="33"/>
  <c r="D166" i="33"/>
  <c r="Y614" i="71"/>
  <c r="X614" i="71"/>
  <c r="D614" i="71"/>
  <c r="Y613" i="71"/>
  <c r="X613" i="71"/>
  <c r="D613" i="71"/>
  <c r="Y612" i="71"/>
  <c r="X612" i="71"/>
  <c r="D612" i="71"/>
  <c r="A611" i="71"/>
  <c r="A612" i="71"/>
  <c r="A613" i="71"/>
  <c r="A614" i="71"/>
  <c r="Y611" i="71"/>
  <c r="X611" i="71"/>
  <c r="D611" i="71"/>
  <c r="Y610" i="71"/>
  <c r="X610" i="71"/>
  <c r="D610" i="71"/>
  <c r="A610" i="71"/>
  <c r="Y609" i="71"/>
  <c r="X609" i="71"/>
  <c r="D609" i="71"/>
  <c r="A609" i="71"/>
  <c r="D608" i="71"/>
  <c r="A608" i="71"/>
  <c r="X608" i="71"/>
  <c r="Y608" i="71"/>
  <c r="D176" i="33"/>
  <c r="G27" i="73"/>
  <c r="G23" i="73"/>
  <c r="G17" i="73"/>
  <c r="X607" i="71"/>
  <c r="Y607" i="71"/>
  <c r="D607" i="71"/>
  <c r="A607" i="71"/>
  <c r="Y606" i="71"/>
  <c r="X606" i="71"/>
  <c r="D606" i="71"/>
  <c r="A606" i="71"/>
  <c r="Y605" i="71"/>
  <c r="X605" i="71"/>
  <c r="D605" i="71"/>
  <c r="A605" i="71"/>
  <c r="D604" i="71"/>
  <c r="A604" i="71"/>
  <c r="X604" i="71"/>
  <c r="Y604" i="71"/>
  <c r="D47" i="38" l="1"/>
  <c r="D60" i="45" s="1"/>
  <c r="D204" i="37"/>
  <c r="D133" i="37"/>
  <c r="D77" i="38"/>
  <c r="D48" i="45" s="1"/>
  <c r="D122" i="37"/>
  <c r="D64" i="38"/>
  <c r="D69" i="45" s="1"/>
  <c r="I176" i="33"/>
  <c r="J176" i="33"/>
  <c r="K176" i="33"/>
  <c r="L176" i="33"/>
  <c r="M176" i="33"/>
  <c r="I168" i="33"/>
  <c r="J168" i="33"/>
  <c r="K168" i="33"/>
  <c r="L168" i="33"/>
  <c r="M168" i="33"/>
  <c r="N167" i="33"/>
  <c r="J166" i="33"/>
  <c r="K166" i="33"/>
  <c r="L166" i="33"/>
  <c r="I166" i="33"/>
  <c r="M166" i="33"/>
  <c r="M354" i="33"/>
  <c r="M353" i="33"/>
  <c r="M315" i="33" s="1"/>
  <c r="N315" i="33" s="1"/>
  <c r="M349" i="33"/>
  <c r="M317" i="33" s="1"/>
  <c r="N317" i="33" s="1"/>
  <c r="M311" i="33" l="1"/>
  <c r="M312" i="33"/>
  <c r="M313" i="33"/>
  <c r="N176" i="33"/>
  <c r="N168" i="33"/>
  <c r="N166" i="33"/>
  <c r="M340" i="33"/>
  <c r="M341" i="33"/>
  <c r="M339" i="33"/>
  <c r="M179" i="33" s="1"/>
  <c r="H171" i="38"/>
  <c r="G171" i="38"/>
  <c r="F171" i="38"/>
  <c r="E171" i="38"/>
  <c r="H170" i="38"/>
  <c r="G170" i="38"/>
  <c r="F170" i="38"/>
  <c r="E170" i="38"/>
  <c r="N313" i="33" l="1"/>
  <c r="N179" i="33"/>
  <c r="N311" i="33"/>
  <c r="N312" i="33"/>
  <c r="M342" i="33"/>
  <c r="M237" i="33" s="1"/>
  <c r="M338" i="33"/>
  <c r="M253" i="33" s="1"/>
  <c r="N237" i="33" l="1"/>
  <c r="N253" i="33"/>
  <c r="M256" i="33"/>
  <c r="M262" i="33"/>
  <c r="M187" i="33"/>
  <c r="Y603" i="71"/>
  <c r="X603" i="71"/>
  <c r="D603" i="71"/>
  <c r="Y602" i="71"/>
  <c r="X602" i="71"/>
  <c r="D602" i="71"/>
  <c r="Y601" i="71"/>
  <c r="X601" i="71"/>
  <c r="D601" i="71"/>
  <c r="A601" i="71"/>
  <c r="A602" i="71"/>
  <c r="A603" i="71"/>
  <c r="D169" i="33"/>
  <c r="D164" i="33"/>
  <c r="D245" i="37" s="1"/>
  <c r="N262" i="33" l="1"/>
  <c r="N187" i="33"/>
  <c r="N256" i="33"/>
  <c r="D58" i="38"/>
  <c r="D61" i="45" s="1"/>
  <c r="D205" i="37"/>
  <c r="L169" i="33"/>
  <c r="M169" i="33"/>
  <c r="J169" i="33"/>
  <c r="K169" i="33"/>
  <c r="I169" i="33"/>
  <c r="K164" i="33"/>
  <c r="L164" i="33"/>
  <c r="J164" i="33"/>
  <c r="M164" i="33"/>
  <c r="I164" i="33"/>
  <c r="N169" i="33" l="1"/>
  <c r="N164" i="33"/>
  <c r="Y600" i="71"/>
  <c r="X600" i="71"/>
  <c r="Y599" i="71"/>
  <c r="X599" i="71"/>
  <c r="D600" i="71"/>
  <c r="D599" i="71"/>
  <c r="Y598" i="71"/>
  <c r="X598" i="71"/>
  <c r="D598" i="71"/>
  <c r="D597" i="71"/>
  <c r="A597" i="71"/>
  <c r="A598" i="71"/>
  <c r="A599" i="71"/>
  <c r="A600" i="71"/>
  <c r="X597" i="71"/>
  <c r="Y597" i="71"/>
  <c r="D161" i="33"/>
  <c r="D110" i="37" l="1"/>
  <c r="D60" i="38"/>
  <c r="D62" i="45" s="1"/>
  <c r="I161" i="33"/>
  <c r="J161" i="33"/>
  <c r="K161" i="33"/>
  <c r="L161" i="33"/>
  <c r="M161" i="33"/>
  <c r="H6" i="50"/>
  <c r="H8" i="50"/>
  <c r="H9" i="50"/>
  <c r="H10" i="50"/>
  <c r="H11" i="50"/>
  <c r="H12" i="50"/>
  <c r="H13" i="50"/>
  <c r="H14" i="50"/>
  <c r="H32" i="50"/>
  <c r="H33" i="50"/>
  <c r="H34" i="50"/>
  <c r="H35" i="50"/>
  <c r="H38" i="50"/>
  <c r="H39" i="50"/>
  <c r="H40" i="50"/>
  <c r="H45" i="50"/>
  <c r="H46" i="50"/>
  <c r="H47" i="50"/>
  <c r="H48" i="50"/>
  <c r="H49" i="50"/>
  <c r="H50" i="50"/>
  <c r="H51" i="50"/>
  <c r="H52" i="50"/>
  <c r="H54" i="50"/>
  <c r="H55" i="50"/>
  <c r="H56" i="50"/>
  <c r="H57" i="50"/>
  <c r="H58" i="50"/>
  <c r="H59" i="50"/>
  <c r="H60" i="50"/>
  <c r="H61" i="50"/>
  <c r="H62" i="50"/>
  <c r="H63" i="50"/>
  <c r="H64" i="50"/>
  <c r="H65" i="50"/>
  <c r="H74" i="50"/>
  <c r="H75" i="50"/>
  <c r="H76" i="50"/>
  <c r="H77" i="50"/>
  <c r="H78" i="50"/>
  <c r="H79" i="50"/>
  <c r="H80" i="50"/>
  <c r="H81" i="50"/>
  <c r="H82" i="50"/>
  <c r="Y596" i="71"/>
  <c r="X596" i="71"/>
  <c r="D596" i="71"/>
  <c r="A596" i="71"/>
  <c r="Y595" i="71"/>
  <c r="X595" i="71"/>
  <c r="D595" i="71"/>
  <c r="A595" i="71"/>
  <c r="Y594" i="71"/>
  <c r="X594" i="71"/>
  <c r="D594" i="71"/>
  <c r="A594" i="71"/>
  <c r="Y593" i="71"/>
  <c r="X593" i="71"/>
  <c r="D593" i="71"/>
  <c r="A593" i="71"/>
  <c r="D592" i="71"/>
  <c r="A592" i="71"/>
  <c r="X592" i="71"/>
  <c r="Y592" i="71"/>
  <c r="D163" i="33"/>
  <c r="D293" i="37" s="1"/>
  <c r="D165" i="33"/>
  <c r="Y591" i="71"/>
  <c r="X591" i="71"/>
  <c r="D591" i="71"/>
  <c r="Y590" i="71"/>
  <c r="X590" i="71"/>
  <c r="D590" i="71"/>
  <c r="Y589" i="71"/>
  <c r="X589" i="71"/>
  <c r="D589" i="71"/>
  <c r="Y588" i="71"/>
  <c r="X588" i="71"/>
  <c r="D588" i="71"/>
  <c r="Y587" i="71"/>
  <c r="X587" i="71"/>
  <c r="D587" i="71"/>
  <c r="A587" i="71"/>
  <c r="A588" i="71"/>
  <c r="A589" i="71"/>
  <c r="A590" i="71"/>
  <c r="A591" i="71"/>
  <c r="D102" i="38" l="1"/>
  <c r="D73" i="45" s="1"/>
  <c r="D66" i="38"/>
  <c r="D46" i="45" s="1"/>
  <c r="D150" i="37"/>
  <c r="L165" i="33"/>
  <c r="I165" i="33"/>
  <c r="K165" i="33"/>
  <c r="J165" i="33"/>
  <c r="I163" i="33"/>
  <c r="L163" i="33"/>
  <c r="J163" i="33"/>
  <c r="K163" i="33"/>
  <c r="N161" i="33"/>
  <c r="X583" i="71"/>
  <c r="Y583" i="71"/>
  <c r="X584" i="71"/>
  <c r="Y584" i="71"/>
  <c r="X585" i="71"/>
  <c r="Y585" i="71"/>
  <c r="X586" i="71"/>
  <c r="Y586" i="71"/>
  <c r="D586" i="71"/>
  <c r="D585" i="71"/>
  <c r="D584" i="71"/>
  <c r="D583" i="71"/>
  <c r="D582" i="71"/>
  <c r="A582" i="71"/>
  <c r="A583" i="71"/>
  <c r="A584" i="71"/>
  <c r="A585" i="71"/>
  <c r="A586" i="71"/>
  <c r="X582" i="71"/>
  <c r="Y582" i="71"/>
  <c r="D581" i="71"/>
  <c r="Y577" i="71"/>
  <c r="X577" i="71"/>
  <c r="D577" i="71"/>
  <c r="A577" i="71"/>
  <c r="D580" i="71"/>
  <c r="Y579" i="71"/>
  <c r="D579" i="71"/>
  <c r="Y578" i="71"/>
  <c r="D578" i="71"/>
  <c r="A579" i="71"/>
  <c r="A580" i="71"/>
  <c r="A581" i="71"/>
  <c r="A576" i="71"/>
  <c r="A578" i="71"/>
  <c r="D159" i="33"/>
  <c r="D105" i="37" s="1"/>
  <c r="X579" i="71"/>
  <c r="X578" i="71"/>
  <c r="Y567" i="71"/>
  <c r="X567" i="71"/>
  <c r="D567" i="71"/>
  <c r="A567" i="71"/>
  <c r="D576" i="71"/>
  <c r="D575" i="71"/>
  <c r="D574" i="71"/>
  <c r="D573" i="71"/>
  <c r="X573" i="71"/>
  <c r="Y573" i="71"/>
  <c r="X574" i="71"/>
  <c r="Y574" i="71"/>
  <c r="X575" i="71"/>
  <c r="Y575" i="71"/>
  <c r="X576" i="71"/>
  <c r="Y576" i="71"/>
  <c r="X580" i="71"/>
  <c r="Y580" i="71"/>
  <c r="X581" i="71"/>
  <c r="Y581" i="71"/>
  <c r="A572" i="71"/>
  <c r="A573" i="71"/>
  <c r="A574" i="71"/>
  <c r="A575" i="71"/>
  <c r="D160" i="33"/>
  <c r="D162" i="33"/>
  <c r="D111" i="37" l="1"/>
  <c r="D53" i="38"/>
  <c r="D63" i="45" s="1"/>
  <c r="D27" i="38"/>
  <c r="D68" i="45" s="1"/>
  <c r="D120" i="37"/>
  <c r="K162" i="33"/>
  <c r="L162" i="33"/>
  <c r="M162" i="33"/>
  <c r="I162" i="33"/>
  <c r="J162" i="33"/>
  <c r="I159" i="33"/>
  <c r="M159" i="33"/>
  <c r="J159" i="33"/>
  <c r="K159" i="33"/>
  <c r="L159" i="33"/>
  <c r="K160" i="33"/>
  <c r="L160" i="33"/>
  <c r="M160" i="33"/>
  <c r="I160" i="33"/>
  <c r="J160" i="33"/>
  <c r="Y572" i="71"/>
  <c r="X572" i="71"/>
  <c r="D572" i="71"/>
  <c r="Y571" i="71"/>
  <c r="X571" i="71"/>
  <c r="D571" i="71"/>
  <c r="Y570" i="71"/>
  <c r="X570" i="71"/>
  <c r="D570" i="71"/>
  <c r="Y569" i="71"/>
  <c r="X569" i="71"/>
  <c r="D569" i="71"/>
  <c r="Y568" i="71"/>
  <c r="X568" i="71"/>
  <c r="D568" i="71"/>
  <c r="A568" i="71"/>
  <c r="A569" i="71"/>
  <c r="A570" i="71"/>
  <c r="A571" i="71"/>
  <c r="N162" i="33" l="1"/>
  <c r="N159" i="33"/>
  <c r="N160" i="33"/>
  <c r="X563" i="71"/>
  <c r="Y563" i="71"/>
  <c r="D563" i="71"/>
  <c r="A563" i="71"/>
  <c r="Y566" i="71"/>
  <c r="X566" i="71"/>
  <c r="D566" i="71"/>
  <c r="Y565" i="71"/>
  <c r="X565" i="71"/>
  <c r="D565" i="71"/>
  <c r="Y564" i="71"/>
  <c r="X564" i="71"/>
  <c r="D564" i="71"/>
  <c r="D562" i="71"/>
  <c r="A564" i="71"/>
  <c r="A565" i="71"/>
  <c r="A566" i="71"/>
  <c r="A562" i="71"/>
  <c r="X562" i="71"/>
  <c r="Y562" i="71"/>
  <c r="D158" i="33"/>
  <c r="D156" i="33"/>
  <c r="H30" i="82"/>
  <c r="I30" i="82"/>
  <c r="H29" i="82"/>
  <c r="I29" i="82"/>
  <c r="D112" i="37" l="1"/>
  <c r="D84" i="38"/>
  <c r="D135" i="37"/>
  <c r="D79" i="38"/>
  <c r="D47" i="45" s="1"/>
  <c r="L158" i="33"/>
  <c r="I158" i="33"/>
  <c r="J158" i="33"/>
  <c r="K158" i="33"/>
  <c r="M156" i="33"/>
  <c r="I156" i="33"/>
  <c r="L156" i="33"/>
  <c r="J156" i="33"/>
  <c r="K156" i="33"/>
  <c r="N156" i="33" l="1"/>
  <c r="Y561" i="71"/>
  <c r="X561" i="71"/>
  <c r="D561" i="71"/>
  <c r="A561" i="71"/>
  <c r="Y560" i="71"/>
  <c r="X560" i="71"/>
  <c r="D560" i="71"/>
  <c r="A560" i="71"/>
  <c r="Y559" i="71"/>
  <c r="X559" i="71"/>
  <c r="D559" i="71"/>
  <c r="Y558" i="71"/>
  <c r="X558" i="71"/>
  <c r="D558" i="71"/>
  <c r="Y557" i="71"/>
  <c r="X557" i="71"/>
  <c r="D557" i="71"/>
  <c r="A558" i="71"/>
  <c r="A559" i="71"/>
  <c r="Y556" i="71"/>
  <c r="X556" i="71"/>
  <c r="D556" i="71"/>
  <c r="Y555" i="71"/>
  <c r="X555" i="71"/>
  <c r="D555" i="71"/>
  <c r="Y554" i="71"/>
  <c r="X554" i="71"/>
  <c r="D554" i="71"/>
  <c r="Y553" i="71"/>
  <c r="X553" i="71"/>
  <c r="D553" i="71"/>
  <c r="Y552" i="71"/>
  <c r="X552" i="71"/>
  <c r="D552" i="71"/>
  <c r="D551" i="71"/>
  <c r="A552" i="71"/>
  <c r="A553" i="71"/>
  <c r="A554" i="71"/>
  <c r="A555" i="71"/>
  <c r="A556" i="71"/>
  <c r="A557" i="71"/>
  <c r="A550" i="71"/>
  <c r="A551" i="71"/>
  <c r="X551" i="71"/>
  <c r="Y551" i="71"/>
  <c r="D155" i="33"/>
  <c r="D104" i="37" s="1"/>
  <c r="D157" i="33"/>
  <c r="D154" i="33"/>
  <c r="D115" i="37" s="1"/>
  <c r="Y550" i="71"/>
  <c r="X550" i="71"/>
  <c r="D550" i="71"/>
  <c r="Y549" i="71"/>
  <c r="X549" i="71"/>
  <c r="D549" i="71"/>
  <c r="A549" i="71"/>
  <c r="Y548" i="71"/>
  <c r="X548" i="71"/>
  <c r="D548" i="71"/>
  <c r="Y547" i="71"/>
  <c r="X547" i="71"/>
  <c r="D547" i="71"/>
  <c r="Y546" i="71"/>
  <c r="X546" i="71"/>
  <c r="D546" i="71"/>
  <c r="Y545" i="71"/>
  <c r="X545" i="71"/>
  <c r="D545" i="71"/>
  <c r="A545" i="71"/>
  <c r="A546" i="71"/>
  <c r="A547" i="71"/>
  <c r="A548" i="71"/>
  <c r="Y544" i="71"/>
  <c r="X544" i="71"/>
  <c r="A544" i="71"/>
  <c r="D544" i="71"/>
  <c r="Y543" i="71"/>
  <c r="X543" i="71"/>
  <c r="D543" i="71"/>
  <c r="Y542" i="71"/>
  <c r="X542" i="71"/>
  <c r="D542" i="71"/>
  <c r="Y541" i="71"/>
  <c r="X541" i="71"/>
  <c r="D541" i="71"/>
  <c r="Y540" i="71"/>
  <c r="X540" i="71"/>
  <c r="D540" i="71"/>
  <c r="D539" i="71"/>
  <c r="A538" i="71"/>
  <c r="A539" i="71"/>
  <c r="A540" i="71"/>
  <c r="A541" i="71"/>
  <c r="A542" i="71"/>
  <c r="A543" i="71"/>
  <c r="X539" i="71"/>
  <c r="Y539" i="71"/>
  <c r="D150" i="33"/>
  <c r="D151" i="33"/>
  <c r="Y538" i="71"/>
  <c r="X538" i="71"/>
  <c r="D538" i="71"/>
  <c r="Y537" i="71"/>
  <c r="X537" i="71"/>
  <c r="D537" i="71"/>
  <c r="A537" i="71"/>
  <c r="Y536" i="71"/>
  <c r="X536" i="71"/>
  <c r="D536" i="71"/>
  <c r="A536" i="71"/>
  <c r="Y535" i="71"/>
  <c r="X535" i="71"/>
  <c r="D535" i="71"/>
  <c r="A535" i="71"/>
  <c r="Y534" i="71"/>
  <c r="X534" i="71"/>
  <c r="D534" i="71"/>
  <c r="A534" i="71"/>
  <c r="D533" i="71"/>
  <c r="A533" i="71"/>
  <c r="X533" i="71"/>
  <c r="Y533" i="71"/>
  <c r="Y532" i="71"/>
  <c r="X532" i="71"/>
  <c r="D532" i="71"/>
  <c r="A532" i="71"/>
  <c r="Y531" i="71"/>
  <c r="X531" i="71"/>
  <c r="D531" i="71"/>
  <c r="Y530" i="71"/>
  <c r="X530" i="71"/>
  <c r="D530" i="71"/>
  <c r="D529" i="71"/>
  <c r="A528" i="71"/>
  <c r="A529" i="71"/>
  <c r="A530" i="71"/>
  <c r="A531" i="71"/>
  <c r="X529" i="71"/>
  <c r="Y529" i="71"/>
  <c r="D147" i="33"/>
  <c r="AG122" i="81"/>
  <c r="Y528" i="71"/>
  <c r="X528" i="71"/>
  <c r="D528" i="71"/>
  <c r="X527" i="71"/>
  <c r="D527" i="71"/>
  <c r="A527" i="71"/>
  <c r="X526" i="71"/>
  <c r="D526" i="71"/>
  <c r="A526" i="71"/>
  <c r="X525" i="71"/>
  <c r="D525" i="71"/>
  <c r="A525" i="71"/>
  <c r="Y525" i="71"/>
  <c r="Y526" i="71"/>
  <c r="Y527" i="71"/>
  <c r="D524" i="71"/>
  <c r="A524" i="71"/>
  <c r="X524" i="71"/>
  <c r="Y524" i="71"/>
  <c r="D39" i="38" l="1"/>
  <c r="D151" i="37"/>
  <c r="D114" i="37"/>
  <c r="D63" i="38"/>
  <c r="D65" i="45" s="1"/>
  <c r="D136" i="37"/>
  <c r="D49" i="38"/>
  <c r="I147" i="33"/>
  <c r="D103" i="37"/>
  <c r="M157" i="33"/>
  <c r="I157" i="33"/>
  <c r="J157" i="33"/>
  <c r="K157" i="33"/>
  <c r="L157" i="33"/>
  <c r="I155" i="33"/>
  <c r="L155" i="33"/>
  <c r="K155" i="33"/>
  <c r="M155" i="33"/>
  <c r="J155" i="33"/>
  <c r="M154" i="33"/>
  <c r="K154" i="33"/>
  <c r="L154" i="33"/>
  <c r="I154" i="33"/>
  <c r="J154" i="33"/>
  <c r="I150" i="33"/>
  <c r="J150" i="33"/>
  <c r="K150" i="33"/>
  <c r="L150" i="33"/>
  <c r="M150" i="33"/>
  <c r="L151" i="33"/>
  <c r="M151" i="33"/>
  <c r="K151" i="33"/>
  <c r="I151" i="33"/>
  <c r="J151" i="33"/>
  <c r="M147" i="33"/>
  <c r="L147" i="33"/>
  <c r="K147" i="33"/>
  <c r="J147" i="33"/>
  <c r="N157" i="33" l="1"/>
  <c r="N155" i="33"/>
  <c r="N154" i="33"/>
  <c r="N151" i="33"/>
  <c r="N150" i="33"/>
  <c r="N147" i="33"/>
  <c r="X523" i="71" l="1"/>
  <c r="Y523" i="71"/>
  <c r="D523" i="71"/>
  <c r="A523" i="71"/>
  <c r="X520" i="71"/>
  <c r="Y520" i="71"/>
  <c r="X521" i="71"/>
  <c r="Y521" i="71"/>
  <c r="X522" i="71"/>
  <c r="Y522" i="71"/>
  <c r="D522" i="71"/>
  <c r="D521" i="71"/>
  <c r="D520" i="71"/>
  <c r="A520" i="71"/>
  <c r="A521" i="71"/>
  <c r="A522" i="71"/>
  <c r="D146" i="33"/>
  <c r="D145" i="33"/>
  <c r="D102" i="37" s="1"/>
  <c r="AS82" i="81"/>
  <c r="D137" i="37" l="1"/>
  <c r="D42" i="38"/>
  <c r="I146" i="33"/>
  <c r="K146" i="33"/>
  <c r="L146" i="33"/>
  <c r="M146" i="33"/>
  <c r="J146" i="33"/>
  <c r="I145" i="33"/>
  <c r="J145" i="33"/>
  <c r="K145" i="33"/>
  <c r="L145" i="33"/>
  <c r="M145" i="33"/>
  <c r="D518" i="71"/>
  <c r="D519" i="71"/>
  <c r="D517" i="71"/>
  <c r="X516" i="71"/>
  <c r="Y516" i="71"/>
  <c r="X517" i="71"/>
  <c r="Y517" i="71"/>
  <c r="X518" i="71"/>
  <c r="Y518" i="71"/>
  <c r="X519" i="71"/>
  <c r="Y519" i="71"/>
  <c r="A517" i="71"/>
  <c r="A518" i="71"/>
  <c r="A519" i="71"/>
  <c r="D153" i="33"/>
  <c r="D516" i="71"/>
  <c r="A516" i="71"/>
  <c r="D515" i="71"/>
  <c r="X515" i="71"/>
  <c r="Y515" i="71"/>
  <c r="A515" i="71"/>
  <c r="D514" i="71"/>
  <c r="A514" i="71"/>
  <c r="X514" i="71"/>
  <c r="Y514" i="71"/>
  <c r="D51" i="38" l="1"/>
  <c r="D43" i="45" s="1"/>
  <c r="D148" i="37"/>
  <c r="I153" i="33"/>
  <c r="J153" i="33"/>
  <c r="K153" i="33"/>
  <c r="L153" i="33"/>
  <c r="N146" i="33"/>
  <c r="N145" i="33"/>
  <c r="X512" i="71"/>
  <c r="Y512" i="71"/>
  <c r="X513" i="71"/>
  <c r="Y513" i="71"/>
  <c r="D513" i="71"/>
  <c r="D512" i="71"/>
  <c r="Y511" i="71"/>
  <c r="X511" i="71"/>
  <c r="D511" i="71"/>
  <c r="A511" i="71"/>
  <c r="A512" i="71"/>
  <c r="A513" i="71"/>
  <c r="D148" i="33"/>
  <c r="D155" i="37" s="1"/>
  <c r="D144" i="33"/>
  <c r="D134" i="37" s="1"/>
  <c r="L148" i="33" l="1"/>
  <c r="I148" i="33"/>
  <c r="J148" i="33"/>
  <c r="K148" i="33"/>
  <c r="M144" i="33"/>
  <c r="I144" i="33"/>
  <c r="L144" i="33"/>
  <c r="K144" i="33"/>
  <c r="J144" i="33"/>
  <c r="Q16" i="73"/>
  <c r="X507" i="71"/>
  <c r="Y507" i="71"/>
  <c r="X508" i="71"/>
  <c r="Y508" i="71"/>
  <c r="X509" i="71"/>
  <c r="Y509" i="71"/>
  <c r="X510" i="71"/>
  <c r="Y510" i="71"/>
  <c r="D510" i="71"/>
  <c r="A506" i="71"/>
  <c r="A507" i="71"/>
  <c r="A508" i="71"/>
  <c r="A509" i="71"/>
  <c r="A510" i="71"/>
  <c r="D507" i="71"/>
  <c r="D508" i="71"/>
  <c r="D509" i="71"/>
  <c r="D152" i="33"/>
  <c r="I41" i="73"/>
  <c r="D50" i="38" l="1"/>
  <c r="D42" i="45" s="1"/>
  <c r="D215" i="37"/>
  <c r="J152" i="33"/>
  <c r="K152" i="33"/>
  <c r="L152" i="33"/>
  <c r="I152" i="33"/>
  <c r="N144" i="33"/>
  <c r="X503" i="71"/>
  <c r="Y503" i="71"/>
  <c r="X504" i="71"/>
  <c r="Y504" i="71"/>
  <c r="X505" i="71"/>
  <c r="Y505" i="71"/>
  <c r="X506" i="71"/>
  <c r="Y506" i="71"/>
  <c r="D506" i="71"/>
  <c r="D505" i="71"/>
  <c r="D504" i="71"/>
  <c r="D503" i="71"/>
  <c r="A503" i="71"/>
  <c r="A504" i="71"/>
  <c r="A505" i="71"/>
  <c r="D149" i="33"/>
  <c r="X500" i="71"/>
  <c r="Y500" i="71"/>
  <c r="X501" i="71"/>
  <c r="Y501" i="71"/>
  <c r="X502" i="71"/>
  <c r="Y502" i="71"/>
  <c r="D502" i="71"/>
  <c r="D501" i="71"/>
  <c r="D500" i="71"/>
  <c r="D499" i="71"/>
  <c r="X499" i="71"/>
  <c r="Y499" i="71"/>
  <c r="A499" i="71"/>
  <c r="A500" i="71"/>
  <c r="A501" i="71"/>
  <c r="A502" i="71"/>
  <c r="E5" i="85"/>
  <c r="E9" i="85"/>
  <c r="E7" i="85"/>
  <c r="E11" i="85"/>
  <c r="E13" i="85"/>
  <c r="E15" i="85"/>
  <c r="E17" i="85"/>
  <c r="T28" i="85"/>
  <c r="T23" i="85"/>
  <c r="P28" i="85"/>
  <c r="P23" i="85"/>
  <c r="T14" i="85"/>
  <c r="T9" i="85"/>
  <c r="P14" i="85"/>
  <c r="P9" i="85"/>
  <c r="C2" i="75"/>
  <c r="I162" i="38"/>
  <c r="I163" i="38"/>
  <c r="H154" i="38" s="1"/>
  <c r="I164" i="38"/>
  <c r="I165" i="38"/>
  <c r="H93" i="38" s="1"/>
  <c r="I166" i="38"/>
  <c r="I167" i="38"/>
  <c r="I168" i="38"/>
  <c r="I169" i="38"/>
  <c r="I170" i="38"/>
  <c r="I171" i="38"/>
  <c r="H108" i="38" s="1"/>
  <c r="I172" i="38"/>
  <c r="H139" i="38" s="1"/>
  <c r="I173" i="38"/>
  <c r="I174" i="38"/>
  <c r="K174" i="38" s="1"/>
  <c r="I175" i="38"/>
  <c r="K175" i="38" s="1"/>
  <c r="I176" i="38"/>
  <c r="K176" i="38" s="1"/>
  <c r="I177" i="38"/>
  <c r="K177" i="38" s="1"/>
  <c r="I178" i="38"/>
  <c r="K178" i="38" s="1"/>
  <c r="I179" i="38"/>
  <c r="K179" i="38" s="1"/>
  <c r="I180" i="38"/>
  <c r="K180" i="38" s="1"/>
  <c r="I181" i="38"/>
  <c r="K181" i="38" s="1"/>
  <c r="I183" i="38"/>
  <c r="I184" i="38"/>
  <c r="K184" i="38" s="1"/>
  <c r="I185" i="38"/>
  <c r="K185" i="38" s="1"/>
  <c r="I186" i="38"/>
  <c r="I187" i="38"/>
  <c r="K187" i="38" s="1"/>
  <c r="I188" i="38"/>
  <c r="K188" i="38" s="1"/>
  <c r="I189" i="38"/>
  <c r="K189" i="38" s="1"/>
  <c r="I190" i="38"/>
  <c r="K190" i="38" s="1"/>
  <c r="I161" i="38"/>
  <c r="H153" i="38" l="1"/>
  <c r="H156" i="38"/>
  <c r="K167" i="38"/>
  <c r="H136" i="38"/>
  <c r="H126" i="38"/>
  <c r="H147" i="38"/>
  <c r="H145" i="38"/>
  <c r="H129" i="38"/>
  <c r="K166" i="38"/>
  <c r="H141" i="38"/>
  <c r="K183" i="38"/>
  <c r="I142" i="38" s="1"/>
  <c r="H142" i="38"/>
  <c r="K186" i="38"/>
  <c r="I135" i="38" s="1"/>
  <c r="H135" i="38"/>
  <c r="H130" i="38"/>
  <c r="H131" i="38"/>
  <c r="H116" i="38"/>
  <c r="H122" i="38"/>
  <c r="K172" i="38"/>
  <c r="H125" i="38"/>
  <c r="H118" i="38"/>
  <c r="H87" i="38"/>
  <c r="H79" i="38"/>
  <c r="H117" i="38"/>
  <c r="H112" i="38"/>
  <c r="H114" i="38"/>
  <c r="H119" i="38"/>
  <c r="H106" i="38"/>
  <c r="H123" i="38"/>
  <c r="H109" i="38"/>
  <c r="H104" i="38"/>
  <c r="H110" i="38"/>
  <c r="H97" i="38"/>
  <c r="H105" i="38"/>
  <c r="K170" i="38"/>
  <c r="I102" i="38" s="1"/>
  <c r="H102" i="38"/>
  <c r="H84" i="38"/>
  <c r="H103" i="38"/>
  <c r="H50" i="38"/>
  <c r="H98" i="38"/>
  <c r="H101" i="38"/>
  <c r="H94" i="38"/>
  <c r="H100" i="38"/>
  <c r="H68" i="38"/>
  <c r="H95" i="38"/>
  <c r="H85" i="38"/>
  <c r="H91" i="38"/>
  <c r="H86" i="38"/>
  <c r="H90" i="38"/>
  <c r="D89" i="38"/>
  <c r="D64" i="45" s="1"/>
  <c r="H77" i="38"/>
  <c r="H81" i="38"/>
  <c r="H75" i="38"/>
  <c r="H80" i="38"/>
  <c r="K173" i="38"/>
  <c r="H66" i="38"/>
  <c r="H42" i="38"/>
  <c r="H65" i="38"/>
  <c r="H53" i="38"/>
  <c r="H64" i="38"/>
  <c r="K161" i="38"/>
  <c r="I80" i="38" s="1"/>
  <c r="H63" i="38"/>
  <c r="D113" i="37"/>
  <c r="D67" i="38"/>
  <c r="D66" i="45" s="1"/>
  <c r="H49" i="38"/>
  <c r="H60" i="38"/>
  <c r="K169" i="38"/>
  <c r="I117" i="38" s="1"/>
  <c r="H59" i="38"/>
  <c r="K168" i="38"/>
  <c r="H58" i="38"/>
  <c r="K165" i="38"/>
  <c r="H57" i="38"/>
  <c r="K171" i="38"/>
  <c r="I108" i="38" s="1"/>
  <c r="H51" i="38"/>
  <c r="K162" i="38"/>
  <c r="H47" i="38"/>
  <c r="K164" i="38"/>
  <c r="H39" i="38"/>
  <c r="K163" i="38"/>
  <c r="I154" i="38" s="1"/>
  <c r="H27" i="38"/>
  <c r="I149" i="33"/>
  <c r="J149" i="33"/>
  <c r="K149" i="33"/>
  <c r="L149" i="33"/>
  <c r="M149" i="33"/>
  <c r="P16" i="85"/>
  <c r="T30" i="85"/>
  <c r="D18" i="85" s="1"/>
  <c r="P30" i="85"/>
  <c r="D4" i="85" s="1"/>
  <c r="T16" i="85"/>
  <c r="L21" i="43"/>
  <c r="I153" i="38" l="1"/>
  <c r="I156" i="38"/>
  <c r="I147" i="38"/>
  <c r="I136" i="38"/>
  <c r="I145" i="38"/>
  <c r="I125" i="38"/>
  <c r="I139" i="38"/>
  <c r="I129" i="38"/>
  <c r="I141" i="38"/>
  <c r="I130" i="38"/>
  <c r="I122" i="38"/>
  <c r="I131" i="38"/>
  <c r="I110" i="38"/>
  <c r="I126" i="38"/>
  <c r="I105" i="38"/>
  <c r="I101" i="38"/>
  <c r="I116" i="38"/>
  <c r="I118" i="38"/>
  <c r="I109" i="38"/>
  <c r="I112" i="38"/>
  <c r="I123" i="38"/>
  <c r="I114" i="38"/>
  <c r="I119" i="38"/>
  <c r="I100" i="38"/>
  <c r="I104" i="38"/>
  <c r="I103" i="38"/>
  <c r="I106" i="38"/>
  <c r="I91" i="38"/>
  <c r="I98" i="38"/>
  <c r="I95" i="38"/>
  <c r="I94" i="38"/>
  <c r="I90" i="38"/>
  <c r="I97" i="38"/>
  <c r="I57" i="38"/>
  <c r="I93" i="38"/>
  <c r="H89" i="38"/>
  <c r="I89" i="38"/>
  <c r="I66" i="38"/>
  <c r="I87" i="38"/>
  <c r="I58" i="38"/>
  <c r="I86" i="38"/>
  <c r="I81" i="38"/>
  <c r="I85" i="38"/>
  <c r="I65" i="38"/>
  <c r="I84" i="38"/>
  <c r="I59" i="38"/>
  <c r="I79" i="38"/>
  <c r="I63" i="38"/>
  <c r="I75" i="38"/>
  <c r="I60" i="38"/>
  <c r="I77" i="38"/>
  <c r="H67" i="38"/>
  <c r="I67" i="38"/>
  <c r="I64" i="38"/>
  <c r="I68" i="38"/>
  <c r="I27" i="38"/>
  <c r="I53" i="38"/>
  <c r="I51" i="38"/>
  <c r="I50" i="38"/>
  <c r="I47" i="38"/>
  <c r="I49" i="38"/>
  <c r="I39" i="38"/>
  <c r="I42" i="38"/>
  <c r="N149" i="33"/>
  <c r="D16" i="85"/>
  <c r="D10" i="85"/>
  <c r="D14" i="85"/>
  <c r="D8" i="85"/>
  <c r="D6" i="85"/>
  <c r="D12" i="85"/>
  <c r="D142" i="33"/>
  <c r="H34" i="73"/>
  <c r="K2" i="71"/>
  <c r="X498" i="71"/>
  <c r="Y498" i="71"/>
  <c r="X497" i="71"/>
  <c r="Y497" i="71"/>
  <c r="D496" i="71"/>
  <c r="D497" i="71"/>
  <c r="D498" i="71"/>
  <c r="X496" i="71"/>
  <c r="Y496" i="71"/>
  <c r="A496" i="71"/>
  <c r="A497" i="71"/>
  <c r="A498" i="71"/>
  <c r="X495" i="71"/>
  <c r="Y495" i="71"/>
  <c r="D495" i="71"/>
  <c r="D494" i="71"/>
  <c r="X494" i="71"/>
  <c r="Y494" i="71"/>
  <c r="A493" i="71"/>
  <c r="A494" i="71"/>
  <c r="A495" i="71"/>
  <c r="G37" i="73"/>
  <c r="D147" i="37" l="1"/>
  <c r="D150" i="38"/>
  <c r="K142" i="33"/>
  <c r="J142" i="33"/>
  <c r="I142" i="33"/>
  <c r="L142" i="33"/>
  <c r="M142" i="33"/>
  <c r="J36" i="76"/>
  <c r="H150" i="38" l="1"/>
  <c r="I150" i="38"/>
  <c r="N142" i="33"/>
  <c r="N324" i="33"/>
  <c r="N325" i="33"/>
  <c r="N326" i="33"/>
  <c r="N327" i="33"/>
  <c r="N332" i="33"/>
  <c r="N338" i="33"/>
  <c r="N339" i="33"/>
  <c r="N340" i="33"/>
  <c r="N341" i="33"/>
  <c r="N342" i="33"/>
  <c r="N344" i="33"/>
  <c r="N345" i="33"/>
  <c r="N346" i="33"/>
  <c r="N347" i="33"/>
  <c r="N348" i="33"/>
  <c r="N349" i="33"/>
  <c r="N350" i="33"/>
  <c r="N351" i="33"/>
  <c r="N352" i="33"/>
  <c r="N353" i="33"/>
  <c r="N354" i="33"/>
  <c r="N355" i="33"/>
  <c r="N356" i="33"/>
  <c r="N357" i="33"/>
  <c r="N358" i="33"/>
  <c r="N321" i="33"/>
  <c r="N322" i="33"/>
  <c r="N323" i="33"/>
  <c r="N320" i="33"/>
  <c r="N334" i="33"/>
  <c r="M300" i="33"/>
  <c r="N336" i="33"/>
  <c r="N300" i="33" l="1"/>
  <c r="N337" i="33"/>
  <c r="M216" i="33"/>
  <c r="Y493" i="71"/>
  <c r="X493" i="71"/>
  <c r="A492" i="71"/>
  <c r="D493" i="71"/>
  <c r="D492" i="71"/>
  <c r="X492" i="71"/>
  <c r="Y492" i="71"/>
  <c r="A468" i="71"/>
  <c r="A471" i="71"/>
  <c r="A472" i="71"/>
  <c r="A473" i="71"/>
  <c r="A474" i="71"/>
  <c r="A475" i="71"/>
  <c r="A476" i="71"/>
  <c r="A477" i="71"/>
  <c r="A478" i="71"/>
  <c r="A479" i="71"/>
  <c r="A480" i="71"/>
  <c r="A481" i="71"/>
  <c r="A482" i="71"/>
  <c r="A483" i="71"/>
  <c r="A484" i="71"/>
  <c r="A485" i="71"/>
  <c r="A486" i="71"/>
  <c r="A487" i="71"/>
  <c r="A488" i="71"/>
  <c r="A489" i="71"/>
  <c r="A490" i="71"/>
  <c r="A491" i="71"/>
  <c r="Y491" i="71"/>
  <c r="X491" i="71"/>
  <c r="Y490" i="71"/>
  <c r="X490" i="71"/>
  <c r="D490" i="71"/>
  <c r="Y489" i="71"/>
  <c r="X489" i="71"/>
  <c r="D489" i="71"/>
  <c r="Y488" i="71"/>
  <c r="X488" i="71"/>
  <c r="D488" i="71"/>
  <c r="D487" i="71"/>
  <c r="X487" i="71"/>
  <c r="Y487" i="71"/>
  <c r="N216" i="33" l="1"/>
  <c r="D140" i="33"/>
  <c r="D54" i="38" s="1"/>
  <c r="D51" i="45" s="1"/>
  <c r="D141" i="33"/>
  <c r="C24" i="50"/>
  <c r="C21" i="50"/>
  <c r="C22" i="50"/>
  <c r="C26" i="50"/>
  <c r="C27" i="50"/>
  <c r="C28" i="50"/>
  <c r="AI26" i="81"/>
  <c r="D143" i="33"/>
  <c r="D107" i="37" s="1"/>
  <c r="C29" i="50"/>
  <c r="Y486" i="71"/>
  <c r="X486" i="71"/>
  <c r="D486" i="71"/>
  <c r="D482" i="71"/>
  <c r="D483" i="71"/>
  <c r="D484" i="71"/>
  <c r="X482" i="71"/>
  <c r="Y482" i="71"/>
  <c r="X483" i="71"/>
  <c r="Y483" i="71"/>
  <c r="X484" i="71"/>
  <c r="Y484" i="71"/>
  <c r="X485" i="71"/>
  <c r="Y485" i="71"/>
  <c r="D28" i="38" l="1"/>
  <c r="H28" i="38" s="1"/>
  <c r="D154" i="37"/>
  <c r="I54" i="38"/>
  <c r="H54" i="38"/>
  <c r="D129" i="37"/>
  <c r="D61" i="38"/>
  <c r="D50" i="45" s="1"/>
  <c r="M143" i="33"/>
  <c r="L143" i="33"/>
  <c r="K143" i="33"/>
  <c r="J143" i="33"/>
  <c r="I143" i="33"/>
  <c r="M141" i="33"/>
  <c r="L141" i="33"/>
  <c r="K141" i="33"/>
  <c r="J141" i="33"/>
  <c r="I141" i="33"/>
  <c r="L140" i="33"/>
  <c r="K140" i="33"/>
  <c r="J140" i="33"/>
  <c r="I140" i="33"/>
  <c r="M140" i="33"/>
  <c r="X480" i="71"/>
  <c r="X481" i="71"/>
  <c r="D480" i="71"/>
  <c r="D481" i="71"/>
  <c r="Y479" i="71"/>
  <c r="Y480" i="71"/>
  <c r="Y481" i="71"/>
  <c r="X477" i="71"/>
  <c r="X478" i="71"/>
  <c r="X479" i="71"/>
  <c r="D479" i="71"/>
  <c r="D477" i="71"/>
  <c r="D476" i="71"/>
  <c r="X476" i="71"/>
  <c r="Y470" i="71"/>
  <c r="Y471" i="71"/>
  <c r="Y472" i="71"/>
  <c r="Y473" i="71"/>
  <c r="Y474" i="71"/>
  <c r="Y475" i="71"/>
  <c r="Y476" i="71"/>
  <c r="Y477" i="71"/>
  <c r="Y478" i="71"/>
  <c r="X470" i="71"/>
  <c r="X471" i="71"/>
  <c r="X472" i="71"/>
  <c r="X473" i="71"/>
  <c r="X474" i="71"/>
  <c r="X475" i="71"/>
  <c r="A469" i="71"/>
  <c r="A470" i="71"/>
  <c r="X469" i="71"/>
  <c r="Y469" i="71"/>
  <c r="D468" i="71"/>
  <c r="D469" i="71"/>
  <c r="D470" i="71"/>
  <c r="D471" i="71"/>
  <c r="D472" i="71"/>
  <c r="D473" i="71"/>
  <c r="D474" i="71"/>
  <c r="D475" i="71"/>
  <c r="X468" i="71"/>
  <c r="Y468" i="71"/>
  <c r="G95" i="37"/>
  <c r="G96" i="37"/>
  <c r="G97" i="37"/>
  <c r="G94" i="37"/>
  <c r="J18" i="26"/>
  <c r="G98" i="37"/>
  <c r="G99" i="37"/>
  <c r="G100" i="37"/>
  <c r="G93" i="37"/>
  <c r="G92" i="37"/>
  <c r="G91" i="37"/>
  <c r="G90" i="37"/>
  <c r="G89" i="37"/>
  <c r="D137" i="33"/>
  <c r="D138" i="33"/>
  <c r="D228" i="37" s="1"/>
  <c r="G85" i="37"/>
  <c r="G86" i="37"/>
  <c r="G87" i="37"/>
  <c r="G88" i="37"/>
  <c r="Y467" i="71"/>
  <c r="X467" i="71"/>
  <c r="D467" i="71"/>
  <c r="A467" i="71"/>
  <c r="D132" i="33"/>
  <c r="D73" i="38" s="1"/>
  <c r="D72" i="45" s="1"/>
  <c r="G80" i="37"/>
  <c r="G81" i="37"/>
  <c r="G82" i="37"/>
  <c r="G83" i="37"/>
  <c r="G84" i="37"/>
  <c r="G79" i="37"/>
  <c r="X466" i="71"/>
  <c r="D466" i="71"/>
  <c r="X465" i="71"/>
  <c r="D465" i="71"/>
  <c r="Y465" i="71"/>
  <c r="Y466" i="71"/>
  <c r="D464" i="71"/>
  <c r="A463" i="71"/>
  <c r="A464" i="71"/>
  <c r="A465" i="71"/>
  <c r="A466" i="71"/>
  <c r="X464" i="71"/>
  <c r="Y464" i="71"/>
  <c r="D139" i="33"/>
  <c r="D216" i="37" s="1"/>
  <c r="D130" i="33"/>
  <c r="D155" i="38" s="1"/>
  <c r="G77" i="37"/>
  <c r="G78" i="37"/>
  <c r="G76" i="37"/>
  <c r="Y463" i="71"/>
  <c r="X463" i="71"/>
  <c r="Y462" i="71"/>
  <c r="X462" i="71"/>
  <c r="D462" i="71"/>
  <c r="Y461" i="71"/>
  <c r="X461" i="71"/>
  <c r="D461" i="71"/>
  <c r="D460" i="71"/>
  <c r="Y460" i="71"/>
  <c r="X460" i="71"/>
  <c r="D459" i="71"/>
  <c r="A461" i="71"/>
  <c r="A462" i="71"/>
  <c r="A459" i="71"/>
  <c r="A460" i="71"/>
  <c r="X459" i="71"/>
  <c r="Y459" i="71"/>
  <c r="D134" i="33"/>
  <c r="D153" i="37" s="1"/>
  <c r="C82" i="50"/>
  <c r="G72" i="37"/>
  <c r="G73" i="37"/>
  <c r="G74" i="37"/>
  <c r="G75" i="37"/>
  <c r="Y458" i="71"/>
  <c r="X458" i="71"/>
  <c r="A458" i="71"/>
  <c r="Y457" i="71"/>
  <c r="X457" i="71"/>
  <c r="D457" i="71"/>
  <c r="Y456" i="71"/>
  <c r="X456" i="71"/>
  <c r="D456" i="71"/>
  <c r="Y455" i="71"/>
  <c r="X455" i="71"/>
  <c r="D455" i="71"/>
  <c r="Y454" i="71"/>
  <c r="X454" i="71"/>
  <c r="D454" i="71"/>
  <c r="D453" i="71"/>
  <c r="A453" i="71"/>
  <c r="A454" i="71"/>
  <c r="A455" i="71"/>
  <c r="A456" i="71"/>
  <c r="A457" i="71"/>
  <c r="X453" i="71"/>
  <c r="Y453" i="71"/>
  <c r="D133" i="33"/>
  <c r="D72" i="38" s="1"/>
  <c r="D53" i="45" s="1"/>
  <c r="P15" i="73"/>
  <c r="C14" i="66"/>
  <c r="G69" i="37"/>
  <c r="G70" i="37"/>
  <c r="G71" i="37"/>
  <c r="G68" i="37"/>
  <c r="G64" i="37"/>
  <c r="G65" i="37"/>
  <c r="G66" i="37"/>
  <c r="G67" i="37"/>
  <c r="G63" i="37"/>
  <c r="D452" i="71"/>
  <c r="Y452" i="71"/>
  <c r="X452" i="71"/>
  <c r="Y451" i="71"/>
  <c r="X451" i="71"/>
  <c r="D451" i="71"/>
  <c r="Y450" i="71"/>
  <c r="X450" i="71"/>
  <c r="D450" i="71"/>
  <c r="A449" i="71"/>
  <c r="A450" i="71"/>
  <c r="A451" i="71"/>
  <c r="A452" i="71"/>
  <c r="Y449" i="71"/>
  <c r="X449" i="71"/>
  <c r="Y448" i="71"/>
  <c r="X448" i="71"/>
  <c r="D448" i="71"/>
  <c r="Y447" i="71"/>
  <c r="X447" i="71"/>
  <c r="D447" i="71"/>
  <c r="Y446" i="71"/>
  <c r="X446" i="71"/>
  <c r="D446" i="71"/>
  <c r="Y445" i="71"/>
  <c r="X445" i="71"/>
  <c r="D445" i="71"/>
  <c r="D444" i="71"/>
  <c r="A443" i="71"/>
  <c r="A444" i="71"/>
  <c r="A445" i="71"/>
  <c r="A446" i="71"/>
  <c r="A447" i="71"/>
  <c r="A448" i="71"/>
  <c r="X444" i="71"/>
  <c r="Y444" i="71"/>
  <c r="J128" i="33"/>
  <c r="Q22" i="73"/>
  <c r="Y443" i="71"/>
  <c r="X443" i="71"/>
  <c r="Y442" i="71"/>
  <c r="X442" i="71"/>
  <c r="D442" i="71"/>
  <c r="A442" i="71"/>
  <c r="Y441" i="71"/>
  <c r="X441" i="71"/>
  <c r="D441" i="71"/>
  <c r="Y440" i="71"/>
  <c r="X440" i="71"/>
  <c r="D440" i="71"/>
  <c r="D439" i="71"/>
  <c r="A439" i="71"/>
  <c r="A440" i="71"/>
  <c r="A441" i="71"/>
  <c r="X439" i="71"/>
  <c r="Y439" i="71"/>
  <c r="G62" i="37"/>
  <c r="I155" i="38" l="1"/>
  <c r="H155" i="38"/>
  <c r="I130" i="33"/>
  <c r="D225" i="37"/>
  <c r="I73" i="38"/>
  <c r="H73" i="38"/>
  <c r="I72" i="38"/>
  <c r="H72" i="38"/>
  <c r="I28" i="38"/>
  <c r="D130" i="37"/>
  <c r="D69" i="38"/>
  <c r="D52" i="45" s="1"/>
  <c r="H61" i="38"/>
  <c r="I61" i="38"/>
  <c r="M132" i="33"/>
  <c r="D146" i="37"/>
  <c r="M134" i="33"/>
  <c r="D44" i="38"/>
  <c r="M133" i="33"/>
  <c r="D132" i="37"/>
  <c r="N143" i="33"/>
  <c r="N141" i="33"/>
  <c r="N140" i="33"/>
  <c r="M139" i="33"/>
  <c r="K139" i="33"/>
  <c r="J139" i="33"/>
  <c r="I139" i="33"/>
  <c r="L139" i="33"/>
  <c r="J138" i="33"/>
  <c r="L138" i="33"/>
  <c r="K138" i="33"/>
  <c r="I138" i="33"/>
  <c r="I137" i="33"/>
  <c r="J137" i="33"/>
  <c r="K137" i="33"/>
  <c r="L137" i="33"/>
  <c r="M137" i="33"/>
  <c r="I135" i="33"/>
  <c r="J135" i="33"/>
  <c r="K135" i="33"/>
  <c r="L135" i="33"/>
  <c r="M135" i="33"/>
  <c r="K134" i="33"/>
  <c r="I134" i="33"/>
  <c r="J134" i="33"/>
  <c r="L134" i="33"/>
  <c r="K133" i="33"/>
  <c r="L133" i="33"/>
  <c r="I133" i="33"/>
  <c r="J133" i="33"/>
  <c r="I132" i="33"/>
  <c r="J132" i="33"/>
  <c r="K132" i="33"/>
  <c r="L132" i="33"/>
  <c r="K130" i="33"/>
  <c r="M130" i="33"/>
  <c r="L130" i="33"/>
  <c r="J130" i="33"/>
  <c r="M128" i="33"/>
  <c r="L128" i="33"/>
  <c r="K128" i="33"/>
  <c r="I128" i="33"/>
  <c r="G59" i="37"/>
  <c r="G60" i="37"/>
  <c r="G61" i="37"/>
  <c r="G58" i="37"/>
  <c r="Y438" i="71"/>
  <c r="X438" i="71"/>
  <c r="D438" i="71"/>
  <c r="Y437" i="71"/>
  <c r="X437" i="71"/>
  <c r="D437" i="71"/>
  <c r="Y436" i="71"/>
  <c r="X436" i="71"/>
  <c r="D436" i="71"/>
  <c r="A436" i="71"/>
  <c r="A437" i="71"/>
  <c r="A438" i="71"/>
  <c r="D136" i="33"/>
  <c r="D152" i="37" s="1"/>
  <c r="G53" i="37"/>
  <c r="G54" i="37"/>
  <c r="G55" i="37"/>
  <c r="G56" i="37"/>
  <c r="G57" i="37"/>
  <c r="G52" i="37"/>
  <c r="Y435" i="71"/>
  <c r="X435" i="71"/>
  <c r="Y434" i="71"/>
  <c r="X434" i="71"/>
  <c r="D434" i="71"/>
  <c r="Y433" i="71"/>
  <c r="X433" i="71"/>
  <c r="D433" i="71"/>
  <c r="A433" i="71"/>
  <c r="A434" i="71"/>
  <c r="A435" i="71"/>
  <c r="A432" i="71"/>
  <c r="Y432" i="71"/>
  <c r="X432" i="71"/>
  <c r="D432" i="71"/>
  <c r="D125" i="33"/>
  <c r="D129" i="33"/>
  <c r="Y431" i="71"/>
  <c r="X431" i="71"/>
  <c r="Y430" i="71"/>
  <c r="X430" i="71"/>
  <c r="D430" i="71"/>
  <c r="Y429" i="71"/>
  <c r="X429" i="71"/>
  <c r="D429" i="71"/>
  <c r="Y428" i="71"/>
  <c r="X428" i="71"/>
  <c r="D428" i="71"/>
  <c r="D427" i="71"/>
  <c r="A427" i="71"/>
  <c r="A428" i="71"/>
  <c r="A429" i="71"/>
  <c r="A430" i="71"/>
  <c r="A431" i="71"/>
  <c r="X427" i="71"/>
  <c r="Y427" i="71"/>
  <c r="I45" i="82"/>
  <c r="D224" i="37" l="1"/>
  <c r="D132" i="38"/>
  <c r="I69" i="38"/>
  <c r="H69" i="38"/>
  <c r="D62" i="38"/>
  <c r="D71" i="45" s="1"/>
  <c r="D145" i="37"/>
  <c r="I44" i="38"/>
  <c r="H44" i="38"/>
  <c r="D23" i="38"/>
  <c r="D19" i="45" s="1"/>
  <c r="N139" i="33"/>
  <c r="N137" i="33"/>
  <c r="N135" i="33"/>
  <c r="L136" i="33"/>
  <c r="M136" i="33"/>
  <c r="I136" i="33"/>
  <c r="J136" i="33"/>
  <c r="K136" i="33"/>
  <c r="N132" i="33"/>
  <c r="N134" i="33"/>
  <c r="N133" i="33"/>
  <c r="N130" i="33"/>
  <c r="M129" i="33"/>
  <c r="J129" i="33"/>
  <c r="K129" i="33"/>
  <c r="L129" i="33"/>
  <c r="I129" i="33"/>
  <c r="N128" i="33"/>
  <c r="L126" i="33"/>
  <c r="M126" i="33"/>
  <c r="I126" i="33"/>
  <c r="J126" i="33"/>
  <c r="K126" i="33"/>
  <c r="I125" i="33"/>
  <c r="J125" i="33"/>
  <c r="K125" i="33"/>
  <c r="L125" i="33"/>
  <c r="M125" i="33"/>
  <c r="G49" i="37"/>
  <c r="G50" i="37"/>
  <c r="G51" i="37"/>
  <c r="G48" i="37"/>
  <c r="E11" i="38"/>
  <c r="G46" i="37"/>
  <c r="G47" i="37"/>
  <c r="G45" i="37"/>
  <c r="Y426" i="71"/>
  <c r="X426" i="71"/>
  <c r="A426" i="71"/>
  <c r="Y425" i="71"/>
  <c r="X425" i="71"/>
  <c r="D425" i="71"/>
  <c r="Y424" i="71"/>
  <c r="X424" i="71"/>
  <c r="D424" i="71"/>
  <c r="Y423" i="71"/>
  <c r="X423" i="71"/>
  <c r="D423" i="71"/>
  <c r="Y422" i="71"/>
  <c r="X422" i="71"/>
  <c r="D422" i="71"/>
  <c r="D421" i="71"/>
  <c r="A421" i="71"/>
  <c r="A422" i="71"/>
  <c r="A423" i="71"/>
  <c r="A424" i="71"/>
  <c r="A425" i="71"/>
  <c r="X421" i="71"/>
  <c r="Y421" i="71"/>
  <c r="D127" i="33"/>
  <c r="D131" i="33"/>
  <c r="D229" i="37" s="1"/>
  <c r="G42" i="37"/>
  <c r="G43" i="37"/>
  <c r="G44" i="37"/>
  <c r="G41" i="37"/>
  <c r="Y420" i="71"/>
  <c r="X420" i="71"/>
  <c r="D420" i="71"/>
  <c r="A420" i="71"/>
  <c r="Y419" i="71"/>
  <c r="X419" i="71"/>
  <c r="A419" i="71"/>
  <c r="D419" i="71"/>
  <c r="Y418" i="71"/>
  <c r="X418" i="71"/>
  <c r="D418" i="71"/>
  <c r="A418" i="71"/>
  <c r="D417" i="71"/>
  <c r="A417" i="71"/>
  <c r="X417" i="71"/>
  <c r="Y417" i="71"/>
  <c r="G38" i="37"/>
  <c r="G39" i="37"/>
  <c r="G40" i="37"/>
  <c r="G37" i="37"/>
  <c r="X415" i="71"/>
  <c r="Y415" i="71"/>
  <c r="X416" i="71"/>
  <c r="Y416" i="71"/>
  <c r="D415" i="71"/>
  <c r="Y414" i="71"/>
  <c r="X414" i="71"/>
  <c r="D414" i="71"/>
  <c r="Y413" i="71"/>
  <c r="X413" i="71"/>
  <c r="D413" i="71"/>
  <c r="Y412" i="71"/>
  <c r="X412" i="71"/>
  <c r="D412" i="71"/>
  <c r="D411" i="71"/>
  <c r="A411" i="71"/>
  <c r="A412" i="71"/>
  <c r="A413" i="71"/>
  <c r="A414" i="71"/>
  <c r="A415" i="71"/>
  <c r="A416" i="71"/>
  <c r="X411" i="71"/>
  <c r="Y411" i="71"/>
  <c r="D121" i="33"/>
  <c r="D120" i="33"/>
  <c r="D277" i="37" s="1"/>
  <c r="Y410" i="71"/>
  <c r="X410" i="71"/>
  <c r="A410" i="71"/>
  <c r="Y409" i="71"/>
  <c r="X409" i="71"/>
  <c r="D409" i="71"/>
  <c r="A409" i="71"/>
  <c r="Y408" i="71"/>
  <c r="X408" i="71"/>
  <c r="D408" i="71"/>
  <c r="A408" i="71"/>
  <c r="Y407" i="71"/>
  <c r="X407" i="71"/>
  <c r="D407" i="71"/>
  <c r="A407" i="71"/>
  <c r="D406" i="71"/>
  <c r="A406" i="71"/>
  <c r="X406" i="71"/>
  <c r="Y406" i="71"/>
  <c r="H132" i="38" l="1"/>
  <c r="I132" i="38"/>
  <c r="D131" i="37"/>
  <c r="D76" i="38"/>
  <c r="D49" i="45" s="1"/>
  <c r="I62" i="38"/>
  <c r="H62" i="38"/>
  <c r="H23" i="38"/>
  <c r="D76" i="37"/>
  <c r="D41" i="38"/>
  <c r="D13" i="45" s="1"/>
  <c r="I23" i="38"/>
  <c r="N136" i="33"/>
  <c r="M131" i="33"/>
  <c r="J131" i="33"/>
  <c r="L131" i="33"/>
  <c r="K131" i="33"/>
  <c r="I131" i="33"/>
  <c r="N129" i="33"/>
  <c r="I127" i="33"/>
  <c r="M127" i="33"/>
  <c r="J127" i="33"/>
  <c r="K127" i="33"/>
  <c r="L127" i="33"/>
  <c r="N125" i="33"/>
  <c r="N126" i="33"/>
  <c r="L121" i="33"/>
  <c r="M121" i="33"/>
  <c r="I121" i="33"/>
  <c r="J121" i="33"/>
  <c r="K121" i="33"/>
  <c r="I120" i="33"/>
  <c r="J120" i="33"/>
  <c r="K120" i="33"/>
  <c r="L120" i="33"/>
  <c r="M120" i="33"/>
  <c r="I122" i="33"/>
  <c r="J122" i="33"/>
  <c r="K122" i="33"/>
  <c r="L122" i="33"/>
  <c r="M122" i="33"/>
  <c r="G36" i="37"/>
  <c r="G35" i="37"/>
  <c r="G34" i="37"/>
  <c r="G33" i="37"/>
  <c r="G32" i="37"/>
  <c r="G31" i="37"/>
  <c r="I76" i="38" l="1"/>
  <c r="H76" i="38"/>
  <c r="H41" i="38"/>
  <c r="I41" i="38"/>
  <c r="N131" i="33"/>
  <c r="N127" i="33"/>
  <c r="N121" i="33"/>
  <c r="N120" i="33"/>
  <c r="N122" i="33"/>
  <c r="Y405" i="71"/>
  <c r="X405" i="71"/>
  <c r="D405" i="71"/>
  <c r="Y404" i="71"/>
  <c r="X404" i="71"/>
  <c r="D404" i="71"/>
  <c r="Y403" i="71"/>
  <c r="X403" i="71"/>
  <c r="D403" i="71"/>
  <c r="D402" i="71"/>
  <c r="A402" i="71"/>
  <c r="A403" i="71"/>
  <c r="A404" i="71"/>
  <c r="A405" i="71"/>
  <c r="X402" i="71"/>
  <c r="Y402" i="71"/>
  <c r="Y396" i="71"/>
  <c r="X396" i="71"/>
  <c r="D396" i="71"/>
  <c r="A395" i="71"/>
  <c r="A396" i="71"/>
  <c r="A397" i="71"/>
  <c r="A398" i="71"/>
  <c r="A399" i="71"/>
  <c r="A400" i="71"/>
  <c r="A401" i="71"/>
  <c r="Y401" i="71"/>
  <c r="X401" i="71"/>
  <c r="Y400" i="71"/>
  <c r="X400" i="71"/>
  <c r="D400" i="71"/>
  <c r="Y399" i="71"/>
  <c r="X399" i="71"/>
  <c r="D399" i="71"/>
  <c r="Y398" i="71"/>
  <c r="X398" i="71"/>
  <c r="D398" i="71"/>
  <c r="Y397" i="71"/>
  <c r="X397" i="71"/>
  <c r="D397" i="71"/>
  <c r="Y395" i="71"/>
  <c r="X395" i="71"/>
  <c r="Y394" i="71"/>
  <c r="X394" i="71"/>
  <c r="D394" i="71"/>
  <c r="Y393" i="71"/>
  <c r="X393" i="71"/>
  <c r="D393" i="71"/>
  <c r="Y392" i="71"/>
  <c r="X392" i="71"/>
  <c r="D392" i="71"/>
  <c r="A394" i="71"/>
  <c r="A393" i="71"/>
  <c r="A392" i="71"/>
  <c r="G30" i="37"/>
  <c r="G29" i="37"/>
  <c r="G28" i="37"/>
  <c r="G27" i="37"/>
  <c r="G26" i="37"/>
  <c r="G25" i="37"/>
  <c r="D123" i="33"/>
  <c r="D115" i="33"/>
  <c r="D217" i="37" s="1"/>
  <c r="D116" i="33"/>
  <c r="D118" i="33"/>
  <c r="D50" i="37" s="1"/>
  <c r="Y391" i="71"/>
  <c r="X391" i="71"/>
  <c r="A391" i="71"/>
  <c r="Y390" i="71"/>
  <c r="X390" i="71"/>
  <c r="D390" i="71"/>
  <c r="A390" i="71"/>
  <c r="Y389" i="71"/>
  <c r="X389" i="71"/>
  <c r="D389" i="71"/>
  <c r="A389" i="71"/>
  <c r="Y388" i="71"/>
  <c r="X388" i="71"/>
  <c r="D388" i="71"/>
  <c r="A388" i="71"/>
  <c r="A387" i="71"/>
  <c r="Y387" i="71"/>
  <c r="X387" i="71"/>
  <c r="D387" i="71"/>
  <c r="D124" i="33"/>
  <c r="X383" i="71"/>
  <c r="Y383" i="71"/>
  <c r="X384" i="71"/>
  <c r="Y384" i="71"/>
  <c r="X385" i="71"/>
  <c r="Y385" i="71"/>
  <c r="X386" i="71"/>
  <c r="Y386" i="71"/>
  <c r="D386" i="71"/>
  <c r="D385" i="71"/>
  <c r="D384" i="71"/>
  <c r="D383" i="71"/>
  <c r="Y382" i="71"/>
  <c r="X382" i="71"/>
  <c r="D382" i="71"/>
  <c r="A382" i="71"/>
  <c r="A383" i="71"/>
  <c r="A384" i="71"/>
  <c r="A385" i="71"/>
  <c r="A386" i="71"/>
  <c r="Y381" i="71"/>
  <c r="X381" i="71"/>
  <c r="A381" i="71"/>
  <c r="Y380" i="71"/>
  <c r="X380" i="71"/>
  <c r="D380" i="71"/>
  <c r="Y379" i="71"/>
  <c r="X379" i="71"/>
  <c r="D379" i="71"/>
  <c r="Y378" i="71"/>
  <c r="X378" i="71"/>
  <c r="D378" i="71"/>
  <c r="Y377" i="71"/>
  <c r="X377" i="71"/>
  <c r="D377" i="71"/>
  <c r="A377" i="71"/>
  <c r="A378" i="71"/>
  <c r="A379" i="71"/>
  <c r="A380" i="71"/>
  <c r="D119" i="33"/>
  <c r="D292" i="37" s="1"/>
  <c r="K114" i="33"/>
  <c r="C20" i="50"/>
  <c r="C81" i="50"/>
  <c r="C80" i="50"/>
  <c r="C79" i="50"/>
  <c r="Y376" i="71"/>
  <c r="X376" i="71"/>
  <c r="A376" i="71"/>
  <c r="D375" i="71"/>
  <c r="A375" i="71"/>
  <c r="Y375" i="71"/>
  <c r="X375" i="71"/>
  <c r="Y374" i="71"/>
  <c r="X374" i="71"/>
  <c r="D374" i="71"/>
  <c r="A374" i="71"/>
  <c r="Y373" i="71"/>
  <c r="X373" i="71"/>
  <c r="D373" i="71"/>
  <c r="A373" i="71"/>
  <c r="D110" i="33"/>
  <c r="D111" i="33"/>
  <c r="D111" i="38" s="1"/>
  <c r="D109" i="33"/>
  <c r="L108" i="33"/>
  <c r="D98" i="37" l="1"/>
  <c r="D143" i="38"/>
  <c r="H111" i="38"/>
  <c r="I111" i="38"/>
  <c r="D121" i="37"/>
  <c r="D70" i="38"/>
  <c r="D19" i="38"/>
  <c r="D17" i="45" s="1"/>
  <c r="D25" i="38"/>
  <c r="D7" i="45" s="1"/>
  <c r="D87" i="37"/>
  <c r="M123" i="33"/>
  <c r="I109" i="33"/>
  <c r="D99" i="37"/>
  <c r="L110" i="33"/>
  <c r="D81" i="37"/>
  <c r="I124" i="33"/>
  <c r="J124" i="33"/>
  <c r="K124" i="33"/>
  <c r="L124" i="33"/>
  <c r="J123" i="33"/>
  <c r="K123" i="33"/>
  <c r="L123" i="33"/>
  <c r="I123" i="33"/>
  <c r="J118" i="33"/>
  <c r="K118" i="33"/>
  <c r="L118" i="33"/>
  <c r="M118" i="33"/>
  <c r="I118" i="33"/>
  <c r="K119" i="33"/>
  <c r="I119" i="33"/>
  <c r="L119" i="33"/>
  <c r="J119" i="33"/>
  <c r="L116" i="33"/>
  <c r="M116" i="33"/>
  <c r="K116" i="33"/>
  <c r="I116" i="33"/>
  <c r="J116" i="33"/>
  <c r="I115" i="33"/>
  <c r="J115" i="33"/>
  <c r="K115" i="33"/>
  <c r="L115" i="33"/>
  <c r="M115" i="33"/>
  <c r="I117" i="33"/>
  <c r="J117" i="33"/>
  <c r="K117" i="33"/>
  <c r="M117" i="33"/>
  <c r="L117" i="33"/>
  <c r="J111" i="33"/>
  <c r="D36" i="37"/>
  <c r="M114" i="33"/>
  <c r="M111" i="33"/>
  <c r="L111" i="33"/>
  <c r="J114" i="33"/>
  <c r="I111" i="33"/>
  <c r="I114" i="33"/>
  <c r="L114" i="33"/>
  <c r="K111" i="33"/>
  <c r="J110" i="33"/>
  <c r="K110" i="33"/>
  <c r="I110" i="33"/>
  <c r="M109" i="33"/>
  <c r="L109" i="33"/>
  <c r="K109" i="33"/>
  <c r="M110" i="33"/>
  <c r="J109" i="33"/>
  <c r="K108" i="33"/>
  <c r="J108" i="33"/>
  <c r="I108" i="33"/>
  <c r="M108" i="33"/>
  <c r="Y372" i="71"/>
  <c r="X372" i="71"/>
  <c r="A372" i="71"/>
  <c r="D372" i="71"/>
  <c r="Y371" i="71"/>
  <c r="X371" i="71"/>
  <c r="D371" i="71"/>
  <c r="A371" i="71"/>
  <c r="Y370" i="71"/>
  <c r="X370" i="71"/>
  <c r="A370" i="71"/>
  <c r="D370" i="71"/>
  <c r="D369" i="71"/>
  <c r="X369" i="71"/>
  <c r="Y369" i="71"/>
  <c r="A369" i="71"/>
  <c r="D113" i="33"/>
  <c r="C65" i="50"/>
  <c r="H143" i="38" l="1"/>
  <c r="I143" i="38"/>
  <c r="I70" i="38"/>
  <c r="H70" i="38"/>
  <c r="I19" i="38"/>
  <c r="I25" i="38"/>
  <c r="H19" i="38"/>
  <c r="H25" i="38"/>
  <c r="D86" i="37"/>
  <c r="D29" i="38"/>
  <c r="N123" i="33"/>
  <c r="N118" i="33"/>
  <c r="N116" i="33"/>
  <c r="N115" i="33"/>
  <c r="N117" i="33"/>
  <c r="N114" i="33"/>
  <c r="J113" i="33"/>
  <c r="I113" i="33"/>
  <c r="L113" i="33"/>
  <c r="M113" i="33"/>
  <c r="K113" i="33"/>
  <c r="N111" i="33"/>
  <c r="N109" i="33"/>
  <c r="N110" i="33"/>
  <c r="N108" i="33"/>
  <c r="D105" i="33"/>
  <c r="M148" i="33"/>
  <c r="C75" i="50"/>
  <c r="C76" i="50"/>
  <c r="C77" i="50"/>
  <c r="C78" i="50"/>
  <c r="C74" i="50"/>
  <c r="C72" i="50"/>
  <c r="C73" i="50"/>
  <c r="C67" i="50"/>
  <c r="D112" i="33"/>
  <c r="D54" i="37" s="1"/>
  <c r="D106" i="33"/>
  <c r="D107" i="33"/>
  <c r="X368" i="71"/>
  <c r="Y368" i="71"/>
  <c r="D368" i="71"/>
  <c r="X366" i="71"/>
  <c r="Y366" i="71"/>
  <c r="X367" i="71"/>
  <c r="Y367" i="71"/>
  <c r="D367" i="71"/>
  <c r="D366" i="71"/>
  <c r="D365" i="71"/>
  <c r="A365" i="71"/>
  <c r="A366" i="71"/>
  <c r="A367" i="71"/>
  <c r="A368" i="71"/>
  <c r="X365" i="71"/>
  <c r="Y365" i="71"/>
  <c r="G39" i="73"/>
  <c r="G35" i="73"/>
  <c r="G29" i="73"/>
  <c r="Y159" i="71"/>
  <c r="X159" i="71"/>
  <c r="N148" i="33" l="1"/>
  <c r="D107" i="38"/>
  <c r="D85" i="37"/>
  <c r="D35" i="38"/>
  <c r="D16" i="45" s="1"/>
  <c r="I29" i="38"/>
  <c r="H29" i="38"/>
  <c r="D80" i="37"/>
  <c r="D15" i="38"/>
  <c r="D6" i="45" s="1"/>
  <c r="M119" i="33"/>
  <c r="N335" i="33"/>
  <c r="N113" i="33"/>
  <c r="M112" i="33"/>
  <c r="I112" i="33"/>
  <c r="J112" i="33"/>
  <c r="K112" i="33"/>
  <c r="L112" i="33"/>
  <c r="I107" i="33"/>
  <c r="J107" i="33"/>
  <c r="K107" i="33"/>
  <c r="L107" i="33"/>
  <c r="I106" i="33"/>
  <c r="J106" i="33"/>
  <c r="K106" i="33"/>
  <c r="L106" i="33"/>
  <c r="M106" i="33"/>
  <c r="I105" i="33"/>
  <c r="J105" i="33"/>
  <c r="K105" i="33"/>
  <c r="L105" i="33"/>
  <c r="M105" i="33"/>
  <c r="N119" i="33" l="1"/>
  <c r="H107" i="38"/>
  <c r="I107" i="38"/>
  <c r="I35" i="38"/>
  <c r="H35" i="38"/>
  <c r="I15" i="38"/>
  <c r="H15" i="38"/>
  <c r="N112" i="33"/>
  <c r="N106" i="33"/>
  <c r="N105" i="33"/>
  <c r="Y364" i="71"/>
  <c r="X364" i="71"/>
  <c r="D364" i="71"/>
  <c r="A364" i="71"/>
  <c r="Y363" i="71"/>
  <c r="X363" i="71"/>
  <c r="D363" i="71"/>
  <c r="Y362" i="71"/>
  <c r="X362" i="71"/>
  <c r="D362" i="71"/>
  <c r="Y361" i="71"/>
  <c r="X361" i="71"/>
  <c r="D361" i="71"/>
  <c r="Y360" i="71"/>
  <c r="X360" i="71"/>
  <c r="D360" i="71"/>
  <c r="Y359" i="71"/>
  <c r="X359" i="71"/>
  <c r="D359" i="71"/>
  <c r="A359" i="71"/>
  <c r="A360" i="71"/>
  <c r="A361" i="71"/>
  <c r="A362" i="71"/>
  <c r="A363" i="71"/>
  <c r="Y358" i="71" l="1"/>
  <c r="X358" i="71"/>
  <c r="D358" i="71"/>
  <c r="A358" i="71"/>
  <c r="Y357" i="71"/>
  <c r="X357" i="71"/>
  <c r="D357" i="71"/>
  <c r="Y356" i="71"/>
  <c r="X356" i="71"/>
  <c r="D356" i="71"/>
  <c r="Y355" i="71"/>
  <c r="X355" i="71"/>
  <c r="D355" i="71"/>
  <c r="Y354" i="71"/>
  <c r="X354" i="71"/>
  <c r="D354" i="71"/>
  <c r="Y353" i="71"/>
  <c r="X353" i="71"/>
  <c r="D353" i="71"/>
  <c r="A355" i="71"/>
  <c r="A356" i="71"/>
  <c r="A357" i="71"/>
  <c r="A354" i="71"/>
  <c r="A353" i="71"/>
  <c r="D104" i="33"/>
  <c r="D33" i="37" s="1"/>
  <c r="E7" i="38"/>
  <c r="Y352" i="71"/>
  <c r="X352" i="71"/>
  <c r="D352" i="71"/>
  <c r="Y351" i="71"/>
  <c r="X351" i="71"/>
  <c r="D351" i="71"/>
  <c r="Y350" i="71"/>
  <c r="X350" i="71"/>
  <c r="D350" i="71"/>
  <c r="Y349" i="71"/>
  <c r="X349" i="71"/>
  <c r="D349" i="71"/>
  <c r="A349" i="71"/>
  <c r="A350" i="71"/>
  <c r="A351" i="71"/>
  <c r="A352" i="71"/>
  <c r="D100" i="33"/>
  <c r="D149" i="37" s="1"/>
  <c r="I104" i="33" l="1"/>
  <c r="J104" i="33"/>
  <c r="K104" i="33"/>
  <c r="L104" i="33"/>
  <c r="M104" i="33"/>
  <c r="I100" i="33"/>
  <c r="J100" i="33"/>
  <c r="K100" i="33"/>
  <c r="L100" i="33"/>
  <c r="M100" i="33"/>
  <c r="O7" i="43"/>
  <c r="N104" i="33" l="1"/>
  <c r="N100" i="33"/>
  <c r="Y348" i="71"/>
  <c r="X348" i="71"/>
  <c r="D348" i="71"/>
  <c r="A348" i="71"/>
  <c r="Y347" i="71"/>
  <c r="X347" i="71"/>
  <c r="D347" i="71"/>
  <c r="A347" i="71"/>
  <c r="Y346" i="71"/>
  <c r="X346" i="71"/>
  <c r="D346" i="71"/>
  <c r="Y345" i="71"/>
  <c r="X345" i="71"/>
  <c r="D345" i="71"/>
  <c r="Y344" i="71"/>
  <c r="X344" i="71"/>
  <c r="D344" i="71"/>
  <c r="D343" i="71"/>
  <c r="A343" i="71"/>
  <c r="A344" i="71"/>
  <c r="A345" i="71"/>
  <c r="A346" i="71"/>
  <c r="X343" i="71"/>
  <c r="Y343" i="71"/>
  <c r="D101" i="33"/>
  <c r="D93" i="37" s="1"/>
  <c r="D103" i="33"/>
  <c r="D100" i="37" s="1"/>
  <c r="Y342" i="71"/>
  <c r="X342" i="71"/>
  <c r="D342" i="71"/>
  <c r="A342" i="71"/>
  <c r="Y341" i="71"/>
  <c r="X341" i="71"/>
  <c r="D341" i="71"/>
  <c r="A341" i="71"/>
  <c r="Y340" i="71"/>
  <c r="X340" i="71"/>
  <c r="A340" i="71"/>
  <c r="D340" i="71"/>
  <c r="Y339" i="71"/>
  <c r="X339" i="71"/>
  <c r="X337" i="71"/>
  <c r="Y337" i="71"/>
  <c r="X338" i="71"/>
  <c r="Y338" i="71"/>
  <c r="A337" i="71"/>
  <c r="A338" i="71"/>
  <c r="A339" i="71"/>
  <c r="D337" i="71"/>
  <c r="D338" i="71"/>
  <c r="D339" i="71"/>
  <c r="I103" i="33" l="1"/>
  <c r="J103" i="33"/>
  <c r="K103" i="33"/>
  <c r="L103" i="33"/>
  <c r="K101" i="33"/>
  <c r="L101" i="33"/>
  <c r="J101" i="33"/>
  <c r="M101" i="33"/>
  <c r="I101" i="33"/>
  <c r="J165" i="81"/>
  <c r="R103" i="33" l="1"/>
  <c r="N101" i="33"/>
  <c r="X335" i="71"/>
  <c r="Y335" i="71"/>
  <c r="X336" i="71"/>
  <c r="Y336" i="71"/>
  <c r="D336" i="71"/>
  <c r="D335" i="71"/>
  <c r="Y334" i="71"/>
  <c r="X334" i="71"/>
  <c r="D334" i="71"/>
  <c r="Y333" i="71"/>
  <c r="X333" i="71"/>
  <c r="D333" i="71"/>
  <c r="A333" i="71"/>
  <c r="A334" i="71"/>
  <c r="A335" i="71"/>
  <c r="A336" i="71"/>
  <c r="D97" i="33"/>
  <c r="Y332" i="71"/>
  <c r="X332" i="71"/>
  <c r="D332" i="71"/>
  <c r="Y331" i="71"/>
  <c r="X331" i="71"/>
  <c r="D331" i="71"/>
  <c r="D330" i="71"/>
  <c r="X330" i="71"/>
  <c r="Y330" i="71"/>
  <c r="A330" i="71"/>
  <c r="A331" i="71"/>
  <c r="A332" i="71"/>
  <c r="Y329" i="71"/>
  <c r="X329" i="71"/>
  <c r="D329" i="71"/>
  <c r="D328" i="71"/>
  <c r="D327" i="71"/>
  <c r="D326" i="71"/>
  <c r="D325" i="71"/>
  <c r="Y328" i="71"/>
  <c r="X328" i="71"/>
  <c r="Y327" i="71"/>
  <c r="X327" i="71"/>
  <c r="Y326" i="71"/>
  <c r="X326" i="71"/>
  <c r="Y325" i="71"/>
  <c r="X325" i="71"/>
  <c r="Y324" i="71"/>
  <c r="X324" i="71"/>
  <c r="D324" i="71"/>
  <c r="A324" i="71"/>
  <c r="A325" i="71"/>
  <c r="A326" i="71"/>
  <c r="A327" i="71"/>
  <c r="A328" i="71"/>
  <c r="A329" i="71"/>
  <c r="D95" i="33"/>
  <c r="D272" i="37" s="1"/>
  <c r="D96" i="33"/>
  <c r="D92" i="37" s="1"/>
  <c r="D102" i="33"/>
  <c r="D119" i="37" l="1"/>
  <c r="D115" i="38"/>
  <c r="D79" i="37"/>
  <c r="D32" i="38"/>
  <c r="D9" i="45" s="1"/>
  <c r="J102" i="33"/>
  <c r="I102" i="33"/>
  <c r="K102" i="33"/>
  <c r="L102" i="33"/>
  <c r="I97" i="33"/>
  <c r="J97" i="33"/>
  <c r="K97" i="33"/>
  <c r="M97" i="33"/>
  <c r="L97" i="33"/>
  <c r="J96" i="33"/>
  <c r="K96" i="33"/>
  <c r="L96" i="33"/>
  <c r="M96" i="33"/>
  <c r="I96" i="33"/>
  <c r="K95" i="33"/>
  <c r="M95" i="33"/>
  <c r="I95" i="33"/>
  <c r="J95" i="33"/>
  <c r="L95" i="33"/>
  <c r="C27" i="66"/>
  <c r="C26" i="66"/>
  <c r="C25" i="66"/>
  <c r="E6" i="38"/>
  <c r="X323" i="71"/>
  <c r="Y323" i="71"/>
  <c r="D323" i="71"/>
  <c r="Y322" i="71"/>
  <c r="X322" i="71"/>
  <c r="D322" i="71"/>
  <c r="A322" i="71"/>
  <c r="Y321" i="71"/>
  <c r="X321" i="71"/>
  <c r="D321" i="71"/>
  <c r="Y320" i="71"/>
  <c r="X320" i="71"/>
  <c r="D320" i="71"/>
  <c r="Y319" i="71"/>
  <c r="X319" i="71"/>
  <c r="D319" i="71"/>
  <c r="A319" i="71"/>
  <c r="A320" i="71"/>
  <c r="A321" i="71"/>
  <c r="A323" i="71"/>
  <c r="Y294" i="71"/>
  <c r="X294" i="71"/>
  <c r="D294" i="71"/>
  <c r="A294" i="71"/>
  <c r="Y318" i="71"/>
  <c r="X318" i="71"/>
  <c r="D318" i="71"/>
  <c r="A318" i="71"/>
  <c r="Y317" i="71"/>
  <c r="X317" i="71"/>
  <c r="D317" i="71"/>
  <c r="A317" i="71"/>
  <c r="Y316" i="71"/>
  <c r="X316" i="71"/>
  <c r="D316" i="71"/>
  <c r="A316" i="71"/>
  <c r="Y315" i="71"/>
  <c r="X315" i="71"/>
  <c r="D315" i="71"/>
  <c r="A315" i="71"/>
  <c r="D93" i="33"/>
  <c r="D92" i="33"/>
  <c r="D39" i="37" s="1"/>
  <c r="Y314" i="71"/>
  <c r="X314" i="71"/>
  <c r="D314" i="71"/>
  <c r="A314" i="71"/>
  <c r="Y313" i="71"/>
  <c r="X313" i="71"/>
  <c r="D313" i="71"/>
  <c r="A313" i="71"/>
  <c r="Y312" i="71"/>
  <c r="X312" i="71"/>
  <c r="D312" i="71"/>
  <c r="A312" i="71"/>
  <c r="Y311" i="71"/>
  <c r="X311" i="71"/>
  <c r="D311" i="71"/>
  <c r="Y310" i="71"/>
  <c r="X310" i="71"/>
  <c r="D310" i="71"/>
  <c r="Y309" i="71"/>
  <c r="X309" i="71"/>
  <c r="D309" i="71"/>
  <c r="D308" i="71"/>
  <c r="X308" i="71"/>
  <c r="Y308" i="71"/>
  <c r="A311" i="71"/>
  <c r="A310" i="71"/>
  <c r="A309" i="71"/>
  <c r="A308" i="71"/>
  <c r="D94" i="33"/>
  <c r="D90" i="33"/>
  <c r="D146" i="38" s="1"/>
  <c r="D98" i="33"/>
  <c r="D52" i="37" s="1"/>
  <c r="Y307" i="71"/>
  <c r="X307" i="71"/>
  <c r="D307" i="71"/>
  <c r="Y306" i="71"/>
  <c r="X306" i="71"/>
  <c r="D306" i="71"/>
  <c r="Y305" i="71"/>
  <c r="X305" i="71"/>
  <c r="D305" i="71"/>
  <c r="Y304" i="71"/>
  <c r="X304" i="71"/>
  <c r="D304" i="71"/>
  <c r="Y303" i="71"/>
  <c r="X303" i="71"/>
  <c r="D303" i="71"/>
  <c r="A304" i="71"/>
  <c r="A305" i="71"/>
  <c r="A306" i="71"/>
  <c r="A307" i="71"/>
  <c r="D91" i="33"/>
  <c r="D91" i="37" s="1"/>
  <c r="Y302" i="71"/>
  <c r="X302" i="71"/>
  <c r="D302" i="71"/>
  <c r="Y301" i="71"/>
  <c r="X301" i="71"/>
  <c r="D301" i="71"/>
  <c r="Y300" i="71"/>
  <c r="X300" i="71"/>
  <c r="D300" i="71"/>
  <c r="Y299" i="71"/>
  <c r="X299" i="71"/>
  <c r="D299" i="71"/>
  <c r="Y298" i="71"/>
  <c r="X298" i="71"/>
  <c r="D298" i="71"/>
  <c r="A298" i="71"/>
  <c r="A299" i="71"/>
  <c r="A300" i="71"/>
  <c r="A301" i="71"/>
  <c r="A302" i="71"/>
  <c r="A303" i="71"/>
  <c r="D89" i="33"/>
  <c r="Y297" i="71"/>
  <c r="X297" i="71"/>
  <c r="D297" i="71"/>
  <c r="Y296" i="71"/>
  <c r="X296" i="71"/>
  <c r="D296" i="71"/>
  <c r="Y295" i="71"/>
  <c r="X295" i="71"/>
  <c r="D295" i="71"/>
  <c r="Y293" i="71"/>
  <c r="X293" i="71"/>
  <c r="D293" i="71"/>
  <c r="Y292" i="71"/>
  <c r="X292" i="71"/>
  <c r="D292" i="71"/>
  <c r="Y291" i="71"/>
  <c r="X291" i="71"/>
  <c r="D291" i="71"/>
  <c r="A291" i="71"/>
  <c r="A292" i="71"/>
  <c r="A293" i="71"/>
  <c r="A295" i="71"/>
  <c r="A296" i="71"/>
  <c r="A297" i="71"/>
  <c r="D88" i="33"/>
  <c r="B21" i="37"/>
  <c r="B20" i="37"/>
  <c r="B19" i="37"/>
  <c r="Y290" i="71"/>
  <c r="X290" i="71"/>
  <c r="D290" i="71"/>
  <c r="Y289" i="71"/>
  <c r="X289" i="71"/>
  <c r="D289" i="71"/>
  <c r="Y288" i="71"/>
  <c r="X288" i="71"/>
  <c r="D288" i="71"/>
  <c r="Y287" i="71"/>
  <c r="X287" i="71"/>
  <c r="D287" i="71"/>
  <c r="Y286" i="71"/>
  <c r="X286" i="71"/>
  <c r="D286" i="71"/>
  <c r="A287" i="71"/>
  <c r="A288" i="71"/>
  <c r="A289" i="71"/>
  <c r="A290" i="71"/>
  <c r="D285" i="71"/>
  <c r="D284" i="71"/>
  <c r="D283" i="71"/>
  <c r="D282" i="71"/>
  <c r="D281" i="71"/>
  <c r="X284" i="71"/>
  <c r="Y284" i="71"/>
  <c r="X285" i="71"/>
  <c r="Y285" i="71"/>
  <c r="A284" i="71"/>
  <c r="A285" i="71"/>
  <c r="A286" i="71"/>
  <c r="A283" i="71"/>
  <c r="Y283" i="71"/>
  <c r="X283" i="71"/>
  <c r="A282" i="71"/>
  <c r="Y282" i="71"/>
  <c r="X282" i="71"/>
  <c r="Y281" i="71"/>
  <c r="X281" i="71"/>
  <c r="A281" i="71"/>
  <c r="D99" i="33"/>
  <c r="D86" i="33"/>
  <c r="D149" i="38" s="1"/>
  <c r="D84" i="33"/>
  <c r="D34" i="38" s="1"/>
  <c r="D83" i="33"/>
  <c r="Y280" i="71"/>
  <c r="X280" i="71"/>
  <c r="D280" i="71"/>
  <c r="A280" i="71"/>
  <c r="D279" i="71"/>
  <c r="X279" i="71"/>
  <c r="Y279" i="71"/>
  <c r="A279" i="71"/>
  <c r="D85" i="33"/>
  <c r="D30" i="38" s="1"/>
  <c r="D14" i="45" s="1"/>
  <c r="D81" i="33"/>
  <c r="D46" i="38" s="1"/>
  <c r="D18" i="45" s="1"/>
  <c r="X275" i="71"/>
  <c r="Y275" i="71"/>
  <c r="X276" i="71"/>
  <c r="Y276" i="71"/>
  <c r="X277" i="71"/>
  <c r="Y277" i="71"/>
  <c r="X278" i="71"/>
  <c r="Y278" i="71"/>
  <c r="A278" i="71"/>
  <c r="D278" i="71"/>
  <c r="D277" i="71"/>
  <c r="A277" i="71"/>
  <c r="A276" i="71"/>
  <c r="D276" i="71"/>
  <c r="D275" i="71"/>
  <c r="A275" i="71"/>
  <c r="A274" i="71"/>
  <c r="D274" i="71"/>
  <c r="X274" i="71"/>
  <c r="Y274" i="71"/>
  <c r="D79" i="33"/>
  <c r="D82" i="33"/>
  <c r="M2" i="80"/>
  <c r="H149" i="38" l="1"/>
  <c r="I149" i="38"/>
  <c r="I79" i="33"/>
  <c r="D140" i="38"/>
  <c r="D34" i="37"/>
  <c r="D137" i="38"/>
  <c r="H146" i="38"/>
  <c r="I146" i="38"/>
  <c r="H115" i="38"/>
  <c r="I115" i="38"/>
  <c r="I82" i="33"/>
  <c r="D273" i="37"/>
  <c r="H46" i="38"/>
  <c r="I46" i="38"/>
  <c r="I34" i="38"/>
  <c r="H34" i="38"/>
  <c r="H32" i="38"/>
  <c r="I32" i="38"/>
  <c r="H30" i="38"/>
  <c r="I30" i="38"/>
  <c r="D84" i="37"/>
  <c r="D38" i="38"/>
  <c r="D15" i="45" s="1"/>
  <c r="D24" i="38"/>
  <c r="D10" i="45" s="1"/>
  <c r="D16" i="38"/>
  <c r="D8" i="45" s="1"/>
  <c r="D97" i="37"/>
  <c r="D14" i="38"/>
  <c r="D5" i="45" s="1"/>
  <c r="I84" i="33"/>
  <c r="D90" i="37"/>
  <c r="I85" i="33"/>
  <c r="D82" i="37"/>
  <c r="I83" i="33"/>
  <c r="D77" i="37"/>
  <c r="J89" i="33"/>
  <c r="D78" i="37"/>
  <c r="I81" i="33"/>
  <c r="D71" i="37"/>
  <c r="I88" i="33"/>
  <c r="D37" i="37"/>
  <c r="I90" i="33"/>
  <c r="D32" i="37"/>
  <c r="L86" i="33"/>
  <c r="D31" i="37"/>
  <c r="I99" i="33"/>
  <c r="L99" i="33"/>
  <c r="M99" i="33"/>
  <c r="J99" i="33"/>
  <c r="K99" i="33"/>
  <c r="N97" i="33"/>
  <c r="K98" i="33"/>
  <c r="L98" i="33"/>
  <c r="M98" i="33"/>
  <c r="I98" i="33"/>
  <c r="J98" i="33"/>
  <c r="N95" i="33"/>
  <c r="N96" i="33"/>
  <c r="J94" i="33"/>
  <c r="I94" i="33"/>
  <c r="K94" i="33"/>
  <c r="L94" i="33"/>
  <c r="M94" i="33"/>
  <c r="I93" i="33"/>
  <c r="J93" i="33"/>
  <c r="K93" i="33"/>
  <c r="L93" i="33"/>
  <c r="M93" i="33"/>
  <c r="L92" i="33"/>
  <c r="K92" i="33"/>
  <c r="M92" i="33"/>
  <c r="I92" i="33"/>
  <c r="J92" i="33"/>
  <c r="I91" i="33"/>
  <c r="J91" i="33"/>
  <c r="K91" i="33"/>
  <c r="L91" i="33"/>
  <c r="M91" i="33"/>
  <c r="J90" i="33"/>
  <c r="M90" i="33"/>
  <c r="K90" i="33"/>
  <c r="L90" i="33"/>
  <c r="I89" i="33"/>
  <c r="M88" i="33"/>
  <c r="L88" i="33"/>
  <c r="K88" i="33"/>
  <c r="M89" i="33"/>
  <c r="J88" i="33"/>
  <c r="L89" i="33"/>
  <c r="K89" i="33"/>
  <c r="K86" i="33"/>
  <c r="M85" i="33"/>
  <c r="L85" i="33"/>
  <c r="J86" i="33"/>
  <c r="K85" i="33"/>
  <c r="I86" i="33"/>
  <c r="M86" i="33"/>
  <c r="J85" i="33"/>
  <c r="M84" i="33"/>
  <c r="L84" i="33"/>
  <c r="K84" i="33"/>
  <c r="J84" i="33"/>
  <c r="M83" i="33"/>
  <c r="L83" i="33"/>
  <c r="K83" i="33"/>
  <c r="J83" i="33"/>
  <c r="M82" i="33"/>
  <c r="L82" i="33"/>
  <c r="K82" i="33"/>
  <c r="J82" i="33"/>
  <c r="M81" i="33"/>
  <c r="L81" i="33"/>
  <c r="K81" i="33"/>
  <c r="J81" i="33"/>
  <c r="M79" i="33"/>
  <c r="L79" i="33"/>
  <c r="K79" i="33"/>
  <c r="J79" i="33"/>
  <c r="H137" i="38" l="1"/>
  <c r="I137" i="38"/>
  <c r="H140" i="38"/>
  <c r="I140" i="38"/>
  <c r="I16" i="38"/>
  <c r="I24" i="38"/>
  <c r="H38" i="38"/>
  <c r="I38" i="38"/>
  <c r="H16" i="38"/>
  <c r="H24" i="38"/>
  <c r="H14" i="38"/>
  <c r="I14" i="38"/>
  <c r="N99" i="33"/>
  <c r="N98" i="33"/>
  <c r="N94" i="33"/>
  <c r="N93" i="33"/>
  <c r="N92" i="33"/>
  <c r="N91" i="33"/>
  <c r="N89" i="33"/>
  <c r="N88" i="33"/>
  <c r="N90" i="33"/>
  <c r="N85" i="33"/>
  <c r="N86" i="33"/>
  <c r="N84" i="33"/>
  <c r="N83" i="33"/>
  <c r="N82" i="33"/>
  <c r="N81" i="33"/>
  <c r="N79" i="33"/>
  <c r="Y273" i="71"/>
  <c r="X273" i="71"/>
  <c r="D273" i="71"/>
  <c r="A273" i="71"/>
  <c r="Y272" i="71"/>
  <c r="X272" i="71"/>
  <c r="D272" i="71"/>
  <c r="Y271" i="71"/>
  <c r="X271" i="71"/>
  <c r="D271" i="71"/>
  <c r="D270" i="71"/>
  <c r="X270" i="71"/>
  <c r="Y270" i="71"/>
  <c r="A272" i="71"/>
  <c r="A271" i="71"/>
  <c r="A270" i="71"/>
  <c r="D87" i="33"/>
  <c r="D53" i="37" s="1"/>
  <c r="D80" i="33"/>
  <c r="I52" i="82"/>
  <c r="I53" i="82"/>
  <c r="I54" i="82"/>
  <c r="I51" i="82"/>
  <c r="I49" i="82"/>
  <c r="I48" i="82"/>
  <c r="I47" i="82"/>
  <c r="I46" i="82"/>
  <c r="I42" i="82"/>
  <c r="I41" i="82"/>
  <c r="I40" i="82"/>
  <c r="I39" i="82"/>
  <c r="I38" i="82"/>
  <c r="I37" i="82"/>
  <c r="I36" i="82"/>
  <c r="I35" i="82"/>
  <c r="I22" i="82"/>
  <c r="I26" i="82"/>
  <c r="I28" i="82"/>
  <c r="D89" i="37" l="1"/>
  <c r="D21" i="38"/>
  <c r="L87" i="33"/>
  <c r="I87" i="33"/>
  <c r="M87" i="33"/>
  <c r="J87" i="33"/>
  <c r="K87" i="33"/>
  <c r="M80" i="33"/>
  <c r="I80" i="33"/>
  <c r="J80" i="33"/>
  <c r="K80" i="33"/>
  <c r="L80" i="33"/>
  <c r="I21" i="38" l="1"/>
  <c r="H21" i="38"/>
  <c r="N87" i="33"/>
  <c r="N80" i="33"/>
  <c r="J1" i="82"/>
  <c r="I87" i="82"/>
  <c r="H87" i="82"/>
  <c r="G87" i="82"/>
  <c r="E87" i="82"/>
  <c r="F77" i="82"/>
  <c r="F76" i="82"/>
  <c r="F75" i="82"/>
  <c r="F74" i="82"/>
  <c r="F73" i="82"/>
  <c r="I69" i="82"/>
  <c r="H69" i="82"/>
  <c r="E69" i="82"/>
  <c r="F67" i="82"/>
  <c r="F66" i="82"/>
  <c r="F65" i="82"/>
  <c r="F63" i="82"/>
  <c r="F61" i="82"/>
  <c r="F60" i="82"/>
  <c r="H55" i="82"/>
  <c r="G55" i="82"/>
  <c r="F55" i="82"/>
  <c r="E55" i="82"/>
  <c r="G43" i="82"/>
  <c r="F43" i="82"/>
  <c r="E43" i="82"/>
  <c r="H42" i="82"/>
  <c r="H41" i="82"/>
  <c r="H40" i="82"/>
  <c r="H39" i="82"/>
  <c r="H38" i="82"/>
  <c r="H37" i="82"/>
  <c r="H36" i="82"/>
  <c r="H35" i="82"/>
  <c r="H28" i="82"/>
  <c r="H26" i="82"/>
  <c r="H22" i="82"/>
  <c r="B2" i="82"/>
  <c r="H21" i="82" l="1"/>
  <c r="H32" i="82" s="1"/>
  <c r="I21" i="82"/>
  <c r="G88" i="82"/>
  <c r="F87" i="82"/>
  <c r="I88" i="82"/>
  <c r="F69" i="82"/>
  <c r="E88" i="82"/>
  <c r="H43" i="82"/>
  <c r="H88" i="82" s="1"/>
  <c r="F88" i="82" l="1"/>
  <c r="L14" i="43"/>
  <c r="B18" i="37"/>
  <c r="X269" i="71"/>
  <c r="Y269" i="71"/>
  <c r="D269" i="71"/>
  <c r="A269" i="71"/>
  <c r="X267" i="71"/>
  <c r="Y267" i="71"/>
  <c r="X268" i="71"/>
  <c r="Y268" i="71"/>
  <c r="D268" i="71"/>
  <c r="D267" i="71"/>
  <c r="Y266" i="71"/>
  <c r="X266" i="71"/>
  <c r="D266" i="71"/>
  <c r="A268" i="71"/>
  <c r="A267" i="71"/>
  <c r="A266" i="71"/>
  <c r="X260" i="71"/>
  <c r="Y260" i="71"/>
  <c r="X261" i="71"/>
  <c r="Y261" i="71"/>
  <c r="X262" i="71"/>
  <c r="Y262" i="71"/>
  <c r="X263" i="71"/>
  <c r="Y263" i="71"/>
  <c r="X264" i="71"/>
  <c r="Y264" i="71"/>
  <c r="X265" i="71"/>
  <c r="Y265" i="71"/>
  <c r="D265" i="71"/>
  <c r="A265" i="71"/>
  <c r="D264" i="71"/>
  <c r="A264" i="71"/>
  <c r="D263" i="71"/>
  <c r="D262" i="71"/>
  <c r="D261" i="71"/>
  <c r="D260" i="71"/>
  <c r="A263" i="71"/>
  <c r="A262" i="71"/>
  <c r="A261" i="71"/>
  <c r="A260" i="71"/>
  <c r="D74" i="33"/>
  <c r="D274" i="37" s="1"/>
  <c r="D77" i="33"/>
  <c r="D72" i="37" s="1"/>
  <c r="X253" i="71"/>
  <c r="Y253" i="71"/>
  <c r="X254" i="71"/>
  <c r="Y254" i="71"/>
  <c r="X255" i="71"/>
  <c r="Y255" i="71"/>
  <c r="X256" i="71"/>
  <c r="Y256" i="71"/>
  <c r="X257" i="71"/>
  <c r="Y257" i="71"/>
  <c r="X258" i="71"/>
  <c r="Y258" i="71"/>
  <c r="X259" i="71"/>
  <c r="Y259" i="71"/>
  <c r="D259" i="71"/>
  <c r="A259" i="71"/>
  <c r="D258" i="71"/>
  <c r="A258" i="71"/>
  <c r="D257" i="71"/>
  <c r="A257" i="71"/>
  <c r="D256" i="71"/>
  <c r="D255" i="71"/>
  <c r="D254" i="71"/>
  <c r="A256" i="71"/>
  <c r="A255" i="71"/>
  <c r="A254" i="71"/>
  <c r="D75" i="33"/>
  <c r="D71" i="33"/>
  <c r="I71" i="33" s="1"/>
  <c r="D253" i="71"/>
  <c r="Y252" i="71"/>
  <c r="X252" i="71"/>
  <c r="D252" i="71"/>
  <c r="A253" i="71"/>
  <c r="A252" i="71"/>
  <c r="Y237" i="71"/>
  <c r="X237" i="71"/>
  <c r="A237" i="71"/>
  <c r="D237" i="71"/>
  <c r="X248" i="71"/>
  <c r="Y248" i="71"/>
  <c r="X249" i="71"/>
  <c r="Y249" i="71"/>
  <c r="X250" i="71"/>
  <c r="Y250" i="71"/>
  <c r="X251" i="71"/>
  <c r="Y251" i="71"/>
  <c r="D251" i="71"/>
  <c r="A251" i="71"/>
  <c r="D250" i="71"/>
  <c r="D249" i="71"/>
  <c r="D248" i="71"/>
  <c r="D247" i="71"/>
  <c r="A250" i="71"/>
  <c r="A249" i="71"/>
  <c r="A248" i="71"/>
  <c r="A247" i="71"/>
  <c r="X247" i="71"/>
  <c r="Y247" i="71"/>
  <c r="D72" i="33"/>
  <c r="X245" i="71"/>
  <c r="Y245" i="71"/>
  <c r="X246" i="71"/>
  <c r="Y246" i="71"/>
  <c r="D246" i="71"/>
  <c r="D78" i="33"/>
  <c r="D152" i="38" s="1"/>
  <c r="D245" i="71"/>
  <c r="Y244" i="71"/>
  <c r="X244" i="71"/>
  <c r="D244" i="71"/>
  <c r="Y243" i="71"/>
  <c r="X243" i="71"/>
  <c r="D243" i="71"/>
  <c r="A243" i="71"/>
  <c r="A244" i="71"/>
  <c r="A245" i="71"/>
  <c r="A246" i="71"/>
  <c r="D38" i="73"/>
  <c r="C25" i="50"/>
  <c r="C23" i="50"/>
  <c r="X241" i="71"/>
  <c r="Y241" i="71"/>
  <c r="X242" i="71"/>
  <c r="Y242" i="71"/>
  <c r="A242" i="71"/>
  <c r="D242" i="71"/>
  <c r="A241" i="71"/>
  <c r="D241" i="71"/>
  <c r="Y240" i="71"/>
  <c r="X240" i="71"/>
  <c r="D240" i="71"/>
  <c r="X238" i="71"/>
  <c r="Y238" i="71"/>
  <c r="X239" i="71"/>
  <c r="Y239" i="71"/>
  <c r="A240" i="71"/>
  <c r="A239" i="71"/>
  <c r="A238" i="71"/>
  <c r="D239" i="71"/>
  <c r="D238" i="71"/>
  <c r="D69" i="33"/>
  <c r="D134" i="38" s="1"/>
  <c r="D70" i="33"/>
  <c r="Y236" i="71"/>
  <c r="X236" i="71"/>
  <c r="D236" i="71"/>
  <c r="Y235" i="71"/>
  <c r="X235" i="71"/>
  <c r="D235" i="71"/>
  <c r="Y234" i="71"/>
  <c r="X234" i="71"/>
  <c r="D234" i="71"/>
  <c r="A236" i="71"/>
  <c r="A235" i="71"/>
  <c r="A234" i="71"/>
  <c r="C62" i="50"/>
  <c r="C64" i="50"/>
  <c r="X231" i="71"/>
  <c r="Y231" i="71"/>
  <c r="X232" i="71"/>
  <c r="Y232" i="71"/>
  <c r="X233" i="71"/>
  <c r="Y233" i="71"/>
  <c r="D233" i="71"/>
  <c r="D232" i="71"/>
  <c r="D231" i="71"/>
  <c r="A233" i="71"/>
  <c r="A232" i="71"/>
  <c r="A231" i="71"/>
  <c r="X228" i="71"/>
  <c r="Y228" i="71"/>
  <c r="X229" i="71"/>
  <c r="Y229" i="71"/>
  <c r="X230" i="71"/>
  <c r="Y230" i="71"/>
  <c r="D230" i="71"/>
  <c r="A230" i="71"/>
  <c r="D229" i="71"/>
  <c r="A229" i="71"/>
  <c r="A228" i="71"/>
  <c r="D228" i="71"/>
  <c r="D227" i="71"/>
  <c r="A227" i="71"/>
  <c r="X227" i="71"/>
  <c r="Y227" i="71"/>
  <c r="D76" i="33"/>
  <c r="D67" i="33"/>
  <c r="D68" i="33"/>
  <c r="D151" i="38" s="1"/>
  <c r="X224" i="71"/>
  <c r="Y224" i="71"/>
  <c r="X225" i="71"/>
  <c r="Y225" i="71"/>
  <c r="X226" i="71"/>
  <c r="Y226" i="71"/>
  <c r="D226" i="71"/>
  <c r="A226" i="71"/>
  <c r="A225" i="71"/>
  <c r="D225" i="71"/>
  <c r="D224" i="71"/>
  <c r="A224" i="71"/>
  <c r="X223" i="71"/>
  <c r="Y223" i="71"/>
  <c r="D223" i="71"/>
  <c r="A223" i="71"/>
  <c r="D73" i="33"/>
  <c r="I152" i="38" l="1"/>
  <c r="H152" i="38"/>
  <c r="H151" i="38"/>
  <c r="I151" i="38"/>
  <c r="H134" i="38"/>
  <c r="I134" i="38"/>
  <c r="I67" i="33"/>
  <c r="D37" i="38"/>
  <c r="D28" i="45" s="1"/>
  <c r="I72" i="33"/>
  <c r="D31" i="38"/>
  <c r="D29" i="45" s="1"/>
  <c r="D83" i="37"/>
  <c r="D13" i="38"/>
  <c r="D12" i="45" s="1"/>
  <c r="M70" i="33"/>
  <c r="D73" i="37"/>
  <c r="I73" i="33"/>
  <c r="D57" i="37"/>
  <c r="K69" i="33"/>
  <c r="D25" i="37"/>
  <c r="J68" i="33"/>
  <c r="D26" i="37"/>
  <c r="L78" i="33"/>
  <c r="K78" i="33"/>
  <c r="J78" i="33"/>
  <c r="I78" i="33"/>
  <c r="M78" i="33"/>
  <c r="I76" i="33"/>
  <c r="J76" i="33"/>
  <c r="K76" i="33"/>
  <c r="L76" i="33"/>
  <c r="M76" i="33"/>
  <c r="L77" i="33"/>
  <c r="M77" i="33"/>
  <c r="J77" i="33"/>
  <c r="I77" i="33"/>
  <c r="K77" i="33"/>
  <c r="I75" i="33"/>
  <c r="J75" i="33"/>
  <c r="K75" i="33"/>
  <c r="L75" i="33"/>
  <c r="M75" i="33"/>
  <c r="I74" i="33"/>
  <c r="J74" i="33"/>
  <c r="K74" i="33"/>
  <c r="L74" i="33"/>
  <c r="M74" i="33"/>
  <c r="M73" i="33"/>
  <c r="L73" i="33"/>
  <c r="K73" i="33"/>
  <c r="J73" i="33"/>
  <c r="M72" i="33"/>
  <c r="L72" i="33"/>
  <c r="K72" i="33"/>
  <c r="J72" i="33"/>
  <c r="L70" i="33"/>
  <c r="K70" i="33"/>
  <c r="M71" i="33"/>
  <c r="J70" i="33"/>
  <c r="L71" i="33"/>
  <c r="I70" i="33"/>
  <c r="K71" i="33"/>
  <c r="J71" i="33"/>
  <c r="I69" i="33"/>
  <c r="J69" i="33"/>
  <c r="M69" i="33"/>
  <c r="L69" i="33"/>
  <c r="M67" i="33"/>
  <c r="I68" i="33"/>
  <c r="K67" i="33"/>
  <c r="L67" i="33"/>
  <c r="M68" i="33"/>
  <c r="J67" i="33"/>
  <c r="L68" i="33"/>
  <c r="K68" i="33"/>
  <c r="D60" i="33"/>
  <c r="D55" i="38" s="1"/>
  <c r="D67" i="45" s="1"/>
  <c r="M163" i="33"/>
  <c r="M269" i="33"/>
  <c r="M314" i="33"/>
  <c r="N314" i="33" l="1"/>
  <c r="N269" i="33"/>
  <c r="M224" i="33"/>
  <c r="M307" i="33"/>
  <c r="M277" i="33"/>
  <c r="M304" i="33"/>
  <c r="M232" i="33"/>
  <c r="M266" i="33"/>
  <c r="M226" i="33"/>
  <c r="M248" i="33"/>
  <c r="M247" i="33"/>
  <c r="I55" i="38"/>
  <c r="H55" i="38"/>
  <c r="M194" i="33"/>
  <c r="M238" i="33"/>
  <c r="M212" i="33"/>
  <c r="M225" i="33"/>
  <c r="M204" i="33"/>
  <c r="M220" i="33"/>
  <c r="M153" i="33"/>
  <c r="M213" i="33"/>
  <c r="N331" i="33"/>
  <c r="M211" i="33"/>
  <c r="I37" i="38"/>
  <c r="H37" i="38"/>
  <c r="I31" i="38"/>
  <c r="H31" i="38"/>
  <c r="N163" i="33"/>
  <c r="M165" i="33"/>
  <c r="M181" i="33"/>
  <c r="M158" i="33"/>
  <c r="M177" i="33"/>
  <c r="H13" i="38"/>
  <c r="I13" i="38"/>
  <c r="N330" i="33"/>
  <c r="M152" i="33"/>
  <c r="M103" i="33"/>
  <c r="N329" i="33"/>
  <c r="M102" i="33"/>
  <c r="N333" i="33"/>
  <c r="N328" i="33"/>
  <c r="M138" i="33"/>
  <c r="D74" i="37"/>
  <c r="M107" i="33"/>
  <c r="M124" i="33"/>
  <c r="N78" i="33"/>
  <c r="N77" i="33"/>
  <c r="N76" i="33"/>
  <c r="N75" i="33"/>
  <c r="N74" i="33"/>
  <c r="N70" i="33"/>
  <c r="N73" i="33"/>
  <c r="N72" i="33"/>
  <c r="N71" i="33"/>
  <c r="N69" i="33"/>
  <c r="N67" i="33"/>
  <c r="N68" i="33"/>
  <c r="D65" i="33"/>
  <c r="D75" i="37" s="1"/>
  <c r="D64" i="33"/>
  <c r="X217" i="71"/>
  <c r="Y217" i="71"/>
  <c r="X218" i="71"/>
  <c r="Y218" i="71"/>
  <c r="X219" i="71"/>
  <c r="Y219" i="71"/>
  <c r="X220" i="71"/>
  <c r="Y220" i="71"/>
  <c r="X221" i="71"/>
  <c r="Y221" i="71"/>
  <c r="X222" i="71"/>
  <c r="Y222" i="71"/>
  <c r="A222" i="71"/>
  <c r="A221" i="71"/>
  <c r="A220" i="71"/>
  <c r="D222" i="71"/>
  <c r="D221" i="71"/>
  <c r="D220" i="71"/>
  <c r="D219" i="71"/>
  <c r="D218" i="71"/>
  <c r="D217" i="71"/>
  <c r="A219" i="71"/>
  <c r="A218" i="71"/>
  <c r="A217" i="71"/>
  <c r="Y216" i="71"/>
  <c r="X216" i="71"/>
  <c r="A216" i="71"/>
  <c r="A215" i="71"/>
  <c r="Y215" i="71"/>
  <c r="X215" i="71"/>
  <c r="D216" i="71"/>
  <c r="D215" i="71"/>
  <c r="AQ2" i="81"/>
  <c r="N181" i="33" l="1"/>
  <c r="N304" i="33"/>
  <c r="N124" i="33"/>
  <c r="N103" i="33"/>
  <c r="N165" i="33"/>
  <c r="N213" i="33"/>
  <c r="N277" i="33"/>
  <c r="N194" i="33"/>
  <c r="N107" i="33"/>
  <c r="N152" i="33"/>
  <c r="N153" i="33"/>
  <c r="N307" i="33"/>
  <c r="N220" i="33"/>
  <c r="N247" i="33"/>
  <c r="N224" i="33"/>
  <c r="N204" i="33"/>
  <c r="N248" i="33"/>
  <c r="N225" i="33"/>
  <c r="N226" i="33"/>
  <c r="N177" i="33"/>
  <c r="N212" i="33"/>
  <c r="N266" i="33"/>
  <c r="N158" i="33"/>
  <c r="N211" i="33"/>
  <c r="N238" i="33"/>
  <c r="N232" i="33"/>
  <c r="N138" i="33"/>
  <c r="N102" i="33"/>
  <c r="L65" i="33"/>
  <c r="M65" i="33"/>
  <c r="K65" i="33"/>
  <c r="J65" i="33"/>
  <c r="I65" i="33"/>
  <c r="I64" i="33"/>
  <c r="J64" i="33"/>
  <c r="K64" i="33"/>
  <c r="L64" i="33"/>
  <c r="M64" i="33"/>
  <c r="Y214" i="71"/>
  <c r="X214" i="71"/>
  <c r="D214" i="71"/>
  <c r="A214" i="71"/>
  <c r="Y213" i="71"/>
  <c r="X213" i="71"/>
  <c r="D213" i="71"/>
  <c r="A213" i="71"/>
  <c r="Y212" i="71"/>
  <c r="X212" i="71"/>
  <c r="D212" i="71"/>
  <c r="A212" i="71"/>
  <c r="D63" i="33"/>
  <c r="D27" i="37" s="1"/>
  <c r="C63" i="50"/>
  <c r="C61" i="50"/>
  <c r="C60" i="50"/>
  <c r="C59" i="50"/>
  <c r="Y211" i="71"/>
  <c r="X211" i="71"/>
  <c r="D211" i="71"/>
  <c r="A211" i="71"/>
  <c r="Y210" i="71"/>
  <c r="X210" i="71"/>
  <c r="A210" i="71"/>
  <c r="D210" i="71"/>
  <c r="D62" i="33"/>
  <c r="D43" i="38" s="1"/>
  <c r="D59" i="33"/>
  <c r="D113" i="38" s="1"/>
  <c r="X207" i="71"/>
  <c r="Y207" i="71"/>
  <c r="X208" i="71"/>
  <c r="Y208" i="71"/>
  <c r="X209" i="71"/>
  <c r="Y209" i="71"/>
  <c r="D209" i="71"/>
  <c r="A209" i="71"/>
  <c r="D208" i="71"/>
  <c r="A208" i="71"/>
  <c r="A207" i="71"/>
  <c r="D207" i="71"/>
  <c r="Y206" i="71"/>
  <c r="X206" i="71"/>
  <c r="A206" i="71"/>
  <c r="D206" i="71"/>
  <c r="D66" i="33"/>
  <c r="D127" i="38" s="1"/>
  <c r="H10" i="75"/>
  <c r="X203" i="71"/>
  <c r="Y203" i="71"/>
  <c r="X204" i="71"/>
  <c r="Y204" i="71"/>
  <c r="X205" i="71"/>
  <c r="Y205" i="71"/>
  <c r="D205" i="71"/>
  <c r="A205" i="71"/>
  <c r="A204" i="71"/>
  <c r="D204" i="71"/>
  <c r="A203" i="71"/>
  <c r="D203" i="71"/>
  <c r="X201" i="71"/>
  <c r="Y201" i="71"/>
  <c r="X202" i="71"/>
  <c r="Y202" i="71"/>
  <c r="D202" i="71"/>
  <c r="A202" i="71"/>
  <c r="D159" i="71"/>
  <c r="A160" i="71"/>
  <c r="A159" i="71"/>
  <c r="A201" i="71"/>
  <c r="D201" i="71"/>
  <c r="J39" i="75"/>
  <c r="H127" i="38" l="1"/>
  <c r="I127" i="38"/>
  <c r="I113" i="38"/>
  <c r="H113" i="38"/>
  <c r="H43" i="38"/>
  <c r="I43" i="38"/>
  <c r="D30" i="37"/>
  <c r="I66" i="33"/>
  <c r="K66" i="33"/>
  <c r="J66" i="33"/>
  <c r="L66" i="33"/>
  <c r="M66" i="33"/>
  <c r="N64" i="33"/>
  <c r="N65" i="33"/>
  <c r="J62" i="33"/>
  <c r="K62" i="33"/>
  <c r="L62" i="33"/>
  <c r="M62" i="33"/>
  <c r="I62" i="33"/>
  <c r="M63" i="33"/>
  <c r="I63" i="33"/>
  <c r="J63" i="33"/>
  <c r="L63" i="33"/>
  <c r="K63" i="33"/>
  <c r="J59" i="33"/>
  <c r="K59" i="33"/>
  <c r="L59" i="33"/>
  <c r="I59" i="33"/>
  <c r="M59" i="33"/>
  <c r="I60" i="33"/>
  <c r="J60" i="33"/>
  <c r="K60" i="33"/>
  <c r="L60" i="33"/>
  <c r="M60" i="33"/>
  <c r="N66" i="33" l="1"/>
  <c r="N63" i="33"/>
  <c r="N62" i="33"/>
  <c r="N59" i="33"/>
  <c r="N60" i="33"/>
  <c r="D14" i="37"/>
  <c r="D16" i="37"/>
  <c r="D18" i="37"/>
  <c r="D19" i="37"/>
  <c r="D20" i="37"/>
  <c r="D21" i="37"/>
  <c r="D22" i="37"/>
  <c r="D23" i="37"/>
  <c r="D24" i="37"/>
  <c r="X199" i="71"/>
  <c r="Y199" i="71"/>
  <c r="X200" i="71"/>
  <c r="Y200" i="71"/>
  <c r="D200" i="71"/>
  <c r="D199" i="71"/>
  <c r="A200" i="71"/>
  <c r="A199" i="71"/>
  <c r="D57" i="33"/>
  <c r="D124" i="38" s="1"/>
  <c r="D56" i="33"/>
  <c r="E4" i="76"/>
  <c r="L13" i="43"/>
  <c r="L19" i="43"/>
  <c r="L18" i="43"/>
  <c r="L17" i="43"/>
  <c r="L16" i="43"/>
  <c r="L23" i="43"/>
  <c r="L24" i="43"/>
  <c r="L25" i="43"/>
  <c r="L34" i="43"/>
  <c r="L33" i="43"/>
  <c r="L32" i="43"/>
  <c r="L31" i="43"/>
  <c r="L30" i="43"/>
  <c r="L29" i="43"/>
  <c r="L28" i="43"/>
  <c r="L27" i="43"/>
  <c r="X191" i="71"/>
  <c r="Y191" i="71"/>
  <c r="X192" i="71"/>
  <c r="Y192" i="71"/>
  <c r="X193" i="71"/>
  <c r="Y193" i="71"/>
  <c r="X194" i="71"/>
  <c r="Y194" i="71"/>
  <c r="X195" i="71"/>
  <c r="Y195" i="71"/>
  <c r="X196" i="71"/>
  <c r="Y196" i="71"/>
  <c r="X197" i="71"/>
  <c r="Y197" i="71"/>
  <c r="X198" i="71"/>
  <c r="Y198" i="71"/>
  <c r="D198" i="71"/>
  <c r="A198" i="71"/>
  <c r="D197" i="71"/>
  <c r="A197" i="71"/>
  <c r="D196" i="71"/>
  <c r="A196" i="71"/>
  <c r="A195" i="71"/>
  <c r="D195" i="71"/>
  <c r="D6" i="33"/>
  <c r="D211" i="37" s="1"/>
  <c r="D7" i="33"/>
  <c r="D267" i="37" s="1"/>
  <c r="D8" i="33"/>
  <c r="D128" i="37" s="1"/>
  <c r="D9" i="33"/>
  <c r="D10" i="33"/>
  <c r="D11" i="33"/>
  <c r="D12" i="33"/>
  <c r="D13" i="33"/>
  <c r="D14" i="33"/>
  <c r="D15" i="33"/>
  <c r="D33" i="38" s="1"/>
  <c r="D35" i="45" s="1"/>
  <c r="D16" i="33"/>
  <c r="D17" i="33"/>
  <c r="D127" i="37" s="1"/>
  <c r="D18" i="33"/>
  <c r="D19" i="33"/>
  <c r="D45" i="37" s="1"/>
  <c r="D20" i="33"/>
  <c r="D36" i="38" s="1"/>
  <c r="D36" i="45" s="1"/>
  <c r="D21" i="33"/>
  <c r="D47" i="37" s="1"/>
  <c r="D22" i="33"/>
  <c r="D23" i="33"/>
  <c r="D40" i="38" s="1"/>
  <c r="D37" i="45" s="1"/>
  <c r="D24" i="33"/>
  <c r="D25" i="33"/>
  <c r="D67" i="37" s="1"/>
  <c r="D26" i="33"/>
  <c r="D246" i="37" s="1"/>
  <c r="D27" i="33"/>
  <c r="D48" i="37" s="1"/>
  <c r="D28" i="33"/>
  <c r="D68" i="37" s="1"/>
  <c r="D29" i="33"/>
  <c r="D46" i="37" s="1"/>
  <c r="D30" i="33"/>
  <c r="D45" i="38" s="1"/>
  <c r="D38" i="45" s="1"/>
  <c r="D31" i="33"/>
  <c r="D32" i="33"/>
  <c r="D66" i="37" s="1"/>
  <c r="D33" i="33"/>
  <c r="D34" i="33"/>
  <c r="D48" i="38" s="1"/>
  <c r="D39" i="45" s="1"/>
  <c r="D35" i="33"/>
  <c r="D36" i="33"/>
  <c r="D37" i="33"/>
  <c r="D38" i="33"/>
  <c r="D144" i="38" s="1"/>
  <c r="D39" i="33"/>
  <c r="D40" i="33"/>
  <c r="D41" i="33"/>
  <c r="D42" i="33"/>
  <c r="D40" i="37" s="1"/>
  <c r="D43" i="33"/>
  <c r="D44" i="33"/>
  <c r="D45" i="33"/>
  <c r="D52" i="38" s="1"/>
  <c r="D40" i="45" s="1"/>
  <c r="D46" i="33"/>
  <c r="D47" i="33"/>
  <c r="D55" i="37" s="1"/>
  <c r="D48" i="33"/>
  <c r="D49" i="33"/>
  <c r="D50" i="33"/>
  <c r="D63" i="37" s="1"/>
  <c r="D51" i="33"/>
  <c r="D52" i="33"/>
  <c r="D61" i="33"/>
  <c r="D58" i="33"/>
  <c r="D54" i="33"/>
  <c r="D53" i="33"/>
  <c r="D55" i="33"/>
  <c r="D5" i="33"/>
  <c r="D5" i="71"/>
  <c r="D6" i="71"/>
  <c r="D7" i="71"/>
  <c r="D8" i="71"/>
  <c r="D9" i="71"/>
  <c r="D10" i="71"/>
  <c r="D11" i="71"/>
  <c r="D12" i="71"/>
  <c r="D13" i="71"/>
  <c r="D14" i="71"/>
  <c r="D15" i="71"/>
  <c r="D16" i="71"/>
  <c r="D17" i="71"/>
  <c r="D18" i="71"/>
  <c r="D19" i="71"/>
  <c r="D20" i="71"/>
  <c r="D21" i="71"/>
  <c r="D22" i="71"/>
  <c r="D23" i="71"/>
  <c r="D24" i="71"/>
  <c r="D25" i="71"/>
  <c r="D26" i="71"/>
  <c r="D27" i="71"/>
  <c r="D28" i="71"/>
  <c r="D29" i="71"/>
  <c r="D30" i="71"/>
  <c r="D31" i="71"/>
  <c r="D32" i="71"/>
  <c r="D33" i="71"/>
  <c r="D34" i="71"/>
  <c r="D35" i="71"/>
  <c r="D36" i="71"/>
  <c r="D37" i="71"/>
  <c r="D38" i="71"/>
  <c r="D39" i="71"/>
  <c r="D40" i="71"/>
  <c r="D41" i="71"/>
  <c r="D42" i="71"/>
  <c r="D43" i="71"/>
  <c r="D44" i="71"/>
  <c r="D46" i="71"/>
  <c r="D47" i="71"/>
  <c r="D48" i="71"/>
  <c r="D49" i="71"/>
  <c r="D50" i="71"/>
  <c r="D51" i="71"/>
  <c r="D52" i="71"/>
  <c r="D53" i="71"/>
  <c r="D54" i="71"/>
  <c r="D55" i="71"/>
  <c r="D56" i="71"/>
  <c r="D57" i="71"/>
  <c r="D58" i="71"/>
  <c r="D59" i="71"/>
  <c r="D60" i="71"/>
  <c r="D61" i="71"/>
  <c r="D62" i="71"/>
  <c r="D63" i="71"/>
  <c r="D64" i="71"/>
  <c r="D65" i="71"/>
  <c r="D66" i="71"/>
  <c r="D67" i="71"/>
  <c r="D68" i="71"/>
  <c r="D69" i="71"/>
  <c r="D70" i="71"/>
  <c r="D71" i="71"/>
  <c r="D72" i="71"/>
  <c r="D73" i="71"/>
  <c r="D74" i="71"/>
  <c r="D75" i="71"/>
  <c r="D76" i="71"/>
  <c r="D77" i="71"/>
  <c r="D78" i="71"/>
  <c r="D79" i="71"/>
  <c r="D80" i="71"/>
  <c r="D81" i="71"/>
  <c r="D82" i="71"/>
  <c r="D83" i="71"/>
  <c r="D84" i="71"/>
  <c r="D85" i="71"/>
  <c r="D86" i="71"/>
  <c r="D87" i="71"/>
  <c r="D88" i="71"/>
  <c r="D89" i="71"/>
  <c r="D90" i="71"/>
  <c r="D91" i="71"/>
  <c r="D92" i="71"/>
  <c r="D93" i="71"/>
  <c r="D94" i="71"/>
  <c r="D95" i="71"/>
  <c r="D96" i="71"/>
  <c r="D97" i="71"/>
  <c r="D98" i="71"/>
  <c r="D99" i="71"/>
  <c r="D100" i="71"/>
  <c r="D101" i="71"/>
  <c r="D102" i="71"/>
  <c r="D103" i="71"/>
  <c r="D104" i="71"/>
  <c r="D105" i="71"/>
  <c r="D106" i="71"/>
  <c r="D107" i="71"/>
  <c r="D108" i="71"/>
  <c r="D109" i="71"/>
  <c r="D110" i="71"/>
  <c r="D111" i="71"/>
  <c r="D112" i="71"/>
  <c r="D113" i="71"/>
  <c r="D114" i="71"/>
  <c r="D115" i="71"/>
  <c r="D116" i="71"/>
  <c r="D117" i="71"/>
  <c r="D118" i="71"/>
  <c r="D119" i="71"/>
  <c r="D120" i="71"/>
  <c r="D121" i="71"/>
  <c r="D122" i="71"/>
  <c r="D123" i="71"/>
  <c r="D124" i="71"/>
  <c r="D125" i="71"/>
  <c r="D126" i="71"/>
  <c r="D127" i="71"/>
  <c r="D128" i="71"/>
  <c r="D129" i="71"/>
  <c r="D130" i="71"/>
  <c r="D131" i="71"/>
  <c r="D132" i="71"/>
  <c r="D133" i="71"/>
  <c r="D134" i="71"/>
  <c r="D135" i="71"/>
  <c r="D136" i="71"/>
  <c r="D137" i="71"/>
  <c r="D138" i="71"/>
  <c r="D139" i="71"/>
  <c r="D140" i="71"/>
  <c r="D141" i="71"/>
  <c r="D142" i="71"/>
  <c r="D143" i="71"/>
  <c r="D144" i="71"/>
  <c r="D145" i="71"/>
  <c r="D146" i="71"/>
  <c r="D147" i="71"/>
  <c r="D148" i="71"/>
  <c r="D149" i="71"/>
  <c r="D150" i="71"/>
  <c r="D151" i="71"/>
  <c r="D152" i="71"/>
  <c r="D153" i="71"/>
  <c r="D154" i="71"/>
  <c r="D155" i="71"/>
  <c r="D156" i="71"/>
  <c r="D157" i="71"/>
  <c r="D158" i="71"/>
  <c r="D160" i="71"/>
  <c r="D161" i="71"/>
  <c r="D162" i="71"/>
  <c r="D163" i="71"/>
  <c r="D164" i="71"/>
  <c r="D165" i="71"/>
  <c r="D166" i="71"/>
  <c r="D167" i="71"/>
  <c r="D168" i="71"/>
  <c r="D169" i="71"/>
  <c r="D170" i="71"/>
  <c r="D171" i="71"/>
  <c r="D172" i="71"/>
  <c r="D173" i="71"/>
  <c r="D174" i="71"/>
  <c r="D175" i="71"/>
  <c r="D176" i="71"/>
  <c r="D177" i="71"/>
  <c r="D178" i="71"/>
  <c r="D179" i="71"/>
  <c r="D180" i="71"/>
  <c r="D181" i="71"/>
  <c r="D182" i="71"/>
  <c r="D183" i="71"/>
  <c r="D184" i="71"/>
  <c r="D185" i="71"/>
  <c r="D186" i="71"/>
  <c r="D187" i="71"/>
  <c r="D188" i="71"/>
  <c r="D189" i="71"/>
  <c r="D190" i="71"/>
  <c r="D191" i="71"/>
  <c r="D192" i="71"/>
  <c r="D193" i="71"/>
  <c r="D194" i="71"/>
  <c r="D4" i="71"/>
  <c r="A194" i="71"/>
  <c r="C48" i="50"/>
  <c r="C21" i="66"/>
  <c r="C20" i="66"/>
  <c r="Y190" i="71"/>
  <c r="X190" i="71"/>
  <c r="A190" i="71"/>
  <c r="A191" i="71"/>
  <c r="A192" i="71"/>
  <c r="A193" i="71"/>
  <c r="C58" i="50"/>
  <c r="C57" i="50"/>
  <c r="C56" i="50"/>
  <c r="C54" i="50"/>
  <c r="C53" i="50"/>
  <c r="C52" i="50"/>
  <c r="C51" i="50"/>
  <c r="C50" i="50"/>
  <c r="C49" i="50"/>
  <c r="C47" i="50"/>
  <c r="C46" i="50"/>
  <c r="C45" i="50"/>
  <c r="C44" i="50"/>
  <c r="C43" i="50"/>
  <c r="C41" i="50"/>
  <c r="C40" i="50"/>
  <c r="C39" i="50"/>
  <c r="C38" i="50"/>
  <c r="C37" i="50"/>
  <c r="C36" i="50"/>
  <c r="C35" i="50"/>
  <c r="C34" i="50"/>
  <c r="C33" i="50"/>
  <c r="C32" i="50"/>
  <c r="C19" i="50"/>
  <c r="C18" i="50"/>
  <c r="C17" i="50"/>
  <c r="C16" i="50"/>
  <c r="C15" i="50"/>
  <c r="C14" i="50"/>
  <c r="C13" i="50"/>
  <c r="C12" i="50"/>
  <c r="C11" i="50"/>
  <c r="C10" i="50"/>
  <c r="C9" i="50"/>
  <c r="C8" i="50"/>
  <c r="C7" i="50"/>
  <c r="C6" i="50"/>
  <c r="C5" i="50"/>
  <c r="J3" i="37"/>
  <c r="B9" i="37"/>
  <c r="B10" i="37"/>
  <c r="B11" i="37"/>
  <c r="B12" i="37"/>
  <c r="B13" i="37"/>
  <c r="B14" i="37"/>
  <c r="B15" i="37"/>
  <c r="B16" i="37"/>
  <c r="B17" i="37"/>
  <c r="B8" i="37"/>
  <c r="B7" i="37"/>
  <c r="B6" i="37"/>
  <c r="B5" i="37"/>
  <c r="Y189" i="71"/>
  <c r="X189" i="71"/>
  <c r="A189" i="71"/>
  <c r="Y188" i="71"/>
  <c r="X188" i="71"/>
  <c r="A188" i="71"/>
  <c r="X187" i="71"/>
  <c r="Y187" i="71"/>
  <c r="A187" i="71"/>
  <c r="L164" i="81"/>
  <c r="L163" i="81"/>
  <c r="L162" i="81"/>
  <c r="L161" i="81"/>
  <c r="L160" i="81"/>
  <c r="AO122" i="81"/>
  <c r="AM122" i="81"/>
  <c r="AK122" i="81"/>
  <c r="AI122" i="81"/>
  <c r="AE122" i="81"/>
  <c r="AC122" i="81"/>
  <c r="AA122" i="81"/>
  <c r="Y122" i="81"/>
  <c r="W122" i="81"/>
  <c r="U122" i="81"/>
  <c r="S122" i="81"/>
  <c r="Q122" i="81"/>
  <c r="O122" i="81"/>
  <c r="M122" i="81"/>
  <c r="K122" i="81"/>
  <c r="I122" i="81"/>
  <c r="G122" i="81"/>
  <c r="E122" i="81"/>
  <c r="C122" i="81"/>
  <c r="AS114" i="81"/>
  <c r="AQ114" i="81"/>
  <c r="AO114" i="81"/>
  <c r="AM114" i="81"/>
  <c r="AI114" i="81"/>
  <c r="AG114" i="81"/>
  <c r="AE114" i="81"/>
  <c r="AC114" i="81"/>
  <c r="AA114" i="81"/>
  <c r="Y114" i="81"/>
  <c r="W114" i="81"/>
  <c r="U114" i="81"/>
  <c r="S114" i="81"/>
  <c r="Q114" i="81"/>
  <c r="O114" i="81"/>
  <c r="M114" i="81"/>
  <c r="K114" i="81"/>
  <c r="I114" i="81"/>
  <c r="G114" i="81"/>
  <c r="E114" i="81"/>
  <c r="C114" i="81"/>
  <c r="AS106" i="81"/>
  <c r="AQ106" i="81"/>
  <c r="AO106" i="81"/>
  <c r="AM106" i="81"/>
  <c r="AK106" i="81"/>
  <c r="AI106" i="81"/>
  <c r="AG106" i="81"/>
  <c r="AE106" i="81"/>
  <c r="AC106" i="81"/>
  <c r="AA106" i="81"/>
  <c r="Y106" i="81"/>
  <c r="W106" i="81"/>
  <c r="U106" i="81"/>
  <c r="S106" i="81"/>
  <c r="Q106" i="81"/>
  <c r="O106" i="81"/>
  <c r="M106" i="81"/>
  <c r="K106" i="81"/>
  <c r="I106" i="81"/>
  <c r="G106" i="81"/>
  <c r="E106" i="81"/>
  <c r="C106" i="81"/>
  <c r="AS98" i="81"/>
  <c r="AQ98" i="81"/>
  <c r="AO98" i="81"/>
  <c r="AM98" i="81"/>
  <c r="AK98" i="81"/>
  <c r="AI98" i="81"/>
  <c r="AG98" i="81"/>
  <c r="AE98" i="81"/>
  <c r="AC98" i="81"/>
  <c r="AA98" i="81"/>
  <c r="Y98" i="81"/>
  <c r="W98" i="81"/>
  <c r="U98" i="81"/>
  <c r="S98" i="81"/>
  <c r="Q98" i="81"/>
  <c r="O98" i="81"/>
  <c r="M98" i="81"/>
  <c r="K98" i="81"/>
  <c r="I98" i="81"/>
  <c r="G98" i="81"/>
  <c r="E98" i="81"/>
  <c r="C98" i="81"/>
  <c r="AS90" i="81"/>
  <c r="AQ90" i="81"/>
  <c r="AO90" i="81"/>
  <c r="AM90" i="81"/>
  <c r="AK90" i="81"/>
  <c r="AI90" i="81"/>
  <c r="AG90" i="81"/>
  <c r="AE90" i="81"/>
  <c r="AC90" i="81"/>
  <c r="AA90" i="81"/>
  <c r="Y90" i="81"/>
  <c r="W90" i="81"/>
  <c r="U90" i="81"/>
  <c r="S90" i="81"/>
  <c r="Q90" i="81"/>
  <c r="O90" i="81"/>
  <c r="M90" i="81"/>
  <c r="K90" i="81"/>
  <c r="I90" i="81"/>
  <c r="G90" i="81"/>
  <c r="E90" i="81"/>
  <c r="C90" i="81"/>
  <c r="AQ82" i="81"/>
  <c r="AO82" i="81"/>
  <c r="AM82" i="81"/>
  <c r="AK82" i="81"/>
  <c r="AI82" i="81"/>
  <c r="AG82" i="81"/>
  <c r="AE82" i="81"/>
  <c r="AC82" i="81"/>
  <c r="AA82" i="81"/>
  <c r="Y82" i="81"/>
  <c r="W82" i="81"/>
  <c r="U82" i="81"/>
  <c r="S82" i="81"/>
  <c r="Q82" i="81"/>
  <c r="O82" i="81"/>
  <c r="M82" i="81"/>
  <c r="K82" i="81"/>
  <c r="I82" i="81"/>
  <c r="G82" i="81"/>
  <c r="E82" i="81"/>
  <c r="C82" i="81"/>
  <c r="AS74" i="81"/>
  <c r="AQ74" i="81"/>
  <c r="AO74" i="81"/>
  <c r="AM74" i="81"/>
  <c r="AK74" i="81"/>
  <c r="AI74" i="81"/>
  <c r="AG74" i="81"/>
  <c r="I74" i="81"/>
  <c r="G74" i="81"/>
  <c r="E74" i="81"/>
  <c r="C74" i="81"/>
  <c r="AS66" i="81"/>
  <c r="AQ66" i="81"/>
  <c r="AO66" i="81"/>
  <c r="AM66" i="81"/>
  <c r="AK66" i="81"/>
  <c r="AI66" i="81"/>
  <c r="AG66" i="81"/>
  <c r="AE66" i="81"/>
  <c r="AC66" i="81"/>
  <c r="AA66" i="81"/>
  <c r="Y66" i="81"/>
  <c r="W66" i="81"/>
  <c r="U66" i="81"/>
  <c r="S66" i="81"/>
  <c r="Q66" i="81"/>
  <c r="O66" i="81"/>
  <c r="M66" i="81"/>
  <c r="K66" i="81"/>
  <c r="I66" i="81"/>
  <c r="G66" i="81"/>
  <c r="E66" i="81"/>
  <c r="C66" i="81"/>
  <c r="AS58" i="81"/>
  <c r="AQ58" i="81"/>
  <c r="AO58" i="81"/>
  <c r="AM58" i="81"/>
  <c r="AK58" i="81"/>
  <c r="AI58" i="81"/>
  <c r="AG58" i="81"/>
  <c r="AE58" i="81"/>
  <c r="AC58" i="81"/>
  <c r="AA58" i="81"/>
  <c r="Y58" i="81"/>
  <c r="W58" i="81"/>
  <c r="U58" i="81"/>
  <c r="S58" i="81"/>
  <c r="Q58" i="81"/>
  <c r="O58" i="81"/>
  <c r="M58" i="81"/>
  <c r="K58" i="81"/>
  <c r="I58" i="81"/>
  <c r="G58" i="81"/>
  <c r="E58" i="81"/>
  <c r="C58" i="81"/>
  <c r="AS50" i="81"/>
  <c r="AQ50" i="81"/>
  <c r="AO50" i="81"/>
  <c r="AM50" i="81"/>
  <c r="AK50" i="81"/>
  <c r="AI50" i="81"/>
  <c r="AG50" i="81"/>
  <c r="AE50" i="81"/>
  <c r="AC50" i="81"/>
  <c r="AA50" i="81"/>
  <c r="Y50" i="81"/>
  <c r="W50" i="81"/>
  <c r="U50" i="81"/>
  <c r="S50" i="81"/>
  <c r="Q50" i="81"/>
  <c r="O50" i="81"/>
  <c r="M50" i="81"/>
  <c r="K50" i="81"/>
  <c r="I50" i="81"/>
  <c r="G50" i="81"/>
  <c r="E50" i="81"/>
  <c r="C50" i="81"/>
  <c r="AS42" i="81"/>
  <c r="AQ42" i="81"/>
  <c r="AO42" i="81"/>
  <c r="AM42" i="81"/>
  <c r="AS34" i="81"/>
  <c r="AQ34" i="81"/>
  <c r="AO34" i="81"/>
  <c r="AM34" i="81"/>
  <c r="AK34" i="81"/>
  <c r="AI34" i="81"/>
  <c r="AG34" i="81"/>
  <c r="AE34" i="81"/>
  <c r="AC34" i="81"/>
  <c r="AA34" i="81"/>
  <c r="Y34" i="81"/>
  <c r="W34" i="81"/>
  <c r="U34" i="81"/>
  <c r="S34" i="81"/>
  <c r="Q34" i="81"/>
  <c r="O34" i="81"/>
  <c r="M34" i="81"/>
  <c r="K34" i="81"/>
  <c r="I34" i="81"/>
  <c r="G34" i="81"/>
  <c r="E34" i="81"/>
  <c r="C34" i="81"/>
  <c r="AS26" i="81"/>
  <c r="AQ26" i="81"/>
  <c r="AO26" i="81"/>
  <c r="AM26" i="81"/>
  <c r="AK26" i="81"/>
  <c r="AG26" i="81"/>
  <c r="AE26" i="81"/>
  <c r="AC26" i="81"/>
  <c r="AA26" i="81"/>
  <c r="Y26" i="81"/>
  <c r="W26" i="81"/>
  <c r="U26" i="81"/>
  <c r="S26" i="81"/>
  <c r="Q26" i="81"/>
  <c r="O26" i="81"/>
  <c r="M26" i="81"/>
  <c r="K26" i="81"/>
  <c r="I26" i="81"/>
  <c r="G26" i="81"/>
  <c r="E26" i="81"/>
  <c r="C26" i="81"/>
  <c r="AS18" i="81"/>
  <c r="AQ18" i="81"/>
  <c r="AO18" i="81"/>
  <c r="AM18" i="81"/>
  <c r="AK18" i="81"/>
  <c r="AI18" i="81"/>
  <c r="AG18" i="81"/>
  <c r="AE18" i="81"/>
  <c r="AC18" i="81"/>
  <c r="AA18" i="81"/>
  <c r="Y18" i="81"/>
  <c r="W18" i="81"/>
  <c r="U18" i="81"/>
  <c r="S18" i="81"/>
  <c r="U12" i="81"/>
  <c r="W12" i="81" s="1"/>
  <c r="Y12" i="81" s="1"/>
  <c r="AA12" i="81" s="1"/>
  <c r="AC12" i="81" s="1"/>
  <c r="AE12" i="81" s="1"/>
  <c r="AG12" i="81" s="1"/>
  <c r="AI12" i="81" s="1"/>
  <c r="AK12" i="81" s="1"/>
  <c r="AM12" i="81" s="1"/>
  <c r="AO12" i="81" s="1"/>
  <c r="AQ12" i="81" s="1"/>
  <c r="AS12" i="81" s="1"/>
  <c r="C20" i="81" s="1"/>
  <c r="E20" i="81" s="1"/>
  <c r="G20" i="81" s="1"/>
  <c r="I20" i="81" s="1"/>
  <c r="K20" i="81" s="1"/>
  <c r="M20" i="81" s="1"/>
  <c r="O20" i="81" s="1"/>
  <c r="Q20" i="81" s="1"/>
  <c r="S20" i="81" s="1"/>
  <c r="U20" i="81" s="1"/>
  <c r="W20" i="81" s="1"/>
  <c r="Y20" i="81" s="1"/>
  <c r="AA20" i="81" s="1"/>
  <c r="AC20" i="81" s="1"/>
  <c r="AE20" i="81" s="1"/>
  <c r="AG20" i="81" s="1"/>
  <c r="AI20" i="81" s="1"/>
  <c r="AK20" i="81" s="1"/>
  <c r="AM20" i="81" s="1"/>
  <c r="AO20" i="81" s="1"/>
  <c r="AQ20" i="81" s="1"/>
  <c r="AS20" i="81" s="1"/>
  <c r="C28" i="81" s="1"/>
  <c r="E28" i="81" s="1"/>
  <c r="G28" i="81" s="1"/>
  <c r="I28" i="81" s="1"/>
  <c r="K28" i="81" s="1"/>
  <c r="M28" i="81" s="1"/>
  <c r="O28" i="81" s="1"/>
  <c r="Q28" i="81" s="1"/>
  <c r="S28" i="81" s="1"/>
  <c r="U28" i="81" s="1"/>
  <c r="W28" i="81" s="1"/>
  <c r="Y28" i="81" s="1"/>
  <c r="AA28" i="81" s="1"/>
  <c r="AC28" i="81" s="1"/>
  <c r="AE28" i="81" s="1"/>
  <c r="AG28" i="81" s="1"/>
  <c r="AI28" i="81" s="1"/>
  <c r="AK28" i="81" s="1"/>
  <c r="AM28" i="81" s="1"/>
  <c r="AO28" i="81" s="1"/>
  <c r="AQ28" i="81" s="1"/>
  <c r="AS28" i="81" s="1"/>
  <c r="C36" i="81" s="1"/>
  <c r="E36" i="81" s="1"/>
  <c r="G36" i="81" s="1"/>
  <c r="I36" i="81" s="1"/>
  <c r="K36" i="81" s="1"/>
  <c r="M36" i="81" s="1"/>
  <c r="O36" i="81" s="1"/>
  <c r="Q36" i="81" s="1"/>
  <c r="S36" i="81" s="1"/>
  <c r="U36" i="81" s="1"/>
  <c r="W36" i="81" s="1"/>
  <c r="Y36" i="81" s="1"/>
  <c r="AA36" i="81" s="1"/>
  <c r="AC36" i="81" s="1"/>
  <c r="AE36" i="81" s="1"/>
  <c r="AG36" i="81" s="1"/>
  <c r="AI36" i="81" s="1"/>
  <c r="AK36" i="81" s="1"/>
  <c r="AM36" i="81" s="1"/>
  <c r="AO36" i="81" s="1"/>
  <c r="AQ36" i="81" s="1"/>
  <c r="AS36" i="81" s="1"/>
  <c r="C44" i="81" s="1"/>
  <c r="E44" i="81" s="1"/>
  <c r="G44" i="81" s="1"/>
  <c r="I44" i="81" s="1"/>
  <c r="K44" i="81" s="1"/>
  <c r="M44" i="81" s="1"/>
  <c r="O44" i="81" s="1"/>
  <c r="Q44" i="81" s="1"/>
  <c r="S44" i="81" s="1"/>
  <c r="U44" i="81" s="1"/>
  <c r="W44" i="81" s="1"/>
  <c r="Y44" i="81" s="1"/>
  <c r="AA44" i="81" s="1"/>
  <c r="AC44" i="81" s="1"/>
  <c r="AE44" i="81" s="1"/>
  <c r="AG44" i="81" s="1"/>
  <c r="AI44" i="81" s="1"/>
  <c r="AK44" i="81" s="1"/>
  <c r="AM44" i="81" s="1"/>
  <c r="AO44" i="81" s="1"/>
  <c r="AQ44" i="81" s="1"/>
  <c r="AS44" i="81" s="1"/>
  <c r="C52" i="81" s="1"/>
  <c r="E52" i="81" s="1"/>
  <c r="G52" i="81" s="1"/>
  <c r="I52" i="81" s="1"/>
  <c r="K52" i="81" s="1"/>
  <c r="M52" i="81" s="1"/>
  <c r="O52" i="81" s="1"/>
  <c r="Q52" i="81" s="1"/>
  <c r="S52" i="81" s="1"/>
  <c r="U52" i="81" s="1"/>
  <c r="W52" i="81" s="1"/>
  <c r="Y52" i="81" s="1"/>
  <c r="AA52" i="81" s="1"/>
  <c r="AC52" i="81" s="1"/>
  <c r="AE52" i="81" s="1"/>
  <c r="AG52" i="81" s="1"/>
  <c r="AI52" i="81" s="1"/>
  <c r="AK52" i="81" s="1"/>
  <c r="AM52" i="81" s="1"/>
  <c r="AO52" i="81" s="1"/>
  <c r="AQ52" i="81" s="1"/>
  <c r="AS52" i="81" s="1"/>
  <c r="C60" i="81" s="1"/>
  <c r="E60" i="81" s="1"/>
  <c r="G60" i="81" s="1"/>
  <c r="I60" i="81" s="1"/>
  <c r="K60" i="81" s="1"/>
  <c r="M60" i="81" s="1"/>
  <c r="O60" i="81" s="1"/>
  <c r="Q60" i="81" s="1"/>
  <c r="S60" i="81" s="1"/>
  <c r="U60" i="81" s="1"/>
  <c r="W60" i="81" s="1"/>
  <c r="Y60" i="81" s="1"/>
  <c r="AA60" i="81" s="1"/>
  <c r="AC60" i="81" s="1"/>
  <c r="AE60" i="81" s="1"/>
  <c r="AG60" i="81" s="1"/>
  <c r="AI60" i="81" s="1"/>
  <c r="AK60" i="81" s="1"/>
  <c r="AM60" i="81" s="1"/>
  <c r="AO60" i="81" s="1"/>
  <c r="AQ60" i="81" s="1"/>
  <c r="AS60" i="81" s="1"/>
  <c r="C68" i="81" s="1"/>
  <c r="E68" i="81" s="1"/>
  <c r="G68" i="81" s="1"/>
  <c r="I68" i="81" s="1"/>
  <c r="K68" i="81" s="1"/>
  <c r="M68" i="81" s="1"/>
  <c r="O68" i="81" s="1"/>
  <c r="Q68" i="81" s="1"/>
  <c r="S68" i="81" s="1"/>
  <c r="U68" i="81" s="1"/>
  <c r="W68" i="81" s="1"/>
  <c r="Y68" i="81" s="1"/>
  <c r="AA68" i="81" s="1"/>
  <c r="AC68" i="81" s="1"/>
  <c r="AE68" i="81" s="1"/>
  <c r="AG68" i="81" s="1"/>
  <c r="AI68" i="81" s="1"/>
  <c r="AK68" i="81" s="1"/>
  <c r="AM68" i="81" s="1"/>
  <c r="AO68" i="81" s="1"/>
  <c r="AQ68" i="81" s="1"/>
  <c r="AS68" i="81" s="1"/>
  <c r="C76" i="81" s="1"/>
  <c r="E76" i="81" s="1"/>
  <c r="G76" i="81" s="1"/>
  <c r="I76" i="81" s="1"/>
  <c r="K76" i="81" s="1"/>
  <c r="M76" i="81" s="1"/>
  <c r="O76" i="81" s="1"/>
  <c r="Q76" i="81" s="1"/>
  <c r="S76" i="81" s="1"/>
  <c r="U76" i="81" s="1"/>
  <c r="W76" i="81" s="1"/>
  <c r="Y76" i="81" s="1"/>
  <c r="AA76" i="81" s="1"/>
  <c r="AC76" i="81" s="1"/>
  <c r="AE76" i="81" s="1"/>
  <c r="AG76" i="81" s="1"/>
  <c r="AI76" i="81" s="1"/>
  <c r="AK76" i="81" s="1"/>
  <c r="AM76" i="81" s="1"/>
  <c r="AO76" i="81" s="1"/>
  <c r="AQ76" i="81" s="1"/>
  <c r="AS76" i="81" s="1"/>
  <c r="C84" i="81" s="1"/>
  <c r="E84" i="81" s="1"/>
  <c r="G84" i="81" s="1"/>
  <c r="I84" i="81" s="1"/>
  <c r="K84" i="81" s="1"/>
  <c r="M84" i="81" s="1"/>
  <c r="O84" i="81" s="1"/>
  <c r="Q84" i="81" s="1"/>
  <c r="S84" i="81" s="1"/>
  <c r="U84" i="81" s="1"/>
  <c r="W84" i="81" s="1"/>
  <c r="Y84" i="81" s="1"/>
  <c r="AA84" i="81" s="1"/>
  <c r="AC84" i="81" s="1"/>
  <c r="AE84" i="81" s="1"/>
  <c r="AG84" i="81" s="1"/>
  <c r="AI84" i="81" s="1"/>
  <c r="AK84" i="81" s="1"/>
  <c r="AM84" i="81" s="1"/>
  <c r="AO84" i="81" s="1"/>
  <c r="AQ84" i="81" s="1"/>
  <c r="AS84" i="81" s="1"/>
  <c r="C92" i="81" s="1"/>
  <c r="E92" i="81" s="1"/>
  <c r="G92" i="81" s="1"/>
  <c r="I92" i="81" s="1"/>
  <c r="K92" i="81" s="1"/>
  <c r="M92" i="81" s="1"/>
  <c r="O92" i="81" s="1"/>
  <c r="Q92" i="81" s="1"/>
  <c r="S92" i="81" s="1"/>
  <c r="U92" i="81" s="1"/>
  <c r="W92" i="81" s="1"/>
  <c r="Y92" i="81" s="1"/>
  <c r="AA92" i="81" s="1"/>
  <c r="AC92" i="81" s="1"/>
  <c r="AE92" i="81" s="1"/>
  <c r="AG92" i="81" s="1"/>
  <c r="AI92" i="81" s="1"/>
  <c r="AK92" i="81" s="1"/>
  <c r="AM92" i="81" s="1"/>
  <c r="AO92" i="81" s="1"/>
  <c r="AQ92" i="81" s="1"/>
  <c r="AS92" i="81" s="1"/>
  <c r="C100" i="81" s="1"/>
  <c r="E100" i="81" s="1"/>
  <c r="G100" i="81" s="1"/>
  <c r="I100" i="81" s="1"/>
  <c r="K100" i="81" s="1"/>
  <c r="M100" i="81" s="1"/>
  <c r="O100" i="81" s="1"/>
  <c r="Q100" i="81" s="1"/>
  <c r="S100" i="81" s="1"/>
  <c r="U100" i="81" s="1"/>
  <c r="W100" i="81" s="1"/>
  <c r="Y100" i="81" s="1"/>
  <c r="AA100" i="81" s="1"/>
  <c r="AC100" i="81" s="1"/>
  <c r="AE100" i="81" s="1"/>
  <c r="AG100" i="81" s="1"/>
  <c r="AI100" i="81" s="1"/>
  <c r="AK100" i="81" s="1"/>
  <c r="AM100" i="81" s="1"/>
  <c r="AO100" i="81" s="1"/>
  <c r="AQ100" i="81" s="1"/>
  <c r="AS100" i="81" s="1"/>
  <c r="C108" i="81" s="1"/>
  <c r="E108" i="81" s="1"/>
  <c r="G108" i="81" s="1"/>
  <c r="I108" i="81" s="1"/>
  <c r="K108" i="81" s="1"/>
  <c r="M108" i="81" s="1"/>
  <c r="O108" i="81" s="1"/>
  <c r="Q108" i="81" s="1"/>
  <c r="S108" i="81" s="1"/>
  <c r="U108" i="81" s="1"/>
  <c r="W108" i="81" s="1"/>
  <c r="Y108" i="81" s="1"/>
  <c r="AA108" i="81" s="1"/>
  <c r="AC108" i="81" s="1"/>
  <c r="AE108" i="81" s="1"/>
  <c r="AG108" i="81" s="1"/>
  <c r="AI108" i="81" s="1"/>
  <c r="AK108" i="81" s="1"/>
  <c r="AM108" i="81" s="1"/>
  <c r="AO108" i="81" s="1"/>
  <c r="AQ108" i="81" s="1"/>
  <c r="AS108" i="81" s="1"/>
  <c r="C116" i="81" s="1"/>
  <c r="E116" i="81" s="1"/>
  <c r="G116" i="81" s="1"/>
  <c r="I116" i="81" s="1"/>
  <c r="K116" i="81" s="1"/>
  <c r="M116" i="81" s="1"/>
  <c r="O116" i="81" s="1"/>
  <c r="Q116" i="81" s="1"/>
  <c r="S116" i="81" s="1"/>
  <c r="U116" i="81" s="1"/>
  <c r="W116" i="81" s="1"/>
  <c r="Y116" i="81" s="1"/>
  <c r="AA116" i="81" s="1"/>
  <c r="AC116" i="81" s="1"/>
  <c r="AE116" i="81" s="1"/>
  <c r="AG116" i="81" s="1"/>
  <c r="AI116" i="81" s="1"/>
  <c r="AK116" i="81" s="1"/>
  <c r="AM116" i="81" s="1"/>
  <c r="AO116" i="81" s="1"/>
  <c r="Q12" i="81"/>
  <c r="B2" i="81"/>
  <c r="G603" i="80"/>
  <c r="G601" i="80"/>
  <c r="G599" i="80"/>
  <c r="G597" i="80"/>
  <c r="G595" i="80"/>
  <c r="G593" i="80"/>
  <c r="G591" i="80"/>
  <c r="G589" i="80"/>
  <c r="G587" i="80"/>
  <c r="G585" i="80"/>
  <c r="G583" i="80"/>
  <c r="G581" i="80"/>
  <c r="G579" i="80"/>
  <c r="G577" i="80"/>
  <c r="G575" i="80"/>
  <c r="G573" i="80"/>
  <c r="G571" i="80"/>
  <c r="G569" i="80"/>
  <c r="G567" i="80"/>
  <c r="G565" i="80"/>
  <c r="G563" i="80"/>
  <c r="G561" i="80"/>
  <c r="G559" i="80"/>
  <c r="G557" i="80"/>
  <c r="G555" i="80"/>
  <c r="G553" i="80"/>
  <c r="G551" i="80"/>
  <c r="G549" i="80"/>
  <c r="G547" i="80"/>
  <c r="G545" i="80"/>
  <c r="G543" i="80"/>
  <c r="G541" i="80"/>
  <c r="G539" i="80"/>
  <c r="G537" i="80"/>
  <c r="G535" i="80"/>
  <c r="G533" i="80"/>
  <c r="G531" i="80"/>
  <c r="G529" i="80"/>
  <c r="G527" i="80"/>
  <c r="G525" i="80"/>
  <c r="G523" i="80"/>
  <c r="G521" i="80"/>
  <c r="G519" i="80"/>
  <c r="G517" i="80"/>
  <c r="G515" i="80"/>
  <c r="G513" i="80"/>
  <c r="G511" i="80"/>
  <c r="G509" i="80"/>
  <c r="G507" i="80"/>
  <c r="G505" i="80"/>
  <c r="G503" i="80"/>
  <c r="G501" i="80"/>
  <c r="G499" i="80"/>
  <c r="G497" i="80"/>
  <c r="G495" i="80"/>
  <c r="G493" i="80"/>
  <c r="G491" i="80"/>
  <c r="G489" i="80"/>
  <c r="G487" i="80"/>
  <c r="G485" i="80"/>
  <c r="G483" i="80"/>
  <c r="G481" i="80"/>
  <c r="G479" i="80"/>
  <c r="G477" i="80"/>
  <c r="G475" i="80"/>
  <c r="G473" i="80"/>
  <c r="G471" i="80"/>
  <c r="G469" i="80"/>
  <c r="G467" i="80"/>
  <c r="G465" i="80"/>
  <c r="G463" i="80"/>
  <c r="G461" i="80"/>
  <c r="G459" i="80"/>
  <c r="G457" i="80"/>
  <c r="G455" i="80"/>
  <c r="G453" i="80"/>
  <c r="G451" i="80"/>
  <c r="G449" i="80"/>
  <c r="G447" i="80"/>
  <c r="G445" i="80"/>
  <c r="G443" i="80"/>
  <c r="G441" i="80"/>
  <c r="G439" i="80"/>
  <c r="G437" i="80"/>
  <c r="G435" i="80"/>
  <c r="G433" i="80"/>
  <c r="G431" i="80"/>
  <c r="G429" i="80"/>
  <c r="G427" i="80"/>
  <c r="G425" i="80"/>
  <c r="G423" i="80"/>
  <c r="G421" i="80"/>
  <c r="G419" i="80"/>
  <c r="G417" i="80"/>
  <c r="G415" i="80"/>
  <c r="G413" i="80"/>
  <c r="G411" i="80"/>
  <c r="G409" i="80"/>
  <c r="G407" i="80"/>
  <c r="G405" i="80"/>
  <c r="G403" i="80"/>
  <c r="G401" i="80"/>
  <c r="G399" i="80"/>
  <c r="G397" i="80"/>
  <c r="G395" i="80"/>
  <c r="G393" i="80"/>
  <c r="G391" i="80"/>
  <c r="G389" i="80"/>
  <c r="G387" i="80"/>
  <c r="G385" i="80"/>
  <c r="G383" i="80"/>
  <c r="G381" i="80"/>
  <c r="G379" i="80"/>
  <c r="G377" i="80"/>
  <c r="G375" i="80"/>
  <c r="G373" i="80"/>
  <c r="G371" i="80"/>
  <c r="G369" i="80"/>
  <c r="G367" i="80"/>
  <c r="G365" i="80"/>
  <c r="G363" i="80"/>
  <c r="G361" i="80"/>
  <c r="G359" i="80"/>
  <c r="G357" i="80"/>
  <c r="G355" i="80"/>
  <c r="G353" i="80"/>
  <c r="G351" i="80"/>
  <c r="G349" i="80"/>
  <c r="G347" i="80"/>
  <c r="G345" i="80"/>
  <c r="G343" i="80"/>
  <c r="G341" i="80"/>
  <c r="G339" i="80"/>
  <c r="G337" i="80"/>
  <c r="G335" i="80"/>
  <c r="G333" i="80"/>
  <c r="G331" i="80"/>
  <c r="G329" i="80"/>
  <c r="G327" i="80"/>
  <c r="G325" i="80"/>
  <c r="G323" i="80"/>
  <c r="G321" i="80"/>
  <c r="G319" i="80"/>
  <c r="G317" i="80"/>
  <c r="G315" i="80"/>
  <c r="G313" i="80"/>
  <c r="G311" i="80"/>
  <c r="G309" i="80"/>
  <c r="G307" i="80"/>
  <c r="G305" i="80"/>
  <c r="G303" i="80"/>
  <c r="G301" i="80"/>
  <c r="G299" i="80"/>
  <c r="G297" i="80"/>
  <c r="G295" i="80"/>
  <c r="G293" i="80"/>
  <c r="G291" i="80"/>
  <c r="G289" i="80"/>
  <c r="G287" i="80"/>
  <c r="G285" i="80"/>
  <c r="G283" i="80"/>
  <c r="G281" i="80"/>
  <c r="G279" i="80"/>
  <c r="G277" i="80"/>
  <c r="G275" i="80"/>
  <c r="G273" i="80"/>
  <c r="G271" i="80"/>
  <c r="G269" i="80"/>
  <c r="G267" i="80"/>
  <c r="G265" i="80"/>
  <c r="G263" i="80"/>
  <c r="G261" i="80"/>
  <c r="G259" i="80"/>
  <c r="G257" i="80"/>
  <c r="G255" i="80"/>
  <c r="G253" i="80"/>
  <c r="G251" i="80"/>
  <c r="G249" i="80"/>
  <c r="G247" i="80"/>
  <c r="G245" i="80"/>
  <c r="G243" i="80"/>
  <c r="G241" i="80"/>
  <c r="G239" i="80"/>
  <c r="G237" i="80"/>
  <c r="G235" i="80"/>
  <c r="G233" i="80"/>
  <c r="G231" i="80"/>
  <c r="G229" i="80"/>
  <c r="G227" i="80"/>
  <c r="G225" i="80"/>
  <c r="G223" i="80"/>
  <c r="G221" i="80"/>
  <c r="G219" i="80"/>
  <c r="G217" i="80"/>
  <c r="G215" i="80"/>
  <c r="G213" i="80"/>
  <c r="G211" i="80"/>
  <c r="G209" i="80"/>
  <c r="G207" i="80"/>
  <c r="G205" i="80"/>
  <c r="G203" i="80"/>
  <c r="G201" i="80"/>
  <c r="G199" i="80"/>
  <c r="G197" i="80"/>
  <c r="G195" i="80"/>
  <c r="G193" i="80"/>
  <c r="G191" i="80"/>
  <c r="G189" i="80"/>
  <c r="G187" i="80"/>
  <c r="G185" i="80"/>
  <c r="G183" i="80"/>
  <c r="G181" i="80"/>
  <c r="G179" i="80"/>
  <c r="G177" i="80"/>
  <c r="G175" i="80"/>
  <c r="G173" i="80"/>
  <c r="G171" i="80"/>
  <c r="G169" i="80"/>
  <c r="G167" i="80"/>
  <c r="G165" i="80"/>
  <c r="G163" i="80"/>
  <c r="G161" i="80"/>
  <c r="G159" i="80"/>
  <c r="G157" i="80"/>
  <c r="G155" i="80"/>
  <c r="G153" i="80"/>
  <c r="G151" i="80"/>
  <c r="G149" i="80"/>
  <c r="G147" i="80"/>
  <c r="G145" i="80"/>
  <c r="G143" i="80"/>
  <c r="G141" i="80"/>
  <c r="G139" i="80"/>
  <c r="G137" i="80"/>
  <c r="G135" i="80"/>
  <c r="G133" i="80"/>
  <c r="G131" i="80"/>
  <c r="G129" i="80"/>
  <c r="G127" i="80"/>
  <c r="G125" i="80"/>
  <c r="G123" i="80"/>
  <c r="G121" i="80"/>
  <c r="G119" i="80"/>
  <c r="G117" i="80"/>
  <c r="G115" i="80"/>
  <c r="G113" i="80"/>
  <c r="G111" i="80"/>
  <c r="G109" i="80"/>
  <c r="G107" i="80"/>
  <c r="G105" i="80"/>
  <c r="G103" i="80"/>
  <c r="G101" i="80"/>
  <c r="G99" i="80"/>
  <c r="G97" i="80"/>
  <c r="G95" i="80"/>
  <c r="G93" i="80"/>
  <c r="G91" i="80"/>
  <c r="G89" i="80"/>
  <c r="G87" i="80"/>
  <c r="G85" i="80"/>
  <c r="G83" i="80"/>
  <c r="G81" i="80"/>
  <c r="G79" i="80"/>
  <c r="G77" i="80"/>
  <c r="G75" i="80"/>
  <c r="G73" i="80"/>
  <c r="G71" i="80"/>
  <c r="G69" i="80"/>
  <c r="G67" i="80"/>
  <c r="G65" i="80"/>
  <c r="G63" i="80"/>
  <c r="G61" i="80"/>
  <c r="G59" i="80"/>
  <c r="G57" i="80"/>
  <c r="G55" i="80"/>
  <c r="G53" i="80"/>
  <c r="G51" i="80"/>
  <c r="G49" i="80"/>
  <c r="G47" i="80"/>
  <c r="G43" i="80"/>
  <c r="G41" i="80"/>
  <c r="G39" i="80"/>
  <c r="G37" i="80"/>
  <c r="G35" i="80"/>
  <c r="G33" i="80"/>
  <c r="G31" i="80"/>
  <c r="G29" i="80"/>
  <c r="G27" i="80"/>
  <c r="G25" i="80"/>
  <c r="G23" i="80"/>
  <c r="G21" i="80"/>
  <c r="G19" i="80"/>
  <c r="G17" i="80"/>
  <c r="G15" i="80"/>
  <c r="G13" i="80"/>
  <c r="G11" i="80"/>
  <c r="G9" i="80"/>
  <c r="G7" i="80"/>
  <c r="I6" i="80"/>
  <c r="I8" i="80" s="1"/>
  <c r="I10" i="80" s="1"/>
  <c r="I12" i="80" s="1"/>
  <c r="I14" i="80" s="1"/>
  <c r="I16" i="80" s="1"/>
  <c r="I18" i="80" s="1"/>
  <c r="I20" i="80" s="1"/>
  <c r="I22" i="80" s="1"/>
  <c r="I24" i="80" s="1"/>
  <c r="I26" i="80" s="1"/>
  <c r="I28" i="80" s="1"/>
  <c r="I30" i="80" s="1"/>
  <c r="I32" i="80" s="1"/>
  <c r="I34" i="80" s="1"/>
  <c r="I36" i="80" s="1"/>
  <c r="I38" i="80" s="1"/>
  <c r="I40" i="80" s="1"/>
  <c r="G5" i="80"/>
  <c r="O2" i="80"/>
  <c r="D126" i="37" l="1"/>
  <c r="D138" i="38"/>
  <c r="H144" i="38"/>
  <c r="I144" i="38"/>
  <c r="D88" i="37"/>
  <c r="D133" i="38"/>
  <c r="D120" i="38"/>
  <c r="H120" i="38" s="1"/>
  <c r="D148" i="38"/>
  <c r="I124" i="38"/>
  <c r="H124" i="38"/>
  <c r="D167" i="37"/>
  <c r="D128" i="38"/>
  <c r="D70" i="37"/>
  <c r="D121" i="38"/>
  <c r="H96" i="81"/>
  <c r="J96" i="81"/>
  <c r="P17" i="38"/>
  <c r="D44" i="37"/>
  <c r="D99" i="38"/>
  <c r="D84" i="45" s="1"/>
  <c r="D49" i="37"/>
  <c r="D96" i="38"/>
  <c r="D83" i="45" s="1"/>
  <c r="D43" i="37"/>
  <c r="D92" i="38"/>
  <c r="D88" i="38"/>
  <c r="D82" i="45" s="1"/>
  <c r="D83" i="38"/>
  <c r="D125" i="37"/>
  <c r="D82" i="38"/>
  <c r="D56" i="45" s="1"/>
  <c r="I42" i="80"/>
  <c r="I44" i="80" s="1"/>
  <c r="I46" i="80" s="1"/>
  <c r="I48" i="80" s="1"/>
  <c r="I50" i="80" s="1"/>
  <c r="I52" i="80" s="1"/>
  <c r="I54" i="80" s="1"/>
  <c r="I56" i="80" s="1"/>
  <c r="I58" i="80" s="1"/>
  <c r="I60" i="80" s="1"/>
  <c r="I62" i="80" s="1"/>
  <c r="I64" i="80" s="1"/>
  <c r="I66" i="80" s="1"/>
  <c r="I68" i="80" s="1"/>
  <c r="I70" i="80" s="1"/>
  <c r="I72" i="80" s="1"/>
  <c r="I74" i="80" s="1"/>
  <c r="I76" i="80" s="1"/>
  <c r="I78" i="80" s="1"/>
  <c r="I80" i="80" s="1"/>
  <c r="I82" i="80" s="1"/>
  <c r="I84" i="80" s="1"/>
  <c r="I86" i="80" s="1"/>
  <c r="I88" i="80" s="1"/>
  <c r="I90" i="80" s="1"/>
  <c r="I92" i="80" s="1"/>
  <c r="I94" i="80" s="1"/>
  <c r="I96" i="80" s="1"/>
  <c r="I98" i="80" s="1"/>
  <c r="I100" i="80" s="1"/>
  <c r="I102" i="80" s="1"/>
  <c r="I104" i="80" s="1"/>
  <c r="I106" i="80" s="1"/>
  <c r="I108" i="80" s="1"/>
  <c r="I110" i="80" s="1"/>
  <c r="I112" i="80" s="1"/>
  <c r="I114" i="80" s="1"/>
  <c r="I116" i="80" s="1"/>
  <c r="I118" i="80" s="1"/>
  <c r="I120" i="80" s="1"/>
  <c r="I122" i="80" s="1"/>
  <c r="I124" i="80" s="1"/>
  <c r="I126" i="80" s="1"/>
  <c r="I128" i="80" s="1"/>
  <c r="I130" i="80" s="1"/>
  <c r="I132" i="80" s="1"/>
  <c r="I134" i="80" s="1"/>
  <c r="I136" i="80" s="1"/>
  <c r="I138" i="80" s="1"/>
  <c r="I140" i="80" s="1"/>
  <c r="I142" i="80" s="1"/>
  <c r="I144" i="80" s="1"/>
  <c r="I146" i="80" s="1"/>
  <c r="I148" i="80" s="1"/>
  <c r="I150" i="80" s="1"/>
  <c r="I152" i="80" s="1"/>
  <c r="I154" i="80" s="1"/>
  <c r="I156" i="80" s="1"/>
  <c r="I158" i="80" s="1"/>
  <c r="I160" i="80" s="1"/>
  <c r="I162" i="80" s="1"/>
  <c r="I164" i="80" s="1"/>
  <c r="I166" i="80" s="1"/>
  <c r="I168" i="80" s="1"/>
  <c r="I170" i="80" s="1"/>
  <c r="I172" i="80" s="1"/>
  <c r="I174" i="80" s="1"/>
  <c r="I176" i="80" s="1"/>
  <c r="I178" i="80" s="1"/>
  <c r="I180" i="80" s="1"/>
  <c r="I182" i="80" s="1"/>
  <c r="I184" i="80" s="1"/>
  <c r="I186" i="80" s="1"/>
  <c r="I188" i="80" s="1"/>
  <c r="I190" i="80" s="1"/>
  <c r="I192" i="80" s="1"/>
  <c r="I194" i="80" s="1"/>
  <c r="I196" i="80" s="1"/>
  <c r="I198" i="80" s="1"/>
  <c r="I200" i="80" s="1"/>
  <c r="I202" i="80" s="1"/>
  <c r="I204" i="80" s="1"/>
  <c r="I206" i="80" s="1"/>
  <c r="I208" i="80" s="1"/>
  <c r="I210" i="80" s="1"/>
  <c r="I212" i="80" s="1"/>
  <c r="I214" i="80" s="1"/>
  <c r="I216" i="80" s="1"/>
  <c r="I218" i="80" s="1"/>
  <c r="I220" i="80" s="1"/>
  <c r="I222" i="80" s="1"/>
  <c r="I224" i="80" s="1"/>
  <c r="I226" i="80" s="1"/>
  <c r="I228" i="80" s="1"/>
  <c r="I230" i="80" s="1"/>
  <c r="I232" i="80" s="1"/>
  <c r="I234" i="80" s="1"/>
  <c r="I236" i="80" s="1"/>
  <c r="I238" i="80" s="1"/>
  <c r="I240" i="80" s="1"/>
  <c r="I242" i="80" s="1"/>
  <c r="I244" i="80" s="1"/>
  <c r="I246" i="80" s="1"/>
  <c r="I248" i="80" s="1"/>
  <c r="I250" i="80" s="1"/>
  <c r="I252" i="80" s="1"/>
  <c r="I254" i="80" s="1"/>
  <c r="I256" i="80" s="1"/>
  <c r="I258" i="80" s="1"/>
  <c r="I260" i="80" s="1"/>
  <c r="I262" i="80" s="1"/>
  <c r="I264" i="80" s="1"/>
  <c r="I266" i="80" s="1"/>
  <c r="I268" i="80" s="1"/>
  <c r="I270" i="80" s="1"/>
  <c r="I272" i="80" s="1"/>
  <c r="I274" i="80" s="1"/>
  <c r="I276" i="80" s="1"/>
  <c r="I278" i="80" s="1"/>
  <c r="I280" i="80" s="1"/>
  <c r="I282" i="80" s="1"/>
  <c r="I284" i="80" s="1"/>
  <c r="I286" i="80" s="1"/>
  <c r="I288" i="80" s="1"/>
  <c r="I290" i="80" s="1"/>
  <c r="I292" i="80" s="1"/>
  <c r="I294" i="80" s="1"/>
  <c r="I296" i="80" s="1"/>
  <c r="I298" i="80" s="1"/>
  <c r="I300" i="80" s="1"/>
  <c r="I302" i="80" s="1"/>
  <c r="I304" i="80" s="1"/>
  <c r="I306" i="80" s="1"/>
  <c r="I308" i="80" s="1"/>
  <c r="I310" i="80" s="1"/>
  <c r="I312" i="80" s="1"/>
  <c r="I314" i="80" s="1"/>
  <c r="I316" i="80" s="1"/>
  <c r="I318" i="80" s="1"/>
  <c r="I320" i="80" s="1"/>
  <c r="I322" i="80" s="1"/>
  <c r="I324" i="80" s="1"/>
  <c r="I326" i="80" s="1"/>
  <c r="I328" i="80" s="1"/>
  <c r="I330" i="80" s="1"/>
  <c r="I332" i="80" s="1"/>
  <c r="I334" i="80" s="1"/>
  <c r="I336" i="80" s="1"/>
  <c r="I338" i="80" s="1"/>
  <c r="I340" i="80" s="1"/>
  <c r="I342" i="80" s="1"/>
  <c r="I344" i="80" s="1"/>
  <c r="I346" i="80" s="1"/>
  <c r="I348" i="80" s="1"/>
  <c r="I350" i="80" s="1"/>
  <c r="I352" i="80" s="1"/>
  <c r="I354" i="80" s="1"/>
  <c r="I356" i="80" s="1"/>
  <c r="I358" i="80" s="1"/>
  <c r="I360" i="80" s="1"/>
  <c r="I362" i="80" s="1"/>
  <c r="I364" i="80" s="1"/>
  <c r="I366" i="80" s="1"/>
  <c r="I368" i="80" s="1"/>
  <c r="I370" i="80" s="1"/>
  <c r="I372" i="80" s="1"/>
  <c r="I374" i="80" s="1"/>
  <c r="I376" i="80" s="1"/>
  <c r="I378" i="80" s="1"/>
  <c r="I380" i="80" s="1"/>
  <c r="I382" i="80" s="1"/>
  <c r="I384" i="80" s="1"/>
  <c r="I386" i="80" s="1"/>
  <c r="I388" i="80" s="1"/>
  <c r="I390" i="80" s="1"/>
  <c r="I392" i="80" s="1"/>
  <c r="I394" i="80" s="1"/>
  <c r="I396" i="80" s="1"/>
  <c r="I398" i="80" s="1"/>
  <c r="I400" i="80" s="1"/>
  <c r="I402" i="80" s="1"/>
  <c r="I404" i="80" s="1"/>
  <c r="I406" i="80" s="1"/>
  <c r="I408" i="80" s="1"/>
  <c r="I410" i="80" s="1"/>
  <c r="I412" i="80" s="1"/>
  <c r="I414" i="80" s="1"/>
  <c r="I416" i="80" s="1"/>
  <c r="I418" i="80" s="1"/>
  <c r="I420" i="80" s="1"/>
  <c r="I422" i="80" s="1"/>
  <c r="I424" i="80" s="1"/>
  <c r="I426" i="80" s="1"/>
  <c r="I428" i="80" s="1"/>
  <c r="I430" i="80" s="1"/>
  <c r="I432" i="80" s="1"/>
  <c r="I434" i="80" s="1"/>
  <c r="I436" i="80" s="1"/>
  <c r="I438" i="80" s="1"/>
  <c r="I440" i="80" s="1"/>
  <c r="I442" i="80" s="1"/>
  <c r="I444" i="80" s="1"/>
  <c r="I446" i="80" s="1"/>
  <c r="I448" i="80" s="1"/>
  <c r="I450" i="80" s="1"/>
  <c r="I452" i="80" s="1"/>
  <c r="I454" i="80" s="1"/>
  <c r="I456" i="80" s="1"/>
  <c r="I458" i="80" s="1"/>
  <c r="I460" i="80" s="1"/>
  <c r="I462" i="80" s="1"/>
  <c r="I464" i="80" s="1"/>
  <c r="I466" i="80" s="1"/>
  <c r="I468" i="80" s="1"/>
  <c r="I470" i="80" s="1"/>
  <c r="I472" i="80" s="1"/>
  <c r="I474" i="80" s="1"/>
  <c r="I476" i="80" s="1"/>
  <c r="I478" i="80" s="1"/>
  <c r="I480" i="80" s="1"/>
  <c r="I482" i="80" s="1"/>
  <c r="I484" i="80" s="1"/>
  <c r="I486" i="80" s="1"/>
  <c r="I488" i="80" s="1"/>
  <c r="I490" i="80" s="1"/>
  <c r="I492" i="80" s="1"/>
  <c r="I494" i="80" s="1"/>
  <c r="I496" i="80" s="1"/>
  <c r="I498" i="80" s="1"/>
  <c r="I500" i="80" s="1"/>
  <c r="I502" i="80" s="1"/>
  <c r="I504" i="80" s="1"/>
  <c r="I506" i="80" s="1"/>
  <c r="I508" i="80" s="1"/>
  <c r="I510" i="80" s="1"/>
  <c r="I512" i="80" s="1"/>
  <c r="I514" i="80" s="1"/>
  <c r="I516" i="80" s="1"/>
  <c r="I518" i="80" s="1"/>
  <c r="I520" i="80" s="1"/>
  <c r="I522" i="80" s="1"/>
  <c r="I524" i="80" s="1"/>
  <c r="I526" i="80" s="1"/>
  <c r="I528" i="80" s="1"/>
  <c r="I530" i="80" s="1"/>
  <c r="I532" i="80" s="1"/>
  <c r="I534" i="80" s="1"/>
  <c r="I536" i="80" s="1"/>
  <c r="I538" i="80" s="1"/>
  <c r="I540" i="80" s="1"/>
  <c r="I542" i="80" s="1"/>
  <c r="I544" i="80" s="1"/>
  <c r="I546" i="80" s="1"/>
  <c r="I548" i="80" s="1"/>
  <c r="I550" i="80" s="1"/>
  <c r="I552" i="80" s="1"/>
  <c r="I554" i="80" s="1"/>
  <c r="I556" i="80" s="1"/>
  <c r="I558" i="80" s="1"/>
  <c r="I560" i="80" s="1"/>
  <c r="I562" i="80" s="1"/>
  <c r="I564" i="80" s="1"/>
  <c r="I566" i="80" s="1"/>
  <c r="I568" i="80" s="1"/>
  <c r="I570" i="80" s="1"/>
  <c r="I572" i="80" s="1"/>
  <c r="I574" i="80" s="1"/>
  <c r="I576" i="80" s="1"/>
  <c r="I578" i="80" s="1"/>
  <c r="I580" i="80" s="1"/>
  <c r="I582" i="80" s="1"/>
  <c r="I584" i="80" s="1"/>
  <c r="I586" i="80" s="1"/>
  <c r="I588" i="80" s="1"/>
  <c r="I590" i="80" s="1"/>
  <c r="I592" i="80" s="1"/>
  <c r="I594" i="80" s="1"/>
  <c r="I596" i="80" s="1"/>
  <c r="I598" i="80" s="1"/>
  <c r="I600" i="80" s="1"/>
  <c r="I602" i="80" s="1"/>
  <c r="I604" i="80" s="1"/>
  <c r="I606" i="80" s="1"/>
  <c r="I608" i="80" s="1"/>
  <c r="I610" i="80" s="1"/>
  <c r="I612" i="80" s="1"/>
  <c r="I614" i="80" s="1"/>
  <c r="M5" i="33"/>
  <c r="D78" i="38"/>
  <c r="D54" i="45" s="1"/>
  <c r="AR120" i="81"/>
  <c r="J128" i="81"/>
  <c r="H128" i="81"/>
  <c r="F128" i="81"/>
  <c r="D128" i="81"/>
  <c r="AT120" i="81"/>
  <c r="D11" i="37"/>
  <c r="D74" i="38"/>
  <c r="D55" i="45" s="1"/>
  <c r="D13" i="37"/>
  <c r="D71" i="38"/>
  <c r="D57" i="45" s="1"/>
  <c r="L165" i="81"/>
  <c r="I52" i="38"/>
  <c r="H52" i="38"/>
  <c r="D124" i="37"/>
  <c r="D56" i="38"/>
  <c r="D34" i="45" s="1"/>
  <c r="I48" i="38"/>
  <c r="H48" i="38"/>
  <c r="I45" i="38"/>
  <c r="H45" i="38"/>
  <c r="I40" i="38"/>
  <c r="H40" i="38"/>
  <c r="I36" i="38"/>
  <c r="H36" i="38"/>
  <c r="I33" i="38"/>
  <c r="H33" i="38"/>
  <c r="D26" i="38"/>
  <c r="D51" i="37"/>
  <c r="D61" i="37"/>
  <c r="D123" i="37"/>
  <c r="D28" i="37"/>
  <c r="D20" i="38"/>
  <c r="D32" i="45" s="1"/>
  <c r="D35" i="37"/>
  <c r="D22" i="38"/>
  <c r="D30" i="45" s="1"/>
  <c r="G165" i="81"/>
  <c r="T32" i="81"/>
  <c r="D65" i="37"/>
  <c r="D15" i="37"/>
  <c r="D94" i="37"/>
  <c r="D69" i="37"/>
  <c r="D41" i="37"/>
  <c r="D96" i="37"/>
  <c r="D42" i="37"/>
  <c r="D95" i="37"/>
  <c r="D64" i="37"/>
  <c r="D56" i="37"/>
  <c r="D38" i="37"/>
  <c r="D17" i="37"/>
  <c r="I53" i="33"/>
  <c r="D62" i="37"/>
  <c r="D7" i="38"/>
  <c r="D58" i="37"/>
  <c r="D6" i="38"/>
  <c r="D60" i="37"/>
  <c r="D8" i="38"/>
  <c r="D59" i="37"/>
  <c r="K52" i="33"/>
  <c r="D29" i="37"/>
  <c r="I61" i="33"/>
  <c r="J61" i="33"/>
  <c r="K61" i="33"/>
  <c r="L61" i="33"/>
  <c r="M61" i="33"/>
  <c r="D12" i="37"/>
  <c r="K58" i="33"/>
  <c r="L58" i="33"/>
  <c r="I58" i="33"/>
  <c r="J58" i="33"/>
  <c r="M58" i="33"/>
  <c r="M56" i="33"/>
  <c r="I56" i="33"/>
  <c r="L56" i="33"/>
  <c r="J56" i="33"/>
  <c r="K56" i="33"/>
  <c r="M57" i="33"/>
  <c r="L57" i="33"/>
  <c r="I57" i="33"/>
  <c r="K57" i="33"/>
  <c r="J57" i="33"/>
  <c r="K55" i="33"/>
  <c r="I55" i="33"/>
  <c r="L55" i="33"/>
  <c r="M55" i="33"/>
  <c r="J55" i="33"/>
  <c r="M52" i="33"/>
  <c r="I52" i="33"/>
  <c r="I162" i="81"/>
  <c r="J54" i="33"/>
  <c r="L54" i="33"/>
  <c r="M54" i="33"/>
  <c r="K54" i="33"/>
  <c r="I54" i="33"/>
  <c r="L52" i="33"/>
  <c r="M53" i="33"/>
  <c r="J52" i="33"/>
  <c r="L53" i="33"/>
  <c r="K53" i="33"/>
  <c r="J53" i="33"/>
  <c r="I161" i="81"/>
  <c r="J120" i="81"/>
  <c r="R64" i="81"/>
  <c r="I163" i="81"/>
  <c r="I164" i="81"/>
  <c r="AR80" i="81"/>
  <c r="R48" i="81"/>
  <c r="D72" i="81"/>
  <c r="AP96" i="81"/>
  <c r="V104" i="81"/>
  <c r="AR24" i="81"/>
  <c r="F40" i="81"/>
  <c r="F56" i="81"/>
  <c r="AD72" i="81"/>
  <c r="AL104" i="81"/>
  <c r="J112" i="81"/>
  <c r="L48" i="81"/>
  <c r="AN120" i="81"/>
  <c r="X120" i="81"/>
  <c r="H120" i="81"/>
  <c r="AN112" i="81"/>
  <c r="X112" i="81"/>
  <c r="H112" i="81"/>
  <c r="AR104" i="81"/>
  <c r="AB104" i="81"/>
  <c r="L104" i="81"/>
  <c r="AF96" i="81"/>
  <c r="P96" i="81"/>
  <c r="AJ88" i="81"/>
  <c r="T88" i="81"/>
  <c r="D88" i="81"/>
  <c r="AN80" i="81"/>
  <c r="X80" i="81"/>
  <c r="H80" i="81"/>
  <c r="AR72" i="81"/>
  <c r="AB72" i="81"/>
  <c r="L72" i="81"/>
  <c r="AF64" i="81"/>
  <c r="P64" i="81"/>
  <c r="AJ56" i="81"/>
  <c r="T56" i="81"/>
  <c r="D56" i="81"/>
  <c r="AN48" i="81"/>
  <c r="X48" i="81"/>
  <c r="H48" i="81"/>
  <c r="AR40" i="81"/>
  <c r="AB40" i="81"/>
  <c r="L40" i="81"/>
  <c r="AF32" i="81"/>
  <c r="P32" i="81"/>
  <c r="AJ24" i="81"/>
  <c r="T24" i="81"/>
  <c r="D24" i="81"/>
  <c r="AP16" i="81"/>
  <c r="Z16" i="81"/>
  <c r="AL120" i="81"/>
  <c r="V120" i="81"/>
  <c r="F120" i="81"/>
  <c r="AL112" i="81"/>
  <c r="V112" i="81"/>
  <c r="F112" i="81"/>
  <c r="AP104" i="81"/>
  <c r="Z104" i="81"/>
  <c r="J104" i="81"/>
  <c r="AT96" i="81"/>
  <c r="AD96" i="81"/>
  <c r="N96" i="81"/>
  <c r="AH88" i="81"/>
  <c r="R88" i="81"/>
  <c r="AL80" i="81"/>
  <c r="V80" i="81"/>
  <c r="F80" i="81"/>
  <c r="AP72" i="81"/>
  <c r="Z72" i="81"/>
  <c r="J72" i="81"/>
  <c r="AT64" i="81"/>
  <c r="AD64" i="81"/>
  <c r="N64" i="81"/>
  <c r="AH56" i="81"/>
  <c r="R56" i="81"/>
  <c r="AL48" i="81"/>
  <c r="V48" i="81"/>
  <c r="F48" i="81"/>
  <c r="AJ120" i="81"/>
  <c r="T120" i="81"/>
  <c r="D120" i="81"/>
  <c r="AJ112" i="81"/>
  <c r="T112" i="81"/>
  <c r="D112" i="81"/>
  <c r="AN104" i="81"/>
  <c r="X104" i="81"/>
  <c r="H104" i="81"/>
  <c r="AR96" i="81"/>
  <c r="AB96" i="81"/>
  <c r="L96" i="81"/>
  <c r="AF88" i="81"/>
  <c r="P88" i="81"/>
  <c r="AJ80" i="81"/>
  <c r="T80" i="81"/>
  <c r="D80" i="81"/>
  <c r="AN72" i="81"/>
  <c r="X72" i="81"/>
  <c r="H72" i="81"/>
  <c r="AR64" i="81"/>
  <c r="AB64" i="81"/>
  <c r="L64" i="81"/>
  <c r="AF56" i="81"/>
  <c r="P56" i="81"/>
  <c r="AJ48" i="81"/>
  <c r="T48" i="81"/>
  <c r="D48" i="81"/>
  <c r="AN40" i="81"/>
  <c r="X40" i="81"/>
  <c r="H40" i="81"/>
  <c r="AR32" i="81"/>
  <c r="AB32" i="81"/>
  <c r="L32" i="81"/>
  <c r="AF24" i="81"/>
  <c r="P24" i="81"/>
  <c r="AL16" i="81"/>
  <c r="V16" i="81"/>
  <c r="AF120" i="81"/>
  <c r="P120" i="81"/>
  <c r="AF112" i="81"/>
  <c r="P112" i="81"/>
  <c r="AJ104" i="81"/>
  <c r="T104" i="81"/>
  <c r="D104" i="81"/>
  <c r="AN96" i="81"/>
  <c r="X96" i="81"/>
  <c r="AR88" i="81"/>
  <c r="AB88" i="81"/>
  <c r="L88" i="81"/>
  <c r="AD120" i="81"/>
  <c r="N120" i="81"/>
  <c r="AT112" i="81"/>
  <c r="AD112" i="81"/>
  <c r="N112" i="81"/>
  <c r="AH104" i="81"/>
  <c r="R104" i="81"/>
  <c r="AL96" i="81"/>
  <c r="V96" i="81"/>
  <c r="F96" i="81"/>
  <c r="AP88" i="81"/>
  <c r="Z88" i="81"/>
  <c r="J88" i="81"/>
  <c r="AT80" i="81"/>
  <c r="AD80" i="81"/>
  <c r="N80" i="81"/>
  <c r="AH72" i="81"/>
  <c r="R72" i="81"/>
  <c r="AL64" i="81"/>
  <c r="V64" i="81"/>
  <c r="F64" i="81"/>
  <c r="AP56" i="81"/>
  <c r="Z56" i="81"/>
  <c r="J56" i="81"/>
  <c r="AT48" i="81"/>
  <c r="AD48" i="81"/>
  <c r="N48" i="81"/>
  <c r="AH40" i="81"/>
  <c r="R40" i="81"/>
  <c r="AL32" i="81"/>
  <c r="V32" i="81"/>
  <c r="F32" i="81"/>
  <c r="AP24" i="81"/>
  <c r="Z24" i="81"/>
  <c r="J24" i="81"/>
  <c r="AF16" i="81"/>
  <c r="AB120" i="81"/>
  <c r="L120" i="81"/>
  <c r="AR112" i="81"/>
  <c r="AB112" i="81"/>
  <c r="L112" i="81"/>
  <c r="AF104" i="81"/>
  <c r="P104" i="81"/>
  <c r="AJ96" i="81"/>
  <c r="T96" i="81"/>
  <c r="D96" i="81"/>
  <c r="AN88" i="81"/>
  <c r="X88" i="81"/>
  <c r="H88" i="81"/>
  <c r="N104" i="81"/>
  <c r="R96" i="81"/>
  <c r="AD88" i="81"/>
  <c r="AP80" i="81"/>
  <c r="J80" i="81"/>
  <c r="V72" i="81"/>
  <c r="AJ64" i="81"/>
  <c r="D64" i="81"/>
  <c r="X56" i="81"/>
  <c r="AP48" i="81"/>
  <c r="J48" i="81"/>
  <c r="AD40" i="81"/>
  <c r="D40" i="81"/>
  <c r="AH32" i="81"/>
  <c r="H32" i="81"/>
  <c r="AN24" i="81"/>
  <c r="N24" i="81"/>
  <c r="X16" i="81"/>
  <c r="F104" i="81"/>
  <c r="V88" i="81"/>
  <c r="AH80" i="81"/>
  <c r="T72" i="81"/>
  <c r="AH64" i="81"/>
  <c r="V56" i="81"/>
  <c r="AH48" i="81"/>
  <c r="Z40" i="81"/>
  <c r="AD32" i="81"/>
  <c r="D32" i="81"/>
  <c r="AL24" i="81"/>
  <c r="L24" i="81"/>
  <c r="AT16" i="81"/>
  <c r="T16" i="81"/>
  <c r="N88" i="81"/>
  <c r="AF80" i="81"/>
  <c r="P72" i="81"/>
  <c r="Z64" i="81"/>
  <c r="AT56" i="81"/>
  <c r="N56" i="81"/>
  <c r="AF48" i="81"/>
  <c r="V40" i="81"/>
  <c r="Z32" i="81"/>
  <c r="AH24" i="81"/>
  <c r="H24" i="81"/>
  <c r="AR16" i="81"/>
  <c r="AP120" i="81"/>
  <c r="AP112" i="81"/>
  <c r="F88" i="81"/>
  <c r="AB80" i="81"/>
  <c r="AT72" i="81"/>
  <c r="N72" i="81"/>
  <c r="X64" i="81"/>
  <c r="AR56" i="81"/>
  <c r="L56" i="81"/>
  <c r="AB48" i="81"/>
  <c r="AT40" i="81"/>
  <c r="T40" i="81"/>
  <c r="X32" i="81"/>
  <c r="AD24" i="81"/>
  <c r="F24" i="81"/>
  <c r="AN16" i="81"/>
  <c r="AH120" i="81"/>
  <c r="AH112" i="81"/>
  <c r="AT104" i="81"/>
  <c r="Z80" i="81"/>
  <c r="AL72" i="81"/>
  <c r="F72" i="81"/>
  <c r="T64" i="81"/>
  <c r="AN56" i="81"/>
  <c r="H56" i="81"/>
  <c r="Z48" i="81"/>
  <c r="AP40" i="81"/>
  <c r="P40" i="81"/>
  <c r="AT32" i="81"/>
  <c r="AB24" i="81"/>
  <c r="AJ16" i="81"/>
  <c r="R120" i="81"/>
  <c r="R112" i="81"/>
  <c r="AD104" i="81"/>
  <c r="AH96" i="81"/>
  <c r="AT88" i="81"/>
  <c r="P80" i="81"/>
  <c r="AF72" i="81"/>
  <c r="AP64" i="81"/>
  <c r="J64" i="81"/>
  <c r="AD56" i="81"/>
  <c r="P48" i="81"/>
  <c r="AJ40" i="81"/>
  <c r="J40" i="81"/>
  <c r="AN32" i="81"/>
  <c r="N32" i="81"/>
  <c r="AT24" i="81"/>
  <c r="V24" i="81"/>
  <c r="AD16" i="81"/>
  <c r="R24" i="81"/>
  <c r="AR48" i="81"/>
  <c r="X24" i="81"/>
  <c r="AB16" i="81"/>
  <c r="N40" i="81"/>
  <c r="AB56" i="81"/>
  <c r="AJ72" i="81"/>
  <c r="Z112" i="81"/>
  <c r="Z120" i="81"/>
  <c r="R32" i="81"/>
  <c r="AJ32" i="81"/>
  <c r="AN64" i="81"/>
  <c r="AL88" i="81"/>
  <c r="AP32" i="81"/>
  <c r="Z96" i="81"/>
  <c r="AH16" i="81"/>
  <c r="AF40" i="81"/>
  <c r="AL56" i="81"/>
  <c r="L80" i="81"/>
  <c r="J32" i="81"/>
  <c r="AL40" i="81"/>
  <c r="H64" i="81"/>
  <c r="R80" i="81"/>
  <c r="I160" i="81"/>
  <c r="E165" i="81"/>
  <c r="X176" i="71"/>
  <c r="Y176" i="71"/>
  <c r="X177" i="71"/>
  <c r="Y177" i="71"/>
  <c r="X178" i="71"/>
  <c r="Y178" i="71"/>
  <c r="X179" i="71"/>
  <c r="Y179" i="71"/>
  <c r="X180" i="71"/>
  <c r="Y180" i="71"/>
  <c r="X181" i="71"/>
  <c r="Y181" i="71"/>
  <c r="X182" i="71"/>
  <c r="Y182" i="71"/>
  <c r="X183" i="71"/>
  <c r="Y183" i="71"/>
  <c r="X184" i="71"/>
  <c r="Y184" i="71"/>
  <c r="X185" i="71"/>
  <c r="Y185" i="71"/>
  <c r="X186" i="71"/>
  <c r="Y186" i="71"/>
  <c r="A185" i="71"/>
  <c r="A184" i="71"/>
  <c r="A183" i="71"/>
  <c r="A182" i="71"/>
  <c r="A181" i="71"/>
  <c r="A177" i="71"/>
  <c r="A178" i="71"/>
  <c r="A179" i="71"/>
  <c r="A180" i="71"/>
  <c r="A186" i="71"/>
  <c r="A176" i="71"/>
  <c r="D9" i="38"/>
  <c r="D10" i="38"/>
  <c r="D11" i="38"/>
  <c r="D12" i="38"/>
  <c r="D20" i="45" s="1"/>
  <c r="D17" i="38"/>
  <c r="D33" i="45" s="1"/>
  <c r="D18" i="38"/>
  <c r="D11" i="45" s="1"/>
  <c r="D5" i="38"/>
  <c r="I120" i="38" l="1"/>
  <c r="H148" i="38"/>
  <c r="I148" i="38"/>
  <c r="H133" i="38"/>
  <c r="I133" i="38"/>
  <c r="H138" i="38"/>
  <c r="I138" i="38"/>
  <c r="H128" i="38"/>
  <c r="I128" i="38"/>
  <c r="I121" i="38"/>
  <c r="H121" i="38"/>
  <c r="H83" i="38"/>
  <c r="D81" i="45"/>
  <c r="H99" i="38"/>
  <c r="I99" i="38"/>
  <c r="I96" i="38"/>
  <c r="H96" i="38"/>
  <c r="H92" i="38"/>
  <c r="I92" i="38"/>
  <c r="H88" i="38"/>
  <c r="I88" i="38"/>
  <c r="I83" i="38"/>
  <c r="I82" i="38"/>
  <c r="H82" i="38"/>
  <c r="I78" i="38"/>
  <c r="H78" i="38"/>
  <c r="I74" i="38"/>
  <c r="H74" i="38"/>
  <c r="I71" i="38"/>
  <c r="H71" i="38"/>
  <c r="H26" i="38"/>
  <c r="D31" i="45"/>
  <c r="I10" i="38"/>
  <c r="D27" i="45"/>
  <c r="I9" i="38"/>
  <c r="D26" i="45"/>
  <c r="I5" i="38"/>
  <c r="D25" i="45"/>
  <c r="I11" i="38"/>
  <c r="D24" i="45"/>
  <c r="I6" i="38"/>
  <c r="D23" i="45"/>
  <c r="I56" i="38"/>
  <c r="H56" i="38"/>
  <c r="I8" i="38"/>
  <c r="D22" i="45"/>
  <c r="I7" i="38"/>
  <c r="D21" i="45"/>
  <c r="I26" i="38"/>
  <c r="I22" i="38"/>
  <c r="H22" i="38"/>
  <c r="I20" i="38"/>
  <c r="H20" i="38"/>
  <c r="H18" i="38"/>
  <c r="I18" i="38"/>
  <c r="H17" i="38"/>
  <c r="I17" i="38"/>
  <c r="I12" i="38"/>
  <c r="H12" i="38"/>
  <c r="H11" i="38"/>
  <c r="H8" i="38"/>
  <c r="H9" i="38"/>
  <c r="H6" i="38"/>
  <c r="H5" i="38"/>
  <c r="H10" i="38"/>
  <c r="H7" i="38"/>
  <c r="N61" i="33"/>
  <c r="N58" i="33"/>
  <c r="N57" i="33"/>
  <c r="N56" i="33"/>
  <c r="N55" i="33"/>
  <c r="N54" i="33"/>
  <c r="N52" i="33"/>
  <c r="N53" i="33"/>
  <c r="I165" i="81"/>
  <c r="H3" i="38" l="1"/>
  <c r="I3" i="38"/>
  <c r="X173" i="71"/>
  <c r="Y173" i="71"/>
  <c r="X174" i="71"/>
  <c r="Y174" i="71"/>
  <c r="X175" i="71"/>
  <c r="Y175" i="71"/>
  <c r="A175" i="71"/>
  <c r="A174" i="71"/>
  <c r="A173" i="71"/>
  <c r="B54" i="32"/>
  <c r="C31" i="66"/>
  <c r="C30" i="66"/>
  <c r="C24" i="66"/>
  <c r="C23" i="66"/>
  <c r="C22" i="66"/>
  <c r="C19" i="66"/>
  <c r="C18" i="66"/>
  <c r="C15" i="66"/>
  <c r="C12" i="66"/>
  <c r="C11" i="66"/>
  <c r="C10" i="66"/>
  <c r="C9" i="66"/>
  <c r="C6" i="66"/>
  <c r="C5" i="66"/>
  <c r="C4" i="66"/>
  <c r="C3" i="66"/>
  <c r="O14" i="73" l="1"/>
  <c r="A172" i="71" l="1"/>
  <c r="A171" i="71"/>
  <c r="A170" i="71"/>
  <c r="A169" i="71"/>
  <c r="X169" i="71"/>
  <c r="Y169" i="71"/>
  <c r="X170" i="71"/>
  <c r="Y170" i="71"/>
  <c r="X171" i="71"/>
  <c r="Y171" i="71"/>
  <c r="X172" i="71"/>
  <c r="Y172" i="71"/>
  <c r="A303" i="76"/>
  <c r="A302" i="76"/>
  <c r="A301" i="76"/>
  <c r="A300" i="76"/>
  <c r="A299" i="76"/>
  <c r="A298" i="76"/>
  <c r="A297" i="76"/>
  <c r="A296" i="76"/>
  <c r="A295" i="76"/>
  <c r="A294" i="76"/>
  <c r="A293" i="76"/>
  <c r="A292" i="76"/>
  <c r="A291" i="76"/>
  <c r="A290" i="76"/>
  <c r="A289" i="76"/>
  <c r="A288" i="76"/>
  <c r="A287" i="76"/>
  <c r="A286" i="76"/>
  <c r="A285" i="76"/>
  <c r="A284" i="76"/>
  <c r="A283" i="76"/>
  <c r="A282" i="76"/>
  <c r="A281" i="76"/>
  <c r="A280" i="76"/>
  <c r="A279" i="76"/>
  <c r="A278" i="76"/>
  <c r="A277" i="76"/>
  <c r="A276" i="76"/>
  <c r="A275" i="76"/>
  <c r="A274" i="76"/>
  <c r="A273" i="76"/>
  <c r="A272" i="76"/>
  <c r="A271" i="76"/>
  <c r="A270" i="76"/>
  <c r="A269" i="76"/>
  <c r="A268" i="76"/>
  <c r="A267" i="76"/>
  <c r="A266" i="76"/>
  <c r="A265" i="76"/>
  <c r="A264" i="76"/>
  <c r="A263" i="76"/>
  <c r="A262" i="76"/>
  <c r="A261" i="76"/>
  <c r="A260" i="76"/>
  <c r="A259" i="76"/>
  <c r="A258" i="76"/>
  <c r="A257" i="76"/>
  <c r="A256" i="76"/>
  <c r="A255" i="76"/>
  <c r="A254" i="76"/>
  <c r="A253" i="76"/>
  <c r="A252" i="76"/>
  <c r="A251" i="76"/>
  <c r="A250" i="76"/>
  <c r="A249" i="76"/>
  <c r="A248" i="76"/>
  <c r="A247" i="76"/>
  <c r="A246" i="76"/>
  <c r="A245" i="76"/>
  <c r="A244" i="76"/>
  <c r="A243" i="76"/>
  <c r="A242" i="76"/>
  <c r="A241" i="76"/>
  <c r="A240" i="76"/>
  <c r="A239" i="76"/>
  <c r="A238" i="76"/>
  <c r="A237" i="76"/>
  <c r="A236" i="76"/>
  <c r="A235" i="76"/>
  <c r="A234" i="76"/>
  <c r="A233" i="76"/>
  <c r="A232" i="76"/>
  <c r="A231" i="76"/>
  <c r="A230" i="76"/>
  <c r="A229" i="76"/>
  <c r="A228" i="76"/>
  <c r="A227" i="76"/>
  <c r="A226" i="76"/>
  <c r="A225" i="76"/>
  <c r="A224" i="76"/>
  <c r="A223" i="76"/>
  <c r="A222" i="76"/>
  <c r="A221" i="76"/>
  <c r="A220" i="76"/>
  <c r="A219" i="76"/>
  <c r="A218" i="76"/>
  <c r="A217" i="76"/>
  <c r="A216" i="76"/>
  <c r="A215" i="76"/>
  <c r="A214" i="76"/>
  <c r="A213" i="76"/>
  <c r="A212" i="76"/>
  <c r="A211" i="76"/>
  <c r="A210" i="76"/>
  <c r="A209" i="76"/>
  <c r="A208" i="76"/>
  <c r="A207" i="76"/>
  <c r="A206" i="76"/>
  <c r="A205" i="76"/>
  <c r="A204" i="76"/>
  <c r="A203" i="76"/>
  <c r="A202" i="76"/>
  <c r="A201" i="76"/>
  <c r="A200" i="76"/>
  <c r="A199" i="76"/>
  <c r="A198" i="76"/>
  <c r="A197" i="76"/>
  <c r="A196" i="76"/>
  <c r="A195" i="76"/>
  <c r="A194" i="76"/>
  <c r="A193" i="76"/>
  <c r="A192" i="76"/>
  <c r="A191" i="76"/>
  <c r="A190" i="76"/>
  <c r="A189" i="76"/>
  <c r="A188" i="76"/>
  <c r="A187" i="76"/>
  <c r="A186" i="76"/>
  <c r="A185" i="76"/>
  <c r="A184" i="76"/>
  <c r="A183" i="76"/>
  <c r="A182" i="76"/>
  <c r="A181" i="76"/>
  <c r="A180" i="76"/>
  <c r="A179" i="76"/>
  <c r="A178" i="76"/>
  <c r="A177" i="76"/>
  <c r="A176" i="76"/>
  <c r="A175" i="76"/>
  <c r="A174" i="76"/>
  <c r="A173" i="76"/>
  <c r="A172" i="76"/>
  <c r="A171" i="76"/>
  <c r="A170" i="76"/>
  <c r="A169" i="76"/>
  <c r="A168" i="76"/>
  <c r="A167" i="76"/>
  <c r="A166" i="76"/>
  <c r="A165" i="76"/>
  <c r="A164" i="76"/>
  <c r="A163" i="76"/>
  <c r="A162" i="76"/>
  <c r="A161" i="76"/>
  <c r="A160" i="76"/>
  <c r="A159" i="76"/>
  <c r="A158" i="76"/>
  <c r="A157" i="76"/>
  <c r="A156" i="76"/>
  <c r="A155" i="76"/>
  <c r="A154" i="76"/>
  <c r="A153" i="76"/>
  <c r="A152" i="76"/>
  <c r="A151" i="76"/>
  <c r="A150" i="76"/>
  <c r="A149" i="76"/>
  <c r="A148" i="76"/>
  <c r="A147" i="76"/>
  <c r="A146" i="76"/>
  <c r="A145" i="76"/>
  <c r="A144" i="76"/>
  <c r="A143" i="76"/>
  <c r="A142" i="76"/>
  <c r="A141" i="76"/>
  <c r="A140" i="76"/>
  <c r="A139" i="76"/>
  <c r="A138" i="76"/>
  <c r="A137" i="76"/>
  <c r="A136" i="76"/>
  <c r="A135" i="76"/>
  <c r="A134" i="76"/>
  <c r="A133" i="76"/>
  <c r="A132" i="76"/>
  <c r="A131" i="76"/>
  <c r="A130" i="76"/>
  <c r="A129" i="76"/>
  <c r="A128" i="76"/>
  <c r="A127" i="76"/>
  <c r="A126" i="76"/>
  <c r="A125" i="76"/>
  <c r="A124" i="76"/>
  <c r="A123" i="76"/>
  <c r="A122" i="76"/>
  <c r="A121" i="76"/>
  <c r="A120" i="76"/>
  <c r="A119" i="76"/>
  <c r="A118" i="76"/>
  <c r="A117" i="76"/>
  <c r="A116" i="76"/>
  <c r="A115" i="76"/>
  <c r="A114" i="76"/>
  <c r="A113" i="76"/>
  <c r="A112" i="76"/>
  <c r="A111" i="76"/>
  <c r="A110" i="76"/>
  <c r="A109" i="76"/>
  <c r="A108" i="76"/>
  <c r="A107" i="76"/>
  <c r="A106" i="76"/>
  <c r="A105" i="76"/>
  <c r="A104" i="76"/>
  <c r="A103" i="76"/>
  <c r="A102" i="76"/>
  <c r="A101" i="76"/>
  <c r="A100" i="76"/>
  <c r="A99" i="76"/>
  <c r="A98" i="76"/>
  <c r="A97" i="76"/>
  <c r="A96" i="76"/>
  <c r="A95" i="76"/>
  <c r="A94" i="76"/>
  <c r="A93" i="76"/>
  <c r="A92" i="76"/>
  <c r="A91" i="76"/>
  <c r="A90" i="76"/>
  <c r="A89" i="76"/>
  <c r="A88" i="76"/>
  <c r="A87" i="76"/>
  <c r="A86" i="76"/>
  <c r="A85" i="76"/>
  <c r="A84" i="76"/>
  <c r="A83" i="76"/>
  <c r="A82" i="76"/>
  <c r="A81" i="76"/>
  <c r="A80" i="76"/>
  <c r="A79" i="76"/>
  <c r="A78" i="76"/>
  <c r="A77" i="76"/>
  <c r="A76" i="76"/>
  <c r="A75" i="76"/>
  <c r="A74" i="76"/>
  <c r="A73" i="76"/>
  <c r="A72" i="76"/>
  <c r="A71" i="76"/>
  <c r="A70" i="76"/>
  <c r="A69" i="76"/>
  <c r="A68" i="76"/>
  <c r="A67" i="76"/>
  <c r="A66" i="76"/>
  <c r="A65" i="76"/>
  <c r="A64" i="76"/>
  <c r="A63" i="76"/>
  <c r="A62" i="76"/>
  <c r="A61" i="76"/>
  <c r="A60" i="76"/>
  <c r="A59" i="76"/>
  <c r="A58" i="76"/>
  <c r="A57" i="76"/>
  <c r="A56" i="76"/>
  <c r="A55" i="76"/>
  <c r="A54" i="76"/>
  <c r="A53" i="76"/>
  <c r="A52" i="76"/>
  <c r="A51" i="76"/>
  <c r="A50" i="76"/>
  <c r="A49" i="76"/>
  <c r="A48" i="76"/>
  <c r="A47" i="76"/>
  <c r="A46" i="76"/>
  <c r="A45" i="76"/>
  <c r="A44" i="76"/>
  <c r="A43" i="76"/>
  <c r="A42" i="76"/>
  <c r="A41" i="76"/>
  <c r="A40" i="76"/>
  <c r="A39" i="76"/>
  <c r="A38" i="76"/>
  <c r="A37" i="76"/>
  <c r="A36" i="76"/>
  <c r="A35" i="76"/>
  <c r="A34" i="76"/>
  <c r="A33" i="76"/>
  <c r="A32" i="76"/>
  <c r="A31" i="76"/>
  <c r="A30" i="76"/>
  <c r="A29" i="76"/>
  <c r="A28" i="76"/>
  <c r="A27" i="76"/>
  <c r="A26" i="76"/>
  <c r="A25" i="76"/>
  <c r="A24" i="76"/>
  <c r="A23" i="76"/>
  <c r="A22" i="76"/>
  <c r="A21" i="76"/>
  <c r="A20" i="76"/>
  <c r="A19" i="76"/>
  <c r="A18" i="76"/>
  <c r="A17" i="76"/>
  <c r="A16" i="76"/>
  <c r="A15" i="76"/>
  <c r="A14" i="76"/>
  <c r="A13" i="76"/>
  <c r="A12" i="76"/>
  <c r="A11" i="76"/>
  <c r="A10" i="76"/>
  <c r="A9" i="76"/>
  <c r="A8" i="76"/>
  <c r="A7" i="76"/>
  <c r="A6" i="76"/>
  <c r="A5" i="76"/>
  <c r="J42" i="75"/>
  <c r="K42" i="75" s="1"/>
  <c r="H42" i="75"/>
  <c r="J41" i="75"/>
  <c r="K41" i="75" s="1"/>
  <c r="H41" i="75"/>
  <c r="J40" i="75"/>
  <c r="K40" i="75" s="1"/>
  <c r="H40" i="75"/>
  <c r="K39" i="75"/>
  <c r="H39" i="75"/>
  <c r="J38" i="75"/>
  <c r="K38" i="75" s="1"/>
  <c r="H38" i="75"/>
  <c r="J37" i="75"/>
  <c r="K37" i="75" s="1"/>
  <c r="H37" i="75"/>
  <c r="J36" i="75"/>
  <c r="K36" i="75" s="1"/>
  <c r="H36" i="75"/>
  <c r="J35" i="75"/>
  <c r="K35" i="75" s="1"/>
  <c r="H35" i="75"/>
  <c r="J34" i="75"/>
  <c r="K34" i="75" s="1"/>
  <c r="H34" i="75"/>
  <c r="J33" i="75"/>
  <c r="K33" i="75" s="1"/>
  <c r="H33" i="75"/>
  <c r="J32" i="75"/>
  <c r="K32" i="75" s="1"/>
  <c r="H32" i="75"/>
  <c r="J31" i="75"/>
  <c r="K31" i="75" s="1"/>
  <c r="H31" i="75"/>
  <c r="J30" i="75"/>
  <c r="K30" i="75" s="1"/>
  <c r="H30" i="75"/>
  <c r="J29" i="75"/>
  <c r="K29" i="75" s="1"/>
  <c r="H29" i="75"/>
  <c r="J28" i="75"/>
  <c r="K28" i="75" s="1"/>
  <c r="H28" i="75"/>
  <c r="J27" i="75"/>
  <c r="K27" i="75" s="1"/>
  <c r="H27" i="75"/>
  <c r="J26" i="75"/>
  <c r="K26" i="75" s="1"/>
  <c r="H26" i="75"/>
  <c r="J25" i="75"/>
  <c r="K25" i="75" s="1"/>
  <c r="H25" i="75"/>
  <c r="J24" i="75"/>
  <c r="K24" i="75" s="1"/>
  <c r="H24" i="75"/>
  <c r="J23" i="75"/>
  <c r="K23" i="75" s="1"/>
  <c r="H23" i="75"/>
  <c r="J22" i="75"/>
  <c r="K22" i="75" s="1"/>
  <c r="H22" i="75"/>
  <c r="J21" i="75"/>
  <c r="K21" i="75" s="1"/>
  <c r="H21" i="75"/>
  <c r="J20" i="75"/>
  <c r="K20" i="75" s="1"/>
  <c r="H20" i="75"/>
  <c r="J19" i="75"/>
  <c r="K19" i="75" s="1"/>
  <c r="H19" i="75"/>
  <c r="J18" i="75"/>
  <c r="K18" i="75" s="1"/>
  <c r="H18" i="75"/>
  <c r="J17" i="75"/>
  <c r="K17" i="75" s="1"/>
  <c r="H17" i="75"/>
  <c r="J16" i="75"/>
  <c r="K16" i="75" s="1"/>
  <c r="H16" i="75"/>
  <c r="J15" i="75"/>
  <c r="K15" i="75" s="1"/>
  <c r="H15" i="75"/>
  <c r="J14" i="75"/>
  <c r="K14" i="75" s="1"/>
  <c r="H14" i="75"/>
  <c r="J13" i="75"/>
  <c r="K13" i="75" s="1"/>
  <c r="H13" i="75"/>
  <c r="J12" i="75"/>
  <c r="K12" i="75" s="1"/>
  <c r="H12" i="75"/>
  <c r="J11" i="75"/>
  <c r="K11" i="75" s="1"/>
  <c r="H11" i="75"/>
  <c r="J9" i="75"/>
  <c r="K9" i="75" s="1"/>
  <c r="H9" i="75"/>
  <c r="J8" i="75"/>
  <c r="K8" i="75" s="1"/>
  <c r="G2" i="75"/>
  <c r="J6" i="75"/>
  <c r="K6" i="75" s="1"/>
  <c r="H6" i="75"/>
  <c r="A6" i="75"/>
  <c r="A7" i="75" s="1"/>
  <c r="A8" i="75" s="1"/>
  <c r="A9" i="75" s="1"/>
  <c r="J5" i="75"/>
  <c r="H5" i="75"/>
  <c r="D2" i="75"/>
  <c r="X165" i="71"/>
  <c r="Y165" i="71"/>
  <c r="X166" i="71"/>
  <c r="Y166" i="71"/>
  <c r="X167" i="71"/>
  <c r="Y167" i="71"/>
  <c r="X168" i="71"/>
  <c r="Y168" i="71"/>
  <c r="A168" i="71"/>
  <c r="A167" i="71"/>
  <c r="A166" i="71"/>
  <c r="A165" i="71"/>
  <c r="X160" i="71"/>
  <c r="Y160" i="71"/>
  <c r="X161" i="71"/>
  <c r="Y161" i="71"/>
  <c r="X162" i="71"/>
  <c r="Y162" i="71"/>
  <c r="X163" i="71"/>
  <c r="Y163" i="71"/>
  <c r="X164" i="71"/>
  <c r="Y164" i="71"/>
  <c r="A164" i="71"/>
  <c r="A163" i="71"/>
  <c r="A162" i="71"/>
  <c r="A161" i="71"/>
  <c r="X157" i="71"/>
  <c r="Y157" i="71"/>
  <c r="X158" i="71"/>
  <c r="Y158" i="71"/>
  <c r="A158" i="71"/>
  <c r="I45" i="33"/>
  <c r="A157" i="71"/>
  <c r="K15" i="26"/>
  <c r="Y156" i="71"/>
  <c r="X156" i="71"/>
  <c r="Y155" i="71"/>
  <c r="X155" i="71"/>
  <c r="A156" i="71"/>
  <c r="A155" i="71"/>
  <c r="X151" i="71"/>
  <c r="Y151" i="71"/>
  <c r="X152" i="71"/>
  <c r="Y152" i="71"/>
  <c r="X153" i="71"/>
  <c r="Y153" i="71"/>
  <c r="X154" i="71"/>
  <c r="Y154" i="71"/>
  <c r="A154" i="71"/>
  <c r="A153" i="71"/>
  <c r="A152" i="71"/>
  <c r="A151" i="71"/>
  <c r="X147" i="71"/>
  <c r="Y147" i="71"/>
  <c r="X148" i="71"/>
  <c r="Y148" i="71"/>
  <c r="X149" i="71"/>
  <c r="Y149" i="71"/>
  <c r="X150" i="71"/>
  <c r="Y150" i="71"/>
  <c r="A150" i="71"/>
  <c r="A149" i="71"/>
  <c r="A148" i="71"/>
  <c r="A147" i="71"/>
  <c r="Y146" i="71"/>
  <c r="X146" i="71"/>
  <c r="Y145" i="71"/>
  <c r="X145" i="71"/>
  <c r="Q3" i="33"/>
  <c r="A146" i="71"/>
  <c r="A145" i="71"/>
  <c r="C8" i="66"/>
  <c r="C7" i="66"/>
  <c r="Y144" i="71"/>
  <c r="X144" i="71"/>
  <c r="A144" i="71"/>
  <c r="Y143" i="71"/>
  <c r="X143" i="71"/>
  <c r="Y142" i="71"/>
  <c r="X142" i="71"/>
  <c r="Y141" i="71"/>
  <c r="X141" i="71"/>
  <c r="Y140" i="71"/>
  <c r="X140" i="71"/>
  <c r="A143" i="71"/>
  <c r="A142" i="71"/>
  <c r="A141" i="71"/>
  <c r="A140" i="71"/>
  <c r="J43" i="33"/>
  <c r="X135" i="71"/>
  <c r="Y135" i="71"/>
  <c r="X136" i="71"/>
  <c r="Y136" i="71"/>
  <c r="X137" i="71"/>
  <c r="Y137" i="71"/>
  <c r="X138" i="71"/>
  <c r="Y138" i="71"/>
  <c r="X139" i="71"/>
  <c r="Y139" i="71"/>
  <c r="A139" i="71"/>
  <c r="A138" i="71"/>
  <c r="A137" i="71"/>
  <c r="A136" i="71"/>
  <c r="A135" i="71"/>
  <c r="E45" i="31"/>
  <c r="F45" i="31" s="1"/>
  <c r="D45" i="32" s="1"/>
  <c r="E54" i="31"/>
  <c r="F54" i="31" s="1"/>
  <c r="B54" i="31"/>
  <c r="E53" i="31"/>
  <c r="F53" i="31" s="1"/>
  <c r="B53" i="31"/>
  <c r="E52" i="31"/>
  <c r="E51" i="31"/>
  <c r="F51" i="31" s="1"/>
  <c r="E50" i="31"/>
  <c r="F50" i="31" s="1"/>
  <c r="E49" i="31"/>
  <c r="F49" i="31" s="1"/>
  <c r="E48" i="31"/>
  <c r="E47" i="31"/>
  <c r="E46" i="31"/>
  <c r="F46" i="31" s="1"/>
  <c r="E44" i="31"/>
  <c r="E43" i="31"/>
  <c r="E42" i="31"/>
  <c r="Y134" i="71"/>
  <c r="X134" i="71"/>
  <c r="A134" i="71"/>
  <c r="Y133" i="71"/>
  <c r="X133" i="71"/>
  <c r="A133" i="71"/>
  <c r="I40" i="33"/>
  <c r="Y128" i="71"/>
  <c r="Y129" i="71"/>
  <c r="Y130" i="71"/>
  <c r="Y131" i="71"/>
  <c r="Y132" i="71"/>
  <c r="X132" i="71"/>
  <c r="X131" i="71"/>
  <c r="X130" i="71"/>
  <c r="X129" i="71"/>
  <c r="X128" i="71"/>
  <c r="A132" i="71"/>
  <c r="A131" i="71"/>
  <c r="A130" i="71"/>
  <c r="A129" i="71"/>
  <c r="A128" i="71"/>
  <c r="A127" i="71"/>
  <c r="A126" i="71"/>
  <c r="A125" i="71"/>
  <c r="Y127" i="71"/>
  <c r="X127" i="71"/>
  <c r="Y126" i="71"/>
  <c r="X126" i="71"/>
  <c r="Y125" i="71"/>
  <c r="X125" i="71"/>
  <c r="J38" i="33"/>
  <c r="K44" i="33"/>
  <c r="Y124" i="71"/>
  <c r="Y123" i="71"/>
  <c r="Y122" i="71"/>
  <c r="X124" i="71"/>
  <c r="X123" i="71"/>
  <c r="X122" i="71"/>
  <c r="A124" i="71"/>
  <c r="A123" i="71"/>
  <c r="A122" i="71"/>
  <c r="Y121" i="71"/>
  <c r="X121" i="71"/>
  <c r="Y120" i="71"/>
  <c r="X120" i="71"/>
  <c r="A121" i="71"/>
  <c r="A120" i="71"/>
  <c r="Y119" i="71"/>
  <c r="Y118" i="71"/>
  <c r="Y117" i="71"/>
  <c r="X119" i="71"/>
  <c r="X118" i="71"/>
  <c r="X117" i="71"/>
  <c r="A119" i="71"/>
  <c r="A118" i="71"/>
  <c r="A117" i="71"/>
  <c r="X114" i="71"/>
  <c r="Y114" i="71"/>
  <c r="X115" i="71"/>
  <c r="Y115" i="71"/>
  <c r="X116" i="71"/>
  <c r="Y116" i="71"/>
  <c r="X113" i="71"/>
  <c r="Y113" i="71"/>
  <c r="A116" i="71"/>
  <c r="A115" i="71"/>
  <c r="A114" i="71"/>
  <c r="X104" i="71"/>
  <c r="Y104" i="71"/>
  <c r="X105" i="71"/>
  <c r="Y105" i="71"/>
  <c r="X106" i="71"/>
  <c r="Y106" i="71"/>
  <c r="X107" i="71"/>
  <c r="Y107" i="71"/>
  <c r="X108" i="71"/>
  <c r="Y108" i="71"/>
  <c r="X109" i="71"/>
  <c r="Y109" i="71"/>
  <c r="X110" i="71"/>
  <c r="Y110" i="71"/>
  <c r="X111" i="71"/>
  <c r="Y111" i="71"/>
  <c r="X112" i="71"/>
  <c r="Y112" i="71"/>
  <c r="X103" i="71"/>
  <c r="Y103" i="71"/>
  <c r="M37" i="33"/>
  <c r="A113" i="71"/>
  <c r="A112" i="71"/>
  <c r="F3" i="73"/>
  <c r="H50" i="73"/>
  <c r="I49" i="73" s="1"/>
  <c r="D50" i="73"/>
  <c r="H48" i="73"/>
  <c r="I47" i="73" s="1"/>
  <c r="D48" i="73"/>
  <c r="H46" i="73"/>
  <c r="I45" i="73" s="1"/>
  <c r="I43" i="73"/>
  <c r="D44" i="73"/>
  <c r="H40" i="73"/>
  <c r="I39" i="73" s="1"/>
  <c r="D40" i="73"/>
  <c r="H38" i="73"/>
  <c r="I37" i="73" s="1"/>
  <c r="H36" i="73"/>
  <c r="I35" i="73" s="1"/>
  <c r="D36" i="73"/>
  <c r="D34" i="73"/>
  <c r="A33" i="73"/>
  <c r="A35" i="73"/>
  <c r="A37" i="73" s="1"/>
  <c r="A39" i="73" s="1"/>
  <c r="A41" i="73" s="1"/>
  <c r="A43" i="73" s="1"/>
  <c r="A45" i="73" s="1"/>
  <c r="A47" i="73" s="1"/>
  <c r="A49" i="73" s="1"/>
  <c r="H30" i="73"/>
  <c r="I30" i="73" s="1"/>
  <c r="H28" i="73"/>
  <c r="H26" i="73"/>
  <c r="I26" i="73" s="1"/>
  <c r="I23" i="73"/>
  <c r="I22" i="73"/>
  <c r="H20" i="73"/>
  <c r="I19" i="73" s="1"/>
  <c r="I17" i="73"/>
  <c r="M16" i="73"/>
  <c r="I15" i="73"/>
  <c r="U14" i="73"/>
  <c r="S14" i="73"/>
  <c r="Q14" i="73"/>
  <c r="P14" i="73"/>
  <c r="M14" i="73"/>
  <c r="I12" i="73"/>
  <c r="M11" i="73"/>
  <c r="I11" i="73" s="1"/>
  <c r="K4" i="73"/>
  <c r="L4" i="73" s="1"/>
  <c r="M4" i="73" s="1"/>
  <c r="N4" i="73" s="1"/>
  <c r="O4" i="73" s="1"/>
  <c r="P4" i="73" s="1"/>
  <c r="Q4" i="73" s="1"/>
  <c r="R4" i="73" s="1"/>
  <c r="S4" i="73" s="1"/>
  <c r="T4" i="73" s="1"/>
  <c r="U4" i="73" s="1"/>
  <c r="V4" i="73" s="1"/>
  <c r="W4" i="73" s="1"/>
  <c r="X4" i="73" s="1"/>
  <c r="Y4" i="73" s="1"/>
  <c r="Z4" i="73" s="1"/>
  <c r="AA4" i="73" s="1"/>
  <c r="AB4" i="73" s="1"/>
  <c r="AC4" i="73" s="1"/>
  <c r="AD4" i="73" s="1"/>
  <c r="AE4" i="73" s="1"/>
  <c r="I28" i="73"/>
  <c r="I27" i="73"/>
  <c r="D7" i="32"/>
  <c r="D8" i="32"/>
  <c r="D9"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6" i="32"/>
  <c r="A111" i="71"/>
  <c r="A110" i="71"/>
  <c r="A109" i="71"/>
  <c r="A108" i="71"/>
  <c r="K39" i="33"/>
  <c r="K35" i="33"/>
  <c r="A107" i="71"/>
  <c r="A106" i="71"/>
  <c r="A105" i="71"/>
  <c r="A104" i="71"/>
  <c r="A103" i="71"/>
  <c r="A102" i="71"/>
  <c r="X102" i="71"/>
  <c r="Y102" i="71"/>
  <c r="X98" i="71"/>
  <c r="Y98" i="71"/>
  <c r="X99" i="71"/>
  <c r="Y99" i="71"/>
  <c r="X100" i="71"/>
  <c r="Y100" i="71"/>
  <c r="X101" i="71"/>
  <c r="Y101" i="71"/>
  <c r="D6" i="37"/>
  <c r="L33" i="33"/>
  <c r="X97" i="71"/>
  <c r="Y97" i="71"/>
  <c r="X96" i="71"/>
  <c r="Y96" i="71"/>
  <c r="X95" i="71"/>
  <c r="Y95" i="71"/>
  <c r="X94" i="71"/>
  <c r="Y94" i="71"/>
  <c r="X93" i="71"/>
  <c r="Y93" i="71"/>
  <c r="X92" i="71"/>
  <c r="Y92" i="71"/>
  <c r="M32" i="33"/>
  <c r="X91" i="71"/>
  <c r="Y91" i="71"/>
  <c r="X90" i="71"/>
  <c r="Y90" i="71"/>
  <c r="X89" i="71"/>
  <c r="Y89" i="71"/>
  <c r="L31" i="33"/>
  <c r="X88" i="71"/>
  <c r="Y88" i="71"/>
  <c r="X87" i="71"/>
  <c r="Y87" i="71"/>
  <c r="X86" i="71"/>
  <c r="Y86" i="71"/>
  <c r="X85" i="71"/>
  <c r="Y85" i="71"/>
  <c r="AG39" i="33"/>
  <c r="AG35" i="33"/>
  <c r="AG34" i="33"/>
  <c r="AG33" i="33"/>
  <c r="AG32" i="33"/>
  <c r="AG31" i="33"/>
  <c r="AG30" i="33"/>
  <c r="AG29" i="33"/>
  <c r="AG28" i="33"/>
  <c r="AG27" i="33"/>
  <c r="AG26" i="33"/>
  <c r="AG25" i="33"/>
  <c r="AG24" i="33"/>
  <c r="AG23" i="33"/>
  <c r="AG22" i="33"/>
  <c r="AG21" i="33"/>
  <c r="AG20" i="33"/>
  <c r="AG19" i="33"/>
  <c r="AG18" i="33"/>
  <c r="AG17" i="33"/>
  <c r="AG16" i="33"/>
  <c r="AG15" i="33"/>
  <c r="AG14" i="33"/>
  <c r="AG13" i="33"/>
  <c r="AG12" i="33"/>
  <c r="AG11" i="33"/>
  <c r="AG10" i="33"/>
  <c r="AG9" i="33"/>
  <c r="AG8" i="33"/>
  <c r="AG6" i="33"/>
  <c r="AG5" i="33"/>
  <c r="AG7" i="33"/>
  <c r="AI8" i="71"/>
  <c r="AC13" i="71" s="1"/>
  <c r="AJ8" i="71"/>
  <c r="AD63" i="71" s="1"/>
  <c r="AK8" i="71"/>
  <c r="AE23" i="71" s="1"/>
  <c r="AI9" i="71"/>
  <c r="AJ9" i="71"/>
  <c r="AK9" i="71"/>
  <c r="AE7" i="71" s="1"/>
  <c r="AI10" i="71"/>
  <c r="AC103" i="71" s="1"/>
  <c r="AJ10" i="71"/>
  <c r="AK10" i="71"/>
  <c r="AE103" i="71" s="1"/>
  <c r="AK5" i="71"/>
  <c r="AJ5" i="71"/>
  <c r="AI5" i="71"/>
  <c r="AK4" i="71"/>
  <c r="AE102" i="71" s="1"/>
  <c r="AJ4" i="71"/>
  <c r="AD102" i="71" s="1"/>
  <c r="AI4" i="71"/>
  <c r="AC102" i="71" s="1"/>
  <c r="AK7" i="71"/>
  <c r="AJ7" i="71"/>
  <c r="AI7" i="71"/>
  <c r="AC66" i="71" s="1"/>
  <c r="AK6" i="71"/>
  <c r="AJ6" i="71"/>
  <c r="AI6" i="71"/>
  <c r="X84" i="71"/>
  <c r="Y84" i="71"/>
  <c r="X82" i="71"/>
  <c r="Y82" i="71"/>
  <c r="Y83" i="71"/>
  <c r="X83" i="71"/>
  <c r="X81" i="71"/>
  <c r="Y81" i="71"/>
  <c r="K29" i="33"/>
  <c r="X78" i="71"/>
  <c r="Y78" i="71"/>
  <c r="X79" i="71"/>
  <c r="Y79" i="71"/>
  <c r="X80" i="71"/>
  <c r="Y80" i="71"/>
  <c r="X77" i="71"/>
  <c r="Y77" i="71"/>
  <c r="AA5" i="33"/>
  <c r="AA6" i="33" s="1"/>
  <c r="A6" i="33"/>
  <c r="A7" i="33"/>
  <c r="A8" i="33"/>
  <c r="A9" i="33"/>
  <c r="A5" i="33"/>
  <c r="X69" i="71"/>
  <c r="Y69" i="71"/>
  <c r="A69" i="71"/>
  <c r="A70" i="71"/>
  <c r="L26" i="33"/>
  <c r="X71" i="71"/>
  <c r="Y71" i="71"/>
  <c r="X72" i="71"/>
  <c r="Y72" i="71"/>
  <c r="X75" i="71"/>
  <c r="Y75" i="71"/>
  <c r="X74" i="71"/>
  <c r="Y74" i="71"/>
  <c r="X73" i="71"/>
  <c r="Y73" i="71"/>
  <c r="X76" i="71"/>
  <c r="Y76" i="71"/>
  <c r="X70" i="71"/>
  <c r="Y70" i="71"/>
  <c r="X68" i="71"/>
  <c r="Y68" i="71"/>
  <c r="V25" i="33"/>
  <c r="X67" i="71"/>
  <c r="Y67" i="71"/>
  <c r="X66" i="71"/>
  <c r="Y66" i="71"/>
  <c r="I22" i="33"/>
  <c r="L21" i="33"/>
  <c r="Y63" i="71"/>
  <c r="X63" i="71"/>
  <c r="A63" i="71"/>
  <c r="X65" i="71"/>
  <c r="Y65" i="71"/>
  <c r="X64" i="71"/>
  <c r="Y64" i="71"/>
  <c r="A6" i="71"/>
  <c r="A7" i="71"/>
  <c r="A8" i="71"/>
  <c r="A9" i="71"/>
  <c r="A10" i="71"/>
  <c r="A11" i="71"/>
  <c r="A12" i="71"/>
  <c r="A13" i="71"/>
  <c r="A14" i="71"/>
  <c r="A15" i="71"/>
  <c r="A16" i="71"/>
  <c r="A17" i="71"/>
  <c r="A18" i="71"/>
  <c r="A19" i="71"/>
  <c r="A20" i="71"/>
  <c r="A21" i="71"/>
  <c r="A22" i="71"/>
  <c r="A23" i="71"/>
  <c r="A24" i="71"/>
  <c r="A25" i="71"/>
  <c r="A26" i="71"/>
  <c r="A27" i="71"/>
  <c r="A28" i="71"/>
  <c r="A29" i="71"/>
  <c r="A30" i="71"/>
  <c r="A31" i="71"/>
  <c r="A32" i="71"/>
  <c r="A33" i="71"/>
  <c r="A34" i="71"/>
  <c r="A35" i="71"/>
  <c r="A36" i="71"/>
  <c r="A37" i="71"/>
  <c r="A38" i="71"/>
  <c r="A39" i="71"/>
  <c r="A40" i="71"/>
  <c r="A41" i="71"/>
  <c r="A42" i="71"/>
  <c r="A43" i="71"/>
  <c r="A44" i="71"/>
  <c r="A46" i="71"/>
  <c r="A47" i="71"/>
  <c r="A48" i="71"/>
  <c r="A49" i="71"/>
  <c r="A50" i="71"/>
  <c r="A51" i="71"/>
  <c r="A52" i="71"/>
  <c r="A53" i="71"/>
  <c r="A54" i="71"/>
  <c r="A55" i="71"/>
  <c r="A56" i="71"/>
  <c r="A57" i="71"/>
  <c r="A58" i="71"/>
  <c r="A59" i="71"/>
  <c r="A60" i="71"/>
  <c r="A61" i="71"/>
  <c r="A62" i="71"/>
  <c r="A64" i="71"/>
  <c r="A65" i="71"/>
  <c r="A66" i="71"/>
  <c r="A67" i="71"/>
  <c r="A68" i="71"/>
  <c r="A71" i="71"/>
  <c r="A72" i="71"/>
  <c r="A75" i="71"/>
  <c r="A74" i="71"/>
  <c r="A73" i="71"/>
  <c r="A76" i="71"/>
  <c r="A77" i="71"/>
  <c r="A78" i="71"/>
  <c r="A79" i="71"/>
  <c r="A80" i="71"/>
  <c r="A81" i="71"/>
  <c r="A82" i="71"/>
  <c r="A83" i="71"/>
  <c r="A84" i="71"/>
  <c r="A85" i="71"/>
  <c r="A86" i="71"/>
  <c r="A87" i="71"/>
  <c r="A88" i="71"/>
  <c r="A89" i="71"/>
  <c r="A90" i="71"/>
  <c r="A91" i="71"/>
  <c r="A92" i="71"/>
  <c r="A93" i="71"/>
  <c r="A94" i="71"/>
  <c r="A95" i="71"/>
  <c r="A96" i="71"/>
  <c r="A97" i="71"/>
  <c r="A98" i="71"/>
  <c r="A99" i="71"/>
  <c r="A100" i="71"/>
  <c r="A101" i="71"/>
  <c r="A5" i="71"/>
  <c r="A4" i="71"/>
  <c r="L19" i="33"/>
  <c r="Y62" i="71"/>
  <c r="X62" i="71"/>
  <c r="X61" i="71"/>
  <c r="Y61" i="71"/>
  <c r="X5" i="71"/>
  <c r="X6" i="71"/>
  <c r="X7" i="71"/>
  <c r="X8" i="71"/>
  <c r="X9" i="71"/>
  <c r="X10" i="71"/>
  <c r="X11" i="71"/>
  <c r="X12" i="71"/>
  <c r="X13" i="71"/>
  <c r="X14" i="71"/>
  <c r="X15" i="71"/>
  <c r="X16" i="71"/>
  <c r="X17" i="71"/>
  <c r="X18" i="71"/>
  <c r="X19" i="71"/>
  <c r="X20" i="71"/>
  <c r="X21" i="71"/>
  <c r="X22" i="71"/>
  <c r="X23" i="71"/>
  <c r="X24" i="71"/>
  <c r="X25" i="71"/>
  <c r="X26" i="71"/>
  <c r="X27" i="71"/>
  <c r="X28" i="71"/>
  <c r="X29" i="71"/>
  <c r="X30" i="71"/>
  <c r="X31" i="71"/>
  <c r="X32" i="71"/>
  <c r="X33" i="71"/>
  <c r="X34" i="71"/>
  <c r="X35" i="71"/>
  <c r="X36" i="71"/>
  <c r="X37" i="71"/>
  <c r="X39" i="71"/>
  <c r="X38" i="71"/>
  <c r="X40" i="71"/>
  <c r="X41" i="71"/>
  <c r="X42" i="71"/>
  <c r="X43" i="71"/>
  <c r="X44" i="71"/>
  <c r="X46" i="71"/>
  <c r="X47" i="71"/>
  <c r="X48" i="71"/>
  <c r="X49" i="71"/>
  <c r="X50" i="71"/>
  <c r="X51" i="71"/>
  <c r="X52" i="71"/>
  <c r="X53" i="71"/>
  <c r="X54" i="71"/>
  <c r="X55" i="71"/>
  <c r="X56" i="71"/>
  <c r="X57" i="71"/>
  <c r="X58" i="71"/>
  <c r="X59" i="71"/>
  <c r="X60" i="71"/>
  <c r="X4" i="71"/>
  <c r="Y60" i="71"/>
  <c r="Y59" i="71"/>
  <c r="Y58" i="71"/>
  <c r="Y57" i="71"/>
  <c r="Y56" i="71"/>
  <c r="Y55" i="71"/>
  <c r="Y54" i="71"/>
  <c r="Y53" i="71"/>
  <c r="Y52" i="71"/>
  <c r="Y51" i="71"/>
  <c r="Y50" i="71"/>
  <c r="Y49" i="71"/>
  <c r="Y48" i="71"/>
  <c r="Y47" i="71"/>
  <c r="Y46" i="71"/>
  <c r="Y44" i="71"/>
  <c r="Y43" i="71"/>
  <c r="Y42" i="71"/>
  <c r="Y41" i="71"/>
  <c r="Y40" i="71"/>
  <c r="Y38" i="71"/>
  <c r="Y39" i="71"/>
  <c r="Y37" i="71"/>
  <c r="Y36" i="71"/>
  <c r="Y35" i="71"/>
  <c r="Y33" i="71"/>
  <c r="Y32" i="71"/>
  <c r="Y31" i="71"/>
  <c r="Y30" i="71"/>
  <c r="Y29" i="71"/>
  <c r="Y28" i="71"/>
  <c r="Y27" i="71"/>
  <c r="Y26" i="71"/>
  <c r="Y25" i="71"/>
  <c r="Y24" i="71"/>
  <c r="Y23" i="71"/>
  <c r="Y22" i="71"/>
  <c r="Y21" i="71"/>
  <c r="Y20" i="71"/>
  <c r="Y19" i="71"/>
  <c r="Y18" i="71"/>
  <c r="Y17" i="71"/>
  <c r="Y16" i="71"/>
  <c r="Y15" i="71"/>
  <c r="Y14" i="71"/>
  <c r="Y13" i="71"/>
  <c r="Y12" i="71"/>
  <c r="Y11" i="71"/>
  <c r="Y10" i="71"/>
  <c r="Y9" i="71"/>
  <c r="Y8" i="71"/>
  <c r="Y7" i="71"/>
  <c r="Y6" i="71"/>
  <c r="Y5" i="71"/>
  <c r="Y4" i="71"/>
  <c r="Y34" i="71"/>
  <c r="L27" i="33"/>
  <c r="J36" i="26"/>
  <c r="K36" i="26" s="1"/>
  <c r="B2" i="71"/>
  <c r="T18" i="33"/>
  <c r="I16" i="33"/>
  <c r="Z14" i="33"/>
  <c r="L5" i="33"/>
  <c r="G2" i="71"/>
  <c r="H2" i="71"/>
  <c r="I2" i="71"/>
  <c r="J2" i="71"/>
  <c r="L2" i="71"/>
  <c r="M2" i="71"/>
  <c r="N2" i="71"/>
  <c r="O2" i="71"/>
  <c r="P2" i="71"/>
  <c r="Q2" i="71"/>
  <c r="R2" i="71"/>
  <c r="W5" i="33"/>
  <c r="W6" i="33" s="1"/>
  <c r="W7" i="33" s="1"/>
  <c r="W8" i="33" s="1"/>
  <c r="W9" i="33" s="1"/>
  <c r="W10" i="33" s="1"/>
  <c r="W11" i="33" s="1"/>
  <c r="W12" i="33" s="1"/>
  <c r="W13" i="33" s="1"/>
  <c r="W14" i="33" s="1"/>
  <c r="T12" i="33"/>
  <c r="K11" i="33"/>
  <c r="K17" i="33"/>
  <c r="T8" i="33"/>
  <c r="K6" i="33"/>
  <c r="D8" i="37"/>
  <c r="E41" i="43"/>
  <c r="E39" i="43"/>
  <c r="E33" i="43"/>
  <c r="E25" i="43"/>
  <c r="G25" i="43" s="1"/>
  <c r="E17" i="43"/>
  <c r="G17" i="43" s="1"/>
  <c r="E16" i="43"/>
  <c r="D5" i="37"/>
  <c r="C7" i="32"/>
  <c r="C8" i="32"/>
  <c r="C9"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B53" i="32" s="1"/>
  <c r="C6" i="32"/>
  <c r="B6" i="32"/>
  <c r="B9" i="31"/>
  <c r="B9" i="32" s="1"/>
  <c r="B14" i="32"/>
  <c r="B15" i="31"/>
  <c r="B15" i="32" s="1"/>
  <c r="B16" i="31"/>
  <c r="B16" i="32" s="1"/>
  <c r="B17" i="31"/>
  <c r="B17" i="32" s="1"/>
  <c r="B18" i="31"/>
  <c r="B18" i="32" s="1"/>
  <c r="B19" i="31"/>
  <c r="B19" i="32" s="1"/>
  <c r="B20" i="31"/>
  <c r="B20" i="32" s="1"/>
  <c r="B21" i="31"/>
  <c r="B21" i="32" s="1"/>
  <c r="B22" i="31"/>
  <c r="B22" i="32" s="1"/>
  <c r="B23" i="31"/>
  <c r="B23" i="32" s="1"/>
  <c r="B24" i="31"/>
  <c r="B24" i="32" s="1"/>
  <c r="B25" i="31"/>
  <c r="B25" i="32" s="1"/>
  <c r="B26" i="31"/>
  <c r="B26" i="32" s="1"/>
  <c r="B27" i="31"/>
  <c r="B27" i="32" s="1"/>
  <c r="B28" i="31"/>
  <c r="B28" i="32" s="1"/>
  <c r="B29" i="31"/>
  <c r="B29" i="32" s="1"/>
  <c r="B30" i="31"/>
  <c r="B30" i="32" s="1"/>
  <c r="B31" i="31"/>
  <c r="B31" i="32" s="1"/>
  <c r="B32" i="31"/>
  <c r="B32" i="32" s="1"/>
  <c r="B33" i="31"/>
  <c r="B33" i="32" s="1"/>
  <c r="B34" i="31"/>
  <c r="B34" i="32" s="1"/>
  <c r="B35" i="31"/>
  <c r="B35" i="32" s="1"/>
  <c r="B36" i="31"/>
  <c r="B36" i="32" s="1"/>
  <c r="B37" i="31"/>
  <c r="B37" i="32" s="1"/>
  <c r="B38" i="31"/>
  <c r="B38" i="32" s="1"/>
  <c r="B39" i="31"/>
  <c r="B39" i="32" s="1"/>
  <c r="B40" i="31"/>
  <c r="B40" i="32" s="1"/>
  <c r="B41" i="31"/>
  <c r="B41" i="32" s="1"/>
  <c r="B42" i="31"/>
  <c r="B42" i="32" s="1"/>
  <c r="B43" i="31"/>
  <c r="B43" i="32" s="1"/>
  <c r="B44" i="31"/>
  <c r="B44" i="32" s="1"/>
  <c r="B45" i="31"/>
  <c r="B45" i="32" s="1"/>
  <c r="B46" i="31"/>
  <c r="B46" i="32" s="1"/>
  <c r="B47" i="31"/>
  <c r="B47" i="32" s="1"/>
  <c r="B48" i="31"/>
  <c r="B48" i="32" s="1"/>
  <c r="B49" i="31"/>
  <c r="B49" i="32" s="1"/>
  <c r="B50" i="31"/>
  <c r="B50" i="32" s="1"/>
  <c r="B51" i="31"/>
  <c r="B51" i="32" s="1"/>
  <c r="B52" i="31"/>
  <c r="B52" i="32" s="1"/>
  <c r="B8" i="31"/>
  <c r="B8" i="32" s="1"/>
  <c r="B7" i="31"/>
  <c r="B7" i="32" s="1"/>
  <c r="A6" i="66"/>
  <c r="A7" i="66" s="1"/>
  <c r="A8" i="66" s="1"/>
  <c r="A9" i="66" s="1"/>
  <c r="A10" i="66" s="1"/>
  <c r="A11" i="66" s="1"/>
  <c r="A12" i="66" s="1"/>
  <c r="A13" i="66" s="1"/>
  <c r="L33" i="66"/>
  <c r="B15" i="58"/>
  <c r="B1" i="58"/>
  <c r="G39" i="43"/>
  <c r="G40" i="43"/>
  <c r="G41" i="43"/>
  <c r="G42" i="43"/>
  <c r="B5" i="58"/>
  <c r="B6" i="58"/>
  <c r="B7" i="58"/>
  <c r="B8" i="58"/>
  <c r="B9" i="58"/>
  <c r="B12" i="58"/>
  <c r="B13" i="58"/>
  <c r="B16" i="58"/>
  <c r="B18" i="58"/>
  <c r="B20" i="58"/>
  <c r="H4" i="43"/>
  <c r="I7" i="43"/>
  <c r="G7" i="43"/>
  <c r="G8" i="43"/>
  <c r="I8" i="43"/>
  <c r="G9" i="43"/>
  <c r="I9" i="43"/>
  <c r="G21" i="43"/>
  <c r="G12" i="43"/>
  <c r="I12" i="43"/>
  <c r="G13" i="43"/>
  <c r="I13" i="43"/>
  <c r="G14" i="43"/>
  <c r="I14" i="43"/>
  <c r="G16" i="43"/>
  <c r="I16" i="43"/>
  <c r="I17" i="43"/>
  <c r="G18" i="43"/>
  <c r="I18" i="43"/>
  <c r="G19" i="43"/>
  <c r="I19" i="43"/>
  <c r="I21" i="43"/>
  <c r="G22" i="43"/>
  <c r="I22" i="43"/>
  <c r="G23" i="43"/>
  <c r="I23" i="43"/>
  <c r="G24" i="43"/>
  <c r="I24" i="43"/>
  <c r="I26" i="43"/>
  <c r="G27" i="43"/>
  <c r="I27" i="43"/>
  <c r="G28" i="43"/>
  <c r="I28" i="43"/>
  <c r="G29" i="43"/>
  <c r="I29" i="43"/>
  <c r="G30" i="43"/>
  <c r="I30" i="43"/>
  <c r="G31" i="43"/>
  <c r="I31" i="43"/>
  <c r="G32" i="43"/>
  <c r="I32" i="43"/>
  <c r="G33" i="43"/>
  <c r="I33" i="43"/>
  <c r="G34" i="43"/>
  <c r="I34" i="43"/>
  <c r="G36" i="43"/>
  <c r="H36" i="43"/>
  <c r="I36" i="43" s="1"/>
  <c r="G37" i="43"/>
  <c r="H37" i="43"/>
  <c r="I37" i="43" s="1"/>
  <c r="G38" i="43"/>
  <c r="H38" i="43"/>
  <c r="I38" i="43" s="1"/>
  <c r="I1" i="50"/>
  <c r="L3" i="49"/>
  <c r="L3" i="48"/>
  <c r="E16" i="48"/>
  <c r="F16" i="48"/>
  <c r="N3" i="46"/>
  <c r="F6" i="46"/>
  <c r="F7" i="46" s="1"/>
  <c r="F8" i="46" s="1"/>
  <c r="F9" i="46" s="1"/>
  <c r="F10" i="46" s="1"/>
  <c r="I3" i="45"/>
  <c r="D97" i="45"/>
  <c r="D98" i="45"/>
  <c r="D99" i="45"/>
  <c r="D100" i="45"/>
  <c r="D101" i="45"/>
  <c r="D102" i="45"/>
  <c r="D103" i="45"/>
  <c r="D104" i="45"/>
  <c r="D105" i="45"/>
  <c r="D106" i="45"/>
  <c r="D107" i="45"/>
  <c r="D108" i="45"/>
  <c r="D109" i="45"/>
  <c r="D110" i="45"/>
  <c r="D111" i="45"/>
  <c r="D112" i="45"/>
  <c r="D113" i="45"/>
  <c r="D114" i="45"/>
  <c r="D115" i="45"/>
  <c r="D116" i="45"/>
  <c r="D117" i="45"/>
  <c r="D118" i="45"/>
  <c r="D119" i="45"/>
  <c r="D120" i="45"/>
  <c r="D121" i="45"/>
  <c r="A6" i="38"/>
  <c r="A7" i="38" s="1"/>
  <c r="A8" i="38" s="1"/>
  <c r="A9" i="38" s="1"/>
  <c r="A10" i="38" s="1"/>
  <c r="A11" i="38" s="1"/>
  <c r="A12" i="38" s="1"/>
  <c r="A13" i="38" s="1"/>
  <c r="A14" i="38" s="1"/>
  <c r="A15" i="38" s="1"/>
  <c r="A16" i="38" s="1"/>
  <c r="A17" i="38" s="1"/>
  <c r="A18" i="38" s="1"/>
  <c r="A19" i="38" s="1"/>
  <c r="A20" i="38" s="1"/>
  <c r="A21" i="38" s="1"/>
  <c r="A22" i="38" s="1"/>
  <c r="A23" i="38" s="1"/>
  <c r="A24" i="38" s="1"/>
  <c r="A25" i="38" s="1"/>
  <c r="A26" i="38" s="1"/>
  <c r="A27" i="38" s="1"/>
  <c r="A28" i="38" s="1"/>
  <c r="A29" i="38" s="1"/>
  <c r="A1" i="37"/>
  <c r="A1" i="48" s="1"/>
  <c r="A1" i="45" s="1"/>
  <c r="A2" i="33"/>
  <c r="G3" i="32"/>
  <c r="A7" i="32"/>
  <c r="A8" i="32" s="1"/>
  <c r="A9" i="32" s="1"/>
  <c r="J3" i="31"/>
  <c r="A7" i="31"/>
  <c r="A8" i="31" s="1"/>
  <c r="A9" i="31" s="1"/>
  <c r="A10" i="31" s="1"/>
  <c r="A11" i="31" s="1"/>
  <c r="A12" i="31" s="1"/>
  <c r="A13" i="31" s="1"/>
  <c r="A14" i="31" s="1"/>
  <c r="A15" i="31" s="1"/>
  <c r="A16" i="31" s="1"/>
  <c r="A17" i="31" s="1"/>
  <c r="A18" i="31" s="1"/>
  <c r="A19" i="31" s="1"/>
  <c r="A20" i="31" s="1"/>
  <c r="A21" i="31" s="1"/>
  <c r="A22" i="31" s="1"/>
  <c r="A23" i="31" s="1"/>
  <c r="A24" i="31" s="1"/>
  <c r="A25" i="31" s="1"/>
  <c r="A26" i="31" s="1"/>
  <c r="A27" i="31" s="1"/>
  <c r="A28" i="31" s="1"/>
  <c r="A29" i="31" s="1"/>
  <c r="A30" i="31" s="1"/>
  <c r="A31" i="31" s="1"/>
  <c r="A32" i="31" s="1"/>
  <c r="A33" i="31" s="1"/>
  <c r="A34" i="31" s="1"/>
  <c r="A35" i="31" s="1"/>
  <c r="A36" i="31" s="1"/>
  <c r="A37" i="31" s="1"/>
  <c r="A38" i="31" s="1"/>
  <c r="A39" i="31" s="1"/>
  <c r="A40" i="31" s="1"/>
  <c r="A41" i="31" s="1"/>
  <c r="A42" i="31" s="1"/>
  <c r="A43" i="31" s="1"/>
  <c r="A44" i="31" s="1"/>
  <c r="A45" i="31" s="1"/>
  <c r="A46" i="31" s="1"/>
  <c r="A47" i="31" s="1"/>
  <c r="A48" i="31" s="1"/>
  <c r="A49" i="31" s="1"/>
  <c r="A50" i="31" s="1"/>
  <c r="A51" i="31" s="1"/>
  <c r="A52" i="31" s="1"/>
  <c r="A53" i="31" s="1"/>
  <c r="A54" i="31" s="1"/>
  <c r="A55" i="31" s="1"/>
  <c r="J7" i="26"/>
  <c r="K7" i="26" s="1"/>
  <c r="D8" i="26"/>
  <c r="H8" i="26" s="1"/>
  <c r="J8" i="26" s="1"/>
  <c r="D10" i="26"/>
  <c r="H10" i="26" s="1"/>
  <c r="J10" i="26" s="1"/>
  <c r="K10" i="26" s="1"/>
  <c r="C11" i="26"/>
  <c r="C14" i="26" s="1"/>
  <c r="D11" i="26"/>
  <c r="H11" i="26" s="1"/>
  <c r="J11" i="26" s="1"/>
  <c r="K11" i="26" s="1"/>
  <c r="C12" i="26"/>
  <c r="D12" i="26"/>
  <c r="H12" i="26" s="1"/>
  <c r="J12" i="26" s="1"/>
  <c r="J13" i="26"/>
  <c r="D14" i="26"/>
  <c r="J16" i="26"/>
  <c r="K16" i="26" s="1"/>
  <c r="C17" i="26"/>
  <c r="C18" i="26" s="1"/>
  <c r="K6" i="81"/>
  <c r="M6" i="81"/>
  <c r="J35" i="26"/>
  <c r="C37" i="26"/>
  <c r="C38" i="26" s="1"/>
  <c r="C39" i="26" s="1"/>
  <c r="D37" i="26"/>
  <c r="K8" i="81" s="1"/>
  <c r="J37" i="26"/>
  <c r="M8" i="81" s="1"/>
  <c r="D38" i="26"/>
  <c r="K9" i="81" s="1"/>
  <c r="M9" i="81"/>
  <c r="D39" i="26"/>
  <c r="J39" i="26"/>
  <c r="I10" i="43"/>
  <c r="A7" i="50"/>
  <c r="A8" i="50" s="1"/>
  <c r="A9" i="50" s="1"/>
  <c r="A10" i="50" s="1"/>
  <c r="A11" i="50" s="1"/>
  <c r="A12" i="50" s="1"/>
  <c r="A13" i="50" s="1"/>
  <c r="A14" i="50" s="1"/>
  <c r="A15" i="50" s="1"/>
  <c r="A16" i="50" s="1"/>
  <c r="A17" i="50" s="1"/>
  <c r="A18" i="50" s="1"/>
  <c r="A19" i="50" s="1"/>
  <c r="A20" i="50" s="1"/>
  <c r="A21" i="50" s="1"/>
  <c r="A22" i="50" s="1"/>
  <c r="A23" i="50" s="1"/>
  <c r="A24" i="50" s="1"/>
  <c r="A25" i="50" s="1"/>
  <c r="A26" i="50" s="1"/>
  <c r="I18" i="73" l="1"/>
  <c r="I29" i="73"/>
  <c r="G14" i="73"/>
  <c r="A10" i="32"/>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35" i="32" s="1"/>
  <c r="A36" i="32" s="1"/>
  <c r="A37" i="32" s="1"/>
  <c r="A38" i="32" s="1"/>
  <c r="A39" i="32" s="1"/>
  <c r="A40" i="32" s="1"/>
  <c r="A41" i="32" s="1"/>
  <c r="A42" i="32" s="1"/>
  <c r="A43" i="32" s="1"/>
  <c r="A44" i="32" s="1"/>
  <c r="A45" i="32" s="1"/>
  <c r="A46" i="32" s="1"/>
  <c r="A47" i="32" s="1"/>
  <c r="A48" i="32" s="1"/>
  <c r="A49" i="32" s="1"/>
  <c r="A50" i="32" s="1"/>
  <c r="A51" i="32" s="1"/>
  <c r="A52" i="32" s="1"/>
  <c r="A53" i="32" s="1"/>
  <c r="A54" i="32" s="1"/>
  <c r="A55" i="32" s="1"/>
  <c r="F43" i="31"/>
  <c r="D43" i="32" s="1"/>
  <c r="F52" i="31"/>
  <c r="D52" i="32" s="1"/>
  <c r="F44" i="31"/>
  <c r="D44" i="32" s="1"/>
  <c r="F47" i="31"/>
  <c r="D47" i="32" s="1"/>
  <c r="E64" i="31"/>
  <c r="F42" i="31"/>
  <c r="F48" i="31"/>
  <c r="D48" i="32" s="1"/>
  <c r="P7" i="81"/>
  <c r="K35" i="26"/>
  <c r="P9" i="81"/>
  <c r="P8" i="81"/>
  <c r="P7" i="43"/>
  <c r="Q7" i="43" s="1"/>
  <c r="A10" i="75"/>
  <c r="A11" i="75" s="1"/>
  <c r="A12" i="75" s="1"/>
  <c r="A13" i="75" s="1"/>
  <c r="A14" i="75" s="1"/>
  <c r="A15" i="75" s="1"/>
  <c r="A16" i="75" s="1"/>
  <c r="A17" i="75" s="1"/>
  <c r="A18" i="75" s="1"/>
  <c r="A19" i="75" s="1"/>
  <c r="A20" i="75" s="1"/>
  <c r="A21" i="75" s="1"/>
  <c r="A22" i="75" s="1"/>
  <c r="A23" i="75" s="1"/>
  <c r="A24" i="75" s="1"/>
  <c r="A25" i="75" s="1"/>
  <c r="A26" i="75" s="1"/>
  <c r="A27" i="75" s="1"/>
  <c r="A28" i="75" s="1"/>
  <c r="A29" i="75" s="1"/>
  <c r="A30" i="75" s="1"/>
  <c r="A31" i="75" s="1"/>
  <c r="A32" i="75" s="1"/>
  <c r="A33" i="75" s="1"/>
  <c r="A34" i="75" s="1"/>
  <c r="A35" i="75" s="1"/>
  <c r="A36" i="75" s="1"/>
  <c r="A37" i="75" s="1"/>
  <c r="A38" i="75" s="1"/>
  <c r="A39" i="75" s="1"/>
  <c r="A40" i="75" s="1"/>
  <c r="A41" i="75" s="1"/>
  <c r="A42" i="75" s="1"/>
  <c r="D51" i="32"/>
  <c r="D49" i="32"/>
  <c r="P6" i="81"/>
  <c r="K38" i="26"/>
  <c r="J14" i="26"/>
  <c r="K14" i="26" s="1"/>
  <c r="K12" i="26"/>
  <c r="N33" i="66"/>
  <c r="A2" i="37"/>
  <c r="A2" i="48" s="1"/>
  <c r="A2" i="45" s="1"/>
  <c r="A2" i="43"/>
  <c r="A30" i="38"/>
  <c r="A31" i="38" s="1"/>
  <c r="A32" i="38" s="1"/>
  <c r="A33" i="38" s="1"/>
  <c r="K37" i="26"/>
  <c r="I24" i="73"/>
  <c r="A14" i="66"/>
  <c r="A15" i="66" s="1"/>
  <c r="AC7" i="71"/>
  <c r="AC4" i="71"/>
  <c r="I20" i="73"/>
  <c r="AF102" i="71"/>
  <c r="AD41" i="71"/>
  <c r="AD103" i="71"/>
  <c r="AF103" i="71" s="1"/>
  <c r="I21" i="73"/>
  <c r="K39" i="26"/>
  <c r="K8" i="26"/>
  <c r="D9" i="26"/>
  <c r="H9" i="26" s="1"/>
  <c r="I25" i="73"/>
  <c r="A27" i="50"/>
  <c r="A28" i="50" s="1"/>
  <c r="A29" i="50" s="1"/>
  <c r="A30" i="50" s="1"/>
  <c r="A31" i="50" s="1"/>
  <c r="A32" i="50" s="1"/>
  <c r="I13" i="73"/>
  <c r="M5" i="81"/>
  <c r="P5" i="81" s="1"/>
  <c r="AD46" i="71"/>
  <c r="AE22" i="71"/>
  <c r="C33" i="66"/>
  <c r="F33" i="66"/>
  <c r="D33" i="66"/>
  <c r="M33" i="66"/>
  <c r="J33" i="66"/>
  <c r="H33" i="66"/>
  <c r="E33" i="66"/>
  <c r="I33" i="66"/>
  <c r="G33" i="66"/>
  <c r="D46" i="32"/>
  <c r="D50" i="32"/>
  <c r="AD92" i="71"/>
  <c r="A2" i="49"/>
  <c r="K20" i="33"/>
  <c r="D9" i="37"/>
  <c r="J23" i="33"/>
  <c r="D10" i="37"/>
  <c r="K30" i="33"/>
  <c r="D7" i="37"/>
  <c r="I51" i="33"/>
  <c r="K51" i="33"/>
  <c r="L51" i="33"/>
  <c r="M51" i="33"/>
  <c r="J51" i="33"/>
  <c r="K50" i="33"/>
  <c r="L50" i="33"/>
  <c r="M50" i="33"/>
  <c r="I50" i="33"/>
  <c r="J50" i="33"/>
  <c r="K18" i="26"/>
  <c r="AC71" i="71"/>
  <c r="AE89" i="71"/>
  <c r="AD4" i="71"/>
  <c r="AE37" i="71"/>
  <c r="AE52" i="71"/>
  <c r="AE11" i="71"/>
  <c r="AE60" i="71"/>
  <c r="AD81" i="71"/>
  <c r="AE28" i="71"/>
  <c r="AD55" i="71"/>
  <c r="AC40" i="71"/>
  <c r="AD14" i="71"/>
  <c r="AD64" i="71"/>
  <c r="AD20" i="71"/>
  <c r="AD5" i="71"/>
  <c r="AD6" i="71"/>
  <c r="AD48" i="71"/>
  <c r="AE73" i="71"/>
  <c r="AE77" i="71"/>
  <c r="AC95" i="71"/>
  <c r="AD98" i="71"/>
  <c r="AD18" i="71"/>
  <c r="AD47" i="71"/>
  <c r="AE79" i="71"/>
  <c r="AC43" i="71"/>
  <c r="AD21" i="71"/>
  <c r="AC29" i="71"/>
  <c r="I49" i="33"/>
  <c r="J49" i="33"/>
  <c r="K49" i="33"/>
  <c r="L49" i="33"/>
  <c r="M49" i="33"/>
  <c r="I48" i="33"/>
  <c r="J48" i="33"/>
  <c r="K48" i="33"/>
  <c r="L48" i="33"/>
  <c r="M48" i="33"/>
  <c r="I47" i="33"/>
  <c r="J47" i="33"/>
  <c r="K47" i="33"/>
  <c r="L47" i="33"/>
  <c r="M47" i="33"/>
  <c r="I44" i="33"/>
  <c r="H7" i="75"/>
  <c r="M46" i="33"/>
  <c r="I46" i="33"/>
  <c r="J46" i="33"/>
  <c r="L46" i="33"/>
  <c r="K46" i="33"/>
  <c r="M45" i="33"/>
  <c r="AC26" i="71"/>
  <c r="AC34" i="71"/>
  <c r="AC57" i="71"/>
  <c r="AC19" i="71"/>
  <c r="AC58" i="71"/>
  <c r="AD70" i="71"/>
  <c r="AD69" i="71"/>
  <c r="AC78" i="71"/>
  <c r="AC82" i="71"/>
  <c r="AD84" i="71"/>
  <c r="AE85" i="71"/>
  <c r="AC93" i="71"/>
  <c r="AC96" i="71"/>
  <c r="AC14" i="71"/>
  <c r="AC54" i="71"/>
  <c r="AC15" i="71"/>
  <c r="AC9" i="71"/>
  <c r="AE76" i="71"/>
  <c r="AD80" i="71"/>
  <c r="AE41" i="71"/>
  <c r="AC41" i="71"/>
  <c r="AC22" i="71"/>
  <c r="AE14" i="71"/>
  <c r="AE72" i="71"/>
  <c r="AE95" i="71"/>
  <c r="AC46" i="71"/>
  <c r="AD34" i="71"/>
  <c r="AE35" i="71"/>
  <c r="AC59" i="71"/>
  <c r="AC90" i="71"/>
  <c r="AC91" i="71"/>
  <c r="AE20" i="71"/>
  <c r="AC73" i="71"/>
  <c r="AC83" i="71"/>
  <c r="AD95" i="71"/>
  <c r="AE99" i="71"/>
  <c r="AC30" i="71"/>
  <c r="AC72" i="71"/>
  <c r="AD88" i="71"/>
  <c r="AD100" i="71"/>
  <c r="AE66" i="71"/>
  <c r="AC67" i="71"/>
  <c r="AC75" i="71"/>
  <c r="AE96" i="71"/>
  <c r="AE31" i="71"/>
  <c r="AE42" i="71"/>
  <c r="AD66" i="71"/>
  <c r="AC89" i="71"/>
  <c r="AD94" i="71"/>
  <c r="AD97" i="71"/>
  <c r="J25" i="33"/>
  <c r="J39" i="33"/>
  <c r="J20" i="33"/>
  <c r="L35" i="33"/>
  <c r="L25" i="33"/>
  <c r="L45" i="33"/>
  <c r="L17" i="33"/>
  <c r="L39" i="33"/>
  <c r="J17" i="33"/>
  <c r="I39" i="33"/>
  <c r="J14" i="33"/>
  <c r="J35" i="33"/>
  <c r="J11" i="33"/>
  <c r="L14" i="33"/>
  <c r="M35" i="33"/>
  <c r="M39" i="33"/>
  <c r="K45" i="33"/>
  <c r="T14" i="33"/>
  <c r="I35" i="33"/>
  <c r="Z17" i="33"/>
  <c r="X18" i="33"/>
  <c r="AC69" i="71"/>
  <c r="I8" i="33"/>
  <c r="K14" i="33"/>
  <c r="AE40" i="71"/>
  <c r="K16" i="33"/>
  <c r="V20" i="33"/>
  <c r="M20" i="33"/>
  <c r="AC81" i="71"/>
  <c r="V17" i="33"/>
  <c r="I14" i="33"/>
  <c r="AD40" i="71"/>
  <c r="J16" i="33"/>
  <c r="AE43" i="71"/>
  <c r="X20" i="33"/>
  <c r="M21" i="33"/>
  <c r="AE100" i="71"/>
  <c r="L38" i="33"/>
  <c r="AC31" i="71"/>
  <c r="AC28" i="71"/>
  <c r="Z16" i="33"/>
  <c r="AD60" i="71"/>
  <c r="T21" i="33"/>
  <c r="K38" i="33"/>
  <c r="AE88" i="71"/>
  <c r="T16" i="33"/>
  <c r="I27" i="33"/>
  <c r="AC60" i="71"/>
  <c r="K21" i="33"/>
  <c r="M14" i="33"/>
  <c r="AC20" i="71"/>
  <c r="M27" i="33"/>
  <c r="AC64" i="71"/>
  <c r="AC100" i="71"/>
  <c r="K43" i="33"/>
  <c r="I20" i="33"/>
  <c r="K27" i="33"/>
  <c r="AE69" i="71"/>
  <c r="K33" i="66"/>
  <c r="AD22" i="71"/>
  <c r="AD13" i="71"/>
  <c r="AD42" i="71"/>
  <c r="M18" i="33"/>
  <c r="AE48" i="71"/>
  <c r="AE64" i="71"/>
  <c r="I26" i="33"/>
  <c r="AD73" i="71"/>
  <c r="AD96" i="71"/>
  <c r="AC5" i="71"/>
  <c r="L18" i="33"/>
  <c r="Z11" i="33"/>
  <c r="AD37" i="71"/>
  <c r="K26" i="33"/>
  <c r="AC80" i="71"/>
  <c r="AC97" i="71"/>
  <c r="J6" i="33"/>
  <c r="L11" i="33"/>
  <c r="AE6" i="71"/>
  <c r="AC37" i="71"/>
  <c r="L20" i="33"/>
  <c r="T27" i="33"/>
  <c r="AE67" i="71"/>
  <c r="AD77" i="71"/>
  <c r="AE81" i="71"/>
  <c r="AE84" i="71"/>
  <c r="AD93" i="71"/>
  <c r="AE97" i="71"/>
  <c r="AE63" i="71"/>
  <c r="AC77" i="71"/>
  <c r="AC85" i="71"/>
  <c r="I11" i="33"/>
  <c r="AE26" i="71"/>
  <c r="AE21" i="71"/>
  <c r="I18" i="33"/>
  <c r="AC63" i="71"/>
  <c r="AD71" i="71"/>
  <c r="K37" i="33"/>
  <c r="AD30" i="71"/>
  <c r="AC21" i="71"/>
  <c r="AC42" i="71"/>
  <c r="J18" i="33"/>
  <c r="AC52" i="71"/>
  <c r="AD76" i="71"/>
  <c r="AD99" i="71"/>
  <c r="K8" i="33"/>
  <c r="AC48" i="71"/>
  <c r="Z12" i="33"/>
  <c r="AD15" i="71"/>
  <c r="AE13" i="71"/>
  <c r="L16" i="33"/>
  <c r="AE58" i="71"/>
  <c r="Z21" i="33"/>
  <c r="M26" i="33"/>
  <c r="AD72" i="71"/>
  <c r="AE98" i="71"/>
  <c r="AD89" i="71"/>
  <c r="AC88" i="71"/>
  <c r="M31" i="33"/>
  <c r="K12" i="33"/>
  <c r="AE15" i="71"/>
  <c r="AD58" i="71"/>
  <c r="J26" i="33"/>
  <c r="AC92" i="71"/>
  <c r="J12" i="33"/>
  <c r="AD7" i="71"/>
  <c r="AD11" i="71"/>
  <c r="M16" i="33"/>
  <c r="K18" i="33"/>
  <c r="AE59" i="71"/>
  <c r="AD67" i="71"/>
  <c r="M25" i="33"/>
  <c r="AE71" i="71"/>
  <c r="Z25" i="33"/>
  <c r="AE94" i="71"/>
  <c r="K31" i="33"/>
  <c r="I43" i="33"/>
  <c r="AE34" i="71"/>
  <c r="AE46" i="71"/>
  <c r="AD59" i="71"/>
  <c r="AE90" i="71"/>
  <c r="L43" i="33"/>
  <c r="AE54" i="71"/>
  <c r="I6" i="33"/>
  <c r="I17" i="33"/>
  <c r="AD31" i="71"/>
  <c r="AD29" i="71"/>
  <c r="AD28" i="71"/>
  <c r="AC55" i="71"/>
  <c r="J21" i="33"/>
  <c r="T26" i="33"/>
  <c r="AC76" i="71"/>
  <c r="Z26" i="33"/>
  <c r="AE80" i="71"/>
  <c r="AC98" i="71"/>
  <c r="K15" i="33"/>
  <c r="M15" i="33"/>
  <c r="I15" i="33"/>
  <c r="X9" i="33"/>
  <c r="L9" i="33"/>
  <c r="J9" i="33"/>
  <c r="T9" i="33"/>
  <c r="I9" i="33"/>
  <c r="K9" i="33"/>
  <c r="AD68" i="71"/>
  <c r="AC68" i="71"/>
  <c r="AE68" i="71"/>
  <c r="AE9" i="71"/>
  <c r="AE39" i="71"/>
  <c r="AD39" i="71"/>
  <c r="X15" i="33"/>
  <c r="AD9" i="71"/>
  <c r="AE8" i="71"/>
  <c r="AC8" i="71"/>
  <c r="AD8" i="71"/>
  <c r="AC16" i="71"/>
  <c r="AD16" i="71"/>
  <c r="AE16" i="71"/>
  <c r="AE24" i="71"/>
  <c r="AC24" i="71"/>
  <c r="AD24" i="71"/>
  <c r="AC32" i="71"/>
  <c r="AD32" i="71"/>
  <c r="AE32" i="71"/>
  <c r="AE36" i="71"/>
  <c r="AC36" i="71"/>
  <c r="AD36" i="71"/>
  <c r="AC70" i="71"/>
  <c r="J34" i="33"/>
  <c r="K34" i="33"/>
  <c r="AE65" i="71"/>
  <c r="AC65" i="71"/>
  <c r="AD65" i="71"/>
  <c r="L8" i="33"/>
  <c r="Z8" i="33"/>
  <c r="I12" i="33"/>
  <c r="T11" i="33"/>
  <c r="M11" i="33"/>
  <c r="AE29" i="71"/>
  <c r="AE5" i="71"/>
  <c r="AC11" i="71"/>
  <c r="AC86" i="71"/>
  <c r="AD86" i="71"/>
  <c r="AD53" i="71"/>
  <c r="AC53" i="71"/>
  <c r="AE62" i="71"/>
  <c r="AC62" i="71"/>
  <c r="AD62" i="71"/>
  <c r="M8" i="33"/>
  <c r="M12" i="33"/>
  <c r="AC47" i="71"/>
  <c r="AE47" i="71"/>
  <c r="X24" i="33"/>
  <c r="K24" i="33"/>
  <c r="L24" i="33"/>
  <c r="T24" i="33"/>
  <c r="M24" i="33"/>
  <c r="I24" i="33"/>
  <c r="J24" i="33"/>
  <c r="AC99" i="71"/>
  <c r="J8" i="33"/>
  <c r="M17" i="33"/>
  <c r="L12" i="33"/>
  <c r="AC6" i="71"/>
  <c r="Z27" i="33"/>
  <c r="J27" i="33"/>
  <c r="I19" i="33"/>
  <c r="K19" i="33"/>
  <c r="M29" i="33"/>
  <c r="J31" i="33"/>
  <c r="AC49" i="71"/>
  <c r="AE49" i="71"/>
  <c r="AD90" i="71"/>
  <c r="I31" i="33"/>
  <c r="M33" i="33"/>
  <c r="I25" i="33"/>
  <c r="K25" i="33"/>
  <c r="AD75" i="71"/>
  <c r="AE75" i="71"/>
  <c r="AD52" i="71"/>
  <c r="AD51" i="71"/>
  <c r="AC51" i="71"/>
  <c r="AC94" i="71"/>
  <c r="I33" i="33"/>
  <c r="J33" i="33"/>
  <c r="AE92" i="71"/>
  <c r="J37" i="33"/>
  <c r="I38" i="33"/>
  <c r="M43" i="33"/>
  <c r="J7" i="75"/>
  <c r="J2" i="75" s="1"/>
  <c r="J40" i="33"/>
  <c r="L37" i="33"/>
  <c r="K40" i="33"/>
  <c r="L40" i="33"/>
  <c r="M38" i="33"/>
  <c r="I2" i="75"/>
  <c r="Z7" i="33"/>
  <c r="AA7" i="33" s="1"/>
  <c r="K7" i="33"/>
  <c r="T7" i="33"/>
  <c r="J7" i="33"/>
  <c r="I7" i="33"/>
  <c r="M7" i="33"/>
  <c r="L7" i="33"/>
  <c r="AC25" i="71"/>
  <c r="AE25" i="71"/>
  <c r="AD17" i="71"/>
  <c r="AC17" i="71"/>
  <c r="AE17" i="71"/>
  <c r="L10" i="33"/>
  <c r="I10" i="33"/>
  <c r="Z10" i="33"/>
  <c r="J10" i="33"/>
  <c r="K10" i="33"/>
  <c r="M10" i="33"/>
  <c r="T10" i="33"/>
  <c r="AD33" i="71"/>
  <c r="AC33" i="71"/>
  <c r="AE33" i="71"/>
  <c r="AD25" i="71"/>
  <c r="X6" i="33"/>
  <c r="K5" i="33"/>
  <c r="AE4" i="71"/>
  <c r="AC23" i="71"/>
  <c r="AD23" i="71"/>
  <c r="M28" i="33"/>
  <c r="J28" i="33"/>
  <c r="Z28" i="33"/>
  <c r="I28" i="33"/>
  <c r="V28" i="33"/>
  <c r="L28" i="33"/>
  <c r="K28" i="33"/>
  <c r="AD83" i="71"/>
  <c r="AE83" i="71"/>
  <c r="V15" i="33"/>
  <c r="W15" i="33" s="1"/>
  <c r="W16" i="33" s="1"/>
  <c r="J15" i="33"/>
  <c r="L15" i="33"/>
  <c r="AD79" i="71"/>
  <c r="AC79" i="71"/>
  <c r="M30" i="33"/>
  <c r="J30" i="33"/>
  <c r="L30" i="33"/>
  <c r="I30" i="33"/>
  <c r="AE87" i="71"/>
  <c r="AD87" i="71"/>
  <c r="AC87" i="71"/>
  <c r="K32" i="33"/>
  <c r="L32" i="33"/>
  <c r="I32" i="33"/>
  <c r="J32" i="33"/>
  <c r="T6" i="33"/>
  <c r="L6" i="33"/>
  <c r="I13" i="33"/>
  <c r="J13" i="33"/>
  <c r="K13" i="33"/>
  <c r="AD10" i="71"/>
  <c r="AE10" i="71"/>
  <c r="AC10" i="71"/>
  <c r="AE18" i="71"/>
  <c r="AC18" i="71"/>
  <c r="AC38" i="71"/>
  <c r="AE38" i="71"/>
  <c r="AC44" i="71"/>
  <c r="AD44" i="71"/>
  <c r="AE44" i="71"/>
  <c r="AC101" i="71"/>
  <c r="AE101" i="71"/>
  <c r="AD101" i="71"/>
  <c r="K41" i="33"/>
  <c r="J41" i="33"/>
  <c r="I41" i="33"/>
  <c r="M41" i="33"/>
  <c r="L41" i="33"/>
  <c r="M13" i="33"/>
  <c r="T5" i="33"/>
  <c r="U5" i="33" s="1"/>
  <c r="X5" i="33"/>
  <c r="Y5" i="33" s="1"/>
  <c r="J5" i="33"/>
  <c r="AD19" i="71"/>
  <c r="AE19" i="71"/>
  <c r="AC27" i="71"/>
  <c r="AD27" i="71"/>
  <c r="I42" i="33"/>
  <c r="M42" i="33"/>
  <c r="L42" i="33"/>
  <c r="K42" i="33"/>
  <c r="J42" i="33"/>
  <c r="L13" i="33"/>
  <c r="AD26" i="71"/>
  <c r="AD35" i="71"/>
  <c r="AC12" i="71"/>
  <c r="AD12" i="71"/>
  <c r="AE12" i="71"/>
  <c r="AD38" i="71"/>
  <c r="AD50" i="71"/>
  <c r="AE50" i="71"/>
  <c r="AC50" i="71"/>
  <c r="AD56" i="71"/>
  <c r="AE56" i="71"/>
  <c r="AC56" i="71"/>
  <c r="AD61" i="71"/>
  <c r="AE61" i="71"/>
  <c r="AC61" i="71"/>
  <c r="L36" i="33"/>
  <c r="K36" i="33"/>
  <c r="J36" i="33"/>
  <c r="I36" i="33"/>
  <c r="M36" i="33"/>
  <c r="F2" i="75"/>
  <c r="H8" i="75"/>
  <c r="X13" i="33"/>
  <c r="AC35" i="71"/>
  <c r="K23" i="33"/>
  <c r="V23" i="33"/>
  <c r="L23" i="33"/>
  <c r="M23" i="33"/>
  <c r="I23" i="33"/>
  <c r="X23" i="33"/>
  <c r="AC74" i="71"/>
  <c r="AE74" i="71"/>
  <c r="AD74" i="71"/>
  <c r="M6" i="33"/>
  <c r="T13" i="33"/>
  <c r="I5" i="33"/>
  <c r="AE27" i="71"/>
  <c r="M19" i="33"/>
  <c r="AE55" i="71"/>
  <c r="Z22" i="33"/>
  <c r="V22" i="33"/>
  <c r="J29" i="33"/>
  <c r="AC84" i="71"/>
  <c r="AE93" i="71"/>
  <c r="AE86" i="71"/>
  <c r="K33" i="33"/>
  <c r="I37" i="33"/>
  <c r="J44" i="33"/>
  <c r="K5" i="75"/>
  <c r="AD43" i="71"/>
  <c r="T19" i="33"/>
  <c r="AD49" i="71"/>
  <c r="M22" i="33"/>
  <c r="AE82" i="71"/>
  <c r="I29" i="33"/>
  <c r="AE91" i="71"/>
  <c r="M9" i="33"/>
  <c r="AE30" i="71"/>
  <c r="AC39" i="71"/>
  <c r="J19" i="33"/>
  <c r="AD54" i="71"/>
  <c r="AE53" i="71"/>
  <c r="AE51" i="71"/>
  <c r="AE57" i="71"/>
  <c r="J22" i="33"/>
  <c r="I21" i="33"/>
  <c r="AE70" i="71"/>
  <c r="AD82" i="71"/>
  <c r="AD91" i="71"/>
  <c r="AD85" i="71"/>
  <c r="I34" i="33"/>
  <c r="L34" i="33"/>
  <c r="J45" i="33"/>
  <c r="Z19" i="33"/>
  <c r="AD57" i="71"/>
  <c r="L22" i="33"/>
  <c r="AE78" i="71"/>
  <c r="M34" i="33"/>
  <c r="M40" i="33"/>
  <c r="M44" i="33"/>
  <c r="K22" i="33"/>
  <c r="AD78" i="71"/>
  <c r="L29" i="33"/>
  <c r="L44" i="33"/>
  <c r="L3" i="33" l="1"/>
  <c r="K3" i="33"/>
  <c r="I3" i="33"/>
  <c r="M3" i="33"/>
  <c r="J3" i="33"/>
  <c r="F64" i="31"/>
  <c r="D42" i="32"/>
  <c r="D57" i="32"/>
  <c r="N36" i="66"/>
  <c r="A16" i="66"/>
  <c r="A17" i="66" s="1"/>
  <c r="A18" i="66" s="1"/>
  <c r="A19" i="66" s="1"/>
  <c r="A20" i="66" s="1"/>
  <c r="A21" i="66" s="1"/>
  <c r="A22" i="66" s="1"/>
  <c r="A23" i="66" s="1"/>
  <c r="A24" i="66" s="1"/>
  <c r="A25" i="66" s="1"/>
  <c r="A26" i="66" s="1"/>
  <c r="A27" i="66" s="1"/>
  <c r="A34" i="38"/>
  <c r="A35" i="38" s="1"/>
  <c r="H2" i="75"/>
  <c r="N5" i="33"/>
  <c r="A33" i="50"/>
  <c r="A34" i="50" s="1"/>
  <c r="A35" i="50" s="1"/>
  <c r="A36" i="50" s="1"/>
  <c r="A37" i="50" s="1"/>
  <c r="A38" i="50" s="1"/>
  <c r="A39" i="50" s="1"/>
  <c r="A40" i="50" s="1"/>
  <c r="A41" i="50" s="1"/>
  <c r="N34" i="66"/>
  <c r="N6" i="33"/>
  <c r="K7" i="75"/>
  <c r="K2" i="75" s="1"/>
  <c r="J36" i="66"/>
  <c r="G34" i="66"/>
  <c r="N50" i="33"/>
  <c r="N51" i="33"/>
  <c r="N48" i="33"/>
  <c r="N49" i="33"/>
  <c r="N47" i="33"/>
  <c r="N17" i="33"/>
  <c r="N21" i="33"/>
  <c r="N45" i="33"/>
  <c r="AF95" i="71"/>
  <c r="N46" i="33"/>
  <c r="AF20" i="71"/>
  <c r="AF41" i="71"/>
  <c r="AF43" i="71"/>
  <c r="AF96" i="71"/>
  <c r="AF14" i="71"/>
  <c r="AF34" i="71"/>
  <c r="AF98" i="71"/>
  <c r="AF67" i="71"/>
  <c r="AF85" i="71"/>
  <c r="AF66" i="71"/>
  <c r="AF46" i="71"/>
  <c r="AF97" i="71"/>
  <c r="AF88" i="71"/>
  <c r="AF69" i="71"/>
  <c r="AF13" i="71"/>
  <c r="AF81" i="71"/>
  <c r="AF22" i="71"/>
  <c r="AF92" i="71"/>
  <c r="AF55" i="71"/>
  <c r="AF29" i="71"/>
  <c r="AF42" i="71"/>
  <c r="AF93" i="71"/>
  <c r="AF26" i="71"/>
  <c r="AF72" i="71"/>
  <c r="AF100" i="71"/>
  <c r="AF39" i="71"/>
  <c r="AF11" i="71"/>
  <c r="AF64" i="71"/>
  <c r="AF71" i="71"/>
  <c r="AF73" i="71"/>
  <c r="AF6" i="71"/>
  <c r="AF54" i="71"/>
  <c r="AF4" i="71"/>
  <c r="AF52" i="71"/>
  <c r="AF77" i="71"/>
  <c r="AF59" i="71"/>
  <c r="AF21" i="71"/>
  <c r="AF35" i="71"/>
  <c r="AF30" i="71"/>
  <c r="AF89" i="71"/>
  <c r="AF76" i="71"/>
  <c r="AF58" i="71"/>
  <c r="AF15" i="71"/>
  <c r="AF48" i="71"/>
  <c r="AF5" i="71"/>
  <c r="AF90" i="71"/>
  <c r="AF65" i="71"/>
  <c r="AF7" i="71"/>
  <c r="AF28" i="71"/>
  <c r="AF40" i="71"/>
  <c r="AF94" i="71"/>
  <c r="AF80" i="71"/>
  <c r="AF31" i="71"/>
  <c r="N14" i="33"/>
  <c r="N16" i="33"/>
  <c r="N26" i="33"/>
  <c r="W17" i="33"/>
  <c r="W18" i="33" s="1"/>
  <c r="W19" i="33" s="1"/>
  <c r="W20" i="33" s="1"/>
  <c r="W21" i="33" s="1"/>
  <c r="W22" i="33" s="1"/>
  <c r="W23" i="33" s="1"/>
  <c r="W24" i="33" s="1"/>
  <c r="W25" i="33" s="1"/>
  <c r="W26" i="33" s="1"/>
  <c r="W27" i="33" s="1"/>
  <c r="W28" i="33" s="1"/>
  <c r="W29" i="33" s="1"/>
  <c r="W30" i="33" s="1"/>
  <c r="W31" i="33" s="1"/>
  <c r="W32" i="33" s="1"/>
  <c r="N39" i="33"/>
  <c r="N43" i="33"/>
  <c r="N20" i="33"/>
  <c r="N35" i="33"/>
  <c r="N18" i="33"/>
  <c r="AF70" i="71"/>
  <c r="AF84" i="71"/>
  <c r="N25" i="33"/>
  <c r="AF9" i="71"/>
  <c r="AF60" i="71"/>
  <c r="N27" i="33"/>
  <c r="AF99" i="71"/>
  <c r="AF16" i="71"/>
  <c r="N11" i="33"/>
  <c r="AF63" i="71"/>
  <c r="F34" i="66"/>
  <c r="E34" i="66"/>
  <c r="I34" i="66"/>
  <c r="K34" i="66"/>
  <c r="J34" i="66"/>
  <c r="D34" i="66"/>
  <c r="M34" i="66"/>
  <c r="L34" i="66"/>
  <c r="H34" i="66"/>
  <c r="AF57" i="71"/>
  <c r="AF37" i="71"/>
  <c r="AF50" i="71"/>
  <c r="AF83" i="71"/>
  <c r="AF75" i="71"/>
  <c r="AF32" i="71"/>
  <c r="AF49" i="71"/>
  <c r="AF62" i="71"/>
  <c r="N12" i="33"/>
  <c r="N31" i="33"/>
  <c r="AF78" i="71"/>
  <c r="AF27" i="71"/>
  <c r="N40" i="33"/>
  <c r="N19" i="33"/>
  <c r="N8" i="33"/>
  <c r="N9" i="33"/>
  <c r="AF19" i="71"/>
  <c r="N37" i="33"/>
  <c r="AF24" i="71"/>
  <c r="AF74" i="71"/>
  <c r="N29" i="33"/>
  <c r="AF86" i="71"/>
  <c r="AF18" i="71"/>
  <c r="AF87" i="71"/>
  <c r="AF79" i="71"/>
  <c r="N38" i="33"/>
  <c r="AF47" i="71"/>
  <c r="AF36" i="71"/>
  <c r="AF8" i="71"/>
  <c r="AF12" i="71"/>
  <c r="N32" i="33"/>
  <c r="AF68" i="71"/>
  <c r="AF51" i="71"/>
  <c r="AF53" i="71"/>
  <c r="N33" i="33"/>
  <c r="N22" i="33"/>
  <c r="AF82" i="71"/>
  <c r="AF17" i="71"/>
  <c r="N24" i="33"/>
  <c r="N44" i="33"/>
  <c r="AF44" i="71"/>
  <c r="AF10" i="71"/>
  <c r="AA8" i="33"/>
  <c r="AA9" i="33" s="1"/>
  <c r="AA10" i="33" s="1"/>
  <c r="AA11" i="33" s="1"/>
  <c r="AA12" i="33" s="1"/>
  <c r="AA13" i="33" s="1"/>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N34" i="33"/>
  <c r="AF61" i="71"/>
  <c r="N30" i="33"/>
  <c r="N7" i="33"/>
  <c r="AF38" i="71"/>
  <c r="N36" i="33"/>
  <c r="N41" i="33"/>
  <c r="AF101" i="71"/>
  <c r="AF23" i="71"/>
  <c r="AF33" i="71"/>
  <c r="AF91" i="71"/>
  <c r="N23" i="33"/>
  <c r="AF56" i="71"/>
  <c r="N13" i="33"/>
  <c r="N15" i="33"/>
  <c r="N42" i="33"/>
  <c r="N28" i="33"/>
  <c r="N10" i="33"/>
  <c r="U6" i="33"/>
  <c r="U7" i="33" s="1"/>
  <c r="U8" i="33" s="1"/>
  <c r="U9" i="33" s="1"/>
  <c r="U10" i="33" s="1"/>
  <c r="U11" i="33" s="1"/>
  <c r="U12" i="33" s="1"/>
  <c r="U13" i="33" s="1"/>
  <c r="U14" i="33" s="1"/>
  <c r="U15" i="33" s="1"/>
  <c r="U16" i="33" s="1"/>
  <c r="U17" i="33" s="1"/>
  <c r="U18" i="33" s="1"/>
  <c r="U19" i="33" s="1"/>
  <c r="U20" i="33" s="1"/>
  <c r="U21" i="33" s="1"/>
  <c r="U22" i="33" s="1"/>
  <c r="U23" i="33" s="1"/>
  <c r="U24" i="33" s="1"/>
  <c r="U25" i="33" s="1"/>
  <c r="U26" i="33" s="1"/>
  <c r="U27" i="33" s="1"/>
  <c r="U28" i="33" s="1"/>
  <c r="U29" i="33" s="1"/>
  <c r="U30" i="33" s="1"/>
  <c r="U31" i="33" s="1"/>
  <c r="U32" i="33" s="1"/>
  <c r="Y6" i="33"/>
  <c r="Y7" i="33" s="1"/>
  <c r="Y8" i="33" s="1"/>
  <c r="Y9" i="33" s="1"/>
  <c r="Y10" i="33" s="1"/>
  <c r="Y11" i="33" s="1"/>
  <c r="Y12" i="33" s="1"/>
  <c r="Y13" i="33" s="1"/>
  <c r="Y14" i="33" s="1"/>
  <c r="Y15" i="33" s="1"/>
  <c r="Y16" i="33" s="1"/>
  <c r="Y17" i="33" s="1"/>
  <c r="Y18" i="33" s="1"/>
  <c r="Y19" i="33" s="1"/>
  <c r="Y20" i="33" s="1"/>
  <c r="Y21" i="33" s="1"/>
  <c r="Y22" i="33" s="1"/>
  <c r="Y23" i="33" s="1"/>
  <c r="Y24" i="33" s="1"/>
  <c r="Y25" i="33" s="1"/>
  <c r="Y26" i="33" s="1"/>
  <c r="Y27" i="33" s="1"/>
  <c r="Y28" i="33" s="1"/>
  <c r="Y29" i="33" s="1"/>
  <c r="Y30" i="33" s="1"/>
  <c r="Y31" i="33" s="1"/>
  <c r="Y32" i="33" s="1"/>
  <c r="AF25" i="71"/>
  <c r="N3" i="33" l="1"/>
  <c r="A36" i="38"/>
  <c r="A37" i="38" s="1"/>
  <c r="A42" i="50"/>
  <c r="A43" i="50" s="1"/>
  <c r="A44" i="50" s="1"/>
  <c r="A45" i="50" s="1"/>
  <c r="A46" i="50" s="1"/>
  <c r="A47" i="50" s="1"/>
  <c r="A48" i="50" s="1"/>
  <c r="A49" i="50" s="1"/>
  <c r="A50" i="50" s="1"/>
  <c r="A51" i="50" s="1"/>
  <c r="A52" i="50" s="1"/>
  <c r="A53" i="50" s="1"/>
  <c r="A54" i="50" s="1"/>
  <c r="A55" i="50" s="1"/>
  <c r="A56" i="50" s="1"/>
  <c r="A57" i="50" s="1"/>
  <c r="A58" i="50" s="1"/>
  <c r="A59" i="50" s="1"/>
  <c r="A60" i="50" s="1"/>
  <c r="A61" i="50" s="1"/>
  <c r="A62" i="50" s="1"/>
  <c r="A63" i="50" s="1"/>
  <c r="A64" i="50" s="1"/>
  <c r="A65" i="50" s="1"/>
  <c r="A66" i="50" s="1"/>
  <c r="A67" i="50" s="1"/>
  <c r="A68" i="50" s="1"/>
  <c r="A69" i="50" s="1"/>
  <c r="A70" i="50" s="1"/>
  <c r="A71" i="50" s="1"/>
  <c r="A72" i="50" s="1"/>
  <c r="A73" i="50" s="1"/>
  <c r="A74" i="50" s="1"/>
  <c r="A75" i="50" s="1"/>
  <c r="A76" i="50" s="1"/>
  <c r="A77" i="50" s="1"/>
  <c r="A78" i="50" s="1"/>
  <c r="A79" i="50" s="1"/>
  <c r="A80" i="50" s="1"/>
  <c r="A81" i="50" s="1"/>
  <c r="A82" i="50" s="1"/>
  <c r="A83" i="50" s="1"/>
  <c r="A84" i="50" s="1"/>
  <c r="A85" i="50" s="1"/>
  <c r="A86" i="50" s="1"/>
  <c r="A87" i="50" s="1"/>
  <c r="A88" i="50" s="1"/>
  <c r="A89" i="50" s="1"/>
  <c r="A90" i="50" s="1"/>
  <c r="A91" i="50" s="1"/>
  <c r="A92" i="50" s="1"/>
  <c r="A93" i="50" s="1"/>
  <c r="A94" i="50" s="1"/>
  <c r="A95" i="50" s="1"/>
  <c r="A96" i="50" s="1"/>
  <c r="A97" i="50" s="1"/>
  <c r="A28" i="66"/>
  <c r="A29" i="66" s="1"/>
  <c r="A30" i="66" s="1"/>
  <c r="A31" i="66" s="1"/>
  <c r="A32" i="66" s="1"/>
  <c r="J9" i="26"/>
  <c r="K9" i="26" s="1"/>
  <c r="I14" i="73"/>
  <c r="A98" i="50" l="1"/>
  <c r="A99" i="50" s="1"/>
  <c r="A100" i="50" s="1"/>
  <c r="A38" i="38"/>
  <c r="I16" i="73"/>
  <c r="A101" i="50" l="1"/>
  <c r="A102" i="50" s="1"/>
  <c r="A103" i="50" s="1"/>
  <c r="A104" i="50" s="1"/>
  <c r="A105" i="50" s="1"/>
  <c r="A106" i="50" s="1"/>
  <c r="A39" i="38"/>
  <c r="A40" i="38" s="1"/>
  <c r="A41" i="38" s="1"/>
  <c r="A42" i="38" s="1"/>
  <c r="A43" i="38" l="1"/>
  <c r="A44" i="38" s="1"/>
  <c r="A45" i="38" s="1"/>
  <c r="A46" i="38" l="1"/>
  <c r="A47" i="38" s="1"/>
  <c r="A48" i="38" l="1"/>
  <c r="A49" i="38" s="1"/>
  <c r="A50" i="38" l="1"/>
  <c r="A51" i="38" s="1"/>
  <c r="A52" i="38" l="1"/>
  <c r="A53" i="38" s="1"/>
  <c r="A54" i="38" l="1"/>
  <c r="A55" i="38" s="1"/>
  <c r="A56" i="38" s="1"/>
  <c r="A57" i="38" l="1"/>
  <c r="A58" i="38" l="1"/>
  <c r="A59" i="38" s="1"/>
  <c r="A60" i="38" s="1"/>
  <c r="A61" i="38" s="1"/>
  <c r="A62" i="38" l="1"/>
  <c r="A63" i="38" s="1"/>
  <c r="A64" i="38" s="1"/>
  <c r="A65" i="38" s="1"/>
  <c r="A66" i="38" s="1"/>
  <c r="A67" i="38" s="1"/>
  <c r="A68" i="38" s="1"/>
  <c r="A69" i="38" s="1"/>
  <c r="A70" i="38" l="1"/>
  <c r="A71" i="38" l="1"/>
  <c r="A72" i="38" l="1"/>
  <c r="A73" i="38" s="1"/>
  <c r="A74" i="38" s="1"/>
  <c r="A75" i="38" s="1"/>
  <c r="A76" i="38" s="1"/>
  <c r="A77" i="38" s="1"/>
  <c r="A78" i="38" s="1"/>
  <c r="A79" i="38" s="1"/>
  <c r="A80" i="38" s="1"/>
  <c r="A81" i="38" s="1"/>
  <c r="A82" i="38" s="1"/>
  <c r="A83" i="38" s="1"/>
  <c r="A84" i="38" s="1"/>
  <c r="A85" i="38" s="1"/>
  <c r="A86" i="38" s="1"/>
  <c r="A87" i="38" s="1"/>
  <c r="A88" i="38" s="1"/>
  <c r="A89" i="38" s="1"/>
  <c r="A90" i="38" s="1"/>
  <c r="A91" i="38" s="1"/>
  <c r="A92" i="38" s="1"/>
  <c r="A93" i="38" s="1"/>
  <c r="A94" i="38" s="1"/>
  <c r="A95" i="38" s="1"/>
  <c r="A96" i="38" s="1"/>
  <c r="A97" i="38" s="1"/>
  <c r="A98" i="38" s="1"/>
  <c r="A99" i="38" s="1"/>
  <c r="A100" i="38" s="1"/>
  <c r="A101" i="38" s="1"/>
  <c r="A102" i="38" s="1"/>
  <c r="A103" i="38" s="1"/>
  <c r="A104" i="38" s="1"/>
  <c r="A105" i="38" s="1"/>
  <c r="A145" i="38"/>
  <c r="A146" i="38" s="1"/>
  <c r="A147" i="38" s="1"/>
  <c r="A148" i="38" s="1"/>
  <c r="A149" i="38" s="1"/>
  <c r="A150" i="38" s="1"/>
  <c r="A151" i="38" s="1"/>
  <c r="A152" i="38" s="1"/>
  <c r="A153" i="38" s="1"/>
  <c r="A154" i="38" s="1"/>
  <c r="A155" i="38" s="1"/>
  <c r="A156" i="3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tc={85D392B0-C9AD-4F93-9DA0-0337AC92884A}</author>
  </authors>
  <commentList>
    <comment ref="N11" authorId="0" shapeId="0" xr:uid="{85D392B0-C9AD-4F93-9DA0-0337AC92884A}">
      <text>
        <t>[Threaded comment]
Your version of Excel allows you to read this threaded comment; however, any edits to it will get removed if the file is opened in a newer version of Excel. Learn more: https://go.microsoft.com/fwlink/?linkid=870924
Comment:
    B type Stub</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tc={B1F6E308-BAC4-4314-A289-CA8BAA38F716}</author>
    <author>tc={3CF839FD-E83F-433A-955E-CB835824DED6}</author>
  </authors>
  <commentList>
    <comment ref="F103" authorId="0" shapeId="0" xr:uid="{B1F6E308-BAC4-4314-A289-CA8BAA38F716}">
      <text>
        <t>[Threaded comment]
Your version of Excel allows you to read this threaded comment; however, any edits to it will get removed if the file is opened in a newer version of Excel. Learn more: https://go.microsoft.com/fwlink/?linkid=870924
Comment:
    DD60+25 to DD60+18</t>
      </text>
    </comment>
    <comment ref="E154" authorId="1" shapeId="0" xr:uid="{3CF839FD-E83F-433A-955E-CB835824DED6}">
      <text>
        <t xml:space="preserve">[Threaded comment]
Your version of Excel allows you to read this threaded comment; however, any edits to it will get removed if the file is opened in a newer version of Excel. Learn more: https://go.microsoft.com/fwlink/?linkid=870924
Comment:
    DC2+0 to DC-3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tc={084CA4A6-D9E5-42F1-91EE-F88DCD0293CA}</author>
    <author>tc={214A1E32-B72E-4532-9E69-0277C0E5D7AA}</author>
    <author>tc={2017CB69-12F8-42C6-B7B2-2967FB3960AA}</author>
  </authors>
  <commentList>
    <comment ref="M23" authorId="0" shapeId="0" xr:uid="{084CA4A6-D9E5-42F1-91EE-F88DCD0293CA}">
      <text>
        <t>[Threaded comment]
Your version of Excel allows you to read this threaded comment; however, any edits to it will get removed if the file is opened in a newer version of Excel. Learn more: https://go.microsoft.com/fwlink/?linkid=870924
Comment:
    1 Nos DCT tower</t>
      </text>
    </comment>
    <comment ref="M31" authorId="1" shapeId="0" xr:uid="{214A1E32-B72E-4532-9E69-0277C0E5D7AA}">
      <text>
        <t>[Threaded comment]
Your version of Excel allows you to read this threaded comment; however, any edits to it will get removed if the file is opened in a newer version of Excel. Learn more: https://go.microsoft.com/fwlink/?linkid=870924
Comment:
    DD60+25 to DD60+18</t>
      </text>
    </comment>
    <comment ref="K103" authorId="2" shapeId="0" xr:uid="{2017CB69-12F8-42C6-B7B2-2967FB3960AA}">
      <text>
        <t>[Threaded comment]
Your version of Excel allows you to read this threaded comment; however, any edits to it will get removed if the file is opened in a newer version of Excel. Learn more: https://go.microsoft.com/fwlink/?linkid=870924
Comment:
    DD60+25 to DD60+18</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tc={FA6838EE-E5B0-4100-914A-5985954484C3}</author>
    <author>tc={C73C1DA1-4A36-4150-9FBE-A4108742B5DA}</author>
    <author>tc={FB002323-643E-4DB4-8B29-196939105587}</author>
  </authors>
  <commentList>
    <comment ref="D4" authorId="0" shapeId="0" xr:uid="{FA6838EE-E5B0-4100-914A-5985954484C3}">
      <text>
        <t xml:space="preserve">[Threaded comment]
Your version of Excel allows you to read this threaded comment; however, any edits to it will get removed if the file is opened in a newer version of Excel. Learn more: https://go.microsoft.com/fwlink/?linkid=870924
Comment:
    DD60+0 to gantry </t>
      </text>
    </comment>
    <comment ref="D6" authorId="1" shapeId="0" xr:uid="{C73C1DA1-4A36-4150-9FBE-A4108742B5DA}">
      <text>
        <t>[Threaded comment]
Your version of Excel allows you to read this threaded comment; however, any edits to it will get removed if the file is opened in a newer version of Excel. Learn more: https://go.microsoft.com/fwlink/?linkid=870924
Comment:
    DC2+0 to DD60+0</t>
      </text>
    </comment>
    <comment ref="D202" authorId="2" shapeId="0" xr:uid="{FB002323-643E-4DB4-8B29-196939105587}">
      <text>
        <t>[Threaded comment]
Your version of Excel allows you to read this threaded comment; however, any edits to it will get removed if the file is opened in a newer version of Excel. Learn more: https://go.microsoft.com/fwlink/?linkid=870924
Comment:
    DD60+25 to DD60+18</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tc={B9BD2319-F344-4ED3-9D55-955AF28E8FF5}</author>
  </authors>
  <commentList>
    <comment ref="K1312" authorId="0" shapeId="0" xr:uid="{B9BD2319-F344-4ED3-9D55-955AF28E8FF5}">
      <text>
        <t xml:space="preserve">[Threaded comment]
Your version of Excel allows you to read this threaded comment; however, any edits to it will get removed if the file is opened in a newer version of Excel. Learn more: https://go.microsoft.com/fwlink/?linkid=870924
Comment:
    STEPBOX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tc={945B1D98-359B-4A12-B81D-AF5CCAF0DBB3}</author>
  </authors>
  <commentList>
    <comment ref="F26" authorId="0" shapeId="0" xr:uid="{945B1D98-359B-4A12-B81D-AF5CCAF0DBB3}">
      <text>
        <t xml:space="preserve">[Threaded comment]
Your version of Excel allows you to read this threaded comment; however, any edits to it will get removed if the file is opened in a newer version of Excel. Learn more: https://go.microsoft.com/fwlink/?linkid=870924
Comment:
    1nos Incl DCT tower </t>
      </text>
    </comment>
  </commentList>
</comments>
</file>

<file path=xl/sharedStrings.xml><?xml version="1.0" encoding="utf-8"?>
<sst xmlns="http://schemas.openxmlformats.org/spreadsheetml/2006/main" count="15941" uniqueCount="1644">
  <si>
    <t>Balance</t>
  </si>
  <si>
    <t>Remarks</t>
  </si>
  <si>
    <t>DA+3</t>
  </si>
  <si>
    <t>DA+0</t>
  </si>
  <si>
    <t>DA-3</t>
  </si>
  <si>
    <t>40/3</t>
  </si>
  <si>
    <t>40/4</t>
  </si>
  <si>
    <t>44/0</t>
  </si>
  <si>
    <t>36/0</t>
  </si>
  <si>
    <t>31/0</t>
  </si>
  <si>
    <t>32/0</t>
  </si>
  <si>
    <t>14/0</t>
  </si>
  <si>
    <t>16/0</t>
  </si>
  <si>
    <t>17/0</t>
  </si>
  <si>
    <t>Activity</t>
  </si>
  <si>
    <t>Today</t>
  </si>
  <si>
    <t>No of Gangs</t>
  </si>
  <si>
    <t>Paying Out</t>
  </si>
  <si>
    <t>Final Sag</t>
  </si>
  <si>
    <t>Earthing (Nos.)</t>
  </si>
  <si>
    <t>Sl.No.</t>
  </si>
  <si>
    <t>SPAN</t>
  </si>
  <si>
    <t>Route Length</t>
  </si>
  <si>
    <t>Submitted For Approval</t>
  </si>
  <si>
    <t>From Section</t>
  </si>
  <si>
    <t>To Section</t>
  </si>
  <si>
    <t>30/1</t>
  </si>
  <si>
    <t>Tower Erection (Nos)</t>
  </si>
  <si>
    <t xml:space="preserve">Foundation (Nos.) </t>
  </si>
  <si>
    <t>Excavation</t>
  </si>
  <si>
    <t>Soil Investigation (Nos.)</t>
  </si>
  <si>
    <t>Route Alignment (Km)</t>
  </si>
  <si>
    <t>Cumm. Progress up to last Month</t>
  </si>
  <si>
    <t>REMARKS</t>
  </si>
  <si>
    <t xml:space="preserve"> </t>
  </si>
  <si>
    <t xml:space="preserve">Earthing </t>
  </si>
  <si>
    <t xml:space="preserve">Tack Welding </t>
  </si>
  <si>
    <t>a)</t>
  </si>
  <si>
    <t>b)</t>
  </si>
  <si>
    <t xml:space="preserve">Detailed Survey </t>
  </si>
  <si>
    <t xml:space="preserve"> Section Length (Km)</t>
  </si>
  <si>
    <t xml:space="preserve">Check Survey </t>
  </si>
  <si>
    <t>CUMM. SR.NO</t>
  </si>
  <si>
    <t>MONTH SR.NO.</t>
  </si>
  <si>
    <t>Loc. No.</t>
  </si>
  <si>
    <t>Type of Tower</t>
  </si>
  <si>
    <t>Type of Classification</t>
  </si>
  <si>
    <t>Start</t>
  </si>
  <si>
    <t>Complete</t>
  </si>
  <si>
    <t xml:space="preserve">Name of Supervisor </t>
  </si>
  <si>
    <t>DA+9</t>
  </si>
  <si>
    <t>Approved</t>
  </si>
  <si>
    <t>18/0</t>
  </si>
  <si>
    <t>19/0</t>
  </si>
  <si>
    <t>20/0</t>
  </si>
  <si>
    <t>21/0</t>
  </si>
  <si>
    <t>22/0</t>
  </si>
  <si>
    <t>23/0</t>
  </si>
  <si>
    <t>24/0</t>
  </si>
  <si>
    <t>25/0</t>
  </si>
  <si>
    <t>26/0</t>
  </si>
  <si>
    <t>27/0</t>
  </si>
  <si>
    <t>27/1</t>
  </si>
  <si>
    <t>27/2</t>
  </si>
  <si>
    <t>28/0</t>
  </si>
  <si>
    <t>29/0</t>
  </si>
  <si>
    <t>30/0</t>
  </si>
  <si>
    <t>32/1</t>
  </si>
  <si>
    <t>33/0</t>
  </si>
  <si>
    <t>33/1</t>
  </si>
  <si>
    <t>33/2</t>
  </si>
  <si>
    <t>33/3</t>
  </si>
  <si>
    <t>35/0</t>
  </si>
  <si>
    <t>38/0</t>
  </si>
  <si>
    <t>39/0</t>
  </si>
  <si>
    <t>40/0</t>
  </si>
  <si>
    <t>41/0</t>
  </si>
  <si>
    <t>41/1</t>
  </si>
  <si>
    <t>42/0</t>
  </si>
  <si>
    <t>43/0</t>
  </si>
  <si>
    <t>DA+6</t>
  </si>
  <si>
    <t>94/0</t>
  </si>
  <si>
    <t>Approved Date</t>
  </si>
  <si>
    <t>Total</t>
  </si>
  <si>
    <t>31/1</t>
  </si>
  <si>
    <t xml:space="preserve">Consumed </t>
  </si>
  <si>
    <t>A</t>
  </si>
  <si>
    <t>B</t>
  </si>
  <si>
    <t>C</t>
  </si>
  <si>
    <t>D</t>
  </si>
  <si>
    <t>Name of the Contractor</t>
  </si>
  <si>
    <t>Unit</t>
  </si>
  <si>
    <t>Receipt Qty.</t>
  </si>
  <si>
    <t>Balance Required Qty.</t>
  </si>
  <si>
    <t>S. No.</t>
  </si>
  <si>
    <t>Present status</t>
  </si>
  <si>
    <t>Details of Tack Welding</t>
  </si>
  <si>
    <t>Section</t>
  </si>
  <si>
    <t>From</t>
  </si>
  <si>
    <t>To</t>
  </si>
  <si>
    <t>Length in Km's</t>
  </si>
  <si>
    <t>Insulator Hoisting</t>
  </si>
  <si>
    <t>Final sag</t>
  </si>
  <si>
    <t>Cum. Length in Km's</t>
  </si>
  <si>
    <t>Foundation</t>
  </si>
  <si>
    <t>Steel</t>
  </si>
  <si>
    <t>Insulator</t>
  </si>
  <si>
    <t>Paying Out Start</t>
  </si>
  <si>
    <t>Paying Out Completed</t>
  </si>
  <si>
    <t>OPGW (Km)</t>
  </si>
  <si>
    <t>Details of Earthing</t>
  </si>
  <si>
    <t>Details of Foundation</t>
  </si>
  <si>
    <t xml:space="preserve">Details of Stringing </t>
  </si>
  <si>
    <t>Details of OPGW Stringing</t>
  </si>
  <si>
    <t>Cum. Sr.No.</t>
  </si>
  <si>
    <t>Month Sr.No.</t>
  </si>
  <si>
    <t>Number Plate</t>
  </si>
  <si>
    <t>Section Length in Km's</t>
  </si>
  <si>
    <t>Drum Length in Km's</t>
  </si>
  <si>
    <t>Cum. Drum Length in Km's</t>
  </si>
  <si>
    <t>Danger Plate</t>
  </si>
  <si>
    <t>Details of Accessories</t>
  </si>
  <si>
    <t>Phase Plate</t>
  </si>
  <si>
    <t>Circuit Plate</t>
  </si>
  <si>
    <t>Anti Climbing device</t>
  </si>
  <si>
    <t>KEC International Limited</t>
  </si>
  <si>
    <t>LOA Quantity</t>
  </si>
  <si>
    <t>Nos</t>
  </si>
  <si>
    <t>E</t>
  </si>
  <si>
    <t>F</t>
  </si>
  <si>
    <t>G S Earthwire 7/3.66mm size</t>
  </si>
  <si>
    <t>Sets</t>
  </si>
  <si>
    <t>EA</t>
  </si>
  <si>
    <t>Vibration damper -7/3.66mm Earth Wire</t>
  </si>
  <si>
    <t>Suspension clamp assembly -7/3.66mm Earth Wire</t>
  </si>
  <si>
    <t>Tension clamp assembly-7/3.66mm Earth Wire</t>
  </si>
  <si>
    <t>Description</t>
  </si>
  <si>
    <t>Hardware Fittings</t>
  </si>
  <si>
    <t>Earthwire Acessories for 7/3.66mm</t>
  </si>
  <si>
    <t>OPGW / Hardware Fittings</t>
  </si>
  <si>
    <t>i</t>
  </si>
  <si>
    <t>ii</t>
  </si>
  <si>
    <t>iii</t>
  </si>
  <si>
    <t>iv</t>
  </si>
  <si>
    <t>v</t>
  </si>
  <si>
    <t>vi</t>
  </si>
  <si>
    <t>vii</t>
  </si>
  <si>
    <t>viii</t>
  </si>
  <si>
    <t>Kms</t>
  </si>
  <si>
    <t>Status of Line Materials, conductor and Tower Accessories</t>
  </si>
  <si>
    <t>ROW STATUS</t>
  </si>
  <si>
    <t>S.No</t>
  </si>
  <si>
    <t>T/Type</t>
  </si>
  <si>
    <t>Date of 1st approach</t>
  </si>
  <si>
    <t>Date of last approach</t>
  </si>
  <si>
    <t>Duration of ROW (Days)</t>
  </si>
  <si>
    <t>Nature of hindrance</t>
  </si>
  <si>
    <t>Brief description on resolution</t>
  </si>
  <si>
    <t>27/3</t>
  </si>
  <si>
    <t>DA-1.5</t>
  </si>
  <si>
    <t>27/4</t>
  </si>
  <si>
    <t>27/5</t>
  </si>
  <si>
    <t>FLEXIBLE AL BOND-7/3.66MM E/W</t>
  </si>
  <si>
    <t>Vibration Damper for 24 fibre OPGW</t>
  </si>
  <si>
    <t>KM</t>
  </si>
  <si>
    <t>SET</t>
  </si>
  <si>
    <t>Profile Approval (Kms)</t>
  </si>
  <si>
    <t>Foundation Classification.</t>
  </si>
  <si>
    <t>PGCIL</t>
  </si>
  <si>
    <t>27/6</t>
  </si>
  <si>
    <t>31/2</t>
  </si>
  <si>
    <t>31/3</t>
  </si>
  <si>
    <t>32/2</t>
  </si>
  <si>
    <t>34/0</t>
  </si>
  <si>
    <t>15/0</t>
  </si>
  <si>
    <t>37/0</t>
  </si>
  <si>
    <t>92/0</t>
  </si>
  <si>
    <t>42/3</t>
  </si>
  <si>
    <t>DA+1.5</t>
  </si>
  <si>
    <t>42/1</t>
  </si>
  <si>
    <t>42/2</t>
  </si>
  <si>
    <t>DC2+0</t>
  </si>
  <si>
    <t>20/1</t>
  </si>
  <si>
    <t>20/2</t>
  </si>
  <si>
    <t>20/3</t>
  </si>
  <si>
    <t>20/4</t>
  </si>
  <si>
    <t>DD45+0</t>
  </si>
  <si>
    <t>21/1</t>
  </si>
  <si>
    <t>21/2</t>
  </si>
  <si>
    <t>21/3</t>
  </si>
  <si>
    <t>21/4</t>
  </si>
  <si>
    <t>DD45+3</t>
  </si>
  <si>
    <t>DB2+0</t>
  </si>
  <si>
    <t>DC1+0</t>
  </si>
  <si>
    <t>DD60+18</t>
  </si>
  <si>
    <t>33/4</t>
  </si>
  <si>
    <t>DD60+0</t>
  </si>
  <si>
    <t>KEC INTERNATIONAL LIMITED</t>
  </si>
  <si>
    <t>Stringing U/P</t>
  </si>
  <si>
    <t>Tack Welding U/P</t>
  </si>
  <si>
    <t>18/1</t>
  </si>
  <si>
    <t>18/2</t>
  </si>
  <si>
    <t>Erection U/P</t>
  </si>
  <si>
    <t>Foundation U/P</t>
  </si>
  <si>
    <t>Excavation U/P</t>
  </si>
  <si>
    <t>DB1+0</t>
  </si>
  <si>
    <t>DC1-3</t>
  </si>
  <si>
    <t>Stringing completed</t>
  </si>
  <si>
    <t>Tack Welding completed</t>
  </si>
  <si>
    <t>Erection completed</t>
  </si>
  <si>
    <t>Foundation completed</t>
  </si>
  <si>
    <t>Excavation completed</t>
  </si>
  <si>
    <t>Earthing completed</t>
  </si>
  <si>
    <t>36/3</t>
  </si>
  <si>
    <t>40/1</t>
  </si>
  <si>
    <t>40/2</t>
  </si>
  <si>
    <t>DD45+9</t>
  </si>
  <si>
    <t>DD60+9</t>
  </si>
  <si>
    <t>DC1+9</t>
  </si>
  <si>
    <t>DB1+9</t>
  </si>
  <si>
    <t>DD60+6</t>
  </si>
  <si>
    <t>DD60+3</t>
  </si>
  <si>
    <t>DC1+6</t>
  </si>
  <si>
    <t>DB2+9</t>
  </si>
  <si>
    <t>DC2+9</t>
  </si>
  <si>
    <t>DC1+3</t>
  </si>
  <si>
    <t>DD60+25</t>
  </si>
  <si>
    <t>DC2+3</t>
  </si>
  <si>
    <t>DD45-1.5</t>
  </si>
  <si>
    <t>DD60-3</t>
  </si>
  <si>
    <t>Supplier</t>
  </si>
  <si>
    <t>Tower Type</t>
  </si>
  <si>
    <t>Towers</t>
  </si>
  <si>
    <t>DA Sub- Total</t>
  </si>
  <si>
    <t>DB1+3</t>
  </si>
  <si>
    <t>DB1+6</t>
  </si>
  <si>
    <t>DB2+3</t>
  </si>
  <si>
    <t>DB2+6</t>
  </si>
  <si>
    <t>DC2+6</t>
  </si>
  <si>
    <t>DD45+6</t>
  </si>
  <si>
    <t>400kV</t>
  </si>
  <si>
    <t>220kV</t>
  </si>
  <si>
    <t>132kV</t>
  </si>
  <si>
    <t>Name of Farmer</t>
  </si>
  <si>
    <t>Mobile no.</t>
  </si>
  <si>
    <t>Vill. Name</t>
  </si>
  <si>
    <t>Tehsil</t>
  </si>
  <si>
    <t>Cumulative Progress</t>
  </si>
  <si>
    <t>DD45+25</t>
  </si>
  <si>
    <t>36/1</t>
  </si>
  <si>
    <t>36/2</t>
  </si>
  <si>
    <t>DD45+18</t>
  </si>
  <si>
    <t>Gantry</t>
  </si>
  <si>
    <t>As per LOA</t>
  </si>
  <si>
    <t>As per Latest Estimate</t>
  </si>
  <si>
    <t>As per latest Estimate</t>
  </si>
  <si>
    <t>Approval  date</t>
  </si>
  <si>
    <t>Profile approval  date</t>
  </si>
  <si>
    <t>DC2-3</t>
  </si>
  <si>
    <t>18/6</t>
  </si>
  <si>
    <t>18/5</t>
  </si>
  <si>
    <t>18/4</t>
  </si>
  <si>
    <t>18/3</t>
  </si>
  <si>
    <t>Completed</t>
  </si>
  <si>
    <t>4/0</t>
  </si>
  <si>
    <t>5/0</t>
  </si>
  <si>
    <t>6/0</t>
  </si>
  <si>
    <t>6/1</t>
  </si>
  <si>
    <t>6/2</t>
  </si>
  <si>
    <t>7/0</t>
  </si>
  <si>
    <t>8/0</t>
  </si>
  <si>
    <t>9/0</t>
  </si>
  <si>
    <t>10/0</t>
  </si>
  <si>
    <t>11/0</t>
  </si>
  <si>
    <t>12/0</t>
  </si>
  <si>
    <t>13/0</t>
  </si>
  <si>
    <t>1/0</t>
  </si>
  <si>
    <t>2/0</t>
  </si>
  <si>
    <t>3/0</t>
  </si>
  <si>
    <t>Forest</t>
  </si>
  <si>
    <t>Revenue</t>
  </si>
  <si>
    <t>Stub</t>
  </si>
  <si>
    <t>UOM</t>
  </si>
  <si>
    <t>Total qty</t>
  </si>
  <si>
    <t>Tower Erection</t>
  </si>
  <si>
    <t>Rough Sag</t>
  </si>
  <si>
    <t>Final  Sag</t>
  </si>
  <si>
    <t>Foundation ROW</t>
  </si>
  <si>
    <t>Erection ROW</t>
  </si>
  <si>
    <t>DD45-3</t>
  </si>
  <si>
    <t>M10</t>
  </si>
  <si>
    <t>M20</t>
  </si>
  <si>
    <t>ROW Details</t>
  </si>
  <si>
    <t>G</t>
  </si>
  <si>
    <t>H</t>
  </si>
  <si>
    <t>EARTHING</t>
  </si>
  <si>
    <t>Final sag complete</t>
  </si>
  <si>
    <t xml:space="preserve">Sl. </t>
  </si>
  <si>
    <t>Sections in (mtrs)</t>
  </si>
  <si>
    <t>Name of Crossing</t>
  </si>
  <si>
    <t>Owner</t>
  </si>
  <si>
    <t>Approval status</t>
  </si>
  <si>
    <t>Status</t>
  </si>
  <si>
    <t>No</t>
  </si>
  <si>
    <t>FDN</t>
  </si>
  <si>
    <t>ERE</t>
  </si>
  <si>
    <t>STR</t>
  </si>
  <si>
    <t>AP 25</t>
  </si>
  <si>
    <t>AP 26</t>
  </si>
  <si>
    <t>AP 11</t>
  </si>
  <si>
    <t>AP 12</t>
  </si>
  <si>
    <t>Gang name</t>
  </si>
  <si>
    <t xml:space="preserve">2 Nos Provided to Powergrid </t>
  </si>
  <si>
    <t>.</t>
  </si>
  <si>
    <t>Date of Resolution</t>
  </si>
  <si>
    <t>Rev Month</t>
  </si>
  <si>
    <t>15/1</t>
  </si>
  <si>
    <t>RLY</t>
  </si>
  <si>
    <t>2a)</t>
  </si>
  <si>
    <t>2b)</t>
  </si>
  <si>
    <t>3a)</t>
  </si>
  <si>
    <t>3b)</t>
  </si>
  <si>
    <t>5a)</t>
  </si>
  <si>
    <t>5b)</t>
  </si>
  <si>
    <t>Qty</t>
  </si>
  <si>
    <t>WIP</t>
  </si>
  <si>
    <t>Profile Submission (Km)</t>
  </si>
  <si>
    <t>Bikaner III Gantry</t>
  </si>
  <si>
    <t>160 KN Insulator</t>
  </si>
  <si>
    <t>210 KN Insulator</t>
  </si>
  <si>
    <t>Double ISuspension String</t>
  </si>
  <si>
    <t>Single ISuspension String (Pilot)</t>
  </si>
  <si>
    <t>Quadruple Tension String</t>
  </si>
  <si>
    <t>MID SPAN COMPRESSION JOINT FOR AL59 ZEBRA CONDUCTOR</t>
  </si>
  <si>
    <t>REPAIR SLEEVE FOR AL59 ZEBRA CONDUCTOR</t>
  </si>
  <si>
    <t xml:space="preserve">PREFORMED RETAINING ROD TYPE SPACER DAMPER </t>
  </si>
  <si>
    <t>HEXAGONAL RIGID SPACER-765KV AC WITH AL59 HEX ZEBRA</t>
  </si>
  <si>
    <t>MID SPAN COMPRESSION JOINT FOR EW</t>
  </si>
  <si>
    <t>OPGW Cable</t>
  </si>
  <si>
    <t>Km</t>
  </si>
  <si>
    <t>DOWN LEAD CLAMP ASSY</t>
  </si>
  <si>
    <t>SUSPENSION CLAMP ASSY</t>
  </si>
  <si>
    <t>TENSION  FITTINGS ASSEMBLY ON SUSPENSION</t>
  </si>
  <si>
    <t xml:space="preserve">TENSION  FITTINGS ASSEMBLY FOR 24F OPGW (SPLICING) </t>
  </si>
  <si>
    <t>TENSION ASSEMBLY - DOUBLE TENSION PASS THROUGH</t>
  </si>
  <si>
    <t>TENSION ASSEMBLY - DEAD END FOR 24 FIBER OPGW</t>
  </si>
  <si>
    <t>i)</t>
  </si>
  <si>
    <t>Supply of Pipe Type Earthing</t>
  </si>
  <si>
    <t>ii)</t>
  </si>
  <si>
    <t>Supply of Counterpoise type (120 m length)</t>
  </si>
  <si>
    <t>iii)</t>
  </si>
  <si>
    <t>ROD TYPE EARTHING</t>
  </si>
  <si>
    <t>COUNTERPOISE TYPE CHEMICAL EARTHING</t>
  </si>
  <si>
    <t>Supply of Shieldwire Earthing including PG clamps, downlead clamps butexcluding Earthwire bits for Pipe typeearthing</t>
  </si>
  <si>
    <t>Supply of Shieldwire Earthing includingPG clamps, downlead clamps butexcluding Earthwire bits forCounterpoise type earthing</t>
  </si>
  <si>
    <t>SUPPLY OF CHEMICAL EARTHING: COUNTERPOISE TYPE  (280M LENGTH)</t>
  </si>
  <si>
    <t>GEEKAY WIRES PVT. LTD</t>
  </si>
  <si>
    <t>APAR INDUSTRIES LTD</t>
  </si>
  <si>
    <t>MOSDORFER INDIA PVT. LTD</t>
  </si>
  <si>
    <t>KEC INTERNATIONAL LTD</t>
  </si>
  <si>
    <t xml:space="preserve">Power Line Crossing–5 nos </t>
  </si>
  <si>
    <t xml:space="preserve">Railway Crossing-1 nos </t>
  </si>
  <si>
    <t xml:space="preserve">Cannal Crossing-1 nos </t>
  </si>
  <si>
    <t>AP 3</t>
  </si>
  <si>
    <t>AP 2</t>
  </si>
  <si>
    <t xml:space="preserve">SH Crossing-2 nos </t>
  </si>
  <si>
    <t>NH - 62</t>
  </si>
  <si>
    <t>RVPN</t>
  </si>
  <si>
    <t>AP 13</t>
  </si>
  <si>
    <t>400 KV D/C SUR-BKN</t>
  </si>
  <si>
    <t>AP 14</t>
  </si>
  <si>
    <t>AP 15</t>
  </si>
  <si>
    <t>AP 19</t>
  </si>
  <si>
    <t>AP 20</t>
  </si>
  <si>
    <t>Single Line Electrified Line</t>
  </si>
  <si>
    <t>AP 22</t>
  </si>
  <si>
    <t>AP 23</t>
  </si>
  <si>
    <t>AP 24</t>
  </si>
  <si>
    <t>AP 27</t>
  </si>
  <si>
    <t>765 KV D/C BKN-MGA T/L</t>
  </si>
  <si>
    <t>AP 28</t>
  </si>
  <si>
    <t>AP 29</t>
  </si>
  <si>
    <t>AP 32</t>
  </si>
  <si>
    <t>AP 33</t>
  </si>
  <si>
    <t>SH - 93</t>
  </si>
  <si>
    <t>SH - 03</t>
  </si>
  <si>
    <t>AP 16</t>
  </si>
  <si>
    <t xml:space="preserve">Canal </t>
  </si>
  <si>
    <t>9/4</t>
  </si>
  <si>
    <t>9/5</t>
  </si>
  <si>
    <t>9/6</t>
  </si>
  <si>
    <t>Survey and Profile Drawing Status</t>
  </si>
  <si>
    <t>Detail Survey</t>
  </si>
  <si>
    <t>Check Survey</t>
  </si>
  <si>
    <t>S.No.</t>
  </si>
  <si>
    <t>Length</t>
  </si>
  <si>
    <t xml:space="preserve">Detail Survey </t>
  </si>
  <si>
    <t>Detail Survey data to Engg</t>
  </si>
  <si>
    <t>Profile by Engg</t>
  </si>
  <si>
    <t>Final Profile</t>
  </si>
  <si>
    <t>Submission to PGCIL</t>
  </si>
  <si>
    <t>Approval by PGCIL</t>
  </si>
  <si>
    <t>Re-Profile by Engg.</t>
  </si>
  <si>
    <t>AP 8 - AP 9</t>
  </si>
  <si>
    <t>AP 9 - AP 11</t>
  </si>
  <si>
    <t>Total Length</t>
  </si>
  <si>
    <t>Approval</t>
  </si>
  <si>
    <t>DD60</t>
  </si>
  <si>
    <t>DB2</t>
  </si>
  <si>
    <t>DB1</t>
  </si>
  <si>
    <t>8/1</t>
  </si>
  <si>
    <t>8/2</t>
  </si>
  <si>
    <t>8/3</t>
  </si>
  <si>
    <t>8/4</t>
  </si>
  <si>
    <t>8/5</t>
  </si>
  <si>
    <t>8/6</t>
  </si>
  <si>
    <t>8/7</t>
  </si>
  <si>
    <t>8/8</t>
  </si>
  <si>
    <t>8/9</t>
  </si>
  <si>
    <t>8/10</t>
  </si>
  <si>
    <t>8/11</t>
  </si>
  <si>
    <t>DB1+12</t>
  </si>
  <si>
    <t>9/1</t>
  </si>
  <si>
    <t>Sandy</t>
  </si>
  <si>
    <t>9/2</t>
  </si>
  <si>
    <t>9/3</t>
  </si>
  <si>
    <t>9/7</t>
  </si>
  <si>
    <t>9/8</t>
  </si>
  <si>
    <t>9/9</t>
  </si>
  <si>
    <t>9/10</t>
  </si>
  <si>
    <t>9/11</t>
  </si>
  <si>
    <t>10/1</t>
  </si>
  <si>
    <t>10/2</t>
  </si>
  <si>
    <t>15/2</t>
  </si>
  <si>
    <t>15/3</t>
  </si>
  <si>
    <t>15/4</t>
  </si>
  <si>
    <t>15/5</t>
  </si>
  <si>
    <t>15/6</t>
  </si>
  <si>
    <t>15/7</t>
  </si>
  <si>
    <t>15/8</t>
  </si>
  <si>
    <t>15/9</t>
  </si>
  <si>
    <t>15/10</t>
  </si>
  <si>
    <t>15/11</t>
  </si>
  <si>
    <t>15/12</t>
  </si>
  <si>
    <t>18/7</t>
  </si>
  <si>
    <t>20/5</t>
  </si>
  <si>
    <t>20/6</t>
  </si>
  <si>
    <t>21/5</t>
  </si>
  <si>
    <t>DC2+15</t>
  </si>
  <si>
    <t>DD60+35</t>
  </si>
  <si>
    <t>29/1</t>
  </si>
  <si>
    <t>29/2</t>
  </si>
  <si>
    <t>29/3</t>
  </si>
  <si>
    <t>29/4</t>
  </si>
  <si>
    <t>29/5</t>
  </si>
  <si>
    <t>30/2</t>
  </si>
  <si>
    <t>30/3</t>
  </si>
  <si>
    <t>30/4</t>
  </si>
  <si>
    <t>30/5</t>
  </si>
  <si>
    <t>30/6</t>
  </si>
  <si>
    <t>30/7</t>
  </si>
  <si>
    <t>30/8</t>
  </si>
  <si>
    <t>30/9</t>
  </si>
  <si>
    <t>30/10</t>
  </si>
  <si>
    <t>31/4</t>
  </si>
  <si>
    <t>31/5</t>
  </si>
  <si>
    <t>31/6</t>
  </si>
  <si>
    <t>31/7</t>
  </si>
  <si>
    <t>31/8</t>
  </si>
  <si>
    <t>31/9</t>
  </si>
  <si>
    <t>31/10</t>
  </si>
  <si>
    <t>Shuvam Gupta</t>
  </si>
  <si>
    <t>4/1</t>
  </si>
  <si>
    <t>4/2</t>
  </si>
  <si>
    <t>4/3</t>
  </si>
  <si>
    <t>4/4</t>
  </si>
  <si>
    <t>4/5</t>
  </si>
  <si>
    <t>5/1</t>
  </si>
  <si>
    <t>5/2</t>
  </si>
  <si>
    <t>5/3</t>
  </si>
  <si>
    <t>5/4</t>
  </si>
  <si>
    <t>5/5</t>
  </si>
  <si>
    <t>5/6</t>
  </si>
  <si>
    <t>5/7</t>
  </si>
  <si>
    <t>5/8</t>
  </si>
  <si>
    <t>5/9</t>
  </si>
  <si>
    <t>5/10</t>
  </si>
  <si>
    <t>6/3</t>
  </si>
  <si>
    <t>6/4</t>
  </si>
  <si>
    <t>6/5</t>
  </si>
  <si>
    <t>6/6</t>
  </si>
  <si>
    <t>6/7</t>
  </si>
  <si>
    <t>6/8</t>
  </si>
  <si>
    <t>6/9</t>
  </si>
  <si>
    <t>6/10</t>
  </si>
  <si>
    <t>6/11</t>
  </si>
  <si>
    <t>7/1</t>
  </si>
  <si>
    <t>7/2</t>
  </si>
  <si>
    <t>7/3</t>
  </si>
  <si>
    <t>7/4</t>
  </si>
  <si>
    <t>7/5</t>
  </si>
  <si>
    <t>7/6</t>
  </si>
  <si>
    <t>8A/0</t>
  </si>
  <si>
    <t>13A/0</t>
  </si>
  <si>
    <t>Type of</t>
  </si>
  <si>
    <t>Tower</t>
  </si>
  <si>
    <t>TS Site Check</t>
  </si>
  <si>
    <t>AP 4 - AP 5</t>
  </si>
  <si>
    <t>AP 5 - AP 6</t>
  </si>
  <si>
    <t>a</t>
  </si>
  <si>
    <t>6/12</t>
  </si>
  <si>
    <t>7A/0</t>
  </si>
  <si>
    <t>7A/1</t>
  </si>
  <si>
    <t>7A/2</t>
  </si>
  <si>
    <t>7A/3</t>
  </si>
  <si>
    <t>7A/4</t>
  </si>
  <si>
    <t>7A/5</t>
  </si>
  <si>
    <t>DC2</t>
  </si>
  <si>
    <t>DD45</t>
  </si>
  <si>
    <t>b</t>
  </si>
  <si>
    <t>c</t>
  </si>
  <si>
    <t>Stubs</t>
  </si>
  <si>
    <t>Sahu Construction</t>
  </si>
  <si>
    <t>Choudhary construction</t>
  </si>
  <si>
    <t>Gnatry BKN -III</t>
  </si>
  <si>
    <t>NATIONAL HIGHWAY NH-62</t>
  </si>
  <si>
    <t>400KV DC LINE</t>
  </si>
  <si>
    <t>132KV SC LINE</t>
  </si>
  <si>
    <t>RAILWAY TRACK (SINGLE LINE ) ELECTRTIC</t>
  </si>
  <si>
    <t>220 KV S/C RVPN</t>
  </si>
  <si>
    <t>400 KV S/C RVPN(STP-BKN)</t>
  </si>
  <si>
    <t>765 KV D/C POWER GRID(BKN-MGA)</t>
  </si>
  <si>
    <t>Amritsar Jamnagar Expressway</t>
  </si>
  <si>
    <t>Canal</t>
  </si>
  <si>
    <t>CANAL</t>
  </si>
  <si>
    <t>STATE HIGHWAY SH-3</t>
  </si>
  <si>
    <t>STATE HIGHWAY SH-93</t>
  </si>
  <si>
    <t>Power Line Crossing</t>
  </si>
  <si>
    <t>Railway Crossing</t>
  </si>
  <si>
    <t>NH / SH Crossing</t>
  </si>
  <si>
    <t>AP</t>
  </si>
  <si>
    <t>Tower No.</t>
  </si>
  <si>
    <t>AP-0</t>
  </si>
  <si>
    <t>AP-1</t>
  </si>
  <si>
    <t>AP-2</t>
  </si>
  <si>
    <t>AP-3</t>
  </si>
  <si>
    <t>3/1</t>
  </si>
  <si>
    <t>3/2</t>
  </si>
  <si>
    <t>3/3</t>
  </si>
  <si>
    <t>3/4</t>
  </si>
  <si>
    <t>3/5</t>
  </si>
  <si>
    <t>3/6</t>
  </si>
  <si>
    <t>3/7</t>
  </si>
  <si>
    <t>3/8</t>
  </si>
  <si>
    <t>3/9</t>
  </si>
  <si>
    <t>3/10</t>
  </si>
  <si>
    <t>3/11</t>
  </si>
  <si>
    <t>AP-4</t>
  </si>
  <si>
    <t>AP-5</t>
  </si>
  <si>
    <t>AP-6</t>
  </si>
  <si>
    <t>AP-7</t>
  </si>
  <si>
    <t>AP-7A</t>
  </si>
  <si>
    <t>AP-8</t>
  </si>
  <si>
    <t>AP-8A</t>
  </si>
  <si>
    <t>AP-9</t>
  </si>
  <si>
    <t>AP-10</t>
  </si>
  <si>
    <t>AP-11</t>
  </si>
  <si>
    <t>AP-12</t>
  </si>
  <si>
    <t>AP-13</t>
  </si>
  <si>
    <t>AP-14</t>
  </si>
  <si>
    <t>AP-15</t>
  </si>
  <si>
    <t>AP-16</t>
  </si>
  <si>
    <t>AP-17</t>
  </si>
  <si>
    <t>AP-18</t>
  </si>
  <si>
    <t>AP-19</t>
  </si>
  <si>
    <t>AP-20</t>
  </si>
  <si>
    <t>AP-21</t>
  </si>
  <si>
    <t>AP-22</t>
  </si>
  <si>
    <t>AP-23</t>
  </si>
  <si>
    <t>AP-24</t>
  </si>
  <si>
    <t>AP-25</t>
  </si>
  <si>
    <t>AP-26</t>
  </si>
  <si>
    <t>AP-27</t>
  </si>
  <si>
    <t>AP-28</t>
  </si>
  <si>
    <t>AP-29</t>
  </si>
  <si>
    <t>AP-30</t>
  </si>
  <si>
    <t>AP-31</t>
  </si>
  <si>
    <t>AP-32</t>
  </si>
  <si>
    <t>AP-33</t>
  </si>
  <si>
    <t>33/5</t>
  </si>
  <si>
    <t>33/6</t>
  </si>
  <si>
    <t>33/7</t>
  </si>
  <si>
    <t>33/8</t>
  </si>
  <si>
    <t>33/9</t>
  </si>
  <si>
    <t>AP-34</t>
  </si>
  <si>
    <t>34/1</t>
  </si>
  <si>
    <t>34/2</t>
  </si>
  <si>
    <t>34/3</t>
  </si>
  <si>
    <t>34/4</t>
  </si>
  <si>
    <t>34/5</t>
  </si>
  <si>
    <t>34/6</t>
  </si>
  <si>
    <t>34/7</t>
  </si>
  <si>
    <t>34/8</t>
  </si>
  <si>
    <t>34/9</t>
  </si>
  <si>
    <t>34/10</t>
  </si>
  <si>
    <t>34/11</t>
  </si>
  <si>
    <t>34/12</t>
  </si>
  <si>
    <t>AP-35</t>
  </si>
  <si>
    <t>35/1</t>
  </si>
  <si>
    <t>35/2</t>
  </si>
  <si>
    <t>35/3</t>
  </si>
  <si>
    <t>35/4</t>
  </si>
  <si>
    <t>35/5</t>
  </si>
  <si>
    <t>35/6</t>
  </si>
  <si>
    <t>35/7</t>
  </si>
  <si>
    <t>35/8</t>
  </si>
  <si>
    <t>35/9</t>
  </si>
  <si>
    <t>35/10</t>
  </si>
  <si>
    <t>35/11</t>
  </si>
  <si>
    <t>AP-36</t>
  </si>
  <si>
    <t>AP-37</t>
  </si>
  <si>
    <t>37/1</t>
  </si>
  <si>
    <t>37/2</t>
  </si>
  <si>
    <t>37/3</t>
  </si>
  <si>
    <t>37/4</t>
  </si>
  <si>
    <t>37/5</t>
  </si>
  <si>
    <t>AP-38</t>
  </si>
  <si>
    <t>38/1</t>
  </si>
  <si>
    <t>38/2</t>
  </si>
  <si>
    <t>38/3</t>
  </si>
  <si>
    <t>38/4</t>
  </si>
  <si>
    <t>38/5</t>
  </si>
  <si>
    <t>38/6</t>
  </si>
  <si>
    <t>38/7</t>
  </si>
  <si>
    <t>38/8</t>
  </si>
  <si>
    <t>38/9</t>
  </si>
  <si>
    <t>38/10</t>
  </si>
  <si>
    <t>AP-39</t>
  </si>
  <si>
    <t>39/1</t>
  </si>
  <si>
    <t>39/2</t>
  </si>
  <si>
    <t>39/3</t>
  </si>
  <si>
    <t>39/4</t>
  </si>
  <si>
    <t>39/5</t>
  </si>
  <si>
    <t>39/6</t>
  </si>
  <si>
    <t>39/7</t>
  </si>
  <si>
    <t>39/8</t>
  </si>
  <si>
    <t>39/9</t>
  </si>
  <si>
    <t>39/10</t>
  </si>
  <si>
    <t>39/11</t>
  </si>
  <si>
    <t>AP-40</t>
  </si>
  <si>
    <t>40/5</t>
  </si>
  <si>
    <t>40/6</t>
  </si>
  <si>
    <t>40/7</t>
  </si>
  <si>
    <t>40/8</t>
  </si>
  <si>
    <t>40/9</t>
  </si>
  <si>
    <t>40/10</t>
  </si>
  <si>
    <t>40/11</t>
  </si>
  <si>
    <t>AP-40A</t>
  </si>
  <si>
    <t>40A/0</t>
  </si>
  <si>
    <t>AP-41</t>
  </si>
  <si>
    <t>AP-42</t>
  </si>
  <si>
    <t>AP-43</t>
  </si>
  <si>
    <t>43/1</t>
  </si>
  <si>
    <t>43/2</t>
  </si>
  <si>
    <t>43/3</t>
  </si>
  <si>
    <t>43/4</t>
  </si>
  <si>
    <t>43/5</t>
  </si>
  <si>
    <t>43/6</t>
  </si>
  <si>
    <t>43/7</t>
  </si>
  <si>
    <t>43/8</t>
  </si>
  <si>
    <t>AP-44</t>
  </si>
  <si>
    <t>Location</t>
  </si>
  <si>
    <t xml:space="preserve">No of </t>
  </si>
  <si>
    <t>Hold</t>
  </si>
  <si>
    <t>AP-13A</t>
  </si>
  <si>
    <t>Bhagirath</t>
  </si>
  <si>
    <t>Lunkaransar</t>
  </si>
  <si>
    <t>Devi Lal</t>
  </si>
  <si>
    <t>Jaisa, Dhirera(PO)</t>
  </si>
  <si>
    <t>Harshit Kumar</t>
  </si>
  <si>
    <t>Manoj Gupta</t>
  </si>
  <si>
    <r>
      <rPr>
        <b/>
        <sz val="11"/>
        <rFont val="Calibri"/>
        <family val="2"/>
        <scheme val="minor"/>
      </rPr>
      <t>Office:</t>
    </r>
    <r>
      <rPr>
        <sz val="11"/>
        <rFont val="Calibri"/>
        <family val="2"/>
        <scheme val="minor"/>
      </rPr>
      <t xml:space="preserve"> Hansera, Bikaner, Rajasthan.</t>
    </r>
  </si>
  <si>
    <t xml:space="preserve">Over all Tower Location details </t>
  </si>
  <si>
    <t>Resolved</t>
  </si>
  <si>
    <t>Revenue (In Lakhs)</t>
  </si>
  <si>
    <t>Sl. No.</t>
  </si>
  <si>
    <t>Date</t>
  </si>
  <si>
    <t xml:space="preserve">Stub setting </t>
  </si>
  <si>
    <t>Pradip Das</t>
  </si>
  <si>
    <t>AP 11 - AP 15</t>
  </si>
  <si>
    <t>AP 15 - AP 16</t>
  </si>
  <si>
    <t>AP-5A</t>
  </si>
  <si>
    <t>5A/0</t>
  </si>
  <si>
    <t>AP-23A</t>
  </si>
  <si>
    <t>23A/0</t>
  </si>
  <si>
    <t>Muniram Moond</t>
  </si>
  <si>
    <t>Meharana</t>
  </si>
  <si>
    <t>Check Survey approved(Km)</t>
  </si>
  <si>
    <t>Pradip Singh</t>
  </si>
  <si>
    <t>P</t>
  </si>
  <si>
    <t>Sub-Total</t>
  </si>
  <si>
    <t>As on</t>
  </si>
  <si>
    <t>Foundation Daily Progress Register</t>
  </si>
  <si>
    <t>Competed</t>
  </si>
  <si>
    <t>Dungar Ram</t>
  </si>
  <si>
    <t>Kujti</t>
  </si>
  <si>
    <t>765kV</t>
  </si>
  <si>
    <t>NH-62</t>
  </si>
  <si>
    <t>Exp. Way</t>
  </si>
  <si>
    <t>Common Point</t>
  </si>
  <si>
    <t>Visual Chart</t>
  </si>
  <si>
    <t>AP 20 - AP 21</t>
  </si>
  <si>
    <t>Anmol Construction</t>
  </si>
  <si>
    <t>Daksh Enterprise</t>
  </si>
  <si>
    <t>Area damage measurement isssue</t>
  </si>
  <si>
    <t>Back filling</t>
  </si>
  <si>
    <t>Mukharam</t>
  </si>
  <si>
    <t>Hetram godara</t>
  </si>
  <si>
    <t xml:space="preserve">Dheereran </t>
  </si>
  <si>
    <t>F(D)</t>
  </si>
  <si>
    <t>F(C )</t>
  </si>
  <si>
    <t>C(D)</t>
  </si>
  <si>
    <t>P(C )</t>
  </si>
  <si>
    <t>F(A)</t>
  </si>
  <si>
    <t>F(B)</t>
  </si>
  <si>
    <t>C(B)</t>
  </si>
  <si>
    <t xml:space="preserve">F(C) </t>
  </si>
  <si>
    <t>P(B)</t>
  </si>
  <si>
    <t>P(A)</t>
  </si>
  <si>
    <t>P(D)</t>
  </si>
  <si>
    <t>C(A)</t>
  </si>
  <si>
    <t>P(B )</t>
  </si>
  <si>
    <t>Test Cube</t>
  </si>
  <si>
    <t>Pit-C(F)</t>
  </si>
  <si>
    <t>Pit-D(F)</t>
  </si>
  <si>
    <t>Pit-A(F)</t>
  </si>
  <si>
    <t>Pit-C(C)</t>
  </si>
  <si>
    <t>Pit-B(C)</t>
  </si>
  <si>
    <t>Pit-C(P)</t>
  </si>
  <si>
    <t>Pit-D(C)</t>
  </si>
  <si>
    <t>Pit-A(C)</t>
  </si>
  <si>
    <t>Pit-D(P)</t>
  </si>
  <si>
    <t>Pit-B(F)</t>
  </si>
  <si>
    <t>Pit-A(P)</t>
  </si>
  <si>
    <t>Pit-B(P)</t>
  </si>
  <si>
    <t>Pit-B(FS)</t>
  </si>
  <si>
    <t>Pit-C,D(FS)</t>
  </si>
  <si>
    <t>C(C )</t>
  </si>
  <si>
    <t>A(C )</t>
  </si>
  <si>
    <t>A(F)</t>
  </si>
  <si>
    <t>B(C )</t>
  </si>
  <si>
    <t>C(F)</t>
  </si>
  <si>
    <t>D(F)</t>
  </si>
  <si>
    <t>C(P)</t>
  </si>
  <si>
    <t>D(C )</t>
  </si>
  <si>
    <t>A-FS,D,C-CH</t>
  </si>
  <si>
    <t>A(P)</t>
  </si>
  <si>
    <t>B(F)</t>
  </si>
  <si>
    <t>Pit-C,D(P)</t>
  </si>
  <si>
    <t>D(P)</t>
  </si>
  <si>
    <t>Pit A-F</t>
  </si>
  <si>
    <t>Pit C-F</t>
  </si>
  <si>
    <t>Anil MG</t>
  </si>
  <si>
    <t>Amit Kumar</t>
  </si>
  <si>
    <t>A(C)</t>
  </si>
  <si>
    <t>Date of Casting</t>
  </si>
  <si>
    <t>Due date of Testing</t>
  </si>
  <si>
    <t>Slump</t>
  </si>
  <si>
    <t>Vlook up Data:-</t>
  </si>
  <si>
    <t>Land owner stopped the work and not allowing to work till finalisation of compentation amount.</t>
  </si>
  <si>
    <t>B(P)</t>
  </si>
  <si>
    <t>C(C)</t>
  </si>
  <si>
    <t>B(C)</t>
  </si>
  <si>
    <t xml:space="preserve">Amit Kumar (C&amp;D)
</t>
  </si>
  <si>
    <t>Jetharam Sharma</t>
  </si>
  <si>
    <t>Current
Month
Achieved 
(As on dated )</t>
  </si>
  <si>
    <t>AP 23 - AP 27</t>
  </si>
  <si>
    <t>AP 27 - AP 28</t>
  </si>
  <si>
    <t>AP 31 - AP 32</t>
  </si>
  <si>
    <t>Chetram/Mustak</t>
  </si>
  <si>
    <t>A,B-CH</t>
  </si>
  <si>
    <t>A,B-P</t>
  </si>
  <si>
    <t>D-FS</t>
  </si>
  <si>
    <t>Pit-A,B-FS</t>
  </si>
  <si>
    <t>Gajanand</t>
  </si>
  <si>
    <t>RK Mines</t>
  </si>
  <si>
    <t>FA</t>
  </si>
  <si>
    <t>CA</t>
  </si>
  <si>
    <t>Swastik</t>
  </si>
  <si>
    <t>Shree Ganga</t>
  </si>
  <si>
    <t>Nitish</t>
  </si>
  <si>
    <t>Pradeep Singh</t>
  </si>
  <si>
    <t>Shantanu</t>
  </si>
  <si>
    <t>Om Prakash Godhra (2 Leg)
MukhRam (2 Leg)</t>
  </si>
  <si>
    <t>6377579215
9587202243</t>
  </si>
  <si>
    <t>AP 32 - AP 33</t>
  </si>
  <si>
    <t>AP 33 - AP 34</t>
  </si>
  <si>
    <t>AP 40 - AP 41</t>
  </si>
  <si>
    <t>AP 41 - AP 44</t>
  </si>
  <si>
    <t>32A/0</t>
  </si>
  <si>
    <t>32A/1</t>
  </si>
  <si>
    <t>37A/0</t>
  </si>
  <si>
    <t>37A/1</t>
  </si>
  <si>
    <t>37A/2</t>
  </si>
  <si>
    <t>37A/3</t>
  </si>
  <si>
    <t>37A/4</t>
  </si>
  <si>
    <t>37A/5</t>
  </si>
  <si>
    <t>37A/6</t>
  </si>
  <si>
    <t>Frustum</t>
  </si>
  <si>
    <t>Pyramid</t>
  </si>
  <si>
    <t>Chimney</t>
  </si>
  <si>
    <t>A-FS</t>
  </si>
  <si>
    <t>B-FS</t>
  </si>
  <si>
    <t>D(C)</t>
  </si>
  <si>
    <t>Nitish &amp; Tanmai Dey</t>
  </si>
  <si>
    <t>Nistish</t>
  </si>
  <si>
    <t>AP-37A</t>
  </si>
  <si>
    <t>Radha krishnan</t>
  </si>
  <si>
    <t>B-P</t>
  </si>
  <si>
    <t>P-B</t>
  </si>
  <si>
    <t>C-FS</t>
  </si>
  <si>
    <t>A-P</t>
  </si>
  <si>
    <t>A-B-CH</t>
  </si>
  <si>
    <t>D-F</t>
  </si>
  <si>
    <t>A-F</t>
  </si>
  <si>
    <t>Priyanshi Power Project</t>
  </si>
  <si>
    <t>AP 28 - AP 29</t>
  </si>
  <si>
    <t>Project :- TL02 for Bikaner-III - Neemrana-II 765 KV DC Line Part-I associated with Transmission system for excavation of power from Rajasthan REZ Ph-IV (Part-I) (Bikaner Complex: 7.7 GW)</t>
  </si>
  <si>
    <t>Ref. :- CC/T/W-TW/DOM/A04/23/10569/NOA-1 &amp; 2/24-103421/01 &amp; 02 Date. 12/03/2024</t>
  </si>
  <si>
    <t>Line Length :- 112 KM</t>
  </si>
  <si>
    <t xml:space="preserve">Status as on </t>
  </si>
  <si>
    <t>Activity / Description</t>
  </si>
  <si>
    <t>Start Date</t>
  </si>
  <si>
    <t>End Date</t>
  </si>
  <si>
    <t>Cumm. Till date</t>
  </si>
  <si>
    <t>Supplies</t>
  </si>
  <si>
    <t>Line Materials</t>
  </si>
  <si>
    <t>%</t>
  </si>
  <si>
    <t>Vendor Finalisation</t>
  </si>
  <si>
    <t>Submission / Approval of Drawings</t>
  </si>
  <si>
    <t>Receipt at site of Stubs &amp; Earthing</t>
  </si>
  <si>
    <t>Stubs - Actual Status</t>
  </si>
  <si>
    <t>Earthing Rod - Actual Status</t>
  </si>
  <si>
    <t>d</t>
  </si>
  <si>
    <t>Receipt at site of Towers</t>
  </si>
  <si>
    <t>Actual Status</t>
  </si>
  <si>
    <t>MT</t>
  </si>
  <si>
    <t>e</t>
  </si>
  <si>
    <t xml:space="preserve">Receipt of Insulators at site </t>
  </si>
  <si>
    <t>f</t>
  </si>
  <si>
    <t xml:space="preserve">Receipt of Hardware Fittings &amp; Accessories at site </t>
  </si>
  <si>
    <t>g</t>
  </si>
  <si>
    <t xml:space="preserve">Receipt of Conductors at site </t>
  </si>
  <si>
    <t>h</t>
  </si>
  <si>
    <t xml:space="preserve">Receipt of Conductors Accessories at site </t>
  </si>
  <si>
    <t xml:space="preserve">Receipt of Earth Wire &amp; its Accessories at site </t>
  </si>
  <si>
    <t>k</t>
  </si>
  <si>
    <t>Receipt of Aviation materials</t>
  </si>
  <si>
    <t>Service</t>
  </si>
  <si>
    <t>Establishment of Site Office/Store, Mobilization</t>
  </si>
  <si>
    <t>Route Alignment Submission and Approval</t>
  </si>
  <si>
    <t>Detailed survey Submission and Approval</t>
  </si>
  <si>
    <t>Check survey Submission and Approval</t>
  </si>
  <si>
    <t>Submission of Forest proposal (If any)</t>
  </si>
  <si>
    <t>Stringing | Conductor</t>
  </si>
  <si>
    <t>Stringing || OPGW</t>
  </si>
  <si>
    <t>Testing &amp; Commisioning</t>
  </si>
  <si>
    <t>Mangilal</t>
  </si>
  <si>
    <t>Ram Pratap</t>
  </si>
  <si>
    <t>Bal. Approval pending</t>
  </si>
  <si>
    <t>L2</t>
  </si>
  <si>
    <t>Till date</t>
  </si>
  <si>
    <t xml:space="preserve">Ankit Yadav </t>
  </si>
  <si>
    <t xml:space="preserve">Tanmoy </t>
  </si>
  <si>
    <t xml:space="preserve">Ram Enterprises </t>
  </si>
  <si>
    <t xml:space="preserve">Goyal Industries </t>
  </si>
  <si>
    <t xml:space="preserve">Kishor Nai </t>
  </si>
  <si>
    <t xml:space="preserve">Excavation </t>
  </si>
  <si>
    <t xml:space="preserve">Steel </t>
  </si>
  <si>
    <t xml:space="preserve">Stubs </t>
  </si>
  <si>
    <t>Vishwas/Bala ji</t>
  </si>
  <si>
    <t xml:space="preserve">Bhagwana Ram </t>
  </si>
  <si>
    <t xml:space="preserve">Sodewali </t>
  </si>
  <si>
    <t xml:space="preserve">Bhagirth Tarad </t>
  </si>
  <si>
    <t>Haphasra</t>
  </si>
  <si>
    <t>Doodiyali</t>
  </si>
  <si>
    <t>Jasrasar</t>
  </si>
  <si>
    <t>Sahjrasar</t>
  </si>
  <si>
    <t>Mukesh S/O Patram</t>
  </si>
  <si>
    <t xml:space="preserve">Choru Ram </t>
  </si>
  <si>
    <t>Ramakant Saraswat</t>
  </si>
  <si>
    <t xml:space="preserve">Tiku Ram Sinwar </t>
  </si>
  <si>
    <t xml:space="preserve">Shivpal Singh &amp; Villagers </t>
  </si>
  <si>
    <t>Dulmera</t>
  </si>
  <si>
    <t>Pukhraj Godara</t>
  </si>
  <si>
    <t xml:space="preserve">Jessan </t>
  </si>
  <si>
    <t xml:space="preserve">Jagdish Jyani </t>
  </si>
  <si>
    <t xml:space="preserve">Bhawani Shanker </t>
  </si>
  <si>
    <t xml:space="preserve">Dhirera </t>
  </si>
  <si>
    <t>32/3</t>
  </si>
  <si>
    <t>32/4</t>
  </si>
  <si>
    <t>32/5</t>
  </si>
  <si>
    <t>32/6</t>
  </si>
  <si>
    <t>32/7</t>
  </si>
  <si>
    <t xml:space="preserve">Bajrang das S/o Ramrakh das </t>
  </si>
  <si>
    <t xml:space="preserve">Actual Status of Tower </t>
  </si>
  <si>
    <t>AP 6 - AP 7</t>
  </si>
  <si>
    <t>AP 7 - AP 8</t>
  </si>
  <si>
    <t>DA+3 MTR BODY EXT</t>
  </si>
  <si>
    <t>DA+6 MTR BODY EXT</t>
  </si>
  <si>
    <t>DA+9 MTR BODY EXT</t>
  </si>
  <si>
    <t>DA+0 MTR BODY EXT</t>
  </si>
  <si>
    <t>Choudhary construction-2</t>
  </si>
  <si>
    <t>Reshpaul Tyagi</t>
  </si>
  <si>
    <t>Goyal Industries -2</t>
  </si>
  <si>
    <t>AP- 4A/0</t>
  </si>
  <si>
    <t>4A/0</t>
  </si>
  <si>
    <t>4A/1</t>
  </si>
  <si>
    <t>4A/2</t>
  </si>
  <si>
    <t>4A/3</t>
  </si>
  <si>
    <t>4A/4</t>
  </si>
  <si>
    <t>4A/5</t>
  </si>
  <si>
    <t>4A/6</t>
  </si>
  <si>
    <t>AP-29A/0</t>
  </si>
  <si>
    <t>29A/0</t>
  </si>
  <si>
    <t>29A/1</t>
  </si>
  <si>
    <t>29A/2</t>
  </si>
  <si>
    <t>29A/3</t>
  </si>
  <si>
    <t>29A/4</t>
  </si>
  <si>
    <t>29A/5</t>
  </si>
  <si>
    <t>29A/6</t>
  </si>
  <si>
    <t>AP-32A/0</t>
  </si>
  <si>
    <t xml:space="preserve">TA-413 Tower Schedule </t>
  </si>
  <si>
    <t>As per Approved Detail survey TS</t>
  </si>
  <si>
    <t>Type of Structure</t>
  </si>
  <si>
    <t>Detail survey</t>
  </si>
  <si>
    <t>PR released</t>
  </si>
  <si>
    <t xml:space="preserve">TOT </t>
  </si>
  <si>
    <t>Saheb guchait</t>
  </si>
  <si>
    <t>AP 0 - AP 3</t>
  </si>
  <si>
    <t>AP 3 - AP 4</t>
  </si>
  <si>
    <t>SUPPLY STATUS</t>
  </si>
  <si>
    <t>LOA Qty</t>
  </si>
  <si>
    <t>Final Est. Qty</t>
  </si>
  <si>
    <t>Cum. Completed</t>
  </si>
  <si>
    <t>Qty.</t>
  </si>
  <si>
    <t>I</t>
  </si>
  <si>
    <t>SUPPLY</t>
  </si>
  <si>
    <t>Conductor</t>
  </si>
  <si>
    <t xml:space="preserve">Earthwire  </t>
  </si>
  <si>
    <t xml:space="preserve">OPGW drums </t>
  </si>
  <si>
    <t>OPGW H/W fittings</t>
  </si>
  <si>
    <t>Received Qty</t>
  </si>
  <si>
    <t>Balance Qty.</t>
  </si>
  <si>
    <t>C=(A-B)</t>
  </si>
  <si>
    <t>2 i)</t>
  </si>
  <si>
    <t xml:space="preserve">SUPPLY of Stubs </t>
  </si>
  <si>
    <t>1)</t>
  </si>
  <si>
    <t>Set</t>
  </si>
  <si>
    <t>DA(0-2)</t>
  </si>
  <si>
    <t>SUPPLY of TOWER</t>
  </si>
  <si>
    <t>Conductor Accessories H/W</t>
  </si>
  <si>
    <t>DB Sub- Total</t>
  </si>
  <si>
    <t>DC Sub- Total</t>
  </si>
  <si>
    <t>Grand Sub- Total</t>
  </si>
  <si>
    <t>Percenatge</t>
  </si>
  <si>
    <t>NH Crossing-2 nos</t>
  </si>
  <si>
    <t>132 KV S/C BKN-LKS T/L</t>
  </si>
  <si>
    <t>400 KV S/C  STP-BKN T/L</t>
  </si>
  <si>
    <t>220 KV S/C SUR-BKN</t>
  </si>
  <si>
    <t>DA-3 MTR BODY EXT</t>
  </si>
  <si>
    <t>DA-1.5 MTR BODY EXT</t>
  </si>
  <si>
    <t>DA+1.5 MTR BODY EXT</t>
  </si>
  <si>
    <t>DD Sub- Total</t>
  </si>
  <si>
    <t>Final Est.Qty</t>
  </si>
  <si>
    <t>DA up to 9MBE</t>
  </si>
  <si>
    <t xml:space="preserve">Sanjay Construction </t>
  </si>
  <si>
    <t>Progress overview (Tower wise breakups)</t>
  </si>
  <si>
    <t>TOT</t>
  </si>
  <si>
    <t>Total Qty in No's</t>
  </si>
  <si>
    <t xml:space="preserve">FDN </t>
  </si>
  <si>
    <t>Comp.</t>
  </si>
  <si>
    <t>Span</t>
  </si>
  <si>
    <t>Cumm.</t>
  </si>
  <si>
    <t xml:space="preserve">DS Status as on </t>
  </si>
  <si>
    <t>Length (m)</t>
  </si>
  <si>
    <t>Span (km)</t>
  </si>
  <si>
    <t>SPT</t>
  </si>
  <si>
    <t xml:space="preserve">Completed </t>
  </si>
  <si>
    <t>NH</t>
  </si>
  <si>
    <t>132 KV PL</t>
  </si>
  <si>
    <t>400 KV PL</t>
  </si>
  <si>
    <t>11KV LINE</t>
  </si>
  <si>
    <t>Rly</t>
  </si>
  <si>
    <t>220 kv PL</t>
  </si>
  <si>
    <t>400 kv PL</t>
  </si>
  <si>
    <t>765 kv PL</t>
  </si>
  <si>
    <t>Bal.</t>
  </si>
  <si>
    <t>Choudhary construction-1</t>
  </si>
  <si>
    <t>Aug'2024</t>
  </si>
  <si>
    <t>Baldev Raj</t>
  </si>
  <si>
    <t>Suresh Rathi</t>
  </si>
  <si>
    <t>Kalu</t>
  </si>
  <si>
    <t xml:space="preserve">Land owners is not agree to construct  tower in their land </t>
  </si>
  <si>
    <t xml:space="preserve">Profile Status </t>
  </si>
  <si>
    <t xml:space="preserve">Submiteed </t>
  </si>
  <si>
    <t>AP 30 - AP 31</t>
  </si>
  <si>
    <t xml:space="preserve">AL-59 Zebra Conductor </t>
  </si>
  <si>
    <t>Accessories for Conductor AL-59 Zebra</t>
  </si>
  <si>
    <t xml:space="preserve">As per approved Detail survey TS  </t>
  </si>
  <si>
    <t>Structure details tower for tower qty</t>
  </si>
  <si>
    <t>Approved details survey</t>
  </si>
  <si>
    <t>Total Qty</t>
  </si>
  <si>
    <t>DA+4.5</t>
  </si>
  <si>
    <t xml:space="preserve">In b/w 2 loc will completed </t>
  </si>
  <si>
    <t>Protek infra</t>
  </si>
  <si>
    <t xml:space="preserve">Bharat Singh Anjana </t>
  </si>
  <si>
    <t>Landowner demanded to high compensation</t>
  </si>
  <si>
    <t>Drum</t>
  </si>
  <si>
    <t xml:space="preserve">Ruhela Brothers </t>
  </si>
  <si>
    <t>Chetram</t>
  </si>
  <si>
    <t xml:space="preserve">Mohanram Jangir </t>
  </si>
  <si>
    <t>Sahajrasar</t>
  </si>
  <si>
    <t xml:space="preserve">Pappu Das </t>
  </si>
  <si>
    <t>Nathusar</t>
  </si>
  <si>
    <t xml:space="preserve">Hardevaram </t>
  </si>
  <si>
    <t xml:space="preserve">Ranwasar </t>
  </si>
  <si>
    <t xml:space="preserve">Chhelu charan </t>
  </si>
  <si>
    <t xml:space="preserve">Jivraj Charan </t>
  </si>
  <si>
    <t>Lunkarasar</t>
  </si>
  <si>
    <t>AP 29 - AP 30</t>
  </si>
  <si>
    <t>Sep'2024</t>
  </si>
  <si>
    <t>Ankit Yadav</t>
  </si>
  <si>
    <t xml:space="preserve">Jetharam </t>
  </si>
  <si>
    <t xml:space="preserve">Somasar </t>
  </si>
  <si>
    <t>DA+4.5 MTR BODY EXT</t>
  </si>
  <si>
    <t xml:space="preserve">DC1 </t>
  </si>
  <si>
    <t>SUPPLY STATUS SUMMARY</t>
  </si>
  <si>
    <t>TOWER SUPPLY STATUS SUMMARY</t>
  </si>
  <si>
    <t xml:space="preserve"> TA413 : 765 KV D/C Bikaner III - Neemrana II TL02</t>
  </si>
  <si>
    <t xml:space="preserve">Bhagwan construction </t>
  </si>
  <si>
    <t xml:space="preserve">Tower Erection </t>
  </si>
  <si>
    <t xml:space="preserve">Manoj Kumar Gupta </t>
  </si>
  <si>
    <t xml:space="preserve">
01-07-2024</t>
  </si>
  <si>
    <t xml:space="preserve">
03-07-2024</t>
  </si>
  <si>
    <t xml:space="preserve">
06-07-2024</t>
  </si>
  <si>
    <t xml:space="preserve">
07-07-2024</t>
  </si>
  <si>
    <t>AP 34 - AP 35</t>
  </si>
  <si>
    <t>AP 35 - AP 37</t>
  </si>
  <si>
    <t>AP 37 - AP 38</t>
  </si>
  <si>
    <r>
      <t xml:space="preserve">OWNER: </t>
    </r>
    <r>
      <rPr>
        <sz val="12"/>
        <color theme="1"/>
        <rFont val="Calibri"/>
        <family val="2"/>
        <scheme val="minor"/>
      </rPr>
      <t>M/S. M/S. POWERGRID BIKANER NEEMRANA TRANSMISSION LIMITED (POWER GRID CORPORATION OF INDIA)</t>
    </r>
  </si>
  <si>
    <r>
      <t xml:space="preserve">CONTRACTOR: </t>
    </r>
    <r>
      <rPr>
        <sz val="12"/>
        <color theme="1"/>
        <rFont val="Calibri"/>
        <family val="2"/>
        <scheme val="minor"/>
      </rPr>
      <t xml:space="preserve">M/S. KEC INTERNATIONAL LIMITED. </t>
    </r>
  </si>
  <si>
    <r>
      <t xml:space="preserve">PROJECT: </t>
    </r>
    <r>
      <rPr>
        <sz val="12"/>
        <color theme="1"/>
        <rFont val="Calibri"/>
        <family val="2"/>
        <scheme val="minor"/>
      </rPr>
      <t>CONSTRUCTION OF 765KV D/C Bikaner III to Neemrana II Transmission Line</t>
    </r>
  </si>
  <si>
    <t>STATUTORY PROPOSALS STATUS</t>
  </si>
  <si>
    <t>Sl.No</t>
  </si>
  <si>
    <t>Description of Crossing</t>
  </si>
  <si>
    <t>Crossing Authority</t>
  </si>
  <si>
    <t>Proposal Submission Status</t>
  </si>
  <si>
    <t>Contact Details</t>
  </si>
  <si>
    <t xml:space="preserve"> POWER LINE CROSSINGS</t>
  </si>
  <si>
    <t>SUBMITTED ON DT: 24.07.2024</t>
  </si>
  <si>
    <t>RAILWAY CROSSINGS</t>
  </si>
  <si>
    <t>Railway Line Electrified SingleTrack</t>
  </si>
  <si>
    <t>NORTH WEST RAILWAY ZONE</t>
  </si>
  <si>
    <t>SUBMITTED ON DT: 24.08.2024</t>
  </si>
  <si>
    <t xml:space="preserve"> FOREST CROSSING/CLEARANCE</t>
  </si>
  <si>
    <t>Forest Department</t>
  </si>
  <si>
    <t>SUBMITTED ON DT: 15.06.2024</t>
  </si>
  <si>
    <t>CANAL CROSSINGS</t>
  </si>
  <si>
    <t>Canal crossing</t>
  </si>
  <si>
    <t>-</t>
  </si>
  <si>
    <t xml:space="preserve"> NATIONAL HIGHWAY CROSSING</t>
  </si>
  <si>
    <t>BIKANER DIVISION</t>
  </si>
  <si>
    <t>SUBMITTED ON DT: 21.08.2024</t>
  </si>
  <si>
    <t>NH - 754A</t>
  </si>
  <si>
    <t xml:space="preserve"> STATE HIGHWAY CROSSING</t>
  </si>
  <si>
    <t>Documentation preparation under process</t>
  </si>
  <si>
    <t>Under preparation</t>
  </si>
  <si>
    <t>Shall be submitted on dt: 28.09.2024</t>
  </si>
  <si>
    <t>Summary</t>
  </si>
  <si>
    <t>Total Nos</t>
  </si>
  <si>
    <t>Proposal Submitted</t>
  </si>
  <si>
    <t>Approval/NOC Obtained</t>
  </si>
  <si>
    <t>POWERLINE CROSSINGS</t>
  </si>
  <si>
    <t>NATIONAL HIGHWAY CROSSINGS</t>
  </si>
  <si>
    <t>RAILWAY CROSSING</t>
  </si>
  <si>
    <t>FOREST CLEARANCE</t>
  </si>
  <si>
    <t>CANAL CROSSING</t>
  </si>
  <si>
    <t xml:space="preserve">CIVIL AVIATION </t>
  </si>
  <si>
    <t>PTCC</t>
  </si>
  <si>
    <t>j</t>
  </si>
  <si>
    <t xml:space="preserve">Receipt of OPGW  &amp; its Accessories at site </t>
  </si>
  <si>
    <t xml:space="preserve">Landowner not allowing to work in their field </t>
  </si>
  <si>
    <t>Hold for RLY</t>
  </si>
  <si>
    <t>Hold For PLC</t>
  </si>
  <si>
    <t>Hold for NH</t>
  </si>
  <si>
    <t>36A/0</t>
  </si>
  <si>
    <t>36A/1</t>
  </si>
  <si>
    <t>36A/2</t>
  </si>
  <si>
    <t xml:space="preserve">Suraj </t>
  </si>
  <si>
    <t xml:space="preserve">Ashuram Sinvar </t>
  </si>
  <si>
    <t>OM Das</t>
  </si>
  <si>
    <t xml:space="preserve">Panpaliya </t>
  </si>
  <si>
    <t xml:space="preserve">Narsi Das </t>
  </si>
  <si>
    <t>07-10-24</t>
  </si>
  <si>
    <t>Forest Depart Bikaner/Raj.</t>
  </si>
  <si>
    <t>Forest Depart Churu/Raj.</t>
  </si>
  <si>
    <t xml:space="preserve">Munna </t>
  </si>
  <si>
    <t>Vikram</t>
  </si>
  <si>
    <t>Kartik Mahto</t>
  </si>
  <si>
    <t>Oct'2024</t>
  </si>
  <si>
    <t xml:space="preserve">Suraj /Vikram </t>
  </si>
  <si>
    <t>Documents Prepared and Submitted through mail on dtd 17.10.2024</t>
  </si>
  <si>
    <t>OIL PIPELINE CROSSING</t>
  </si>
  <si>
    <t>LOC 36A/2</t>
  </si>
  <si>
    <t>AP 37</t>
  </si>
  <si>
    <t xml:space="preserve">Crude Oil pipeline </t>
  </si>
  <si>
    <t>SUBMITTED ON DT: 17.10.2024</t>
  </si>
  <si>
    <t xml:space="preserve">OIL Pipeline </t>
  </si>
  <si>
    <t>Suraj Kumar</t>
  </si>
  <si>
    <t>AP 38 - AP 39</t>
  </si>
  <si>
    <t>AP 39 - AP 40</t>
  </si>
  <si>
    <t>AP 16 - AP 19</t>
  </si>
  <si>
    <t>AP 19 - AP 20</t>
  </si>
  <si>
    <t>Documents Prepared and Submitted through mail to PGCIL on dtd 24.07.2024</t>
  </si>
  <si>
    <t>Documents Prepared and Submitted through mail to PGCIL on dtd 17.10.2024</t>
  </si>
  <si>
    <t xml:space="preserve">Only 26 Locs testing required </t>
  </si>
  <si>
    <t xml:space="preserve">Sanjay </t>
  </si>
  <si>
    <t xml:space="preserve">Sushil </t>
  </si>
  <si>
    <t>27/10/202</t>
  </si>
  <si>
    <t>Adani Power</t>
  </si>
  <si>
    <t>Documents Prepared and Submitted  on dtd 17.10.2024</t>
  </si>
  <si>
    <t>Row due to Sunsure Objection</t>
  </si>
  <si>
    <t>Nishit</t>
  </si>
  <si>
    <t>DB2+2</t>
  </si>
  <si>
    <t>SL No</t>
  </si>
  <si>
    <t>Per Tower Unit Weight (As per approved BOM)</t>
  </si>
  <si>
    <t xml:space="preserve"> HT Steel (MT)</t>
  </si>
  <si>
    <t xml:space="preserve"> Mild Steel (MT)</t>
  </si>
  <si>
    <t>PW (MT)</t>
  </si>
  <si>
    <t>Bolts &amp; Nuts (MT)</t>
  </si>
  <si>
    <t>Total Weight of Tower (MT)</t>
  </si>
  <si>
    <t>Tower with extensions Up to +9M</t>
  </si>
  <si>
    <t>Expressway Crossing (NH754A)</t>
  </si>
  <si>
    <t>RC</t>
  </si>
  <si>
    <t>Construction Revenue</t>
  </si>
  <si>
    <t>DA+6 TOWER</t>
  </si>
  <si>
    <t>J1</t>
  </si>
  <si>
    <t>G1</t>
  </si>
  <si>
    <t>K=(+1M EXTENSION BOTH SIDE)</t>
  </si>
  <si>
    <t>Total (G1+K+JI)</t>
  </si>
  <si>
    <t>Breadth</t>
  </si>
  <si>
    <t>J2</t>
  </si>
  <si>
    <t>Total (J2+G1+K)</t>
  </si>
  <si>
    <t>Area of DA+6 Tower (L*B)</t>
  </si>
  <si>
    <t>Location no</t>
  </si>
  <si>
    <t>Area (m^2)</t>
  </si>
  <si>
    <t>31.921.63</t>
  </si>
  <si>
    <t>J</t>
  </si>
  <si>
    <t>DA+9 TOWER</t>
  </si>
  <si>
    <t>Area of DB1+3 Tower (L*B)</t>
  </si>
  <si>
    <t>Area of DB1+6  Tower (L*B)</t>
  </si>
  <si>
    <t>Span Area</t>
  </si>
  <si>
    <t>C=Span*67 mtr</t>
  </si>
  <si>
    <t>WORKING SHEET</t>
  </si>
  <si>
    <t>Bajrang nath</t>
  </si>
  <si>
    <t>AP5</t>
  </si>
  <si>
    <t>sushil</t>
  </si>
  <si>
    <t xml:space="preserve">Bharat Singh Anjana  </t>
  </si>
  <si>
    <t>Bharat Singh Anjana</t>
  </si>
  <si>
    <t xml:space="preserve">Raju Mahto </t>
  </si>
  <si>
    <t xml:space="preserve">Mustak </t>
  </si>
  <si>
    <t xml:space="preserve">TP tower modified cross arms </t>
  </si>
  <si>
    <t>'TP tower modified cross arms</t>
  </si>
  <si>
    <t>Raju Mahto</t>
  </si>
  <si>
    <t xml:space="preserve">Suraj Kumar </t>
  </si>
  <si>
    <t>Sushil Kumar</t>
  </si>
  <si>
    <t>Sanjay Kumar</t>
  </si>
  <si>
    <t>DD TYPE (45)</t>
  </si>
  <si>
    <t>DD TYPE (60)</t>
  </si>
  <si>
    <t>DD TYPE (18&amp;25)</t>
  </si>
  <si>
    <t>DB1 up to 9MBE</t>
  </si>
  <si>
    <t>DB1 up to 12MBE</t>
  </si>
  <si>
    <t>DB2 up to 9MBE</t>
  </si>
  <si>
    <t>DC1 up to 9MBE</t>
  </si>
  <si>
    <t>DC2 up to 9MBE</t>
  </si>
  <si>
    <t>DC2 +15 MTR</t>
  </si>
  <si>
    <t>Detailed Survey Submitted(Km)</t>
  </si>
  <si>
    <t>Detail survey approved (Kms)</t>
  </si>
  <si>
    <t>Detailed Survey Completed(Km)</t>
  </si>
  <si>
    <t>Vasu dev singh-1</t>
  </si>
  <si>
    <t>Vasu dev singh-2</t>
  </si>
  <si>
    <t xml:space="preserve">Gantry </t>
  </si>
  <si>
    <t>Vishwas construction</t>
  </si>
  <si>
    <t>vishwas construction</t>
  </si>
  <si>
    <t xml:space="preserve">Chetram </t>
  </si>
  <si>
    <t xml:space="preserve">Maa Laxmi Enterprises </t>
  </si>
  <si>
    <t>Punam Devi-1</t>
  </si>
  <si>
    <t>RC 4 Leg</t>
  </si>
  <si>
    <t>Bajarang Nath</t>
  </si>
  <si>
    <t>ROW for Approch (Kund)</t>
  </si>
  <si>
    <t>Punam Devi-2</t>
  </si>
  <si>
    <t>Punam Devi-3</t>
  </si>
  <si>
    <t xml:space="preserve">Haridas </t>
  </si>
  <si>
    <t xml:space="preserve">Mustak &amp; Abul </t>
  </si>
  <si>
    <t xml:space="preserve">Karni Kripa Trading Company </t>
  </si>
  <si>
    <t>approved</t>
  </si>
  <si>
    <t>06.12.2024</t>
  </si>
  <si>
    <t xml:space="preserve">Abul </t>
  </si>
  <si>
    <t xml:space="preserve">Dharmendra Das </t>
  </si>
  <si>
    <t xml:space="preserve">Gulshan Kumar </t>
  </si>
  <si>
    <t xml:space="preserve">Hazari Yadav </t>
  </si>
  <si>
    <t>Praveen Kumar</t>
  </si>
  <si>
    <t xml:space="preserve">Sachinder </t>
  </si>
  <si>
    <t xml:space="preserve">Pawan </t>
  </si>
  <si>
    <t xml:space="preserve">HSK Construction </t>
  </si>
  <si>
    <t>Dec'24</t>
  </si>
  <si>
    <t xml:space="preserve">Prop. Name </t>
  </si>
  <si>
    <t>Kartik</t>
  </si>
  <si>
    <t xml:space="preserve">Ajahar </t>
  </si>
  <si>
    <t>Saheb guchait/ Praddep</t>
  </si>
  <si>
    <t>Jai Prakash</t>
  </si>
  <si>
    <t xml:space="preserve">Aman </t>
  </si>
  <si>
    <t>Nikhil Singh</t>
  </si>
  <si>
    <t>Gangadin sahoo</t>
  </si>
  <si>
    <t>Under approval</t>
  </si>
  <si>
    <t>Jan'25</t>
  </si>
  <si>
    <t>04.01.2025</t>
  </si>
  <si>
    <t>ADANI</t>
  </si>
  <si>
    <t xml:space="preserve">Ganesh </t>
  </si>
  <si>
    <t xml:space="preserve">Muniram </t>
  </si>
  <si>
    <t xml:space="preserve">Jaiprakash </t>
  </si>
  <si>
    <t xml:space="preserve">MB Sharma </t>
  </si>
  <si>
    <t>Manoj Kumar Gupta</t>
  </si>
  <si>
    <t>Stringing (Km)</t>
  </si>
  <si>
    <t>4a)</t>
  </si>
  <si>
    <t xml:space="preserve">SK Infratech </t>
  </si>
  <si>
    <t>Gang Engauged on : 18-01-25</t>
  </si>
  <si>
    <t xml:space="preserve">Mithilesh </t>
  </si>
  <si>
    <t>Gopal Muni</t>
  </si>
  <si>
    <t>Punam Devi-4</t>
  </si>
  <si>
    <t>DD TYPE (30&amp;35)</t>
  </si>
  <si>
    <t>Vi</t>
  </si>
  <si>
    <t>Row in foundation work due to Obstruction by land owner</t>
  </si>
  <si>
    <t>ROW in Pit marking as Landowner not allowing for foundation.</t>
  </si>
  <si>
    <t>Foundation works stopped by local villegers at this location</t>
  </si>
  <si>
    <t>Works stopped due to ROW by land owners.</t>
  </si>
  <si>
    <r>
      <rPr>
        <b/>
        <i/>
        <sz val="11"/>
        <color rgb="FF00B050"/>
        <rFont val="Calibri"/>
        <family val="2"/>
        <scheme val="minor"/>
      </rPr>
      <t xml:space="preserve">Bajrang das S/o Ramrakh das </t>
    </r>
    <r>
      <rPr>
        <i/>
        <sz val="11"/>
        <rFont val="Calibri"/>
        <family val="2"/>
        <scheme val="minor"/>
      </rPr>
      <t>Poonam das s/o Nayak das</t>
    </r>
  </si>
  <si>
    <r>
      <t xml:space="preserve">Proposal Submitted to RVPN Authority on dated 21.10.2024
Site joint visit done on date-13.11.2024                                               </t>
    </r>
    <r>
      <rPr>
        <b/>
        <sz val="11"/>
        <rFont val="Calibri"/>
        <family val="2"/>
        <scheme val="minor"/>
      </rPr>
      <t>NOC obtained - 06.12.2024</t>
    </r>
  </si>
  <si>
    <r>
      <t xml:space="preserve">Proposal Submitted to RVPN Authority on dated 21.10.2024
Site Joint visit done on date 12.11.2024                                        </t>
    </r>
    <r>
      <rPr>
        <b/>
        <sz val="11"/>
        <rFont val="Calibri"/>
        <family val="2"/>
        <scheme val="minor"/>
      </rPr>
      <t>NOC obtained - 06.12.2024</t>
    </r>
  </si>
  <si>
    <r>
      <t xml:space="preserve">Proposal Submitted to PGCIL Authority on dated 21.10.2024                                                                                       </t>
    </r>
    <r>
      <rPr>
        <b/>
        <sz val="11"/>
        <rFont val="Calibri"/>
        <family val="2"/>
        <scheme val="minor"/>
      </rPr>
      <t>Mail obtained from PGCIL-  23.12.2024</t>
    </r>
  </si>
  <si>
    <r>
      <t xml:space="preserve">Proposal Submitted to Concern Adani Authority and soft copy on dated 28.10.2024 Site Joint visit done on dtd 26.11.2024 </t>
    </r>
    <r>
      <rPr>
        <b/>
        <sz val="11"/>
        <rFont val="Calibri"/>
        <family val="2"/>
        <scheme val="minor"/>
      </rPr>
      <t>NOC obtained on dtd: 21.01.2025</t>
    </r>
  </si>
  <si>
    <t>Chinmoy samnta</t>
  </si>
  <si>
    <t>Mari Mutthu</t>
  </si>
  <si>
    <t>Sanjay kumar</t>
  </si>
  <si>
    <t xml:space="preserve">Susheel </t>
  </si>
  <si>
    <t>Foundation kept on hold Due to Sunsure Objection</t>
  </si>
  <si>
    <t xml:space="preserve">Landowner not allowing to work in their field due to approch issue </t>
  </si>
  <si>
    <t>during meeting with PGCIL ON dtd 06-02-25. We can work in the section from 4A/5 to 7/0</t>
  </si>
  <si>
    <t>Further work on hold from Gantry to 4A/4 -25 Locations affected (12 locations for Foundation work and 25 locations for tower erection work)  due to Sunsure objection.</t>
  </si>
  <si>
    <t xml:space="preserve">Veer Teja </t>
  </si>
  <si>
    <t xml:space="preserve">Suraji </t>
  </si>
  <si>
    <t>AP 21 - AP 22</t>
  </si>
  <si>
    <t>Feb'25</t>
  </si>
  <si>
    <t>4/5 to 7/0</t>
  </si>
  <si>
    <t xml:space="preserve">Gantry to 4/4 </t>
  </si>
  <si>
    <t xml:space="preserve">Sati Maa Treading </t>
  </si>
  <si>
    <t>vishwas construction-2</t>
  </si>
  <si>
    <t>vishwas construction-1</t>
  </si>
  <si>
    <t>Gangadin Sahoo</t>
  </si>
  <si>
    <t>DCT</t>
  </si>
  <si>
    <t>Mail approval 05-02-2025</t>
  </si>
  <si>
    <t>AP-34 to AP 35</t>
  </si>
  <si>
    <t xml:space="preserve">Stringing </t>
  </si>
  <si>
    <t>Gang idled since 09th Feb  to 20 FEB'25 due to no availibility of Shut down on time .</t>
  </si>
  <si>
    <t>Survey</t>
  </si>
  <si>
    <t>Gang idled since 09th Feb  to 20 FEB'25 due to non availibility of working front.</t>
  </si>
  <si>
    <t xml:space="preserve">2 pradeep 2 Nisit </t>
  </si>
  <si>
    <t>Mari Mutthu/ Pradeep /Nishit</t>
  </si>
  <si>
    <t>Mari Mutthu/Saheb</t>
  </si>
  <si>
    <t>DA</t>
  </si>
  <si>
    <t>DC1</t>
  </si>
  <si>
    <t xml:space="preserve">Existing (Approved ) route </t>
  </si>
  <si>
    <t xml:space="preserve">Modified Diverted route </t>
  </si>
  <si>
    <t>44/1</t>
  </si>
  <si>
    <t>Prabhakar</t>
  </si>
  <si>
    <t>44/2</t>
  </si>
  <si>
    <t>44/3</t>
  </si>
  <si>
    <t>44/4</t>
  </si>
  <si>
    <t>44/5</t>
  </si>
  <si>
    <t>45/0</t>
  </si>
  <si>
    <t>46/0</t>
  </si>
  <si>
    <t>PLC</t>
  </si>
  <si>
    <t>132KV</t>
  </si>
  <si>
    <t>2A/0</t>
  </si>
  <si>
    <t>AP-2A</t>
  </si>
  <si>
    <t>2A/1</t>
  </si>
  <si>
    <t>2A/2</t>
  </si>
  <si>
    <t>2A/3</t>
  </si>
  <si>
    <t>2A/4</t>
  </si>
  <si>
    <t>2A/5</t>
  </si>
  <si>
    <t>2A/6</t>
  </si>
  <si>
    <t>3A/0</t>
  </si>
  <si>
    <t>3A/1</t>
  </si>
  <si>
    <t>3A/2</t>
  </si>
  <si>
    <t>3A/3</t>
  </si>
  <si>
    <t>3A/4</t>
  </si>
  <si>
    <t>3A/5</t>
  </si>
  <si>
    <t>3A/6</t>
  </si>
  <si>
    <t>3B/0</t>
  </si>
  <si>
    <t>3B/1</t>
  </si>
  <si>
    <t>3B/2</t>
  </si>
  <si>
    <t>3B/3</t>
  </si>
  <si>
    <t>NO CHANGE S</t>
  </si>
  <si>
    <t>AP45</t>
  </si>
  <si>
    <t>AP46</t>
  </si>
  <si>
    <t>SUNSURE(SOLAR) ROUTE DIVERTED AREA</t>
  </si>
  <si>
    <t>Foundation Dismentling required</t>
  </si>
  <si>
    <t xml:space="preserve">Due to sunsure objection change in Route </t>
  </si>
  <si>
    <t>AP 44 - AP 46</t>
  </si>
  <si>
    <t>TP TWR</t>
  </si>
  <si>
    <t>AP-38/0</t>
  </si>
  <si>
    <t>Sl no.</t>
  </si>
  <si>
    <t>Type</t>
  </si>
  <si>
    <t>Crossing details</t>
  </si>
  <si>
    <t>Manual</t>
  </si>
  <si>
    <t>TSE</t>
  </si>
  <si>
    <t xml:space="preserve">132 KV </t>
  </si>
  <si>
    <t>400KV</t>
  </si>
  <si>
    <t>220KV</t>
  </si>
  <si>
    <t>765KV</t>
  </si>
  <si>
    <t>Exp-Way</t>
  </si>
  <si>
    <t>Total Length (Km)</t>
  </si>
  <si>
    <t>Total=&gt;&gt;</t>
  </si>
  <si>
    <t>AP-4 - AP-4A/0</t>
  </si>
  <si>
    <t>AP-4A/0 - AP-5</t>
  </si>
  <si>
    <t>AP-5 - AP-5A/0</t>
  </si>
  <si>
    <t>AP-5A/0 - AP-6</t>
  </si>
  <si>
    <t>AP-6 - AP-7</t>
  </si>
  <si>
    <t>AP-7 - AP-7A/0</t>
  </si>
  <si>
    <t>AP-7A/0 - AP-8/0</t>
  </si>
  <si>
    <t>AP-8/0 - AP-8A/0</t>
  </si>
  <si>
    <t>AP-8A/0 - AP-9/0</t>
  </si>
  <si>
    <t>AP-9/0 - AP-10/0</t>
  </si>
  <si>
    <t>AP-10/0 - AP-11/0</t>
  </si>
  <si>
    <t>AP-11/0 - AP-12/0</t>
  </si>
  <si>
    <t>AP-12/0 - AP-13/0</t>
  </si>
  <si>
    <t>AP-13/0 - AP-13A/0</t>
  </si>
  <si>
    <t>AP-13A/0 - AP-14/0</t>
  </si>
  <si>
    <t>AP-14/0 - AP-15/0</t>
  </si>
  <si>
    <t>AP-15/0 - AP-16/0</t>
  </si>
  <si>
    <t>AP-16/0 - AP-17/0</t>
  </si>
  <si>
    <t>AP-17/0 - AP-18/0</t>
  </si>
  <si>
    <t>AP-18/0 - AP-19/0</t>
  </si>
  <si>
    <t>AP-19/0 - AP-20/0</t>
  </si>
  <si>
    <t>AP-20/0 - AP-21/0</t>
  </si>
  <si>
    <t>AP-21/0 - AP-22/0</t>
  </si>
  <si>
    <t>AP-22/0 - AP-23/0</t>
  </si>
  <si>
    <t>AP-23/0 - AP-23A/0</t>
  </si>
  <si>
    <t>AP-23A/0 - AP-24/0</t>
  </si>
  <si>
    <t>AP-24/0 - AP-25/0</t>
  </si>
  <si>
    <t>AP-25/0 - AP-26/0</t>
  </si>
  <si>
    <t>AP-26/0 - AP-27/0</t>
  </si>
  <si>
    <t>AP-27/0 - AP-28/0</t>
  </si>
  <si>
    <t>AP-28/0 - AP-29/0</t>
  </si>
  <si>
    <t>AP-29/0 - AP-29A/0</t>
  </si>
  <si>
    <t>AP-29A/0 - AP-30/0</t>
  </si>
  <si>
    <t>AP-30/0 - AP-31/0</t>
  </si>
  <si>
    <t>AP-31/0 - AP-32/0</t>
  </si>
  <si>
    <t>AP-32/0 - AP-32A/0</t>
  </si>
  <si>
    <t>AP-32A/0 - AP-33/0</t>
  </si>
  <si>
    <t>AP-33/0 - AP-34/0</t>
  </si>
  <si>
    <t>AP-34/0 - AP-35/0</t>
  </si>
  <si>
    <t>AP-35/0 - AP-36/0</t>
  </si>
  <si>
    <t>AP-36/0 - AP-36A/0</t>
  </si>
  <si>
    <t>AP-36A/0 - AP-37/0</t>
  </si>
  <si>
    <t>AP-37/0 - AP-37A/0</t>
  </si>
  <si>
    <t>AP-37A/0 - AP-38/0</t>
  </si>
  <si>
    <t>AP-38/0 - AP-39/0</t>
  </si>
  <si>
    <t>AP-39/0 - AP-40/0</t>
  </si>
  <si>
    <t>AP-40/0 - AP-40A/0</t>
  </si>
  <si>
    <t>AP-40A/0 - AP-41/0</t>
  </si>
  <si>
    <t>AP-41/0 - AP-42/0</t>
  </si>
  <si>
    <t>AP-42/0 - AP-42/3</t>
  </si>
  <si>
    <t>AP-42/3 - AP-43/0</t>
  </si>
  <si>
    <t>AP-43/0 - AP-44/0</t>
  </si>
  <si>
    <t>Stretch Readiness Status - 765 KV D/C Bikaner III - Neemrana II TL02 TA-413</t>
  </si>
  <si>
    <t>Section Length</t>
  </si>
  <si>
    <t>Bal. Loc.</t>
  </si>
  <si>
    <t>Erection</t>
  </si>
  <si>
    <t>Stringing</t>
  </si>
  <si>
    <t>Paying out</t>
  </si>
  <si>
    <t>Stretch Ready</t>
  </si>
  <si>
    <t>Stringing status</t>
  </si>
  <si>
    <t>No. of Locations
(Including for end twr)</t>
  </si>
  <si>
    <t>Railway</t>
  </si>
  <si>
    <t>Gantry - AP-1</t>
  </si>
  <si>
    <t>Line length</t>
  </si>
  <si>
    <t>Section ready for stringing</t>
  </si>
  <si>
    <t>Balance Available section</t>
  </si>
  <si>
    <t>Balance Work</t>
  </si>
  <si>
    <t>2MRC Sandy</t>
  </si>
  <si>
    <t>Kartik Jhorar</t>
  </si>
  <si>
    <t>Tower Qty</t>
  </si>
  <si>
    <t>Overall Tower location details As per Previous Estimate</t>
  </si>
  <si>
    <t>Overall Tower location details As per Latest Estimate</t>
  </si>
  <si>
    <t xml:space="preserve">As per Previous Estimate </t>
  </si>
  <si>
    <t xml:space="preserve">As per Latest Estimate </t>
  </si>
  <si>
    <t>Plan for this Month</t>
  </si>
  <si>
    <t xml:space="preserve">Rudra </t>
  </si>
  <si>
    <t>RC CHIMNEY PENDING</t>
  </si>
  <si>
    <t>38/0-39/0</t>
  </si>
  <si>
    <t>ROW Due to  Farmer demand the Erection Payment.</t>
  </si>
  <si>
    <t>38/5-Mahinder Singh
38/6-Raga Ram
38/10-Heernath
38/9-Gulab
38/8-Uda Ram
38/7-Karni Singh</t>
  </si>
  <si>
    <t>8094847479
6377448078
6378768222
9772445832
982834769
7665467026</t>
  </si>
  <si>
    <t>Patemdesar</t>
  </si>
  <si>
    <t>132 KV  D/C Halsar-Patlisar T/L</t>
  </si>
  <si>
    <t>SUBMITTED ON DT: 01.03.2025</t>
  </si>
  <si>
    <t>Documents Prepared and Submitted through mail to PGCIL on dtd 01.03.2025</t>
  </si>
  <si>
    <t>Defence Aviation</t>
  </si>
  <si>
    <t>2a/2</t>
  </si>
  <si>
    <t>44/1-AP46</t>
  </si>
  <si>
    <t>3b/1</t>
  </si>
  <si>
    <t>AP-28-Completed
AP 29-Completed</t>
  </si>
  <si>
    <t>AP-1 - AP-2A</t>
  </si>
  <si>
    <t>AP/2A - AP/3A</t>
  </si>
  <si>
    <t>2A/1 ,2A/2 ,2A/3 ,2A/4,2A/6 ,2A/5 ,3A/0</t>
  </si>
  <si>
    <t>AP3A/0-AP3B/0</t>
  </si>
  <si>
    <t>3A/1 ,3A/2 ,3A/3 ,3A/4 ,3A/5 ,3A/6 ,3B/0</t>
  </si>
  <si>
    <t>AP3B/0-AP4/0</t>
  </si>
  <si>
    <t>3B/1 , 3B/2 ,3B/3 ,4/0</t>
  </si>
  <si>
    <t>4/5 ,4A/0</t>
  </si>
  <si>
    <t>4A/1 ,4A/2 ,4A/3 ,4A/4 ,4A/5 ,4A/6 ,5/0</t>
  </si>
  <si>
    <t>5/1,2,3,4,5,6,7,8,9,10,5A/0</t>
  </si>
  <si>
    <t>6/1 ,2,3,4,5,6,7,8,9,10,11,12,7/0</t>
  </si>
  <si>
    <t>20/3 ,20/4 ,20/5 ,20/6 ,21/0</t>
  </si>
  <si>
    <t>22/1 ,22/2 ,22/3</t>
  </si>
  <si>
    <t>32A/1 ,33/0</t>
  </si>
  <si>
    <t>33/1 ,33/2 ,33/3 ,33/4 ,33/7 ,33/9</t>
  </si>
  <si>
    <t>35/2 ,35/3 , 35/10</t>
  </si>
  <si>
    <t>35/2 ,35/3 ,35/10 ,36/0</t>
  </si>
  <si>
    <t>37/1 ,37/2 ,37/3</t>
  </si>
  <si>
    <t>43/1 ,43/2 ,43/3 ,43/4 ,43/5,43/6 ,43/7 ,43/8 ,48/0</t>
  </si>
  <si>
    <t>AP-44/0-AP45/0</t>
  </si>
  <si>
    <t>44/1,44/2,44/3,44/4,44/5,45/0</t>
  </si>
  <si>
    <t>AP-45/0-AP-46/0</t>
  </si>
  <si>
    <t>3B/3 ,4/0</t>
  </si>
  <si>
    <t>Shashi Ram Saran</t>
  </si>
  <si>
    <t>Bhugna Ram</t>
  </si>
  <si>
    <t>Mala Ram</t>
  </si>
  <si>
    <t>Kisan Soma Sar</t>
  </si>
  <si>
    <t xml:space="preserve">TSE </t>
  </si>
  <si>
    <t>chetram</t>
  </si>
  <si>
    <t>2A/1 ,2A/6</t>
  </si>
  <si>
    <t>Abul</t>
  </si>
  <si>
    <t>March'25</t>
  </si>
  <si>
    <t>39/6  ,39/10 ,39/11 ,40/0</t>
  </si>
  <si>
    <t>April'25</t>
  </si>
  <si>
    <t>Landowner Not Allowed The Fdn Work</t>
  </si>
  <si>
    <t>Munni Nath</t>
  </si>
  <si>
    <t>Sanjay</t>
  </si>
  <si>
    <t>saheb guchait</t>
  </si>
  <si>
    <t>Shi Ram</t>
  </si>
  <si>
    <t>T</t>
  </si>
  <si>
    <t>DA+9 (RC)</t>
  </si>
  <si>
    <t>Stringing Type</t>
  </si>
  <si>
    <t>Stringing Compl</t>
  </si>
  <si>
    <t>Stringing WIP</t>
  </si>
  <si>
    <t>Balanced</t>
  </si>
  <si>
    <t>Section Length (M)</t>
  </si>
  <si>
    <r>
      <t xml:space="preserve">Site Joint visit done on date 22.03.2025 
</t>
    </r>
    <r>
      <rPr>
        <b/>
        <sz val="11"/>
        <rFont val="Calibri"/>
        <family val="2"/>
        <scheme val="minor"/>
      </rPr>
      <t>NOC Obtained on 09.04.2025</t>
    </r>
  </si>
  <si>
    <t>Saheeb</t>
  </si>
  <si>
    <t>vishwas construction 2</t>
  </si>
  <si>
    <t>Vishwas Construction 1</t>
  </si>
  <si>
    <t>DA 2M RC</t>
  </si>
  <si>
    <t>DB 2M RC</t>
  </si>
  <si>
    <t>DD60+18 2M RC</t>
  </si>
  <si>
    <t>Suraj</t>
  </si>
  <si>
    <t>CP</t>
  </si>
  <si>
    <t>Dev narayan traders</t>
  </si>
  <si>
    <t>April'26</t>
  </si>
  <si>
    <t>April'27</t>
  </si>
  <si>
    <t>April'28</t>
  </si>
  <si>
    <t>Hold due to Gantry</t>
  </si>
  <si>
    <t>Vishwas Construction</t>
  </si>
  <si>
    <t>suraj</t>
  </si>
  <si>
    <t>21.04.2025</t>
  </si>
  <si>
    <t>B K Construction</t>
  </si>
  <si>
    <t>19.04.2025</t>
  </si>
  <si>
    <t>1/0,2A/0,2A/1</t>
  </si>
  <si>
    <t>AP14-Completed
AP15-Completed</t>
  </si>
  <si>
    <t>24.04.2025</t>
  </si>
  <si>
    <t xml:space="preserve"> Vishwas Construction</t>
  </si>
  <si>
    <t>High Compensation Demand</t>
  </si>
  <si>
    <t>Gopal</t>
  </si>
  <si>
    <t>Bandnau</t>
  </si>
  <si>
    <t>Route Diverted</t>
  </si>
  <si>
    <t>May'25</t>
  </si>
  <si>
    <t xml:space="preserve">Amristar - Jamnagar Expressway NH-754 A </t>
  </si>
  <si>
    <t>02-05-2025</t>
  </si>
  <si>
    <t>The farmer did not agree to install the tower in their field."</t>
  </si>
  <si>
    <t>AP-43/0 - AP-43/5</t>
  </si>
  <si>
    <t>AP-43/5-AP-44/0</t>
  </si>
  <si>
    <t xml:space="preserve">HMPL OIL PIPE LINE  </t>
  </si>
  <si>
    <t xml:space="preserve">Manoj Kumar </t>
  </si>
  <si>
    <t>Sl No.</t>
  </si>
  <si>
    <t>AP22-Completed
AP23-Completed</t>
  </si>
  <si>
    <t>AP24-Completed
AP25-Completed</t>
  </si>
  <si>
    <t>AP26-Completed
AP27-Completed</t>
  </si>
  <si>
    <t>AP45-Completed
AP46-Completed</t>
  </si>
  <si>
    <t xml:space="preserve">N/A </t>
  </si>
  <si>
    <t>Porposal submiited 0n 17.04.25.</t>
  </si>
  <si>
    <t xml:space="preserve">Dtd :16-05-25 clearance received </t>
  </si>
  <si>
    <t>Rahul Kumar</t>
  </si>
  <si>
    <t>DCT+0M (TP)</t>
  </si>
  <si>
    <t>NOC obtained 23.05.2025</t>
  </si>
  <si>
    <r>
      <t>Proposal Submitted to RVPN Authority on dated 04.11.2024
Site joint visit done on date-08.01.2025                                                                                   (</t>
    </r>
    <r>
      <rPr>
        <b/>
        <sz val="11"/>
        <rFont val="Calibri"/>
        <family val="2"/>
        <scheme val="minor"/>
      </rPr>
      <t>NOC Obtained on 23.05.2025</t>
    </r>
    <r>
      <rPr>
        <sz val="11"/>
        <rFont val="Calibri"/>
        <family val="2"/>
        <scheme val="minor"/>
      </rPr>
      <t>)</t>
    </r>
  </si>
  <si>
    <r>
      <t xml:space="preserve">Proposal Submitted to Haiways Authority on dtd 01.10.24 &amp; Hard copy submitted Site Joint visit done on dtd 19.11.2024                                                               </t>
    </r>
    <r>
      <rPr>
        <b/>
        <sz val="11"/>
        <rFont val="Calibri"/>
        <family val="2"/>
        <scheme val="minor"/>
      </rPr>
      <t xml:space="preserve"> (Mail Obtained 05-02-2025 )</t>
    </r>
  </si>
  <si>
    <t>Details of Erection</t>
  </si>
  <si>
    <t xml:space="preserve">Aman/ Suraj </t>
  </si>
  <si>
    <r>
      <t xml:space="preserve">Proposal Submitted to DEE office on dated 21-10-2024
Site joint visit done on date-28-11-2024                                           </t>
    </r>
    <r>
      <rPr>
        <b/>
        <sz val="11"/>
        <rFont val="Calibri"/>
        <family val="2"/>
        <scheme val="minor"/>
      </rPr>
      <t>(Mail Obtained 16-05-2025 )</t>
    </r>
  </si>
  <si>
    <t xml:space="preserve">Earthwire Final Sag </t>
  </si>
  <si>
    <t>AP-19-Completed 
AP 20- Completed</t>
  </si>
  <si>
    <r>
      <t xml:space="preserve">Name of Client: </t>
    </r>
    <r>
      <rPr>
        <sz val="11"/>
        <rFont val="Calibri"/>
        <family val="2"/>
      </rPr>
      <t>PowerGrid Bikaner Neemrana Transmission Limited (Power Grid Corporation of India)</t>
    </r>
    <r>
      <rPr>
        <b/>
        <sz val="11"/>
        <rFont val="Calibri"/>
        <family val="2"/>
      </rPr>
      <t xml:space="preserve">                                                                                                                                                    Project Duration : 21 Month </t>
    </r>
  </si>
  <si>
    <r>
      <t xml:space="preserve">Name of Line: </t>
    </r>
    <r>
      <rPr>
        <sz val="11"/>
        <rFont val="Calibri"/>
        <family val="2"/>
      </rPr>
      <t>765 KV D/C Bikaner III - Neemrana II TL02</t>
    </r>
    <r>
      <rPr>
        <b/>
        <sz val="11"/>
        <rFont val="Calibri"/>
        <family val="2"/>
      </rPr>
      <t xml:space="preserve">                                                                                                                                                                                                                                           LOA Value: 371 Crore</t>
    </r>
  </si>
  <si>
    <r>
      <rPr>
        <b/>
        <sz val="11"/>
        <rFont val="Calibri"/>
        <family val="2"/>
      </rPr>
      <t xml:space="preserve">NOA No: </t>
    </r>
    <r>
      <rPr>
        <sz val="11"/>
        <rFont val="Calibri"/>
        <family val="2"/>
      </rPr>
      <t>CC/T/W-TW/DOM/A04/23/10569/NOA-1&amp;2/24-103421/01&amp;02 Date.12/03/2024                                                                                                                                                     Amendment -II Comp Value As on: 390 Crore</t>
    </r>
  </si>
  <si>
    <t>AP-11-Completed
AP 12-Completed</t>
  </si>
  <si>
    <t>AP12-Completed
AP13-Completed</t>
  </si>
  <si>
    <t>AP-19 FDN completed , AP-20 FDN completed</t>
  </si>
  <si>
    <t xml:space="preserve">Documents Prepared and Submitted through mail to PGCIL on dtd 24.07.2024 Final demand is under process </t>
  </si>
  <si>
    <t xml:space="preserve">NOC obtained </t>
  </si>
  <si>
    <t>Sec-164:</t>
  </si>
  <si>
    <t>Received on 16.04.2025</t>
  </si>
  <si>
    <t>Jul'25</t>
  </si>
  <si>
    <t>Amit Kumar Singh</t>
  </si>
  <si>
    <t>Punam Kumari</t>
  </si>
  <si>
    <t>Bambole Traders</t>
  </si>
  <si>
    <t>Pritam Enterprises</t>
  </si>
  <si>
    <t xml:space="preserve">Rudra Prasad </t>
  </si>
  <si>
    <t xml:space="preserve">Aman Singh </t>
  </si>
  <si>
    <t>SK.Samiul -2</t>
  </si>
  <si>
    <t xml:space="preserve">Tack welding </t>
  </si>
  <si>
    <t xml:space="preserve">Fouzi Ratto </t>
  </si>
  <si>
    <t>SK Samiul -1</t>
  </si>
  <si>
    <t>Manirul</t>
  </si>
  <si>
    <t>Jwala Singh-2</t>
  </si>
  <si>
    <t xml:space="preserve">Jwala Singh-1 </t>
  </si>
  <si>
    <t xml:space="preserve">Pinki Devi </t>
  </si>
  <si>
    <t>Pritam Enterprises-1</t>
  </si>
  <si>
    <t>Pritam Enterprises-2</t>
  </si>
  <si>
    <t>Susheel Kumar</t>
  </si>
  <si>
    <t xml:space="preserve">Crop issue farmer not allow  to work at site </t>
  </si>
  <si>
    <t>Cumm L2 Schedule till Aug'25</t>
  </si>
  <si>
    <t>L2 Sch
till Aug'25</t>
  </si>
  <si>
    <t>Pritam Enterprises-3</t>
  </si>
  <si>
    <t>Pritam Enterprises-4</t>
  </si>
  <si>
    <t xml:space="preserve">Nishit Mondal </t>
  </si>
  <si>
    <t xml:space="preserve">Stage -I approval awaited </t>
  </si>
  <si>
    <t xml:space="preserve">Approved </t>
  </si>
  <si>
    <t xml:space="preserve">Stage-1 approval awaited </t>
  </si>
  <si>
    <t>Case under dicussion due to crossing angle issue.</t>
  </si>
  <si>
    <t xml:space="preserve">ROW </t>
  </si>
  <si>
    <t>G_4:- Pritam Enterps :- 6/10 WIP.</t>
  </si>
  <si>
    <t>G_13:- Pritam Enterprises 3 :  1/0 WIP</t>
  </si>
  <si>
    <t xml:space="preserve">G_10:- Jwala Singh-2:  6/0 WIP    </t>
  </si>
  <si>
    <t>Punam Kumari-2</t>
  </si>
  <si>
    <t>Punam Kumari-1</t>
  </si>
  <si>
    <t xml:space="preserve">Amar Kumar Singh </t>
  </si>
  <si>
    <t>G_6:-   SK.Samiul -1  :- 31/3 WIP</t>
  </si>
  <si>
    <t>G_7:-   SK.Samiul -2:- 30/9 WIP</t>
  </si>
  <si>
    <t xml:space="preserve">G_9:-   Amar Singh : 32A/1   WIP </t>
  </si>
  <si>
    <t xml:space="preserve">G_11:- Pritam Enterps:  6/6 WIP  </t>
  </si>
  <si>
    <t>Narayan Mahto</t>
  </si>
  <si>
    <t xml:space="preserve">Indrajeet Patel </t>
  </si>
  <si>
    <t>Khooblal Mahto</t>
  </si>
  <si>
    <t xml:space="preserve">Deshraj </t>
  </si>
  <si>
    <t>G_1:- Amit Kumar Singh :- 31/10 WIP.</t>
  </si>
  <si>
    <t xml:space="preserve">G_5:- Jwala Singh-1 :- 6/4 WIP  </t>
  </si>
  <si>
    <t xml:space="preserve">Govind Mahto </t>
  </si>
  <si>
    <t>HMPL pipe crossing NOC is pending due to obeservation regarding crossing angle (70 Degree and as per CEA guideline it should be minimum 75 degree),Matter taken up with CEA, reply from CEA awaited.</t>
  </si>
  <si>
    <t xml:space="preserve">Submitted 17.04.25 Under approval </t>
  </si>
  <si>
    <t xml:space="preserve">Rahim Khan </t>
  </si>
  <si>
    <t>G_15:- Govind Mahto  : 4A/4 WIP</t>
  </si>
  <si>
    <t>Gang Engauged on: 16.08.25</t>
  </si>
  <si>
    <t>G_2:- Punam Kumari :- 33/9 WIP.</t>
  </si>
  <si>
    <t>Danger  Plate For 765Kv</t>
  </si>
  <si>
    <t xml:space="preserve">EA </t>
  </si>
  <si>
    <t>Number  Plate For 765Kv</t>
  </si>
  <si>
    <t>Circuit Plate  (Set Of Two)</t>
  </si>
  <si>
    <t>Supply Of Anti-Climbing Devices Ofbarbed Wire Type</t>
  </si>
  <si>
    <t>Bird Guard (Set Of Three)</t>
  </si>
  <si>
    <t>TOWER ACCESSORIES</t>
  </si>
  <si>
    <t>Supply Of Span Marker For Aviation</t>
  </si>
  <si>
    <t>Supply Of Obstruction Lights (As Per Is5613)-1 Medium Intensity + 2 Lowintensity</t>
  </si>
  <si>
    <t>Supply Of Obstruction Lights (As Per Is5613)-1 Medium Intensity + 4 Lowintensity</t>
  </si>
  <si>
    <t>ix</t>
  </si>
  <si>
    <t>G_12:- Punam kumari:  9/6 WIP</t>
  </si>
  <si>
    <t xml:space="preserve">G_8:-  Fouzi Ratto:  43/2 WIP       </t>
  </si>
  <si>
    <t xml:space="preserve">G_16:- Govind Mahto-2  : 2A/1 Material shifting </t>
  </si>
  <si>
    <t>Gang-1  Rahim Khan - Insulator hoisting WIP</t>
  </si>
  <si>
    <t xml:space="preserve">LOHAR ENGINEERS </t>
  </si>
  <si>
    <t>Phase Plate (Set Of Three) RYB</t>
  </si>
  <si>
    <t xml:space="preserve">DECCAN ENTERPRISES </t>
  </si>
  <si>
    <t>BG2- 1 short and BG4 1bdl short and BG2- 1 qty billing pending</t>
  </si>
  <si>
    <t>20.08.2025</t>
  </si>
  <si>
    <t>G_14:- Pritam Enterprises 4 :  5/5 WIP</t>
  </si>
  <si>
    <t xml:space="preserve">Material shifting WIP </t>
  </si>
  <si>
    <t>G_3:- Pinki Devi :- 40/10 Material Shifting .</t>
  </si>
  <si>
    <t xml:space="preserve"> Insulator hoisting 7/1 complete  , 7/2 WIP </t>
  </si>
  <si>
    <t>Location No.</t>
  </si>
  <si>
    <t>Starting Date</t>
  </si>
  <si>
    <t>Completion Date</t>
  </si>
  <si>
    <t>Tower Weight</t>
  </si>
  <si>
    <t>Project Code</t>
  </si>
  <si>
    <t>Project Name</t>
  </si>
  <si>
    <t>Client Name</t>
  </si>
  <si>
    <t>NOA Start Date</t>
  </si>
  <si>
    <t>LOA End Date</t>
  </si>
  <si>
    <t>Planning Engineer</t>
  </si>
  <si>
    <t>PCH</t>
  </si>
  <si>
    <t>Regional Manager</t>
  </si>
  <si>
    <t>Project Manger</t>
  </si>
  <si>
    <t>Section Incharge</t>
  </si>
  <si>
    <t>Supervisor</t>
  </si>
  <si>
    <t>765KV D/C HEXA AHMEDABAD - NAVSARI TL 
(PKG 02)</t>
  </si>
  <si>
    <t>PGKTL</t>
  </si>
  <si>
    <t>Mr. Bikash Ranjan Pradhan</t>
  </si>
  <si>
    <t>Mr. Sivaraman Natrajan</t>
  </si>
  <si>
    <t>Mr. Nitin Bandale</t>
  </si>
  <si>
    <t>Mr. Sanjeev Garg</t>
  </si>
  <si>
    <t>Prabin Patra</t>
  </si>
  <si>
    <t>Rupesh</t>
  </si>
  <si>
    <t>D N Prasad</t>
  </si>
  <si>
    <t>Bijendra</t>
  </si>
  <si>
    <t>Rahman</t>
  </si>
  <si>
    <t>Sitaram</t>
  </si>
  <si>
    <t>Churamani</t>
  </si>
  <si>
    <t>J S Jha</t>
  </si>
  <si>
    <t>Madhusudan</t>
  </si>
  <si>
    <t>Ritlal</t>
  </si>
  <si>
    <t>Somenath</t>
  </si>
  <si>
    <t>Aflaudin</t>
  </si>
  <si>
    <t>Akhtarul</t>
  </si>
  <si>
    <t>TA 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</si>
</sst>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_ * #,##0.00_ ;_ * \-#,##0.00_ ;_ * &quot;-&quot;??_ ;_ @_ "/>
    <numFmt numFmtId="165" formatCode="_-* #,##0.00_-;\-* #,##0.00_-;_-* &quot;-&quot;??_-;_-@_-"/>
    <numFmt numFmtId="166" formatCode="0.000"/>
    <numFmt numFmtId="167" formatCode="_(* #,##0_);_(* \(#,##0\);_(* &quot;-&quot;???_);_(@_)"/>
    <numFmt numFmtId="168" formatCode="_(* #,##0.000_);_(* \(#,##0.000\);_(* &quot;-&quot;???_);_(@_)"/>
    <numFmt numFmtId="169" formatCode="[$-409]d\-mmm\-yy;@"/>
    <numFmt numFmtId="170" formatCode="[$-409]d/mmm/yy;@"/>
    <numFmt numFmtId="171" formatCode="&quot;Status as on &quot;dd/mm/yy"/>
    <numFmt numFmtId="172" formatCode="0.0"/>
    <numFmt numFmtId="173" formatCode="_(* #,##0_);_(* \(#,##0\);_(* &quot;-&quot;??_);_(@_)"/>
    <numFmt numFmtId="174" formatCode="_ * #,##0.000_ ;_ * \-#,##0.000_ ;_ * &quot;-&quot;??_ ;_ @_ "/>
    <numFmt numFmtId="175" formatCode="[$-14009]dd/mm/yy;@"/>
    <numFmt numFmtId="176" formatCode="0.0000"/>
    <numFmt numFmtId="177" formatCode="_ * #,##0_ ;_ * \-#,##0_ ;_ * &quot;-&quot;??_ ;_ @_ "/>
    <numFmt numFmtId="178" formatCode="0.00000000"/>
    <numFmt numFmtId="179" formatCode="&quot;₹&quot;\ #,##0.00"/>
    <numFmt numFmtId="180" formatCode="_ * #,##0.000_ ;_ * \-#,##0.000_ ;_ * &quot;-&quot;???_ ;_ @_ "/>
  </numFmts>
  <fonts count="97" x14ac:knownFonts="1">
    <font>
      <sz val="11"/>
      <color theme="1"/>
      <name val="Calibri"/>
      <family val="2"/>
      <scheme val="minor"/>
    </font>
    <font>
      <sz val="10"/>
      <name val="Arial"/>
      <family val="2"/>
    </font>
    <font>
      <sz val="11"/>
      <name val="Calibri"/>
      <family val="2"/>
    </font>
    <font>
      <sz val="11"/>
      <name val="Calibri"/>
      <family val="2"/>
    </font>
    <font>
      <b/>
      <sz val="11"/>
      <name val="Calibri"/>
      <family val="2"/>
    </font>
    <font>
      <sz val="12"/>
      <color indexed="8"/>
      <name val="Verdana"/>
      <family val="2"/>
    </font>
    <font>
      <sz val="8"/>
      <name val="Calibri"/>
      <family val="2"/>
    </font>
    <font>
      <sz val="11"/>
      <name val="Times New Roman"/>
      <family val="1"/>
    </font>
    <font>
      <b/>
      <sz val="10"/>
      <name val="Tahoma"/>
      <family val="2"/>
    </font>
    <font>
      <sz val="11"/>
      <color theme="1"/>
      <name val="Calibri"/>
      <family val="2"/>
      <scheme val="minor"/>
    </font>
    <font>
      <u/>
      <sz val="11"/>
      <color theme="10"/>
      <name val="Calibri"/>
      <family val="2"/>
      <scheme val="minor"/>
    </font>
    <font>
      <u/>
      <sz val="10"/>
      <color theme="10"/>
      <name val="Arial"/>
      <family val="2"/>
    </font>
    <font>
      <sz val="11"/>
      <color rgb="FF000000"/>
      <name val="Calibri"/>
      <family val="2"/>
    </font>
    <font>
      <b/>
      <sz val="11"/>
      <color theme="1"/>
      <name val="Calibri"/>
      <family val="2"/>
      <scheme val="minor"/>
    </font>
    <font>
      <sz val="10"/>
      <name val="Cambria"/>
      <family val="1"/>
      <scheme val="major"/>
    </font>
    <font>
      <b/>
      <sz val="16"/>
      <color theme="1"/>
      <name val="Calibri"/>
      <family val="2"/>
      <scheme val="minor"/>
    </font>
    <font>
      <b/>
      <sz val="12"/>
      <color theme="1"/>
      <name val="Calibri"/>
      <family val="2"/>
      <scheme val="minor"/>
    </font>
    <font>
      <sz val="12"/>
      <color theme="1"/>
      <name val="Calibri"/>
      <family val="2"/>
      <scheme val="minor"/>
    </font>
    <font>
      <sz val="11"/>
      <name val="Calibri"/>
      <family val="2"/>
      <scheme val="minor"/>
    </font>
    <font>
      <sz val="13"/>
      <color theme="1"/>
      <name val="Calibri"/>
      <family val="2"/>
      <scheme val="minor"/>
    </font>
    <font>
      <sz val="12"/>
      <name val="Calibri"/>
      <family val="2"/>
      <scheme val="minor"/>
    </font>
    <font>
      <b/>
      <sz val="14"/>
      <name val="Calibri"/>
      <family val="2"/>
      <scheme val="minor"/>
    </font>
    <font>
      <sz val="14"/>
      <name val="Calibri"/>
      <family val="2"/>
      <scheme val="minor"/>
    </font>
    <font>
      <b/>
      <sz val="11"/>
      <name val="Calibri"/>
      <family val="2"/>
      <scheme val="minor"/>
    </font>
    <font>
      <b/>
      <sz val="11"/>
      <color rgb="FFFF0000"/>
      <name val="Calibri"/>
      <family val="2"/>
      <scheme val="minor"/>
    </font>
    <font>
      <b/>
      <sz val="12"/>
      <name val="Calibri"/>
      <family val="2"/>
      <scheme val="minor"/>
    </font>
    <font>
      <sz val="10"/>
      <color theme="1"/>
      <name val="Cambria"/>
      <family val="1"/>
      <scheme val="major"/>
    </font>
    <font>
      <sz val="9"/>
      <color theme="1"/>
      <name val="Times New Roman"/>
      <family val="1"/>
    </font>
    <font>
      <b/>
      <sz val="12"/>
      <color rgb="FFFF0000"/>
      <name val="Calibri"/>
      <family val="2"/>
      <scheme val="minor"/>
    </font>
    <font>
      <sz val="10"/>
      <color theme="1"/>
      <name val="Calibri"/>
      <family val="2"/>
      <scheme val="minor"/>
    </font>
    <font>
      <sz val="10"/>
      <color rgb="FFFF0000"/>
      <name val="Calibri"/>
      <family val="2"/>
      <scheme val="minor"/>
    </font>
    <font>
      <b/>
      <sz val="10"/>
      <color rgb="FFFF0000"/>
      <name val="Calibri"/>
      <family val="2"/>
      <scheme val="minor"/>
    </font>
    <font>
      <b/>
      <sz val="10"/>
      <color theme="1"/>
      <name val="Calibri"/>
      <family val="2"/>
      <scheme val="minor"/>
    </font>
    <font>
      <sz val="10"/>
      <name val="Calibri"/>
      <family val="2"/>
      <scheme val="minor"/>
    </font>
    <font>
      <b/>
      <sz val="12.5"/>
      <color indexed="10"/>
      <name val="Calibri"/>
      <family val="2"/>
      <scheme val="minor"/>
    </font>
    <font>
      <b/>
      <sz val="10"/>
      <name val="Calibri"/>
      <family val="2"/>
      <scheme val="minor"/>
    </font>
    <font>
      <b/>
      <sz val="11"/>
      <color rgb="FFC00000"/>
      <name val="Calibri"/>
      <family val="2"/>
      <scheme val="minor"/>
    </font>
    <font>
      <b/>
      <i/>
      <sz val="11"/>
      <color rgb="FF000000"/>
      <name val="Calibri"/>
      <family val="2"/>
    </font>
    <font>
      <i/>
      <sz val="11"/>
      <color rgb="FF000000"/>
      <name val="Calibri"/>
      <family val="2"/>
    </font>
    <font>
      <i/>
      <sz val="11"/>
      <color rgb="FFFF0000"/>
      <name val="Calibri"/>
      <family val="2"/>
    </font>
    <font>
      <b/>
      <u/>
      <sz val="14"/>
      <name val="Calibri"/>
      <family val="2"/>
      <scheme val="minor"/>
    </font>
    <font>
      <b/>
      <u/>
      <sz val="14"/>
      <color theme="1"/>
      <name val="Calibri"/>
      <family val="2"/>
      <scheme val="minor"/>
    </font>
    <font>
      <b/>
      <sz val="13"/>
      <color theme="1"/>
      <name val="Calibri"/>
      <family val="2"/>
      <scheme val="minor"/>
    </font>
    <font>
      <sz val="12"/>
      <color rgb="FFFF0000"/>
      <name val="Calibri"/>
      <family val="2"/>
      <scheme val="minor"/>
    </font>
    <font>
      <sz val="11"/>
      <color rgb="FFFF0000"/>
      <name val="Calibri"/>
      <family val="2"/>
      <scheme val="minor"/>
    </font>
    <font>
      <sz val="11"/>
      <color theme="2" tint="-0.89999084444715716"/>
      <name val="Calibri"/>
      <family val="2"/>
      <scheme val="minor"/>
    </font>
    <font>
      <b/>
      <sz val="14"/>
      <color theme="1"/>
      <name val="Calibri"/>
      <family val="2"/>
      <scheme val="minor"/>
    </font>
    <font>
      <sz val="8"/>
      <name val="Calibri"/>
      <family val="2"/>
      <scheme val="minor"/>
    </font>
    <font>
      <b/>
      <sz val="16"/>
      <name val="Calibri"/>
      <family val="2"/>
      <scheme val="minor"/>
    </font>
    <font>
      <b/>
      <sz val="9"/>
      <color theme="1"/>
      <name val="Calibri"/>
      <family val="2"/>
      <scheme val="minor"/>
    </font>
    <font>
      <b/>
      <sz val="11"/>
      <color theme="1" tint="0.14999847407452621"/>
      <name val="Calibri"/>
      <family val="2"/>
      <scheme val="minor"/>
    </font>
    <font>
      <b/>
      <sz val="11"/>
      <color theme="9" tint="-0.499984740745262"/>
      <name val="Calibri"/>
      <family val="2"/>
      <scheme val="minor"/>
    </font>
    <font>
      <b/>
      <u/>
      <sz val="11"/>
      <color theme="9" tint="-0.499984740745262"/>
      <name val="Calibri"/>
      <family val="2"/>
      <scheme val="minor"/>
    </font>
    <font>
      <b/>
      <u/>
      <sz val="11"/>
      <color theme="1" tint="0.14999847407452621"/>
      <name val="Calibri"/>
      <family val="2"/>
      <scheme val="minor"/>
    </font>
    <font>
      <b/>
      <sz val="11"/>
      <name val="Cambria"/>
      <family val="2"/>
      <scheme val="major"/>
    </font>
    <font>
      <sz val="11"/>
      <name val="Cambria"/>
      <family val="2"/>
      <scheme val="major"/>
    </font>
    <font>
      <sz val="10.5"/>
      <name val="Calibri"/>
      <family val="2"/>
      <scheme val="minor"/>
    </font>
    <font>
      <sz val="11"/>
      <color theme="1"/>
      <name val="Cambria"/>
      <family val="2"/>
      <scheme val="major"/>
    </font>
    <font>
      <b/>
      <sz val="11"/>
      <color theme="1"/>
      <name val="Cambria"/>
      <family val="2"/>
      <scheme val="major"/>
    </font>
    <font>
      <b/>
      <sz val="18"/>
      <name val="Calibri"/>
      <family val="2"/>
      <scheme val="minor"/>
    </font>
    <font>
      <sz val="10"/>
      <color theme="0" tint="-0.34998626667073579"/>
      <name val="Calibri"/>
      <family val="2"/>
      <scheme val="minor"/>
    </font>
    <font>
      <sz val="9"/>
      <color rgb="FF000000"/>
      <name val="Calibri"/>
      <family val="2"/>
    </font>
    <font>
      <sz val="11"/>
      <name val="Calibri"/>
      <family val="2"/>
    </font>
    <font>
      <b/>
      <sz val="14"/>
      <color theme="2" tint="-0.89999084444715716"/>
      <name val="Calibri"/>
      <family val="2"/>
      <scheme val="minor"/>
    </font>
    <font>
      <sz val="10"/>
      <color rgb="FF000000"/>
      <name val="Times New Roman"/>
      <family val="1"/>
    </font>
    <font>
      <sz val="12"/>
      <color rgb="FF000000"/>
      <name val="Aptos"/>
      <family val="2"/>
    </font>
    <font>
      <sz val="9"/>
      <color theme="0"/>
      <name val="Times New Roman"/>
      <family val="1"/>
    </font>
    <font>
      <i/>
      <sz val="11"/>
      <name val="Calibri"/>
      <family val="2"/>
      <scheme val="minor"/>
    </font>
    <font>
      <i/>
      <sz val="11"/>
      <color theme="1"/>
      <name val="Calibri"/>
      <family val="2"/>
      <scheme val="minor"/>
    </font>
    <font>
      <i/>
      <sz val="12"/>
      <name val="Calibri"/>
      <family val="2"/>
      <scheme val="minor"/>
    </font>
    <font>
      <b/>
      <i/>
      <sz val="11"/>
      <color rgb="FF00B050"/>
      <name val="Calibri"/>
      <family val="2"/>
      <scheme val="minor"/>
    </font>
    <font>
      <b/>
      <i/>
      <sz val="14"/>
      <color theme="1"/>
      <name val="Calibri"/>
      <family val="2"/>
      <scheme val="minor"/>
    </font>
    <font>
      <b/>
      <i/>
      <sz val="12"/>
      <color theme="1"/>
      <name val="Calibri"/>
      <family val="2"/>
      <scheme val="minor"/>
    </font>
    <font>
      <i/>
      <sz val="12"/>
      <color rgb="FF000000"/>
      <name val="Arial"/>
      <family val="2"/>
    </font>
    <font>
      <sz val="14"/>
      <color theme="1"/>
      <name val="Calibri"/>
      <family val="2"/>
      <scheme val="minor"/>
    </font>
    <font>
      <sz val="12"/>
      <color theme="9" tint="-0.249977111117893"/>
      <name val="Tahoma"/>
      <family val="2"/>
    </font>
    <font>
      <i/>
      <sz val="11"/>
      <color theme="2" tint="-0.89999084444715716"/>
      <name val="Calibri"/>
      <family val="2"/>
      <scheme val="minor"/>
    </font>
    <font>
      <b/>
      <i/>
      <sz val="11"/>
      <color theme="9" tint="-0.499984740745262"/>
      <name val="Calibri"/>
      <family val="2"/>
      <scheme val="minor"/>
    </font>
    <font>
      <b/>
      <i/>
      <u/>
      <sz val="11"/>
      <color theme="9" tint="-0.499984740745262"/>
      <name val="Calibri"/>
      <family val="2"/>
      <scheme val="minor"/>
    </font>
    <font>
      <b/>
      <i/>
      <sz val="11"/>
      <name val="Calibri"/>
      <family val="2"/>
      <scheme val="minor"/>
    </font>
    <font>
      <b/>
      <i/>
      <u/>
      <sz val="11"/>
      <name val="Calibri"/>
      <family val="2"/>
      <scheme val="minor"/>
    </font>
    <font>
      <b/>
      <i/>
      <u/>
      <sz val="11"/>
      <color theme="4" tint="-0.249977111117893"/>
      <name val="Calibri"/>
      <family val="2"/>
      <scheme val="minor"/>
    </font>
    <font>
      <b/>
      <i/>
      <sz val="11"/>
      <color theme="2" tint="-0.89999084444715716"/>
      <name val="Calibri"/>
      <family val="2"/>
      <scheme val="minor"/>
    </font>
    <font>
      <i/>
      <sz val="11"/>
      <name val="Cambria"/>
      <family val="2"/>
      <scheme val="major"/>
    </font>
    <font>
      <i/>
      <sz val="11"/>
      <name val="Cambria"/>
      <family val="1"/>
      <scheme val="major"/>
    </font>
    <font>
      <b/>
      <i/>
      <sz val="11"/>
      <name val="Cambria"/>
      <family val="2"/>
      <scheme val="major"/>
    </font>
    <font>
      <b/>
      <i/>
      <sz val="11"/>
      <color theme="1" tint="0.14999847407452621"/>
      <name val="Calibri"/>
      <family val="2"/>
      <scheme val="minor"/>
    </font>
    <font>
      <b/>
      <i/>
      <sz val="16"/>
      <name val="Calibri"/>
      <family val="2"/>
      <scheme val="minor"/>
    </font>
    <font>
      <b/>
      <i/>
      <sz val="14"/>
      <name val="Calibri"/>
      <family val="2"/>
      <scheme val="minor"/>
    </font>
    <font>
      <b/>
      <i/>
      <u/>
      <sz val="10.5"/>
      <color theme="2" tint="-0.749992370372631"/>
      <name val="Calibri"/>
      <family val="2"/>
      <scheme val="minor"/>
    </font>
    <font>
      <b/>
      <sz val="12"/>
      <color rgb="FF002060"/>
      <name val="Calibri"/>
      <family val="2"/>
      <scheme val="minor"/>
    </font>
    <font>
      <b/>
      <sz val="10"/>
      <name val="Cambria"/>
      <family val="1"/>
      <scheme val="major"/>
    </font>
    <font>
      <sz val="14"/>
      <color rgb="FFFF0000"/>
      <name val="Calibri"/>
      <family val="2"/>
      <scheme val="minor"/>
    </font>
    <font>
      <b/>
      <i/>
      <sz val="10"/>
      <color theme="1"/>
      <name val="Calibri"/>
      <family val="2"/>
      <scheme val="minor"/>
    </font>
    <font>
      <i/>
      <sz val="11"/>
      <name val="Calibri"/>
      <family val="2"/>
    </font>
    <font>
      <sz val="11"/>
      <color theme="1"/>
      <name val="Aptos"/>
      <family val="2"/>
    </font>
    <font>
      <b/>
      <sz val="9"/>
      <name val="Tahoma"/>
      <family val="2"/>
    </font>
  </fonts>
  <fills count="3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4"/>
        <bgColor indexed="64"/>
      </patternFill>
    </fill>
    <fill>
      <patternFill patternType="solid">
        <fgColor theme="6" tint="0.79998168889431442"/>
        <bgColor indexed="64"/>
      </patternFill>
    </fill>
    <fill>
      <patternFill patternType="solid">
        <fgColor them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rgb="FFCCFFFF"/>
        <bgColor indexed="64"/>
      </patternFill>
    </fill>
    <fill>
      <patternFill patternType="solid">
        <fgColor theme="0"/>
        <bgColor theme="4" tint="0.79998168889431442"/>
      </patternFill>
    </fill>
    <fill>
      <patternFill patternType="solid">
        <fgColor theme="1"/>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FFFF99"/>
        <bgColor indexed="64"/>
      </patternFill>
    </fill>
    <fill>
      <patternFill patternType="solid">
        <fgColor rgb="FFFFFFCC"/>
      </patternFill>
    </fill>
    <fill>
      <patternFill patternType="solid">
        <fgColor theme="5"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rgb="FFFFCCFF"/>
        <bgColor indexed="64"/>
      </patternFill>
    </fill>
    <fill>
      <patternFill patternType="solid">
        <fgColor theme="6" tint="0.39997558519241921"/>
        <bgColor indexed="64"/>
      </patternFill>
    </fill>
    <fill>
      <patternFill patternType="solid">
        <fgColor rgb="FF00FFFF"/>
        <bgColor indexed="64"/>
      </patternFill>
    </fill>
    <fill>
      <patternFill patternType="solid">
        <fgColor theme="2" tint="-9.9978637043366805E-2"/>
        <bgColor indexed="64"/>
      </patternFill>
    </fill>
    <fill>
      <patternFill patternType="solid">
        <fgColor rgb="FF00FFCC"/>
        <bgColor indexed="64"/>
      </patternFill>
    </fill>
    <fill>
      <patternFill patternType="solid">
        <fgColor rgb="FFFFCC99"/>
        <bgColor indexed="64"/>
      </patternFill>
    </fill>
    <fill>
      <patternFill patternType="solid">
        <fgColor rgb="FF00B0F0"/>
        <bgColor indexed="64"/>
      </patternFill>
    </fill>
  </fills>
  <borders count="1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top style="thin">
        <color indexed="64"/>
      </top>
      <bottom/>
      <diagonal/>
    </border>
    <border>
      <left style="thin">
        <color indexed="64"/>
      </left>
      <right/>
      <top/>
      <bottom/>
      <diagonal/>
    </border>
    <border>
      <left style="thin">
        <color rgb="FF00B0F0"/>
      </left>
      <right style="thin">
        <color rgb="FF00B0F0"/>
      </right>
      <top style="thin">
        <color rgb="FF00B0F0"/>
      </top>
      <bottom/>
      <diagonal/>
    </border>
    <border>
      <left style="thin">
        <color rgb="FF00B0F0"/>
      </left>
      <right style="thin">
        <color rgb="FF00B0F0"/>
      </right>
      <top/>
      <bottom style="thin">
        <color rgb="FF00B0F0"/>
      </bottom>
      <diagonal/>
    </border>
    <border>
      <left style="thin">
        <color rgb="FF00B0F0"/>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right/>
      <top style="thin">
        <color rgb="FF00B0F0"/>
      </top>
      <bottom style="thin">
        <color rgb="FF00B0F0"/>
      </bottom>
      <diagonal/>
    </border>
    <border>
      <left/>
      <right style="thin">
        <color rgb="FF00B0F0"/>
      </right>
      <top style="thin">
        <color rgb="FF00B0F0"/>
      </top>
      <bottom style="thin">
        <color rgb="FF00B0F0"/>
      </bottom>
      <diagonal/>
    </border>
    <border>
      <left style="thin">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style="thin">
        <color indexed="64"/>
      </left>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style="thin">
        <color indexed="64"/>
      </right>
      <top style="hair">
        <color indexed="64"/>
      </top>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style="medium">
        <color indexed="64"/>
      </left>
      <right style="medium">
        <color indexed="64"/>
      </right>
      <top style="thin">
        <color indexed="64"/>
      </top>
      <bottom style="thin">
        <color indexed="64"/>
      </bottom>
      <diagonal/>
    </border>
  </borders>
  <cellStyleXfs count="134">
    <xf numFmtId="0" fontId="0" fillId="0" borderId="0"/>
    <xf numFmtId="43"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6" fontId="9" fillId="0" borderId="0" applyFont="0" applyFill="0" applyBorder="0" applyAlignment="0" applyProtection="0"/>
    <xf numFmtId="0" fontId="11"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1" fillId="0" borderId="0"/>
    <xf numFmtId="0" fontId="1" fillId="0" borderId="0"/>
    <xf numFmtId="0" fontId="1" fillId="0" borderId="0"/>
    <xf numFmtId="0" fontId="5" fillId="0" borderId="0" applyNumberFormat="0" applyFill="0" applyBorder="0" applyProtection="0">
      <alignment vertical="top" wrapText="1"/>
    </xf>
    <xf numFmtId="0" fontId="3" fillId="0" borderId="0">
      <protection locked="0"/>
    </xf>
    <xf numFmtId="0" fontId="5" fillId="0" borderId="0" applyNumberFormat="0" applyFill="0" applyBorder="0" applyProtection="0">
      <alignment vertical="top" wrapText="1"/>
    </xf>
    <xf numFmtId="0" fontId="3" fillId="0" borderId="0">
      <protection locked="0"/>
    </xf>
    <xf numFmtId="0" fontId="1" fillId="0" borderId="0"/>
    <xf numFmtId="0" fontId="1"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3" fillId="0" borderId="0">
      <protection locked="0"/>
    </xf>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9" fillId="0" borderId="0"/>
    <xf numFmtId="0" fontId="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 fillId="0" borderId="0" applyFont="0" applyFill="0" applyBorder="0" applyAlignment="0" applyProtection="0"/>
    <xf numFmtId="0" fontId="12" fillId="0" borderId="0"/>
    <xf numFmtId="9" fontId="9" fillId="0" borderId="0" applyFont="0" applyFill="0" applyBorder="0" applyAlignment="0" applyProtection="0"/>
    <xf numFmtId="0" fontId="9" fillId="0" borderId="0"/>
    <xf numFmtId="0" fontId="9" fillId="22" borderId="64" applyNumberFormat="0" applyFont="0" applyAlignment="0" applyProtection="0"/>
    <xf numFmtId="164"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2" fillId="0" borderId="0">
      <alignment vertical="center"/>
    </xf>
    <xf numFmtId="0" fontId="62" fillId="0" borderId="0">
      <alignment vertical="center"/>
    </xf>
    <xf numFmtId="0" fontId="9" fillId="0" borderId="0"/>
    <xf numFmtId="9" fontId="9" fillId="0" borderId="0" applyFont="0" applyFill="0" applyBorder="0" applyAlignment="0" applyProtection="0"/>
    <xf numFmtId="0" fontId="2" fillId="0" borderId="0">
      <protection locked="0"/>
    </xf>
    <xf numFmtId="0" fontId="2" fillId="0" borderId="0">
      <protection locked="0"/>
    </xf>
    <xf numFmtId="0" fontId="2" fillId="0" borderId="0">
      <alignment vertical="center"/>
    </xf>
    <xf numFmtId="0" fontId="2" fillId="0" borderId="0">
      <protection locked="0"/>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9" fontId="2" fillId="0" borderId="0" applyFont="0" applyFill="0" applyBorder="0" applyAlignment="0" applyProtection="0"/>
    <xf numFmtId="0" fontId="2" fillId="0" borderId="0">
      <alignment vertical="center"/>
    </xf>
    <xf numFmtId="0" fontId="9" fillId="0" borderId="0"/>
    <xf numFmtId="0" fontId="1" fillId="0" borderId="0"/>
    <xf numFmtId="0" fontId="9" fillId="0" borderId="0"/>
    <xf numFmtId="0" fontId="64" fillId="0" borderId="0"/>
    <xf numFmtId="164" fontId="64" fillId="0" borderId="0" applyFont="0" applyFill="0" applyBorder="0" applyAlignment="0" applyProtection="0"/>
    <xf numFmtId="165" fontId="1" fillId="0" borderId="0" applyFont="0" applyFill="0" applyBorder="0" applyAlignment="0" applyProtection="0"/>
    <xf numFmtId="0" fontId="9"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0" fontId="10" fillId="0" borderId="0" applyNumberFormat="0" applyFill="0" applyBorder="0" applyAlignment="0" applyProtection="0"/>
    <xf numFmtId="0" fontId="9" fillId="0" borderId="0"/>
    <xf numFmtId="0" fontId="1" fillId="0" borderId="0"/>
  </cellStyleXfs>
  <cellXfs count="1543">
    <xf numFmtId="0" fontId="0" fillId="0" borderId="0" xfId="0"/>
    <xf numFmtId="0" fontId="14" fillId="2" borderId="0" xfId="35" applyFont="1" applyFill="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13" fillId="0" borderId="3" xfId="0" applyFont="1" applyBorder="1" applyAlignment="1">
      <alignment horizontal="center" vertical="center"/>
    </xf>
    <xf numFmtId="0" fontId="13" fillId="0" borderId="3" xfId="0" applyFont="1" applyBorder="1" applyAlignment="1">
      <alignment horizontal="center" vertical="center" wrapText="1"/>
    </xf>
    <xf numFmtId="16" fontId="0" fillId="0" borderId="1" xfId="0" quotePrefix="1" applyNumberFormat="1" applyBorder="1" applyAlignment="1">
      <alignment horizontal="center" vertical="center"/>
    </xf>
    <xf numFmtId="0" fontId="0" fillId="3" borderId="0" xfId="0" applyFill="1" applyAlignment="1">
      <alignment vertical="center"/>
    </xf>
    <xf numFmtId="0" fontId="0" fillId="0" borderId="0" xfId="0" applyAlignment="1">
      <alignment horizontal="left" vertical="center"/>
    </xf>
    <xf numFmtId="0" fontId="19" fillId="0" borderId="0" xfId="0" applyFont="1" applyAlignment="1">
      <alignment horizontal="center" vertical="center"/>
    </xf>
    <xf numFmtId="0" fontId="13" fillId="4" borderId="1"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0" fillId="3" borderId="1" xfId="0" applyFill="1" applyBorder="1" applyAlignment="1">
      <alignment horizontal="center" vertical="center"/>
    </xf>
    <xf numFmtId="166" fontId="0" fillId="3" borderId="0" xfId="0" applyNumberFormat="1" applyFill="1" applyAlignment="1">
      <alignment vertical="center"/>
    </xf>
    <xf numFmtId="0" fontId="23" fillId="3" borderId="1" xfId="0" applyFont="1" applyFill="1" applyBorder="1" applyAlignment="1">
      <alignment horizontal="center" vertical="center" wrapText="1"/>
    </xf>
    <xf numFmtId="0" fontId="0" fillId="3" borderId="0" xfId="0" applyFill="1" applyAlignment="1">
      <alignment horizontal="center" vertical="center"/>
    </xf>
    <xf numFmtId="0" fontId="0" fillId="3" borderId="2" xfId="0" applyFill="1" applyBorder="1" applyAlignment="1">
      <alignment horizontal="center" vertical="center"/>
    </xf>
    <xf numFmtId="0" fontId="18" fillId="3" borderId="1" xfId="0" applyFont="1" applyFill="1" applyBorder="1" applyAlignment="1">
      <alignment horizontal="center" vertical="center" wrapText="1"/>
    </xf>
    <xf numFmtId="0" fontId="18" fillId="3" borderId="10" xfId="0" applyFont="1" applyFill="1" applyBorder="1" applyAlignment="1">
      <alignment horizontal="center" vertical="center"/>
    </xf>
    <xf numFmtId="0" fontId="0" fillId="3" borderId="4" xfId="0" applyFill="1" applyBorder="1" applyAlignment="1">
      <alignment horizontal="center" vertical="center"/>
    </xf>
    <xf numFmtId="0" fontId="18" fillId="3" borderId="10" xfId="0" applyFont="1" applyFill="1" applyBorder="1" applyAlignment="1">
      <alignment horizontal="center" vertical="center" wrapText="1"/>
    </xf>
    <xf numFmtId="0" fontId="0" fillId="3" borderId="8" xfId="0" applyFill="1" applyBorder="1" applyAlignment="1">
      <alignment horizontal="center" vertical="center"/>
    </xf>
    <xf numFmtId="49" fontId="0" fillId="0" borderId="0" xfId="0" applyNumberFormat="1" applyAlignment="1">
      <alignment horizontal="center" vertical="center"/>
    </xf>
    <xf numFmtId="0" fontId="18" fillId="0" borderId="1" xfId="35" applyFont="1" applyBorder="1" applyAlignment="1">
      <alignment horizontal="center" vertical="center" wrapText="1"/>
    </xf>
    <xf numFmtId="0" fontId="18" fillId="0" borderId="2" xfId="35" applyFont="1" applyBorder="1" applyAlignment="1">
      <alignment horizontal="center" vertical="center" wrapText="1"/>
    </xf>
    <xf numFmtId="0" fontId="13" fillId="0" borderId="4" xfId="0" applyFont="1" applyBorder="1" applyAlignment="1">
      <alignment horizontal="center" vertical="center" wrapText="1"/>
    </xf>
    <xf numFmtId="0" fontId="13" fillId="0" borderId="4" xfId="0" applyFont="1" applyBorder="1" applyAlignment="1">
      <alignment horizontal="center" vertical="center"/>
    </xf>
    <xf numFmtId="169" fontId="13" fillId="0" borderId="4" xfId="0" applyNumberFormat="1" applyFont="1" applyBorder="1" applyAlignment="1">
      <alignment horizontal="center" vertical="center" wrapText="1"/>
    </xf>
    <xf numFmtId="49" fontId="0" fillId="0" borderId="1" xfId="0" applyNumberFormat="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166" fontId="0" fillId="0" borderId="1" xfId="0" applyNumberFormat="1"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quotePrefix="1" applyBorder="1" applyAlignment="1">
      <alignment horizontal="center" vertical="center"/>
    </xf>
    <xf numFmtId="17" fontId="0" fillId="0" borderId="10" xfId="0" applyNumberFormat="1" applyBorder="1" applyAlignment="1">
      <alignment vertical="center"/>
    </xf>
    <xf numFmtId="16" fontId="0" fillId="0" borderId="14" xfId="0" quotePrefix="1" applyNumberForma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right" vertical="center"/>
    </xf>
    <xf numFmtId="17" fontId="0" fillId="0" borderId="16" xfId="0" applyNumberFormat="1" applyBorder="1" applyAlignment="1">
      <alignment horizontal="center" vertical="center"/>
    </xf>
    <xf numFmtId="0" fontId="0" fillId="3" borderId="0" xfId="0" applyFill="1"/>
    <xf numFmtId="14" fontId="0" fillId="0" borderId="1" xfId="0" applyNumberFormat="1" applyBorder="1" applyAlignment="1">
      <alignment horizontal="center" vertical="center"/>
    </xf>
    <xf numFmtId="170" fontId="18" fillId="3" borderId="3" xfId="35" applyNumberFormat="1" applyFont="1" applyFill="1" applyBorder="1" applyAlignment="1">
      <alignment horizontal="center" vertical="center"/>
    </xf>
    <xf numFmtId="0" fontId="0" fillId="3" borderId="1" xfId="0" applyFill="1" applyBorder="1" applyAlignment="1">
      <alignment horizontal="center" vertical="center" wrapText="1"/>
    </xf>
    <xf numFmtId="0" fontId="13" fillId="0" borderId="1" xfId="0" applyFont="1" applyBorder="1" applyAlignment="1">
      <alignment horizontal="left" vertical="center" wrapText="1"/>
    </xf>
    <xf numFmtId="0" fontId="23" fillId="6" borderId="22" xfId="35" applyFont="1" applyFill="1" applyBorder="1" applyAlignment="1">
      <alignment vertical="center"/>
    </xf>
    <xf numFmtId="0" fontId="23" fillId="6" borderId="20" xfId="35" applyFont="1" applyFill="1" applyBorder="1" applyAlignment="1">
      <alignment vertical="center"/>
    </xf>
    <xf numFmtId="0" fontId="23" fillId="6" borderId="20" xfId="35" applyFont="1" applyFill="1" applyBorder="1" applyAlignment="1">
      <alignment horizontal="right" vertical="center"/>
    </xf>
    <xf numFmtId="0" fontId="9" fillId="0" borderId="0" xfId="35" applyFont="1" applyAlignment="1">
      <alignment vertical="center"/>
    </xf>
    <xf numFmtId="0" fontId="18" fillId="3" borderId="0" xfId="35" applyFont="1" applyFill="1" applyAlignment="1">
      <alignment vertical="center"/>
    </xf>
    <xf numFmtId="0" fontId="18" fillId="3" borderId="0" xfId="35" applyFont="1" applyFill="1" applyAlignment="1">
      <alignment horizontal="center"/>
    </xf>
    <xf numFmtId="0" fontId="18" fillId="0" borderId="0" xfId="35" applyFont="1"/>
    <xf numFmtId="0" fontId="13" fillId="3" borderId="3" xfId="0" applyFont="1" applyFill="1" applyBorder="1" applyAlignment="1">
      <alignment horizontal="center" vertical="center" wrapText="1"/>
    </xf>
    <xf numFmtId="0" fontId="13" fillId="3" borderId="3" xfId="0" applyFont="1" applyFill="1" applyBorder="1" applyAlignment="1">
      <alignment horizontal="center" vertical="center"/>
    </xf>
    <xf numFmtId="169" fontId="13" fillId="3" borderId="3" xfId="0" applyNumberFormat="1" applyFont="1" applyFill="1" applyBorder="1" applyAlignment="1">
      <alignment horizontal="center" vertical="center"/>
    </xf>
    <xf numFmtId="169" fontId="13" fillId="3" borderId="3" xfId="0" applyNumberFormat="1" applyFont="1" applyFill="1" applyBorder="1" applyAlignment="1">
      <alignment horizontal="center" vertical="center" wrapText="1"/>
    </xf>
    <xf numFmtId="49" fontId="18" fillId="3" borderId="1" xfId="35" quotePrefix="1" applyNumberFormat="1" applyFont="1" applyFill="1" applyBorder="1" applyAlignment="1">
      <alignment horizontal="center" vertical="center" wrapText="1"/>
    </xf>
    <xf numFmtId="17" fontId="0" fillId="3" borderId="10" xfId="0" applyNumberFormat="1" applyFill="1" applyBorder="1" applyAlignment="1">
      <alignment vertical="center"/>
    </xf>
    <xf numFmtId="0" fontId="13" fillId="3" borderId="5"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6" xfId="0" applyFont="1" applyFill="1" applyBorder="1" applyAlignment="1">
      <alignment horizontal="center" vertical="center"/>
    </xf>
    <xf numFmtId="0" fontId="23" fillId="3" borderId="6" xfId="60" applyFont="1" applyFill="1" applyBorder="1" applyAlignment="1">
      <alignment horizontal="center" vertical="center" wrapText="1"/>
    </xf>
    <xf numFmtId="169" fontId="13" fillId="3" borderId="6" xfId="0" applyNumberFormat="1" applyFont="1" applyFill="1" applyBorder="1" applyAlignment="1">
      <alignment horizontal="center" vertical="center" wrapText="1"/>
    </xf>
    <xf numFmtId="0" fontId="13" fillId="3" borderId="24" xfId="0" applyFont="1" applyFill="1" applyBorder="1" applyAlignment="1">
      <alignment horizontal="center" vertical="center" wrapText="1"/>
    </xf>
    <xf numFmtId="0" fontId="0" fillId="3" borderId="13" xfId="0" applyFill="1" applyBorder="1" applyAlignment="1">
      <alignment horizontal="center" vertical="center"/>
    </xf>
    <xf numFmtId="0" fontId="0" fillId="3" borderId="14" xfId="0" applyFill="1" applyBorder="1" applyAlignment="1">
      <alignment horizontal="center" vertical="center"/>
    </xf>
    <xf numFmtId="17" fontId="0" fillId="3" borderId="16" xfId="0" applyNumberFormat="1" applyFill="1" applyBorder="1" applyAlignment="1">
      <alignment vertical="center"/>
    </xf>
    <xf numFmtId="49" fontId="0" fillId="3" borderId="1" xfId="0" applyNumberFormat="1" applyFill="1" applyBorder="1" applyAlignment="1">
      <alignment horizontal="center" vertical="center"/>
    </xf>
    <xf numFmtId="49" fontId="18" fillId="3" borderId="4" xfId="35" quotePrefix="1" applyNumberFormat="1" applyFont="1" applyFill="1" applyBorder="1" applyAlignment="1">
      <alignment horizontal="center" vertical="center" wrapText="1"/>
    </xf>
    <xf numFmtId="49" fontId="0" fillId="3" borderId="4" xfId="0" applyNumberFormat="1" applyFill="1" applyBorder="1" applyAlignment="1">
      <alignment horizontal="center" vertical="center"/>
    </xf>
    <xf numFmtId="17" fontId="0" fillId="3" borderId="11" xfId="0" applyNumberFormat="1" applyFill="1" applyBorder="1" applyAlignment="1">
      <alignment vertical="center"/>
    </xf>
    <xf numFmtId="0" fontId="0" fillId="3" borderId="1" xfId="0" applyFill="1" applyBorder="1" applyAlignment="1">
      <alignment horizontal="right" vertical="center"/>
    </xf>
    <xf numFmtId="0" fontId="26" fillId="0" borderId="1" xfId="0" applyFont="1" applyBorder="1" applyAlignment="1">
      <alignment horizontal="center"/>
    </xf>
    <xf numFmtId="15" fontId="0" fillId="0" borderId="1" xfId="0" applyNumberFormat="1" applyBorder="1" applyAlignment="1">
      <alignment horizontal="center" vertical="center"/>
    </xf>
    <xf numFmtId="0" fontId="0" fillId="0" borderId="1" xfId="0" applyBorder="1" applyAlignment="1">
      <alignment horizontal="left" vertical="center" wrapText="1"/>
    </xf>
    <xf numFmtId="0" fontId="0" fillId="3" borderId="1" xfId="0" applyFill="1" applyBorder="1" applyAlignment="1">
      <alignment horizontal="left" vertical="center" wrapText="1"/>
    </xf>
    <xf numFmtId="0" fontId="0" fillId="3" borderId="1" xfId="0" applyFill="1" applyBorder="1" applyAlignment="1">
      <alignment horizontal="left" vertical="center"/>
    </xf>
    <xf numFmtId="0" fontId="18" fillId="3" borderId="1" xfId="0" applyFont="1" applyFill="1" applyBorder="1" applyAlignment="1">
      <alignment horizontal="left" vertical="center"/>
    </xf>
    <xf numFmtId="0" fontId="18" fillId="3" borderId="1" xfId="0" applyFont="1" applyFill="1" applyBorder="1" applyAlignment="1">
      <alignment horizontal="center" vertical="center"/>
    </xf>
    <xf numFmtId="14" fontId="24" fillId="3" borderId="28" xfId="0" applyNumberFormat="1" applyFont="1" applyFill="1" applyBorder="1" applyAlignment="1">
      <alignment horizontal="center" vertical="center"/>
    </xf>
    <xf numFmtId="14" fontId="24" fillId="0" borderId="10" xfId="0" applyNumberFormat="1" applyFont="1" applyBorder="1" applyAlignment="1">
      <alignment horizontal="center" vertical="center"/>
    </xf>
    <xf numFmtId="15" fontId="18" fillId="3" borderId="1" xfId="35" applyNumberFormat="1" applyFont="1" applyFill="1" applyBorder="1" applyAlignment="1">
      <alignment horizontal="center" vertical="center" wrapText="1"/>
    </xf>
    <xf numFmtId="0" fontId="0" fillId="0" borderId="1" xfId="0" applyBorder="1" applyAlignment="1">
      <alignment vertical="center"/>
    </xf>
    <xf numFmtId="0" fontId="13"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horizontal="center"/>
    </xf>
    <xf numFmtId="0" fontId="0" fillId="0" borderId="1" xfId="0" applyBorder="1" applyAlignment="1">
      <alignment horizontal="left" vertical="center"/>
    </xf>
    <xf numFmtId="0" fontId="13" fillId="3" borderId="1" xfId="0" applyFont="1" applyFill="1" applyBorder="1" applyAlignment="1">
      <alignment horizontal="center" vertical="center" wrapText="1"/>
    </xf>
    <xf numFmtId="0" fontId="14" fillId="2" borderId="0" xfId="35" applyFont="1" applyFill="1" applyAlignment="1">
      <alignment vertical="center" wrapText="1"/>
    </xf>
    <xf numFmtId="0" fontId="18" fillId="3" borderId="1" xfId="0" quotePrefix="1" applyFont="1" applyFill="1" applyBorder="1" applyAlignment="1">
      <alignment horizontal="center" vertical="center"/>
    </xf>
    <xf numFmtId="0" fontId="18" fillId="0" borderId="0" xfId="35" applyFont="1" applyAlignment="1">
      <alignment wrapText="1"/>
    </xf>
    <xf numFmtId="0" fontId="9" fillId="0" borderId="0" xfId="35" applyFont="1" applyAlignment="1">
      <alignment vertical="center" wrapText="1"/>
    </xf>
    <xf numFmtId="0" fontId="13" fillId="0" borderId="1" xfId="0" applyFont="1" applyBorder="1" applyAlignment="1">
      <alignment horizontal="center" vertical="center" wrapText="1"/>
    </xf>
    <xf numFmtId="0" fontId="13" fillId="3" borderId="7" xfId="0" applyFont="1" applyFill="1" applyBorder="1" applyAlignment="1">
      <alignment horizontal="center" vertical="center" wrapText="1"/>
    </xf>
    <xf numFmtId="0" fontId="13" fillId="3" borderId="28" xfId="0" applyFont="1" applyFill="1" applyBorder="1" applyAlignment="1">
      <alignment horizontal="center" vertical="center" wrapText="1"/>
    </xf>
    <xf numFmtId="0" fontId="13" fillId="12" borderId="1" xfId="0" applyFont="1" applyFill="1" applyBorder="1" applyAlignment="1">
      <alignment horizontal="center" vertical="center" wrapText="1"/>
    </xf>
    <xf numFmtId="0" fontId="13" fillId="12" borderId="1" xfId="0" applyFont="1" applyFill="1" applyBorder="1" applyAlignment="1">
      <alignment horizontal="left" vertical="center" wrapText="1"/>
    </xf>
    <xf numFmtId="0" fontId="0" fillId="5" borderId="1" xfId="0" applyFill="1" applyBorder="1" applyAlignment="1">
      <alignment horizontal="center" vertical="center"/>
    </xf>
    <xf numFmtId="0" fontId="0" fillId="4" borderId="1" xfId="0" applyFill="1" applyBorder="1" applyAlignment="1">
      <alignment horizontal="center" vertical="center"/>
    </xf>
    <xf numFmtId="2" fontId="0" fillId="0" borderId="1" xfId="0" applyNumberFormat="1" applyBorder="1" applyAlignment="1">
      <alignment horizontal="center" vertical="center"/>
    </xf>
    <xf numFmtId="0" fontId="25" fillId="3" borderId="22" xfId="0" applyFont="1" applyFill="1" applyBorder="1" applyAlignment="1">
      <alignment horizontal="center" vertical="center"/>
    </xf>
    <xf numFmtId="170" fontId="24" fillId="3" borderId="10" xfId="0" applyNumberFormat="1" applyFont="1" applyFill="1" applyBorder="1" applyAlignment="1">
      <alignment horizontal="right" vertical="center"/>
    </xf>
    <xf numFmtId="0" fontId="18" fillId="3" borderId="23" xfId="0" applyFont="1" applyFill="1" applyBorder="1" applyAlignment="1">
      <alignment horizontal="center" vertical="center" wrapText="1"/>
    </xf>
    <xf numFmtId="15" fontId="18" fillId="3" borderId="1" xfId="0" applyNumberFormat="1" applyFont="1" applyFill="1" applyBorder="1" applyAlignment="1">
      <alignment horizontal="center" vertical="center" wrapText="1"/>
    </xf>
    <xf numFmtId="15" fontId="34" fillId="3" borderId="16" xfId="35" applyNumberFormat="1" applyFont="1" applyFill="1" applyBorder="1" applyAlignment="1">
      <alignment horizontal="center" vertical="center" wrapText="1"/>
    </xf>
    <xf numFmtId="15" fontId="18" fillId="3" borderId="9" xfId="0" applyNumberFormat="1" applyFont="1" applyFill="1" applyBorder="1" applyAlignment="1">
      <alignment horizontal="center" vertical="center" wrapText="1"/>
    </xf>
    <xf numFmtId="0" fontId="35" fillId="3" borderId="30" xfId="33" applyFont="1" applyFill="1" applyBorder="1" applyAlignment="1">
      <alignment horizontal="left"/>
    </xf>
    <xf numFmtId="0" fontId="35" fillId="3" borderId="31" xfId="33" applyFont="1" applyFill="1" applyBorder="1" applyAlignment="1">
      <alignment horizontal="left"/>
    </xf>
    <xf numFmtId="14" fontId="23" fillId="6" borderId="1" xfId="35" applyNumberFormat="1" applyFont="1" applyFill="1" applyBorder="1" applyAlignment="1">
      <alignment horizontal="center" vertical="center"/>
    </xf>
    <xf numFmtId="0" fontId="13" fillId="14" borderId="1" xfId="35" applyFont="1" applyFill="1" applyBorder="1" applyAlignment="1">
      <alignment horizontal="center" vertical="center" wrapText="1"/>
    </xf>
    <xf numFmtId="0" fontId="0" fillId="0" borderId="1" xfId="0" applyBorder="1"/>
    <xf numFmtId="0" fontId="18" fillId="0" borderId="0" xfId="35" applyFont="1" applyAlignment="1">
      <alignment vertical="center"/>
    </xf>
    <xf numFmtId="0" fontId="23" fillId="3" borderId="0" xfId="35" applyFont="1" applyFill="1" applyAlignment="1">
      <alignment horizontal="right" vertical="center"/>
    </xf>
    <xf numFmtId="0" fontId="0" fillId="0" borderId="20" xfId="0" applyBorder="1" applyAlignment="1">
      <alignment horizontal="center" vertical="center"/>
    </xf>
    <xf numFmtId="164" fontId="29" fillId="3" borderId="1" xfId="7" applyFont="1" applyFill="1" applyBorder="1" applyAlignment="1" applyProtection="1">
      <alignment horizontal="center" vertical="center" wrapText="1"/>
    </xf>
    <xf numFmtId="0" fontId="0" fillId="5" borderId="0" xfId="0" applyFill="1" applyAlignment="1">
      <alignment horizontal="center" vertical="center"/>
    </xf>
    <xf numFmtId="0" fontId="8" fillId="15" borderId="2" xfId="35" applyFont="1" applyFill="1" applyBorder="1" applyAlignment="1">
      <alignment horizontal="center" vertical="center" wrapText="1"/>
    </xf>
    <xf numFmtId="0" fontId="8" fillId="15" borderId="1" xfId="35" applyFont="1" applyFill="1" applyBorder="1" applyAlignment="1">
      <alignment horizontal="center" vertical="center" wrapText="1"/>
    </xf>
    <xf numFmtId="0" fontId="8" fillId="15" borderId="10" xfId="35" applyFont="1" applyFill="1" applyBorder="1" applyAlignment="1">
      <alignment horizontal="center" vertical="center" wrapText="1"/>
    </xf>
    <xf numFmtId="15" fontId="18" fillId="0" borderId="1" xfId="0" applyNumberFormat="1" applyFont="1" applyBorder="1" applyAlignment="1">
      <alignment horizontal="center" vertical="center"/>
    </xf>
    <xf numFmtId="0" fontId="37" fillId="3" borderId="57" xfId="0" applyFont="1" applyFill="1" applyBorder="1" applyAlignment="1">
      <alignment horizontal="center" vertical="center" wrapText="1" readingOrder="1"/>
    </xf>
    <xf numFmtId="0" fontId="37" fillId="3" borderId="58" xfId="0" applyFont="1" applyFill="1" applyBorder="1" applyAlignment="1">
      <alignment horizontal="center" vertical="center" wrapText="1" readingOrder="1"/>
    </xf>
    <xf numFmtId="0" fontId="38" fillId="3" borderId="59" xfId="0" applyFont="1" applyFill="1" applyBorder="1" applyAlignment="1">
      <alignment horizontal="center" vertical="center" wrapText="1" readingOrder="1"/>
    </xf>
    <xf numFmtId="1" fontId="38" fillId="3" borderId="59" xfId="0" applyNumberFormat="1" applyFont="1" applyFill="1" applyBorder="1" applyAlignment="1">
      <alignment horizontal="center" vertical="center" wrapText="1" readingOrder="1"/>
    </xf>
    <xf numFmtId="0" fontId="38" fillId="3" borderId="59" xfId="0" applyFont="1" applyFill="1" applyBorder="1" applyAlignment="1">
      <alignment horizontal="left" vertical="center" wrapText="1" readingOrder="1"/>
    </xf>
    <xf numFmtId="17" fontId="38" fillId="3" borderId="59" xfId="0" applyNumberFormat="1" applyFont="1" applyFill="1" applyBorder="1" applyAlignment="1">
      <alignment horizontal="center" vertical="center" wrapText="1" readingOrder="1"/>
    </xf>
    <xf numFmtId="0" fontId="0" fillId="16" borderId="0" xfId="0" applyFill="1"/>
    <xf numFmtId="166" fontId="7" fillId="16" borderId="0" xfId="34" applyNumberFormat="1" applyFont="1" applyFill="1"/>
    <xf numFmtId="173" fontId="9" fillId="16" borderId="0" xfId="9" applyNumberFormat="1" applyFont="1" applyFill="1" applyBorder="1"/>
    <xf numFmtId="15" fontId="0" fillId="0" borderId="39" xfId="0" applyNumberFormat="1" applyBorder="1" applyAlignment="1">
      <alignment horizontal="center" vertical="center"/>
    </xf>
    <xf numFmtId="0" fontId="0" fillId="0" borderId="39" xfId="0" applyBorder="1" applyAlignment="1">
      <alignment horizontal="center" vertical="center"/>
    </xf>
    <xf numFmtId="166" fontId="7" fillId="0" borderId="9" xfId="34" applyNumberFormat="1" applyFont="1" applyBorder="1"/>
    <xf numFmtId="166" fontId="7" fillId="0" borderId="34" xfId="34" applyNumberFormat="1" applyFont="1" applyBorder="1"/>
    <xf numFmtId="15" fontId="0" fillId="3" borderId="1" xfId="0" applyNumberFormat="1" applyFill="1" applyBorder="1" applyAlignment="1">
      <alignment horizontal="center" vertical="center"/>
    </xf>
    <xf numFmtId="0" fontId="0" fillId="0" borderId="36" xfId="0" applyBorder="1" applyAlignment="1">
      <alignment horizontal="center" vertical="center"/>
    </xf>
    <xf numFmtId="0" fontId="23" fillId="6" borderId="20" xfId="35" applyFont="1" applyFill="1" applyBorder="1" applyAlignment="1">
      <alignment horizontal="center" vertical="center"/>
    </xf>
    <xf numFmtId="0" fontId="18" fillId="0" borderId="0" xfId="35" applyFont="1" applyAlignment="1">
      <alignment horizontal="center"/>
    </xf>
    <xf numFmtId="14" fontId="0" fillId="3" borderId="1" xfId="0" applyNumberFormat="1" applyFill="1" applyBorder="1" applyAlignment="1">
      <alignment horizontal="center" vertical="center"/>
    </xf>
    <xf numFmtId="166" fontId="0" fillId="3" borderId="1" xfId="0" applyNumberFormat="1" applyFill="1" applyBorder="1" applyAlignment="1">
      <alignment horizontal="center" vertical="center"/>
    </xf>
    <xf numFmtId="0" fontId="18" fillId="3" borderId="10" xfId="0" applyFont="1" applyFill="1" applyBorder="1" applyAlignment="1">
      <alignment horizontal="left" vertical="center" wrapText="1"/>
    </xf>
    <xf numFmtId="49" fontId="0" fillId="3" borderId="1" xfId="0" quotePrefix="1" applyNumberFormat="1" applyFill="1" applyBorder="1" applyAlignment="1">
      <alignment horizontal="center" vertical="center"/>
    </xf>
    <xf numFmtId="49" fontId="0" fillId="3" borderId="0" xfId="0" applyNumberFormat="1" applyFill="1" applyAlignment="1">
      <alignment horizontal="center" vertical="center"/>
    </xf>
    <xf numFmtId="49" fontId="0" fillId="16" borderId="0" xfId="0" applyNumberFormat="1" applyFill="1"/>
    <xf numFmtId="17" fontId="13" fillId="0" borderId="1" xfId="0" applyNumberFormat="1" applyFont="1" applyBorder="1" applyAlignment="1">
      <alignment horizontal="center" vertical="center"/>
    </xf>
    <xf numFmtId="0" fontId="0" fillId="0" borderId="22" xfId="0" applyBorder="1" applyAlignment="1">
      <alignment horizontal="center" vertical="center"/>
    </xf>
    <xf numFmtId="1" fontId="0" fillId="0" borderId="1" xfId="0" applyNumberFormat="1" applyBorder="1" applyAlignment="1">
      <alignment horizontal="center" vertical="center"/>
    </xf>
    <xf numFmtId="14" fontId="0" fillId="0" borderId="39" xfId="0" applyNumberFormat="1" applyBorder="1" applyAlignment="1">
      <alignment horizontal="center" vertical="center"/>
    </xf>
    <xf numFmtId="49" fontId="0" fillId="0" borderId="1" xfId="0" quotePrefix="1" applyNumberFormat="1" applyBorder="1" applyAlignment="1">
      <alignment horizontal="center" vertical="center"/>
    </xf>
    <xf numFmtId="166" fontId="45" fillId="0" borderId="1" xfId="61" applyNumberFormat="1" applyFont="1" applyBorder="1" applyAlignment="1">
      <alignment horizontal="left" vertical="center"/>
    </xf>
    <xf numFmtId="0" fontId="17" fillId="0" borderId="1" xfId="0" applyFont="1" applyBorder="1" applyAlignment="1">
      <alignment vertical="center"/>
    </xf>
    <xf numFmtId="0" fontId="38" fillId="0" borderId="59" xfId="0" applyFont="1" applyBorder="1" applyAlignment="1">
      <alignment horizontal="center" vertical="center" wrapText="1" readingOrder="1"/>
    </xf>
    <xf numFmtId="1" fontId="38" fillId="0" borderId="59" xfId="0" applyNumberFormat="1" applyFont="1" applyBorder="1" applyAlignment="1">
      <alignment horizontal="center" vertical="center" wrapText="1" readingOrder="1"/>
    </xf>
    <xf numFmtId="0" fontId="38" fillId="0" borderId="59" xfId="0" applyFont="1" applyBorder="1" applyAlignment="1">
      <alignment horizontal="left" vertical="center" wrapText="1" readingOrder="1"/>
    </xf>
    <xf numFmtId="17" fontId="38" fillId="0" borderId="59" xfId="0" applyNumberFormat="1" applyFont="1" applyBorder="1" applyAlignment="1">
      <alignment horizontal="center" vertical="center" wrapText="1" readingOrder="1"/>
    </xf>
    <xf numFmtId="17" fontId="39" fillId="0" borderId="59" xfId="0" applyNumberFormat="1" applyFont="1" applyBorder="1" applyAlignment="1">
      <alignment horizontal="left" vertical="center" wrapText="1" readingOrder="1"/>
    </xf>
    <xf numFmtId="17" fontId="38" fillId="0" borderId="59" xfId="0" applyNumberFormat="1" applyFont="1" applyBorder="1" applyAlignment="1">
      <alignment horizontal="left" vertical="center" wrapText="1" readingOrder="1"/>
    </xf>
    <xf numFmtId="0" fontId="0" fillId="0" borderId="0" xfId="0" applyAlignment="1">
      <alignment horizontal="center"/>
    </xf>
    <xf numFmtId="0" fontId="13" fillId="0" borderId="1" xfId="0" applyFont="1" applyBorder="1" applyAlignment="1">
      <alignment vertical="center"/>
    </xf>
    <xf numFmtId="0" fontId="13" fillId="0" borderId="0" xfId="0" applyFont="1" applyAlignment="1">
      <alignment vertical="center"/>
    </xf>
    <xf numFmtId="0" fontId="33" fillId="3" borderId="0" xfId="43" applyFont="1" applyFill="1"/>
    <xf numFmtId="0" fontId="22" fillId="0" borderId="0" xfId="43" applyFont="1" applyAlignment="1">
      <alignment horizontal="center" vertical="center"/>
    </xf>
    <xf numFmtId="0" fontId="33" fillId="0" borderId="0" xfId="43" applyFont="1"/>
    <xf numFmtId="0" fontId="18" fillId="0" borderId="0" xfId="43" applyFont="1"/>
    <xf numFmtId="0" fontId="13" fillId="0" borderId="1" xfId="0" applyFont="1" applyBorder="1"/>
    <xf numFmtId="0" fontId="13" fillId="0" borderId="0" xfId="0" applyFont="1"/>
    <xf numFmtId="166" fontId="13" fillId="0" borderId="1" xfId="0" applyNumberFormat="1" applyFont="1" applyBorder="1" applyAlignment="1">
      <alignment horizontal="center" vertical="center"/>
    </xf>
    <xf numFmtId="1" fontId="0" fillId="0" borderId="0" xfId="0" applyNumberFormat="1" applyAlignment="1">
      <alignment horizontal="center" vertical="center"/>
    </xf>
    <xf numFmtId="9" fontId="0" fillId="0" borderId="0" xfId="95" applyFont="1" applyAlignment="1">
      <alignment horizontal="center" vertical="center"/>
    </xf>
    <xf numFmtId="14" fontId="13" fillId="12" borderId="1" xfId="0" applyNumberFormat="1" applyFont="1" applyFill="1" applyBorder="1" applyAlignment="1">
      <alignment horizontal="center" vertical="center"/>
    </xf>
    <xf numFmtId="166" fontId="7" fillId="0" borderId="9" xfId="34" applyNumberFormat="1" applyFont="1" applyBorder="1" applyAlignment="1">
      <alignment horizontal="center" vertical="center"/>
    </xf>
    <xf numFmtId="166" fontId="7" fillId="0" borderId="9" xfId="34" applyNumberFormat="1" applyFont="1" applyBorder="1" applyAlignment="1">
      <alignment horizontal="center"/>
    </xf>
    <xf numFmtId="166" fontId="7" fillId="0" borderId="40" xfId="34" applyNumberFormat="1" applyFont="1" applyBorder="1" applyAlignment="1">
      <alignment horizontal="center"/>
    </xf>
    <xf numFmtId="0" fontId="14" fillId="2" borderId="0" xfId="35" applyFont="1" applyFill="1" applyAlignment="1">
      <alignment vertical="center"/>
    </xf>
    <xf numFmtId="0" fontId="14" fillId="2" borderId="0" xfId="35" applyFont="1" applyFill="1" applyAlignment="1">
      <alignment horizontal="right" vertical="center" wrapText="1"/>
    </xf>
    <xf numFmtId="0" fontId="14" fillId="2" borderId="0" xfId="35" applyFont="1" applyFill="1" applyAlignment="1">
      <alignment horizontal="center" vertical="center"/>
    </xf>
    <xf numFmtId="0" fontId="14" fillId="2" borderId="0" xfId="35" applyFont="1" applyFill="1" applyAlignment="1">
      <alignment horizontal="right" vertical="center"/>
    </xf>
    <xf numFmtId="0" fontId="13" fillId="3" borderId="9" xfId="0" applyFont="1" applyFill="1" applyBorder="1" applyAlignment="1">
      <alignment horizontal="center" vertical="center" wrapText="1"/>
    </xf>
    <xf numFmtId="0" fontId="16" fillId="3" borderId="26" xfId="0" applyFont="1" applyFill="1" applyBorder="1" applyAlignment="1">
      <alignment horizontal="center" vertical="center"/>
    </xf>
    <xf numFmtId="14" fontId="13" fillId="6" borderId="1" xfId="0" applyNumberFormat="1" applyFont="1" applyFill="1" applyBorder="1" applyAlignment="1">
      <alignment horizontal="center" vertical="center"/>
    </xf>
    <xf numFmtId="0" fontId="0" fillId="6" borderId="0" xfId="0" applyFill="1" applyAlignment="1">
      <alignment vertical="center"/>
    </xf>
    <xf numFmtId="0" fontId="18" fillId="0" borderId="0" xfId="43" applyFont="1" applyAlignment="1">
      <alignment horizontal="left" indent="1"/>
    </xf>
    <xf numFmtId="14" fontId="0" fillId="0" borderId="0" xfId="0" applyNumberFormat="1" applyAlignment="1">
      <alignment vertical="center"/>
    </xf>
    <xf numFmtId="49" fontId="13" fillId="3" borderId="1" xfId="0" applyNumberFormat="1" applyFont="1" applyFill="1" applyBorder="1" applyAlignment="1">
      <alignment horizontal="center" vertical="center"/>
    </xf>
    <xf numFmtId="0" fontId="0" fillId="12" borderId="10" xfId="0" applyFill="1" applyBorder="1" applyAlignment="1">
      <alignment horizontal="center" vertical="center"/>
    </xf>
    <xf numFmtId="0" fontId="0" fillId="19" borderId="1" xfId="0" applyFill="1" applyBorder="1" applyAlignment="1">
      <alignment horizontal="center" vertical="center"/>
    </xf>
    <xf numFmtId="0" fontId="0" fillId="13" borderId="2" xfId="0" applyFill="1" applyBorder="1" applyAlignment="1">
      <alignment horizontal="center" vertical="center"/>
    </xf>
    <xf numFmtId="0" fontId="13" fillId="3" borderId="22" xfId="0" applyFont="1" applyFill="1" applyBorder="1" applyAlignment="1">
      <alignment horizontal="center" vertical="center" wrapText="1"/>
    </xf>
    <xf numFmtId="0" fontId="13" fillId="3" borderId="12" xfId="0" applyFont="1" applyFill="1" applyBorder="1" applyAlignment="1">
      <alignment horizontal="center" vertical="center" wrapText="1"/>
    </xf>
    <xf numFmtId="0" fontId="13" fillId="3" borderId="23" xfId="0" applyFont="1" applyFill="1" applyBorder="1" applyAlignment="1">
      <alignment horizontal="center" vertical="center" wrapText="1"/>
    </xf>
    <xf numFmtId="14" fontId="13" fillId="11" borderId="1" xfId="0" applyNumberFormat="1" applyFont="1" applyFill="1" applyBorder="1" applyAlignment="1">
      <alignment horizontal="center" vertical="center"/>
    </xf>
    <xf numFmtId="49" fontId="13" fillId="11" borderId="1" xfId="0" applyNumberFormat="1" applyFont="1" applyFill="1" applyBorder="1" applyAlignment="1">
      <alignment horizontal="center" vertical="center"/>
    </xf>
    <xf numFmtId="49" fontId="13" fillId="3" borderId="21" xfId="0" applyNumberFormat="1" applyFont="1" applyFill="1" applyBorder="1" applyAlignment="1">
      <alignment horizontal="centerContinuous" vertical="center"/>
    </xf>
    <xf numFmtId="49" fontId="13" fillId="3" borderId="20" xfId="0" applyNumberFormat="1" applyFont="1" applyFill="1" applyBorder="1" applyAlignment="1">
      <alignment horizontal="centerContinuous" vertical="center"/>
    </xf>
    <xf numFmtId="49" fontId="13" fillId="3" borderId="22" xfId="0" applyNumberFormat="1" applyFont="1" applyFill="1" applyBorder="1" applyAlignment="1">
      <alignment horizontal="centerContinuous" vertical="center"/>
    </xf>
    <xf numFmtId="0" fontId="13" fillId="3" borderId="20" xfId="0" applyFont="1" applyFill="1" applyBorder="1" applyAlignment="1">
      <alignment horizontal="center" vertical="center" wrapText="1"/>
    </xf>
    <xf numFmtId="0" fontId="35" fillId="3" borderId="17" xfId="33" applyFont="1" applyFill="1" applyBorder="1"/>
    <xf numFmtId="0" fontId="35" fillId="3" borderId="18" xfId="33" applyFont="1" applyFill="1" applyBorder="1"/>
    <xf numFmtId="0" fontId="35" fillId="3" borderId="0" xfId="33" applyFont="1" applyFill="1" applyAlignment="1">
      <alignment horizontal="left"/>
    </xf>
    <xf numFmtId="0" fontId="16" fillId="3" borderId="26" xfId="0" applyFont="1" applyFill="1" applyBorder="1" applyAlignment="1">
      <alignment vertical="center"/>
    </xf>
    <xf numFmtId="0" fontId="16" fillId="3" borderId="27" xfId="0" applyFont="1" applyFill="1" applyBorder="1" applyAlignment="1">
      <alignment vertical="center"/>
    </xf>
    <xf numFmtId="0" fontId="0" fillId="0" borderId="1" xfId="0" applyBorder="1" applyAlignment="1">
      <alignment horizontal="centerContinuous" vertical="center"/>
    </xf>
    <xf numFmtId="0" fontId="0" fillId="11" borderId="1" xfId="0" applyFill="1" applyBorder="1" applyAlignment="1">
      <alignment horizontal="center" vertical="center"/>
    </xf>
    <xf numFmtId="14" fontId="0" fillId="0" borderId="0" xfId="0" applyNumberFormat="1" applyAlignment="1">
      <alignment horizontal="center" vertical="center"/>
    </xf>
    <xf numFmtId="49" fontId="13" fillId="3" borderId="45" xfId="0" applyNumberFormat="1" applyFont="1" applyFill="1" applyBorder="1" applyAlignment="1">
      <alignment horizontal="centerContinuous" vertical="center"/>
    </xf>
    <xf numFmtId="2" fontId="0" fillId="0" borderId="0" xfId="0" applyNumberFormat="1" applyAlignment="1">
      <alignment horizontal="center" vertical="center"/>
    </xf>
    <xf numFmtId="0" fontId="0" fillId="0" borderId="4" xfId="0" applyBorder="1" applyAlignment="1">
      <alignment vertical="center"/>
    </xf>
    <xf numFmtId="0" fontId="0" fillId="0" borderId="23" xfId="0" applyBorder="1" applyAlignment="1">
      <alignment horizontal="center" vertical="center"/>
    </xf>
    <xf numFmtId="0" fontId="13" fillId="13" borderId="2" xfId="0" applyFont="1" applyFill="1" applyBorder="1" applyAlignment="1">
      <alignment horizontal="center" vertical="top"/>
    </xf>
    <xf numFmtId="0" fontId="13" fillId="19" borderId="1" xfId="0" applyFont="1" applyFill="1" applyBorder="1" applyAlignment="1">
      <alignment horizontal="center" vertical="top"/>
    </xf>
    <xf numFmtId="0" fontId="13" fillId="12" borderId="10" xfId="0" applyFont="1" applyFill="1" applyBorder="1" applyAlignment="1">
      <alignment horizontal="center" vertical="top"/>
    </xf>
    <xf numFmtId="0" fontId="13" fillId="6" borderId="0" xfId="0" applyFont="1" applyFill="1" applyAlignment="1">
      <alignment horizontal="right" vertical="center"/>
    </xf>
    <xf numFmtId="0" fontId="17" fillId="12" borderId="1" xfId="0" applyFont="1" applyFill="1" applyBorder="1"/>
    <xf numFmtId="0" fontId="17" fillId="12" borderId="10" xfId="0" applyFont="1" applyFill="1" applyBorder="1"/>
    <xf numFmtId="0" fontId="0" fillId="0" borderId="16" xfId="0" applyBorder="1" applyAlignment="1">
      <alignment horizontal="center" vertical="center"/>
    </xf>
    <xf numFmtId="0" fontId="0" fillId="0" borderId="10" xfId="0" applyBorder="1" applyAlignment="1">
      <alignment vertical="center"/>
    </xf>
    <xf numFmtId="0" fontId="0" fillId="0" borderId="11" xfId="0" applyBorder="1" applyAlignment="1">
      <alignment vertical="center"/>
    </xf>
    <xf numFmtId="0" fontId="13" fillId="0" borderId="13" xfId="0" applyFont="1" applyBorder="1" applyAlignment="1">
      <alignment horizontal="left" vertical="center"/>
    </xf>
    <xf numFmtId="166" fontId="0" fillId="0" borderId="0" xfId="0" applyNumberFormat="1" applyAlignment="1">
      <alignment horizontal="center" vertical="center"/>
    </xf>
    <xf numFmtId="166" fontId="18" fillId="3" borderId="9" xfId="0" applyNumberFormat="1" applyFont="1" applyFill="1" applyBorder="1" applyAlignment="1">
      <alignment horizontal="center" vertical="center" wrapText="1"/>
    </xf>
    <xf numFmtId="166" fontId="18" fillId="3" borderId="1" xfId="0" applyNumberFormat="1" applyFont="1" applyFill="1" applyBorder="1" applyAlignment="1">
      <alignment horizontal="center" vertical="center" wrapText="1"/>
    </xf>
    <xf numFmtId="0" fontId="13" fillId="0" borderId="0" xfId="0" applyFont="1" applyAlignment="1">
      <alignment horizontal="left"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11" borderId="0" xfId="0" applyFill="1" applyAlignment="1">
      <alignment horizontal="center" vertical="center"/>
    </xf>
    <xf numFmtId="0" fontId="13" fillId="0" borderId="22" xfId="0" applyFont="1" applyBorder="1" applyAlignment="1">
      <alignment horizontal="center" vertical="center"/>
    </xf>
    <xf numFmtId="0" fontId="13" fillId="0" borderId="2" xfId="0" applyFont="1" applyBorder="1" applyAlignment="1">
      <alignment horizontal="center" vertical="center"/>
    </xf>
    <xf numFmtId="0" fontId="13" fillId="0" borderId="10" xfId="0" applyFont="1" applyBorder="1" applyAlignment="1">
      <alignment horizontal="center" vertical="center"/>
    </xf>
    <xf numFmtId="17" fontId="13" fillId="0" borderId="22" xfId="0" applyNumberFormat="1" applyFont="1" applyBorder="1" applyAlignment="1">
      <alignment horizontal="center" vertical="center"/>
    </xf>
    <xf numFmtId="17" fontId="13" fillId="0" borderId="2" xfId="0" applyNumberFormat="1" applyFont="1" applyBorder="1" applyAlignment="1">
      <alignment horizontal="center" vertical="center"/>
    </xf>
    <xf numFmtId="17" fontId="13" fillId="0" borderId="10" xfId="0" applyNumberFormat="1" applyFont="1" applyBorder="1" applyAlignment="1">
      <alignment horizontal="center" vertical="center"/>
    </xf>
    <xf numFmtId="0" fontId="13" fillId="23" borderId="1" xfId="0" applyFont="1" applyFill="1" applyBorder="1" applyAlignment="1">
      <alignment horizontal="center" vertical="center"/>
    </xf>
    <xf numFmtId="0" fontId="13" fillId="23" borderId="1" xfId="0" applyFont="1" applyFill="1" applyBorder="1" applyAlignment="1">
      <alignment horizontal="left" vertical="center"/>
    </xf>
    <xf numFmtId="9" fontId="32" fillId="23" borderId="22" xfId="95" applyFont="1" applyFill="1" applyBorder="1" applyAlignment="1">
      <alignment horizontal="center" vertical="top"/>
    </xf>
    <xf numFmtId="9" fontId="32" fillId="23" borderId="2" xfId="95" applyFont="1" applyFill="1" applyBorder="1" applyAlignment="1">
      <alignment horizontal="center" vertical="top"/>
    </xf>
    <xf numFmtId="9" fontId="32" fillId="23" borderId="1" xfId="95" applyFont="1" applyFill="1" applyBorder="1" applyAlignment="1">
      <alignment horizontal="center" vertical="top"/>
    </xf>
    <xf numFmtId="9" fontId="32" fillId="23" borderId="10" xfId="95" applyFont="1" applyFill="1" applyBorder="1" applyAlignment="1">
      <alignment horizontal="center" vertical="top"/>
    </xf>
    <xf numFmtId="175" fontId="0" fillId="0" borderId="1" xfId="0" applyNumberFormat="1" applyBorder="1" applyAlignment="1">
      <alignment horizontal="center" vertical="center"/>
    </xf>
    <xf numFmtId="9" fontId="29" fillId="0" borderId="22" xfId="95" applyFont="1" applyBorder="1" applyAlignment="1">
      <alignment horizontal="center" vertical="top"/>
    </xf>
    <xf numFmtId="9" fontId="29" fillId="0" borderId="2" xfId="95" applyFont="1" applyBorder="1" applyAlignment="1">
      <alignment horizontal="center" vertical="top"/>
    </xf>
    <xf numFmtId="9" fontId="29" fillId="0" borderId="1" xfId="95" applyFont="1" applyBorder="1" applyAlignment="1">
      <alignment horizontal="center" vertical="top"/>
    </xf>
    <xf numFmtId="9" fontId="29" fillId="0" borderId="10" xfId="95" applyFont="1" applyBorder="1" applyAlignment="1">
      <alignment horizontal="center" vertical="top"/>
    </xf>
    <xf numFmtId="0" fontId="0" fillId="0" borderId="1" xfId="0" applyBorder="1" applyAlignment="1">
      <alignment horizontal="right" vertical="center" indent="1"/>
    </xf>
    <xf numFmtId="0" fontId="29" fillId="0" borderId="22" xfId="95" applyNumberFormat="1" applyFont="1" applyBorder="1" applyAlignment="1">
      <alignment horizontal="center" vertical="top"/>
    </xf>
    <xf numFmtId="0" fontId="29" fillId="0" borderId="2" xfId="95" applyNumberFormat="1" applyFont="1" applyBorder="1" applyAlignment="1">
      <alignment horizontal="center" vertical="top"/>
    </xf>
    <xf numFmtId="0" fontId="29" fillId="0" borderId="1" xfId="95" applyNumberFormat="1" applyFont="1" applyBorder="1" applyAlignment="1">
      <alignment horizontal="center" vertical="top"/>
    </xf>
    <xf numFmtId="0" fontId="29" fillId="0" borderId="10" xfId="95" applyNumberFormat="1" applyFont="1" applyBorder="1" applyAlignment="1">
      <alignment horizontal="center" vertical="top"/>
    </xf>
    <xf numFmtId="0" fontId="0" fillId="9" borderId="1" xfId="0" applyFill="1" applyBorder="1" applyAlignment="1">
      <alignment horizontal="right" vertical="center" indent="1"/>
    </xf>
    <xf numFmtId="0" fontId="0" fillId="9" borderId="1" xfId="0" applyFill="1" applyBorder="1" applyAlignment="1">
      <alignment horizontal="left" vertical="center"/>
    </xf>
    <xf numFmtId="0" fontId="0" fillId="9" borderId="1" xfId="0" applyFill="1" applyBorder="1" applyAlignment="1">
      <alignment horizontal="center" vertical="center"/>
    </xf>
    <xf numFmtId="0" fontId="0" fillId="9" borderId="0" xfId="0" applyFill="1" applyAlignment="1">
      <alignment horizontal="center" vertical="center"/>
    </xf>
    <xf numFmtId="175" fontId="0" fillId="9" borderId="1" xfId="0" applyNumberFormat="1" applyFill="1" applyBorder="1" applyAlignment="1">
      <alignment horizontal="center" vertical="center"/>
    </xf>
    <xf numFmtId="177" fontId="0" fillId="9" borderId="1" xfId="98" applyNumberFormat="1" applyFont="1" applyFill="1" applyBorder="1" applyAlignment="1">
      <alignment horizontal="center" vertical="center"/>
    </xf>
    <xf numFmtId="0" fontId="29" fillId="9" borderId="22" xfId="95" applyNumberFormat="1" applyFont="1" applyFill="1" applyBorder="1" applyAlignment="1">
      <alignment horizontal="center" vertical="top"/>
    </xf>
    <xf numFmtId="0" fontId="29" fillId="9" borderId="2" xfId="95" applyNumberFormat="1" applyFont="1" applyFill="1" applyBorder="1" applyAlignment="1">
      <alignment horizontal="center" vertical="top"/>
    </xf>
    <xf numFmtId="0" fontId="29" fillId="9" borderId="1" xfId="95" applyNumberFormat="1" applyFont="1" applyFill="1" applyBorder="1" applyAlignment="1">
      <alignment horizontal="center" vertical="top"/>
    </xf>
    <xf numFmtId="0" fontId="29" fillId="9" borderId="10" xfId="95" applyNumberFormat="1" applyFont="1" applyFill="1" applyBorder="1" applyAlignment="1">
      <alignment horizontal="center" vertical="top"/>
    </xf>
    <xf numFmtId="9" fontId="29" fillId="9" borderId="22" xfId="95" applyFont="1" applyFill="1" applyBorder="1" applyAlignment="1">
      <alignment horizontal="center" vertical="top"/>
    </xf>
    <xf numFmtId="9" fontId="29" fillId="9" borderId="2" xfId="95" applyFont="1" applyFill="1" applyBorder="1" applyAlignment="1">
      <alignment horizontal="center" vertical="top"/>
    </xf>
    <xf numFmtId="9" fontId="29" fillId="9" borderId="1" xfId="95" applyFont="1" applyFill="1" applyBorder="1" applyAlignment="1">
      <alignment horizontal="center" vertical="top"/>
    </xf>
    <xf numFmtId="9" fontId="29" fillId="9" borderId="10" xfId="95" applyFont="1" applyFill="1" applyBorder="1" applyAlignment="1">
      <alignment horizontal="center" vertical="top"/>
    </xf>
    <xf numFmtId="9" fontId="0" fillId="9" borderId="1" xfId="95" applyFont="1" applyFill="1" applyBorder="1" applyAlignment="1">
      <alignment horizontal="center" vertical="center"/>
    </xf>
    <xf numFmtId="164" fontId="0" fillId="9" borderId="1" xfId="98" applyFont="1" applyFill="1" applyBorder="1" applyAlignment="1">
      <alignment horizontal="right" vertical="center" indent="1"/>
    </xf>
    <xf numFmtId="164" fontId="0" fillId="9" borderId="1" xfId="98" applyFont="1" applyFill="1" applyBorder="1" applyAlignment="1">
      <alignment horizontal="left" vertical="center"/>
    </xf>
    <xf numFmtId="164" fontId="0" fillId="9" borderId="1" xfId="98" applyFont="1" applyFill="1" applyBorder="1" applyAlignment="1">
      <alignment horizontal="center" vertical="center"/>
    </xf>
    <xf numFmtId="0" fontId="0" fillId="9" borderId="22" xfId="98" applyNumberFormat="1" applyFont="1" applyFill="1" applyBorder="1" applyAlignment="1">
      <alignment horizontal="center" vertical="center"/>
    </xf>
    <xf numFmtId="164" fontId="29" fillId="9" borderId="22" xfId="98" applyFont="1" applyFill="1" applyBorder="1" applyAlignment="1">
      <alignment horizontal="center" vertical="top"/>
    </xf>
    <xf numFmtId="164" fontId="29" fillId="9" borderId="2" xfId="98" applyFont="1" applyFill="1" applyBorder="1" applyAlignment="1">
      <alignment horizontal="center" vertical="top"/>
    </xf>
    <xf numFmtId="164" fontId="29" fillId="9" borderId="1" xfId="98" applyFont="1" applyFill="1" applyBorder="1" applyAlignment="1">
      <alignment horizontal="center" vertical="top"/>
    </xf>
    <xf numFmtId="164" fontId="29" fillId="9" borderId="10" xfId="98" applyFont="1" applyFill="1" applyBorder="1" applyAlignment="1">
      <alignment horizontal="center" vertical="top"/>
    </xf>
    <xf numFmtId="164" fontId="0" fillId="9" borderId="0" xfId="98" applyFont="1" applyFill="1" applyAlignment="1">
      <alignment horizontal="center" vertical="center"/>
    </xf>
    <xf numFmtId="174" fontId="29" fillId="9" borderId="1" xfId="98" applyNumberFormat="1" applyFont="1" applyFill="1" applyBorder="1" applyAlignment="1">
      <alignment horizontal="center" vertical="top"/>
    </xf>
    <xf numFmtId="174" fontId="29" fillId="9" borderId="10" xfId="98" applyNumberFormat="1" applyFont="1" applyFill="1" applyBorder="1" applyAlignment="1">
      <alignment horizontal="center" vertical="top"/>
    </xf>
    <xf numFmtId="0" fontId="13" fillId="23" borderId="22" xfId="0" applyFont="1" applyFill="1" applyBorder="1" applyAlignment="1">
      <alignment horizontal="center" vertical="center"/>
    </xf>
    <xf numFmtId="0" fontId="0" fillId="9" borderId="1" xfId="98" applyNumberFormat="1" applyFont="1" applyFill="1" applyBorder="1" applyAlignment="1">
      <alignment horizontal="center" vertical="center"/>
    </xf>
    <xf numFmtId="0" fontId="0" fillId="9" borderId="22" xfId="0" applyFill="1" applyBorder="1" applyAlignment="1">
      <alignment horizontal="center" vertical="center"/>
    </xf>
    <xf numFmtId="1" fontId="0" fillId="9" borderId="22" xfId="0" applyNumberFormat="1" applyFill="1" applyBorder="1" applyAlignment="1">
      <alignment horizontal="center" vertical="center"/>
    </xf>
    <xf numFmtId="9" fontId="0" fillId="0" borderId="1" xfId="95" applyFont="1" applyBorder="1" applyAlignment="1">
      <alignment horizontal="center" vertical="center"/>
    </xf>
    <xf numFmtId="9" fontId="0" fillId="9" borderId="22" xfId="95" applyFont="1" applyFill="1" applyBorder="1" applyAlignment="1">
      <alignment horizontal="center"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13" fillId="6" borderId="14" xfId="0" applyFont="1" applyFill="1" applyBorder="1" applyAlignment="1">
      <alignment horizontal="center" vertical="center" wrapText="1"/>
    </xf>
    <xf numFmtId="0" fontId="13" fillId="6" borderId="16" xfId="0" applyFont="1" applyFill="1" applyBorder="1" applyAlignment="1">
      <alignment horizontal="center" vertical="center"/>
    </xf>
    <xf numFmtId="14" fontId="13" fillId="6" borderId="10"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4" xfId="0" applyFont="1" applyBorder="1" applyAlignment="1">
      <alignment vertical="center"/>
    </xf>
    <xf numFmtId="0" fontId="13" fillId="12" borderId="4"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11" xfId="0" applyFont="1" applyFill="1" applyBorder="1" applyAlignment="1">
      <alignment horizontal="center" vertical="center"/>
    </xf>
    <xf numFmtId="9" fontId="0" fillId="0" borderId="22" xfId="95" applyFont="1" applyBorder="1" applyAlignment="1">
      <alignment horizontal="center" vertical="center"/>
    </xf>
    <xf numFmtId="166" fontId="18" fillId="3" borderId="3" xfId="0" applyNumberFormat="1" applyFont="1" applyFill="1" applyBorder="1" applyAlignment="1">
      <alignment horizontal="center" vertical="center" wrapText="1"/>
    </xf>
    <xf numFmtId="170" fontId="18" fillId="3" borderId="41" xfId="35" applyNumberFormat="1" applyFont="1" applyFill="1" applyBorder="1" applyAlignment="1">
      <alignment horizontal="center" vertical="center"/>
    </xf>
    <xf numFmtId="166" fontId="13" fillId="12" borderId="1" xfId="0" applyNumberFormat="1" applyFont="1" applyFill="1" applyBorder="1" applyAlignment="1">
      <alignment horizontal="center" vertical="center"/>
    </xf>
    <xf numFmtId="0" fontId="0" fillId="3" borderId="22" xfId="0" applyFill="1" applyBorder="1" applyAlignment="1">
      <alignment horizontal="center" vertical="center"/>
    </xf>
    <xf numFmtId="0" fontId="0" fillId="3" borderId="20" xfId="0" applyFill="1" applyBorder="1" applyAlignment="1">
      <alignment horizontal="center" vertical="center"/>
    </xf>
    <xf numFmtId="0" fontId="18" fillId="3" borderId="3" xfId="0" applyFont="1" applyFill="1" applyBorder="1" applyAlignment="1">
      <alignment horizontal="center" vertical="center" wrapText="1"/>
    </xf>
    <xf numFmtId="0" fontId="23" fillId="3" borderId="42" xfId="35" applyFont="1" applyFill="1" applyBorder="1" applyAlignment="1">
      <alignment vertical="center"/>
    </xf>
    <xf numFmtId="0" fontId="23" fillId="3" borderId="17" xfId="35" applyFont="1" applyFill="1" applyBorder="1" applyAlignment="1">
      <alignment vertical="center"/>
    </xf>
    <xf numFmtId="0" fontId="23" fillId="3" borderId="43" xfId="35" applyFont="1" applyFill="1" applyBorder="1" applyAlignment="1">
      <alignment vertical="center"/>
    </xf>
    <xf numFmtId="166" fontId="13" fillId="3" borderId="6" xfId="0" applyNumberFormat="1" applyFont="1" applyFill="1" applyBorder="1" applyAlignment="1">
      <alignment horizontal="center" vertical="center"/>
    </xf>
    <xf numFmtId="0" fontId="0" fillId="3" borderId="6" xfId="0" applyFill="1" applyBorder="1" applyAlignment="1">
      <alignment horizontal="center" vertical="center"/>
    </xf>
    <xf numFmtId="0" fontId="0" fillId="3" borderId="19" xfId="0" applyFill="1" applyBorder="1" applyAlignment="1">
      <alignment horizontal="center" vertical="center"/>
    </xf>
    <xf numFmtId="166" fontId="0" fillId="3" borderId="0" xfId="0" applyNumberFormat="1" applyFill="1" applyAlignment="1">
      <alignment horizontal="center" vertical="center"/>
    </xf>
    <xf numFmtId="0" fontId="13" fillId="0" borderId="54" xfId="0" applyFont="1" applyBorder="1" applyAlignment="1">
      <alignment horizontal="center" vertical="center" wrapText="1"/>
    </xf>
    <xf numFmtId="0" fontId="13" fillId="6" borderId="14" xfId="0" applyFont="1" applyFill="1" applyBorder="1" applyAlignment="1">
      <alignment horizontal="center" vertical="center"/>
    </xf>
    <xf numFmtId="0" fontId="13" fillId="24" borderId="14" xfId="0" applyFont="1" applyFill="1" applyBorder="1" applyAlignment="1">
      <alignment horizontal="center" vertical="center"/>
    </xf>
    <xf numFmtId="0" fontId="13" fillId="25" borderId="14" xfId="0" applyFont="1" applyFill="1" applyBorder="1" applyAlignment="1">
      <alignment horizontal="center" vertical="center"/>
    </xf>
    <xf numFmtId="0" fontId="13" fillId="25" borderId="16" xfId="0" applyFont="1" applyFill="1" applyBorder="1" applyAlignment="1">
      <alignment horizontal="center" vertical="center"/>
    </xf>
    <xf numFmtId="0" fontId="13" fillId="6" borderId="8" xfId="0" applyFont="1" applyFill="1" applyBorder="1" applyAlignment="1">
      <alignment horizontal="center" vertical="center"/>
    </xf>
    <xf numFmtId="0" fontId="13" fillId="0" borderId="29" xfId="0" applyFont="1" applyBorder="1" applyAlignment="1">
      <alignment vertical="center" wrapText="1"/>
    </xf>
    <xf numFmtId="0" fontId="13" fillId="0" borderId="29" xfId="0" applyFont="1" applyBorder="1" applyAlignment="1">
      <alignment horizontal="center" vertical="center" wrapText="1"/>
    </xf>
    <xf numFmtId="0" fontId="13" fillId="24" borderId="29" xfId="0" applyFont="1" applyFill="1" applyBorder="1" applyAlignment="1">
      <alignment horizontal="center" vertical="center" wrapText="1"/>
    </xf>
    <xf numFmtId="0" fontId="13" fillId="25" borderId="29" xfId="0" applyFont="1" applyFill="1" applyBorder="1" applyAlignment="1">
      <alignment horizontal="center" vertical="center" wrapText="1"/>
    </xf>
    <xf numFmtId="0" fontId="13" fillId="25" borderId="63" xfId="0" applyFont="1" applyFill="1" applyBorder="1" applyAlignment="1">
      <alignment horizontal="center" vertical="center" wrapText="1"/>
    </xf>
    <xf numFmtId="0" fontId="0" fillId="3" borderId="0" xfId="0" applyFill="1" applyAlignment="1">
      <alignment vertical="center" wrapText="1"/>
    </xf>
    <xf numFmtId="0" fontId="0" fillId="0" borderId="14" xfId="0" applyBorder="1" applyAlignment="1">
      <alignment vertical="center"/>
    </xf>
    <xf numFmtId="0" fontId="0" fillId="24" borderId="14" xfId="0" applyFill="1" applyBorder="1" applyAlignment="1">
      <alignment horizontal="center" vertical="center"/>
    </xf>
    <xf numFmtId="0" fontId="0" fillId="25" borderId="14" xfId="0" applyFill="1" applyBorder="1" applyAlignment="1">
      <alignment horizontal="center" vertical="center"/>
    </xf>
    <xf numFmtId="0" fontId="0" fillId="25" borderId="16" xfId="0" applyFill="1" applyBorder="1" applyAlignment="1">
      <alignment horizontal="center" vertical="center"/>
    </xf>
    <xf numFmtId="0" fontId="0" fillId="24" borderId="1" xfId="0" applyFill="1" applyBorder="1" applyAlignment="1">
      <alignment horizontal="center" vertical="center"/>
    </xf>
    <xf numFmtId="0" fontId="0" fillId="25" borderId="1" xfId="0" applyFill="1" applyBorder="1" applyAlignment="1">
      <alignment horizontal="center" vertical="center"/>
    </xf>
    <xf numFmtId="0" fontId="0" fillId="25" borderId="10" xfId="0" applyFill="1" applyBorder="1" applyAlignment="1">
      <alignment horizontal="center" vertical="center"/>
    </xf>
    <xf numFmtId="0" fontId="0" fillId="24" borderId="4" xfId="0" applyFill="1" applyBorder="1" applyAlignment="1">
      <alignment horizontal="center" vertical="center"/>
    </xf>
    <xf numFmtId="0" fontId="0" fillId="25" borderId="4" xfId="0" applyFill="1" applyBorder="1" applyAlignment="1">
      <alignment horizontal="center" vertical="center"/>
    </xf>
    <xf numFmtId="0" fontId="0" fillId="25" borderId="11" xfId="0" applyFill="1" applyBorder="1" applyAlignment="1">
      <alignment horizontal="center" vertical="center"/>
    </xf>
    <xf numFmtId="0" fontId="18" fillId="3" borderId="30" xfId="0" applyFont="1" applyFill="1" applyBorder="1" applyAlignment="1">
      <alignment horizontal="center" vertical="center" wrapText="1"/>
    </xf>
    <xf numFmtId="0" fontId="18" fillId="3" borderId="28" xfId="0" applyFont="1" applyFill="1" applyBorder="1" applyAlignment="1">
      <alignment horizontal="center" vertical="center"/>
    </xf>
    <xf numFmtId="166" fontId="13" fillId="6" borderId="10" xfId="0" applyNumberFormat="1" applyFont="1" applyFill="1" applyBorder="1" applyAlignment="1">
      <alignment horizontal="center" vertical="center"/>
    </xf>
    <xf numFmtId="166" fontId="13" fillId="6" borderId="1" xfId="0" applyNumberFormat="1" applyFont="1" applyFill="1" applyBorder="1" applyAlignment="1">
      <alignment horizontal="center" vertical="center"/>
    </xf>
    <xf numFmtId="0" fontId="23" fillId="18" borderId="9" xfId="43" applyFont="1" applyFill="1" applyBorder="1" applyAlignment="1">
      <alignment horizontal="center" vertical="center" wrapText="1"/>
    </xf>
    <xf numFmtId="0" fontId="20" fillId="0" borderId="0" xfId="43" applyFont="1" applyAlignment="1">
      <alignment horizontal="center" vertical="center"/>
    </xf>
    <xf numFmtId="0" fontId="44" fillId="3" borderId="0" xfId="0" applyFont="1" applyFill="1" applyAlignment="1">
      <alignment vertical="center"/>
    </xf>
    <xf numFmtId="0" fontId="18" fillId="3" borderId="0" xfId="0" applyFont="1" applyFill="1" applyAlignment="1">
      <alignment vertical="center"/>
    </xf>
    <xf numFmtId="170" fontId="23" fillId="3" borderId="10" xfId="0" applyNumberFormat="1" applyFont="1" applyFill="1" applyBorder="1" applyAlignment="1">
      <alignment horizontal="right" vertical="center"/>
    </xf>
    <xf numFmtId="0" fontId="18" fillId="3" borderId="0" xfId="0" applyFont="1" applyFill="1" applyAlignment="1">
      <alignment horizontal="center" vertical="center"/>
    </xf>
    <xf numFmtId="170" fontId="28" fillId="3" borderId="11" xfId="0" applyNumberFormat="1" applyFont="1" applyFill="1" applyBorder="1" applyAlignment="1">
      <alignment horizontal="right" vertical="center"/>
    </xf>
    <xf numFmtId="0" fontId="29" fillId="3" borderId="0" xfId="99" applyFont="1" applyFill="1"/>
    <xf numFmtId="0" fontId="21" fillId="3" borderId="42" xfId="33" applyFont="1" applyFill="1" applyBorder="1"/>
    <xf numFmtId="0" fontId="21" fillId="3" borderId="17" xfId="33" applyFont="1" applyFill="1" applyBorder="1"/>
    <xf numFmtId="0" fontId="59" fillId="3" borderId="17" xfId="33" applyFont="1" applyFill="1" applyBorder="1"/>
    <xf numFmtId="0" fontId="29" fillId="3" borderId="0" xfId="99" applyFont="1" applyFill="1" applyAlignment="1">
      <alignment horizontal="center" vertical="center"/>
    </xf>
    <xf numFmtId="0" fontId="30" fillId="3" borderId="0" xfId="99" quotePrefix="1" applyFont="1" applyFill="1" applyAlignment="1">
      <alignment horizontal="center" vertical="center"/>
    </xf>
    <xf numFmtId="0" fontId="27" fillId="8" borderId="29" xfId="99" applyFont="1" applyFill="1" applyBorder="1" applyAlignment="1">
      <alignment horizontal="center"/>
    </xf>
    <xf numFmtId="0" fontId="27" fillId="8" borderId="9" xfId="99" applyFont="1" applyFill="1" applyBorder="1" applyAlignment="1">
      <alignment horizontal="center"/>
    </xf>
    <xf numFmtId="0" fontId="29" fillId="11" borderId="1" xfId="99" applyFont="1" applyFill="1" applyBorder="1" applyAlignment="1">
      <alignment horizontal="center" vertical="center"/>
    </xf>
    <xf numFmtId="0" fontId="27" fillId="7" borderId="1" xfId="99" applyFont="1" applyFill="1" applyBorder="1" applyAlignment="1">
      <alignment horizontal="center" vertical="center"/>
    </xf>
    <xf numFmtId="0" fontId="30" fillId="13" borderId="30" xfId="99" applyFont="1" applyFill="1" applyBorder="1" applyAlignment="1">
      <alignment horizontal="right" vertical="center"/>
    </xf>
    <xf numFmtId="0" fontId="35" fillId="13" borderId="0" xfId="99" applyFont="1" applyFill="1" applyAlignment="1">
      <alignment horizontal="center"/>
    </xf>
    <xf numFmtId="0" fontId="32" fillId="13" borderId="0" xfId="99" applyFont="1" applyFill="1"/>
    <xf numFmtId="0" fontId="32" fillId="13" borderId="0" xfId="99" applyFont="1" applyFill="1" applyAlignment="1">
      <alignment horizontal="center"/>
    </xf>
    <xf numFmtId="0" fontId="29" fillId="3" borderId="0" xfId="99" applyFont="1" applyFill="1" applyAlignment="1">
      <alignment horizontal="center"/>
    </xf>
    <xf numFmtId="0" fontId="32" fillId="3" borderId="0" xfId="99" applyFont="1" applyFill="1" applyAlignment="1">
      <alignment horizontal="center"/>
    </xf>
    <xf numFmtId="0" fontId="29" fillId="3" borderId="31" xfId="99" applyFont="1" applyFill="1" applyBorder="1"/>
    <xf numFmtId="0" fontId="35" fillId="3" borderId="0" xfId="99" applyFont="1" applyFill="1"/>
    <xf numFmtId="0" fontId="35" fillId="3" borderId="0" xfId="99" applyFont="1" applyFill="1" applyAlignment="1">
      <alignment horizontal="center"/>
    </xf>
    <xf numFmtId="16" fontId="31" fillId="3" borderId="0" xfId="99" quotePrefix="1" applyNumberFormat="1" applyFont="1" applyFill="1" applyAlignment="1">
      <alignment horizontal="center" vertical="center"/>
    </xf>
    <xf numFmtId="0" fontId="29" fillId="13" borderId="30" xfId="99" applyFont="1" applyFill="1" applyBorder="1" applyAlignment="1">
      <alignment horizontal="center" vertical="center"/>
    </xf>
    <xf numFmtId="0" fontId="29" fillId="13" borderId="0" xfId="99" applyFont="1" applyFill="1"/>
    <xf numFmtId="1" fontId="29" fillId="13" borderId="30" xfId="99" applyNumberFormat="1" applyFont="1" applyFill="1" applyBorder="1" applyAlignment="1">
      <alignment horizontal="center" vertical="center"/>
    </xf>
    <xf numFmtId="0" fontId="30" fillId="3" borderId="0" xfId="99" applyFont="1" applyFill="1"/>
    <xf numFmtId="0" fontId="36" fillId="3" borderId="0" xfId="99" applyFont="1" applyFill="1"/>
    <xf numFmtId="0" fontId="29" fillId="17" borderId="1" xfId="99" applyFont="1" applyFill="1" applyBorder="1" applyAlignment="1">
      <alignment horizontal="center"/>
    </xf>
    <xf numFmtId="0" fontId="27" fillId="0" borderId="1" xfId="99" applyFont="1" applyBorder="1" applyAlignment="1">
      <alignment horizontal="center"/>
    </xf>
    <xf numFmtId="0" fontId="29" fillId="3" borderId="0" xfId="100" applyNumberFormat="1" applyFont="1" applyFill="1" applyBorder="1" applyAlignment="1">
      <alignment horizontal="center" vertical="center"/>
    </xf>
    <xf numFmtId="0" fontId="29" fillId="3" borderId="31" xfId="99" applyFont="1" applyFill="1" applyBorder="1" applyAlignment="1">
      <alignment horizontal="center" vertical="center"/>
    </xf>
    <xf numFmtId="0" fontId="35" fillId="13" borderId="0" xfId="99" applyFont="1" applyFill="1" applyAlignment="1">
      <alignment horizontal="left"/>
    </xf>
    <xf numFmtId="0" fontId="29" fillId="17" borderId="1" xfId="99" applyFont="1" applyFill="1" applyBorder="1" applyAlignment="1">
      <alignment horizontal="center" vertical="center"/>
    </xf>
    <xf numFmtId="0" fontId="27" fillId="0" borderId="9" xfId="99" applyFont="1" applyBorder="1" applyAlignment="1">
      <alignment horizontal="center"/>
    </xf>
    <xf numFmtId="0" fontId="29" fillId="3" borderId="0" xfId="99" applyFont="1" applyFill="1" applyAlignment="1">
      <alignment vertical="center"/>
    </xf>
    <xf numFmtId="0" fontId="32" fillId="3" borderId="0" xfId="99" applyFont="1" applyFill="1" applyAlignment="1">
      <alignment horizontal="center" vertical="center"/>
    </xf>
    <xf numFmtId="0" fontId="32" fillId="0" borderId="0" xfId="99" applyFont="1" applyAlignment="1">
      <alignment vertical="center"/>
    </xf>
    <xf numFmtId="0" fontId="29" fillId="3" borderId="30" xfId="99" applyFont="1" applyFill="1" applyBorder="1" applyAlignment="1">
      <alignment horizontal="center"/>
    </xf>
    <xf numFmtId="0" fontId="31" fillId="3" borderId="30" xfId="99" applyFont="1" applyFill="1" applyBorder="1" applyAlignment="1">
      <alignment horizontal="right" vertical="center"/>
    </xf>
    <xf numFmtId="0" fontId="31" fillId="3" borderId="0" xfId="99" quotePrefix="1" applyFont="1" applyFill="1" applyAlignment="1">
      <alignment horizontal="center" vertical="center"/>
    </xf>
    <xf numFmtId="0" fontId="31" fillId="3" borderId="0" xfId="99" applyFont="1" applyFill="1" applyAlignment="1">
      <alignment horizontal="center" vertical="center"/>
    </xf>
    <xf numFmtId="49" fontId="31" fillId="3" borderId="0" xfId="99" quotePrefix="1" applyNumberFormat="1" applyFont="1" applyFill="1" applyAlignment="1">
      <alignment horizontal="center" vertical="center"/>
    </xf>
    <xf numFmtId="0" fontId="32" fillId="3" borderId="31" xfId="99" applyFont="1" applyFill="1" applyBorder="1" applyAlignment="1">
      <alignment horizontal="center" vertical="center"/>
    </xf>
    <xf numFmtId="0" fontId="32" fillId="3" borderId="0" xfId="99" applyFont="1" applyFill="1"/>
    <xf numFmtId="0" fontId="29" fillId="3" borderId="30" xfId="99" applyFont="1" applyFill="1" applyBorder="1" applyAlignment="1">
      <alignment horizontal="center" vertical="center"/>
    </xf>
    <xf numFmtId="1" fontId="29" fillId="3" borderId="0" xfId="99" applyNumberFormat="1" applyFont="1" applyFill="1" applyAlignment="1">
      <alignment horizontal="center"/>
    </xf>
    <xf numFmtId="49" fontId="31" fillId="3" borderId="0" xfId="99" applyNumberFormat="1" applyFont="1" applyFill="1" applyAlignment="1">
      <alignment horizontal="center" vertical="center"/>
    </xf>
    <xf numFmtId="16" fontId="31" fillId="3" borderId="0" xfId="99" applyNumberFormat="1" applyFont="1" applyFill="1" applyAlignment="1">
      <alignment horizontal="center" vertical="center"/>
    </xf>
    <xf numFmtId="0" fontId="31" fillId="3" borderId="0" xfId="99" applyFont="1" applyFill="1"/>
    <xf numFmtId="0" fontId="31" fillId="3" borderId="31" xfId="99" applyFont="1" applyFill="1" applyBorder="1"/>
    <xf numFmtId="1" fontId="29" fillId="3" borderId="30" xfId="99" applyNumberFormat="1" applyFont="1" applyFill="1" applyBorder="1" applyAlignment="1">
      <alignment vertical="center"/>
    </xf>
    <xf numFmtId="9" fontId="29" fillId="3" borderId="30" xfId="101" applyFont="1" applyFill="1" applyBorder="1" applyAlignment="1">
      <alignment vertical="center"/>
    </xf>
    <xf numFmtId="0" fontId="27" fillId="0" borderId="1" xfId="99" applyFont="1" applyBorder="1" applyAlignment="1">
      <alignment horizontal="center" vertical="center"/>
    </xf>
    <xf numFmtId="0" fontId="27" fillId="3" borderId="9" xfId="99" applyFont="1" applyFill="1" applyBorder="1" applyAlignment="1">
      <alignment horizontal="center"/>
    </xf>
    <xf numFmtId="0" fontId="31" fillId="3" borderId="30" xfId="99" applyFont="1" applyFill="1" applyBorder="1" applyAlignment="1">
      <alignment horizontal="center" vertical="center"/>
    </xf>
    <xf numFmtId="0" fontId="32" fillId="11" borderId="0" xfId="99" applyFont="1" applyFill="1" applyAlignment="1">
      <alignment horizontal="center" vertical="center"/>
    </xf>
    <xf numFmtId="1" fontId="29" fillId="0" borderId="30" xfId="99" applyNumberFormat="1" applyFont="1" applyBorder="1" applyAlignment="1">
      <alignment vertical="center"/>
    </xf>
    <xf numFmtId="0" fontId="29" fillId="0" borderId="0" xfId="100" applyNumberFormat="1" applyFont="1" applyFill="1" applyBorder="1" applyAlignment="1">
      <alignment horizontal="center" vertical="center"/>
    </xf>
    <xf numFmtId="0" fontId="29" fillId="0" borderId="31" xfId="99" applyFont="1" applyBorder="1" applyAlignment="1">
      <alignment horizontal="center" vertical="center"/>
    </xf>
    <xf numFmtId="0" fontId="29" fillId="0" borderId="0" xfId="99" applyFont="1"/>
    <xf numFmtId="0" fontId="33" fillId="3" borderId="30" xfId="99" applyFont="1" applyFill="1" applyBorder="1" applyAlignment="1">
      <alignment horizontal="center" vertical="center"/>
    </xf>
    <xf numFmtId="0" fontId="29" fillId="3" borderId="0" xfId="99" applyFont="1" applyFill="1" applyAlignment="1">
      <alignment horizontal="right" vertical="center"/>
    </xf>
    <xf numFmtId="0" fontId="33" fillId="3" borderId="0" xfId="99" applyFont="1" applyFill="1"/>
    <xf numFmtId="0" fontId="29" fillId="3" borderId="66" xfId="99" applyFont="1" applyFill="1" applyBorder="1" applyAlignment="1">
      <alignment horizontal="center"/>
    </xf>
    <xf numFmtId="0" fontId="29" fillId="3" borderId="67" xfId="99" applyFont="1" applyFill="1" applyBorder="1" applyAlignment="1">
      <alignment horizontal="center" vertical="center"/>
    </xf>
    <xf numFmtId="0" fontId="29" fillId="0" borderId="67" xfId="99" applyFont="1" applyBorder="1" applyAlignment="1">
      <alignment horizontal="center" vertical="center"/>
    </xf>
    <xf numFmtId="0" fontId="29" fillId="3" borderId="68" xfId="99" applyFont="1" applyFill="1" applyBorder="1"/>
    <xf numFmtId="0" fontId="27" fillId="11" borderId="9" xfId="99" applyFont="1" applyFill="1" applyBorder="1" applyAlignment="1">
      <alignment horizontal="center"/>
    </xf>
    <xf numFmtId="0" fontId="29" fillId="3" borderId="0" xfId="99" applyFont="1" applyFill="1" applyAlignment="1">
      <alignment horizontal="left" vertical="center"/>
    </xf>
    <xf numFmtId="0" fontId="32" fillId="11" borderId="1" xfId="99" applyFont="1" applyFill="1" applyBorder="1" applyAlignment="1">
      <alignment horizontal="center" vertical="center"/>
    </xf>
    <xf numFmtId="0" fontId="32" fillId="0" borderId="30" xfId="99" applyFont="1" applyBorder="1" applyAlignment="1">
      <alignment horizontal="left" vertical="center"/>
    </xf>
    <xf numFmtId="0" fontId="30" fillId="3" borderId="30" xfId="99" applyFont="1" applyFill="1" applyBorder="1" applyAlignment="1">
      <alignment horizontal="right" vertical="center"/>
    </xf>
    <xf numFmtId="0" fontId="29" fillId="3" borderId="30" xfId="99" applyFont="1" applyFill="1" applyBorder="1" applyAlignment="1">
      <alignment vertical="top" wrapText="1"/>
    </xf>
    <xf numFmtId="0" fontId="29" fillId="3" borderId="0" xfId="99" applyFont="1" applyFill="1" applyAlignment="1">
      <alignment vertical="top"/>
    </xf>
    <xf numFmtId="0" fontId="29" fillId="3" borderId="30" xfId="99" applyFont="1" applyFill="1" applyBorder="1" applyAlignment="1">
      <alignment horizontal="center" vertical="top" wrapText="1"/>
    </xf>
    <xf numFmtId="0" fontId="29" fillId="3" borderId="0" xfId="99" quotePrefix="1" applyFont="1" applyFill="1" applyAlignment="1">
      <alignment horizontal="center" vertical="center"/>
    </xf>
    <xf numFmtId="0" fontId="31" fillId="3" borderId="31" xfId="99" applyFont="1" applyFill="1" applyBorder="1" applyAlignment="1">
      <alignment horizontal="center" vertical="center"/>
    </xf>
    <xf numFmtId="0" fontId="29" fillId="3" borderId="0" xfId="100" applyNumberFormat="1" applyFont="1" applyFill="1" applyBorder="1" applyAlignment="1">
      <alignment horizontal="left" vertical="center"/>
    </xf>
    <xf numFmtId="0" fontId="27" fillId="0" borderId="0" xfId="99" applyFont="1" applyAlignment="1">
      <alignment horizontal="center"/>
    </xf>
    <xf numFmtId="0" fontId="32" fillId="3" borderId="67" xfId="99" applyFont="1" applyFill="1" applyBorder="1" applyAlignment="1">
      <alignment horizontal="center" vertical="center"/>
    </xf>
    <xf numFmtId="0" fontId="29" fillId="3" borderId="67" xfId="99" applyFont="1" applyFill="1" applyBorder="1" applyAlignment="1">
      <alignment vertical="center" wrapText="1"/>
    </xf>
    <xf numFmtId="0" fontId="29" fillId="3" borderId="67" xfId="99" applyFont="1" applyFill="1" applyBorder="1"/>
    <xf numFmtId="0" fontId="9" fillId="3" borderId="0" xfId="102" applyFill="1"/>
    <xf numFmtId="0" fontId="13" fillId="3" borderId="0" xfId="102" applyFont="1" applyFill="1" applyAlignment="1">
      <alignment horizontal="left"/>
    </xf>
    <xf numFmtId="0" fontId="35" fillId="3" borderId="0" xfId="103" applyFont="1" applyFill="1"/>
    <xf numFmtId="0" fontId="13" fillId="0" borderId="0" xfId="102" applyFont="1"/>
    <xf numFmtId="0" fontId="32" fillId="3" borderId="20" xfId="99" applyFont="1" applyFill="1" applyBorder="1" applyAlignment="1">
      <alignment horizontal="center" vertical="center" wrapText="1"/>
    </xf>
    <xf numFmtId="0" fontId="29" fillId="3" borderId="74" xfId="99" applyFont="1" applyFill="1" applyBorder="1"/>
    <xf numFmtId="0" fontId="32" fillId="3" borderId="20" xfId="99" applyFont="1" applyFill="1" applyBorder="1"/>
    <xf numFmtId="0" fontId="21" fillId="18" borderId="1" xfId="43" applyFont="1" applyFill="1" applyBorder="1" applyAlignment="1">
      <alignment horizontal="center" vertical="center" wrapText="1"/>
    </xf>
    <xf numFmtId="14" fontId="21" fillId="18" borderId="1" xfId="43" applyNumberFormat="1" applyFont="1" applyFill="1" applyBorder="1" applyAlignment="1">
      <alignment horizontal="center" vertical="center" wrapText="1"/>
    </xf>
    <xf numFmtId="0" fontId="22" fillId="0" borderId="1" xfId="43" quotePrefix="1" applyFont="1" applyBorder="1" applyAlignment="1">
      <alignment horizontal="center" vertical="center"/>
    </xf>
    <xf numFmtId="0" fontId="22" fillId="20" borderId="1" xfId="43" quotePrefix="1" applyFont="1" applyFill="1" applyBorder="1" applyAlignment="1">
      <alignment horizontal="center" vertical="center"/>
    </xf>
    <xf numFmtId="0" fontId="21" fillId="0" borderId="1" xfId="43" quotePrefix="1" applyFont="1" applyBorder="1" applyAlignment="1">
      <alignment horizontal="center" vertical="center"/>
    </xf>
    <xf numFmtId="0" fontId="21" fillId="0" borderId="1" xfId="43" quotePrefix="1" applyFont="1" applyBorder="1" applyAlignment="1">
      <alignment horizontal="left" vertical="center" indent="1"/>
    </xf>
    <xf numFmtId="176" fontId="23" fillId="0" borderId="1" xfId="43" applyNumberFormat="1" applyFont="1" applyBorder="1" applyAlignment="1">
      <alignment horizontal="center" vertical="center"/>
    </xf>
    <xf numFmtId="0" fontId="22" fillId="29" borderId="1" xfId="43" quotePrefix="1" applyFont="1" applyFill="1" applyBorder="1" applyAlignment="1">
      <alignment horizontal="center" vertical="center"/>
    </xf>
    <xf numFmtId="0" fontId="18" fillId="0" borderId="1" xfId="43" quotePrefix="1" applyFont="1" applyBorder="1" applyAlignment="1">
      <alignment horizontal="right" vertical="center"/>
    </xf>
    <xf numFmtId="0" fontId="23" fillId="0" borderId="1" xfId="43" applyFont="1" applyBorder="1" applyAlignment="1">
      <alignment horizontal="center" vertical="center"/>
    </xf>
    <xf numFmtId="0" fontId="22" fillId="3" borderId="1" xfId="43" quotePrefix="1" applyFont="1" applyFill="1" applyBorder="1" applyAlignment="1">
      <alignment horizontal="center" vertical="center"/>
    </xf>
    <xf numFmtId="0" fontId="21" fillId="0" borderId="1" xfId="43" applyFont="1" applyBorder="1" applyAlignment="1">
      <alignment horizontal="left" vertical="center" indent="1"/>
    </xf>
    <xf numFmtId="0" fontId="22" fillId="0" borderId="1" xfId="43" quotePrefix="1" applyFont="1" applyBorder="1" applyAlignment="1">
      <alignment horizontal="left" vertical="center" indent="1"/>
    </xf>
    <xf numFmtId="2" fontId="23" fillId="0" borderId="1" xfId="43" applyNumberFormat="1" applyFont="1" applyBorder="1" applyAlignment="1">
      <alignment horizontal="center" vertical="center"/>
    </xf>
    <xf numFmtId="166" fontId="23" fillId="0" borderId="1" xfId="43" applyNumberFormat="1" applyFont="1" applyBorder="1" applyAlignment="1">
      <alignment horizontal="center" vertical="center"/>
    </xf>
    <xf numFmtId="0" fontId="22" fillId="0" borderId="1" xfId="43" applyFont="1" applyBorder="1" applyAlignment="1">
      <alignment horizontal="center" vertical="center"/>
    </xf>
    <xf numFmtId="0" fontId="61" fillId="0" borderId="0" xfId="105" applyFont="1">
      <alignment vertical="center"/>
    </xf>
    <xf numFmtId="0" fontId="22" fillId="11" borderId="1" xfId="43" quotePrefix="1" applyFont="1" applyFill="1" applyBorder="1" applyAlignment="1">
      <alignment horizontal="center" vertical="center"/>
    </xf>
    <xf numFmtId="0" fontId="21" fillId="11" borderId="1" xfId="43" quotePrefix="1" applyFont="1" applyFill="1" applyBorder="1" applyAlignment="1">
      <alignment horizontal="left" vertical="center" indent="1"/>
    </xf>
    <xf numFmtId="0" fontId="18" fillId="3" borderId="9" xfId="0" applyFont="1" applyFill="1" applyBorder="1" applyAlignment="1">
      <alignment horizontal="center" vertical="center" wrapText="1"/>
    </xf>
    <xf numFmtId="0" fontId="14" fillId="3" borderId="1" xfId="0" applyFont="1" applyFill="1" applyBorder="1" applyAlignment="1">
      <alignment horizontal="center"/>
    </xf>
    <xf numFmtId="0" fontId="14" fillId="3" borderId="9" xfId="0" applyFont="1" applyFill="1" applyBorder="1" applyAlignment="1">
      <alignment horizontal="center"/>
    </xf>
    <xf numFmtId="0" fontId="14" fillId="3" borderId="3" xfId="0" applyFont="1" applyFill="1" applyBorder="1" applyAlignment="1">
      <alignment horizontal="center"/>
    </xf>
    <xf numFmtId="0" fontId="26" fillId="3" borderId="1" xfId="0" applyFont="1" applyFill="1" applyBorder="1" applyAlignment="1">
      <alignment horizontal="center"/>
    </xf>
    <xf numFmtId="0" fontId="26" fillId="3" borderId="3" xfId="0" applyFont="1" applyFill="1" applyBorder="1" applyAlignment="1">
      <alignment horizontal="center"/>
    </xf>
    <xf numFmtId="0" fontId="0" fillId="0" borderId="9" xfId="0" applyBorder="1" applyAlignment="1">
      <alignment vertical="center"/>
    </xf>
    <xf numFmtId="0" fontId="0" fillId="24" borderId="9" xfId="0" applyFill="1" applyBorder="1" applyAlignment="1">
      <alignment horizontal="center" vertical="center"/>
    </xf>
    <xf numFmtId="0" fontId="23" fillId="18" borderId="3" xfId="43" applyFont="1" applyFill="1" applyBorder="1" applyAlignment="1">
      <alignment horizontal="center" vertical="center" wrapText="1"/>
    </xf>
    <xf numFmtId="14" fontId="23" fillId="18" borderId="3" xfId="43" applyNumberFormat="1" applyFont="1" applyFill="1" applyBorder="1" applyAlignment="1">
      <alignment horizontal="center" vertical="center" wrapText="1"/>
    </xf>
    <xf numFmtId="0" fontId="20" fillId="0" borderId="77" xfId="43" quotePrefix="1" applyFont="1" applyBorder="1" applyAlignment="1">
      <alignment horizontal="center" vertical="center"/>
    </xf>
    <xf numFmtId="0" fontId="20" fillId="20" borderId="78" xfId="43" quotePrefix="1" applyFont="1" applyFill="1" applyBorder="1" applyAlignment="1">
      <alignment horizontal="center" vertical="center"/>
    </xf>
    <xf numFmtId="0" fontId="20" fillId="0" borderId="78" xfId="43" quotePrefix="1" applyFont="1" applyBorder="1" applyAlignment="1">
      <alignment horizontal="center" vertical="center"/>
    </xf>
    <xf numFmtId="0" fontId="20" fillId="0" borderId="78" xfId="43" quotePrefix="1" applyFont="1" applyBorder="1" applyAlignment="1">
      <alignment horizontal="left" vertical="center" indent="1"/>
    </xf>
    <xf numFmtId="0" fontId="20" fillId="3" borderId="78" xfId="43" quotePrefix="1" applyFont="1" applyFill="1" applyBorder="1" applyAlignment="1">
      <alignment horizontal="center" vertical="center"/>
    </xf>
    <xf numFmtId="0" fontId="20" fillId="0" borderId="79" xfId="43" quotePrefix="1" applyFont="1" applyBorder="1" applyAlignment="1">
      <alignment horizontal="center" vertical="center"/>
    </xf>
    <xf numFmtId="0" fontId="20" fillId="0" borderId="80" xfId="43" quotePrefix="1" applyFont="1" applyBorder="1" applyAlignment="1">
      <alignment horizontal="center" vertical="center"/>
    </xf>
    <xf numFmtId="0" fontId="20" fillId="20" borderId="81" xfId="43" quotePrefix="1" applyFont="1" applyFill="1" applyBorder="1" applyAlignment="1">
      <alignment horizontal="center" vertical="center"/>
    </xf>
    <xf numFmtId="0" fontId="20" fillId="0" borderId="81" xfId="43" quotePrefix="1" applyFont="1" applyBorder="1" applyAlignment="1">
      <alignment horizontal="center" vertical="center"/>
    </xf>
    <xf numFmtId="0" fontId="20" fillId="0" borderId="81" xfId="43" applyFont="1" applyBorder="1" applyAlignment="1">
      <alignment horizontal="left" vertical="center" indent="1"/>
    </xf>
    <xf numFmtId="0" fontId="20" fillId="3" borderId="81" xfId="43" quotePrefix="1" applyFont="1" applyFill="1" applyBorder="1" applyAlignment="1">
      <alignment horizontal="center" vertical="center"/>
    </xf>
    <xf numFmtId="0" fontId="20" fillId="0" borderId="82" xfId="43" quotePrefix="1" applyFont="1" applyBorder="1" applyAlignment="1">
      <alignment horizontal="center" vertical="center"/>
    </xf>
    <xf numFmtId="0" fontId="20" fillId="0" borderId="81" xfId="43" quotePrefix="1" applyFont="1" applyBorder="1" applyAlignment="1">
      <alignment horizontal="left" vertical="center" indent="1"/>
    </xf>
    <xf numFmtId="0" fontId="20" fillId="11" borderId="81" xfId="43" quotePrefix="1" applyFont="1" applyFill="1" applyBorder="1" applyAlignment="1">
      <alignment horizontal="center" vertical="center"/>
    </xf>
    <xf numFmtId="0" fontId="20" fillId="0" borderId="81" xfId="43" applyFont="1" applyBorder="1" applyAlignment="1">
      <alignment horizontal="center" vertical="center"/>
    </xf>
    <xf numFmtId="0" fontId="20" fillId="0" borderId="83" xfId="43" quotePrefix="1" applyFont="1" applyBorder="1" applyAlignment="1">
      <alignment horizontal="center" vertical="center"/>
    </xf>
    <xf numFmtId="0" fontId="20" fillId="20" borderId="84" xfId="43" quotePrefix="1" applyFont="1" applyFill="1" applyBorder="1" applyAlignment="1">
      <alignment horizontal="center" vertical="center"/>
    </xf>
    <xf numFmtId="0" fontId="20" fillId="0" borderId="84" xfId="43" quotePrefix="1" applyFont="1" applyBorder="1" applyAlignment="1">
      <alignment horizontal="center" vertical="center"/>
    </xf>
    <xf numFmtId="0" fontId="20" fillId="0" borderId="84" xfId="43" quotePrefix="1" applyFont="1" applyBorder="1" applyAlignment="1">
      <alignment horizontal="left" vertical="center" indent="1"/>
    </xf>
    <xf numFmtId="0" fontId="20" fillId="3" borderId="84" xfId="43" quotePrefix="1" applyFont="1" applyFill="1" applyBorder="1" applyAlignment="1">
      <alignment horizontal="center" vertical="center"/>
    </xf>
    <xf numFmtId="0" fontId="20" fillId="0" borderId="85" xfId="43" quotePrefix="1" applyFont="1" applyBorder="1" applyAlignment="1">
      <alignment horizontal="center" vertical="center"/>
    </xf>
    <xf numFmtId="0" fontId="23" fillId="3" borderId="12" xfId="0" applyFont="1" applyFill="1" applyBorder="1" applyAlignment="1">
      <alignment horizontal="left" vertical="center" wrapText="1"/>
    </xf>
    <xf numFmtId="0" fontId="18" fillId="3" borderId="12" xfId="0" applyFont="1" applyFill="1" applyBorder="1" applyAlignment="1">
      <alignment horizontal="left" vertical="center" wrapText="1"/>
    </xf>
    <xf numFmtId="0" fontId="18" fillId="3" borderId="28" xfId="0" applyFont="1" applyFill="1" applyBorder="1" applyAlignment="1">
      <alignment horizontal="left" vertical="center" wrapText="1"/>
    </xf>
    <xf numFmtId="0" fontId="18" fillId="3" borderId="24" xfId="0" applyFont="1" applyFill="1" applyBorder="1" applyAlignment="1">
      <alignment horizontal="left" vertical="center"/>
    </xf>
    <xf numFmtId="0" fontId="18" fillId="3" borderId="0" xfId="0" applyFont="1" applyFill="1" applyAlignment="1">
      <alignment horizontal="left" vertical="center"/>
    </xf>
    <xf numFmtId="172" fontId="0" fillId="3" borderId="1" xfId="0" applyNumberFormat="1" applyFill="1" applyBorder="1" applyAlignment="1">
      <alignment horizontal="center" vertical="center"/>
    </xf>
    <xf numFmtId="166" fontId="13" fillId="3" borderId="1" xfId="0" applyNumberFormat="1" applyFont="1" applyFill="1" applyBorder="1" applyAlignment="1">
      <alignment horizontal="center" vertical="center"/>
    </xf>
    <xf numFmtId="0" fontId="13" fillId="3" borderId="1" xfId="0" applyFont="1" applyFill="1" applyBorder="1" applyAlignment="1">
      <alignment horizontal="center" vertical="center"/>
    </xf>
    <xf numFmtId="0" fontId="21" fillId="3" borderId="1" xfId="43" quotePrefix="1" applyFont="1" applyFill="1" applyBorder="1" applyAlignment="1">
      <alignment horizontal="left" vertical="center" indent="1"/>
    </xf>
    <xf numFmtId="0" fontId="23" fillId="3" borderId="1" xfId="43" applyFont="1" applyFill="1" applyBorder="1" applyAlignment="1">
      <alignment horizontal="center" vertical="center"/>
    </xf>
    <xf numFmtId="2" fontId="23" fillId="3" borderId="1" xfId="43" applyNumberFormat="1" applyFont="1" applyFill="1" applyBorder="1" applyAlignment="1">
      <alignment horizontal="center" vertical="center"/>
    </xf>
    <xf numFmtId="166" fontId="23" fillId="3" borderId="1" xfId="43" applyNumberFormat="1" applyFont="1" applyFill="1" applyBorder="1" applyAlignment="1">
      <alignment horizontal="center" vertical="center"/>
    </xf>
    <xf numFmtId="2" fontId="21" fillId="3" borderId="1" xfId="43" quotePrefix="1" applyNumberFormat="1" applyFont="1" applyFill="1" applyBorder="1" applyAlignment="1">
      <alignment horizontal="center" vertical="center"/>
    </xf>
    <xf numFmtId="166" fontId="21" fillId="3" borderId="1" xfId="43" quotePrefix="1" applyNumberFormat="1" applyFont="1" applyFill="1" applyBorder="1" applyAlignment="1">
      <alignment horizontal="center" vertical="center"/>
    </xf>
    <xf numFmtId="166" fontId="23" fillId="3" borderId="1" xfId="43" applyNumberFormat="1" applyFont="1" applyFill="1" applyBorder="1" applyAlignment="1">
      <alignment horizontal="left" vertical="center" indent="3"/>
    </xf>
    <xf numFmtId="166" fontId="24" fillId="3" borderId="1" xfId="43" applyNumberFormat="1" applyFont="1" applyFill="1" applyBorder="1" applyAlignment="1">
      <alignment horizontal="center" vertical="center"/>
    </xf>
    <xf numFmtId="166" fontId="23" fillId="3" borderId="1" xfId="43" applyNumberFormat="1" applyFont="1" applyFill="1" applyBorder="1" applyAlignment="1">
      <alignment vertical="center"/>
    </xf>
    <xf numFmtId="170" fontId="18" fillId="3" borderId="22" xfId="35" applyNumberFormat="1" applyFont="1" applyFill="1" applyBorder="1" applyAlignment="1">
      <alignment horizontal="center" vertical="center"/>
    </xf>
    <xf numFmtId="0" fontId="24" fillId="3" borderId="1" xfId="0" applyFont="1" applyFill="1" applyBorder="1" applyAlignment="1">
      <alignment horizontal="center" vertical="center" wrapText="1"/>
    </xf>
    <xf numFmtId="0" fontId="9" fillId="0" borderId="0" xfId="106"/>
    <xf numFmtId="0" fontId="51" fillId="0" borderId="2" xfId="106" applyFont="1" applyBorder="1" applyAlignment="1">
      <alignment horizontal="center" vertical="center"/>
    </xf>
    <xf numFmtId="0" fontId="52" fillId="0" borderId="1" xfId="106" applyFont="1" applyBorder="1" applyAlignment="1" applyProtection="1">
      <alignment horizontal="left" vertical="center"/>
      <protection hidden="1"/>
    </xf>
    <xf numFmtId="0" fontId="9" fillId="0" borderId="1" xfId="106" applyBorder="1" applyAlignment="1">
      <alignment vertical="center"/>
    </xf>
    <xf numFmtId="0" fontId="9" fillId="0" borderId="10" xfId="106" applyBorder="1" applyAlignment="1">
      <alignment vertical="center"/>
    </xf>
    <xf numFmtId="0" fontId="50" fillId="3" borderId="5" xfId="106" applyFont="1" applyFill="1" applyBorder="1" applyAlignment="1">
      <alignment horizontal="center" vertical="center" wrapText="1"/>
    </xf>
    <xf numFmtId="0" fontId="50" fillId="3" borderId="6" xfId="106" applyFont="1" applyFill="1" applyBorder="1" applyAlignment="1">
      <alignment horizontal="center" vertical="center" wrapText="1"/>
    </xf>
    <xf numFmtId="0" fontId="50" fillId="3" borderId="24" xfId="106" applyFont="1" applyFill="1" applyBorder="1" applyAlignment="1">
      <alignment horizontal="center" vertical="center" wrapText="1"/>
    </xf>
    <xf numFmtId="0" fontId="50" fillId="3" borderId="54" xfId="106" applyFont="1" applyFill="1" applyBorder="1" applyAlignment="1">
      <alignment horizontal="center" vertical="center"/>
    </xf>
    <xf numFmtId="0" fontId="53" fillId="3" borderId="29" xfId="106" applyFont="1" applyFill="1" applyBorder="1" applyAlignment="1" applyProtection="1">
      <alignment horizontal="left" vertical="center"/>
      <protection hidden="1"/>
    </xf>
    <xf numFmtId="0" fontId="50" fillId="3" borderId="29" xfId="106" applyFont="1" applyFill="1" applyBorder="1" applyAlignment="1">
      <alignment horizontal="center" vertical="center"/>
    </xf>
    <xf numFmtId="0" fontId="50" fillId="3" borderId="29" xfId="106" applyFont="1" applyFill="1" applyBorder="1" applyAlignment="1">
      <alignment horizontal="center" vertical="center" wrapText="1"/>
    </xf>
    <xf numFmtId="0" fontId="50" fillId="3" borderId="39" xfId="106" applyFont="1" applyFill="1" applyBorder="1" applyAlignment="1">
      <alignment horizontal="center" vertical="center" wrapText="1"/>
    </xf>
    <xf numFmtId="0" fontId="50" fillId="3" borderId="31" xfId="106" applyFont="1" applyFill="1" applyBorder="1" applyAlignment="1">
      <alignment horizontal="center" vertical="center"/>
    </xf>
    <xf numFmtId="0" fontId="18" fillId="0" borderId="14" xfId="106" applyFont="1" applyBorder="1" applyAlignment="1" applyProtection="1">
      <alignment horizontal="center" vertical="center"/>
      <protection hidden="1"/>
    </xf>
    <xf numFmtId="0" fontId="51" fillId="3" borderId="2" xfId="106" applyFont="1" applyFill="1" applyBorder="1" applyAlignment="1">
      <alignment horizontal="center" vertical="center"/>
    </xf>
    <xf numFmtId="0" fontId="51" fillId="3" borderId="1" xfId="106" applyFont="1" applyFill="1" applyBorder="1" applyAlignment="1" applyProtection="1">
      <alignment horizontal="left" vertical="center"/>
      <protection hidden="1"/>
    </xf>
    <xf numFmtId="0" fontId="18" fillId="3" borderId="1" xfId="106" applyFont="1" applyFill="1" applyBorder="1" applyAlignment="1" applyProtection="1">
      <alignment horizontal="center" vertical="center"/>
      <protection hidden="1"/>
    </xf>
    <xf numFmtId="1" fontId="51" fillId="3" borderId="1" xfId="106" applyNumberFormat="1" applyFont="1" applyFill="1" applyBorder="1" applyAlignment="1" applyProtection="1">
      <alignment horizontal="center" vertical="center"/>
      <protection hidden="1"/>
    </xf>
    <xf numFmtId="1" fontId="9" fillId="3" borderId="1" xfId="106" applyNumberFormat="1" applyFill="1" applyBorder="1" applyAlignment="1" applyProtection="1">
      <alignment horizontal="center" vertical="center"/>
      <protection hidden="1"/>
    </xf>
    <xf numFmtId="1" fontId="18" fillId="3" borderId="1" xfId="106" applyNumberFormat="1" applyFont="1" applyFill="1" applyBorder="1" applyAlignment="1">
      <alignment horizontal="center" vertical="center"/>
    </xf>
    <xf numFmtId="0" fontId="18" fillId="3" borderId="14" xfId="106" applyFont="1" applyFill="1" applyBorder="1" applyAlignment="1" applyProtection="1">
      <alignment horizontal="center" vertical="center"/>
      <protection hidden="1"/>
    </xf>
    <xf numFmtId="1" fontId="45" fillId="3" borderId="10" xfId="106" applyNumberFormat="1" applyFont="1" applyFill="1" applyBorder="1" applyAlignment="1">
      <alignment horizontal="center" vertical="center"/>
    </xf>
    <xf numFmtId="0" fontId="18" fillId="0" borderId="2" xfId="106" applyFont="1" applyBorder="1" applyAlignment="1">
      <alignment horizontal="center" vertical="center"/>
    </xf>
    <xf numFmtId="0" fontId="18" fillId="3" borderId="1" xfId="106" applyFont="1" applyFill="1" applyBorder="1" applyAlignment="1">
      <alignment horizontal="left" vertical="center"/>
    </xf>
    <xf numFmtId="1" fontId="9" fillId="3" borderId="1" xfId="106" applyNumberFormat="1" applyFill="1" applyBorder="1" applyAlignment="1">
      <alignment horizontal="center" vertical="center"/>
    </xf>
    <xf numFmtId="1" fontId="45" fillId="3" borderId="10" xfId="106" applyNumberFormat="1" applyFont="1" applyFill="1" applyBorder="1" applyAlignment="1">
      <alignment horizontal="center" vertical="center" wrapText="1"/>
    </xf>
    <xf numFmtId="0" fontId="9" fillId="3" borderId="1" xfId="106" applyFill="1" applyBorder="1" applyAlignment="1">
      <alignment horizontal="center" vertical="center"/>
    </xf>
    <xf numFmtId="166" fontId="9" fillId="0" borderId="1" xfId="106" applyNumberFormat="1" applyBorder="1" applyAlignment="1">
      <alignment horizontal="center"/>
    </xf>
    <xf numFmtId="1" fontId="9" fillId="0" borderId="1" xfId="106" applyNumberFormat="1" applyBorder="1" applyAlignment="1">
      <alignment horizontal="center" vertical="center"/>
    </xf>
    <xf numFmtId="0" fontId="18" fillId="0" borderId="8" xfId="106" applyFont="1" applyBorder="1" applyAlignment="1">
      <alignment horizontal="center" vertical="center"/>
    </xf>
    <xf numFmtId="0" fontId="23" fillId="10" borderId="4" xfId="106" applyFont="1" applyFill="1" applyBorder="1" applyAlignment="1">
      <alignment horizontal="left" vertical="center"/>
    </xf>
    <xf numFmtId="0" fontId="56" fillId="0" borderId="4" xfId="106" applyFont="1" applyBorder="1" applyAlignment="1">
      <alignment vertical="center"/>
    </xf>
    <xf numFmtId="0" fontId="54" fillId="3" borderId="4" xfId="106" applyFont="1" applyFill="1" applyBorder="1" applyAlignment="1">
      <alignment horizontal="center" vertical="center" wrapText="1"/>
    </xf>
    <xf numFmtId="1" fontId="54" fillId="3" borderId="4" xfId="106" applyNumberFormat="1" applyFont="1" applyFill="1" applyBorder="1" applyAlignment="1">
      <alignment horizontal="center" vertical="center" wrapText="1"/>
    </xf>
    <xf numFmtId="0" fontId="54" fillId="3" borderId="11" xfId="106" applyFont="1" applyFill="1" applyBorder="1" applyAlignment="1">
      <alignment horizontal="center" vertical="center" wrapText="1"/>
    </xf>
    <xf numFmtId="0" fontId="18" fillId="0" borderId="13" xfId="106" applyFont="1" applyBorder="1" applyAlignment="1">
      <alignment horizontal="center" vertical="center"/>
    </xf>
    <xf numFmtId="0" fontId="51" fillId="3" borderId="14" xfId="106" applyFont="1" applyFill="1" applyBorder="1" applyAlignment="1" applyProtection="1">
      <alignment horizontal="left" vertical="center"/>
      <protection hidden="1"/>
    </xf>
    <xf numFmtId="0" fontId="18" fillId="0" borderId="14" xfId="106" applyFont="1" applyBorder="1" applyAlignment="1">
      <alignment horizontal="center" vertical="center"/>
    </xf>
    <xf numFmtId="1" fontId="9" fillId="3" borderId="14" xfId="106" applyNumberFormat="1" applyFill="1" applyBorder="1" applyAlignment="1" applyProtection="1">
      <alignment horizontal="center" vertical="center"/>
      <protection hidden="1"/>
    </xf>
    <xf numFmtId="1" fontId="45" fillId="3" borderId="16" xfId="106" applyNumberFormat="1" applyFont="1" applyFill="1" applyBorder="1" applyAlignment="1">
      <alignment horizontal="center" vertical="center" wrapText="1"/>
    </xf>
    <xf numFmtId="0" fontId="18" fillId="3" borderId="1" xfId="104" applyFont="1" applyFill="1" applyBorder="1" applyAlignment="1" applyProtection="1">
      <alignment horizontal="center" vertical="center"/>
      <protection hidden="1"/>
    </xf>
    <xf numFmtId="0" fontId="18" fillId="0" borderId="1" xfId="104" applyFont="1" applyBorder="1" applyAlignment="1">
      <alignment horizontal="center" vertical="center"/>
    </xf>
    <xf numFmtId="0" fontId="18" fillId="0" borderId="1" xfId="106" applyFont="1" applyBorder="1" applyAlignment="1">
      <alignment horizontal="center" vertical="center"/>
    </xf>
    <xf numFmtId="0" fontId="57" fillId="3" borderId="1" xfId="106" applyFont="1" applyFill="1" applyBorder="1" applyAlignment="1">
      <alignment horizontal="center" vertical="center"/>
    </xf>
    <xf numFmtId="0" fontId="18" fillId="3" borderId="4" xfId="106" applyFont="1" applyFill="1" applyBorder="1" applyAlignment="1" applyProtection="1">
      <alignment horizontal="center" vertical="center"/>
      <protection hidden="1"/>
    </xf>
    <xf numFmtId="0" fontId="23" fillId="0" borderId="14" xfId="106" applyFont="1" applyBorder="1" applyAlignment="1">
      <alignment horizontal="center" vertical="center"/>
    </xf>
    <xf numFmtId="1" fontId="13" fillId="3" borderId="14" xfId="106" applyNumberFormat="1" applyFont="1" applyFill="1" applyBorder="1" applyAlignment="1" applyProtection="1">
      <alignment horizontal="center" vertical="center"/>
      <protection hidden="1"/>
    </xf>
    <xf numFmtId="1" fontId="18" fillId="0" borderId="1" xfId="106" applyNumberFormat="1" applyFont="1" applyBorder="1" applyAlignment="1">
      <alignment horizontal="center" vertical="center"/>
    </xf>
    <xf numFmtId="0" fontId="23" fillId="3" borderId="1" xfId="106" applyFont="1" applyFill="1" applyBorder="1" applyAlignment="1">
      <alignment horizontal="left" vertical="center"/>
    </xf>
    <xf numFmtId="1" fontId="58" fillId="3" borderId="4" xfId="106" applyNumberFormat="1" applyFont="1" applyFill="1" applyBorder="1" applyAlignment="1">
      <alignment horizontal="center" vertical="center"/>
    </xf>
    <xf numFmtId="0" fontId="58" fillId="3" borderId="4" xfId="106" applyFont="1" applyFill="1" applyBorder="1" applyAlignment="1">
      <alignment horizontal="center" vertical="center"/>
    </xf>
    <xf numFmtId="0" fontId="58" fillId="3" borderId="11" xfId="106" applyFont="1" applyFill="1" applyBorder="1" applyAlignment="1">
      <alignment horizontal="center" vertical="center"/>
    </xf>
    <xf numFmtId="0" fontId="51" fillId="3" borderId="9" xfId="106" applyFont="1" applyFill="1" applyBorder="1" applyAlignment="1" applyProtection="1">
      <alignment horizontal="left" vertical="center"/>
      <protection hidden="1"/>
    </xf>
    <xf numFmtId="172" fontId="58" fillId="3" borderId="4" xfId="106" applyNumberFormat="1" applyFont="1" applyFill="1" applyBorder="1" applyAlignment="1">
      <alignment horizontal="center" vertical="center"/>
    </xf>
    <xf numFmtId="0" fontId="51" fillId="0" borderId="51" xfId="106" applyFont="1" applyBorder="1" applyAlignment="1">
      <alignment horizontal="center" vertical="center"/>
    </xf>
    <xf numFmtId="0" fontId="23" fillId="10" borderId="52" xfId="106" applyFont="1" applyFill="1" applyBorder="1" applyAlignment="1">
      <alignment horizontal="left" vertical="center"/>
    </xf>
    <xf numFmtId="0" fontId="18" fillId="0" borderId="52" xfId="106" applyFont="1" applyBorder="1" applyAlignment="1" applyProtection="1">
      <alignment horizontal="center" vertical="center"/>
      <protection hidden="1"/>
    </xf>
    <xf numFmtId="0" fontId="23" fillId="0" borderId="52" xfId="106" applyFont="1" applyBorder="1" applyAlignment="1" applyProtection="1">
      <alignment horizontal="center" vertical="center"/>
      <protection hidden="1"/>
    </xf>
    <xf numFmtId="1" fontId="23" fillId="0" borderId="52" xfId="106" applyNumberFormat="1" applyFont="1" applyBorder="1" applyAlignment="1" applyProtection="1">
      <alignment horizontal="center" vertical="center"/>
      <protection hidden="1"/>
    </xf>
    <xf numFmtId="0" fontId="23" fillId="0" borderId="53" xfId="106" applyFont="1" applyBorder="1" applyAlignment="1" applyProtection="1">
      <alignment horizontal="center" vertical="center"/>
      <protection hidden="1"/>
    </xf>
    <xf numFmtId="9" fontId="9" fillId="3" borderId="1" xfId="95" applyFill="1" applyBorder="1" applyAlignment="1" applyProtection="1">
      <alignment horizontal="center" vertical="center"/>
      <protection hidden="1"/>
    </xf>
    <xf numFmtId="169" fontId="13" fillId="0" borderId="3" xfId="0" applyNumberFormat="1" applyFont="1" applyBorder="1" applyAlignment="1">
      <alignment horizontal="center" vertical="center" wrapText="1"/>
    </xf>
    <xf numFmtId="169" fontId="13" fillId="0" borderId="3" xfId="0" applyNumberFormat="1" applyFont="1" applyBorder="1" applyAlignment="1">
      <alignment horizontal="center" vertical="center"/>
    </xf>
    <xf numFmtId="0" fontId="20" fillId="4" borderId="81" xfId="43" quotePrefix="1" applyFont="1" applyFill="1" applyBorder="1" applyAlignment="1">
      <alignment horizontal="center" vertical="center"/>
    </xf>
    <xf numFmtId="0" fontId="20" fillId="4" borderId="81" xfId="43" quotePrefix="1" applyFont="1" applyFill="1" applyBorder="1" applyAlignment="1">
      <alignment horizontal="left" vertical="center" indent="1"/>
    </xf>
    <xf numFmtId="0" fontId="29" fillId="3" borderId="2" xfId="95" applyNumberFormat="1" applyFont="1" applyFill="1" applyBorder="1" applyAlignment="1">
      <alignment horizontal="center" vertical="top"/>
    </xf>
    <xf numFmtId="0" fontId="23" fillId="19" borderId="1" xfId="119" applyFont="1" applyFill="1" applyBorder="1" applyAlignment="1">
      <alignment horizontal="center" vertical="center"/>
    </xf>
    <xf numFmtId="0" fontId="23" fillId="19" borderId="1" xfId="119" applyFont="1" applyFill="1" applyBorder="1" applyAlignment="1">
      <alignment horizontal="center" vertical="center" wrapText="1"/>
    </xf>
    <xf numFmtId="0" fontId="18" fillId="3" borderId="1" xfId="119" applyFont="1" applyFill="1" applyBorder="1" applyAlignment="1">
      <alignment horizontal="center" vertical="center" wrapText="1"/>
    </xf>
    <xf numFmtId="0" fontId="18" fillId="3" borderId="1" xfId="119" applyFont="1" applyFill="1" applyBorder="1" applyAlignment="1">
      <alignment horizontal="left" vertical="center" wrapText="1"/>
    </xf>
    <xf numFmtId="0" fontId="18" fillId="3" borderId="1" xfId="119" applyFont="1" applyFill="1" applyBorder="1" applyAlignment="1">
      <alignment vertical="center" wrapText="1"/>
    </xf>
    <xf numFmtId="0" fontId="18" fillId="3" borderId="1" xfId="119" applyFont="1" applyFill="1" applyBorder="1" applyAlignment="1">
      <alignment vertical="center"/>
    </xf>
    <xf numFmtId="0" fontId="18" fillId="3" borderId="1" xfId="119" applyFont="1" applyFill="1" applyBorder="1" applyAlignment="1">
      <alignment horizontal="center" vertical="center"/>
    </xf>
    <xf numFmtId="0" fontId="0" fillId="3" borderId="1" xfId="0" quotePrefix="1" applyFill="1" applyBorder="1" applyAlignment="1">
      <alignment horizontal="center" vertical="center" wrapText="1"/>
    </xf>
    <xf numFmtId="0" fontId="18" fillId="3" borderId="1" xfId="119" applyFont="1" applyFill="1" applyBorder="1" applyAlignment="1">
      <alignment horizontal="left" vertical="center"/>
    </xf>
    <xf numFmtId="14" fontId="18" fillId="3" borderId="1" xfId="119" applyNumberFormat="1" applyFont="1" applyFill="1" applyBorder="1" applyAlignment="1">
      <alignment horizontal="center" vertical="center"/>
    </xf>
    <xf numFmtId="0" fontId="18" fillId="3" borderId="1" xfId="119" quotePrefix="1" applyFont="1" applyFill="1" applyBorder="1" applyAlignment="1">
      <alignment horizontal="center" vertical="center" wrapText="1"/>
    </xf>
    <xf numFmtId="0" fontId="23" fillId="12" borderId="1" xfId="119" applyFont="1" applyFill="1" applyBorder="1" applyAlignment="1">
      <alignment horizontal="center" vertical="center"/>
    </xf>
    <xf numFmtId="0" fontId="23" fillId="11" borderId="1" xfId="119" applyFont="1" applyFill="1" applyBorder="1" applyAlignment="1">
      <alignment horizontal="center" vertical="center"/>
    </xf>
    <xf numFmtId="0" fontId="18" fillId="11" borderId="1" xfId="119" applyFont="1" applyFill="1" applyBorder="1" applyAlignment="1">
      <alignment horizontal="center" vertical="center" wrapText="1"/>
    </xf>
    <xf numFmtId="0" fontId="0" fillId="11" borderId="0" xfId="0" applyFill="1"/>
    <xf numFmtId="166" fontId="0" fillId="11" borderId="0" xfId="0" applyNumberFormat="1" applyFill="1" applyAlignment="1">
      <alignment horizontal="center" vertical="center"/>
    </xf>
    <xf numFmtId="0" fontId="22" fillId="30" borderId="1" xfId="43" quotePrefix="1" applyFont="1" applyFill="1" applyBorder="1" applyAlignment="1">
      <alignment horizontal="center" vertical="center"/>
    </xf>
    <xf numFmtId="0" fontId="21" fillId="30" borderId="1" xfId="43" quotePrefix="1" applyFont="1" applyFill="1" applyBorder="1" applyAlignment="1">
      <alignment horizontal="center" vertical="center"/>
    </xf>
    <xf numFmtId="0" fontId="21" fillId="30" borderId="1" xfId="43" quotePrefix="1" applyFont="1" applyFill="1" applyBorder="1" applyAlignment="1">
      <alignment horizontal="left" vertical="center" indent="1"/>
    </xf>
    <xf numFmtId="166" fontId="23" fillId="30" borderId="1" xfId="43" applyNumberFormat="1" applyFont="1" applyFill="1" applyBorder="1" applyAlignment="1">
      <alignment horizontal="center" vertical="center"/>
    </xf>
    <xf numFmtId="176" fontId="23" fillId="30" borderId="1" xfId="43" applyNumberFormat="1" applyFont="1" applyFill="1" applyBorder="1" applyAlignment="1">
      <alignment horizontal="center" vertical="center"/>
    </xf>
    <xf numFmtId="0" fontId="22" fillId="30" borderId="0" xfId="43" applyFont="1" applyFill="1" applyAlignment="1">
      <alignment horizontal="center" vertical="center"/>
    </xf>
    <xf numFmtId="2" fontId="21" fillId="30" borderId="1" xfId="43" quotePrefix="1" applyNumberFormat="1" applyFont="1" applyFill="1" applyBorder="1" applyAlignment="1">
      <alignment horizontal="center" vertical="center"/>
    </xf>
    <xf numFmtId="15" fontId="0" fillId="11" borderId="1" xfId="0" applyNumberFormat="1" applyFill="1" applyBorder="1" applyAlignment="1">
      <alignment horizontal="center" vertical="center"/>
    </xf>
    <xf numFmtId="0" fontId="0" fillId="11" borderId="1" xfId="0" applyFill="1" applyBorder="1" applyAlignment="1">
      <alignment horizontal="left" vertical="center"/>
    </xf>
    <xf numFmtId="1" fontId="29" fillId="0" borderId="2" xfId="95" applyNumberFormat="1" applyFont="1" applyBorder="1" applyAlignment="1">
      <alignment horizontal="center" vertical="top"/>
    </xf>
    <xf numFmtId="1" fontId="29" fillId="0" borderId="1" xfId="95" applyNumberFormat="1" applyFont="1" applyBorder="1" applyAlignment="1">
      <alignment horizontal="center" vertical="top"/>
    </xf>
    <xf numFmtId="1" fontId="29" fillId="0" borderId="10" xfId="95" applyNumberFormat="1" applyFont="1" applyBorder="1" applyAlignment="1">
      <alignment horizontal="center" vertical="top"/>
    </xf>
    <xf numFmtId="9" fontId="0" fillId="0" borderId="22" xfId="0" applyNumberFormat="1" applyBorder="1" applyAlignment="1">
      <alignment horizontal="center" vertical="center"/>
    </xf>
    <xf numFmtId="166" fontId="17" fillId="12" borderId="1" xfId="0" applyNumberFormat="1" applyFont="1" applyFill="1" applyBorder="1" applyAlignment="1">
      <alignment horizontal="center"/>
    </xf>
    <xf numFmtId="0" fontId="18" fillId="2" borderId="0" xfId="35" applyFont="1" applyFill="1" applyAlignment="1">
      <alignment vertical="center"/>
    </xf>
    <xf numFmtId="0" fontId="0" fillId="0" borderId="16" xfId="0" applyBorder="1" applyAlignment="1">
      <alignment vertical="center"/>
    </xf>
    <xf numFmtId="166" fontId="18" fillId="3" borderId="1" xfId="0" applyNumberFormat="1" applyFont="1" applyFill="1" applyBorder="1" applyAlignment="1">
      <alignment horizontal="center" vertical="center"/>
    </xf>
    <xf numFmtId="0" fontId="18" fillId="0" borderId="3" xfId="106" applyFont="1" applyBorder="1" applyAlignment="1">
      <alignment horizontal="center" vertical="center"/>
    </xf>
    <xf numFmtId="0" fontId="18" fillId="0" borderId="7" xfId="106" applyFont="1" applyBorder="1" applyAlignment="1">
      <alignment horizontal="center" vertical="center"/>
    </xf>
    <xf numFmtId="166" fontId="45" fillId="0" borderId="3" xfId="61" applyNumberFormat="1" applyFont="1" applyBorder="1" applyAlignment="1">
      <alignment horizontal="left" vertical="center"/>
    </xf>
    <xf numFmtId="0" fontId="18" fillId="3" borderId="3" xfId="104" applyFont="1" applyFill="1" applyBorder="1" applyAlignment="1" applyProtection="1">
      <alignment horizontal="center" vertical="center"/>
      <protection hidden="1"/>
    </xf>
    <xf numFmtId="0" fontId="18" fillId="0" borderId="3" xfId="104" applyFont="1" applyBorder="1" applyAlignment="1">
      <alignment horizontal="center" vertical="center"/>
    </xf>
    <xf numFmtId="0" fontId="9" fillId="3" borderId="3" xfId="106" applyFill="1" applyBorder="1" applyAlignment="1">
      <alignment horizontal="center" vertical="center"/>
    </xf>
    <xf numFmtId="9" fontId="9" fillId="3" borderId="3" xfId="95" applyFill="1" applyBorder="1" applyAlignment="1" applyProtection="1">
      <alignment horizontal="center" vertical="center"/>
      <protection hidden="1"/>
    </xf>
    <xf numFmtId="1" fontId="45" fillId="3" borderId="28" xfId="106" applyNumberFormat="1" applyFont="1" applyFill="1" applyBorder="1" applyAlignment="1">
      <alignment horizontal="center" vertical="center" wrapText="1"/>
    </xf>
    <xf numFmtId="0" fontId="18" fillId="0" borderId="5" xfId="106" applyFont="1" applyBorder="1" applyAlignment="1">
      <alignment horizontal="center" vertical="center"/>
    </xf>
    <xf numFmtId="0" fontId="23" fillId="10" borderId="6" xfId="106" applyFont="1" applyFill="1" applyBorder="1" applyAlignment="1">
      <alignment horizontal="left" vertical="center"/>
    </xf>
    <xf numFmtId="0" fontId="18" fillId="3" borderId="6" xfId="106" applyFont="1" applyFill="1" applyBorder="1" applyAlignment="1" applyProtection="1">
      <alignment horizontal="center" vertical="center"/>
      <protection hidden="1"/>
    </xf>
    <xf numFmtId="0" fontId="23" fillId="0" borderId="6" xfId="106" applyFont="1" applyBorder="1" applyAlignment="1">
      <alignment horizontal="center" vertical="center"/>
    </xf>
    <xf numFmtId="0" fontId="23" fillId="0" borderId="24" xfId="106" applyFont="1" applyBorder="1" applyAlignment="1">
      <alignment horizontal="center" vertical="center"/>
    </xf>
    <xf numFmtId="0" fontId="22" fillId="3" borderId="22" xfId="119" applyFont="1" applyFill="1" applyBorder="1" applyAlignment="1">
      <alignment horizontal="left" vertical="center"/>
    </xf>
    <xf numFmtId="0" fontId="22" fillId="3" borderId="20" xfId="119" applyFont="1" applyFill="1" applyBorder="1" applyAlignment="1">
      <alignment horizontal="left" vertical="center"/>
    </xf>
    <xf numFmtId="0" fontId="22" fillId="3" borderId="33" xfId="119" applyFont="1" applyFill="1" applyBorder="1" applyAlignment="1">
      <alignment horizontal="left" vertical="center"/>
    </xf>
    <xf numFmtId="0" fontId="22" fillId="21" borderId="1" xfId="43" quotePrefix="1" applyFont="1" applyFill="1" applyBorder="1" applyAlignment="1">
      <alignment horizontal="center" vertical="center"/>
    </xf>
    <xf numFmtId="0" fontId="21" fillId="21" borderId="1" xfId="43" quotePrefix="1" applyFont="1" applyFill="1" applyBorder="1" applyAlignment="1">
      <alignment horizontal="left" vertical="center" indent="1"/>
    </xf>
    <xf numFmtId="166" fontId="23" fillId="21" borderId="1" xfId="43" applyNumberFormat="1" applyFont="1" applyFill="1" applyBorder="1" applyAlignment="1">
      <alignment horizontal="center" vertical="center"/>
    </xf>
    <xf numFmtId="0" fontId="22" fillId="21" borderId="0" xfId="43" applyFont="1" applyFill="1" applyAlignment="1">
      <alignment horizontal="center" vertical="center"/>
    </xf>
    <xf numFmtId="0" fontId="29" fillId="3" borderId="86" xfId="99" applyFont="1" applyFill="1" applyBorder="1" applyAlignment="1">
      <alignment horizontal="left" vertical="center"/>
    </xf>
    <xf numFmtId="0" fontId="18" fillId="3" borderId="22" xfId="119" applyFont="1" applyFill="1" applyBorder="1" applyAlignment="1">
      <alignment horizontal="center" vertical="center" wrapText="1"/>
    </xf>
    <xf numFmtId="0" fontId="0" fillId="3" borderId="20" xfId="0" quotePrefix="1" applyFill="1" applyBorder="1" applyAlignment="1">
      <alignment horizontal="center" vertical="center" wrapText="1"/>
    </xf>
    <xf numFmtId="0" fontId="18" fillId="3" borderId="20" xfId="119" quotePrefix="1" applyFont="1" applyFill="1" applyBorder="1" applyAlignment="1">
      <alignment horizontal="center" vertical="center" wrapText="1"/>
    </xf>
    <xf numFmtId="0" fontId="18" fillId="3" borderId="20" xfId="119" applyFont="1" applyFill="1" applyBorder="1" applyAlignment="1">
      <alignment horizontal="left" vertical="center" wrapText="1"/>
    </xf>
    <xf numFmtId="0" fontId="18" fillId="3" borderId="20" xfId="119" applyFont="1" applyFill="1" applyBorder="1" applyAlignment="1">
      <alignment horizontal="left" vertical="center"/>
    </xf>
    <xf numFmtId="14" fontId="18" fillId="3" borderId="20" xfId="119" applyNumberFormat="1" applyFont="1" applyFill="1" applyBorder="1" applyAlignment="1">
      <alignment horizontal="center" vertical="center"/>
    </xf>
    <xf numFmtId="0" fontId="18" fillId="3" borderId="20" xfId="119" applyFont="1" applyFill="1" applyBorder="1" applyAlignment="1">
      <alignment horizontal="center" vertical="center" wrapText="1"/>
    </xf>
    <xf numFmtId="0" fontId="18" fillId="3" borderId="33" xfId="119" applyFont="1" applyFill="1" applyBorder="1" applyAlignment="1">
      <alignment horizontal="left" vertical="center" wrapText="1"/>
    </xf>
    <xf numFmtId="0" fontId="0" fillId="3" borderId="1" xfId="98" applyNumberFormat="1" applyFont="1" applyFill="1" applyBorder="1" applyAlignment="1">
      <alignment horizontal="center" vertical="center"/>
    </xf>
    <xf numFmtId="0" fontId="13" fillId="11" borderId="0" xfId="0" applyFont="1" applyFill="1" applyAlignment="1">
      <alignment horizontal="right" vertical="center"/>
    </xf>
    <xf numFmtId="175" fontId="13" fillId="11" borderId="0" xfId="0" applyNumberFormat="1" applyFont="1" applyFill="1" applyAlignment="1">
      <alignment horizontal="center" vertical="center"/>
    </xf>
    <xf numFmtId="166" fontId="13" fillId="0" borderId="0" xfId="0" applyNumberFormat="1" applyFont="1" applyAlignment="1">
      <alignment vertical="center"/>
    </xf>
    <xf numFmtId="0" fontId="23" fillId="2" borderId="10" xfId="35" applyFont="1" applyFill="1" applyBorder="1" applyAlignment="1">
      <alignment vertical="center" wrapText="1"/>
    </xf>
    <xf numFmtId="0" fontId="44" fillId="0" borderId="1" xfId="0" applyFont="1" applyBorder="1"/>
    <xf numFmtId="166" fontId="0" fillId="0" borderId="1" xfId="0" applyNumberFormat="1" applyBorder="1"/>
    <xf numFmtId="0" fontId="18" fillId="0" borderId="2" xfId="0" applyFont="1" applyBorder="1" applyAlignment="1">
      <alignment horizontal="center"/>
    </xf>
    <xf numFmtId="0" fontId="18" fillId="0" borderId="1" xfId="0" applyFont="1" applyBorder="1" applyAlignment="1">
      <alignment horizontal="left"/>
    </xf>
    <xf numFmtId="166" fontId="18" fillId="0" borderId="1" xfId="0" applyNumberFormat="1" applyFont="1" applyBorder="1"/>
    <xf numFmtId="0" fontId="18" fillId="0" borderId="1" xfId="0" applyFont="1" applyBorder="1"/>
    <xf numFmtId="0" fontId="44" fillId="0" borderId="2" xfId="0" applyFont="1" applyBorder="1" applyAlignment="1">
      <alignment horizontal="center"/>
    </xf>
    <xf numFmtId="1" fontId="0" fillId="0" borderId="22" xfId="0" applyNumberFormat="1" applyBorder="1" applyAlignment="1">
      <alignment horizontal="center" vertical="center"/>
    </xf>
    <xf numFmtId="165" fontId="0" fillId="0" borderId="22" xfId="0" applyNumberFormat="1" applyBorder="1" applyAlignment="1">
      <alignment horizontal="center" vertical="center"/>
    </xf>
    <xf numFmtId="0" fontId="0" fillId="3" borderId="10" xfId="0" applyFill="1" applyBorder="1" applyAlignment="1">
      <alignment vertical="center"/>
    </xf>
    <xf numFmtId="0" fontId="0" fillId="3" borderId="31" xfId="0" applyFill="1" applyBorder="1" applyAlignment="1">
      <alignment vertical="center"/>
    </xf>
    <xf numFmtId="0" fontId="13" fillId="0" borderId="9" xfId="0" applyFont="1" applyBorder="1"/>
    <xf numFmtId="0" fontId="0" fillId="0" borderId="9" xfId="0" applyBorder="1"/>
    <xf numFmtId="0" fontId="29" fillId="5" borderId="0" xfId="99" applyFont="1" applyFill="1" applyAlignment="1">
      <alignment horizontal="center" vertical="center"/>
    </xf>
    <xf numFmtId="166" fontId="13" fillId="6" borderId="0" xfId="0" applyNumberFormat="1" applyFont="1" applyFill="1" applyAlignment="1">
      <alignment vertical="center"/>
    </xf>
    <xf numFmtId="177" fontId="29" fillId="9" borderId="10" xfId="98" applyNumberFormat="1" applyFont="1" applyFill="1" applyBorder="1" applyAlignment="1">
      <alignment horizontal="center" vertical="center"/>
    </xf>
    <xf numFmtId="177" fontId="29" fillId="9" borderId="2" xfId="98" applyNumberFormat="1" applyFont="1" applyFill="1" applyBorder="1" applyAlignment="1">
      <alignment horizontal="center" vertical="center"/>
    </xf>
    <xf numFmtId="177" fontId="29" fillId="9" borderId="1" xfId="98" applyNumberFormat="1" applyFont="1" applyFill="1" applyBorder="1" applyAlignment="1">
      <alignment horizontal="center" vertical="center"/>
    </xf>
    <xf numFmtId="166" fontId="18" fillId="0" borderId="4" xfId="0" applyNumberFormat="1" applyFont="1" applyBorder="1"/>
    <xf numFmtId="0" fontId="43" fillId="0" borderId="81" xfId="43" quotePrefix="1" applyFont="1" applyBorder="1" applyAlignment="1">
      <alignment horizontal="left" vertical="center" indent="1"/>
    </xf>
    <xf numFmtId="0" fontId="43" fillId="0" borderId="81" xfId="43" quotePrefix="1" applyFont="1" applyBorder="1" applyAlignment="1">
      <alignment horizontal="center" vertical="center"/>
    </xf>
    <xf numFmtId="0" fontId="18" fillId="0" borderId="1" xfId="0" applyFont="1" applyBorder="1" applyAlignment="1">
      <alignment horizontal="center" vertical="center"/>
    </xf>
    <xf numFmtId="0" fontId="20" fillId="3" borderId="1" xfId="0" applyFont="1" applyFill="1" applyBorder="1" applyAlignment="1">
      <alignment horizontal="left" vertical="center"/>
    </xf>
    <xf numFmtId="14" fontId="18" fillId="0" borderId="1" xfId="0" applyNumberFormat="1" applyFont="1" applyBorder="1" applyAlignment="1">
      <alignment horizontal="left" vertical="center"/>
    </xf>
    <xf numFmtId="0" fontId="18" fillId="0" borderId="1" xfId="0" applyFont="1" applyBorder="1" applyAlignment="1">
      <alignment horizontal="left" vertical="center"/>
    </xf>
    <xf numFmtId="0" fontId="23" fillId="0" borderId="1" xfId="0" applyFont="1" applyBorder="1" applyAlignment="1">
      <alignment horizontal="center" vertical="center"/>
    </xf>
    <xf numFmtId="0" fontId="18" fillId="0" borderId="0" xfId="0" applyFont="1" applyAlignment="1">
      <alignment horizontal="center" vertical="center"/>
    </xf>
    <xf numFmtId="0" fontId="20" fillId="3" borderId="1" xfId="0" applyFont="1" applyFill="1" applyBorder="1" applyAlignment="1">
      <alignment vertical="center"/>
    </xf>
    <xf numFmtId="14" fontId="18" fillId="0" borderId="1" xfId="0" applyNumberFormat="1" applyFont="1" applyBorder="1" applyAlignment="1">
      <alignment horizontal="center" vertical="center"/>
    </xf>
    <xf numFmtId="178" fontId="0" fillId="3" borderId="0" xfId="0" applyNumberFormat="1" applyFill="1"/>
    <xf numFmtId="0" fontId="32" fillId="5" borderId="0" xfId="99" applyFont="1" applyFill="1" applyAlignment="1">
      <alignment horizontal="center" vertical="center"/>
    </xf>
    <xf numFmtId="0" fontId="32" fillId="0" borderId="67" xfId="99" applyFont="1" applyBorder="1" applyAlignment="1">
      <alignment vertical="center"/>
    </xf>
    <xf numFmtId="0" fontId="21" fillId="3" borderId="1" xfId="43" quotePrefix="1" applyFont="1" applyFill="1" applyBorder="1" applyAlignment="1">
      <alignment horizontal="center" vertical="center"/>
    </xf>
    <xf numFmtId="0" fontId="22" fillId="3" borderId="1" xfId="43" quotePrefix="1" applyFont="1" applyFill="1" applyBorder="1" applyAlignment="1">
      <alignment horizontal="left" vertical="center" indent="1"/>
    </xf>
    <xf numFmtId="0" fontId="18" fillId="3" borderId="0" xfId="43" applyFont="1" applyFill="1"/>
    <xf numFmtId="0" fontId="18" fillId="3" borderId="0" xfId="43" applyFont="1" applyFill="1" applyAlignment="1">
      <alignment horizontal="left" indent="1"/>
    </xf>
    <xf numFmtId="2" fontId="0" fillId="3" borderId="1" xfId="0" applyNumberFormat="1" applyFill="1" applyBorder="1" applyAlignment="1">
      <alignment horizontal="center" vertical="center"/>
    </xf>
    <xf numFmtId="177" fontId="29" fillId="9" borderId="10" xfId="98" applyNumberFormat="1" applyFont="1" applyFill="1" applyBorder="1" applyAlignment="1">
      <alignment horizontal="center" vertical="top"/>
    </xf>
    <xf numFmtId="0" fontId="18" fillId="11" borderId="1" xfId="0" applyFont="1" applyFill="1" applyBorder="1" applyAlignment="1">
      <alignment horizontal="center" vertical="center"/>
    </xf>
    <xf numFmtId="166" fontId="18" fillId="11" borderId="1" xfId="0" applyNumberFormat="1" applyFont="1" applyFill="1" applyBorder="1" applyAlignment="1">
      <alignment horizontal="center" vertical="center"/>
    </xf>
    <xf numFmtId="0" fontId="18" fillId="2" borderId="2" xfId="35" applyFont="1" applyFill="1" applyBorder="1" applyAlignment="1">
      <alignment horizontal="center" vertical="center" wrapText="1"/>
    </xf>
    <xf numFmtId="0" fontId="18" fillId="2" borderId="1" xfId="35" applyFont="1" applyFill="1" applyBorder="1" applyAlignment="1">
      <alignment vertical="center" wrapText="1"/>
    </xf>
    <xf numFmtId="0" fontId="33" fillId="2" borderId="0" xfId="35" applyFont="1" applyFill="1" applyAlignment="1">
      <alignment horizontal="center" vertical="center" wrapText="1"/>
    </xf>
    <xf numFmtId="164" fontId="33" fillId="2" borderId="0" xfId="35" applyNumberFormat="1" applyFont="1" applyFill="1" applyAlignment="1">
      <alignment horizontal="center" vertical="center" wrapText="1"/>
    </xf>
    <xf numFmtId="174" fontId="33" fillId="2" borderId="0" xfId="35" applyNumberFormat="1" applyFont="1" applyFill="1" applyAlignment="1">
      <alignment horizontal="center" vertical="center" wrapText="1"/>
    </xf>
    <xf numFmtId="0" fontId="18" fillId="3" borderId="2" xfId="35" applyFont="1" applyFill="1" applyBorder="1" applyAlignment="1">
      <alignment horizontal="center" vertical="center" wrapText="1"/>
    </xf>
    <xf numFmtId="0" fontId="18" fillId="3" borderId="1" xfId="35" applyFont="1" applyFill="1" applyBorder="1" applyAlignment="1">
      <alignment vertical="center" wrapText="1"/>
    </xf>
    <xf numFmtId="0" fontId="33" fillId="3" borderId="0" xfId="35" applyFont="1" applyFill="1" applyAlignment="1">
      <alignment horizontal="center" vertical="center" wrapText="1"/>
    </xf>
    <xf numFmtId="164" fontId="33" fillId="3" borderId="0" xfId="35" applyNumberFormat="1" applyFont="1" applyFill="1" applyAlignment="1">
      <alignment horizontal="center" vertical="center" wrapText="1"/>
    </xf>
    <xf numFmtId="0" fontId="18" fillId="0" borderId="1" xfId="35" applyFont="1" applyBorder="1" applyAlignment="1">
      <alignment vertical="center" wrapText="1"/>
    </xf>
    <xf numFmtId="0" fontId="33" fillId="0" borderId="0" xfId="35" applyFont="1" applyAlignment="1">
      <alignment horizontal="center" vertical="center" wrapText="1"/>
    </xf>
    <xf numFmtId="0" fontId="18" fillId="2" borderId="8" xfId="35" applyFont="1" applyFill="1" applyBorder="1" applyAlignment="1">
      <alignment horizontal="center" vertical="center" wrapText="1"/>
    </xf>
    <xf numFmtId="0" fontId="18" fillId="2" borderId="4" xfId="35" applyFont="1" applyFill="1" applyBorder="1" applyAlignment="1">
      <alignment vertical="center" wrapText="1"/>
    </xf>
    <xf numFmtId="0" fontId="29" fillId="5" borderId="31" xfId="99" applyFont="1" applyFill="1" applyBorder="1"/>
    <xf numFmtId="0" fontId="32" fillId="5" borderId="30" xfId="99" applyFont="1" applyFill="1" applyBorder="1" applyAlignment="1">
      <alignment horizontal="center" vertical="center"/>
    </xf>
    <xf numFmtId="0" fontId="18" fillId="4" borderId="1" xfId="119" applyFont="1" applyFill="1" applyBorder="1" applyAlignment="1">
      <alignment horizontal="center" vertical="center" wrapText="1"/>
    </xf>
    <xf numFmtId="0" fontId="0" fillId="4" borderId="1" xfId="0" applyFill="1" applyBorder="1" applyAlignment="1">
      <alignment horizontal="center" vertical="center" wrapText="1"/>
    </xf>
    <xf numFmtId="0" fontId="18" fillId="4" borderId="1" xfId="119" applyFont="1" applyFill="1" applyBorder="1" applyAlignment="1">
      <alignment horizontal="left" vertical="center" wrapText="1"/>
    </xf>
    <xf numFmtId="0" fontId="18" fillId="4" borderId="1" xfId="119" applyFont="1" applyFill="1" applyBorder="1" applyAlignment="1">
      <alignment vertical="center" wrapText="1"/>
    </xf>
    <xf numFmtId="0" fontId="18" fillId="2" borderId="30" xfId="35" applyFont="1" applyFill="1" applyBorder="1" applyAlignment="1">
      <alignment vertical="center"/>
    </xf>
    <xf numFmtId="0" fontId="18" fillId="2" borderId="31" xfId="35" applyFont="1" applyFill="1" applyBorder="1" applyAlignment="1">
      <alignment vertical="center"/>
    </xf>
    <xf numFmtId="0" fontId="66" fillId="0" borderId="1" xfId="99" applyFont="1" applyBorder="1" applyAlignment="1">
      <alignment horizontal="center" vertical="center"/>
    </xf>
    <xf numFmtId="1" fontId="18" fillId="3" borderId="1" xfId="0" applyNumberFormat="1" applyFont="1" applyFill="1" applyBorder="1" applyAlignment="1">
      <alignment horizontal="center" vertical="center"/>
    </xf>
    <xf numFmtId="0" fontId="0" fillId="3" borderId="24" xfId="0" applyFill="1" applyBorder="1" applyAlignment="1">
      <alignment horizontal="center" vertical="center"/>
    </xf>
    <xf numFmtId="0" fontId="29" fillId="3" borderId="0" xfId="99" applyFont="1" applyFill="1" applyAlignment="1">
      <alignment horizontal="left"/>
    </xf>
    <xf numFmtId="9" fontId="0" fillId="3" borderId="22" xfId="95" applyFont="1" applyFill="1" applyBorder="1" applyAlignment="1">
      <alignment horizontal="center" vertical="center"/>
    </xf>
    <xf numFmtId="176" fontId="23" fillId="3" borderId="1" xfId="43" applyNumberFormat="1" applyFont="1" applyFill="1" applyBorder="1" applyAlignment="1">
      <alignment horizontal="center" vertical="center"/>
    </xf>
    <xf numFmtId="0" fontId="22" fillId="3" borderId="0" xfId="43" applyFont="1" applyFill="1" applyAlignment="1">
      <alignment horizontal="center" vertical="center"/>
    </xf>
    <xf numFmtId="169" fontId="13" fillId="0" borderId="1" xfId="0" applyNumberFormat="1" applyFont="1" applyBorder="1" applyAlignment="1">
      <alignment horizontal="center" vertical="center" wrapText="1"/>
    </xf>
    <xf numFmtId="167" fontId="18" fillId="0" borderId="1" xfId="35" applyNumberFormat="1" applyFont="1" applyBorder="1" applyAlignment="1">
      <alignment horizontal="right" vertical="center" wrapText="1"/>
    </xf>
    <xf numFmtId="0" fontId="18" fillId="2" borderId="1" xfId="35" applyFont="1" applyFill="1" applyBorder="1" applyAlignment="1">
      <alignment horizontal="right" vertical="center" wrapText="1"/>
    </xf>
    <xf numFmtId="168" fontId="18" fillId="2" borderId="1" xfId="35" applyNumberFormat="1" applyFont="1" applyFill="1" applyBorder="1" applyAlignment="1">
      <alignment horizontal="right" vertical="center" wrapText="1"/>
    </xf>
    <xf numFmtId="168" fontId="18" fillId="3" borderId="1" xfId="35" applyNumberFormat="1" applyFont="1" applyFill="1" applyBorder="1" applyAlignment="1">
      <alignment horizontal="right" vertical="center" wrapText="1"/>
    </xf>
    <xf numFmtId="167" fontId="18" fillId="3" borderId="1" xfId="35" applyNumberFormat="1" applyFont="1" applyFill="1" applyBorder="1" applyAlignment="1">
      <alignment horizontal="right" vertical="center" wrapText="1"/>
    </xf>
    <xf numFmtId="0" fontId="18" fillId="3" borderId="1" xfId="35" applyFont="1" applyFill="1" applyBorder="1" applyAlignment="1">
      <alignment horizontal="right" vertical="center" wrapText="1"/>
    </xf>
    <xf numFmtId="168" fontId="18" fillId="0" borderId="1" xfId="35" applyNumberFormat="1" applyFont="1" applyBorder="1" applyAlignment="1">
      <alignment horizontal="right" vertical="center" wrapText="1"/>
    </xf>
    <xf numFmtId="168" fontId="18" fillId="2" borderId="4" xfId="35" applyNumberFormat="1" applyFont="1" applyFill="1" applyBorder="1" applyAlignment="1">
      <alignment horizontal="right" vertical="center" wrapText="1"/>
    </xf>
    <xf numFmtId="0" fontId="32" fillId="3" borderId="1" xfId="99" applyFont="1" applyFill="1" applyBorder="1" applyAlignment="1">
      <alignment horizontal="center" vertical="center"/>
    </xf>
    <xf numFmtId="0" fontId="49" fillId="0" borderId="1" xfId="99" applyFont="1" applyBorder="1" applyAlignment="1">
      <alignment horizontal="center" vertical="center"/>
    </xf>
    <xf numFmtId="168" fontId="20" fillId="3" borderId="1" xfId="35" applyNumberFormat="1" applyFont="1" applyFill="1" applyBorder="1" applyAlignment="1">
      <alignment horizontal="right" vertical="center" wrapText="1"/>
    </xf>
    <xf numFmtId="174" fontId="33" fillId="3" borderId="0" xfId="35" applyNumberFormat="1" applyFont="1" applyFill="1" applyAlignment="1">
      <alignment horizontal="center" vertical="center" wrapText="1"/>
    </xf>
    <xf numFmtId="0" fontId="23" fillId="3" borderId="10" xfId="35" applyFont="1" applyFill="1" applyBorder="1" applyAlignment="1">
      <alignment vertical="center" wrapText="1"/>
    </xf>
    <xf numFmtId="0" fontId="29" fillId="3" borderId="66" xfId="99" applyFont="1" applyFill="1" applyBorder="1" applyAlignment="1">
      <alignment horizontal="center" vertical="center"/>
    </xf>
    <xf numFmtId="0" fontId="42" fillId="0" borderId="56" xfId="0" applyFont="1" applyBorder="1" applyAlignment="1">
      <alignment vertical="center"/>
    </xf>
    <xf numFmtId="0" fontId="42" fillId="0" borderId="0" xfId="0" applyFont="1" applyAlignment="1">
      <alignment vertical="center"/>
    </xf>
    <xf numFmtId="49" fontId="44" fillId="3" borderId="1" xfId="0" quotePrefix="1" applyNumberFormat="1" applyFont="1" applyFill="1" applyBorder="1" applyAlignment="1">
      <alignment horizontal="center" vertical="center"/>
    </xf>
    <xf numFmtId="49" fontId="18" fillId="3" borderId="1" xfId="0" quotePrefix="1" applyNumberFormat="1" applyFont="1" applyFill="1" applyBorder="1" applyAlignment="1">
      <alignment horizontal="center" vertical="center"/>
    </xf>
    <xf numFmtId="0" fontId="0" fillId="3" borderId="1" xfId="0" quotePrefix="1" applyFill="1" applyBorder="1" applyAlignment="1">
      <alignment horizontal="center" vertical="center"/>
    </xf>
    <xf numFmtId="14" fontId="28" fillId="3" borderId="10" xfId="0" applyNumberFormat="1" applyFont="1" applyFill="1" applyBorder="1" applyAlignment="1">
      <alignment horizontal="center" vertical="center"/>
    </xf>
    <xf numFmtId="177" fontId="29" fillId="9" borderId="2" xfId="98" applyNumberFormat="1" applyFont="1" applyFill="1" applyBorder="1" applyAlignment="1">
      <alignment horizontal="center" vertical="top"/>
    </xf>
    <xf numFmtId="177" fontId="29" fillId="9" borderId="10" xfId="98" applyNumberFormat="1" applyFont="1" applyFill="1" applyBorder="1" applyAlignment="1">
      <alignment horizontal="left" vertical="center"/>
    </xf>
    <xf numFmtId="0" fontId="18" fillId="11" borderId="1" xfId="0" applyFont="1" applyFill="1" applyBorder="1" applyAlignment="1">
      <alignment horizontal="left" vertical="center"/>
    </xf>
    <xf numFmtId="0" fontId="65" fillId="0" borderId="31" xfId="0" applyFont="1" applyBorder="1" applyAlignment="1">
      <alignment wrapText="1"/>
    </xf>
    <xf numFmtId="0" fontId="13" fillId="0" borderId="11" xfId="0" applyFont="1" applyBorder="1" applyAlignment="1">
      <alignment horizontal="center" vertical="center" wrapText="1"/>
    </xf>
    <xf numFmtId="0" fontId="0" fillId="0" borderId="10" xfId="0" applyBorder="1" applyAlignment="1">
      <alignment horizontal="left" vertical="center"/>
    </xf>
    <xf numFmtId="0" fontId="0" fillId="0" borderId="11" xfId="0" applyBorder="1" applyAlignment="1">
      <alignment horizontal="left" vertical="center"/>
    </xf>
    <xf numFmtId="0" fontId="10" fillId="0" borderId="1" xfId="131" applyBorder="1" applyAlignment="1">
      <alignment vertical="center" wrapText="1"/>
    </xf>
    <xf numFmtId="0" fontId="16" fillId="3" borderId="25" xfId="0" applyFont="1" applyFill="1" applyBorder="1" applyAlignment="1">
      <alignment vertical="center"/>
    </xf>
    <xf numFmtId="0" fontId="13" fillId="0" borderId="88" xfId="0" applyFont="1" applyBorder="1" applyAlignment="1">
      <alignment horizontal="center" vertical="center"/>
    </xf>
    <xf numFmtId="0" fontId="13" fillId="0" borderId="39" xfId="0" applyFont="1" applyBorder="1" applyAlignment="1">
      <alignment horizontal="center" vertical="center"/>
    </xf>
    <xf numFmtId="0" fontId="13" fillId="12" borderId="39" xfId="0" applyFont="1" applyFill="1" applyBorder="1" applyAlignment="1">
      <alignment horizontal="center" vertical="center" wrapText="1"/>
    </xf>
    <xf numFmtId="0" fontId="13" fillId="6" borderId="39" xfId="0" applyFont="1" applyFill="1" applyBorder="1" applyAlignment="1">
      <alignment horizontal="center" vertical="center" wrapText="1"/>
    </xf>
    <xf numFmtId="0" fontId="13" fillId="6" borderId="89" xfId="0" applyFont="1" applyFill="1" applyBorder="1" applyAlignment="1">
      <alignment horizontal="center" vertical="center"/>
    </xf>
    <xf numFmtId="166" fontId="13" fillId="0" borderId="14" xfId="0" applyNumberFormat="1" applyFont="1" applyBorder="1" applyAlignment="1">
      <alignment horizontal="center" vertical="center"/>
    </xf>
    <xf numFmtId="14" fontId="13" fillId="12" borderId="14" xfId="0" applyNumberFormat="1" applyFont="1" applyFill="1" applyBorder="1" applyAlignment="1">
      <alignment horizontal="center" vertical="center"/>
    </xf>
    <xf numFmtId="14" fontId="13" fillId="12" borderId="14" xfId="0" applyNumberFormat="1" applyFont="1" applyFill="1" applyBorder="1" applyAlignment="1">
      <alignment horizontal="center" vertical="center" wrapText="1"/>
    </xf>
    <xf numFmtId="0" fontId="44" fillId="3" borderId="1" xfId="0" applyFont="1" applyFill="1" applyBorder="1" applyAlignment="1">
      <alignment horizontal="center" vertical="center"/>
    </xf>
    <xf numFmtId="14" fontId="44" fillId="3" borderId="1" xfId="0" applyNumberFormat="1" applyFont="1" applyFill="1" applyBorder="1" applyAlignment="1">
      <alignment horizontal="center" vertical="center"/>
    </xf>
    <xf numFmtId="0" fontId="44" fillId="0" borderId="1" xfId="0" applyFont="1" applyBorder="1" applyAlignment="1">
      <alignment horizontal="center" vertical="center"/>
    </xf>
    <xf numFmtId="0" fontId="44" fillId="3" borderId="22" xfId="0" applyFont="1" applyFill="1" applyBorder="1" applyAlignment="1">
      <alignment horizontal="center" vertical="center"/>
    </xf>
    <xf numFmtId="0" fontId="44" fillId="3" borderId="20" xfId="0" applyFont="1" applyFill="1" applyBorder="1" applyAlignment="1">
      <alignment horizontal="center" vertical="center"/>
    </xf>
    <xf numFmtId="0" fontId="44" fillId="13" borderId="2" xfId="0" applyFont="1" applyFill="1" applyBorder="1" applyAlignment="1">
      <alignment horizontal="center" vertical="center"/>
    </xf>
    <xf numFmtId="0" fontId="44" fillId="19" borderId="1" xfId="0" applyFont="1" applyFill="1" applyBorder="1" applyAlignment="1">
      <alignment horizontal="center" vertical="center"/>
    </xf>
    <xf numFmtId="0" fontId="44" fillId="12" borderId="10" xfId="0" applyFont="1" applyFill="1" applyBorder="1" applyAlignment="1">
      <alignment horizontal="center" vertical="center"/>
    </xf>
    <xf numFmtId="0" fontId="44" fillId="0" borderId="0" xfId="0" applyFont="1" applyAlignment="1">
      <alignment vertical="center"/>
    </xf>
    <xf numFmtId="14" fontId="44" fillId="0" borderId="1" xfId="0" applyNumberFormat="1" applyFont="1" applyBorder="1" applyAlignment="1">
      <alignment horizontal="center" vertical="center"/>
    </xf>
    <xf numFmtId="0" fontId="18" fillId="19" borderId="1" xfId="0" applyFont="1" applyFill="1" applyBorder="1" applyAlignment="1">
      <alignment horizontal="center" vertical="center"/>
    </xf>
    <xf numFmtId="0" fontId="18" fillId="12" borderId="10" xfId="0" applyFont="1" applyFill="1" applyBorder="1" applyAlignment="1">
      <alignment horizontal="center" vertical="center"/>
    </xf>
    <xf numFmtId="49" fontId="18" fillId="11" borderId="1" xfId="0" quotePrefix="1" applyNumberFormat="1" applyFont="1" applyFill="1" applyBorder="1" applyAlignment="1">
      <alignment horizontal="center" vertical="center"/>
    </xf>
    <xf numFmtId="0" fontId="44" fillId="3" borderId="1" xfId="106" applyFont="1" applyFill="1" applyBorder="1" applyAlignment="1">
      <alignment horizontal="center" vertical="center"/>
    </xf>
    <xf numFmtId="1" fontId="44" fillId="3" borderId="1" xfId="106" applyNumberFormat="1" applyFont="1" applyFill="1" applyBorder="1" applyAlignment="1" applyProtection="1">
      <alignment horizontal="center" vertical="center"/>
      <protection hidden="1"/>
    </xf>
    <xf numFmtId="0" fontId="68" fillId="0" borderId="1" xfId="35" applyFont="1" applyBorder="1" applyAlignment="1">
      <alignment horizontal="center" vertical="center" wrapText="1"/>
    </xf>
    <xf numFmtId="16" fontId="67" fillId="0" borderId="1" xfId="43" quotePrefix="1" applyNumberFormat="1" applyFont="1" applyBorder="1" applyAlignment="1">
      <alignment horizontal="center" vertical="center"/>
    </xf>
    <xf numFmtId="0" fontId="67" fillId="0" borderId="1" xfId="43" quotePrefix="1" applyFont="1" applyBorder="1" applyAlignment="1">
      <alignment horizontal="center" vertical="center"/>
    </xf>
    <xf numFmtId="169" fontId="68" fillId="0" borderId="1" xfId="35" applyNumberFormat="1" applyFont="1" applyBorder="1" applyAlignment="1">
      <alignment horizontal="center" vertical="center" wrapText="1"/>
    </xf>
    <xf numFmtId="14" fontId="67" fillId="3" borderId="1" xfId="2" quotePrefix="1" applyNumberFormat="1" applyFont="1" applyFill="1" applyBorder="1" applyAlignment="1">
      <alignment horizontal="center" vertical="center"/>
    </xf>
    <xf numFmtId="0" fontId="68" fillId="3" borderId="1" xfId="35" applyFont="1" applyFill="1" applyBorder="1" applyAlignment="1">
      <alignment horizontal="center" vertical="center" wrapText="1"/>
    </xf>
    <xf numFmtId="169" fontId="68" fillId="0" borderId="1" xfId="35" quotePrefix="1" applyNumberFormat="1" applyFont="1" applyBorder="1" applyAlignment="1">
      <alignment horizontal="center" vertical="center" wrapText="1"/>
    </xf>
    <xf numFmtId="0" fontId="67" fillId="0" borderId="1" xfId="35" applyFont="1" applyBorder="1" applyAlignment="1">
      <alignment horizontal="center" vertical="center" wrapText="1"/>
    </xf>
    <xf numFmtId="169" fontId="67" fillId="0" borderId="1" xfId="35" quotePrefix="1" applyNumberFormat="1" applyFont="1" applyBorder="1" applyAlignment="1">
      <alignment horizontal="center" vertical="center" wrapText="1"/>
    </xf>
    <xf numFmtId="169" fontId="67" fillId="0" borderId="1" xfId="35" applyNumberFormat="1" applyFont="1" applyBorder="1" applyAlignment="1">
      <alignment horizontal="center" vertical="center" wrapText="1"/>
    </xf>
    <xf numFmtId="0" fontId="67" fillId="3" borderId="1" xfId="35" applyFont="1" applyFill="1" applyBorder="1" applyAlignment="1">
      <alignment horizontal="center" vertical="center" wrapText="1"/>
    </xf>
    <xf numFmtId="169" fontId="67" fillId="3" borderId="1" xfId="35" quotePrefix="1" applyNumberFormat="1" applyFont="1" applyFill="1" applyBorder="1" applyAlignment="1">
      <alignment horizontal="center" vertical="center" wrapText="1"/>
    </xf>
    <xf numFmtId="16" fontId="67" fillId="3" borderId="1" xfId="43" quotePrefix="1" applyNumberFormat="1" applyFont="1" applyFill="1" applyBorder="1" applyAlignment="1">
      <alignment horizontal="center" vertical="center"/>
    </xf>
    <xf numFmtId="0" fontId="67" fillId="0" borderId="1" xfId="35" applyFont="1" applyBorder="1" applyAlignment="1">
      <alignment vertical="center"/>
    </xf>
    <xf numFmtId="14" fontId="69" fillId="0" borderId="1" xfId="35" applyNumberFormat="1" applyFont="1" applyBorder="1" applyAlignment="1">
      <alignment vertical="center" wrapText="1"/>
    </xf>
    <xf numFmtId="0" fontId="67" fillId="3" borderId="1" xfId="35" applyFont="1" applyFill="1" applyBorder="1" applyAlignment="1">
      <alignment horizontal="left" vertical="center"/>
    </xf>
    <xf numFmtId="0" fontId="67" fillId="3" borderId="1" xfId="35" applyFont="1" applyFill="1" applyBorder="1" applyAlignment="1">
      <alignment horizontal="center" vertical="center"/>
    </xf>
    <xf numFmtId="0" fontId="67" fillId="3" borderId="0" xfId="35" applyFont="1" applyFill="1" applyAlignment="1">
      <alignment horizontal="center"/>
    </xf>
    <xf numFmtId="0" fontId="68" fillId="0" borderId="1" xfId="0" applyFont="1" applyBorder="1" applyAlignment="1">
      <alignment horizontal="left" vertical="center"/>
    </xf>
    <xf numFmtId="0" fontId="68" fillId="0" borderId="1" xfId="0" applyFont="1" applyBorder="1" applyAlignment="1">
      <alignment horizontal="center" vertical="center"/>
    </xf>
    <xf numFmtId="0" fontId="68" fillId="0" borderId="1" xfId="0" applyFont="1" applyBorder="1" applyAlignment="1">
      <alignment horizontal="center" vertical="center" wrapText="1"/>
    </xf>
    <xf numFmtId="0" fontId="67" fillId="3" borderId="1" xfId="35" applyFont="1" applyFill="1" applyBorder="1" applyAlignment="1">
      <alignment horizontal="left" vertical="center" wrapText="1"/>
    </xf>
    <xf numFmtId="0" fontId="67" fillId="0" borderId="0" xfId="35" applyFont="1"/>
    <xf numFmtId="0" fontId="67" fillId="0" borderId="0" xfId="35" applyFont="1" applyAlignment="1">
      <alignment horizontal="center" vertical="center"/>
    </xf>
    <xf numFmtId="0" fontId="67" fillId="0" borderId="1" xfId="35" applyFont="1" applyBorder="1"/>
    <xf numFmtId="0" fontId="67" fillId="0" borderId="1" xfId="35" applyFont="1" applyBorder="1" applyAlignment="1">
      <alignment wrapText="1"/>
    </xf>
    <xf numFmtId="14" fontId="18" fillId="3" borderId="1" xfId="0" applyNumberFormat="1" applyFont="1" applyFill="1" applyBorder="1" applyAlignment="1">
      <alignment horizontal="center" vertical="center"/>
    </xf>
    <xf numFmtId="0" fontId="23" fillId="3" borderId="1" xfId="0" applyFont="1" applyFill="1" applyBorder="1" applyAlignment="1">
      <alignment horizontal="center" vertical="center"/>
    </xf>
    <xf numFmtId="14" fontId="18" fillId="3" borderId="1" xfId="0" applyNumberFormat="1" applyFont="1" applyFill="1" applyBorder="1" applyAlignment="1">
      <alignment horizontal="left" vertical="center"/>
    </xf>
    <xf numFmtId="16" fontId="18" fillId="3" borderId="1" xfId="0" quotePrefix="1" applyNumberFormat="1" applyFont="1" applyFill="1" applyBorder="1" applyAlignment="1">
      <alignment horizontal="center" vertical="center"/>
    </xf>
    <xf numFmtId="177" fontId="29" fillId="9" borderId="1" xfId="98" applyNumberFormat="1" applyFont="1" applyFill="1" applyBorder="1" applyAlignment="1">
      <alignment horizontal="center" vertical="top"/>
    </xf>
    <xf numFmtId="0" fontId="32" fillId="3" borderId="67" xfId="99" applyFont="1" applyFill="1" applyBorder="1" applyAlignment="1">
      <alignment vertical="center"/>
    </xf>
    <xf numFmtId="15" fontId="18" fillId="3" borderId="1" xfId="0" applyNumberFormat="1" applyFont="1" applyFill="1" applyBorder="1" applyAlignment="1">
      <alignment horizontal="center" vertical="center"/>
    </xf>
    <xf numFmtId="0" fontId="18" fillId="3" borderId="0" xfId="0" applyFont="1" applyFill="1"/>
    <xf numFmtId="166" fontId="18" fillId="3" borderId="0" xfId="0" applyNumberFormat="1" applyFont="1" applyFill="1" applyAlignment="1">
      <alignment horizontal="center" vertical="center"/>
    </xf>
    <xf numFmtId="1" fontId="18" fillId="3" borderId="1" xfId="0" applyNumberFormat="1" applyFont="1" applyFill="1" applyBorder="1" applyAlignment="1" applyProtection="1">
      <alignment horizontal="center" vertical="center"/>
      <protection hidden="1"/>
    </xf>
    <xf numFmtId="0" fontId="67" fillId="0" borderId="1" xfId="132" applyFont="1" applyBorder="1" applyAlignment="1">
      <alignment horizontal="left" vertical="center" wrapText="1"/>
    </xf>
    <xf numFmtId="0" fontId="67" fillId="0" borderId="1" xfId="35" applyFont="1" applyBorder="1" applyAlignment="1">
      <alignment horizontal="center" vertical="center"/>
    </xf>
    <xf numFmtId="0" fontId="27" fillId="3" borderId="1" xfId="99" applyFont="1" applyFill="1" applyBorder="1" applyAlignment="1">
      <alignment horizontal="center"/>
    </xf>
    <xf numFmtId="15" fontId="18" fillId="3" borderId="1" xfId="35" quotePrefix="1" applyNumberFormat="1" applyFont="1" applyFill="1" applyBorder="1" applyAlignment="1">
      <alignment horizontal="center" vertical="center" wrapText="1"/>
    </xf>
    <xf numFmtId="14" fontId="24" fillId="0" borderId="28" xfId="0" applyNumberFormat="1" applyFont="1" applyBorder="1" applyAlignment="1">
      <alignment horizontal="center" vertical="center"/>
    </xf>
    <xf numFmtId="0" fontId="16" fillId="0" borderId="14" xfId="0" applyFont="1" applyBorder="1" applyAlignment="1">
      <alignment horizontal="center" vertical="center"/>
    </xf>
    <xf numFmtId="0" fontId="24" fillId="0" borderId="16" xfId="0" applyFont="1" applyBorder="1" applyAlignment="1">
      <alignment horizontal="center" vertical="center"/>
    </xf>
    <xf numFmtId="0" fontId="0" fillId="0" borderId="31" xfId="0" applyBorder="1" applyAlignment="1">
      <alignment horizontal="center" vertical="center" wrapText="1"/>
    </xf>
    <xf numFmtId="164" fontId="18" fillId="2" borderId="1" xfId="35" applyNumberFormat="1" applyFont="1" applyFill="1" applyBorder="1" applyAlignment="1">
      <alignment horizontal="right" vertical="center" wrapText="1"/>
    </xf>
    <xf numFmtId="0" fontId="22" fillId="3" borderId="1" xfId="43" applyFont="1" applyFill="1" applyBorder="1" applyAlignment="1">
      <alignment horizontal="left" vertical="center" indent="1"/>
    </xf>
    <xf numFmtId="0" fontId="22" fillId="21" borderId="1" xfId="43" quotePrefix="1" applyFont="1" applyFill="1" applyBorder="1" applyAlignment="1">
      <alignment horizontal="left" vertical="center" indent="1"/>
    </xf>
    <xf numFmtId="0" fontId="22" fillId="32" borderId="1" xfId="43" quotePrefix="1" applyFont="1" applyFill="1" applyBorder="1" applyAlignment="1">
      <alignment horizontal="center" vertical="center"/>
    </xf>
    <xf numFmtId="0" fontId="22" fillId="32" borderId="1" xfId="43" quotePrefix="1" applyFont="1" applyFill="1" applyBorder="1" applyAlignment="1">
      <alignment horizontal="left" vertical="center" indent="1"/>
    </xf>
    <xf numFmtId="0" fontId="22" fillId="33" borderId="1" xfId="43" quotePrefix="1" applyFont="1" applyFill="1" applyBorder="1" applyAlignment="1">
      <alignment horizontal="center" vertical="center"/>
    </xf>
    <xf numFmtId="0" fontId="17" fillId="3" borderId="0" xfId="99" applyFont="1" applyFill="1"/>
    <xf numFmtId="0" fontId="74" fillId="3" borderId="0" xfId="99" applyFont="1" applyFill="1"/>
    <xf numFmtId="0" fontId="75" fillId="0" borderId="1" xfId="0" applyFont="1" applyBorder="1" applyAlignment="1">
      <alignment horizontal="center" vertical="center"/>
    </xf>
    <xf numFmtId="0" fontId="49" fillId="0" borderId="0" xfId="99" applyFont="1" applyAlignment="1">
      <alignment horizontal="center" vertical="center"/>
    </xf>
    <xf numFmtId="0" fontId="27" fillId="0" borderId="0" xfId="99" applyFont="1" applyAlignment="1">
      <alignment horizontal="center" vertical="center"/>
    </xf>
    <xf numFmtId="0" fontId="27" fillId="3" borderId="0" xfId="99" applyFont="1" applyFill="1" applyAlignment="1">
      <alignment horizontal="center"/>
    </xf>
    <xf numFmtId="0" fontId="32" fillId="5" borderId="0" xfId="99" applyFont="1" applyFill="1"/>
    <xf numFmtId="179" fontId="0" fillId="0" borderId="39" xfId="0" applyNumberFormat="1" applyBorder="1" applyAlignment="1">
      <alignment horizontal="center" vertical="center"/>
    </xf>
    <xf numFmtId="14" fontId="0" fillId="3" borderId="0" xfId="0" quotePrefix="1" applyNumberFormat="1" applyFill="1" applyAlignment="1">
      <alignment horizontal="center" vertical="center"/>
    </xf>
    <xf numFmtId="0" fontId="20" fillId="0" borderId="1" xfId="43" quotePrefix="1" applyFont="1" applyBorder="1" applyAlignment="1">
      <alignment horizontal="center" vertical="center"/>
    </xf>
    <xf numFmtId="0" fontId="21" fillId="0" borderId="1" xfId="43" applyFont="1" applyBorder="1" applyAlignment="1">
      <alignment horizontal="center" vertical="center"/>
    </xf>
    <xf numFmtId="0" fontId="21" fillId="21" borderId="1" xfId="43" quotePrefix="1" applyFont="1" applyFill="1" applyBorder="1" applyAlignment="1">
      <alignment horizontal="center" vertical="center"/>
    </xf>
    <xf numFmtId="0" fontId="21" fillId="11" borderId="1" xfId="43" quotePrefix="1" applyFont="1" applyFill="1" applyBorder="1" applyAlignment="1">
      <alignment horizontal="center" vertical="center"/>
    </xf>
    <xf numFmtId="0" fontId="18" fillId="0" borderId="0" xfId="43" applyFont="1" applyAlignment="1">
      <alignment horizontal="center"/>
    </xf>
    <xf numFmtId="164" fontId="14" fillId="2" borderId="0" xfId="35" applyNumberFormat="1" applyFont="1" applyFill="1" applyAlignment="1">
      <alignment horizontal="center" vertical="center" wrapText="1"/>
    </xf>
    <xf numFmtId="0" fontId="16" fillId="3" borderId="0" xfId="62" applyFont="1" applyFill="1"/>
    <xf numFmtId="0" fontId="29" fillId="3" borderId="0" xfId="62" applyFont="1" applyFill="1"/>
    <xf numFmtId="16" fontId="29" fillId="3" borderId="0" xfId="99" quotePrefix="1" applyNumberFormat="1" applyFont="1" applyFill="1" applyAlignment="1">
      <alignment horizontal="center"/>
    </xf>
    <xf numFmtId="0" fontId="29" fillId="3" borderId="0" xfId="99" quotePrefix="1" applyFont="1" applyFill="1" applyAlignment="1">
      <alignment horizontal="center"/>
    </xf>
    <xf numFmtId="0" fontId="27" fillId="17" borderId="1" xfId="99" applyFont="1" applyFill="1" applyBorder="1" applyAlignment="1">
      <alignment horizontal="center"/>
    </xf>
    <xf numFmtId="0" fontId="27" fillId="17" borderId="9" xfId="99" applyFont="1" applyFill="1" applyBorder="1" applyAlignment="1">
      <alignment horizontal="center"/>
    </xf>
    <xf numFmtId="0" fontId="18" fillId="3" borderId="40" xfId="0" applyFont="1" applyFill="1" applyBorder="1" applyAlignment="1">
      <alignment horizontal="center" vertical="center" wrapText="1"/>
    </xf>
    <xf numFmtId="0" fontId="18" fillId="3" borderId="0" xfId="0" applyFont="1" applyFill="1" applyAlignment="1">
      <alignment horizontal="center" vertical="center" wrapText="1"/>
    </xf>
    <xf numFmtId="0" fontId="18" fillId="3" borderId="69" xfId="0" applyFont="1" applyFill="1" applyBorder="1" applyAlignment="1">
      <alignment horizontal="center" vertical="center" wrapText="1"/>
    </xf>
    <xf numFmtId="0" fontId="18" fillId="3" borderId="29" xfId="0" applyFont="1" applyFill="1" applyBorder="1" applyAlignment="1">
      <alignment horizontal="center" vertical="center" wrapText="1"/>
    </xf>
    <xf numFmtId="170" fontId="18" fillId="3" borderId="29" xfId="35" applyNumberFormat="1" applyFont="1" applyFill="1" applyBorder="1" applyAlignment="1">
      <alignment horizontal="center" vertical="center"/>
    </xf>
    <xf numFmtId="0" fontId="18" fillId="3" borderId="63" xfId="0" applyFont="1" applyFill="1" applyBorder="1" applyAlignment="1">
      <alignment horizontal="center" vertical="center"/>
    </xf>
    <xf numFmtId="2" fontId="18" fillId="3" borderId="1" xfId="0" applyNumberFormat="1" applyFont="1" applyFill="1" applyBorder="1" applyAlignment="1">
      <alignment horizontal="center" vertical="center"/>
    </xf>
    <xf numFmtId="15" fontId="18" fillId="11" borderId="1" xfId="0" applyNumberFormat="1" applyFont="1" applyFill="1" applyBorder="1" applyAlignment="1">
      <alignment horizontal="center" vertical="center"/>
    </xf>
    <xf numFmtId="2" fontId="18" fillId="11" borderId="1" xfId="0" applyNumberFormat="1" applyFont="1" applyFill="1" applyBorder="1" applyAlignment="1">
      <alignment horizontal="center" vertical="center"/>
    </xf>
    <xf numFmtId="0" fontId="18" fillId="11" borderId="0" xfId="0" applyFont="1" applyFill="1"/>
    <xf numFmtId="166" fontId="18" fillId="11" borderId="0" xfId="0" applyNumberFormat="1" applyFont="1" applyFill="1" applyAlignment="1">
      <alignment horizontal="center" vertical="center"/>
    </xf>
    <xf numFmtId="0" fontId="18" fillId="11" borderId="0" xfId="0" applyFont="1" applyFill="1" applyAlignment="1">
      <alignment horizontal="center" vertical="center"/>
    </xf>
    <xf numFmtId="0" fontId="13" fillId="0" borderId="14" xfId="0" applyFont="1" applyBorder="1" applyAlignment="1">
      <alignment horizontal="center" vertical="center" wrapText="1"/>
    </xf>
    <xf numFmtId="0" fontId="76" fillId="0" borderId="1" xfId="106" applyFont="1" applyBorder="1" applyAlignment="1" applyProtection="1">
      <alignment horizontal="center" vertical="center"/>
      <protection hidden="1"/>
    </xf>
    <xf numFmtId="1" fontId="67" fillId="0" borderId="1" xfId="106" applyNumberFormat="1" applyFont="1" applyBorder="1" applyAlignment="1" applyProtection="1">
      <alignment horizontal="center" vertical="center"/>
      <protection hidden="1"/>
    </xf>
    <xf numFmtId="9" fontId="67" fillId="0" borderId="1" xfId="107" applyFont="1" applyBorder="1" applyAlignment="1" applyProtection="1">
      <alignment horizontal="center" vertical="center"/>
      <protection hidden="1"/>
    </xf>
    <xf numFmtId="1" fontId="76" fillId="0" borderId="10" xfId="106" applyNumberFormat="1" applyFont="1" applyBorder="1" applyAlignment="1">
      <alignment horizontal="center" vertical="center"/>
    </xf>
    <xf numFmtId="1" fontId="67" fillId="0" borderId="1" xfId="107" applyNumberFormat="1" applyFont="1" applyBorder="1" applyAlignment="1" applyProtection="1">
      <alignment horizontal="center" vertical="center"/>
      <protection hidden="1"/>
    </xf>
    <xf numFmtId="1" fontId="67" fillId="3" borderId="1" xfId="104" applyNumberFormat="1" applyFont="1" applyFill="1" applyBorder="1" applyAlignment="1" applyProtection="1">
      <alignment horizontal="center" vertical="center"/>
      <protection hidden="1"/>
    </xf>
    <xf numFmtId="9" fontId="67" fillId="0" borderId="1" xfId="107" applyFont="1" applyBorder="1" applyAlignment="1">
      <alignment horizontal="center" vertical="center"/>
    </xf>
    <xf numFmtId="9" fontId="67" fillId="0" borderId="1" xfId="116" applyFont="1" applyBorder="1" applyAlignment="1" applyProtection="1">
      <alignment horizontal="center" vertical="center"/>
      <protection hidden="1"/>
    </xf>
    <xf numFmtId="1" fontId="67" fillId="0" borderId="1" xfId="107" applyNumberFormat="1" applyFont="1" applyBorder="1" applyAlignment="1">
      <alignment horizontal="center" vertical="center"/>
    </xf>
    <xf numFmtId="172" fontId="67" fillId="0" borderId="1" xfId="107" applyNumberFormat="1" applyFont="1" applyBorder="1" applyAlignment="1" applyProtection="1">
      <alignment horizontal="center" vertical="center"/>
      <protection hidden="1"/>
    </xf>
    <xf numFmtId="9" fontId="67" fillId="0" borderId="1" xfId="95" quotePrefix="1" applyFont="1" applyBorder="1" applyAlignment="1" applyProtection="1">
      <alignment horizontal="center" vertical="center"/>
      <protection hidden="1"/>
    </xf>
    <xf numFmtId="0" fontId="76" fillId="0" borderId="4" xfId="106" applyFont="1" applyBorder="1" applyAlignment="1" applyProtection="1">
      <alignment horizontal="center" vertical="center"/>
      <protection hidden="1"/>
    </xf>
    <xf numFmtId="9" fontId="67" fillId="0" borderId="4" xfId="107" applyFont="1" applyBorder="1" applyAlignment="1" applyProtection="1">
      <alignment horizontal="center" vertical="center"/>
      <protection hidden="1"/>
    </xf>
    <xf numFmtId="9" fontId="67" fillId="0" borderId="4" xfId="95" quotePrefix="1" applyFont="1" applyBorder="1" applyAlignment="1" applyProtection="1">
      <alignment horizontal="center" vertical="center"/>
      <protection hidden="1"/>
    </xf>
    <xf numFmtId="166" fontId="76" fillId="0" borderId="1" xfId="106" applyNumberFormat="1" applyFont="1" applyBorder="1" applyAlignment="1">
      <alignment horizontal="left" vertical="center"/>
    </xf>
    <xf numFmtId="166" fontId="76" fillId="0" borderId="4" xfId="106" applyNumberFormat="1" applyFont="1" applyBorder="1" applyAlignment="1">
      <alignment horizontal="left" vertical="center"/>
    </xf>
    <xf numFmtId="0" fontId="76" fillId="0" borderId="2" xfId="106" applyFont="1" applyBorder="1" applyAlignment="1">
      <alignment horizontal="center" vertical="center"/>
    </xf>
    <xf numFmtId="0" fontId="76" fillId="0" borderId="8" xfId="106" applyFont="1" applyBorder="1" applyAlignment="1">
      <alignment horizontal="center" vertical="center"/>
    </xf>
    <xf numFmtId="0" fontId="77" fillId="0" borderId="13" xfId="106" applyFont="1" applyBorder="1" applyAlignment="1">
      <alignment horizontal="center" vertical="center"/>
    </xf>
    <xf numFmtId="0" fontId="78" fillId="0" borderId="14" xfId="106" applyFont="1" applyBorder="1" applyAlignment="1" applyProtection="1">
      <alignment horizontal="left" vertical="center"/>
      <protection hidden="1"/>
    </xf>
    <xf numFmtId="0" fontId="76" fillId="0" borderId="14" xfId="106" applyFont="1" applyBorder="1" applyAlignment="1" applyProtection="1">
      <alignment horizontal="center" vertical="center"/>
      <protection hidden="1"/>
    </xf>
    <xf numFmtId="0" fontId="67" fillId="0" borderId="14" xfId="106" applyFont="1" applyBorder="1" applyAlignment="1" applyProtection="1">
      <alignment horizontal="center" vertical="center"/>
      <protection hidden="1"/>
    </xf>
    <xf numFmtId="0" fontId="79" fillId="0" borderId="14" xfId="106" applyFont="1" applyBorder="1" applyAlignment="1" applyProtection="1">
      <alignment horizontal="center" vertical="center"/>
      <protection hidden="1"/>
    </xf>
    <xf numFmtId="0" fontId="80" fillId="0" borderId="14" xfId="106" applyFont="1" applyBorder="1" applyAlignment="1">
      <alignment horizontal="center" vertical="center"/>
    </xf>
    <xf numFmtId="0" fontId="81" fillId="0" borderId="14" xfId="106" applyFont="1" applyBorder="1" applyAlignment="1">
      <alignment horizontal="center" vertical="center"/>
    </xf>
    <xf numFmtId="1" fontId="82" fillId="0" borderId="14" xfId="106" applyNumberFormat="1" applyFont="1" applyBorder="1" applyAlignment="1">
      <alignment horizontal="right" vertical="center"/>
    </xf>
    <xf numFmtId="1" fontId="67" fillId="0" borderId="16" xfId="106" applyNumberFormat="1" applyFont="1" applyBorder="1" applyAlignment="1">
      <alignment horizontal="center" vertical="center"/>
    </xf>
    <xf numFmtId="0" fontId="77" fillId="3" borderId="2" xfId="106" applyFont="1" applyFill="1" applyBorder="1" applyAlignment="1">
      <alignment horizontal="center" vertical="center"/>
    </xf>
    <xf numFmtId="0" fontId="77" fillId="3" borderId="1" xfId="106" applyFont="1" applyFill="1" applyBorder="1" applyAlignment="1" applyProtection="1">
      <alignment horizontal="left" vertical="center"/>
      <protection hidden="1"/>
    </xf>
    <xf numFmtId="0" fontId="67" fillId="3" borderId="1" xfId="106" applyFont="1" applyFill="1" applyBorder="1" applyAlignment="1" applyProtection="1">
      <alignment horizontal="center" vertical="center"/>
      <protection hidden="1"/>
    </xf>
    <xf numFmtId="1" fontId="77" fillId="3" borderId="1" xfId="106" applyNumberFormat="1" applyFont="1" applyFill="1" applyBorder="1" applyAlignment="1" applyProtection="1">
      <alignment horizontal="center" vertical="center"/>
      <protection hidden="1"/>
    </xf>
    <xf numFmtId="1" fontId="68" fillId="3" borderId="1" xfId="106" applyNumberFormat="1" applyFont="1" applyFill="1" applyBorder="1" applyAlignment="1" applyProtection="1">
      <alignment horizontal="center" vertical="center"/>
      <protection hidden="1"/>
    </xf>
    <xf numFmtId="1" fontId="67" fillId="3" borderId="10" xfId="106" applyNumberFormat="1" applyFont="1" applyFill="1" applyBorder="1" applyAlignment="1">
      <alignment horizontal="center" vertical="center" wrapText="1"/>
    </xf>
    <xf numFmtId="1" fontId="76" fillId="0" borderId="2" xfId="118" applyNumberFormat="1" applyFont="1" applyBorder="1" applyAlignment="1">
      <alignment horizontal="center" vertical="center"/>
    </xf>
    <xf numFmtId="0" fontId="68" fillId="3" borderId="1" xfId="106" applyFont="1" applyFill="1" applyBorder="1" applyAlignment="1">
      <alignment horizontal="left" vertical="center"/>
    </xf>
    <xf numFmtId="0" fontId="83" fillId="3" borderId="1" xfId="106" applyFont="1" applyFill="1" applyBorder="1" applyAlignment="1">
      <alignment horizontal="center" vertical="center" wrapText="1"/>
    </xf>
    <xf numFmtId="0" fontId="84" fillId="3" borderId="1" xfId="106" applyFont="1" applyFill="1" applyBorder="1" applyAlignment="1">
      <alignment horizontal="center" vertical="center" wrapText="1"/>
    </xf>
    <xf numFmtId="1" fontId="67" fillId="3" borderId="1" xfId="106" applyNumberFormat="1" applyFont="1" applyFill="1" applyBorder="1" applyAlignment="1">
      <alignment horizontal="center" vertical="center"/>
    </xf>
    <xf numFmtId="9" fontId="68" fillId="3" borderId="1" xfId="95" applyFont="1" applyFill="1" applyBorder="1" applyAlignment="1" applyProtection="1">
      <alignment horizontal="center" vertical="center"/>
      <protection hidden="1"/>
    </xf>
    <xf numFmtId="1" fontId="67" fillId="3" borderId="10" xfId="106" applyNumberFormat="1" applyFont="1" applyFill="1" applyBorder="1" applyAlignment="1">
      <alignment horizontal="center" vertical="center"/>
    </xf>
    <xf numFmtId="1" fontId="83" fillId="3" borderId="1" xfId="106" applyNumberFormat="1" applyFont="1" applyFill="1" applyBorder="1" applyAlignment="1">
      <alignment horizontal="center" vertical="center" wrapText="1"/>
    </xf>
    <xf numFmtId="1" fontId="76" fillId="0" borderId="7" xfId="118" applyNumberFormat="1" applyFont="1" applyBorder="1" applyAlignment="1">
      <alignment horizontal="center" vertical="center"/>
    </xf>
    <xf numFmtId="0" fontId="83" fillId="3" borderId="3" xfId="106" applyFont="1" applyFill="1" applyBorder="1" applyAlignment="1">
      <alignment horizontal="center" vertical="center" wrapText="1"/>
    </xf>
    <xf numFmtId="0" fontId="84" fillId="3" borderId="3" xfId="106" applyFont="1" applyFill="1" applyBorder="1" applyAlignment="1">
      <alignment horizontal="center" vertical="center" wrapText="1"/>
    </xf>
    <xf numFmtId="1" fontId="67" fillId="3" borderId="3" xfId="106" applyNumberFormat="1" applyFont="1" applyFill="1" applyBorder="1" applyAlignment="1">
      <alignment horizontal="center" vertical="center"/>
    </xf>
    <xf numFmtId="9" fontId="68" fillId="3" borderId="3" xfId="95" applyFont="1" applyFill="1" applyBorder="1" applyAlignment="1" applyProtection="1">
      <alignment horizontal="center" vertical="center"/>
      <protection hidden="1"/>
    </xf>
    <xf numFmtId="1" fontId="67" fillId="3" borderId="28" xfId="106" applyNumberFormat="1" applyFont="1" applyFill="1" applyBorder="1" applyAlignment="1">
      <alignment horizontal="center" vertical="center"/>
    </xf>
    <xf numFmtId="0" fontId="68" fillId="3" borderId="3" xfId="106" applyFont="1" applyFill="1" applyBorder="1" applyAlignment="1">
      <alignment horizontal="left" vertical="center"/>
    </xf>
    <xf numFmtId="0" fontId="86" fillId="3" borderId="16" xfId="106" applyFont="1" applyFill="1" applyBorder="1" applyAlignment="1">
      <alignment horizontal="center" vertical="center" wrapText="1"/>
    </xf>
    <xf numFmtId="0" fontId="86" fillId="3" borderId="1" xfId="106" applyFont="1" applyFill="1" applyBorder="1" applyAlignment="1">
      <alignment horizontal="center" vertical="center" wrapText="1"/>
    </xf>
    <xf numFmtId="0" fontId="86" fillId="3" borderId="10" xfId="106" applyFont="1" applyFill="1" applyBorder="1" applyAlignment="1">
      <alignment horizontal="center" vertical="center" wrapText="1"/>
    </xf>
    <xf numFmtId="14" fontId="88" fillId="6" borderId="16" xfId="106" applyNumberFormat="1" applyFont="1" applyFill="1" applyBorder="1" applyAlignment="1">
      <alignment horizontal="center" vertical="center"/>
    </xf>
    <xf numFmtId="0" fontId="89" fillId="0" borderId="30" xfId="106" applyFont="1" applyBorder="1" applyAlignment="1">
      <alignment horizontal="center" vertical="center"/>
    </xf>
    <xf numFmtId="0" fontId="89" fillId="0" borderId="0" xfId="106" applyFont="1" applyAlignment="1">
      <alignment horizontal="center" vertical="center"/>
    </xf>
    <xf numFmtId="0" fontId="89" fillId="0" borderId="31" xfId="106" applyFont="1" applyBorder="1" applyAlignment="1">
      <alignment horizontal="center" vertical="center"/>
    </xf>
    <xf numFmtId="0" fontId="29" fillId="0" borderId="0" xfId="0" applyFont="1" applyAlignment="1">
      <alignment horizontal="center" vertical="center"/>
    </xf>
    <xf numFmtId="0" fontId="32" fillId="0" borderId="5" xfId="0" applyFont="1" applyBorder="1" applyAlignment="1">
      <alignment horizontal="center" vertical="center"/>
    </xf>
    <xf numFmtId="0" fontId="32" fillId="0" borderId="6" xfId="0" applyFont="1" applyBorder="1" applyAlignment="1">
      <alignment horizontal="center" vertical="center" wrapText="1"/>
    </xf>
    <xf numFmtId="0" fontId="32" fillId="0" borderId="6" xfId="0" applyFont="1" applyBorder="1" applyAlignment="1">
      <alignment horizontal="center" vertical="center"/>
    </xf>
    <xf numFmtId="0" fontId="29" fillId="0" borderId="13" xfId="0" applyFont="1" applyBorder="1" applyAlignment="1">
      <alignment horizontal="center" vertical="center"/>
    </xf>
    <xf numFmtId="1" fontId="29" fillId="0" borderId="0" xfId="0" applyNumberFormat="1" applyFont="1" applyAlignment="1">
      <alignment horizontal="center" vertical="center"/>
    </xf>
    <xf numFmtId="0" fontId="29" fillId="0" borderId="14" xfId="0" applyFont="1" applyBorder="1" applyAlignment="1">
      <alignment horizontal="center" vertical="center"/>
    </xf>
    <xf numFmtId="2" fontId="29" fillId="0" borderId="14" xfId="0" applyNumberFormat="1" applyFont="1" applyBorder="1" applyAlignment="1">
      <alignment horizontal="center" vertical="center"/>
    </xf>
    <xf numFmtId="0" fontId="29" fillId="0" borderId="8" xfId="0" applyFont="1" applyBorder="1" applyAlignment="1">
      <alignment horizontal="center" vertical="center"/>
    </xf>
    <xf numFmtId="0" fontId="29" fillId="0" borderId="4" xfId="0" applyFont="1" applyBorder="1" applyAlignment="1">
      <alignment horizontal="center" vertical="center"/>
    </xf>
    <xf numFmtId="2" fontId="29" fillId="0" borderId="4" xfId="0" applyNumberFormat="1" applyFont="1" applyBorder="1" applyAlignment="1">
      <alignment horizontal="center" vertical="center"/>
    </xf>
    <xf numFmtId="166" fontId="32" fillId="0" borderId="6" xfId="0" applyNumberFormat="1" applyFont="1" applyBorder="1" applyAlignment="1">
      <alignment horizontal="center" vertical="center"/>
    </xf>
    <xf numFmtId="0" fontId="48" fillId="3" borderId="0" xfId="133" applyFont="1" applyFill="1" applyAlignment="1">
      <alignment horizontal="center"/>
    </xf>
    <xf numFmtId="0" fontId="29" fillId="0" borderId="1" xfId="0" applyFont="1" applyBorder="1" applyAlignment="1">
      <alignment horizontal="center" vertical="center"/>
    </xf>
    <xf numFmtId="0" fontId="32" fillId="0" borderId="0" xfId="0" applyFont="1" applyAlignment="1">
      <alignment horizontal="center" vertical="center"/>
    </xf>
    <xf numFmtId="166" fontId="29" fillId="0" borderId="0" xfId="0" applyNumberFormat="1" applyFont="1" applyAlignment="1">
      <alignment horizontal="center" vertical="center"/>
    </xf>
    <xf numFmtId="166" fontId="32" fillId="0" borderId="0" xfId="0" applyNumberFormat="1" applyFont="1" applyAlignment="1">
      <alignment horizontal="center" vertical="center"/>
    </xf>
    <xf numFmtId="0" fontId="32" fillId="0" borderId="0" xfId="0" applyFont="1" applyAlignment="1">
      <alignment horizontal="center" vertical="center" wrapText="1"/>
    </xf>
    <xf numFmtId="1" fontId="32" fillId="0" borderId="0" xfId="0" applyNumberFormat="1" applyFont="1" applyAlignment="1">
      <alignment horizontal="center" vertical="center"/>
    </xf>
    <xf numFmtId="0" fontId="13" fillId="0" borderId="16" xfId="0" applyFont="1" applyBorder="1" applyAlignment="1">
      <alignment horizontal="center" vertical="center" wrapText="1"/>
    </xf>
    <xf numFmtId="0" fontId="29" fillId="0" borderId="10" xfId="0" applyFont="1" applyBorder="1" applyAlignment="1">
      <alignment horizontal="center" vertical="center"/>
    </xf>
    <xf numFmtId="0" fontId="29" fillId="0" borderId="11" xfId="0" applyFont="1" applyBorder="1" applyAlignment="1">
      <alignment horizontal="center" vertical="center"/>
    </xf>
    <xf numFmtId="0" fontId="90" fillId="3" borderId="1" xfId="133" applyFont="1" applyFill="1" applyBorder="1" applyAlignment="1">
      <alignment horizontal="center" vertical="center"/>
    </xf>
    <xf numFmtId="0" fontId="90" fillId="3" borderId="1" xfId="133" applyFont="1" applyFill="1" applyBorder="1" applyAlignment="1">
      <alignment horizontal="center"/>
    </xf>
    <xf numFmtId="0" fontId="13" fillId="24" borderId="9" xfId="0" applyFont="1" applyFill="1" applyBorder="1" applyAlignment="1">
      <alignment horizontal="center" vertical="center"/>
    </xf>
    <xf numFmtId="0" fontId="13" fillId="24" borderId="9" xfId="0" applyFont="1" applyFill="1" applyBorder="1" applyAlignment="1">
      <alignment horizontal="left" vertical="center"/>
    </xf>
    <xf numFmtId="166" fontId="0" fillId="24" borderId="9" xfId="0" applyNumberFormat="1" applyFill="1" applyBorder="1" applyAlignment="1">
      <alignment horizontal="center" vertical="center"/>
    </xf>
    <xf numFmtId="0" fontId="0" fillId="24" borderId="9" xfId="0" applyFill="1" applyBorder="1"/>
    <xf numFmtId="0" fontId="29" fillId="24" borderId="9" xfId="0" applyFont="1" applyFill="1" applyBorder="1" applyAlignment="1">
      <alignment horizontal="center" vertical="center"/>
    </xf>
    <xf numFmtId="0" fontId="13" fillId="24" borderId="1" xfId="0" applyFont="1" applyFill="1" applyBorder="1" applyAlignment="1">
      <alignment horizontal="center" vertical="center"/>
    </xf>
    <xf numFmtId="0" fontId="13" fillId="24" borderId="1" xfId="0" applyFont="1" applyFill="1" applyBorder="1" applyAlignment="1">
      <alignment horizontal="left" vertical="center"/>
    </xf>
    <xf numFmtId="166" fontId="0" fillId="24" borderId="1" xfId="0" applyNumberFormat="1" applyFill="1" applyBorder="1" applyAlignment="1">
      <alignment horizontal="center" vertical="center"/>
    </xf>
    <xf numFmtId="0" fontId="0" fillId="24" borderId="1" xfId="0" applyFill="1" applyBorder="1"/>
    <xf numFmtId="0" fontId="29" fillId="24" borderId="1" xfId="0" applyFont="1" applyFill="1" applyBorder="1" applyAlignment="1">
      <alignment horizontal="center" vertical="center"/>
    </xf>
    <xf numFmtId="0" fontId="91" fillId="2" borderId="0" xfId="35" applyFont="1" applyFill="1" applyAlignment="1">
      <alignment horizontal="center" vertical="center"/>
    </xf>
    <xf numFmtId="0" fontId="22" fillId="0" borderId="0" xfId="43" quotePrefix="1" applyFont="1" applyAlignment="1">
      <alignment horizontal="center" vertical="center"/>
    </xf>
    <xf numFmtId="14" fontId="18" fillId="3" borderId="0" xfId="43" applyNumberFormat="1" applyFont="1" applyFill="1"/>
    <xf numFmtId="17" fontId="0" fillId="0" borderId="10" xfId="0" applyNumberFormat="1" applyBorder="1" applyAlignment="1">
      <alignment vertical="center" wrapText="1"/>
    </xf>
    <xf numFmtId="166" fontId="0" fillId="3" borderId="0" xfId="98" applyNumberFormat="1" applyFont="1" applyFill="1" applyAlignment="1">
      <alignment horizontal="center" vertical="center"/>
    </xf>
    <xf numFmtId="0" fontId="22" fillId="3" borderId="1" xfId="43" applyFont="1" applyFill="1" applyBorder="1" applyAlignment="1">
      <alignment horizontal="center" vertical="center"/>
    </xf>
    <xf numFmtId="0" fontId="20" fillId="11" borderId="1" xfId="43" applyFont="1" applyFill="1" applyBorder="1" applyAlignment="1">
      <alignment horizontal="center" vertical="center"/>
    </xf>
    <xf numFmtId="0" fontId="20" fillId="3" borderId="1" xfId="43" applyFont="1" applyFill="1" applyBorder="1" applyAlignment="1">
      <alignment horizontal="center" vertical="center"/>
    </xf>
    <xf numFmtId="0" fontId="21" fillId="18" borderId="14" xfId="43" applyFont="1" applyFill="1" applyBorder="1" applyAlignment="1">
      <alignment horizontal="center" vertical="center" wrapText="1"/>
    </xf>
    <xf numFmtId="0" fontId="21" fillId="18" borderId="16" xfId="43" applyFont="1" applyFill="1" applyBorder="1" applyAlignment="1">
      <alignment horizontal="center" vertical="center" wrapText="1"/>
    </xf>
    <xf numFmtId="0" fontId="21" fillId="18" borderId="10" xfId="43" applyFont="1" applyFill="1" applyBorder="1" applyAlignment="1">
      <alignment horizontal="center" vertical="center" wrapText="1"/>
    </xf>
    <xf numFmtId="0" fontId="22" fillId="0" borderId="30" xfId="43" applyFont="1" applyBorder="1" applyAlignment="1">
      <alignment horizontal="center" vertical="center"/>
    </xf>
    <xf numFmtId="0" fontId="20" fillId="0" borderId="1" xfId="43" quotePrefix="1" applyFont="1" applyBorder="1" applyAlignment="1">
      <alignment horizontal="left" vertical="center" indent="1"/>
    </xf>
    <xf numFmtId="0" fontId="20" fillId="4" borderId="1" xfId="43" quotePrefix="1" applyFont="1" applyFill="1" applyBorder="1" applyAlignment="1">
      <alignment horizontal="center" vertical="center"/>
    </xf>
    <xf numFmtId="0" fontId="43" fillId="0" borderId="1" xfId="43" quotePrefix="1" applyFont="1" applyBorder="1" applyAlignment="1">
      <alignment horizontal="center" vertical="center"/>
    </xf>
    <xf numFmtId="0" fontId="21" fillId="18" borderId="4" xfId="43" applyFont="1" applyFill="1" applyBorder="1" applyAlignment="1">
      <alignment horizontal="center" vertical="center" wrapText="1"/>
    </xf>
    <xf numFmtId="0" fontId="21" fillId="18" borderId="11" xfId="43" applyFont="1" applyFill="1" applyBorder="1" applyAlignment="1">
      <alignment horizontal="center" vertical="center" wrapText="1"/>
    </xf>
    <xf numFmtId="0" fontId="22" fillId="0" borderId="13" xfId="43" applyFont="1" applyBorder="1" applyAlignment="1">
      <alignment horizontal="center" vertical="center"/>
    </xf>
    <xf numFmtId="0" fontId="20" fillId="0" borderId="14" xfId="43" quotePrefix="1" applyFont="1" applyBorder="1" applyAlignment="1">
      <alignment horizontal="center" vertical="center"/>
    </xf>
    <xf numFmtId="0" fontId="20" fillId="0" borderId="16" xfId="43" quotePrefix="1" applyFont="1" applyBorder="1" applyAlignment="1">
      <alignment horizontal="left" vertical="center" indent="1"/>
    </xf>
    <xf numFmtId="0" fontId="22" fillId="0" borderId="2" xfId="43" applyFont="1" applyBorder="1" applyAlignment="1">
      <alignment horizontal="center" vertical="center"/>
    </xf>
    <xf numFmtId="0" fontId="20" fillId="0" borderId="10" xfId="43" applyFont="1" applyBorder="1" applyAlignment="1">
      <alignment horizontal="left" vertical="center" indent="1"/>
    </xf>
    <xf numFmtId="0" fontId="20" fillId="0" borderId="10" xfId="43" quotePrefix="1" applyFont="1" applyBorder="1" applyAlignment="1">
      <alignment horizontal="left" vertical="center" indent="1"/>
    </xf>
    <xf numFmtId="0" fontId="20" fillId="4" borderId="10" xfId="43" quotePrefix="1" applyFont="1" applyFill="1" applyBorder="1" applyAlignment="1">
      <alignment horizontal="left" vertical="center" indent="1"/>
    </xf>
    <xf numFmtId="0" fontId="43" fillId="0" borderId="10" xfId="43" quotePrefix="1" applyFont="1" applyBorder="1" applyAlignment="1">
      <alignment horizontal="left" vertical="center" indent="1"/>
    </xf>
    <xf numFmtId="0" fontId="20" fillId="0" borderId="4" xfId="43" quotePrefix="1" applyFont="1" applyBorder="1" applyAlignment="1">
      <alignment horizontal="center" vertical="center"/>
    </xf>
    <xf numFmtId="0" fontId="20" fillId="0" borderId="11" xfId="43" quotePrefix="1" applyFont="1" applyBorder="1" applyAlignment="1">
      <alignment horizontal="left" vertical="center" indent="1"/>
    </xf>
    <xf numFmtId="0" fontId="22" fillId="0" borderId="2" xfId="43" quotePrefix="1" applyFont="1" applyBorder="1" applyAlignment="1">
      <alignment horizontal="center" vertical="center"/>
    </xf>
    <xf numFmtId="0" fontId="22" fillId="3" borderId="10" xfId="43" quotePrefix="1" applyFont="1" applyFill="1" applyBorder="1" applyAlignment="1">
      <alignment horizontal="left" vertical="center" indent="1"/>
    </xf>
    <xf numFmtId="0" fontId="22" fillId="3" borderId="10" xfId="43" applyFont="1" applyFill="1" applyBorder="1" applyAlignment="1">
      <alignment horizontal="left" vertical="center" indent="1"/>
    </xf>
    <xf numFmtId="0" fontId="22" fillId="21" borderId="10" xfId="43" quotePrefix="1" applyFont="1" applyFill="1" applyBorder="1" applyAlignment="1">
      <alignment horizontal="left" vertical="center" indent="1"/>
    </xf>
    <xf numFmtId="0" fontId="21" fillId="3" borderId="10" xfId="43" quotePrefix="1" applyFont="1" applyFill="1" applyBorder="1" applyAlignment="1">
      <alignment horizontal="left" vertical="center" indent="1"/>
    </xf>
    <xf numFmtId="0" fontId="22" fillId="3" borderId="2" xfId="43" quotePrefix="1" applyFont="1" applyFill="1" applyBorder="1" applyAlignment="1">
      <alignment horizontal="center" vertical="center"/>
    </xf>
    <xf numFmtId="0" fontId="22" fillId="3" borderId="8" xfId="43" quotePrefix="1" applyFont="1" applyFill="1" applyBorder="1" applyAlignment="1">
      <alignment horizontal="center" vertical="center"/>
    </xf>
    <xf numFmtId="0" fontId="22" fillId="3" borderId="4" xfId="43" quotePrefix="1" applyFont="1" applyFill="1" applyBorder="1" applyAlignment="1">
      <alignment horizontal="center" vertical="center"/>
    </xf>
    <xf numFmtId="0" fontId="22" fillId="3" borderId="11" xfId="43" quotePrefix="1" applyFont="1" applyFill="1" applyBorder="1" applyAlignment="1">
      <alignment horizontal="left" vertical="center" indent="1"/>
    </xf>
    <xf numFmtId="0" fontId="20" fillId="27" borderId="1" xfId="43" quotePrefix="1" applyFont="1" applyFill="1" applyBorder="1" applyAlignment="1">
      <alignment horizontal="left" vertical="center" indent="1"/>
    </xf>
    <xf numFmtId="0" fontId="20" fillId="27" borderId="1" xfId="43" applyFont="1" applyFill="1" applyBorder="1" applyAlignment="1">
      <alignment horizontal="center" vertical="center"/>
    </xf>
    <xf numFmtId="0" fontId="20" fillId="12" borderId="1" xfId="43" quotePrefix="1" applyFont="1" applyFill="1" applyBorder="1" applyAlignment="1">
      <alignment horizontal="left" vertical="center" indent="1"/>
    </xf>
    <xf numFmtId="0" fontId="20" fillId="12" borderId="1" xfId="43" applyFont="1" applyFill="1" applyBorder="1" applyAlignment="1">
      <alignment horizontal="center" vertical="center"/>
    </xf>
    <xf numFmtId="0" fontId="20" fillId="12" borderId="1" xfId="43" applyFont="1" applyFill="1" applyBorder="1" applyAlignment="1">
      <alignment horizontal="left" vertical="center" indent="1"/>
    </xf>
    <xf numFmtId="0" fontId="20" fillId="11" borderId="1" xfId="43" applyFont="1" applyFill="1" applyBorder="1" applyAlignment="1">
      <alignment horizontal="left" vertical="center" indent="1"/>
    </xf>
    <xf numFmtId="0" fontId="20" fillId="6" borderId="1" xfId="43" applyFont="1" applyFill="1" applyBorder="1" applyAlignment="1">
      <alignment horizontal="left" vertical="center" indent="1"/>
    </xf>
    <xf numFmtId="0" fontId="20" fillId="6" borderId="1" xfId="43" applyFont="1" applyFill="1" applyBorder="1" applyAlignment="1">
      <alignment horizontal="center" vertical="center"/>
    </xf>
    <xf numFmtId="0" fontId="21" fillId="11" borderId="88" xfId="43" applyFont="1" applyFill="1" applyBorder="1" applyAlignment="1">
      <alignment horizontal="center" vertical="center"/>
    </xf>
    <xf numFmtId="0" fontId="21" fillId="11" borderId="39" xfId="43" applyFont="1" applyFill="1" applyBorder="1" applyAlignment="1">
      <alignment horizontal="center" vertical="center"/>
    </xf>
    <xf numFmtId="0" fontId="22" fillId="0" borderId="37" xfId="43" applyFont="1" applyBorder="1" applyAlignment="1">
      <alignment horizontal="center" vertical="center"/>
    </xf>
    <xf numFmtId="0" fontId="48" fillId="0" borderId="10" xfId="43" applyFont="1" applyBorder="1" applyAlignment="1">
      <alignment horizontal="center" vertical="center"/>
    </xf>
    <xf numFmtId="0" fontId="22" fillId="0" borderId="31" xfId="43" applyFont="1" applyBorder="1" applyAlignment="1">
      <alignment horizontal="center" vertical="center"/>
    </xf>
    <xf numFmtId="0" fontId="22" fillId="3" borderId="31" xfId="43" applyFont="1" applyFill="1" applyBorder="1" applyAlignment="1">
      <alignment horizontal="center" vertical="center"/>
    </xf>
    <xf numFmtId="0" fontId="33" fillId="3" borderId="31" xfId="43" applyFont="1" applyFill="1" applyBorder="1"/>
    <xf numFmtId="0" fontId="33" fillId="3" borderId="67" xfId="43" applyFont="1" applyFill="1" applyBorder="1"/>
    <xf numFmtId="0" fontId="33" fillId="3" borderId="68" xfId="43" applyFont="1" applyFill="1" applyBorder="1"/>
    <xf numFmtId="0" fontId="21" fillId="11" borderId="89" xfId="43" applyFont="1" applyFill="1" applyBorder="1" applyAlignment="1">
      <alignment horizontal="center" vertical="center"/>
    </xf>
    <xf numFmtId="0" fontId="48" fillId="11" borderId="10" xfId="43" applyFont="1" applyFill="1" applyBorder="1" applyAlignment="1">
      <alignment horizontal="center" vertical="center"/>
    </xf>
    <xf numFmtId="0" fontId="33" fillId="3" borderId="30" xfId="43" applyFont="1" applyFill="1" applyBorder="1"/>
    <xf numFmtId="0" fontId="33" fillId="3" borderId="66" xfId="43" applyFont="1" applyFill="1" applyBorder="1"/>
    <xf numFmtId="0" fontId="20" fillId="3" borderId="1" xfId="43" quotePrefix="1" applyFont="1" applyFill="1" applyBorder="1" applyAlignment="1">
      <alignment horizontal="center" vertical="center"/>
    </xf>
    <xf numFmtId="0" fontId="20" fillId="3" borderId="10" xfId="43" quotePrefix="1" applyFont="1" applyFill="1" applyBorder="1" applyAlignment="1">
      <alignment horizontal="left" vertical="center" indent="1"/>
    </xf>
    <xf numFmtId="0" fontId="22" fillId="3" borderId="2" xfId="43" applyFont="1" applyFill="1" applyBorder="1" applyAlignment="1">
      <alignment horizontal="center" vertical="center"/>
    </xf>
    <xf numFmtId="1" fontId="20" fillId="0" borderId="0" xfId="43" applyNumberFormat="1" applyFont="1" applyAlignment="1">
      <alignment horizontal="center" vertical="center"/>
    </xf>
    <xf numFmtId="0" fontId="0" fillId="0" borderId="7" xfId="0" applyBorder="1" applyAlignment="1">
      <alignment horizontal="center" vertical="center"/>
    </xf>
    <xf numFmtId="0" fontId="0" fillId="0" borderId="3" xfId="0" applyBorder="1" applyAlignment="1">
      <alignment vertical="center"/>
    </xf>
    <xf numFmtId="0" fontId="0" fillId="26" borderId="5" xfId="0" applyFill="1" applyBorder="1" applyAlignment="1">
      <alignment horizontal="center" vertical="center"/>
    </xf>
    <xf numFmtId="0" fontId="0" fillId="26" borderId="6" xfId="0" applyFill="1" applyBorder="1" applyAlignment="1">
      <alignment vertical="center"/>
    </xf>
    <xf numFmtId="0" fontId="0" fillId="26" borderId="6" xfId="0" applyFill="1" applyBorder="1" applyAlignment="1">
      <alignment horizontal="center" vertical="center"/>
    </xf>
    <xf numFmtId="0" fontId="0" fillId="26" borderId="24" xfId="0" applyFill="1" applyBorder="1" applyAlignment="1">
      <alignment horizontal="center" vertical="center"/>
    </xf>
    <xf numFmtId="0" fontId="13" fillId="11" borderId="1" xfId="0" applyFont="1" applyFill="1" applyBorder="1" applyAlignment="1">
      <alignment horizontal="center" vertical="center"/>
    </xf>
    <xf numFmtId="0" fontId="0" fillId="3" borderId="11" xfId="0" applyFill="1" applyBorder="1" applyAlignment="1">
      <alignment vertical="center"/>
    </xf>
    <xf numFmtId="0" fontId="0" fillId="0" borderId="12" xfId="0" applyBorder="1" applyAlignment="1">
      <alignment vertical="center"/>
    </xf>
    <xf numFmtId="0" fontId="13" fillId="6" borderId="35" xfId="0" applyFont="1" applyFill="1" applyBorder="1" applyAlignment="1">
      <alignment horizontal="center" vertical="center"/>
    </xf>
    <xf numFmtId="0" fontId="29" fillId="3" borderId="74" xfId="99" applyFont="1" applyFill="1" applyBorder="1" applyAlignment="1">
      <alignment horizontal="left" vertical="center"/>
    </xf>
    <xf numFmtId="0" fontId="29" fillId="3" borderId="97" xfId="99" applyFont="1" applyFill="1" applyBorder="1"/>
    <xf numFmtId="0" fontId="29" fillId="3" borderId="102" xfId="99" applyFont="1" applyFill="1" applyBorder="1"/>
    <xf numFmtId="179" fontId="0" fillId="0" borderId="1" xfId="0" applyNumberFormat="1" applyBorder="1" applyAlignment="1">
      <alignment horizontal="center" vertical="center"/>
    </xf>
    <xf numFmtId="1" fontId="0" fillId="9" borderId="1" xfId="98" applyNumberFormat="1" applyFont="1" applyFill="1" applyBorder="1" applyAlignment="1">
      <alignment horizontal="right" vertical="center"/>
    </xf>
    <xf numFmtId="0" fontId="0" fillId="9" borderId="1" xfId="98" applyNumberFormat="1" applyFont="1" applyFill="1" applyBorder="1" applyAlignment="1">
      <alignment horizontal="right" vertical="center"/>
    </xf>
    <xf numFmtId="9" fontId="0" fillId="9" borderId="1" xfId="95" applyFont="1" applyFill="1" applyBorder="1" applyAlignment="1">
      <alignment horizontal="right" vertical="center"/>
    </xf>
    <xf numFmtId="0" fontId="0" fillId="0" borderId="22" xfId="0" applyBorder="1" applyAlignment="1">
      <alignment horizontal="right" vertical="center"/>
    </xf>
    <xf numFmtId="0" fontId="21" fillId="0" borderId="2" xfId="43" quotePrefix="1" applyFont="1" applyBorder="1" applyAlignment="1">
      <alignment horizontal="center" vertical="center"/>
    </xf>
    <xf numFmtId="0" fontId="25" fillId="3" borderId="1" xfId="43" applyFont="1" applyFill="1" applyBorder="1" applyAlignment="1">
      <alignment horizontal="center" vertical="center"/>
    </xf>
    <xf numFmtId="0" fontId="25" fillId="3" borderId="10" xfId="43" applyFont="1" applyFill="1" applyBorder="1" applyAlignment="1">
      <alignment horizontal="center" vertical="center"/>
    </xf>
    <xf numFmtId="0" fontId="92" fillId="3" borderId="1" xfId="43" quotePrefix="1" applyFont="1" applyFill="1" applyBorder="1" applyAlignment="1">
      <alignment horizontal="center" vertical="center"/>
    </xf>
    <xf numFmtId="0" fontId="48" fillId="3" borderId="10" xfId="43" applyFont="1" applyFill="1" applyBorder="1" applyAlignment="1">
      <alignment horizontal="center" vertical="center"/>
    </xf>
    <xf numFmtId="166" fontId="0" fillId="11" borderId="9" xfId="0" applyNumberFormat="1" applyFill="1" applyBorder="1" applyAlignment="1">
      <alignment horizontal="center" vertical="center"/>
    </xf>
    <xf numFmtId="49" fontId="18" fillId="0" borderId="1" xfId="0" quotePrefix="1" applyNumberFormat="1" applyFont="1" applyBorder="1" applyAlignment="1">
      <alignment horizontal="center" vertical="center"/>
    </xf>
    <xf numFmtId="166" fontId="18" fillId="0" borderId="1" xfId="0" applyNumberFormat="1" applyFont="1" applyBorder="1" applyAlignment="1">
      <alignment horizontal="center" vertical="center"/>
    </xf>
    <xf numFmtId="16" fontId="0" fillId="24" borderId="1" xfId="0" quotePrefix="1" applyNumberFormat="1" applyFill="1" applyBorder="1" applyAlignment="1">
      <alignment horizontal="center" vertical="center"/>
    </xf>
    <xf numFmtId="16" fontId="29" fillId="3" borderId="0" xfId="99" quotePrefix="1" applyNumberFormat="1" applyFont="1" applyFill="1"/>
    <xf numFmtId="0" fontId="29" fillId="3" borderId="0" xfId="99" quotePrefix="1" applyFont="1" applyFill="1"/>
    <xf numFmtId="0" fontId="13" fillId="4" borderId="1" xfId="0" applyFont="1" applyFill="1" applyBorder="1" applyAlignment="1">
      <alignment horizontal="left" vertical="center"/>
    </xf>
    <xf numFmtId="0" fontId="13" fillId="11" borderId="1" xfId="0" applyFont="1" applyFill="1" applyBorder="1" applyAlignment="1">
      <alignment horizontal="left" vertical="center"/>
    </xf>
    <xf numFmtId="166" fontId="29" fillId="3" borderId="0" xfId="99" applyNumberFormat="1" applyFont="1" applyFill="1"/>
    <xf numFmtId="49" fontId="0" fillId="5" borderId="1" xfId="0" quotePrefix="1" applyNumberFormat="1" applyFill="1" applyBorder="1" applyAlignment="1">
      <alignment horizontal="center" vertical="center"/>
    </xf>
    <xf numFmtId="166" fontId="90" fillId="3" borderId="1" xfId="133" applyNumberFormat="1" applyFont="1" applyFill="1" applyBorder="1" applyAlignment="1">
      <alignment horizontal="center" vertical="center" wrapText="1"/>
    </xf>
    <xf numFmtId="2" fontId="67" fillId="0" borderId="1" xfId="107" applyNumberFormat="1" applyFont="1" applyBorder="1" applyAlignment="1">
      <alignment horizontal="center" vertical="center"/>
    </xf>
    <xf numFmtId="0" fontId="18" fillId="34" borderId="1" xfId="119" applyFont="1" applyFill="1" applyBorder="1" applyAlignment="1">
      <alignment horizontal="center" vertical="center"/>
    </xf>
    <xf numFmtId="0" fontId="32" fillId="0" borderId="0" xfId="99" applyFont="1" applyAlignment="1">
      <alignment horizontal="center" vertical="center"/>
    </xf>
    <xf numFmtId="0" fontId="29" fillId="3" borderId="30" xfId="99" applyFont="1" applyFill="1" applyBorder="1" applyAlignment="1">
      <alignment vertical="center"/>
    </xf>
    <xf numFmtId="166" fontId="90" fillId="3" borderId="1" xfId="133" applyNumberFormat="1" applyFont="1" applyFill="1" applyBorder="1" applyAlignment="1">
      <alignment horizontal="center" vertical="center"/>
    </xf>
    <xf numFmtId="0" fontId="32" fillId="0" borderId="1" xfId="0" applyFont="1" applyBorder="1" applyAlignment="1">
      <alignment horizontal="center" vertical="center"/>
    </xf>
    <xf numFmtId="0" fontId="13" fillId="24" borderId="23" xfId="0" applyFont="1" applyFill="1" applyBorder="1" applyAlignment="1">
      <alignment horizontal="center" vertical="center"/>
    </xf>
    <xf numFmtId="0" fontId="29" fillId="24" borderId="12" xfId="0" applyFont="1" applyFill="1" applyBorder="1" applyAlignment="1">
      <alignment horizontal="center" vertical="center"/>
    </xf>
    <xf numFmtId="0" fontId="13" fillId="24" borderId="2" xfId="0" applyFont="1" applyFill="1" applyBorder="1" applyAlignment="1">
      <alignment horizontal="center" vertical="center"/>
    </xf>
    <xf numFmtId="0" fontId="29" fillId="24" borderId="10" xfId="0" applyFont="1" applyFill="1" applyBorder="1" applyAlignment="1">
      <alignment horizontal="center" vertical="center"/>
    </xf>
    <xf numFmtId="0" fontId="13" fillId="24" borderId="4" xfId="0" applyFont="1" applyFill="1" applyBorder="1" applyAlignment="1">
      <alignment horizontal="left" vertical="center"/>
    </xf>
    <xf numFmtId="166" fontId="0" fillId="24" borderId="52" xfId="0" applyNumberFormat="1" applyFill="1" applyBorder="1" applyAlignment="1">
      <alignment horizontal="center" vertical="center"/>
    </xf>
    <xf numFmtId="0" fontId="29" fillId="24" borderId="11" xfId="0" applyFont="1" applyFill="1" applyBorder="1" applyAlignment="1">
      <alignment horizontal="center" vertical="center"/>
    </xf>
    <xf numFmtId="0" fontId="46" fillId="0" borderId="0" xfId="99" applyFont="1" applyAlignment="1">
      <alignment vertical="center"/>
    </xf>
    <xf numFmtId="0" fontId="13" fillId="4" borderId="23" xfId="0" applyFont="1" applyFill="1" applyBorder="1" applyAlignment="1">
      <alignment horizontal="center" vertical="center"/>
    </xf>
    <xf numFmtId="166" fontId="0" fillId="4" borderId="9" xfId="0" applyNumberFormat="1" applyFill="1" applyBorder="1" applyAlignment="1">
      <alignment horizontal="center" vertical="center"/>
    </xf>
    <xf numFmtId="166" fontId="0" fillId="4" borderId="10" xfId="0" applyNumberFormat="1" applyFill="1" applyBorder="1" applyAlignment="1">
      <alignment horizontal="center" vertical="center"/>
    </xf>
    <xf numFmtId="167" fontId="18" fillId="2" borderId="4" xfId="35" applyNumberFormat="1" applyFont="1" applyFill="1" applyBorder="1" applyAlignment="1">
      <alignment horizontal="right" vertical="center" wrapText="1"/>
    </xf>
    <xf numFmtId="174" fontId="29" fillId="9" borderId="2" xfId="98" applyNumberFormat="1" applyFont="1" applyFill="1" applyBorder="1" applyAlignment="1">
      <alignment horizontal="center" vertical="top"/>
    </xf>
    <xf numFmtId="14" fontId="0" fillId="0" borderId="0" xfId="0" quotePrefix="1" applyNumberFormat="1" applyAlignment="1">
      <alignment horizontal="center" vertical="center"/>
    </xf>
    <xf numFmtId="15" fontId="0" fillId="0" borderId="0" xfId="0" applyNumberFormat="1" applyAlignment="1">
      <alignment horizontal="center" vertical="center"/>
    </xf>
    <xf numFmtId="0" fontId="18" fillId="0" borderId="0" xfId="0" applyFont="1" applyAlignment="1">
      <alignment horizontal="left" vertical="center"/>
    </xf>
    <xf numFmtId="17" fontId="0" fillId="0" borderId="0" xfId="0" applyNumberFormat="1" applyAlignment="1">
      <alignment horizontal="center" vertical="center"/>
    </xf>
    <xf numFmtId="166" fontId="0" fillId="0" borderId="14" xfId="0" applyNumberFormat="1" applyBorder="1" applyAlignment="1">
      <alignment horizontal="center" vertical="center"/>
    </xf>
    <xf numFmtId="0" fontId="18" fillId="3" borderId="9" xfId="106" applyFont="1" applyFill="1" applyBorder="1" applyAlignment="1" applyProtection="1">
      <alignment horizontal="center" vertical="center"/>
      <protection hidden="1"/>
    </xf>
    <xf numFmtId="1" fontId="51" fillId="3" borderId="9" xfId="106" applyNumberFormat="1" applyFont="1" applyFill="1" applyBorder="1" applyAlignment="1" applyProtection="1">
      <alignment horizontal="center" vertical="center"/>
      <protection hidden="1"/>
    </xf>
    <xf numFmtId="1" fontId="45" fillId="3" borderId="12" xfId="106" applyNumberFormat="1" applyFont="1" applyFill="1" applyBorder="1" applyAlignment="1">
      <alignment horizontal="center" vertical="center"/>
    </xf>
    <xf numFmtId="0" fontId="85" fillId="3" borderId="1" xfId="106" applyFont="1" applyFill="1" applyBorder="1" applyAlignment="1">
      <alignment horizontal="center" vertical="center" wrapText="1"/>
    </xf>
    <xf numFmtId="0" fontId="51" fillId="3" borderId="23" xfId="106" applyFont="1" applyFill="1" applyBorder="1" applyAlignment="1">
      <alignment horizontal="center" vertical="center"/>
    </xf>
    <xf numFmtId="0" fontId="52" fillId="0" borderId="9" xfId="106" applyFont="1" applyBorder="1" applyAlignment="1" applyProtection="1">
      <alignment horizontal="left" vertical="center"/>
      <protection hidden="1"/>
    </xf>
    <xf numFmtId="1" fontId="76" fillId="0" borderId="1" xfId="118" applyNumberFormat="1" applyFont="1" applyBorder="1" applyAlignment="1">
      <alignment horizontal="center" vertical="center"/>
    </xf>
    <xf numFmtId="0" fontId="79" fillId="10" borderId="1" xfId="106" applyFont="1" applyFill="1" applyBorder="1" applyAlignment="1">
      <alignment horizontal="left" vertical="center"/>
    </xf>
    <xf numFmtId="0" fontId="13" fillId="3" borderId="29" xfId="0" applyFont="1" applyFill="1" applyBorder="1" applyAlignment="1">
      <alignment horizontal="center" vertical="center"/>
    </xf>
    <xf numFmtId="169" fontId="13" fillId="0" borderId="29" xfId="0" applyNumberFormat="1" applyFont="1" applyBorder="1" applyAlignment="1">
      <alignment horizontal="center" vertical="center"/>
    </xf>
    <xf numFmtId="169" fontId="13" fillId="0" borderId="29" xfId="0" applyNumberFormat="1" applyFont="1" applyBorder="1" applyAlignment="1">
      <alignment horizontal="center" vertical="center" wrapText="1"/>
    </xf>
    <xf numFmtId="0" fontId="13" fillId="0" borderId="30" xfId="0" applyFont="1" applyBorder="1" applyAlignment="1">
      <alignment horizontal="center" vertical="center" wrapText="1"/>
    </xf>
    <xf numFmtId="49" fontId="13" fillId="3" borderId="6" xfId="0" applyNumberFormat="1" applyFont="1" applyFill="1" applyBorder="1" applyAlignment="1">
      <alignment horizontal="center" vertical="center"/>
    </xf>
    <xf numFmtId="169" fontId="13" fillId="3" borderId="6" xfId="0" applyNumberFormat="1" applyFont="1" applyFill="1" applyBorder="1" applyAlignment="1">
      <alignment horizontal="center" vertical="center"/>
    </xf>
    <xf numFmtId="49" fontId="0" fillId="3" borderId="14" xfId="0" quotePrefix="1" applyNumberFormat="1" applyFill="1" applyBorder="1" applyAlignment="1">
      <alignment horizontal="center" vertical="center"/>
    </xf>
    <xf numFmtId="0" fontId="18" fillId="3" borderId="14" xfId="0" applyFont="1" applyFill="1" applyBorder="1" applyAlignment="1">
      <alignment horizontal="center" vertical="center"/>
    </xf>
    <xf numFmtId="15" fontId="0" fillId="3" borderId="14" xfId="0" applyNumberFormat="1" applyFill="1" applyBorder="1" applyAlignment="1">
      <alignment horizontal="center" vertical="center"/>
    </xf>
    <xf numFmtId="0" fontId="0" fillId="3" borderId="14" xfId="0" applyFill="1" applyBorder="1" applyAlignment="1">
      <alignment horizontal="left" vertical="center"/>
    </xf>
    <xf numFmtId="172" fontId="0" fillId="3" borderId="14" xfId="0" applyNumberFormat="1" applyFill="1" applyBorder="1" applyAlignment="1">
      <alignment horizontal="center" vertical="center"/>
    </xf>
    <xf numFmtId="166" fontId="0" fillId="3" borderId="14" xfId="0" applyNumberFormat="1" applyFill="1" applyBorder="1" applyAlignment="1">
      <alignment horizontal="center" vertical="center"/>
    </xf>
    <xf numFmtId="166" fontId="18" fillId="3" borderId="14" xfId="0" applyNumberFormat="1" applyFont="1" applyFill="1" applyBorder="1" applyAlignment="1">
      <alignment horizontal="center" vertical="center"/>
    </xf>
    <xf numFmtId="17" fontId="0" fillId="3" borderId="16" xfId="0" applyNumberFormat="1" applyFill="1" applyBorder="1" applyAlignment="1">
      <alignment horizontal="left" vertical="center" wrapText="1"/>
    </xf>
    <xf numFmtId="17" fontId="0" fillId="3" borderId="10" xfId="0" applyNumberFormat="1" applyFill="1" applyBorder="1" applyAlignment="1">
      <alignment horizontal="left" vertical="center" wrapText="1"/>
    </xf>
    <xf numFmtId="0" fontId="32" fillId="11" borderId="67" xfId="99" applyFont="1" applyFill="1" applyBorder="1" applyAlignment="1">
      <alignment horizontal="center" vertical="center"/>
    </xf>
    <xf numFmtId="0" fontId="18" fillId="11" borderId="1" xfId="0" quotePrefix="1" applyFont="1" applyFill="1" applyBorder="1" applyAlignment="1">
      <alignment horizontal="center" vertical="center"/>
    </xf>
    <xf numFmtId="0" fontId="46" fillId="0" borderId="0" xfId="99" applyFont="1" applyAlignment="1">
      <alignment horizontal="center" vertical="center"/>
    </xf>
    <xf numFmtId="1" fontId="9" fillId="0" borderId="0" xfId="106" applyNumberFormat="1"/>
    <xf numFmtId="14" fontId="18" fillId="3" borderId="9" xfId="0" applyNumberFormat="1" applyFont="1" applyFill="1" applyBorder="1" applyAlignment="1">
      <alignment horizontal="center" vertical="center" wrapText="1"/>
    </xf>
    <xf numFmtId="49" fontId="23" fillId="3" borderId="0" xfId="0" quotePrefix="1" applyNumberFormat="1" applyFont="1" applyFill="1" applyAlignment="1">
      <alignment horizontal="center" vertical="center"/>
    </xf>
    <xf numFmtId="0" fontId="23" fillId="3" borderId="0" xfId="0" applyFont="1" applyFill="1" applyAlignment="1">
      <alignment horizontal="center" vertical="center"/>
    </xf>
    <xf numFmtId="14" fontId="23" fillId="3" borderId="0" xfId="0" applyNumberFormat="1" applyFont="1" applyFill="1" applyAlignment="1">
      <alignment horizontal="center" vertical="center"/>
    </xf>
    <xf numFmtId="15" fontId="13" fillId="3" borderId="0" xfId="0" applyNumberFormat="1" applyFont="1"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xf>
    <xf numFmtId="17" fontId="18" fillId="3" borderId="0" xfId="0" applyNumberFormat="1" applyFont="1" applyFill="1" applyAlignment="1">
      <alignment horizontal="left" vertical="center" wrapText="1"/>
    </xf>
    <xf numFmtId="0" fontId="18" fillId="3" borderId="2" xfId="0" applyFont="1" applyFill="1" applyBorder="1" applyAlignment="1">
      <alignment horizontal="center" vertical="center"/>
    </xf>
    <xf numFmtId="17" fontId="18" fillId="3" borderId="10" xfId="0" applyNumberFormat="1" applyFont="1" applyFill="1" applyBorder="1" applyAlignment="1">
      <alignment horizontal="left" vertical="center" wrapText="1"/>
    </xf>
    <xf numFmtId="0" fontId="29" fillId="11" borderId="10" xfId="0" applyFont="1" applyFill="1" applyBorder="1" applyAlignment="1">
      <alignment horizontal="center" vertical="center"/>
    </xf>
    <xf numFmtId="0" fontId="13" fillId="11" borderId="23" xfId="0" applyFont="1" applyFill="1" applyBorder="1" applyAlignment="1">
      <alignment horizontal="center" vertical="center"/>
    </xf>
    <xf numFmtId="14" fontId="0" fillId="3" borderId="0" xfId="0" applyNumberFormat="1" applyFill="1"/>
    <xf numFmtId="0" fontId="46" fillId="3" borderId="0" xfId="99" applyFont="1" applyFill="1" applyAlignment="1">
      <alignment vertical="center"/>
    </xf>
    <xf numFmtId="0" fontId="13" fillId="3" borderId="3" xfId="0" applyFont="1" applyFill="1" applyBorder="1" applyAlignment="1">
      <alignment horizontal="left" vertical="center" wrapText="1"/>
    </xf>
    <xf numFmtId="16" fontId="20" fillId="3" borderId="1" xfId="0" quotePrefix="1" applyNumberFormat="1" applyFont="1" applyFill="1" applyBorder="1" applyAlignment="1">
      <alignment horizontal="center" vertical="center"/>
    </xf>
    <xf numFmtId="2" fontId="18" fillId="0" borderId="1" xfId="0" applyNumberFormat="1" applyFont="1" applyBorder="1" applyAlignment="1">
      <alignment horizontal="center" vertical="center"/>
    </xf>
    <xf numFmtId="17" fontId="18" fillId="0" borderId="1" xfId="0" applyNumberFormat="1" applyFont="1" applyBorder="1" applyAlignment="1">
      <alignment horizontal="center" vertical="center"/>
    </xf>
    <xf numFmtId="0" fontId="20" fillId="3" borderId="1" xfId="0" quotePrefix="1" applyFont="1" applyFill="1" applyBorder="1" applyAlignment="1">
      <alignment horizontal="center" vertical="center"/>
    </xf>
    <xf numFmtId="0" fontId="18" fillId="3" borderId="1" xfId="0" applyFont="1" applyFill="1" applyBorder="1"/>
    <xf numFmtId="0" fontId="18" fillId="0" borderId="1" xfId="0" quotePrefix="1" applyFont="1" applyBorder="1" applyAlignment="1">
      <alignment horizontal="center" vertical="center"/>
    </xf>
    <xf numFmtId="0" fontId="18" fillId="3" borderId="3" xfId="0" applyFont="1" applyFill="1" applyBorder="1" applyAlignment="1">
      <alignment horizontal="left" vertical="center"/>
    </xf>
    <xf numFmtId="0" fontId="18" fillId="0" borderId="3" xfId="0" applyFont="1" applyBorder="1"/>
    <xf numFmtId="14" fontId="18" fillId="0" borderId="1" xfId="0" quotePrefix="1" applyNumberFormat="1" applyFont="1" applyBorder="1" applyAlignment="1">
      <alignment horizontal="center" vertical="center"/>
    </xf>
    <xf numFmtId="14" fontId="18" fillId="3" borderId="1" xfId="0" quotePrefix="1" applyNumberFormat="1" applyFont="1" applyFill="1" applyBorder="1" applyAlignment="1">
      <alignment horizontal="center" vertical="center"/>
    </xf>
    <xf numFmtId="17" fontId="18" fillId="3" borderId="1" xfId="0" applyNumberFormat="1" applyFont="1" applyFill="1" applyBorder="1" applyAlignment="1">
      <alignment horizontal="center" vertical="center"/>
    </xf>
    <xf numFmtId="0" fontId="18" fillId="0" borderId="9" xfId="0" applyFont="1" applyBorder="1" applyAlignment="1">
      <alignment horizontal="left" vertical="center"/>
    </xf>
    <xf numFmtId="166" fontId="44" fillId="0" borderId="1" xfId="0" applyNumberFormat="1" applyFont="1" applyBorder="1"/>
    <xf numFmtId="0" fontId="0" fillId="0" borderId="4" xfId="0" applyBorder="1" applyAlignment="1">
      <alignment horizontal="left" vertical="center"/>
    </xf>
    <xf numFmtId="166" fontId="0" fillId="0" borderId="4" xfId="0" applyNumberFormat="1" applyBorder="1"/>
    <xf numFmtId="166" fontId="0" fillId="3" borderId="4" xfId="0" applyNumberFormat="1" applyFill="1" applyBorder="1"/>
    <xf numFmtId="166" fontId="18" fillId="3" borderId="1" xfId="0" applyNumberFormat="1" applyFont="1" applyFill="1" applyBorder="1"/>
    <xf numFmtId="166" fontId="44" fillId="3" borderId="1" xfId="0" applyNumberFormat="1" applyFont="1" applyFill="1" applyBorder="1"/>
    <xf numFmtId="166" fontId="0" fillId="3" borderId="1" xfId="0" applyNumberFormat="1" applyFill="1" applyBorder="1"/>
    <xf numFmtId="0" fontId="18" fillId="3" borderId="2" xfId="0" applyFont="1" applyFill="1" applyBorder="1" applyAlignment="1">
      <alignment horizontal="center"/>
    </xf>
    <xf numFmtId="0" fontId="0" fillId="3" borderId="10" xfId="0" applyFill="1" applyBorder="1" applyAlignment="1">
      <alignment horizontal="center" vertical="center"/>
    </xf>
    <xf numFmtId="0" fontId="16" fillId="0" borderId="1" xfId="0" applyFont="1" applyBorder="1" applyAlignment="1">
      <alignment vertical="center"/>
    </xf>
    <xf numFmtId="14" fontId="24" fillId="0" borderId="1" xfId="0" applyNumberFormat="1" applyFont="1" applyBorder="1" applyAlignment="1">
      <alignment horizontal="center" vertical="center"/>
    </xf>
    <xf numFmtId="164" fontId="0" fillId="9" borderId="1" xfId="98" applyFont="1" applyFill="1" applyBorder="1" applyAlignment="1">
      <alignment horizontal="right" vertical="center"/>
    </xf>
    <xf numFmtId="180" fontId="33" fillId="2" borderId="0" xfId="35" applyNumberFormat="1" applyFont="1" applyFill="1" applyAlignment="1">
      <alignment horizontal="center" vertical="center" wrapText="1"/>
    </xf>
    <xf numFmtId="0" fontId="23" fillId="3" borderId="0" xfId="0" applyFont="1" applyFill="1" applyAlignment="1">
      <alignment vertical="center" wrapText="1"/>
    </xf>
    <xf numFmtId="16" fontId="23" fillId="3" borderId="0" xfId="0" applyNumberFormat="1" applyFont="1" applyFill="1" applyAlignment="1">
      <alignment horizontal="left" vertical="center" wrapText="1"/>
    </xf>
    <xf numFmtId="0" fontId="32" fillId="3" borderId="0" xfId="99" applyFont="1" applyFill="1" applyAlignment="1">
      <alignment vertical="center"/>
    </xf>
    <xf numFmtId="14" fontId="18" fillId="11" borderId="1" xfId="0" applyNumberFormat="1" applyFont="1" applyFill="1" applyBorder="1" applyAlignment="1">
      <alignment horizontal="center" vertical="center"/>
    </xf>
    <xf numFmtId="0" fontId="94" fillId="0" borderId="59" xfId="0" applyFont="1" applyBorder="1" applyAlignment="1">
      <alignment horizontal="center" vertical="center" wrapText="1" readingOrder="1"/>
    </xf>
    <xf numFmtId="1" fontId="0" fillId="9" borderId="1" xfId="0" applyNumberFormat="1" applyFill="1" applyBorder="1" applyAlignment="1">
      <alignment horizontal="center" vertical="center"/>
    </xf>
    <xf numFmtId="1" fontId="44" fillId="9" borderId="1" xfId="98" applyNumberFormat="1" applyFont="1" applyFill="1" applyBorder="1" applyAlignment="1">
      <alignment horizontal="center" vertical="center"/>
    </xf>
    <xf numFmtId="0" fontId="43" fillId="3" borderId="1" xfId="0" applyFont="1" applyFill="1" applyBorder="1" applyAlignment="1">
      <alignment vertical="center"/>
    </xf>
    <xf numFmtId="0" fontId="44" fillId="3" borderId="1" xfId="0" applyFont="1" applyFill="1" applyBorder="1" applyAlignment="1">
      <alignment horizontal="left" vertical="center"/>
    </xf>
    <xf numFmtId="0" fontId="24" fillId="3" borderId="1" xfId="0" applyFont="1" applyFill="1" applyBorder="1" applyAlignment="1">
      <alignment horizontal="center" vertical="center"/>
    </xf>
    <xf numFmtId="0" fontId="44" fillId="0" borderId="1" xfId="0" applyFont="1" applyBorder="1" applyAlignment="1">
      <alignment horizontal="left" vertical="center"/>
    </xf>
    <xf numFmtId="0" fontId="44" fillId="0" borderId="0" xfId="0" applyFont="1" applyAlignment="1">
      <alignment horizontal="center" vertical="center"/>
    </xf>
    <xf numFmtId="0" fontId="20" fillId="11" borderId="1" xfId="0" applyFont="1" applyFill="1" applyBorder="1" applyAlignment="1">
      <alignment vertical="center"/>
    </xf>
    <xf numFmtId="0" fontId="23" fillId="11" borderId="1" xfId="0" applyFont="1" applyFill="1" applyBorder="1" applyAlignment="1">
      <alignment horizontal="center" vertical="center"/>
    </xf>
    <xf numFmtId="14" fontId="0" fillId="11" borderId="1" xfId="0" applyNumberFormat="1" applyFill="1" applyBorder="1" applyAlignment="1">
      <alignment horizontal="center" vertical="center"/>
    </xf>
    <xf numFmtId="0" fontId="20" fillId="3" borderId="1" xfId="0" applyFont="1" applyFill="1" applyBorder="1" applyAlignment="1">
      <alignment horizontal="center" vertical="center"/>
    </xf>
    <xf numFmtId="0" fontId="20" fillId="11" borderId="1" xfId="0" applyFont="1" applyFill="1" applyBorder="1" applyAlignment="1">
      <alignment horizontal="center" vertical="center"/>
    </xf>
    <xf numFmtId="0" fontId="43" fillId="3" borderId="1" xfId="0" applyFont="1" applyFill="1" applyBorder="1" applyAlignment="1">
      <alignment horizontal="center" vertical="center"/>
    </xf>
    <xf numFmtId="49" fontId="44" fillId="3" borderId="1" xfId="0" applyNumberFormat="1" applyFont="1" applyFill="1" applyBorder="1" applyAlignment="1">
      <alignment horizontal="center" vertical="top" wrapText="1"/>
    </xf>
    <xf numFmtId="49" fontId="44" fillId="3" borderId="1" xfId="0" applyNumberFormat="1" applyFont="1" applyFill="1" applyBorder="1" applyAlignment="1">
      <alignment horizontal="center" vertical="top"/>
    </xf>
    <xf numFmtId="17" fontId="0" fillId="3" borderId="10" xfId="0" applyNumberFormat="1" applyFill="1" applyBorder="1" applyAlignment="1">
      <alignment horizontal="center" vertical="center"/>
    </xf>
    <xf numFmtId="0" fontId="18" fillId="0" borderId="4" xfId="35" applyFont="1" applyBorder="1" applyAlignment="1">
      <alignment horizontal="center" vertical="center" wrapText="1"/>
    </xf>
    <xf numFmtId="0" fontId="23" fillId="3" borderId="11" xfId="0" applyFont="1" applyFill="1" applyBorder="1" applyAlignment="1">
      <alignment vertical="center" wrapText="1"/>
    </xf>
    <xf numFmtId="17" fontId="0" fillId="11" borderId="1" xfId="0" applyNumberFormat="1" applyFill="1" applyBorder="1" applyAlignment="1">
      <alignment horizontal="center" vertical="center"/>
    </xf>
    <xf numFmtId="0" fontId="0" fillId="11" borderId="1" xfId="0" applyFill="1" applyBorder="1"/>
    <xf numFmtId="0" fontId="95" fillId="0" borderId="0" xfId="0" applyFont="1" applyAlignment="1">
      <alignment vertical="center"/>
    </xf>
    <xf numFmtId="49" fontId="18" fillId="3" borderId="4" xfId="0" quotePrefix="1" applyNumberFormat="1" applyFont="1" applyFill="1" applyBorder="1" applyAlignment="1">
      <alignment horizontal="center" vertical="center"/>
    </xf>
    <xf numFmtId="0" fontId="18" fillId="3" borderId="4" xfId="0" applyFont="1" applyFill="1" applyBorder="1" applyAlignment="1">
      <alignment horizontal="center" vertical="center"/>
    </xf>
    <xf numFmtId="14" fontId="18" fillId="3" borderId="4" xfId="0" applyNumberFormat="1" applyFont="1" applyFill="1" applyBorder="1" applyAlignment="1">
      <alignment horizontal="center" vertical="center"/>
    </xf>
    <xf numFmtId="15" fontId="0" fillId="3" borderId="4" xfId="0" applyNumberFormat="1" applyFill="1" applyBorder="1" applyAlignment="1">
      <alignment horizontal="center" vertical="center"/>
    </xf>
    <xf numFmtId="0" fontId="0" fillId="3" borderId="4" xfId="0" applyFill="1" applyBorder="1" applyAlignment="1">
      <alignment horizontal="left" vertical="center"/>
    </xf>
    <xf numFmtId="166" fontId="0" fillId="3" borderId="4" xfId="0" applyNumberFormat="1" applyFill="1" applyBorder="1" applyAlignment="1">
      <alignment horizontal="center" vertical="center"/>
    </xf>
    <xf numFmtId="166" fontId="18" fillId="3" borderId="4" xfId="0" applyNumberFormat="1" applyFont="1" applyFill="1" applyBorder="1" applyAlignment="1">
      <alignment horizontal="center" vertical="center"/>
    </xf>
    <xf numFmtId="0" fontId="0" fillId="3" borderId="1" xfId="0" applyFill="1" applyBorder="1"/>
    <xf numFmtId="17" fontId="0" fillId="3" borderId="11" xfId="0" applyNumberFormat="1" applyFill="1" applyBorder="1" applyAlignment="1">
      <alignment horizontal="left" vertical="center" wrapText="1"/>
    </xf>
    <xf numFmtId="16" fontId="18" fillId="11" borderId="1" xfId="0" quotePrefix="1" applyNumberFormat="1" applyFont="1" applyFill="1" applyBorder="1" applyAlignment="1">
      <alignment horizontal="center" vertical="center"/>
    </xf>
    <xf numFmtId="16" fontId="44" fillId="3" borderId="1" xfId="0" quotePrefix="1" applyNumberFormat="1" applyFont="1" applyFill="1" applyBorder="1" applyAlignment="1">
      <alignment horizontal="center" vertical="center"/>
    </xf>
    <xf numFmtId="16" fontId="0" fillId="3" borderId="1" xfId="0" quotePrefix="1" applyNumberFormat="1" applyFill="1" applyBorder="1" applyAlignment="1">
      <alignment horizontal="center" vertical="center"/>
    </xf>
    <xf numFmtId="0" fontId="13" fillId="11" borderId="2" xfId="0" applyFont="1" applyFill="1" applyBorder="1" applyAlignment="1">
      <alignment horizontal="center" vertical="center"/>
    </xf>
    <xf numFmtId="164" fontId="29" fillId="9" borderId="1" xfId="98" applyFont="1" applyFill="1" applyBorder="1" applyAlignment="1">
      <alignment horizontal="center" vertical="center"/>
    </xf>
    <xf numFmtId="17" fontId="0" fillId="3" borderId="1" xfId="0" applyNumberFormat="1" applyFill="1" applyBorder="1" applyAlignment="1">
      <alignment horizontal="center" vertical="center"/>
    </xf>
    <xf numFmtId="14" fontId="18" fillId="11" borderId="1" xfId="0" quotePrefix="1" applyNumberFormat="1" applyFont="1" applyFill="1" applyBorder="1" applyAlignment="1">
      <alignment horizontal="center" vertical="center"/>
    </xf>
    <xf numFmtId="166" fontId="16" fillId="3" borderId="26" xfId="0" applyNumberFormat="1" applyFont="1" applyFill="1" applyBorder="1" applyAlignment="1">
      <alignment vertical="center"/>
    </xf>
    <xf numFmtId="167" fontId="18" fillId="2" borderId="1" xfId="35" applyNumberFormat="1" applyFont="1" applyFill="1" applyBorder="1" applyAlignment="1">
      <alignment horizontal="right" vertical="center" wrapText="1"/>
    </xf>
    <xf numFmtId="0" fontId="96" fillId="15" borderId="1" xfId="35" applyFont="1" applyFill="1" applyBorder="1" applyAlignment="1">
      <alignment horizontal="center" vertical="center" wrapText="1"/>
    </xf>
    <xf numFmtId="164" fontId="29" fillId="9" borderId="22" xfId="98" applyFont="1" applyFill="1" applyBorder="1" applyAlignment="1">
      <alignment horizontal="center" vertical="center"/>
    </xf>
    <xf numFmtId="0" fontId="16" fillId="0" borderId="67" xfId="99" applyFont="1" applyBorder="1" applyAlignment="1">
      <alignment vertical="center"/>
    </xf>
    <xf numFmtId="17" fontId="0" fillId="11" borderId="3" xfId="0" applyNumberFormat="1" applyFill="1" applyBorder="1" applyAlignment="1">
      <alignment horizontal="center" vertical="center"/>
    </xf>
    <xf numFmtId="0" fontId="23" fillId="2" borderId="63" xfId="35" applyFont="1" applyFill="1" applyBorder="1" applyAlignment="1">
      <alignment vertical="center" wrapText="1"/>
    </xf>
    <xf numFmtId="0" fontId="23" fillId="2" borderId="63" xfId="35" applyFont="1" applyFill="1" applyBorder="1" applyAlignment="1">
      <alignment horizontal="left" vertical="center" wrapText="1"/>
    </xf>
    <xf numFmtId="17" fontId="18" fillId="11" borderId="1" xfId="0" applyNumberFormat="1" applyFont="1" applyFill="1" applyBorder="1" applyAlignment="1">
      <alignment horizontal="center" vertical="center"/>
    </xf>
    <xf numFmtId="0" fontId="18" fillId="11" borderId="1" xfId="0" applyFont="1" applyFill="1" applyBorder="1"/>
    <xf numFmtId="17" fontId="18" fillId="11" borderId="3" xfId="0" applyNumberFormat="1" applyFont="1" applyFill="1" applyBorder="1" applyAlignment="1">
      <alignment horizontal="center" vertical="center"/>
    </xf>
    <xf numFmtId="179" fontId="0" fillId="3" borderId="1" xfId="0" applyNumberFormat="1" applyFill="1" applyBorder="1" applyAlignment="1">
      <alignment horizontal="center" vertical="center"/>
    </xf>
    <xf numFmtId="17" fontId="0" fillId="3" borderId="10" xfId="0" applyNumberFormat="1" applyFill="1" applyBorder="1" applyAlignment="1">
      <alignment vertical="center" wrapText="1"/>
    </xf>
    <xf numFmtId="0" fontId="18" fillId="3" borderId="3" xfId="0" applyFont="1" applyFill="1" applyBorder="1" applyAlignment="1">
      <alignment horizontal="center" vertical="center"/>
    </xf>
    <xf numFmtId="14" fontId="18" fillId="3" borderId="3" xfId="0" quotePrefix="1" applyNumberFormat="1" applyFont="1" applyFill="1" applyBorder="1" applyAlignment="1">
      <alignment horizontal="center" vertical="center"/>
    </xf>
    <xf numFmtId="15" fontId="18" fillId="3" borderId="3" xfId="0" applyNumberFormat="1" applyFont="1" applyFill="1" applyBorder="1" applyAlignment="1">
      <alignment horizontal="center" vertical="center"/>
    </xf>
    <xf numFmtId="166" fontId="18" fillId="3" borderId="3" xfId="0" applyNumberFormat="1" applyFont="1" applyFill="1" applyBorder="1" applyAlignment="1">
      <alignment horizontal="center" vertical="center"/>
    </xf>
    <xf numFmtId="2" fontId="18" fillId="3" borderId="3" xfId="0" applyNumberFormat="1" applyFont="1" applyFill="1" applyBorder="1" applyAlignment="1">
      <alignment horizontal="center" vertical="center"/>
    </xf>
    <xf numFmtId="0" fontId="18" fillId="3" borderId="3" xfId="0" applyFont="1" applyFill="1" applyBorder="1"/>
    <xf numFmtId="0" fontId="20" fillId="3" borderId="1" xfId="0" applyFont="1" applyFill="1" applyBorder="1" applyAlignment="1">
      <alignment horizontal="center"/>
    </xf>
    <xf numFmtId="0" fontId="0" fillId="0" borderId="3" xfId="0" applyBorder="1" applyAlignment="1">
      <alignment horizontal="center" vertical="center"/>
    </xf>
    <xf numFmtId="0" fontId="0" fillId="0" borderId="3" xfId="0" applyBorder="1" applyAlignment="1">
      <alignment horizontal="left" vertical="center"/>
    </xf>
    <xf numFmtId="1" fontId="0" fillId="0" borderId="3" xfId="0" applyNumberFormat="1" applyBorder="1" applyAlignment="1">
      <alignment horizontal="center" vertical="center"/>
    </xf>
    <xf numFmtId="0" fontId="0" fillId="4" borderId="3" xfId="0" applyFill="1" applyBorder="1" applyAlignment="1">
      <alignment horizontal="center" vertical="center"/>
    </xf>
    <xf numFmtId="0" fontId="17" fillId="0" borderId="3" xfId="0" applyFont="1" applyBorder="1" applyAlignment="1">
      <alignment vertical="center"/>
    </xf>
    <xf numFmtId="166" fontId="22" fillId="3" borderId="1" xfId="43" quotePrefix="1" applyNumberFormat="1" applyFont="1" applyFill="1" applyBorder="1" applyAlignment="1">
      <alignment horizontal="left" vertical="center" indent="1"/>
    </xf>
    <xf numFmtId="166" fontId="22" fillId="3" borderId="1" xfId="43" quotePrefix="1" applyNumberFormat="1" applyFont="1" applyFill="1" applyBorder="1" applyAlignment="1">
      <alignment horizontal="center" vertical="center"/>
    </xf>
    <xf numFmtId="166" fontId="75" fillId="3" borderId="1" xfId="0" applyNumberFormat="1" applyFont="1" applyFill="1" applyBorder="1" applyAlignment="1">
      <alignment horizontal="center" vertical="center" wrapText="1"/>
    </xf>
    <xf numFmtId="0" fontId="75" fillId="3" borderId="1" xfId="0" applyFont="1" applyFill="1" applyBorder="1" applyAlignment="1">
      <alignment horizontal="center" vertical="center"/>
    </xf>
    <xf numFmtId="0" fontId="0" fillId="0" borderId="30" xfId="0" applyBorder="1" applyAlignment="1">
      <alignment vertical="center"/>
    </xf>
    <xf numFmtId="0" fontId="0" fillId="11" borderId="2" xfId="0" applyFill="1" applyBorder="1" applyAlignment="1">
      <alignment horizontal="center" vertical="center"/>
    </xf>
    <xf numFmtId="166" fontId="0" fillId="11" borderId="1" xfId="0" applyNumberFormat="1" applyFill="1" applyBorder="1" applyAlignment="1">
      <alignment horizontal="center" vertical="center"/>
    </xf>
    <xf numFmtId="17" fontId="0" fillId="11" borderId="10" xfId="0" applyNumberFormat="1" applyFill="1" applyBorder="1" applyAlignment="1">
      <alignment vertical="center"/>
    </xf>
    <xf numFmtId="0" fontId="0" fillId="0" borderId="0" xfId="0" applyAlignment="1">
      <alignment horizontal="left" vertical="top"/>
    </xf>
    <xf numFmtId="14" fontId="0" fillId="0" borderId="0" xfId="0" applyNumberFormat="1" applyAlignment="1">
      <alignment horizontal="left" vertical="top"/>
    </xf>
    <xf numFmtId="0" fontId="18" fillId="2" borderId="30" xfId="35" applyFont="1" applyFill="1" applyBorder="1" applyAlignment="1">
      <alignment horizontal="center" vertical="center"/>
    </xf>
    <xf numFmtId="0" fontId="18" fillId="2" borderId="0" xfId="35" applyFont="1" applyFill="1" applyAlignment="1">
      <alignment horizontal="center" vertical="center"/>
    </xf>
    <xf numFmtId="0" fontId="14" fillId="2" borderId="0" xfId="35" applyFont="1" applyFill="1" applyAlignment="1">
      <alignment horizontal="center" vertical="center" wrapText="1"/>
    </xf>
    <xf numFmtId="0" fontId="4" fillId="2" borderId="15" xfId="35" applyFont="1" applyFill="1" applyBorder="1" applyAlignment="1">
      <alignment horizontal="left" vertical="center"/>
    </xf>
    <xf numFmtId="0" fontId="4" fillId="2" borderId="111" xfId="35" applyFont="1" applyFill="1" applyBorder="1" applyAlignment="1">
      <alignment horizontal="left" vertical="center"/>
    </xf>
    <xf numFmtId="0" fontId="2" fillId="2" borderId="15" xfId="35" applyFont="1" applyFill="1" applyBorder="1" applyAlignment="1">
      <alignment horizontal="left" vertical="center"/>
    </xf>
    <xf numFmtId="0" fontId="2" fillId="2" borderId="111" xfId="35" applyFont="1" applyFill="1" applyBorder="1" applyAlignment="1">
      <alignment horizontal="left" vertical="center"/>
    </xf>
    <xf numFmtId="16" fontId="23" fillId="3" borderId="28" xfId="0" applyNumberFormat="1" applyFont="1" applyFill="1" applyBorder="1" applyAlignment="1">
      <alignment vertical="center" wrapText="1"/>
    </xf>
    <xf numFmtId="16" fontId="23" fillId="3" borderId="63" xfId="0" applyNumberFormat="1" applyFont="1" applyFill="1" applyBorder="1" applyAlignment="1">
      <alignment vertical="center" wrapText="1"/>
    </xf>
    <xf numFmtId="16" fontId="23" fillId="3" borderId="12" xfId="0" applyNumberFormat="1" applyFont="1" applyFill="1" applyBorder="1" applyAlignment="1">
      <alignment vertical="center" wrapText="1"/>
    </xf>
    <xf numFmtId="167" fontId="23" fillId="2" borderId="3" xfId="35" applyNumberFormat="1" applyFont="1" applyFill="1" applyBorder="1" applyAlignment="1">
      <alignment horizontal="center" vertical="center" wrapText="1"/>
    </xf>
    <xf numFmtId="167" fontId="23" fillId="2" borderId="29" xfId="35" applyNumberFormat="1" applyFont="1" applyFill="1" applyBorder="1" applyAlignment="1">
      <alignment horizontal="center" vertical="center" wrapText="1"/>
    </xf>
    <xf numFmtId="167" fontId="23" fillId="2" borderId="9" xfId="35" applyNumberFormat="1" applyFont="1" applyFill="1" applyBorder="1" applyAlignment="1">
      <alignment horizontal="center" vertical="center" wrapText="1"/>
    </xf>
    <xf numFmtId="0" fontId="40" fillId="2" borderId="48" xfId="35" applyFont="1" applyFill="1" applyBorder="1" applyAlignment="1">
      <alignment horizontal="center" vertical="center" wrapText="1"/>
    </xf>
    <xf numFmtId="0" fontId="18" fillId="2" borderId="15" xfId="35" applyFont="1" applyFill="1" applyBorder="1" applyAlignment="1">
      <alignment horizontal="left" vertical="center"/>
    </xf>
    <xf numFmtId="0" fontId="18" fillId="2" borderId="111" xfId="35" applyFont="1" applyFill="1" applyBorder="1" applyAlignment="1">
      <alignment horizontal="left" vertical="center"/>
    </xf>
    <xf numFmtId="0" fontId="23" fillId="2" borderId="7" xfId="35" applyFont="1" applyFill="1" applyBorder="1" applyAlignment="1">
      <alignment horizontal="center" vertical="center" wrapText="1"/>
    </xf>
    <xf numFmtId="0" fontId="23" fillId="2" borderId="54" xfId="35" applyFont="1" applyFill="1" applyBorder="1" applyAlignment="1">
      <alignment horizontal="center" vertical="center" wrapText="1"/>
    </xf>
    <xf numFmtId="0" fontId="23" fillId="2" borderId="23" xfId="35" applyFont="1" applyFill="1" applyBorder="1" applyAlignment="1">
      <alignment horizontal="center" vertical="center" wrapText="1"/>
    </xf>
    <xf numFmtId="0" fontId="18" fillId="0" borderId="3" xfId="35" applyFont="1" applyBorder="1" applyAlignment="1">
      <alignment horizontal="center" vertical="center" wrapText="1"/>
    </xf>
    <xf numFmtId="0" fontId="18" fillId="0" borderId="29" xfId="35" applyFont="1" applyBorder="1" applyAlignment="1">
      <alignment horizontal="center" vertical="center" wrapText="1"/>
    </xf>
    <xf numFmtId="0" fontId="18" fillId="0" borderId="9" xfId="35" applyFont="1" applyBorder="1" applyAlignment="1">
      <alignment horizontal="center" vertic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49" fillId="0" borderId="1" xfId="0" applyFont="1" applyBorder="1" applyAlignment="1">
      <alignment horizontal="center" vertical="center"/>
    </xf>
    <xf numFmtId="0" fontId="16" fillId="11" borderId="0" xfId="99" applyFont="1" applyFill="1" applyAlignment="1">
      <alignment horizontal="center" vertical="center"/>
    </xf>
    <xf numFmtId="0" fontId="32" fillId="3" borderId="22" xfId="99" applyFont="1" applyFill="1" applyBorder="1" applyAlignment="1">
      <alignment horizontal="center" vertical="center" wrapText="1"/>
    </xf>
    <xf numFmtId="0" fontId="32" fillId="3" borderId="33" xfId="99" applyFont="1" applyFill="1" applyBorder="1" applyAlignment="1">
      <alignment horizontal="center" vertical="center" wrapText="1"/>
    </xf>
    <xf numFmtId="0" fontId="71" fillId="3" borderId="1" xfId="99" applyFont="1" applyFill="1" applyBorder="1" applyAlignment="1">
      <alignment horizontal="center"/>
    </xf>
    <xf numFmtId="0" fontId="46" fillId="11" borderId="0" xfId="99" applyFont="1" applyFill="1" applyAlignment="1">
      <alignment horizontal="center" vertical="center"/>
    </xf>
    <xf numFmtId="0" fontId="46" fillId="11" borderId="67" xfId="99" applyFont="1" applyFill="1" applyBorder="1" applyAlignment="1">
      <alignment horizontal="center" vertical="center"/>
    </xf>
    <xf numFmtId="0" fontId="32" fillId="28" borderId="22" xfId="103" applyFont="1" applyFill="1" applyBorder="1" applyAlignment="1">
      <alignment horizontal="center"/>
    </xf>
    <xf numFmtId="0" fontId="32" fillId="28" borderId="20" xfId="103" applyFont="1" applyFill="1" applyBorder="1" applyAlignment="1">
      <alignment horizontal="center"/>
    </xf>
    <xf numFmtId="0" fontId="32" fillId="28" borderId="33" xfId="103" applyFont="1" applyFill="1" applyBorder="1" applyAlignment="1">
      <alignment horizontal="center"/>
    </xf>
    <xf numFmtId="0" fontId="93" fillId="11" borderId="67" xfId="99" applyFont="1" applyFill="1" applyBorder="1" applyAlignment="1">
      <alignment horizontal="center" vertical="center"/>
    </xf>
    <xf numFmtId="0" fontId="46" fillId="5" borderId="0" xfId="99" applyFont="1" applyFill="1" applyAlignment="1">
      <alignment horizontal="center" vertical="center"/>
    </xf>
    <xf numFmtId="0" fontId="16" fillId="0" borderId="67" xfId="99" applyFont="1" applyBorder="1" applyAlignment="1">
      <alignment horizontal="center" vertical="center"/>
    </xf>
    <xf numFmtId="0" fontId="73" fillId="0" borderId="1" xfId="0" applyFont="1" applyBorder="1" applyAlignment="1">
      <alignment horizontal="center" vertical="center"/>
    </xf>
    <xf numFmtId="0" fontId="73" fillId="0" borderId="81" xfId="0" applyFont="1" applyBorder="1" applyAlignment="1">
      <alignment horizontal="center" vertical="center"/>
    </xf>
    <xf numFmtId="0" fontId="73" fillId="0" borderId="73" xfId="0" applyFont="1" applyBorder="1" applyAlignment="1">
      <alignment horizontal="center" vertical="center"/>
    </xf>
    <xf numFmtId="0" fontId="29" fillId="3" borderId="0" xfId="99" applyFont="1" applyFill="1" applyAlignment="1">
      <alignment horizontal="center" vertical="center"/>
    </xf>
    <xf numFmtId="0" fontId="32" fillId="5" borderId="0" xfId="99" applyFont="1" applyFill="1" applyAlignment="1">
      <alignment horizontal="center" vertical="center"/>
    </xf>
    <xf numFmtId="0" fontId="73" fillId="0" borderId="72" xfId="0" applyFont="1" applyBorder="1" applyAlignment="1">
      <alignment horizontal="center" vertical="center"/>
    </xf>
    <xf numFmtId="0" fontId="60" fillId="3" borderId="86" xfId="99" applyFont="1" applyFill="1" applyBorder="1" applyAlignment="1">
      <alignment horizontal="center"/>
    </xf>
    <xf numFmtId="0" fontId="60" fillId="3" borderId="87" xfId="99" applyFont="1" applyFill="1" applyBorder="1" applyAlignment="1">
      <alignment horizontal="center"/>
    </xf>
    <xf numFmtId="0" fontId="60" fillId="3" borderId="74" xfId="99" applyFont="1" applyFill="1" applyBorder="1" applyAlignment="1">
      <alignment horizontal="center"/>
    </xf>
    <xf numFmtId="0" fontId="60" fillId="3" borderId="97" xfId="99" applyFont="1" applyFill="1" applyBorder="1" applyAlignment="1">
      <alignment horizontal="center"/>
    </xf>
    <xf numFmtId="0" fontId="60" fillId="3" borderId="100" xfId="99" applyFont="1" applyFill="1" applyBorder="1" applyAlignment="1">
      <alignment horizontal="center"/>
    </xf>
    <xf numFmtId="0" fontId="60" fillId="3" borderId="96" xfId="99" applyFont="1" applyFill="1" applyBorder="1" applyAlignment="1">
      <alignment horizontal="center"/>
    </xf>
    <xf numFmtId="0" fontId="29" fillId="3" borderId="94" xfId="99" applyFont="1" applyFill="1" applyBorder="1" applyAlignment="1">
      <alignment horizontal="center"/>
    </xf>
    <xf numFmtId="0" fontId="29" fillId="3" borderId="95" xfId="99" applyFont="1" applyFill="1" applyBorder="1" applyAlignment="1">
      <alignment horizontal="center"/>
    </xf>
    <xf numFmtId="0" fontId="29" fillId="3" borderId="86" xfId="99" applyFont="1" applyFill="1" applyBorder="1" applyAlignment="1">
      <alignment horizontal="left" vertical="center"/>
    </xf>
    <xf numFmtId="0" fontId="29" fillId="3" borderId="74" xfId="99" applyFont="1" applyFill="1" applyBorder="1" applyAlignment="1">
      <alignment horizontal="left" vertical="center"/>
    </xf>
    <xf numFmtId="0" fontId="32" fillId="3" borderId="22" xfId="99" applyFont="1" applyFill="1" applyBorder="1" applyAlignment="1">
      <alignment horizontal="center"/>
    </xf>
    <xf numFmtId="0" fontId="32" fillId="3" borderId="33" xfId="99" applyFont="1" applyFill="1" applyBorder="1" applyAlignment="1">
      <alignment horizontal="center"/>
    </xf>
    <xf numFmtId="0" fontId="29" fillId="3" borderId="22" xfId="99" applyFont="1" applyFill="1" applyBorder="1" applyAlignment="1">
      <alignment horizontal="center"/>
    </xf>
    <xf numFmtId="0" fontId="29" fillId="3" borderId="33" xfId="99" applyFont="1" applyFill="1" applyBorder="1" applyAlignment="1">
      <alignment horizontal="center"/>
    </xf>
    <xf numFmtId="0" fontId="60" fillId="3" borderId="22" xfId="99" applyFont="1" applyFill="1" applyBorder="1" applyAlignment="1">
      <alignment horizontal="center"/>
    </xf>
    <xf numFmtId="0" fontId="60" fillId="3" borderId="33" xfId="99" applyFont="1" applyFill="1" applyBorder="1" applyAlignment="1">
      <alignment horizontal="center"/>
    </xf>
    <xf numFmtId="0" fontId="29" fillId="3" borderId="103" xfId="99" applyFont="1" applyFill="1" applyBorder="1" applyAlignment="1">
      <alignment horizontal="center"/>
    </xf>
    <xf numFmtId="0" fontId="29" fillId="3" borderId="104" xfId="99" applyFont="1" applyFill="1" applyBorder="1" applyAlignment="1">
      <alignment horizontal="center"/>
    </xf>
    <xf numFmtId="0" fontId="60" fillId="3" borderId="102" xfId="99" applyFont="1" applyFill="1" applyBorder="1" applyAlignment="1">
      <alignment horizontal="center"/>
    </xf>
    <xf numFmtId="0" fontId="60" fillId="3" borderId="105" xfId="99" applyFont="1" applyFill="1" applyBorder="1" applyAlignment="1">
      <alignment horizontal="center"/>
    </xf>
    <xf numFmtId="0" fontId="60" fillId="3" borderId="101" xfId="99" applyFont="1" applyFill="1" applyBorder="1" applyAlignment="1">
      <alignment horizontal="center"/>
    </xf>
    <xf numFmtId="0" fontId="60" fillId="3" borderId="106" xfId="99" applyFont="1" applyFill="1" applyBorder="1" applyAlignment="1">
      <alignment horizontal="center"/>
    </xf>
    <xf numFmtId="0" fontId="60" fillId="3" borderId="107" xfId="99" applyFont="1" applyFill="1" applyBorder="1" applyAlignment="1">
      <alignment horizontal="center"/>
    </xf>
    <xf numFmtId="0" fontId="29" fillId="3" borderId="101" xfId="99" applyFont="1" applyFill="1" applyBorder="1" applyAlignment="1">
      <alignment horizontal="left" vertical="center"/>
    </xf>
    <xf numFmtId="0" fontId="29" fillId="3" borderId="102" xfId="99" applyFont="1" applyFill="1" applyBorder="1" applyAlignment="1">
      <alignment horizontal="left" vertical="center"/>
    </xf>
    <xf numFmtId="1" fontId="29" fillId="3" borderId="30" xfId="99" applyNumberFormat="1" applyFont="1" applyFill="1" applyBorder="1" applyAlignment="1">
      <alignment horizontal="center" vertical="center"/>
    </xf>
    <xf numFmtId="0" fontId="35" fillId="3" borderId="1" xfId="33" applyFont="1" applyFill="1" applyBorder="1" applyAlignment="1">
      <alignment horizontal="center" vertical="center"/>
    </xf>
    <xf numFmtId="166" fontId="35" fillId="3" borderId="1" xfId="33" applyNumberFormat="1" applyFont="1" applyFill="1" applyBorder="1" applyAlignment="1">
      <alignment horizontal="center" vertical="center"/>
    </xf>
    <xf numFmtId="0" fontId="35" fillId="3" borderId="1" xfId="33" applyFont="1" applyFill="1" applyBorder="1" applyAlignment="1">
      <alignment horizontal="center"/>
    </xf>
    <xf numFmtId="2" fontId="35" fillId="3" borderId="1" xfId="33" applyNumberFormat="1" applyFont="1" applyFill="1" applyBorder="1" applyAlignment="1">
      <alignment horizontal="center"/>
    </xf>
    <xf numFmtId="166" fontId="35" fillId="3" borderId="22" xfId="33" applyNumberFormat="1" applyFont="1" applyFill="1" applyBorder="1" applyAlignment="1">
      <alignment horizontal="center" vertical="center"/>
    </xf>
    <xf numFmtId="166" fontId="35" fillId="3" borderId="33" xfId="33" applyNumberFormat="1" applyFont="1" applyFill="1" applyBorder="1" applyAlignment="1">
      <alignment horizontal="center" vertical="center"/>
    </xf>
    <xf numFmtId="166" fontId="35" fillId="3" borderId="20" xfId="33" applyNumberFormat="1" applyFont="1" applyFill="1" applyBorder="1" applyAlignment="1">
      <alignment horizontal="center" vertical="center"/>
    </xf>
    <xf numFmtId="0" fontId="29" fillId="11" borderId="3" xfId="99" applyFont="1" applyFill="1" applyBorder="1" applyAlignment="1">
      <alignment horizontal="center" vertical="center"/>
    </xf>
    <xf numFmtId="0" fontId="29" fillId="11" borderId="9" xfId="99" applyFont="1" applyFill="1" applyBorder="1" applyAlignment="1">
      <alignment horizontal="center" vertical="center"/>
    </xf>
    <xf numFmtId="1" fontId="29" fillId="13" borderId="30" xfId="99" applyNumberFormat="1" applyFont="1" applyFill="1" applyBorder="1" applyAlignment="1">
      <alignment horizontal="center" vertical="center"/>
    </xf>
    <xf numFmtId="0" fontId="35" fillId="3" borderId="22" xfId="33" applyFont="1" applyFill="1" applyBorder="1" applyAlignment="1">
      <alignment horizontal="center"/>
    </xf>
    <xf numFmtId="0" fontId="35" fillId="3" borderId="33" xfId="33" applyFont="1" applyFill="1" applyBorder="1" applyAlignment="1">
      <alignment horizontal="center"/>
    </xf>
    <xf numFmtId="166" fontId="35" fillId="3" borderId="22" xfId="33" applyNumberFormat="1" applyFont="1" applyFill="1" applyBorder="1" applyAlignment="1">
      <alignment horizontal="center"/>
    </xf>
    <xf numFmtId="166" fontId="35" fillId="3" borderId="33" xfId="33" applyNumberFormat="1" applyFont="1" applyFill="1" applyBorder="1" applyAlignment="1">
      <alignment horizontal="center"/>
    </xf>
    <xf numFmtId="0" fontId="35" fillId="3" borderId="0" xfId="33" applyFont="1" applyFill="1" applyAlignment="1">
      <alignment horizontal="center"/>
    </xf>
    <xf numFmtId="0" fontId="21" fillId="3" borderId="36" xfId="33" applyFont="1" applyFill="1" applyBorder="1" applyAlignment="1">
      <alignment horizontal="center" vertical="center"/>
    </xf>
    <xf numFmtId="0" fontId="21" fillId="3" borderId="37" xfId="33" applyFont="1" applyFill="1" applyBorder="1" applyAlignment="1">
      <alignment horizontal="center" vertical="center"/>
    </xf>
    <xf numFmtId="0" fontId="21" fillId="3" borderId="38" xfId="33" applyFont="1" applyFill="1" applyBorder="1" applyAlignment="1">
      <alignment horizontal="center" vertical="center"/>
    </xf>
    <xf numFmtId="14" fontId="15" fillId="3" borderId="17" xfId="99" applyNumberFormat="1" applyFont="1" applyFill="1" applyBorder="1" applyAlignment="1">
      <alignment horizontal="center"/>
    </xf>
    <xf numFmtId="0" fontId="15" fillId="3" borderId="17" xfId="99" applyFont="1" applyFill="1" applyBorder="1" applyAlignment="1">
      <alignment horizontal="center"/>
    </xf>
    <xf numFmtId="0" fontId="23" fillId="3" borderId="45" xfId="103" applyFont="1" applyFill="1" applyBorder="1" applyAlignment="1">
      <alignment horizontal="center"/>
    </xf>
    <xf numFmtId="0" fontId="32" fillId="3" borderId="41" xfId="99" applyFont="1" applyFill="1" applyBorder="1" applyAlignment="1">
      <alignment horizontal="center" vertical="center"/>
    </xf>
    <xf numFmtId="0" fontId="32" fillId="3" borderId="47" xfId="99" applyFont="1" applyFill="1" applyBorder="1" applyAlignment="1">
      <alignment horizontal="center" vertical="center"/>
    </xf>
    <xf numFmtId="0" fontId="32" fillId="3" borderId="34" xfId="99" applyFont="1" applyFill="1" applyBorder="1" applyAlignment="1">
      <alignment horizontal="center" vertical="center"/>
    </xf>
    <xf numFmtId="0" fontId="32" fillId="3" borderId="40" xfId="99" applyFont="1" applyFill="1" applyBorder="1" applyAlignment="1">
      <alignment horizontal="center" vertical="center"/>
    </xf>
    <xf numFmtId="0" fontId="32" fillId="3" borderId="41" xfId="99" applyFont="1" applyFill="1" applyBorder="1" applyAlignment="1">
      <alignment horizontal="center" vertical="center" wrapText="1"/>
    </xf>
    <xf numFmtId="0" fontId="32" fillId="3" borderId="47" xfId="99" applyFont="1" applyFill="1" applyBorder="1" applyAlignment="1">
      <alignment horizontal="center" vertical="center" wrapText="1"/>
    </xf>
    <xf numFmtId="0" fontId="32" fillId="3" borderId="34" xfId="99" applyFont="1" applyFill="1" applyBorder="1" applyAlignment="1">
      <alignment horizontal="center" vertical="center" wrapText="1"/>
    </xf>
    <xf numFmtId="0" fontId="32" fillId="3" borderId="40" xfId="99" applyFont="1" applyFill="1" applyBorder="1" applyAlignment="1">
      <alignment horizontal="center" vertical="center" wrapText="1"/>
    </xf>
    <xf numFmtId="0" fontId="60" fillId="3" borderId="74" xfId="99" applyFont="1" applyFill="1" applyBorder="1" applyAlignment="1">
      <alignment horizontal="center" vertical="center"/>
    </xf>
    <xf numFmtId="0" fontId="60" fillId="3" borderId="87" xfId="99" applyFont="1" applyFill="1" applyBorder="1" applyAlignment="1">
      <alignment horizontal="center" vertical="center"/>
    </xf>
    <xf numFmtId="0" fontId="29" fillId="3" borderId="98" xfId="99" applyFont="1" applyFill="1" applyBorder="1" applyAlignment="1">
      <alignment horizontal="center"/>
    </xf>
    <xf numFmtId="0" fontId="29" fillId="3" borderId="99" xfId="99" applyFont="1" applyFill="1" applyBorder="1" applyAlignment="1">
      <alignment horizontal="center"/>
    </xf>
    <xf numFmtId="0" fontId="35" fillId="3" borderId="22" xfId="33" applyFont="1" applyFill="1" applyBorder="1" applyAlignment="1">
      <alignment horizontal="center" vertical="center"/>
    </xf>
    <xf numFmtId="0" fontId="35" fillId="3" borderId="20" xfId="33" applyFont="1" applyFill="1" applyBorder="1" applyAlignment="1">
      <alignment horizontal="center" vertical="center"/>
    </xf>
    <xf numFmtId="0" fontId="35" fillId="3" borderId="33" xfId="33" applyFont="1" applyFill="1" applyBorder="1" applyAlignment="1">
      <alignment horizontal="center" vertical="center"/>
    </xf>
    <xf numFmtId="0" fontId="29" fillId="3" borderId="96" xfId="99" applyFont="1" applyFill="1" applyBorder="1" applyAlignment="1">
      <alignment horizontal="left" vertical="center"/>
    </xf>
    <xf numFmtId="0" fontId="29" fillId="3" borderId="97" xfId="99" applyFont="1" applyFill="1" applyBorder="1" applyAlignment="1">
      <alignment horizontal="left" vertical="center"/>
    </xf>
    <xf numFmtId="0" fontId="72" fillId="3" borderId="90" xfId="99" applyFont="1" applyFill="1" applyBorder="1" applyAlignment="1">
      <alignment horizontal="center"/>
    </xf>
    <xf numFmtId="0" fontId="72" fillId="3" borderId="91" xfId="99" applyFont="1" applyFill="1" applyBorder="1" applyAlignment="1">
      <alignment horizontal="center"/>
    </xf>
    <xf numFmtId="0" fontId="72" fillId="3" borderId="92" xfId="99" applyFont="1" applyFill="1" applyBorder="1" applyAlignment="1">
      <alignment horizontal="center"/>
    </xf>
    <xf numFmtId="0" fontId="71" fillId="33" borderId="0" xfId="99" applyFont="1" applyFill="1" applyAlignment="1">
      <alignment horizontal="center"/>
    </xf>
    <xf numFmtId="0" fontId="72" fillId="3" borderId="1" xfId="99" applyFont="1" applyFill="1" applyBorder="1" applyAlignment="1">
      <alignment horizontal="center"/>
    </xf>
    <xf numFmtId="0" fontId="71" fillId="3" borderId="75" xfId="99" applyFont="1" applyFill="1" applyBorder="1" applyAlignment="1">
      <alignment horizontal="center"/>
    </xf>
    <xf numFmtId="0" fontId="71" fillId="3" borderId="93" xfId="99" applyFont="1" applyFill="1" applyBorder="1" applyAlignment="1">
      <alignment horizontal="center"/>
    </xf>
    <xf numFmtId="0" fontId="71" fillId="3" borderId="76" xfId="99" applyFont="1" applyFill="1" applyBorder="1" applyAlignment="1">
      <alignment horizontal="center"/>
    </xf>
    <xf numFmtId="0" fontId="35" fillId="3" borderId="41" xfId="33" applyFont="1" applyFill="1" applyBorder="1" applyAlignment="1">
      <alignment horizontal="center" vertical="center"/>
    </xf>
    <xf numFmtId="0" fontId="35" fillId="3" borderId="32" xfId="33" applyFont="1" applyFill="1" applyBorder="1" applyAlignment="1">
      <alignment horizontal="center" vertical="center"/>
    </xf>
    <xf numFmtId="0" fontId="35" fillId="3" borderId="47" xfId="33" applyFont="1" applyFill="1" applyBorder="1" applyAlignment="1">
      <alignment horizontal="center" vertical="center"/>
    </xf>
    <xf numFmtId="0" fontId="35" fillId="3" borderId="34" xfId="33" applyFont="1" applyFill="1" applyBorder="1" applyAlignment="1">
      <alignment horizontal="center" vertical="center"/>
    </xf>
    <xf numFmtId="0" fontId="35" fillId="3" borderId="45" xfId="33" applyFont="1" applyFill="1" applyBorder="1" applyAlignment="1">
      <alignment horizontal="center" vertical="center"/>
    </xf>
    <xf numFmtId="0" fontId="35" fillId="3" borderId="40" xfId="33" applyFont="1" applyFill="1" applyBorder="1" applyAlignment="1">
      <alignment horizontal="center" vertical="center"/>
    </xf>
    <xf numFmtId="0" fontId="13" fillId="0" borderId="5" xfId="0" applyFont="1" applyBorder="1" applyAlignment="1">
      <alignment vertical="center"/>
    </xf>
    <xf numFmtId="0" fontId="13" fillId="0" borderId="6" xfId="0" applyFont="1" applyBorder="1" applyAlignment="1">
      <alignment vertical="center"/>
    </xf>
    <xf numFmtId="0" fontId="13" fillId="12" borderId="6" xfId="0" applyFont="1" applyFill="1" applyBorder="1" applyAlignment="1">
      <alignment horizontal="center" vertical="center"/>
    </xf>
    <xf numFmtId="0" fontId="13" fillId="6" borderId="17" xfId="0" applyFont="1" applyFill="1" applyBorder="1" applyAlignment="1">
      <alignment horizontal="center" vertical="center"/>
    </xf>
    <xf numFmtId="0" fontId="13" fillId="6" borderId="18" xfId="0" applyFont="1" applyFill="1" applyBorder="1" applyAlignment="1">
      <alignment horizontal="center" vertical="center"/>
    </xf>
    <xf numFmtId="0" fontId="25" fillId="3" borderId="36" xfId="0" applyFont="1" applyFill="1" applyBorder="1" applyAlignment="1">
      <alignment horizontal="center" vertical="center"/>
    </xf>
    <xf numFmtId="0" fontId="25" fillId="3" borderId="37" xfId="0" applyFont="1" applyFill="1" applyBorder="1" applyAlignment="1">
      <alignment horizontal="center" vertical="center"/>
    </xf>
    <xf numFmtId="0" fontId="25" fillId="3" borderId="38" xfId="0" applyFont="1" applyFill="1" applyBorder="1" applyAlignment="1">
      <alignment horizontal="center" vertical="center"/>
    </xf>
    <xf numFmtId="0" fontId="25" fillId="3" borderId="44" xfId="0" applyFont="1" applyFill="1" applyBorder="1" applyAlignment="1">
      <alignment horizontal="center" vertical="center"/>
    </xf>
    <xf numFmtId="0" fontId="25" fillId="3" borderId="45" xfId="0" applyFont="1" applyFill="1" applyBorder="1" applyAlignment="1">
      <alignment horizontal="center" vertical="center"/>
    </xf>
    <xf numFmtId="0" fontId="25" fillId="3" borderId="46" xfId="0" applyFont="1" applyFill="1" applyBorder="1" applyAlignment="1">
      <alignment horizontal="center" vertical="center"/>
    </xf>
    <xf numFmtId="0" fontId="23" fillId="3" borderId="7" xfId="0" applyFont="1" applyFill="1" applyBorder="1" applyAlignment="1">
      <alignment horizontal="center" vertical="center" wrapText="1"/>
    </xf>
    <xf numFmtId="0" fontId="23" fillId="3" borderId="23" xfId="0" applyFont="1" applyFill="1" applyBorder="1" applyAlignment="1">
      <alignment horizontal="center" vertical="center" wrapText="1"/>
    </xf>
    <xf numFmtId="0" fontId="23" fillId="3" borderId="22" xfId="0" applyFont="1" applyFill="1" applyBorder="1" applyAlignment="1">
      <alignment horizontal="center" vertical="center" wrapText="1"/>
    </xf>
    <xf numFmtId="0" fontId="23" fillId="3" borderId="33" xfId="0" applyFont="1" applyFill="1" applyBorder="1" applyAlignment="1">
      <alignment horizontal="center" vertical="center" wrapText="1"/>
    </xf>
    <xf numFmtId="0" fontId="23" fillId="3" borderId="3" xfId="0" applyFont="1" applyFill="1" applyBorder="1" applyAlignment="1">
      <alignment horizontal="center" vertical="center" wrapText="1"/>
    </xf>
    <xf numFmtId="0" fontId="23" fillId="3" borderId="9" xfId="0" applyFont="1" applyFill="1" applyBorder="1" applyAlignment="1">
      <alignment horizontal="center" vertical="center" wrapText="1"/>
    </xf>
    <xf numFmtId="0" fontId="25" fillId="3" borderId="2" xfId="0" applyFont="1" applyFill="1" applyBorder="1" applyAlignment="1">
      <alignment horizontal="center" vertical="center"/>
    </xf>
    <xf numFmtId="0" fontId="25" fillId="3" borderId="1" xfId="0" applyFont="1" applyFill="1" applyBorder="1" applyAlignment="1">
      <alignment horizontal="center" vertical="center"/>
    </xf>
    <xf numFmtId="0" fontId="23" fillId="3" borderId="28"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25" fillId="3" borderId="15" xfId="0" applyFont="1" applyFill="1" applyBorder="1" applyAlignment="1">
      <alignment horizontal="center" vertical="center"/>
    </xf>
    <xf numFmtId="0" fontId="25" fillId="3" borderId="20" xfId="0" applyFont="1" applyFill="1" applyBorder="1" applyAlignment="1">
      <alignment horizontal="center" vertical="center"/>
    </xf>
    <xf numFmtId="0" fontId="25" fillId="3" borderId="33" xfId="0" applyFont="1" applyFill="1" applyBorder="1" applyAlignment="1">
      <alignment horizontal="center" vertical="center"/>
    </xf>
    <xf numFmtId="17" fontId="13" fillId="3" borderId="42" xfId="0" applyNumberFormat="1" applyFont="1" applyFill="1" applyBorder="1" applyAlignment="1">
      <alignment horizontal="center" vertical="center"/>
    </xf>
    <xf numFmtId="17" fontId="13" fillId="3" borderId="17" xfId="0" applyNumberFormat="1" applyFont="1" applyFill="1" applyBorder="1" applyAlignment="1">
      <alignment horizontal="center" vertical="center"/>
    </xf>
    <xf numFmtId="17" fontId="13" fillId="3" borderId="43" xfId="0" applyNumberFormat="1" applyFont="1" applyFill="1" applyBorder="1" applyAlignment="1">
      <alignment horizontal="center" vertical="center"/>
    </xf>
    <xf numFmtId="0" fontId="25" fillId="3" borderId="13" xfId="0" applyFont="1" applyFill="1" applyBorder="1" applyAlignment="1">
      <alignment horizontal="center" vertical="center"/>
    </xf>
    <xf numFmtId="0" fontId="25" fillId="3" borderId="14" xfId="0" applyFont="1" applyFill="1" applyBorder="1" applyAlignment="1">
      <alignment horizontal="center" vertical="center"/>
    </xf>
    <xf numFmtId="0" fontId="25" fillId="3" borderId="16" xfId="0" applyFont="1" applyFill="1" applyBorder="1" applyAlignment="1">
      <alignment horizontal="center" vertical="center"/>
    </xf>
    <xf numFmtId="0" fontId="25" fillId="3" borderId="10" xfId="0" applyFont="1" applyFill="1" applyBorder="1" applyAlignment="1">
      <alignment horizontal="center" vertical="center"/>
    </xf>
    <xf numFmtId="0" fontId="23" fillId="3" borderId="2" xfId="0" applyFont="1" applyFill="1" applyBorder="1" applyAlignment="1">
      <alignment horizontal="center" vertical="center" wrapText="1"/>
    </xf>
    <xf numFmtId="0" fontId="23" fillId="3" borderId="1" xfId="0" applyFont="1" applyFill="1" applyBorder="1" applyAlignment="1">
      <alignment horizontal="center" vertical="center" wrapText="1"/>
    </xf>
    <xf numFmtId="0" fontId="23" fillId="6" borderId="1" xfId="35" applyFont="1" applyFill="1" applyBorder="1" applyAlignment="1">
      <alignment horizontal="left" vertical="center" wrapText="1"/>
    </xf>
    <xf numFmtId="0" fontId="41" fillId="3" borderId="0" xfId="35" applyFont="1" applyFill="1" applyAlignment="1">
      <alignment horizontal="center" wrapText="1"/>
    </xf>
    <xf numFmtId="0" fontId="67" fillId="3" borderId="3" xfId="35" applyFont="1" applyFill="1" applyBorder="1" applyAlignment="1">
      <alignment horizontal="left" vertical="center" wrapText="1"/>
    </xf>
    <xf numFmtId="0" fontId="67" fillId="3" borderId="29" xfId="35" applyFont="1" applyFill="1" applyBorder="1" applyAlignment="1">
      <alignment horizontal="left" vertical="center" wrapText="1"/>
    </xf>
    <xf numFmtId="0" fontId="67" fillId="3" borderId="9" xfId="35" applyFont="1" applyFill="1" applyBorder="1" applyAlignment="1">
      <alignment horizontal="left" vertical="center" wrapText="1"/>
    </xf>
    <xf numFmtId="0" fontId="67" fillId="3" borderId="3" xfId="35" applyFont="1" applyFill="1" applyBorder="1" applyAlignment="1">
      <alignment horizontal="center" vertical="center"/>
    </xf>
    <xf numFmtId="0" fontId="67" fillId="3" borderId="29" xfId="35" applyFont="1" applyFill="1" applyBorder="1" applyAlignment="1">
      <alignment horizontal="center" vertical="center"/>
    </xf>
    <xf numFmtId="0" fontId="67" fillId="3" borderId="9" xfId="35" applyFont="1" applyFill="1" applyBorder="1" applyAlignment="1">
      <alignment horizontal="center" vertical="center"/>
    </xf>
    <xf numFmtId="0" fontId="0" fillId="0" borderId="56" xfId="0" applyBorder="1" applyAlignment="1">
      <alignment horizontal="center" vertical="center"/>
    </xf>
    <xf numFmtId="0" fontId="0" fillId="0" borderId="0" xfId="0" applyAlignment="1">
      <alignment horizontal="center" vertical="center"/>
    </xf>
    <xf numFmtId="0" fontId="25" fillId="3" borderId="48" xfId="0" applyFont="1" applyFill="1" applyBorder="1" applyAlignment="1">
      <alignment horizontal="center"/>
    </xf>
    <xf numFmtId="0" fontId="25" fillId="3" borderId="49" xfId="0" applyFont="1" applyFill="1" applyBorder="1" applyAlignment="1">
      <alignment horizontal="center"/>
    </xf>
    <xf numFmtId="0" fontId="25" fillId="3" borderId="50" xfId="0" applyFont="1" applyFill="1" applyBorder="1" applyAlignment="1">
      <alignment horizontal="center"/>
    </xf>
    <xf numFmtId="0" fontId="25" fillId="3" borderId="15" xfId="0" applyFont="1" applyFill="1" applyBorder="1" applyAlignment="1">
      <alignment horizontal="center"/>
    </xf>
    <xf numFmtId="0" fontId="25" fillId="3" borderId="20" xfId="0" applyFont="1" applyFill="1" applyBorder="1" applyAlignment="1">
      <alignment horizontal="center"/>
    </xf>
    <xf numFmtId="0" fontId="25" fillId="3" borderId="21" xfId="0" applyFont="1" applyFill="1" applyBorder="1" applyAlignment="1">
      <alignment horizontal="center"/>
    </xf>
    <xf numFmtId="0" fontId="16" fillId="0" borderId="1" xfId="0" applyFont="1" applyBorder="1" applyAlignment="1">
      <alignment horizontal="center" vertical="center"/>
    </xf>
    <xf numFmtId="0" fontId="25" fillId="3" borderId="1" xfId="0" applyFont="1" applyFill="1" applyBorder="1" applyAlignment="1">
      <alignment horizontal="center" wrapText="1"/>
    </xf>
    <xf numFmtId="0" fontId="25" fillId="3" borderId="1" xfId="0" applyFont="1" applyFill="1" applyBorder="1" applyAlignment="1">
      <alignment horizontal="center"/>
    </xf>
    <xf numFmtId="15" fontId="13" fillId="0" borderId="1" xfId="0" applyNumberFormat="1" applyFont="1" applyBorder="1" applyAlignment="1">
      <alignment horizontal="center" vertical="center"/>
    </xf>
    <xf numFmtId="0" fontId="13" fillId="31" borderId="2" xfId="0" applyFont="1" applyFill="1" applyBorder="1" applyAlignment="1">
      <alignment horizontal="center" vertical="center"/>
    </xf>
    <xf numFmtId="0" fontId="13" fillId="31" borderId="1" xfId="0" applyFont="1" applyFill="1" applyBorder="1" applyAlignment="1">
      <alignment horizontal="center" vertical="center"/>
    </xf>
    <xf numFmtId="0" fontId="13" fillId="31" borderId="10" xfId="0" applyFont="1" applyFill="1" applyBorder="1" applyAlignment="1">
      <alignment horizontal="center" vertical="center"/>
    </xf>
    <xf numFmtId="0" fontId="13" fillId="0" borderId="13"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14" xfId="0" applyFont="1" applyBorder="1" applyAlignment="1">
      <alignment horizontal="center" vertical="center" wrapText="1"/>
    </xf>
    <xf numFmtId="0" fontId="13" fillId="0" borderId="14" xfId="0" applyFont="1" applyBorder="1" applyAlignment="1">
      <alignment horizontal="center" vertical="center"/>
    </xf>
    <xf numFmtId="17" fontId="0" fillId="0" borderId="30" xfId="0" applyNumberFormat="1" applyBorder="1" applyAlignment="1">
      <alignment horizontal="left" vertical="center"/>
    </xf>
    <xf numFmtId="17" fontId="0" fillId="0" borderId="0" xfId="0" applyNumberFormat="1" applyAlignment="1">
      <alignment horizontal="left" vertical="center"/>
    </xf>
    <xf numFmtId="0" fontId="25" fillId="3" borderId="41" xfId="0" applyFont="1" applyFill="1" applyBorder="1" applyAlignment="1">
      <alignment horizontal="center" vertical="center"/>
    </xf>
    <xf numFmtId="0" fontId="25" fillId="3" borderId="32" xfId="0" applyFont="1" applyFill="1" applyBorder="1" applyAlignment="1">
      <alignment horizontal="center" vertical="center"/>
    </xf>
    <xf numFmtId="0" fontId="25" fillId="3" borderId="47" xfId="0" applyFont="1" applyFill="1" applyBorder="1" applyAlignment="1">
      <alignment horizontal="center" vertical="center"/>
    </xf>
    <xf numFmtId="0" fontId="25" fillId="3" borderId="48" xfId="0" applyFont="1" applyFill="1" applyBorder="1" applyAlignment="1">
      <alignment horizontal="center" vertical="center"/>
    </xf>
    <xf numFmtId="0" fontId="25" fillId="3" borderId="49" xfId="0" applyFont="1" applyFill="1" applyBorder="1" applyAlignment="1">
      <alignment horizontal="center" vertical="center"/>
    </xf>
    <xf numFmtId="0" fontId="25" fillId="3" borderId="50" xfId="0" applyFont="1" applyFill="1" applyBorder="1" applyAlignment="1">
      <alignment horizontal="center" vertical="center"/>
    </xf>
    <xf numFmtId="0" fontId="16" fillId="0" borderId="55" xfId="0" applyFont="1" applyBorder="1" applyAlignment="1">
      <alignment horizontal="center" vertical="center"/>
    </xf>
    <xf numFmtId="0" fontId="16" fillId="0" borderId="32" xfId="0" applyFont="1" applyBorder="1" applyAlignment="1">
      <alignment horizontal="center" vertical="center"/>
    </xf>
    <xf numFmtId="0" fontId="13" fillId="0" borderId="88"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 xfId="0" applyFont="1" applyBorder="1" applyAlignment="1">
      <alignment horizontal="center" vertical="center" wrapText="1"/>
    </xf>
    <xf numFmtId="0" fontId="16" fillId="0" borderId="14" xfId="0" applyFont="1" applyBorder="1" applyAlignment="1">
      <alignment horizontal="center" vertical="center"/>
    </xf>
    <xf numFmtId="0" fontId="23" fillId="3" borderId="41" xfId="0" applyFont="1" applyFill="1" applyBorder="1" applyAlignment="1">
      <alignment horizontal="center" vertical="center"/>
    </xf>
    <xf numFmtId="0" fontId="23" fillId="3" borderId="32" xfId="0" applyFont="1" applyFill="1" applyBorder="1" applyAlignment="1">
      <alignment horizontal="center" vertical="center"/>
    </xf>
    <xf numFmtId="0" fontId="23" fillId="3" borderId="47" xfId="0" applyFont="1" applyFill="1" applyBorder="1" applyAlignment="1">
      <alignment horizontal="center" vertical="center"/>
    </xf>
    <xf numFmtId="0" fontId="23" fillId="3" borderId="48" xfId="0" applyFont="1" applyFill="1" applyBorder="1" applyAlignment="1">
      <alignment horizontal="center" vertical="center"/>
    </xf>
    <xf numFmtId="0" fontId="23" fillId="3" borderId="49" xfId="0" applyFont="1" applyFill="1" applyBorder="1" applyAlignment="1">
      <alignment horizontal="center" vertical="center"/>
    </xf>
    <xf numFmtId="0" fontId="23" fillId="3" borderId="50" xfId="0" applyFont="1" applyFill="1" applyBorder="1" applyAlignment="1">
      <alignment horizontal="center" vertical="center"/>
    </xf>
    <xf numFmtId="0" fontId="16" fillId="3" borderId="15" xfId="0" applyFont="1" applyFill="1" applyBorder="1" applyAlignment="1">
      <alignment horizontal="center" vertical="center"/>
    </xf>
    <xf numFmtId="0" fontId="16" fillId="3" borderId="20" xfId="0" applyFont="1" applyFill="1" applyBorder="1" applyAlignment="1">
      <alignment horizontal="center" vertical="center"/>
    </xf>
    <xf numFmtId="0" fontId="16" fillId="0" borderId="15" xfId="0" applyFont="1" applyBorder="1" applyAlignment="1">
      <alignment horizontal="center" vertical="center"/>
    </xf>
    <xf numFmtId="0" fontId="16" fillId="0" borderId="20" xfId="0" applyFont="1" applyBorder="1" applyAlignment="1">
      <alignment horizontal="center" vertical="center"/>
    </xf>
    <xf numFmtId="0" fontId="13" fillId="0" borderId="7" xfId="0" applyFont="1" applyBorder="1" applyAlignment="1">
      <alignment horizontal="center" vertical="center" wrapText="1"/>
    </xf>
    <xf numFmtId="0" fontId="13" fillId="0" borderId="54" xfId="0" applyFont="1" applyBorder="1" applyAlignment="1">
      <alignment horizontal="center" vertical="center" wrapText="1"/>
    </xf>
    <xf numFmtId="0" fontId="13" fillId="0" borderId="3" xfId="0" applyFont="1" applyBorder="1" applyAlignment="1">
      <alignment horizontal="center" vertical="center" wrapText="1"/>
    </xf>
    <xf numFmtId="0" fontId="16" fillId="0" borderId="22" xfId="0" applyFont="1" applyBorder="1" applyAlignment="1">
      <alignment horizontal="center" vertical="center"/>
    </xf>
    <xf numFmtId="0" fontId="16" fillId="0" borderId="33" xfId="0" applyFont="1" applyBorder="1" applyAlignment="1">
      <alignment horizontal="center" vertical="center"/>
    </xf>
    <xf numFmtId="0" fontId="13" fillId="0" borderId="52" xfId="0" applyFont="1" applyBorder="1" applyAlignment="1">
      <alignment horizontal="center" vertical="center" wrapText="1"/>
    </xf>
    <xf numFmtId="169" fontId="13" fillId="0" borderId="3" xfId="0" applyNumberFormat="1" applyFont="1" applyBorder="1" applyAlignment="1">
      <alignment horizontal="center" vertical="center" wrapText="1"/>
    </xf>
    <xf numFmtId="169" fontId="13" fillId="0" borderId="52" xfId="0" applyNumberFormat="1" applyFont="1" applyBorder="1" applyAlignment="1">
      <alignment horizontal="center" vertical="center" wrapText="1"/>
    </xf>
    <xf numFmtId="0" fontId="13" fillId="0" borderId="28" xfId="0" applyFont="1" applyBorder="1" applyAlignment="1">
      <alignment horizontal="center" vertical="center" wrapText="1"/>
    </xf>
    <xf numFmtId="0" fontId="13" fillId="0" borderId="53" xfId="0" applyFont="1" applyBorder="1" applyAlignment="1">
      <alignment horizontal="center" vertical="center" wrapText="1"/>
    </xf>
    <xf numFmtId="0" fontId="25" fillId="3" borderId="21" xfId="0" applyFont="1" applyFill="1" applyBorder="1" applyAlignment="1">
      <alignment horizontal="center" vertical="center"/>
    </xf>
    <xf numFmtId="0" fontId="16" fillId="3" borderId="55" xfId="0" applyFont="1" applyFill="1" applyBorder="1" applyAlignment="1">
      <alignment horizontal="center" vertical="center"/>
    </xf>
    <xf numFmtId="0" fontId="16" fillId="3" borderId="32" xfId="0" applyFont="1" applyFill="1" applyBorder="1" applyAlignment="1">
      <alignment horizontal="center" vertical="center"/>
    </xf>
    <xf numFmtId="0" fontId="55" fillId="3" borderId="3" xfId="106" applyFont="1" applyFill="1" applyBorder="1" applyAlignment="1">
      <alignment horizontal="center" vertical="center"/>
    </xf>
    <xf numFmtId="0" fontId="55" fillId="3" borderId="29" xfId="106" applyFont="1" applyFill="1" applyBorder="1" applyAlignment="1">
      <alignment horizontal="center" vertical="center"/>
    </xf>
    <xf numFmtId="0" fontId="55" fillId="3" borderId="9" xfId="106" applyFont="1" applyFill="1" applyBorder="1" applyAlignment="1">
      <alignment horizontal="center" vertical="center"/>
    </xf>
    <xf numFmtId="0" fontId="23" fillId="0" borderId="3" xfId="106" applyFont="1" applyBorder="1" applyAlignment="1" applyProtection="1">
      <alignment horizontal="center" vertical="center"/>
      <protection hidden="1"/>
    </xf>
    <xf numFmtId="0" fontId="23" fillId="0" borderId="29" xfId="106" applyFont="1" applyBorder="1" applyAlignment="1" applyProtection="1">
      <alignment horizontal="center" vertical="center"/>
      <protection hidden="1"/>
    </xf>
    <xf numFmtId="0" fontId="18" fillId="0" borderId="3" xfId="106" applyFont="1" applyBorder="1" applyAlignment="1">
      <alignment horizontal="center" vertical="center"/>
    </xf>
    <xf numFmtId="0" fontId="18" fillId="0" borderId="29" xfId="106" applyFont="1" applyBorder="1" applyAlignment="1">
      <alignment horizontal="center" vertical="center"/>
    </xf>
    <xf numFmtId="0" fontId="18" fillId="0" borderId="9" xfId="106" applyFont="1" applyBorder="1" applyAlignment="1">
      <alignment horizontal="center" vertical="center"/>
    </xf>
    <xf numFmtId="0" fontId="63" fillId="0" borderId="42" xfId="106" applyFont="1" applyBorder="1" applyAlignment="1">
      <alignment horizontal="center" vertical="center"/>
    </xf>
    <xf numFmtId="0" fontId="63" fillId="0" borderId="17" xfId="106" applyFont="1" applyBorder="1" applyAlignment="1">
      <alignment horizontal="center" vertical="center"/>
    </xf>
    <xf numFmtId="0" fontId="63" fillId="0" borderId="18" xfId="106" applyFont="1" applyBorder="1" applyAlignment="1">
      <alignment horizontal="center" vertical="center"/>
    </xf>
    <xf numFmtId="0" fontId="87" fillId="6" borderId="48" xfId="106" applyFont="1" applyFill="1" applyBorder="1" applyAlignment="1">
      <alignment horizontal="center" vertical="center"/>
    </xf>
    <xf numFmtId="0" fontId="87" fillId="6" borderId="49" xfId="106" applyFont="1" applyFill="1" applyBorder="1" applyAlignment="1">
      <alignment horizontal="center" vertical="center"/>
    </xf>
    <xf numFmtId="0" fontId="87" fillId="6" borderId="71" xfId="106" applyFont="1" applyFill="1" applyBorder="1" applyAlignment="1">
      <alignment horizontal="center" vertical="center"/>
    </xf>
    <xf numFmtId="0" fontId="79" fillId="6" borderId="2" xfId="106" applyFont="1" applyFill="1" applyBorder="1" applyAlignment="1">
      <alignment horizontal="left" vertical="center" wrapText="1"/>
    </xf>
    <xf numFmtId="0" fontId="79" fillId="6" borderId="1" xfId="106" applyFont="1" applyFill="1" applyBorder="1" applyAlignment="1">
      <alignment horizontal="left" vertical="center" wrapText="1"/>
    </xf>
    <xf numFmtId="0" fontId="79" fillId="6" borderId="22" xfId="106" applyFont="1" applyFill="1" applyBorder="1" applyAlignment="1">
      <alignment horizontal="center" vertical="center"/>
    </xf>
    <xf numFmtId="0" fontId="79" fillId="6" borderId="21" xfId="106" applyFont="1" applyFill="1" applyBorder="1" applyAlignment="1">
      <alignment horizontal="center" vertical="center"/>
    </xf>
    <xf numFmtId="0" fontId="86" fillId="3" borderId="13" xfId="106" applyFont="1" applyFill="1" applyBorder="1" applyAlignment="1">
      <alignment horizontal="center" vertical="center" wrapText="1"/>
    </xf>
    <xf numFmtId="0" fontId="86" fillId="3" borderId="2" xfId="106" applyFont="1" applyFill="1" applyBorder="1" applyAlignment="1">
      <alignment horizontal="center" vertical="center" wrapText="1"/>
    </xf>
    <xf numFmtId="0" fontId="86" fillId="3" borderId="14" xfId="106" applyFont="1" applyFill="1" applyBorder="1" applyAlignment="1">
      <alignment horizontal="center" vertical="center" wrapText="1"/>
    </xf>
    <xf numFmtId="0" fontId="86" fillId="3" borderId="1" xfId="106" applyFont="1" applyFill="1" applyBorder="1" applyAlignment="1">
      <alignment horizontal="center" vertical="center" wrapText="1"/>
    </xf>
    <xf numFmtId="0" fontId="86" fillId="3" borderId="39" xfId="106" applyFont="1" applyFill="1" applyBorder="1" applyAlignment="1">
      <alignment horizontal="center" vertical="center" wrapText="1"/>
    </xf>
    <xf numFmtId="0" fontId="86" fillId="3" borderId="9" xfId="106" applyFont="1" applyFill="1" applyBorder="1" applyAlignment="1">
      <alignment horizontal="center" vertical="center" wrapText="1"/>
    </xf>
    <xf numFmtId="0" fontId="86" fillId="3" borderId="65" xfId="106" applyFont="1" applyFill="1" applyBorder="1" applyAlignment="1">
      <alignment horizontal="center" vertical="center" wrapText="1"/>
    </xf>
    <xf numFmtId="0" fontId="86" fillId="3" borderId="71" xfId="106" applyFont="1" applyFill="1" applyBorder="1" applyAlignment="1">
      <alignment horizontal="center" vertical="center" wrapText="1"/>
    </xf>
    <xf numFmtId="171" fontId="17" fillId="5" borderId="1" xfId="0" applyNumberFormat="1" applyFont="1" applyFill="1" applyBorder="1" applyAlignment="1">
      <alignment horizontal="center" vertical="center"/>
    </xf>
    <xf numFmtId="0" fontId="42" fillId="0" borderId="56" xfId="0" applyFont="1" applyBorder="1" applyAlignment="1">
      <alignment horizontal="left" vertical="center"/>
    </xf>
    <xf numFmtId="0" fontId="42" fillId="0" borderId="0" xfId="0" applyFont="1" applyAlignment="1">
      <alignment horizontal="left" vertical="center"/>
    </xf>
    <xf numFmtId="0" fontId="37" fillId="3" borderId="60" xfId="0" applyFont="1" applyFill="1" applyBorder="1" applyAlignment="1">
      <alignment horizontal="center" vertical="center" wrapText="1" readingOrder="1"/>
    </xf>
    <xf numFmtId="0" fontId="37" fillId="3" borderId="61" xfId="0" applyFont="1" applyFill="1" applyBorder="1" applyAlignment="1">
      <alignment horizontal="center" vertical="center" wrapText="1" readingOrder="1"/>
    </xf>
    <xf numFmtId="0" fontId="37" fillId="3" borderId="62" xfId="0" applyFont="1" applyFill="1" applyBorder="1" applyAlignment="1">
      <alignment horizontal="center" vertical="center" wrapText="1" readingOrder="1"/>
    </xf>
    <xf numFmtId="0" fontId="37" fillId="3" borderId="57" xfId="0" applyFont="1" applyFill="1" applyBorder="1" applyAlignment="1">
      <alignment horizontal="center" vertical="center" wrapText="1" readingOrder="1"/>
    </xf>
    <xf numFmtId="0" fontId="37" fillId="3" borderId="58" xfId="0" applyFont="1" applyFill="1" applyBorder="1" applyAlignment="1">
      <alignment horizontal="center" vertical="center" wrapText="1" readingOrder="1"/>
    </xf>
    <xf numFmtId="0" fontId="37" fillId="3" borderId="108" xfId="0" applyFont="1" applyFill="1" applyBorder="1" applyAlignment="1">
      <alignment horizontal="center" vertical="center" wrapText="1" readingOrder="1"/>
    </xf>
    <xf numFmtId="0" fontId="37" fillId="3" borderId="109" xfId="0" applyFont="1" applyFill="1" applyBorder="1" applyAlignment="1">
      <alignment horizontal="center" vertical="center" wrapText="1" readingOrder="1"/>
    </xf>
    <xf numFmtId="0" fontId="37" fillId="3" borderId="110" xfId="0" applyFont="1" applyFill="1" applyBorder="1" applyAlignment="1">
      <alignment horizontal="center" vertical="center" wrapText="1" readingOrder="1"/>
    </xf>
    <xf numFmtId="0" fontId="23" fillId="11" borderId="1" xfId="119" applyFont="1" applyFill="1" applyBorder="1" applyAlignment="1">
      <alignment horizontal="center" vertical="center"/>
    </xf>
    <xf numFmtId="0" fontId="18" fillId="3" borderId="1" xfId="119" applyFont="1" applyFill="1" applyBorder="1" applyAlignment="1">
      <alignment horizontal="left" vertical="center"/>
    </xf>
    <xf numFmtId="0" fontId="22" fillId="3" borderId="22" xfId="119" applyFont="1" applyFill="1" applyBorder="1" applyAlignment="1">
      <alignment horizontal="left" vertical="center"/>
    </xf>
    <xf numFmtId="0" fontId="22" fillId="3" borderId="20" xfId="119" applyFont="1" applyFill="1" applyBorder="1" applyAlignment="1">
      <alignment horizontal="left" vertical="center"/>
    </xf>
    <xf numFmtId="0" fontId="22" fillId="3" borderId="33" xfId="119" applyFont="1" applyFill="1" applyBorder="1" applyAlignment="1">
      <alignment horizontal="left" vertical="center"/>
    </xf>
    <xf numFmtId="0" fontId="18" fillId="3" borderId="22" xfId="119" applyFont="1" applyFill="1" applyBorder="1" applyAlignment="1">
      <alignment horizontal="center"/>
    </xf>
    <xf numFmtId="0" fontId="18" fillId="3" borderId="20" xfId="119" applyFont="1" applyFill="1" applyBorder="1" applyAlignment="1">
      <alignment horizontal="center"/>
    </xf>
    <xf numFmtId="0" fontId="18" fillId="3" borderId="33" xfId="119" applyFont="1" applyFill="1" applyBorder="1" applyAlignment="1">
      <alignment horizontal="center"/>
    </xf>
    <xf numFmtId="0" fontId="21" fillId="27" borderId="22" xfId="119" applyFont="1" applyFill="1" applyBorder="1" applyAlignment="1">
      <alignment horizontal="center" vertical="center"/>
    </xf>
    <xf numFmtId="0" fontId="21" fillId="27" borderId="20" xfId="119" applyFont="1" applyFill="1" applyBorder="1" applyAlignment="1">
      <alignment horizontal="center" vertical="center"/>
    </xf>
    <xf numFmtId="0" fontId="21" fillId="27" borderId="33" xfId="119" applyFont="1" applyFill="1" applyBorder="1" applyAlignment="1">
      <alignment horizontal="center" vertical="center"/>
    </xf>
    <xf numFmtId="0" fontId="0" fillId="3" borderId="22" xfId="0" applyFill="1" applyBorder="1" applyAlignment="1">
      <alignment horizontal="center" vertical="center" wrapText="1"/>
    </xf>
    <xf numFmtId="0" fontId="0" fillId="3" borderId="33" xfId="0" applyFill="1" applyBorder="1" applyAlignment="1">
      <alignment horizontal="center" vertical="center" wrapText="1"/>
    </xf>
    <xf numFmtId="0" fontId="23" fillId="12" borderId="1" xfId="119" applyFont="1" applyFill="1" applyBorder="1" applyAlignment="1">
      <alignment horizontal="center" vertical="center"/>
    </xf>
    <xf numFmtId="0" fontId="16" fillId="3" borderId="1" xfId="0" applyFont="1" applyFill="1" applyBorder="1" applyAlignment="1">
      <alignment horizontal="left" vertical="center"/>
    </xf>
    <xf numFmtId="0" fontId="21" fillId="3" borderId="1" xfId="0" applyFont="1" applyFill="1" applyBorder="1" applyAlignment="1">
      <alignment horizontal="center" vertical="center"/>
    </xf>
    <xf numFmtId="0" fontId="23" fillId="19" borderId="22" xfId="119" applyFont="1" applyFill="1" applyBorder="1" applyAlignment="1">
      <alignment horizontal="center" vertical="center"/>
    </xf>
    <xf numFmtId="0" fontId="23" fillId="19" borderId="20" xfId="119" applyFont="1" applyFill="1" applyBorder="1" applyAlignment="1">
      <alignment horizontal="center" vertical="center"/>
    </xf>
    <xf numFmtId="0" fontId="23" fillId="19" borderId="33" xfId="119" applyFont="1" applyFill="1" applyBorder="1" applyAlignment="1">
      <alignment horizontal="center" vertical="center"/>
    </xf>
    <xf numFmtId="0" fontId="21" fillId="27" borderId="1" xfId="119" applyFont="1" applyFill="1" applyBorder="1" applyAlignment="1">
      <alignment horizontal="center" vertical="center"/>
    </xf>
    <xf numFmtId="0" fontId="48" fillId="3" borderId="42" xfId="43" applyFont="1" applyFill="1" applyBorder="1" applyAlignment="1">
      <alignment horizontal="center" vertical="center"/>
    </xf>
    <xf numFmtId="0" fontId="48" fillId="3" borderId="17" xfId="43" applyFont="1" applyFill="1" applyBorder="1" applyAlignment="1">
      <alignment horizontal="center" vertical="center"/>
    </xf>
    <xf numFmtId="0" fontId="48" fillId="3" borderId="17" xfId="43" applyFont="1" applyFill="1" applyBorder="1" applyAlignment="1">
      <alignment horizontal="left" vertical="center"/>
    </xf>
    <xf numFmtId="0" fontId="48" fillId="3" borderId="18" xfId="43" applyFont="1" applyFill="1" applyBorder="1" applyAlignment="1">
      <alignment horizontal="center" vertical="center"/>
    </xf>
    <xf numFmtId="0" fontId="23" fillId="18" borderId="9" xfId="43" applyFont="1" applyFill="1" applyBorder="1" applyAlignment="1">
      <alignment horizontal="center" vertical="center" wrapText="1"/>
    </xf>
    <xf numFmtId="0" fontId="23" fillId="18" borderId="3" xfId="43" applyFont="1" applyFill="1" applyBorder="1" applyAlignment="1">
      <alignment horizontal="center" vertical="center" wrapText="1"/>
    </xf>
    <xf numFmtId="0" fontId="25" fillId="0" borderId="67" xfId="43" applyFont="1" applyBorder="1" applyAlignment="1">
      <alignment horizontal="center" vertical="center" wrapText="1"/>
    </xf>
    <xf numFmtId="0" fontId="25" fillId="0" borderId="68" xfId="43" applyFont="1" applyBorder="1" applyAlignment="1">
      <alignment horizontal="center" vertical="center" wrapText="1"/>
    </xf>
    <xf numFmtId="0" fontId="48" fillId="0" borderId="10" xfId="43" applyFont="1" applyBorder="1" applyAlignment="1">
      <alignment horizontal="center" vertical="center"/>
    </xf>
    <xf numFmtId="0" fontId="48" fillId="28" borderId="32" xfId="43" applyFont="1" applyFill="1" applyBorder="1" applyAlignment="1">
      <alignment horizontal="center" vertical="center"/>
    </xf>
    <xf numFmtId="0" fontId="48" fillId="28" borderId="0" xfId="43" applyFont="1" applyFill="1" applyAlignment="1">
      <alignment horizontal="center" vertical="center"/>
    </xf>
    <xf numFmtId="0" fontId="48" fillId="28" borderId="45" xfId="43" applyFont="1" applyFill="1" applyBorder="1" applyAlignment="1">
      <alignment horizontal="center" vertical="center"/>
    </xf>
    <xf numFmtId="0" fontId="48" fillId="3" borderId="36" xfId="43" applyFont="1" applyFill="1" applyBorder="1" applyAlignment="1">
      <alignment horizontal="center" vertical="center"/>
    </xf>
    <xf numFmtId="0" fontId="48" fillId="3" borderId="37" xfId="43" applyFont="1" applyFill="1" applyBorder="1" applyAlignment="1">
      <alignment horizontal="center" vertical="center"/>
    </xf>
    <xf numFmtId="0" fontId="48" fillId="3" borderId="38" xfId="43" applyFont="1" applyFill="1" applyBorder="1" applyAlignment="1">
      <alignment horizontal="center" vertical="center"/>
    </xf>
    <xf numFmtId="0" fontId="21" fillId="0" borderId="22" xfId="43" applyFont="1" applyBorder="1" applyAlignment="1">
      <alignment horizontal="center" vertical="center"/>
    </xf>
    <xf numFmtId="0" fontId="21" fillId="0" borderId="33" xfId="43" applyFont="1" applyBorder="1" applyAlignment="1">
      <alignment horizontal="center" vertical="center"/>
    </xf>
    <xf numFmtId="0" fontId="21" fillId="3" borderId="22" xfId="43" applyFont="1" applyFill="1" applyBorder="1" applyAlignment="1">
      <alignment horizontal="center" vertical="center"/>
    </xf>
    <xf numFmtId="0" fontId="21" fillId="3" borderId="33" xfId="43" applyFont="1" applyFill="1" applyBorder="1" applyAlignment="1">
      <alignment horizontal="center" vertical="center"/>
    </xf>
    <xf numFmtId="0" fontId="21" fillId="18" borderId="13" xfId="43" applyFont="1" applyFill="1" applyBorder="1" applyAlignment="1">
      <alignment horizontal="center" vertical="center" wrapText="1"/>
    </xf>
    <xf numFmtId="0" fontId="21" fillId="18" borderId="8" xfId="43" applyFont="1" applyFill="1" applyBorder="1" applyAlignment="1">
      <alignment horizontal="center" vertical="center" wrapText="1"/>
    </xf>
    <xf numFmtId="0" fontId="21" fillId="3" borderId="28" xfId="43" applyFont="1" applyFill="1" applyBorder="1" applyAlignment="1">
      <alignment horizontal="center" vertical="center"/>
    </xf>
    <xf numFmtId="0" fontId="21" fillId="3" borderId="63" xfId="43" applyFont="1" applyFill="1" applyBorder="1" applyAlignment="1">
      <alignment horizontal="center" vertical="center"/>
    </xf>
    <xf numFmtId="0" fontId="21" fillId="3" borderId="12" xfId="43" applyFont="1" applyFill="1" applyBorder="1" applyAlignment="1">
      <alignment horizontal="center" vertical="center"/>
    </xf>
    <xf numFmtId="0" fontId="48" fillId="3" borderId="28" xfId="43" applyFont="1" applyFill="1" applyBorder="1" applyAlignment="1">
      <alignment horizontal="center" vertical="center"/>
    </xf>
    <xf numFmtId="0" fontId="48" fillId="3" borderId="63" xfId="43" applyFont="1" applyFill="1" applyBorder="1" applyAlignment="1">
      <alignment horizontal="center" vertical="center"/>
    </xf>
    <xf numFmtId="0" fontId="48" fillId="3" borderId="12" xfId="43" applyFont="1" applyFill="1" applyBorder="1" applyAlignment="1">
      <alignment horizontal="center" vertical="center"/>
    </xf>
    <xf numFmtId="0" fontId="21" fillId="18" borderId="2" xfId="43" applyFont="1" applyFill="1" applyBorder="1" applyAlignment="1">
      <alignment horizontal="center" vertical="center" wrapText="1"/>
    </xf>
    <xf numFmtId="0" fontId="21" fillId="0" borderId="14" xfId="43" applyFont="1" applyBorder="1" applyAlignment="1">
      <alignment horizontal="center" vertical="center"/>
    </xf>
    <xf numFmtId="0" fontId="21" fillId="0" borderId="16" xfId="43" applyFont="1" applyBorder="1" applyAlignment="1">
      <alignment horizontal="center" vertical="center"/>
    </xf>
    <xf numFmtId="0" fontId="48" fillId="3" borderId="0" xfId="133" applyFont="1" applyFill="1" applyAlignment="1">
      <alignment horizontal="center"/>
    </xf>
    <xf numFmtId="166" fontId="90" fillId="3" borderId="22" xfId="133" applyNumberFormat="1" applyFont="1" applyFill="1" applyBorder="1" applyAlignment="1">
      <alignment horizontal="center" vertical="center" wrapText="1"/>
    </xf>
    <xf numFmtId="166" fontId="90" fillId="3" borderId="33" xfId="133" applyNumberFormat="1" applyFont="1" applyFill="1" applyBorder="1" applyAlignment="1">
      <alignment horizontal="center" vertical="center" wrapText="1"/>
    </xf>
    <xf numFmtId="0" fontId="90" fillId="3" borderId="1" xfId="133" applyFont="1" applyFill="1" applyBorder="1" applyAlignment="1">
      <alignment horizontal="center" vertical="center"/>
    </xf>
    <xf numFmtId="166" fontId="13" fillId="0" borderId="22" xfId="0" applyNumberFormat="1" applyFont="1" applyBorder="1" applyAlignment="1">
      <alignment horizontal="center" vertical="center"/>
    </xf>
    <xf numFmtId="166" fontId="13" fillId="0" borderId="33" xfId="0" applyNumberFormat="1" applyFont="1" applyBorder="1" applyAlignment="1">
      <alignment horizontal="center" vertical="center"/>
    </xf>
    <xf numFmtId="166" fontId="13" fillId="0" borderId="1" xfId="0" applyNumberFormat="1" applyFont="1" applyBorder="1" applyAlignment="1">
      <alignment horizontal="center" vertical="center"/>
    </xf>
    <xf numFmtId="0" fontId="32" fillId="0" borderId="42" xfId="0" applyFont="1" applyBorder="1" applyAlignment="1">
      <alignment horizontal="center" vertical="center"/>
    </xf>
    <xf numFmtId="0" fontId="32" fillId="0" borderId="43" xfId="0" applyFont="1" applyBorder="1" applyAlignment="1">
      <alignment horizontal="center" vertical="center"/>
    </xf>
    <xf numFmtId="0" fontId="16" fillId="0" borderId="65" xfId="0" applyFont="1" applyBorder="1" applyAlignment="1">
      <alignment horizontal="center" vertical="center"/>
    </xf>
    <xf numFmtId="0" fontId="16" fillId="0" borderId="49" xfId="0" applyFont="1" applyBorder="1" applyAlignment="1">
      <alignment horizontal="center" vertical="center"/>
    </xf>
    <xf numFmtId="0" fontId="13" fillId="0" borderId="39" xfId="0" applyFont="1" applyBorder="1" applyAlignment="1">
      <alignment horizontal="center" vertical="center" wrapText="1"/>
    </xf>
    <xf numFmtId="0" fontId="48" fillId="3" borderId="37" xfId="43" applyFont="1" applyFill="1" applyBorder="1" applyAlignment="1">
      <alignment horizontal="left" vertical="center"/>
    </xf>
    <xf numFmtId="0" fontId="21" fillId="18" borderId="1" xfId="43" applyFont="1" applyFill="1" applyBorder="1" applyAlignment="1">
      <alignment horizontal="center" vertical="center" wrapText="1"/>
    </xf>
    <xf numFmtId="0" fontId="13" fillId="3" borderId="13" xfId="0" applyFont="1" applyFill="1" applyBorder="1" applyAlignment="1">
      <alignment horizontal="center" vertical="center" wrapText="1"/>
    </xf>
    <xf numFmtId="0" fontId="13" fillId="3" borderId="14" xfId="0" applyFont="1" applyFill="1" applyBorder="1" applyAlignment="1">
      <alignment horizontal="center" vertical="center" wrapText="1"/>
    </xf>
    <xf numFmtId="0" fontId="13" fillId="3" borderId="16" xfId="0" applyFont="1" applyFill="1" applyBorder="1" applyAlignment="1">
      <alignment horizontal="center" vertical="center" wrapText="1"/>
    </xf>
    <xf numFmtId="0" fontId="0" fillId="0" borderId="39" xfId="0" applyBorder="1" applyAlignment="1">
      <alignment horizontal="center" vertical="center"/>
    </xf>
    <xf numFmtId="0" fontId="0" fillId="0" borderId="29" xfId="0" applyBorder="1" applyAlignment="1">
      <alignment horizontal="center" vertical="center"/>
    </xf>
    <xf numFmtId="0" fontId="0" fillId="0" borderId="52" xfId="0" applyBorder="1" applyAlignment="1">
      <alignment horizontal="center" vertical="center"/>
    </xf>
    <xf numFmtId="0" fontId="0" fillId="0" borderId="65" xfId="0" applyBorder="1" applyAlignment="1">
      <alignment horizontal="center" vertical="center"/>
    </xf>
    <xf numFmtId="0" fontId="0" fillId="0" borderId="22" xfId="0" applyBorder="1" applyAlignment="1">
      <alignment horizontal="center" vertical="center"/>
    </xf>
    <xf numFmtId="0" fontId="0" fillId="0" borderId="35" xfId="0" applyBorder="1" applyAlignment="1">
      <alignment horizontal="center" vertical="center"/>
    </xf>
    <xf numFmtId="0" fontId="0" fillId="0" borderId="13"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34" xfId="0" applyBorder="1" applyAlignment="1">
      <alignment horizontal="center" vertical="center"/>
    </xf>
    <xf numFmtId="0" fontId="0" fillId="0" borderId="41" xfId="0" applyBorder="1" applyAlignment="1">
      <alignment horizontal="center" vertical="center"/>
    </xf>
    <xf numFmtId="0" fontId="0" fillId="0" borderId="67" xfId="0" applyBorder="1" applyAlignment="1">
      <alignment horizontal="center" vertical="center"/>
    </xf>
    <xf numFmtId="0" fontId="0" fillId="0" borderId="49" xfId="0" applyBorder="1" applyAlignment="1">
      <alignment horizontal="center" vertical="center"/>
    </xf>
    <xf numFmtId="0" fontId="0" fillId="0" borderId="20" xfId="0" applyBorder="1" applyAlignment="1">
      <alignment horizontal="center" vertical="center"/>
    </xf>
    <xf numFmtId="0" fontId="0" fillId="0" borderId="26" xfId="0" applyBorder="1" applyAlignment="1">
      <alignment horizontal="center" vertical="center"/>
    </xf>
    <xf numFmtId="0" fontId="15" fillId="0" borderId="3" xfId="0" applyFont="1" applyBorder="1" applyAlignment="1">
      <alignment horizontal="center" vertical="center"/>
    </xf>
    <xf numFmtId="0" fontId="13" fillId="6" borderId="13" xfId="0" applyFont="1" applyFill="1" applyBorder="1" applyAlignment="1">
      <alignment horizontal="center" vertical="center"/>
    </xf>
    <xf numFmtId="0" fontId="13" fillId="6" borderId="14" xfId="0" applyFont="1" applyFill="1" applyBorder="1" applyAlignment="1">
      <alignment horizontal="center" vertical="center"/>
    </xf>
    <xf numFmtId="0" fontId="13" fillId="11" borderId="35" xfId="0" applyFont="1" applyFill="1" applyBorder="1" applyAlignment="1">
      <alignment horizontal="center" vertical="center" wrapText="1"/>
    </xf>
    <xf numFmtId="0" fontId="13" fillId="11" borderId="26" xfId="0" applyFont="1" applyFill="1" applyBorder="1" applyAlignment="1">
      <alignment horizontal="center" vertical="center" wrapText="1"/>
    </xf>
    <xf numFmtId="0" fontId="13" fillId="11" borderId="27" xfId="0" applyFont="1" applyFill="1" applyBorder="1" applyAlignment="1">
      <alignment horizontal="center" vertical="center" wrapText="1"/>
    </xf>
    <xf numFmtId="0" fontId="13" fillId="25" borderId="35" xfId="0" applyFont="1" applyFill="1" applyBorder="1" applyAlignment="1">
      <alignment horizontal="center" vertical="center" wrapText="1"/>
    </xf>
    <xf numFmtId="0" fontId="13" fillId="25" borderId="26" xfId="0" applyFont="1" applyFill="1" applyBorder="1" applyAlignment="1">
      <alignment horizontal="center" vertical="center" wrapText="1"/>
    </xf>
    <xf numFmtId="0" fontId="13" fillId="25" borderId="70" xfId="0" applyFont="1" applyFill="1" applyBorder="1" applyAlignment="1">
      <alignment horizontal="center" vertical="center" wrapText="1"/>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166" fontId="90" fillId="3" borderId="1" xfId="133" applyNumberFormat="1" applyFont="1" applyFill="1" applyBorder="1" applyAlignment="1">
      <alignment horizontal="center" vertical="center"/>
    </xf>
    <xf numFmtId="166" fontId="90" fillId="3" borderId="1" xfId="133" applyNumberFormat="1" applyFont="1" applyFill="1" applyBorder="1" applyAlignment="1">
      <alignment horizontal="center" vertical="center" wrapText="1"/>
    </xf>
    <xf numFmtId="0" fontId="13" fillId="0" borderId="29" xfId="0" applyFont="1" applyBorder="1" applyAlignment="1">
      <alignment horizontal="center" vertical="center" wrapText="1"/>
    </xf>
    <xf numFmtId="0" fontId="16" fillId="0" borderId="71" xfId="0" applyFont="1" applyBorder="1" applyAlignment="1">
      <alignment horizontal="center" vertical="center"/>
    </xf>
    <xf numFmtId="0" fontId="13" fillId="0" borderId="22" xfId="0" applyFont="1" applyBorder="1" applyAlignment="1">
      <alignment horizontal="center" vertical="center"/>
    </xf>
    <xf numFmtId="0" fontId="13" fillId="0" borderId="33" xfId="0" applyFont="1" applyBorder="1" applyAlignment="1">
      <alignment horizontal="center" vertical="center"/>
    </xf>
    <xf numFmtId="0" fontId="13" fillId="0" borderId="1" xfId="0" applyFont="1" applyBorder="1" applyAlignment="1">
      <alignment horizontal="center"/>
    </xf>
  </cellXfs>
  <cellStyles count="134">
    <cellStyle name="Comma" xfId="98" builtinId="3"/>
    <cellStyle name="Comma 2" xfId="1" xr:uid="{00000000-0005-0000-0000-000000000000}"/>
    <cellStyle name="Comma 2 2" xfId="2" xr:uid="{00000000-0005-0000-0000-000001000000}"/>
    <cellStyle name="Comma 2 2 2" xfId="3" xr:uid="{00000000-0005-0000-0000-000002000000}"/>
    <cellStyle name="Comma 2 2 3" xfId="4" xr:uid="{00000000-0005-0000-0000-000003000000}"/>
    <cellStyle name="Comma 2 3" xfId="5" xr:uid="{00000000-0005-0000-0000-000004000000}"/>
    <cellStyle name="Comma 2 4" xfId="6" xr:uid="{00000000-0005-0000-0000-000005000000}"/>
    <cellStyle name="Comma 2 5" xfId="7" xr:uid="{00000000-0005-0000-0000-000006000000}"/>
    <cellStyle name="Comma 2 6" xfId="126" xr:uid="{D9040429-735E-41AA-943B-C5FD84E0700C}"/>
    <cellStyle name="Comma 3" xfId="8" xr:uid="{00000000-0005-0000-0000-000007000000}"/>
    <cellStyle name="Comma 3 2" xfId="123" xr:uid="{4E1DF4C9-FBB9-4AAD-8113-C47F2A862076}"/>
    <cellStyle name="Comma 4" xfId="9" xr:uid="{00000000-0005-0000-0000-000008000000}"/>
    <cellStyle name="Comma 4 2" xfId="10" xr:uid="{00000000-0005-0000-0000-000009000000}"/>
    <cellStyle name="Comma 4 3" xfId="11" xr:uid="{00000000-0005-0000-0000-00000A000000}"/>
    <cellStyle name="Comma 4 4" xfId="12" xr:uid="{00000000-0005-0000-0000-00000B000000}"/>
    <cellStyle name="Comma 4 5" xfId="122" xr:uid="{D84910D4-C030-4903-9C7A-3644C0142949}"/>
    <cellStyle name="Comma 5" xfId="13" xr:uid="{00000000-0005-0000-0000-00000C000000}"/>
    <cellStyle name="Comma 5 2" xfId="128" xr:uid="{E40CA749-47D9-49F8-B8C2-F56B1463DD21}"/>
    <cellStyle name="Comma 6" xfId="14" xr:uid="{00000000-0005-0000-0000-00000D000000}"/>
    <cellStyle name="Comma 8" xfId="100" xr:uid="{404F2925-68E2-463C-BCB9-4BE0676E3BA4}"/>
    <cellStyle name="Comma 9 3" xfId="15" xr:uid="{00000000-0005-0000-0000-00000E000000}"/>
    <cellStyle name="Hyperlink" xfId="131" builtinId="8"/>
    <cellStyle name="Hyperlink 2" xfId="16" xr:uid="{00000000-0005-0000-0000-000010000000}"/>
    <cellStyle name="Normal" xfId="0" builtinId="0"/>
    <cellStyle name="Normal 10" xfId="17" xr:uid="{00000000-0005-0000-0000-000012000000}"/>
    <cellStyle name="Normal 10 2" xfId="18" xr:uid="{00000000-0005-0000-0000-000013000000}"/>
    <cellStyle name="Normal 10 2 2" xfId="19" xr:uid="{00000000-0005-0000-0000-000014000000}"/>
    <cellStyle name="Normal 10 2 2 2" xfId="20" xr:uid="{00000000-0005-0000-0000-000015000000}"/>
    <cellStyle name="Normal 10 2 3" xfId="21" xr:uid="{00000000-0005-0000-0000-000016000000}"/>
    <cellStyle name="Normal 10 3" xfId="22" xr:uid="{00000000-0005-0000-0000-000017000000}"/>
    <cellStyle name="Normal 10 3 2" xfId="23" xr:uid="{00000000-0005-0000-0000-000018000000}"/>
    <cellStyle name="Normal 10 4" xfId="24" xr:uid="{00000000-0005-0000-0000-000019000000}"/>
    <cellStyle name="Normal 11" xfId="25" xr:uid="{00000000-0005-0000-0000-00001A000000}"/>
    <cellStyle name="Normal 11 2" xfId="26" xr:uid="{00000000-0005-0000-0000-00001B000000}"/>
    <cellStyle name="Normal 11 2 2" xfId="27" xr:uid="{00000000-0005-0000-0000-00001C000000}"/>
    <cellStyle name="Normal 11 3" xfId="28" xr:uid="{00000000-0005-0000-0000-00001D000000}"/>
    <cellStyle name="Normal 12" xfId="29" xr:uid="{00000000-0005-0000-0000-00001E000000}"/>
    <cellStyle name="Normal 12 2" xfId="30" xr:uid="{00000000-0005-0000-0000-00001F000000}"/>
    <cellStyle name="Normal 13" xfId="31" xr:uid="{00000000-0005-0000-0000-000020000000}"/>
    <cellStyle name="Normal 14" xfId="32" xr:uid="{00000000-0005-0000-0000-000021000000}"/>
    <cellStyle name="Normal 14 2 2" xfId="33" xr:uid="{00000000-0005-0000-0000-000022000000}"/>
    <cellStyle name="Normal 15" xfId="104" xr:uid="{36EFC056-7BCB-4BCD-B148-3A2A3A274F4D}"/>
    <cellStyle name="Normal 16" xfId="105" xr:uid="{56D46472-3D51-40E5-B26F-0B44264806AE}"/>
    <cellStyle name="Normal 16 2" xfId="117" xr:uid="{02615D38-7A9F-46E7-BE9D-027E4ABAAB7A}"/>
    <cellStyle name="Normal 17 2" xfId="132" xr:uid="{9244BE8A-2F9E-4EE5-A36F-F195CBBBA572}"/>
    <cellStyle name="Normal 197" xfId="34" xr:uid="{00000000-0005-0000-0000-000023000000}"/>
    <cellStyle name="Normal 2" xfId="35" xr:uid="{00000000-0005-0000-0000-000024000000}"/>
    <cellStyle name="Normal 2 10" xfId="119" xr:uid="{4ABD6936-CD53-4415-A09C-01A65630EF1F}"/>
    <cellStyle name="Normal 2 2" xfId="36" xr:uid="{00000000-0005-0000-0000-000025000000}"/>
    <cellStyle name="Normal 2 2 2" xfId="37" xr:uid="{00000000-0005-0000-0000-000026000000}"/>
    <cellStyle name="Normal 2 2 2 2" xfId="108" xr:uid="{1950B71A-0A97-4C07-9E07-85A0D74BE3E5}"/>
    <cellStyle name="Normal 2 2 3" xfId="38" xr:uid="{00000000-0005-0000-0000-000027000000}"/>
    <cellStyle name="Normal 2 2 4" xfId="39" xr:uid="{00000000-0005-0000-0000-000028000000}"/>
    <cellStyle name="Normal 2 2 4 2" xfId="109" xr:uid="{9D4E0B18-1998-4CAB-BD86-310022C82D88}"/>
    <cellStyle name="Normal 2 3" xfId="40" xr:uid="{00000000-0005-0000-0000-000029000000}"/>
    <cellStyle name="Normal 2 3 2" xfId="41" xr:uid="{00000000-0005-0000-0000-00002A000000}"/>
    <cellStyle name="Normal 2 3 3" xfId="42" xr:uid="{00000000-0005-0000-0000-00002B000000}"/>
    <cellStyle name="Normal 2 3 3 2" xfId="110" xr:uid="{C3D29ABF-A365-4871-A020-364842B8B8BA}"/>
    <cellStyle name="Normal 2 3 5" xfId="133" xr:uid="{8539FFF8-915C-4155-83B7-0B0530F3E8FA}"/>
    <cellStyle name="Normal 2 4" xfId="43" xr:uid="{00000000-0005-0000-0000-00002C000000}"/>
    <cellStyle name="Normal 2 5" xfId="44" xr:uid="{00000000-0005-0000-0000-00002D000000}"/>
    <cellStyle name="Normal 2 5 2" xfId="45" xr:uid="{00000000-0005-0000-0000-00002E000000}"/>
    <cellStyle name="Normal 2 5 2 2" xfId="46" xr:uid="{00000000-0005-0000-0000-00002F000000}"/>
    <cellStyle name="Normal 2 5 3" xfId="47" xr:uid="{00000000-0005-0000-0000-000030000000}"/>
    <cellStyle name="Normal 2 6" xfId="48" xr:uid="{00000000-0005-0000-0000-000031000000}"/>
    <cellStyle name="Normal 2 6 2" xfId="111" xr:uid="{CBDEDFF1-C3EB-4926-B44A-65CAD5D26333}"/>
    <cellStyle name="Normal 23 3" xfId="49" xr:uid="{00000000-0005-0000-0000-000032000000}"/>
    <cellStyle name="Normal 23 3 2" xfId="50" xr:uid="{00000000-0005-0000-0000-000033000000}"/>
    <cellStyle name="Normal 23 3 3" xfId="51" xr:uid="{00000000-0005-0000-0000-000034000000}"/>
    <cellStyle name="Normal 3" xfId="52" xr:uid="{00000000-0005-0000-0000-000035000000}"/>
    <cellStyle name="Normal 3 10" xfId="53" xr:uid="{00000000-0005-0000-0000-000036000000}"/>
    <cellStyle name="Normal 3 2" xfId="54" xr:uid="{00000000-0005-0000-0000-000037000000}"/>
    <cellStyle name="Normal 3 2 2" xfId="55" xr:uid="{00000000-0005-0000-0000-000038000000}"/>
    <cellStyle name="Normal 3 2 3" xfId="56" xr:uid="{00000000-0005-0000-0000-000039000000}"/>
    <cellStyle name="Normal 3 2 4" xfId="57" xr:uid="{00000000-0005-0000-0000-00003A000000}"/>
    <cellStyle name="Normal 3 2 5" xfId="129" xr:uid="{FD0A2D7F-2CBD-4133-87C0-49F28C5D6189}"/>
    <cellStyle name="Normal 3 3" xfId="58" xr:uid="{00000000-0005-0000-0000-00003B000000}"/>
    <cellStyle name="Normal 3 4" xfId="59" xr:uid="{00000000-0005-0000-0000-00003C000000}"/>
    <cellStyle name="Normal 3 4 2" xfId="113" xr:uid="{7EA37697-BB05-4287-ACC7-F2107C5EE84D}"/>
    <cellStyle name="Normal 3 5" xfId="112" xr:uid="{9324B33E-8A11-40AC-AF29-9224DEB3AABB}"/>
    <cellStyle name="Normal 3 6" xfId="121" xr:uid="{160033A4-EDD1-49FC-994B-622F29BBB4D7}"/>
    <cellStyle name="Normal 31 2" xfId="60" xr:uid="{00000000-0005-0000-0000-00003D000000}"/>
    <cellStyle name="Normal 4" xfId="61" xr:uid="{00000000-0005-0000-0000-00003E000000}"/>
    <cellStyle name="Normal 4 2" xfId="62" xr:uid="{00000000-0005-0000-0000-00003F000000}"/>
    <cellStyle name="Normal 4 2 2" xfId="63" xr:uid="{00000000-0005-0000-0000-000040000000}"/>
    <cellStyle name="Normal 4 2 2 2" xfId="102" xr:uid="{4634081C-9563-4E15-8819-C68AD14E9EBD}"/>
    <cellStyle name="Normal 4 2 3" xfId="64" xr:uid="{00000000-0005-0000-0000-000041000000}"/>
    <cellStyle name="Normal 4 2 4" xfId="65" xr:uid="{00000000-0005-0000-0000-000042000000}"/>
    <cellStyle name="Normal 4 2 5 2" xfId="103" xr:uid="{226C5A13-E120-496D-8D03-108D0536986D}"/>
    <cellStyle name="Normal 4 2 6" xfId="99" xr:uid="{2C686F8A-F326-4095-913B-CBC74DFDDB75}"/>
    <cellStyle name="Normal 4 2 7" xfId="118" xr:uid="{40AE9381-4049-4BEF-A013-1DEFF8168D48}"/>
    <cellStyle name="Normal 4 3" xfId="66" xr:uid="{00000000-0005-0000-0000-000043000000}"/>
    <cellStyle name="Normal 4 4" xfId="106" xr:uid="{5C7CCD4E-BC51-4BFB-914E-3B2518F09BC4}"/>
    <cellStyle name="Normal 4 5" xfId="127" xr:uid="{AEE50F95-E992-425C-A2BF-53BCDA7D32E1}"/>
    <cellStyle name="Normal 40" xfId="96" xr:uid="{0C09BF61-5442-4542-88D9-DC6AF6CF22A3}"/>
    <cellStyle name="Normal 42" xfId="124" xr:uid="{ACB8AD22-F130-4E9D-B350-6E2DE2330D90}"/>
    <cellStyle name="Normal 48" xfId="125" xr:uid="{40323F61-F1A3-4F9A-90CB-EAAD2194631A}"/>
    <cellStyle name="Normal 5" xfId="67" xr:uid="{00000000-0005-0000-0000-000044000000}"/>
    <cellStyle name="Normal 5 2" xfId="68" xr:uid="{00000000-0005-0000-0000-000045000000}"/>
    <cellStyle name="Normal 5 2 2" xfId="69" xr:uid="{00000000-0005-0000-0000-000046000000}"/>
    <cellStyle name="Normal 5 3" xfId="70" xr:uid="{00000000-0005-0000-0000-000047000000}"/>
    <cellStyle name="Normal 5 4" xfId="71" xr:uid="{00000000-0005-0000-0000-000048000000}"/>
    <cellStyle name="Normal 5 5" xfId="72" xr:uid="{00000000-0005-0000-0000-000049000000}"/>
    <cellStyle name="Normal 6" xfId="73" xr:uid="{00000000-0005-0000-0000-00004A000000}"/>
    <cellStyle name="Normal 6 2" xfId="120" xr:uid="{0573FD5B-C45E-432F-B3E3-56C4A5C813DF}"/>
    <cellStyle name="Normal 7" xfId="74" xr:uid="{00000000-0005-0000-0000-00004B000000}"/>
    <cellStyle name="Normal 7 2" xfId="75" xr:uid="{00000000-0005-0000-0000-00004C000000}"/>
    <cellStyle name="Normal 7 3" xfId="76" xr:uid="{00000000-0005-0000-0000-00004D000000}"/>
    <cellStyle name="Normal 7 4" xfId="77" xr:uid="{00000000-0005-0000-0000-00004E000000}"/>
    <cellStyle name="Normal 7 4 2" xfId="114" xr:uid="{59D25E1A-ACEC-4992-B85E-0D5BF77CF2F0}"/>
    <cellStyle name="Normal 8" xfId="78" xr:uid="{00000000-0005-0000-0000-00004F000000}"/>
    <cellStyle name="Normal 8 2" xfId="79" xr:uid="{00000000-0005-0000-0000-000050000000}"/>
    <cellStyle name="Normal 8 2 2" xfId="80" xr:uid="{00000000-0005-0000-0000-000051000000}"/>
    <cellStyle name="Normal 8 3" xfId="81" xr:uid="{00000000-0005-0000-0000-000052000000}"/>
    <cellStyle name="Normal 8 4" xfId="82" xr:uid="{00000000-0005-0000-0000-000053000000}"/>
    <cellStyle name="Normal 8 5" xfId="83" xr:uid="{00000000-0005-0000-0000-000054000000}"/>
    <cellStyle name="Normal 9" xfId="84" xr:uid="{00000000-0005-0000-0000-000055000000}"/>
    <cellStyle name="Normal 9 2" xfId="115" xr:uid="{4C6FAB44-E997-4AAC-8700-AB165A4C8CC3}"/>
    <cellStyle name="Note 4" xfId="97" xr:uid="{589FFF6E-9E51-4239-B591-B833E23EFDD2}"/>
    <cellStyle name="Percent" xfId="95" builtinId="5"/>
    <cellStyle name="Percent 2" xfId="85" xr:uid="{00000000-0005-0000-0000-000056000000}"/>
    <cellStyle name="Percent 2 2" xfId="86" xr:uid="{00000000-0005-0000-0000-000057000000}"/>
    <cellStyle name="Percent 2 2 2" xfId="87" xr:uid="{00000000-0005-0000-0000-000058000000}"/>
    <cellStyle name="Percent 2 2 2 2" xfId="88" xr:uid="{00000000-0005-0000-0000-000059000000}"/>
    <cellStyle name="Percent 2 2 3" xfId="89" xr:uid="{00000000-0005-0000-0000-00005A000000}"/>
    <cellStyle name="Percent 2 3" xfId="90" xr:uid="{00000000-0005-0000-0000-00005B000000}"/>
    <cellStyle name="Percent 2 3 2" xfId="91" xr:uid="{00000000-0005-0000-0000-00005C000000}"/>
    <cellStyle name="Percent 2 4" xfId="92" xr:uid="{00000000-0005-0000-0000-00005D000000}"/>
    <cellStyle name="Percent 2 5" xfId="107" xr:uid="{D8E5AD55-2957-42B6-8C96-5A71C465A783}"/>
    <cellStyle name="Percent 2 6" xfId="130" xr:uid="{ABFC4042-8DFD-46CC-A2EA-97E0C5DD60D1}"/>
    <cellStyle name="Percent 3" xfId="93" xr:uid="{00000000-0005-0000-0000-00005E000000}"/>
    <cellStyle name="Percent 3 2" xfId="116" xr:uid="{0F5A9A25-3A20-4DD4-9227-110C458DB748}"/>
    <cellStyle name="Percent 4" xfId="101" xr:uid="{87EB6BFB-3578-4EC8-9990-8F6A8F930EC6}"/>
    <cellStyle name="TableStyleLight1" xfId="94" xr:uid="{00000000-0005-0000-0000-00005F000000}"/>
  </cellStyles>
  <dxfs count="1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FFFF00"/>
      </font>
      <fill>
        <patternFill>
          <bgColor rgb="FFFFFF00"/>
        </patternFill>
      </fill>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s>
  <tableStyles count="0" defaultTableStyle="TableStyleMedium2" defaultPivotStyle="PivotStyleLight16"/>
  <colors>
    <mruColors>
      <color rgb="FF00FFCC"/>
      <color rgb="FFFFFF99"/>
      <color rgb="FFFFCC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0.xml"/><Relationship Id="rId21" Type="http://schemas.openxmlformats.org/officeDocument/2006/relationships/worksheet" Target="worksheets/sheet21.xml"/><Relationship Id="rId42" Type="http://schemas.openxmlformats.org/officeDocument/2006/relationships/externalLink" Target="externalLinks/externalLink15.xml"/><Relationship Id="rId63" Type="http://schemas.openxmlformats.org/officeDocument/2006/relationships/externalLink" Target="externalLinks/externalLink36.xml"/><Relationship Id="rId84" Type="http://schemas.openxmlformats.org/officeDocument/2006/relationships/externalLink" Target="externalLinks/externalLink57.xml"/><Relationship Id="rId138" Type="http://schemas.openxmlformats.org/officeDocument/2006/relationships/externalLink" Target="externalLinks/externalLink111.xml"/><Relationship Id="rId159" Type="http://schemas.openxmlformats.org/officeDocument/2006/relationships/externalLink" Target="externalLinks/externalLink132.xml"/><Relationship Id="rId170" Type="http://schemas.openxmlformats.org/officeDocument/2006/relationships/externalLink" Target="externalLinks/externalLink143.xml"/><Relationship Id="rId191" Type="http://schemas.openxmlformats.org/officeDocument/2006/relationships/externalLink" Target="externalLinks/externalLink164.xml"/><Relationship Id="rId205" Type="http://schemas.openxmlformats.org/officeDocument/2006/relationships/calcChain" Target="calcChain.xml"/><Relationship Id="rId107" Type="http://schemas.openxmlformats.org/officeDocument/2006/relationships/externalLink" Target="externalLinks/externalLink80.xml"/><Relationship Id="rId11" Type="http://schemas.openxmlformats.org/officeDocument/2006/relationships/worksheet" Target="worksheets/sheet11.xml"/><Relationship Id="rId32" Type="http://schemas.openxmlformats.org/officeDocument/2006/relationships/externalLink" Target="externalLinks/externalLink5.xml"/><Relationship Id="rId53" Type="http://schemas.openxmlformats.org/officeDocument/2006/relationships/externalLink" Target="externalLinks/externalLink26.xml"/><Relationship Id="rId74" Type="http://schemas.openxmlformats.org/officeDocument/2006/relationships/externalLink" Target="externalLinks/externalLink47.xml"/><Relationship Id="rId128" Type="http://schemas.openxmlformats.org/officeDocument/2006/relationships/externalLink" Target="externalLinks/externalLink101.xml"/><Relationship Id="rId149" Type="http://schemas.openxmlformats.org/officeDocument/2006/relationships/externalLink" Target="externalLinks/externalLink122.xml"/><Relationship Id="rId5" Type="http://schemas.openxmlformats.org/officeDocument/2006/relationships/worksheet" Target="worksheets/sheet5.xml"/><Relationship Id="rId95" Type="http://schemas.openxmlformats.org/officeDocument/2006/relationships/externalLink" Target="externalLinks/externalLink68.xml"/><Relationship Id="rId160" Type="http://schemas.openxmlformats.org/officeDocument/2006/relationships/externalLink" Target="externalLinks/externalLink133.xml"/><Relationship Id="rId181" Type="http://schemas.openxmlformats.org/officeDocument/2006/relationships/externalLink" Target="externalLinks/externalLink154.xml"/><Relationship Id="rId22" Type="http://schemas.openxmlformats.org/officeDocument/2006/relationships/worksheet" Target="worksheets/sheet22.xml"/><Relationship Id="rId43" Type="http://schemas.openxmlformats.org/officeDocument/2006/relationships/externalLink" Target="externalLinks/externalLink16.xml"/><Relationship Id="rId64" Type="http://schemas.openxmlformats.org/officeDocument/2006/relationships/externalLink" Target="externalLinks/externalLink37.xml"/><Relationship Id="rId118" Type="http://schemas.openxmlformats.org/officeDocument/2006/relationships/externalLink" Target="externalLinks/externalLink91.xml"/><Relationship Id="rId139" Type="http://schemas.openxmlformats.org/officeDocument/2006/relationships/externalLink" Target="externalLinks/externalLink112.xml"/><Relationship Id="rId85" Type="http://schemas.openxmlformats.org/officeDocument/2006/relationships/externalLink" Target="externalLinks/externalLink58.xml"/><Relationship Id="rId150" Type="http://schemas.openxmlformats.org/officeDocument/2006/relationships/externalLink" Target="externalLinks/externalLink123.xml"/><Relationship Id="rId171" Type="http://schemas.openxmlformats.org/officeDocument/2006/relationships/externalLink" Target="externalLinks/externalLink144.xml"/><Relationship Id="rId192" Type="http://schemas.openxmlformats.org/officeDocument/2006/relationships/externalLink" Target="externalLinks/externalLink165.xml"/><Relationship Id="rId12" Type="http://schemas.openxmlformats.org/officeDocument/2006/relationships/worksheet" Target="worksheets/sheet12.xml"/><Relationship Id="rId33" Type="http://schemas.openxmlformats.org/officeDocument/2006/relationships/externalLink" Target="externalLinks/externalLink6.xml"/><Relationship Id="rId108" Type="http://schemas.openxmlformats.org/officeDocument/2006/relationships/externalLink" Target="externalLinks/externalLink81.xml"/><Relationship Id="rId129" Type="http://schemas.openxmlformats.org/officeDocument/2006/relationships/externalLink" Target="externalLinks/externalLink102.xml"/><Relationship Id="rId54" Type="http://schemas.openxmlformats.org/officeDocument/2006/relationships/externalLink" Target="externalLinks/externalLink27.xml"/><Relationship Id="rId75" Type="http://schemas.openxmlformats.org/officeDocument/2006/relationships/externalLink" Target="externalLinks/externalLink48.xml"/><Relationship Id="rId96" Type="http://schemas.openxmlformats.org/officeDocument/2006/relationships/externalLink" Target="externalLinks/externalLink69.xml"/><Relationship Id="rId140" Type="http://schemas.openxmlformats.org/officeDocument/2006/relationships/externalLink" Target="externalLinks/externalLink113.xml"/><Relationship Id="rId161" Type="http://schemas.openxmlformats.org/officeDocument/2006/relationships/externalLink" Target="externalLinks/externalLink134.xml"/><Relationship Id="rId182" Type="http://schemas.openxmlformats.org/officeDocument/2006/relationships/externalLink" Target="externalLinks/externalLink155.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92.xml"/><Relationship Id="rId44" Type="http://schemas.openxmlformats.org/officeDocument/2006/relationships/externalLink" Target="externalLinks/externalLink17.xml"/><Relationship Id="rId65" Type="http://schemas.openxmlformats.org/officeDocument/2006/relationships/externalLink" Target="externalLinks/externalLink38.xml"/><Relationship Id="rId86" Type="http://schemas.openxmlformats.org/officeDocument/2006/relationships/externalLink" Target="externalLinks/externalLink59.xml"/><Relationship Id="rId130" Type="http://schemas.openxmlformats.org/officeDocument/2006/relationships/externalLink" Target="externalLinks/externalLink103.xml"/><Relationship Id="rId151" Type="http://schemas.openxmlformats.org/officeDocument/2006/relationships/externalLink" Target="externalLinks/externalLink124.xml"/><Relationship Id="rId172" Type="http://schemas.openxmlformats.org/officeDocument/2006/relationships/externalLink" Target="externalLinks/externalLink145.xml"/><Relationship Id="rId193" Type="http://schemas.openxmlformats.org/officeDocument/2006/relationships/externalLink" Target="externalLinks/externalLink166.xml"/><Relationship Id="rId13" Type="http://schemas.openxmlformats.org/officeDocument/2006/relationships/worksheet" Target="worksheets/sheet13.xml"/><Relationship Id="rId109" Type="http://schemas.openxmlformats.org/officeDocument/2006/relationships/externalLink" Target="externalLinks/externalLink82.xml"/><Relationship Id="rId34" Type="http://schemas.openxmlformats.org/officeDocument/2006/relationships/externalLink" Target="externalLinks/externalLink7.xml"/><Relationship Id="rId55" Type="http://schemas.openxmlformats.org/officeDocument/2006/relationships/externalLink" Target="externalLinks/externalLink28.xml"/><Relationship Id="rId76" Type="http://schemas.openxmlformats.org/officeDocument/2006/relationships/externalLink" Target="externalLinks/externalLink49.xml"/><Relationship Id="rId97" Type="http://schemas.openxmlformats.org/officeDocument/2006/relationships/externalLink" Target="externalLinks/externalLink70.xml"/><Relationship Id="rId120" Type="http://schemas.openxmlformats.org/officeDocument/2006/relationships/externalLink" Target="externalLinks/externalLink93.xml"/><Relationship Id="rId141" Type="http://schemas.openxmlformats.org/officeDocument/2006/relationships/externalLink" Target="externalLinks/externalLink114.xml"/><Relationship Id="rId7" Type="http://schemas.openxmlformats.org/officeDocument/2006/relationships/worksheet" Target="worksheets/sheet7.xml"/><Relationship Id="rId162" Type="http://schemas.openxmlformats.org/officeDocument/2006/relationships/externalLink" Target="externalLinks/externalLink135.xml"/><Relationship Id="rId183" Type="http://schemas.openxmlformats.org/officeDocument/2006/relationships/externalLink" Target="externalLinks/externalLink156.xml"/><Relationship Id="rId24" Type="http://schemas.openxmlformats.org/officeDocument/2006/relationships/worksheet" Target="worksheets/sheet24.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66" Type="http://schemas.openxmlformats.org/officeDocument/2006/relationships/externalLink" Target="externalLinks/externalLink39.xml"/><Relationship Id="rId87" Type="http://schemas.openxmlformats.org/officeDocument/2006/relationships/externalLink" Target="externalLinks/externalLink60.xml"/><Relationship Id="rId110" Type="http://schemas.openxmlformats.org/officeDocument/2006/relationships/externalLink" Target="externalLinks/externalLink83.xml"/><Relationship Id="rId115" Type="http://schemas.openxmlformats.org/officeDocument/2006/relationships/externalLink" Target="externalLinks/externalLink88.xml"/><Relationship Id="rId131" Type="http://schemas.openxmlformats.org/officeDocument/2006/relationships/externalLink" Target="externalLinks/externalLink104.xml"/><Relationship Id="rId136" Type="http://schemas.openxmlformats.org/officeDocument/2006/relationships/externalLink" Target="externalLinks/externalLink109.xml"/><Relationship Id="rId157" Type="http://schemas.openxmlformats.org/officeDocument/2006/relationships/externalLink" Target="externalLinks/externalLink130.xml"/><Relationship Id="rId178" Type="http://schemas.openxmlformats.org/officeDocument/2006/relationships/externalLink" Target="externalLinks/externalLink151.xml"/><Relationship Id="rId61" Type="http://schemas.openxmlformats.org/officeDocument/2006/relationships/externalLink" Target="externalLinks/externalLink34.xml"/><Relationship Id="rId82" Type="http://schemas.openxmlformats.org/officeDocument/2006/relationships/externalLink" Target="externalLinks/externalLink55.xml"/><Relationship Id="rId152" Type="http://schemas.openxmlformats.org/officeDocument/2006/relationships/externalLink" Target="externalLinks/externalLink125.xml"/><Relationship Id="rId173" Type="http://schemas.openxmlformats.org/officeDocument/2006/relationships/externalLink" Target="externalLinks/externalLink146.xml"/><Relationship Id="rId194" Type="http://schemas.openxmlformats.org/officeDocument/2006/relationships/externalLink" Target="externalLinks/externalLink167.xml"/><Relationship Id="rId199" Type="http://schemas.openxmlformats.org/officeDocument/2006/relationships/externalLink" Target="externalLinks/externalLink172.xml"/><Relationship Id="rId203"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56" Type="http://schemas.openxmlformats.org/officeDocument/2006/relationships/externalLink" Target="externalLinks/externalLink29.xml"/><Relationship Id="rId77" Type="http://schemas.openxmlformats.org/officeDocument/2006/relationships/externalLink" Target="externalLinks/externalLink50.xml"/><Relationship Id="rId100" Type="http://schemas.openxmlformats.org/officeDocument/2006/relationships/externalLink" Target="externalLinks/externalLink73.xml"/><Relationship Id="rId105" Type="http://schemas.openxmlformats.org/officeDocument/2006/relationships/externalLink" Target="externalLinks/externalLink78.xml"/><Relationship Id="rId126" Type="http://schemas.openxmlformats.org/officeDocument/2006/relationships/externalLink" Target="externalLinks/externalLink99.xml"/><Relationship Id="rId147" Type="http://schemas.openxmlformats.org/officeDocument/2006/relationships/externalLink" Target="externalLinks/externalLink120.xml"/><Relationship Id="rId168" Type="http://schemas.openxmlformats.org/officeDocument/2006/relationships/externalLink" Target="externalLinks/externalLink141.xml"/><Relationship Id="rId8" Type="http://schemas.openxmlformats.org/officeDocument/2006/relationships/worksheet" Target="worksheets/sheet8.xml"/><Relationship Id="rId51" Type="http://schemas.openxmlformats.org/officeDocument/2006/relationships/externalLink" Target="externalLinks/externalLink24.xml"/><Relationship Id="rId72" Type="http://schemas.openxmlformats.org/officeDocument/2006/relationships/externalLink" Target="externalLinks/externalLink45.xml"/><Relationship Id="rId93" Type="http://schemas.openxmlformats.org/officeDocument/2006/relationships/externalLink" Target="externalLinks/externalLink66.xml"/><Relationship Id="rId98" Type="http://schemas.openxmlformats.org/officeDocument/2006/relationships/externalLink" Target="externalLinks/externalLink71.xml"/><Relationship Id="rId121" Type="http://schemas.openxmlformats.org/officeDocument/2006/relationships/externalLink" Target="externalLinks/externalLink94.xml"/><Relationship Id="rId142" Type="http://schemas.openxmlformats.org/officeDocument/2006/relationships/externalLink" Target="externalLinks/externalLink115.xml"/><Relationship Id="rId163" Type="http://schemas.openxmlformats.org/officeDocument/2006/relationships/externalLink" Target="externalLinks/externalLink136.xml"/><Relationship Id="rId184" Type="http://schemas.openxmlformats.org/officeDocument/2006/relationships/externalLink" Target="externalLinks/externalLink157.xml"/><Relationship Id="rId189" Type="http://schemas.openxmlformats.org/officeDocument/2006/relationships/externalLink" Target="externalLinks/externalLink16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19.xml"/><Relationship Id="rId67" Type="http://schemas.openxmlformats.org/officeDocument/2006/relationships/externalLink" Target="externalLinks/externalLink40.xml"/><Relationship Id="rId116" Type="http://schemas.openxmlformats.org/officeDocument/2006/relationships/externalLink" Target="externalLinks/externalLink89.xml"/><Relationship Id="rId137" Type="http://schemas.openxmlformats.org/officeDocument/2006/relationships/externalLink" Target="externalLinks/externalLink110.xml"/><Relationship Id="rId158" Type="http://schemas.openxmlformats.org/officeDocument/2006/relationships/externalLink" Target="externalLinks/externalLink131.xml"/><Relationship Id="rId20" Type="http://schemas.openxmlformats.org/officeDocument/2006/relationships/worksheet" Target="worksheets/sheet20.xml"/><Relationship Id="rId41" Type="http://schemas.openxmlformats.org/officeDocument/2006/relationships/externalLink" Target="externalLinks/externalLink14.xml"/><Relationship Id="rId62" Type="http://schemas.openxmlformats.org/officeDocument/2006/relationships/externalLink" Target="externalLinks/externalLink35.xml"/><Relationship Id="rId83" Type="http://schemas.openxmlformats.org/officeDocument/2006/relationships/externalLink" Target="externalLinks/externalLink56.xml"/><Relationship Id="rId88" Type="http://schemas.openxmlformats.org/officeDocument/2006/relationships/externalLink" Target="externalLinks/externalLink61.xml"/><Relationship Id="rId111" Type="http://schemas.openxmlformats.org/officeDocument/2006/relationships/externalLink" Target="externalLinks/externalLink84.xml"/><Relationship Id="rId132" Type="http://schemas.openxmlformats.org/officeDocument/2006/relationships/externalLink" Target="externalLinks/externalLink105.xml"/><Relationship Id="rId153" Type="http://schemas.openxmlformats.org/officeDocument/2006/relationships/externalLink" Target="externalLinks/externalLink126.xml"/><Relationship Id="rId174" Type="http://schemas.openxmlformats.org/officeDocument/2006/relationships/externalLink" Target="externalLinks/externalLink147.xml"/><Relationship Id="rId179" Type="http://schemas.openxmlformats.org/officeDocument/2006/relationships/externalLink" Target="externalLinks/externalLink152.xml"/><Relationship Id="rId195" Type="http://schemas.openxmlformats.org/officeDocument/2006/relationships/externalLink" Target="externalLinks/externalLink168.xml"/><Relationship Id="rId190" Type="http://schemas.openxmlformats.org/officeDocument/2006/relationships/externalLink" Target="externalLinks/externalLink163.xml"/><Relationship Id="rId204" Type="http://schemas.microsoft.com/office/2017/10/relationships/person" Target="persons/person.xml"/><Relationship Id="rId15" Type="http://schemas.openxmlformats.org/officeDocument/2006/relationships/worksheet" Target="worksheets/sheet15.xml"/><Relationship Id="rId36" Type="http://schemas.openxmlformats.org/officeDocument/2006/relationships/externalLink" Target="externalLinks/externalLink9.xml"/><Relationship Id="rId57" Type="http://schemas.openxmlformats.org/officeDocument/2006/relationships/externalLink" Target="externalLinks/externalLink30.xml"/><Relationship Id="rId106" Type="http://schemas.openxmlformats.org/officeDocument/2006/relationships/externalLink" Target="externalLinks/externalLink79.xml"/><Relationship Id="rId127" Type="http://schemas.openxmlformats.org/officeDocument/2006/relationships/externalLink" Target="externalLinks/externalLink100.xml"/><Relationship Id="rId10" Type="http://schemas.openxmlformats.org/officeDocument/2006/relationships/worksheet" Target="worksheets/sheet10.xml"/><Relationship Id="rId31" Type="http://schemas.openxmlformats.org/officeDocument/2006/relationships/externalLink" Target="externalLinks/externalLink4.xml"/><Relationship Id="rId52" Type="http://schemas.openxmlformats.org/officeDocument/2006/relationships/externalLink" Target="externalLinks/externalLink25.xml"/><Relationship Id="rId73" Type="http://schemas.openxmlformats.org/officeDocument/2006/relationships/externalLink" Target="externalLinks/externalLink46.xml"/><Relationship Id="rId78" Type="http://schemas.openxmlformats.org/officeDocument/2006/relationships/externalLink" Target="externalLinks/externalLink51.xml"/><Relationship Id="rId94" Type="http://schemas.openxmlformats.org/officeDocument/2006/relationships/externalLink" Target="externalLinks/externalLink67.xml"/><Relationship Id="rId99" Type="http://schemas.openxmlformats.org/officeDocument/2006/relationships/externalLink" Target="externalLinks/externalLink72.xml"/><Relationship Id="rId101" Type="http://schemas.openxmlformats.org/officeDocument/2006/relationships/externalLink" Target="externalLinks/externalLink74.xml"/><Relationship Id="rId122" Type="http://schemas.openxmlformats.org/officeDocument/2006/relationships/externalLink" Target="externalLinks/externalLink95.xml"/><Relationship Id="rId143" Type="http://schemas.openxmlformats.org/officeDocument/2006/relationships/externalLink" Target="externalLinks/externalLink116.xml"/><Relationship Id="rId148" Type="http://schemas.openxmlformats.org/officeDocument/2006/relationships/externalLink" Target="externalLinks/externalLink121.xml"/><Relationship Id="rId164" Type="http://schemas.openxmlformats.org/officeDocument/2006/relationships/externalLink" Target="externalLinks/externalLink137.xml"/><Relationship Id="rId169" Type="http://schemas.openxmlformats.org/officeDocument/2006/relationships/externalLink" Target="externalLinks/externalLink142.xml"/><Relationship Id="rId185" Type="http://schemas.openxmlformats.org/officeDocument/2006/relationships/externalLink" Target="externalLinks/externalLink158.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3.xml"/><Relationship Id="rId26" Type="http://schemas.openxmlformats.org/officeDocument/2006/relationships/worksheet" Target="worksheets/sheet26.xml"/><Relationship Id="rId47" Type="http://schemas.openxmlformats.org/officeDocument/2006/relationships/externalLink" Target="externalLinks/externalLink20.xml"/><Relationship Id="rId68" Type="http://schemas.openxmlformats.org/officeDocument/2006/relationships/externalLink" Target="externalLinks/externalLink41.xml"/><Relationship Id="rId89" Type="http://schemas.openxmlformats.org/officeDocument/2006/relationships/externalLink" Target="externalLinks/externalLink62.xml"/><Relationship Id="rId112" Type="http://schemas.openxmlformats.org/officeDocument/2006/relationships/externalLink" Target="externalLinks/externalLink85.xml"/><Relationship Id="rId133" Type="http://schemas.openxmlformats.org/officeDocument/2006/relationships/externalLink" Target="externalLinks/externalLink106.xml"/><Relationship Id="rId154" Type="http://schemas.openxmlformats.org/officeDocument/2006/relationships/externalLink" Target="externalLinks/externalLink127.xml"/><Relationship Id="rId175" Type="http://schemas.openxmlformats.org/officeDocument/2006/relationships/externalLink" Target="externalLinks/externalLink148.xml"/><Relationship Id="rId196" Type="http://schemas.openxmlformats.org/officeDocument/2006/relationships/externalLink" Target="externalLinks/externalLink169.xml"/><Relationship Id="rId200" Type="http://schemas.openxmlformats.org/officeDocument/2006/relationships/externalLink" Target="externalLinks/externalLink173.xml"/><Relationship Id="rId16" Type="http://schemas.openxmlformats.org/officeDocument/2006/relationships/worksheet" Target="worksheets/sheet16.xml"/><Relationship Id="rId37" Type="http://schemas.openxmlformats.org/officeDocument/2006/relationships/externalLink" Target="externalLinks/externalLink10.xml"/><Relationship Id="rId58" Type="http://schemas.openxmlformats.org/officeDocument/2006/relationships/externalLink" Target="externalLinks/externalLink31.xml"/><Relationship Id="rId79" Type="http://schemas.openxmlformats.org/officeDocument/2006/relationships/externalLink" Target="externalLinks/externalLink52.xml"/><Relationship Id="rId102" Type="http://schemas.openxmlformats.org/officeDocument/2006/relationships/externalLink" Target="externalLinks/externalLink75.xml"/><Relationship Id="rId123" Type="http://schemas.openxmlformats.org/officeDocument/2006/relationships/externalLink" Target="externalLinks/externalLink96.xml"/><Relationship Id="rId144" Type="http://schemas.openxmlformats.org/officeDocument/2006/relationships/externalLink" Target="externalLinks/externalLink117.xml"/><Relationship Id="rId90" Type="http://schemas.openxmlformats.org/officeDocument/2006/relationships/externalLink" Target="externalLinks/externalLink63.xml"/><Relationship Id="rId165" Type="http://schemas.openxmlformats.org/officeDocument/2006/relationships/externalLink" Target="externalLinks/externalLink138.xml"/><Relationship Id="rId186" Type="http://schemas.openxmlformats.org/officeDocument/2006/relationships/externalLink" Target="externalLinks/externalLink159.xml"/><Relationship Id="rId27" Type="http://schemas.openxmlformats.org/officeDocument/2006/relationships/worksheet" Target="worksheets/sheet27.xml"/><Relationship Id="rId48" Type="http://schemas.openxmlformats.org/officeDocument/2006/relationships/externalLink" Target="externalLinks/externalLink21.xml"/><Relationship Id="rId69" Type="http://schemas.openxmlformats.org/officeDocument/2006/relationships/externalLink" Target="externalLinks/externalLink42.xml"/><Relationship Id="rId113" Type="http://schemas.openxmlformats.org/officeDocument/2006/relationships/externalLink" Target="externalLinks/externalLink86.xml"/><Relationship Id="rId134" Type="http://schemas.openxmlformats.org/officeDocument/2006/relationships/externalLink" Target="externalLinks/externalLink107.xml"/><Relationship Id="rId80" Type="http://schemas.openxmlformats.org/officeDocument/2006/relationships/externalLink" Target="externalLinks/externalLink53.xml"/><Relationship Id="rId155" Type="http://schemas.openxmlformats.org/officeDocument/2006/relationships/externalLink" Target="externalLinks/externalLink128.xml"/><Relationship Id="rId176" Type="http://schemas.openxmlformats.org/officeDocument/2006/relationships/externalLink" Target="externalLinks/externalLink149.xml"/><Relationship Id="rId197" Type="http://schemas.openxmlformats.org/officeDocument/2006/relationships/externalLink" Target="externalLinks/externalLink170.xml"/><Relationship Id="rId201" Type="http://schemas.openxmlformats.org/officeDocument/2006/relationships/theme" Target="theme/theme1.xml"/><Relationship Id="rId17" Type="http://schemas.openxmlformats.org/officeDocument/2006/relationships/worksheet" Target="worksheets/sheet17.xml"/><Relationship Id="rId38" Type="http://schemas.openxmlformats.org/officeDocument/2006/relationships/externalLink" Target="externalLinks/externalLink11.xml"/><Relationship Id="rId59" Type="http://schemas.openxmlformats.org/officeDocument/2006/relationships/externalLink" Target="externalLinks/externalLink32.xml"/><Relationship Id="rId103" Type="http://schemas.openxmlformats.org/officeDocument/2006/relationships/externalLink" Target="externalLinks/externalLink76.xml"/><Relationship Id="rId124" Type="http://schemas.openxmlformats.org/officeDocument/2006/relationships/externalLink" Target="externalLinks/externalLink97.xml"/><Relationship Id="rId70" Type="http://schemas.openxmlformats.org/officeDocument/2006/relationships/externalLink" Target="externalLinks/externalLink43.xml"/><Relationship Id="rId91" Type="http://schemas.openxmlformats.org/officeDocument/2006/relationships/externalLink" Target="externalLinks/externalLink64.xml"/><Relationship Id="rId145" Type="http://schemas.openxmlformats.org/officeDocument/2006/relationships/externalLink" Target="externalLinks/externalLink118.xml"/><Relationship Id="rId166" Type="http://schemas.openxmlformats.org/officeDocument/2006/relationships/externalLink" Target="externalLinks/externalLink139.xml"/><Relationship Id="rId187" Type="http://schemas.openxmlformats.org/officeDocument/2006/relationships/externalLink" Target="externalLinks/externalLink160.xml"/><Relationship Id="rId1" Type="http://schemas.openxmlformats.org/officeDocument/2006/relationships/worksheet" Target="worksheets/sheet1.xml"/><Relationship Id="rId28" Type="http://schemas.openxmlformats.org/officeDocument/2006/relationships/externalLink" Target="externalLinks/externalLink1.xml"/><Relationship Id="rId49" Type="http://schemas.openxmlformats.org/officeDocument/2006/relationships/externalLink" Target="externalLinks/externalLink22.xml"/><Relationship Id="rId114" Type="http://schemas.openxmlformats.org/officeDocument/2006/relationships/externalLink" Target="externalLinks/externalLink87.xml"/><Relationship Id="rId60" Type="http://schemas.openxmlformats.org/officeDocument/2006/relationships/externalLink" Target="externalLinks/externalLink33.xml"/><Relationship Id="rId81" Type="http://schemas.openxmlformats.org/officeDocument/2006/relationships/externalLink" Target="externalLinks/externalLink54.xml"/><Relationship Id="rId135" Type="http://schemas.openxmlformats.org/officeDocument/2006/relationships/externalLink" Target="externalLinks/externalLink108.xml"/><Relationship Id="rId156" Type="http://schemas.openxmlformats.org/officeDocument/2006/relationships/externalLink" Target="externalLinks/externalLink129.xml"/><Relationship Id="rId177" Type="http://schemas.openxmlformats.org/officeDocument/2006/relationships/externalLink" Target="externalLinks/externalLink150.xml"/><Relationship Id="rId198" Type="http://schemas.openxmlformats.org/officeDocument/2006/relationships/externalLink" Target="externalLinks/externalLink171.xml"/><Relationship Id="rId202"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externalLink" Target="externalLinks/externalLink12.xml"/><Relationship Id="rId50" Type="http://schemas.openxmlformats.org/officeDocument/2006/relationships/externalLink" Target="externalLinks/externalLink23.xml"/><Relationship Id="rId104" Type="http://schemas.openxmlformats.org/officeDocument/2006/relationships/externalLink" Target="externalLinks/externalLink77.xml"/><Relationship Id="rId125" Type="http://schemas.openxmlformats.org/officeDocument/2006/relationships/externalLink" Target="externalLinks/externalLink98.xml"/><Relationship Id="rId146" Type="http://schemas.openxmlformats.org/officeDocument/2006/relationships/externalLink" Target="externalLinks/externalLink119.xml"/><Relationship Id="rId167" Type="http://schemas.openxmlformats.org/officeDocument/2006/relationships/externalLink" Target="externalLinks/externalLink140.xml"/><Relationship Id="rId188" Type="http://schemas.openxmlformats.org/officeDocument/2006/relationships/externalLink" Target="externalLinks/externalLink161.xml"/><Relationship Id="rId71" Type="http://schemas.openxmlformats.org/officeDocument/2006/relationships/externalLink" Target="externalLinks/externalLink44.xml"/><Relationship Id="rId92" Type="http://schemas.openxmlformats.org/officeDocument/2006/relationships/externalLink" Target="externalLinks/externalLink65.xml"/><Relationship Id="rId2" Type="http://schemas.openxmlformats.org/officeDocument/2006/relationships/worksheet" Target="worksheets/sheet2.xml"/><Relationship Id="rId29" Type="http://schemas.openxmlformats.org/officeDocument/2006/relationships/externalLink" Target="externalLinks/externalLink2.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Location Summary'!Print_Titles"/><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hyperlink" Target="#TA413_PBNTL!A1"/></Relationships>
</file>

<file path=xl/drawings/drawing1.xml><?xml version="1.0" encoding="utf-8"?>
<xdr:wsDr xmlns:xdr="http://schemas.openxmlformats.org/drawingml/2006/spreadsheetDrawing" xmlns:a="http://schemas.openxmlformats.org/drawingml/2006/main">
  <xdr:twoCellAnchor>
    <xdr:from>
      <xdr:col>10</xdr:col>
      <xdr:colOff>228600</xdr:colOff>
      <xdr:row>9</xdr:row>
      <xdr:rowOff>174623</xdr:rowOff>
    </xdr:from>
    <xdr:to>
      <xdr:col>17</xdr:col>
      <xdr:colOff>330200</xdr:colOff>
      <xdr:row>9</xdr:row>
      <xdr:rowOff>210623</xdr:rowOff>
    </xdr:to>
    <xdr:sp macro="" textlink="">
      <xdr:nvSpPr>
        <xdr:cNvPr id="2" name="Rectangle 1">
          <a:extLst>
            <a:ext uri="{FF2B5EF4-FFF2-40B4-BE49-F238E27FC236}">
              <a16:creationId xmlns:a16="http://schemas.microsoft.com/office/drawing/2014/main" id="{44320ED9-DC40-42E7-B6B5-50382F45AB03}"/>
            </a:ext>
          </a:extLst>
        </xdr:cNvPr>
        <xdr:cNvSpPr/>
      </xdr:nvSpPr>
      <xdr:spPr>
        <a:xfrm>
          <a:off x="6781800" y="2060573"/>
          <a:ext cx="3502025"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12</xdr:row>
      <xdr:rowOff>171448</xdr:rowOff>
    </xdr:from>
    <xdr:to>
      <xdr:col>20</xdr:col>
      <xdr:colOff>355600</xdr:colOff>
      <xdr:row>12</xdr:row>
      <xdr:rowOff>207448</xdr:rowOff>
    </xdr:to>
    <xdr:sp macro="" textlink="">
      <xdr:nvSpPr>
        <xdr:cNvPr id="3" name="Rectangle 2">
          <a:extLst>
            <a:ext uri="{FF2B5EF4-FFF2-40B4-BE49-F238E27FC236}">
              <a16:creationId xmlns:a16="http://schemas.microsoft.com/office/drawing/2014/main" id="{F5F0EA3A-AE69-4B91-96BA-E38375DE4B50}"/>
            </a:ext>
          </a:extLst>
        </xdr:cNvPr>
        <xdr:cNvSpPr/>
      </xdr:nvSpPr>
      <xdr:spPr>
        <a:xfrm>
          <a:off x="7727950" y="2800348"/>
          <a:ext cx="45783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6350</xdr:colOff>
      <xdr:row>8</xdr:row>
      <xdr:rowOff>171450</xdr:rowOff>
    </xdr:from>
    <xdr:to>
      <xdr:col>10</xdr:col>
      <xdr:colOff>402350</xdr:colOff>
      <xdr:row>8</xdr:row>
      <xdr:rowOff>207450</xdr:rowOff>
    </xdr:to>
    <xdr:sp macro="" textlink="">
      <xdr:nvSpPr>
        <xdr:cNvPr id="4" name="Rectangle 3">
          <a:extLst>
            <a:ext uri="{FF2B5EF4-FFF2-40B4-BE49-F238E27FC236}">
              <a16:creationId xmlns:a16="http://schemas.microsoft.com/office/drawing/2014/main" id="{47918E29-5BE3-4F63-8E15-C94287035110}"/>
            </a:ext>
          </a:extLst>
        </xdr:cNvPr>
        <xdr:cNvSpPr/>
      </xdr:nvSpPr>
      <xdr:spPr>
        <a:xfrm>
          <a:off x="6870700" y="1784350"/>
          <a:ext cx="396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16</xdr:row>
      <xdr:rowOff>177798</xdr:rowOff>
    </xdr:from>
    <xdr:to>
      <xdr:col>18</xdr:col>
      <xdr:colOff>330200</xdr:colOff>
      <xdr:row>16</xdr:row>
      <xdr:rowOff>213798</xdr:rowOff>
    </xdr:to>
    <xdr:sp macro="" textlink="">
      <xdr:nvSpPr>
        <xdr:cNvPr id="5" name="Rectangle 4">
          <a:extLst>
            <a:ext uri="{FF2B5EF4-FFF2-40B4-BE49-F238E27FC236}">
              <a16:creationId xmlns:a16="http://schemas.microsoft.com/office/drawing/2014/main" id="{B79A930C-4AED-4ADA-B149-FFF145D1D839}"/>
            </a:ext>
          </a:extLst>
        </xdr:cNvPr>
        <xdr:cNvSpPr/>
      </xdr:nvSpPr>
      <xdr:spPr>
        <a:xfrm>
          <a:off x="8502650" y="382269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18</xdr:row>
      <xdr:rowOff>171448</xdr:rowOff>
    </xdr:from>
    <xdr:to>
      <xdr:col>18</xdr:col>
      <xdr:colOff>330200</xdr:colOff>
      <xdr:row>18</xdr:row>
      <xdr:rowOff>207448</xdr:rowOff>
    </xdr:to>
    <xdr:sp macro="" textlink="">
      <xdr:nvSpPr>
        <xdr:cNvPr id="6" name="Rectangle 5">
          <a:extLst>
            <a:ext uri="{FF2B5EF4-FFF2-40B4-BE49-F238E27FC236}">
              <a16:creationId xmlns:a16="http://schemas.microsoft.com/office/drawing/2014/main" id="{57A43EBC-71A0-49F7-B44A-CA44B1CECA6C}"/>
            </a:ext>
          </a:extLst>
        </xdr:cNvPr>
        <xdr:cNvSpPr/>
      </xdr:nvSpPr>
      <xdr:spPr>
        <a:xfrm>
          <a:off x="8502650" y="432434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139700</xdr:colOff>
      <xdr:row>20</xdr:row>
      <xdr:rowOff>177798</xdr:rowOff>
    </xdr:from>
    <xdr:to>
      <xdr:col>21</xdr:col>
      <xdr:colOff>381000</xdr:colOff>
      <xdr:row>20</xdr:row>
      <xdr:rowOff>213798</xdr:rowOff>
    </xdr:to>
    <xdr:sp macro="" textlink="">
      <xdr:nvSpPr>
        <xdr:cNvPr id="7" name="Rectangle 6">
          <a:extLst>
            <a:ext uri="{FF2B5EF4-FFF2-40B4-BE49-F238E27FC236}">
              <a16:creationId xmlns:a16="http://schemas.microsoft.com/office/drawing/2014/main" id="{D3799C7F-7258-4C54-8274-4EA67257F674}"/>
            </a:ext>
          </a:extLst>
        </xdr:cNvPr>
        <xdr:cNvSpPr/>
      </xdr:nvSpPr>
      <xdr:spPr>
        <a:xfrm>
          <a:off x="7505700" y="4965698"/>
          <a:ext cx="5327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82550</xdr:colOff>
      <xdr:row>22</xdr:row>
      <xdr:rowOff>171448</xdr:rowOff>
    </xdr:from>
    <xdr:to>
      <xdr:col>18</xdr:col>
      <xdr:colOff>400050</xdr:colOff>
      <xdr:row>22</xdr:row>
      <xdr:rowOff>207448</xdr:rowOff>
    </xdr:to>
    <xdr:sp macro="" textlink="">
      <xdr:nvSpPr>
        <xdr:cNvPr id="8" name="Rectangle 7">
          <a:extLst>
            <a:ext uri="{FF2B5EF4-FFF2-40B4-BE49-F238E27FC236}">
              <a16:creationId xmlns:a16="http://schemas.microsoft.com/office/drawing/2014/main" id="{4B2D9EA8-A0FB-475E-BF12-06716BE44D0D}"/>
            </a:ext>
          </a:extLst>
        </xdr:cNvPr>
        <xdr:cNvSpPr/>
      </xdr:nvSpPr>
      <xdr:spPr>
        <a:xfrm>
          <a:off x="8521700" y="5467348"/>
          <a:ext cx="28257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317500</xdr:colOff>
      <xdr:row>24</xdr:row>
      <xdr:rowOff>234948</xdr:rowOff>
    </xdr:from>
    <xdr:to>
      <xdr:col>18</xdr:col>
      <xdr:colOff>400050</xdr:colOff>
      <xdr:row>24</xdr:row>
      <xdr:rowOff>270948</xdr:rowOff>
    </xdr:to>
    <xdr:sp macro="" textlink="">
      <xdr:nvSpPr>
        <xdr:cNvPr id="9" name="Rectangle 8">
          <a:extLst>
            <a:ext uri="{FF2B5EF4-FFF2-40B4-BE49-F238E27FC236}">
              <a16:creationId xmlns:a16="http://schemas.microsoft.com/office/drawing/2014/main" id="{A149B56F-A5AA-4E17-8F0A-703E11C86C14}"/>
            </a:ext>
          </a:extLst>
        </xdr:cNvPr>
        <xdr:cNvSpPr/>
      </xdr:nvSpPr>
      <xdr:spPr>
        <a:xfrm>
          <a:off x="8255000" y="6038848"/>
          <a:ext cx="30924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69850</xdr:colOff>
      <xdr:row>26</xdr:row>
      <xdr:rowOff>177798</xdr:rowOff>
    </xdr:from>
    <xdr:to>
      <xdr:col>18</xdr:col>
      <xdr:colOff>342900</xdr:colOff>
      <xdr:row>26</xdr:row>
      <xdr:rowOff>213798</xdr:rowOff>
    </xdr:to>
    <xdr:sp macro="" textlink="">
      <xdr:nvSpPr>
        <xdr:cNvPr id="10" name="Rectangle 9">
          <a:extLst>
            <a:ext uri="{FF2B5EF4-FFF2-40B4-BE49-F238E27FC236}">
              <a16:creationId xmlns:a16="http://schemas.microsoft.com/office/drawing/2014/main" id="{47A14E03-25F1-481F-8A66-79F50521EDDC}"/>
            </a:ext>
          </a:extLst>
        </xdr:cNvPr>
        <xdr:cNvSpPr/>
      </xdr:nvSpPr>
      <xdr:spPr>
        <a:xfrm>
          <a:off x="9512300" y="6616698"/>
          <a:ext cx="1778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28</xdr:row>
      <xdr:rowOff>171450</xdr:rowOff>
    </xdr:from>
    <xdr:to>
      <xdr:col>20</xdr:col>
      <xdr:colOff>200</xdr:colOff>
      <xdr:row>28</xdr:row>
      <xdr:rowOff>207450</xdr:rowOff>
    </xdr:to>
    <xdr:sp macro="" textlink="">
      <xdr:nvSpPr>
        <xdr:cNvPr id="11" name="Rectangle 10">
          <a:extLst>
            <a:ext uri="{FF2B5EF4-FFF2-40B4-BE49-F238E27FC236}">
              <a16:creationId xmlns:a16="http://schemas.microsoft.com/office/drawing/2014/main" id="{51E60587-5AC8-4180-A421-C6A5D7868A42}"/>
            </a:ext>
          </a:extLst>
        </xdr:cNvPr>
        <xdr:cNvSpPr/>
      </xdr:nvSpPr>
      <xdr:spPr>
        <a:xfrm>
          <a:off x="11449050" y="7118350"/>
          <a:ext cx="5018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279400</xdr:colOff>
      <xdr:row>7</xdr:row>
      <xdr:rowOff>152400</xdr:rowOff>
    </xdr:from>
    <xdr:to>
      <xdr:col>10</xdr:col>
      <xdr:colOff>192800</xdr:colOff>
      <xdr:row>7</xdr:row>
      <xdr:rowOff>188400</xdr:rowOff>
    </xdr:to>
    <xdr:sp macro="" textlink="">
      <xdr:nvSpPr>
        <xdr:cNvPr id="12" name="Rectangle 11">
          <a:extLst>
            <a:ext uri="{FF2B5EF4-FFF2-40B4-BE49-F238E27FC236}">
              <a16:creationId xmlns:a16="http://schemas.microsoft.com/office/drawing/2014/main" id="{6B6C6C07-7103-4CD4-849F-0A5DF6CC2724}"/>
            </a:ext>
          </a:extLst>
        </xdr:cNvPr>
        <xdr:cNvSpPr/>
      </xdr:nvSpPr>
      <xdr:spPr>
        <a:xfrm>
          <a:off x="6642100" y="1511300"/>
          <a:ext cx="4150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279399</xdr:colOff>
      <xdr:row>6</xdr:row>
      <xdr:rowOff>116011</xdr:rowOff>
    </xdr:from>
    <xdr:to>
      <xdr:col>21</xdr:col>
      <xdr:colOff>371474</xdr:colOff>
      <xdr:row>6</xdr:row>
      <xdr:rowOff>161730</xdr:rowOff>
    </xdr:to>
    <xdr:sp macro="" textlink="">
      <xdr:nvSpPr>
        <xdr:cNvPr id="13" name="Rectangle 12">
          <a:extLst>
            <a:ext uri="{FF2B5EF4-FFF2-40B4-BE49-F238E27FC236}">
              <a16:creationId xmlns:a16="http://schemas.microsoft.com/office/drawing/2014/main" id="{3EBD5597-D72B-479D-8283-FC41D4AA1E52}"/>
            </a:ext>
          </a:extLst>
        </xdr:cNvPr>
        <xdr:cNvSpPr/>
      </xdr:nvSpPr>
      <xdr:spPr>
        <a:xfrm flipV="1">
          <a:off x="6642099" y="1220911"/>
          <a:ext cx="6181725" cy="45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25400</xdr:colOff>
      <xdr:row>32</xdr:row>
      <xdr:rowOff>228600</xdr:rowOff>
    </xdr:from>
    <xdr:to>
      <xdr:col>10</xdr:col>
      <xdr:colOff>355600</xdr:colOff>
      <xdr:row>32</xdr:row>
      <xdr:rowOff>264600</xdr:rowOff>
    </xdr:to>
    <xdr:sp macro="" textlink="">
      <xdr:nvSpPr>
        <xdr:cNvPr id="14" name="Rectangle 13">
          <a:extLst>
            <a:ext uri="{FF2B5EF4-FFF2-40B4-BE49-F238E27FC236}">
              <a16:creationId xmlns:a16="http://schemas.microsoft.com/office/drawing/2014/main" id="{0A5FDFE5-5F2A-40CB-BB12-BD5018CDAD67}"/>
            </a:ext>
          </a:extLst>
        </xdr:cNvPr>
        <xdr:cNvSpPr/>
      </xdr:nvSpPr>
      <xdr:spPr>
        <a:xfrm>
          <a:off x="6889750" y="8255000"/>
          <a:ext cx="330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31</xdr:row>
      <xdr:rowOff>222250</xdr:rowOff>
    </xdr:from>
    <xdr:to>
      <xdr:col>10</xdr:col>
      <xdr:colOff>381000</xdr:colOff>
      <xdr:row>31</xdr:row>
      <xdr:rowOff>258250</xdr:rowOff>
    </xdr:to>
    <xdr:sp macro="" textlink="">
      <xdr:nvSpPr>
        <xdr:cNvPr id="15" name="Rectangle 14">
          <a:extLst>
            <a:ext uri="{FF2B5EF4-FFF2-40B4-BE49-F238E27FC236}">
              <a16:creationId xmlns:a16="http://schemas.microsoft.com/office/drawing/2014/main" id="{F5ABCB8E-33ED-4CDF-8FFA-8BF6309D33B3}"/>
            </a:ext>
          </a:extLst>
        </xdr:cNvPr>
        <xdr:cNvSpPr/>
      </xdr:nvSpPr>
      <xdr:spPr>
        <a:xfrm>
          <a:off x="6661150" y="7861300"/>
          <a:ext cx="584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285750</xdr:colOff>
      <xdr:row>34</xdr:row>
      <xdr:rowOff>234950</xdr:rowOff>
    </xdr:from>
    <xdr:to>
      <xdr:col>14</xdr:col>
      <xdr:colOff>406400</xdr:colOff>
      <xdr:row>34</xdr:row>
      <xdr:rowOff>270950</xdr:rowOff>
    </xdr:to>
    <xdr:sp macro="" textlink="">
      <xdr:nvSpPr>
        <xdr:cNvPr id="16" name="Rectangle 15">
          <a:extLst>
            <a:ext uri="{FF2B5EF4-FFF2-40B4-BE49-F238E27FC236}">
              <a16:creationId xmlns:a16="http://schemas.microsoft.com/office/drawing/2014/main" id="{88AF44B1-C4DF-4587-B0E1-1C156AA3ADD3}"/>
            </a:ext>
          </a:extLst>
        </xdr:cNvPr>
        <xdr:cNvSpPr/>
      </xdr:nvSpPr>
      <xdr:spPr>
        <a:xfrm>
          <a:off x="7150100" y="8832850"/>
          <a:ext cx="21971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36</xdr:row>
      <xdr:rowOff>234950</xdr:rowOff>
    </xdr:from>
    <xdr:to>
      <xdr:col>16</xdr:col>
      <xdr:colOff>400050</xdr:colOff>
      <xdr:row>36</xdr:row>
      <xdr:rowOff>270950</xdr:rowOff>
    </xdr:to>
    <xdr:sp macro="" textlink="">
      <xdr:nvSpPr>
        <xdr:cNvPr id="17" name="Rectangle 16">
          <a:extLst>
            <a:ext uri="{FF2B5EF4-FFF2-40B4-BE49-F238E27FC236}">
              <a16:creationId xmlns:a16="http://schemas.microsoft.com/office/drawing/2014/main" id="{04E07C26-EC6C-4D70-A8C5-96F59A20420C}"/>
            </a:ext>
          </a:extLst>
        </xdr:cNvPr>
        <xdr:cNvSpPr/>
      </xdr:nvSpPr>
      <xdr:spPr>
        <a:xfrm>
          <a:off x="7245350" y="9404350"/>
          <a:ext cx="30988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285750</xdr:colOff>
      <xdr:row>40</xdr:row>
      <xdr:rowOff>222250</xdr:rowOff>
    </xdr:from>
    <xdr:to>
      <xdr:col>25</xdr:col>
      <xdr:colOff>298450</xdr:colOff>
      <xdr:row>40</xdr:row>
      <xdr:rowOff>258250</xdr:rowOff>
    </xdr:to>
    <xdr:sp macro="" textlink="">
      <xdr:nvSpPr>
        <xdr:cNvPr id="18" name="Rectangle 17">
          <a:extLst>
            <a:ext uri="{FF2B5EF4-FFF2-40B4-BE49-F238E27FC236}">
              <a16:creationId xmlns:a16="http://schemas.microsoft.com/office/drawing/2014/main" id="{9EB28C2B-4334-42BA-BBC3-C70DCEB6ABCF}"/>
            </a:ext>
          </a:extLst>
        </xdr:cNvPr>
        <xdr:cNvSpPr/>
      </xdr:nvSpPr>
      <xdr:spPr>
        <a:xfrm>
          <a:off x="7651750" y="10534650"/>
          <a:ext cx="7105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209550</xdr:colOff>
      <xdr:row>42</xdr:row>
      <xdr:rowOff>222250</xdr:rowOff>
    </xdr:from>
    <xdr:to>
      <xdr:col>27</xdr:col>
      <xdr:colOff>330200</xdr:colOff>
      <xdr:row>42</xdr:row>
      <xdr:rowOff>258250</xdr:rowOff>
    </xdr:to>
    <xdr:sp macro="" textlink="">
      <xdr:nvSpPr>
        <xdr:cNvPr id="19" name="Rectangle 18">
          <a:extLst>
            <a:ext uri="{FF2B5EF4-FFF2-40B4-BE49-F238E27FC236}">
              <a16:creationId xmlns:a16="http://schemas.microsoft.com/office/drawing/2014/main" id="{EE0D0880-D0FC-4E9D-9A57-237994081F74}"/>
            </a:ext>
          </a:extLst>
        </xdr:cNvPr>
        <xdr:cNvSpPr/>
      </xdr:nvSpPr>
      <xdr:spPr>
        <a:xfrm>
          <a:off x="8147050" y="11106150"/>
          <a:ext cx="7645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209550</xdr:colOff>
      <xdr:row>44</xdr:row>
      <xdr:rowOff>231140</xdr:rowOff>
    </xdr:from>
    <xdr:to>
      <xdr:col>28</xdr:col>
      <xdr:colOff>361950</xdr:colOff>
      <xdr:row>44</xdr:row>
      <xdr:rowOff>267140</xdr:rowOff>
    </xdr:to>
    <xdr:sp macro="" textlink="">
      <xdr:nvSpPr>
        <xdr:cNvPr id="20" name="Rectangle 19">
          <a:extLst>
            <a:ext uri="{FF2B5EF4-FFF2-40B4-BE49-F238E27FC236}">
              <a16:creationId xmlns:a16="http://schemas.microsoft.com/office/drawing/2014/main" id="{1EC62CBB-995C-434E-88F0-D5F95D1B724D}"/>
            </a:ext>
          </a:extLst>
        </xdr:cNvPr>
        <xdr:cNvSpPr/>
      </xdr:nvSpPr>
      <xdr:spPr>
        <a:xfrm>
          <a:off x="10267950" y="11615420"/>
          <a:ext cx="713994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57150</xdr:colOff>
      <xdr:row>46</xdr:row>
      <xdr:rowOff>209550</xdr:rowOff>
    </xdr:from>
    <xdr:to>
      <xdr:col>29</xdr:col>
      <xdr:colOff>450850</xdr:colOff>
      <xdr:row>46</xdr:row>
      <xdr:rowOff>245550</xdr:rowOff>
    </xdr:to>
    <xdr:sp macro="" textlink="">
      <xdr:nvSpPr>
        <xdr:cNvPr id="21" name="Rectangle 20">
          <a:extLst>
            <a:ext uri="{FF2B5EF4-FFF2-40B4-BE49-F238E27FC236}">
              <a16:creationId xmlns:a16="http://schemas.microsoft.com/office/drawing/2014/main" id="{C29950F5-0042-495A-B981-47D7268059B3}"/>
            </a:ext>
          </a:extLst>
        </xdr:cNvPr>
        <xdr:cNvSpPr/>
      </xdr:nvSpPr>
      <xdr:spPr>
        <a:xfrm>
          <a:off x="13011150" y="12236450"/>
          <a:ext cx="39052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38</xdr:row>
      <xdr:rowOff>222250</xdr:rowOff>
    </xdr:from>
    <xdr:to>
      <xdr:col>12</xdr:col>
      <xdr:colOff>432000</xdr:colOff>
      <xdr:row>38</xdr:row>
      <xdr:rowOff>258250</xdr:rowOff>
    </xdr:to>
    <xdr:sp macro="" textlink="">
      <xdr:nvSpPr>
        <xdr:cNvPr id="22" name="Rectangle 21">
          <a:extLst>
            <a:ext uri="{FF2B5EF4-FFF2-40B4-BE49-F238E27FC236}">
              <a16:creationId xmlns:a16="http://schemas.microsoft.com/office/drawing/2014/main" id="{1E848B27-E1ED-4A15-9AFA-CEF351011290}"/>
            </a:ext>
          </a:extLst>
        </xdr:cNvPr>
        <xdr:cNvSpPr/>
      </xdr:nvSpPr>
      <xdr:spPr>
        <a:xfrm>
          <a:off x="7937500" y="9963150"/>
          <a:ext cx="432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6350</xdr:colOff>
      <xdr:row>48</xdr:row>
      <xdr:rowOff>228599</xdr:rowOff>
    </xdr:from>
    <xdr:to>
      <xdr:col>30</xdr:col>
      <xdr:colOff>171450</xdr:colOff>
      <xdr:row>48</xdr:row>
      <xdr:rowOff>264599</xdr:rowOff>
    </xdr:to>
    <xdr:sp macro="" textlink="">
      <xdr:nvSpPr>
        <xdr:cNvPr id="23" name="Rectangle 22">
          <a:extLst>
            <a:ext uri="{FF2B5EF4-FFF2-40B4-BE49-F238E27FC236}">
              <a16:creationId xmlns:a16="http://schemas.microsoft.com/office/drawing/2014/main" id="{CDCAEE89-C29C-4011-ACE6-6A14DD75FEF8}"/>
            </a:ext>
          </a:extLst>
        </xdr:cNvPr>
        <xdr:cNvSpPr/>
      </xdr:nvSpPr>
      <xdr:spPr>
        <a:xfrm>
          <a:off x="15970250" y="12826999"/>
          <a:ext cx="1168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26</xdr:col>
      <xdr:colOff>3886</xdr:colOff>
      <xdr:row>4</xdr:row>
      <xdr:rowOff>57150</xdr:rowOff>
    </xdr:from>
    <xdr:to>
      <xdr:col>26</xdr:col>
      <xdr:colOff>349897</xdr:colOff>
      <xdr:row>6</xdr:row>
      <xdr:rowOff>0</xdr:rowOff>
    </xdr:to>
    <xdr:sp macro="" textlink="">
      <xdr:nvSpPr>
        <xdr:cNvPr id="2" name="AutoShape 46">
          <a:extLst>
            <a:ext uri="{FF2B5EF4-FFF2-40B4-BE49-F238E27FC236}">
              <a16:creationId xmlns:a16="http://schemas.microsoft.com/office/drawing/2014/main" id="{CF005676-17D0-43C8-A2B1-B77A4F184F08}"/>
            </a:ext>
          </a:extLst>
        </xdr:cNvPr>
        <xdr:cNvSpPr>
          <a:spLocks noChangeArrowheads="1"/>
        </xdr:cNvSpPr>
      </xdr:nvSpPr>
      <xdr:spPr bwMode="auto">
        <a:xfrm>
          <a:off x="7857151" y="931895"/>
          <a:ext cx="346011" cy="3024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26</xdr:col>
      <xdr:colOff>72427</xdr:colOff>
      <xdr:row>3</xdr:row>
      <xdr:rowOff>134794</xdr:rowOff>
    </xdr:from>
    <xdr:to>
      <xdr:col>26</xdr:col>
      <xdr:colOff>213975</xdr:colOff>
      <xdr:row>4</xdr:row>
      <xdr:rowOff>114300</xdr:rowOff>
    </xdr:to>
    <xdr:sp macro="" textlink="">
      <xdr:nvSpPr>
        <xdr:cNvPr id="3" name="6-Point Star 527">
          <a:extLst>
            <a:ext uri="{FF2B5EF4-FFF2-40B4-BE49-F238E27FC236}">
              <a16:creationId xmlns:a16="http://schemas.microsoft.com/office/drawing/2014/main" id="{CB8D2921-AB9E-4D3A-9877-6636B5BB0C81}"/>
            </a:ext>
          </a:extLst>
        </xdr:cNvPr>
        <xdr:cNvSpPr/>
      </xdr:nvSpPr>
      <xdr:spPr>
        <a:xfrm>
          <a:off x="7825777" y="811069"/>
          <a:ext cx="141548" cy="170006"/>
        </a:xfrm>
        <a:prstGeom prst="star6">
          <a:avLst/>
        </a:prstGeom>
        <a:solidFill>
          <a:srgbClr val="002060"/>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219075</xdr:colOff>
      <xdr:row>4</xdr:row>
      <xdr:rowOff>66675</xdr:rowOff>
    </xdr:from>
    <xdr:to>
      <xdr:col>28</xdr:col>
      <xdr:colOff>123825</xdr:colOff>
      <xdr:row>4</xdr:row>
      <xdr:rowOff>76200</xdr:rowOff>
    </xdr:to>
    <xdr:sp macro="" textlink="">
      <xdr:nvSpPr>
        <xdr:cNvPr id="4" name="Line 10720">
          <a:extLst>
            <a:ext uri="{FF2B5EF4-FFF2-40B4-BE49-F238E27FC236}">
              <a16:creationId xmlns:a16="http://schemas.microsoft.com/office/drawing/2014/main" id="{69790BD6-9C35-4431-963D-95BB16BC3642}"/>
            </a:ext>
          </a:extLst>
        </xdr:cNvPr>
        <xdr:cNvSpPr>
          <a:spLocks noChangeShapeType="1"/>
        </xdr:cNvSpPr>
      </xdr:nvSpPr>
      <xdr:spPr bwMode="auto">
        <a:xfrm>
          <a:off x="7972425" y="9334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25</xdr:col>
      <xdr:colOff>57150</xdr:colOff>
      <xdr:row>3</xdr:row>
      <xdr:rowOff>66675</xdr:rowOff>
    </xdr:from>
    <xdr:to>
      <xdr:col>26</xdr:col>
      <xdr:colOff>180975</xdr:colOff>
      <xdr:row>3</xdr:row>
      <xdr:rowOff>142875</xdr:rowOff>
    </xdr:to>
    <xdr:sp macro="" textlink="">
      <xdr:nvSpPr>
        <xdr:cNvPr id="5" name="Freeform 10707">
          <a:extLst>
            <a:ext uri="{FF2B5EF4-FFF2-40B4-BE49-F238E27FC236}">
              <a16:creationId xmlns:a16="http://schemas.microsoft.com/office/drawing/2014/main" id="{232EFE4C-2D8C-46C6-8F5B-73F4B8FE68CE}"/>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26</xdr:col>
      <xdr:colOff>219075</xdr:colOff>
      <xdr:row>5</xdr:row>
      <xdr:rowOff>76200</xdr:rowOff>
    </xdr:from>
    <xdr:to>
      <xdr:col>28</xdr:col>
      <xdr:colOff>123825</xdr:colOff>
      <xdr:row>5</xdr:row>
      <xdr:rowOff>85725</xdr:rowOff>
    </xdr:to>
    <xdr:sp macro="" textlink="">
      <xdr:nvSpPr>
        <xdr:cNvPr id="6" name="Line 10720">
          <a:extLst>
            <a:ext uri="{FF2B5EF4-FFF2-40B4-BE49-F238E27FC236}">
              <a16:creationId xmlns:a16="http://schemas.microsoft.com/office/drawing/2014/main" id="{1DD1C7A7-A1B5-4B66-BFAF-E9250DB541A8}"/>
            </a:ext>
          </a:extLst>
        </xdr:cNvPr>
        <xdr:cNvSpPr>
          <a:spLocks noChangeShapeType="1"/>
        </xdr:cNvSpPr>
      </xdr:nvSpPr>
      <xdr:spPr bwMode="auto">
        <a:xfrm>
          <a:off x="7972425" y="11334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6</xdr:row>
      <xdr:rowOff>142875</xdr:rowOff>
    </xdr:from>
    <xdr:to>
      <xdr:col>28</xdr:col>
      <xdr:colOff>114300</xdr:colOff>
      <xdr:row>7</xdr:row>
      <xdr:rowOff>0</xdr:rowOff>
    </xdr:to>
    <xdr:sp macro="" textlink="">
      <xdr:nvSpPr>
        <xdr:cNvPr id="7" name="Line 10720">
          <a:extLst>
            <a:ext uri="{FF2B5EF4-FFF2-40B4-BE49-F238E27FC236}">
              <a16:creationId xmlns:a16="http://schemas.microsoft.com/office/drawing/2014/main" id="{7DCAC793-735C-441F-96FE-FA8723DAF2CA}"/>
            </a:ext>
          </a:extLst>
        </xdr:cNvPr>
        <xdr:cNvSpPr>
          <a:spLocks noChangeShapeType="1"/>
        </xdr:cNvSpPr>
      </xdr:nvSpPr>
      <xdr:spPr bwMode="auto">
        <a:xfrm>
          <a:off x="7962900" y="1362075"/>
          <a:ext cx="533400" cy="19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3</xdr:row>
      <xdr:rowOff>66675</xdr:rowOff>
    </xdr:from>
    <xdr:to>
      <xdr:col>28</xdr:col>
      <xdr:colOff>114300</xdr:colOff>
      <xdr:row>3</xdr:row>
      <xdr:rowOff>76200</xdr:rowOff>
    </xdr:to>
    <xdr:sp macro="" textlink="">
      <xdr:nvSpPr>
        <xdr:cNvPr id="8" name="Line 10720">
          <a:extLst>
            <a:ext uri="{FF2B5EF4-FFF2-40B4-BE49-F238E27FC236}">
              <a16:creationId xmlns:a16="http://schemas.microsoft.com/office/drawing/2014/main" id="{0458AA52-65DF-43A8-BCE2-45506C5B1406}"/>
            </a:ext>
          </a:extLst>
        </xdr:cNvPr>
        <xdr:cNvSpPr>
          <a:spLocks noChangeShapeType="1"/>
        </xdr:cNvSpPr>
      </xdr:nvSpPr>
      <xdr:spPr bwMode="auto">
        <a:xfrm>
          <a:off x="7962900" y="7429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219075</xdr:colOff>
      <xdr:row>8</xdr:row>
      <xdr:rowOff>95250</xdr:rowOff>
    </xdr:from>
    <xdr:to>
      <xdr:col>28</xdr:col>
      <xdr:colOff>123825</xdr:colOff>
      <xdr:row>8</xdr:row>
      <xdr:rowOff>104775</xdr:rowOff>
    </xdr:to>
    <xdr:sp macro="" textlink="">
      <xdr:nvSpPr>
        <xdr:cNvPr id="9" name="Line 10720">
          <a:extLst>
            <a:ext uri="{FF2B5EF4-FFF2-40B4-BE49-F238E27FC236}">
              <a16:creationId xmlns:a16="http://schemas.microsoft.com/office/drawing/2014/main" id="{E97A2E4D-6283-470F-9D2E-4596C9755510}"/>
            </a:ext>
          </a:extLst>
        </xdr:cNvPr>
        <xdr:cNvSpPr>
          <a:spLocks noChangeShapeType="1"/>
        </xdr:cNvSpPr>
      </xdr:nvSpPr>
      <xdr:spPr bwMode="auto">
        <a:xfrm>
          <a:off x="7972425" y="16668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1</xdr:colOff>
      <xdr:row>4</xdr:row>
      <xdr:rowOff>57151</xdr:rowOff>
    </xdr:from>
    <xdr:to>
      <xdr:col>36</xdr:col>
      <xdr:colOff>1</xdr:colOff>
      <xdr:row>6</xdr:row>
      <xdr:rowOff>1</xdr:rowOff>
    </xdr:to>
    <xdr:sp macro="" textlink="">
      <xdr:nvSpPr>
        <xdr:cNvPr id="10" name="AutoShape 46">
          <a:extLst>
            <a:ext uri="{FF2B5EF4-FFF2-40B4-BE49-F238E27FC236}">
              <a16:creationId xmlns:a16="http://schemas.microsoft.com/office/drawing/2014/main" id="{66D55884-CDC9-49BF-9B88-BEFAE0974299}"/>
            </a:ext>
          </a:extLst>
        </xdr:cNvPr>
        <xdr:cNvSpPr>
          <a:spLocks noChangeArrowheads="1"/>
        </xdr:cNvSpPr>
      </xdr:nvSpPr>
      <xdr:spPr bwMode="auto">
        <a:xfrm>
          <a:off x="10382251" y="923926"/>
          <a:ext cx="285750" cy="29527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35</xdr:col>
      <xdr:colOff>81952</xdr:colOff>
      <xdr:row>3</xdr:row>
      <xdr:rowOff>134794</xdr:rowOff>
    </xdr:from>
    <xdr:to>
      <xdr:col>35</xdr:col>
      <xdr:colOff>223500</xdr:colOff>
      <xdr:row>4</xdr:row>
      <xdr:rowOff>114300</xdr:rowOff>
    </xdr:to>
    <xdr:sp macro="" textlink="">
      <xdr:nvSpPr>
        <xdr:cNvPr id="11" name="6-Point Star 717">
          <a:extLst>
            <a:ext uri="{FF2B5EF4-FFF2-40B4-BE49-F238E27FC236}">
              <a16:creationId xmlns:a16="http://schemas.microsoft.com/office/drawing/2014/main" id="{D04D807F-50AD-486C-B544-F6F8C8386CDE}"/>
            </a:ext>
          </a:extLst>
        </xdr:cNvPr>
        <xdr:cNvSpPr/>
      </xdr:nvSpPr>
      <xdr:spPr>
        <a:xfrm>
          <a:off x="10464202" y="81106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104775</xdr:colOff>
      <xdr:row>3</xdr:row>
      <xdr:rowOff>47625</xdr:rowOff>
    </xdr:from>
    <xdr:to>
      <xdr:col>35</xdr:col>
      <xdr:colOff>190500</xdr:colOff>
      <xdr:row>3</xdr:row>
      <xdr:rowOff>161925</xdr:rowOff>
    </xdr:to>
    <xdr:sp macro="" textlink="">
      <xdr:nvSpPr>
        <xdr:cNvPr id="12" name="Freeform 10707">
          <a:extLst>
            <a:ext uri="{FF2B5EF4-FFF2-40B4-BE49-F238E27FC236}">
              <a16:creationId xmlns:a16="http://schemas.microsoft.com/office/drawing/2014/main" id="{A7D95960-0925-45FE-A6B6-07F9D039E1A7}"/>
            </a:ext>
          </a:extLst>
        </xdr:cNvPr>
        <xdr:cNvSpPr>
          <a:spLocks/>
        </xdr:cNvSpPr>
      </xdr:nvSpPr>
      <xdr:spPr bwMode="auto">
        <a:xfrm>
          <a:off x="10201275" y="723900"/>
          <a:ext cx="371475" cy="1143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35</xdr:col>
      <xdr:colOff>200025</xdr:colOff>
      <xdr:row>3</xdr:row>
      <xdr:rowOff>47625</xdr:rowOff>
    </xdr:from>
    <xdr:to>
      <xdr:col>37</xdr:col>
      <xdr:colOff>104775</xdr:colOff>
      <xdr:row>3</xdr:row>
      <xdr:rowOff>57150</xdr:rowOff>
    </xdr:to>
    <xdr:sp macro="" textlink="">
      <xdr:nvSpPr>
        <xdr:cNvPr id="13" name="Line 10720">
          <a:extLst>
            <a:ext uri="{FF2B5EF4-FFF2-40B4-BE49-F238E27FC236}">
              <a16:creationId xmlns:a16="http://schemas.microsoft.com/office/drawing/2014/main" id="{3D197590-FA0F-41A8-8AD6-E43C28B2F2A2}"/>
            </a:ext>
          </a:extLst>
        </xdr:cNvPr>
        <xdr:cNvSpPr>
          <a:spLocks noChangeShapeType="1"/>
        </xdr:cNvSpPr>
      </xdr:nvSpPr>
      <xdr:spPr bwMode="auto">
        <a:xfrm>
          <a:off x="10582275" y="723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7</xdr:row>
      <xdr:rowOff>76200</xdr:rowOff>
    </xdr:from>
    <xdr:to>
      <xdr:col>37</xdr:col>
      <xdr:colOff>114300</xdr:colOff>
      <xdr:row>7</xdr:row>
      <xdr:rowOff>85725</xdr:rowOff>
    </xdr:to>
    <xdr:sp macro="" textlink="">
      <xdr:nvSpPr>
        <xdr:cNvPr id="14" name="Line 10720">
          <a:extLst>
            <a:ext uri="{FF2B5EF4-FFF2-40B4-BE49-F238E27FC236}">
              <a16:creationId xmlns:a16="http://schemas.microsoft.com/office/drawing/2014/main" id="{D7D27B92-0C2E-4AB7-8870-ACECCD903965}"/>
            </a:ext>
          </a:extLst>
        </xdr:cNvPr>
        <xdr:cNvSpPr>
          <a:spLocks noChangeShapeType="1"/>
        </xdr:cNvSpPr>
      </xdr:nvSpPr>
      <xdr:spPr bwMode="auto">
        <a:xfrm>
          <a:off x="10591800" y="1457325"/>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276225</xdr:colOff>
      <xdr:row>8</xdr:row>
      <xdr:rowOff>85725</xdr:rowOff>
    </xdr:from>
    <xdr:to>
      <xdr:col>37</xdr:col>
      <xdr:colOff>180975</xdr:colOff>
      <xdr:row>8</xdr:row>
      <xdr:rowOff>95250</xdr:rowOff>
    </xdr:to>
    <xdr:sp macro="" textlink="">
      <xdr:nvSpPr>
        <xdr:cNvPr id="15" name="Line 10720">
          <a:extLst>
            <a:ext uri="{FF2B5EF4-FFF2-40B4-BE49-F238E27FC236}">
              <a16:creationId xmlns:a16="http://schemas.microsoft.com/office/drawing/2014/main" id="{19E9A1DF-B2D8-42E1-BD06-15AD86440EF0}"/>
            </a:ext>
          </a:extLst>
        </xdr:cNvPr>
        <xdr:cNvSpPr>
          <a:spLocks noChangeShapeType="1"/>
        </xdr:cNvSpPr>
      </xdr:nvSpPr>
      <xdr:spPr bwMode="auto">
        <a:xfrm>
          <a:off x="10658475" y="165735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36</xdr:col>
      <xdr:colOff>180975</xdr:colOff>
      <xdr:row>9</xdr:row>
      <xdr:rowOff>133350</xdr:rowOff>
    </xdr:from>
    <xdr:to>
      <xdr:col>37</xdr:col>
      <xdr:colOff>152400</xdr:colOff>
      <xdr:row>9</xdr:row>
      <xdr:rowOff>133350</xdr:rowOff>
    </xdr:to>
    <xdr:sp macro="" textlink="">
      <xdr:nvSpPr>
        <xdr:cNvPr id="16" name="Line 10720">
          <a:extLst>
            <a:ext uri="{FF2B5EF4-FFF2-40B4-BE49-F238E27FC236}">
              <a16:creationId xmlns:a16="http://schemas.microsoft.com/office/drawing/2014/main" id="{583BDA3A-2069-4AF5-8BC9-FC0366D4B6E5}"/>
            </a:ext>
          </a:extLst>
        </xdr:cNvPr>
        <xdr:cNvSpPr>
          <a:spLocks noChangeShapeType="1"/>
        </xdr:cNvSpPr>
      </xdr:nvSpPr>
      <xdr:spPr bwMode="auto">
        <a:xfrm>
          <a:off x="10848975" y="1895475"/>
          <a:ext cx="2571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5</xdr:row>
      <xdr:rowOff>47625</xdr:rowOff>
    </xdr:from>
    <xdr:to>
      <xdr:col>37</xdr:col>
      <xdr:colOff>114300</xdr:colOff>
      <xdr:row>5</xdr:row>
      <xdr:rowOff>57150</xdr:rowOff>
    </xdr:to>
    <xdr:sp macro="" textlink="">
      <xdr:nvSpPr>
        <xdr:cNvPr id="17" name="Line 10720">
          <a:extLst>
            <a:ext uri="{FF2B5EF4-FFF2-40B4-BE49-F238E27FC236}">
              <a16:creationId xmlns:a16="http://schemas.microsoft.com/office/drawing/2014/main" id="{689933BF-130A-455A-9DB3-8EBB21E8665E}"/>
            </a:ext>
          </a:extLst>
        </xdr:cNvPr>
        <xdr:cNvSpPr>
          <a:spLocks noChangeShapeType="1"/>
        </xdr:cNvSpPr>
      </xdr:nvSpPr>
      <xdr:spPr bwMode="auto">
        <a:xfrm>
          <a:off x="10591800" y="1104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228600</xdr:colOff>
      <xdr:row>4</xdr:row>
      <xdr:rowOff>47625</xdr:rowOff>
    </xdr:from>
    <xdr:to>
      <xdr:col>37</xdr:col>
      <xdr:colOff>133350</xdr:colOff>
      <xdr:row>4</xdr:row>
      <xdr:rowOff>57150</xdr:rowOff>
    </xdr:to>
    <xdr:sp macro="" textlink="">
      <xdr:nvSpPr>
        <xdr:cNvPr id="18" name="Line 10720">
          <a:extLst>
            <a:ext uri="{FF2B5EF4-FFF2-40B4-BE49-F238E27FC236}">
              <a16:creationId xmlns:a16="http://schemas.microsoft.com/office/drawing/2014/main" id="{1E5939D7-E222-4A61-BEF3-B723EFB4D622}"/>
            </a:ext>
          </a:extLst>
        </xdr:cNvPr>
        <xdr:cNvSpPr>
          <a:spLocks noChangeShapeType="1"/>
        </xdr:cNvSpPr>
      </xdr:nvSpPr>
      <xdr:spPr bwMode="auto">
        <a:xfrm>
          <a:off x="10610850" y="9144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15</xdr:row>
      <xdr:rowOff>0</xdr:rowOff>
    </xdr:from>
    <xdr:to>
      <xdr:col>16</xdr:col>
      <xdr:colOff>0</xdr:colOff>
      <xdr:row>15</xdr:row>
      <xdr:rowOff>0</xdr:rowOff>
    </xdr:to>
    <xdr:sp macro="" textlink="">
      <xdr:nvSpPr>
        <xdr:cNvPr id="19" name="AutoShape 46">
          <a:extLst>
            <a:ext uri="{FF2B5EF4-FFF2-40B4-BE49-F238E27FC236}">
              <a16:creationId xmlns:a16="http://schemas.microsoft.com/office/drawing/2014/main" id="{E2C23833-3899-4D92-8F01-A473EFCC0C1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0" name="AutoShape 46">
          <a:extLst>
            <a:ext uri="{FF2B5EF4-FFF2-40B4-BE49-F238E27FC236}">
              <a16:creationId xmlns:a16="http://schemas.microsoft.com/office/drawing/2014/main" id="{A3615F94-A939-4918-9B34-A4CBA25977AB}"/>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1" name="AutoShape 46">
          <a:extLst>
            <a:ext uri="{FF2B5EF4-FFF2-40B4-BE49-F238E27FC236}">
              <a16:creationId xmlns:a16="http://schemas.microsoft.com/office/drawing/2014/main" id="{F6011971-4A0F-40C9-B8D0-BA19F1FA5358}"/>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2" name="AutoShape 46">
          <a:extLst>
            <a:ext uri="{FF2B5EF4-FFF2-40B4-BE49-F238E27FC236}">
              <a16:creationId xmlns:a16="http://schemas.microsoft.com/office/drawing/2014/main" id="{8C6A6DC3-5E1E-4501-9160-7CA899C2329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3" name="AutoShape 46">
          <a:extLst>
            <a:ext uri="{FF2B5EF4-FFF2-40B4-BE49-F238E27FC236}">
              <a16:creationId xmlns:a16="http://schemas.microsoft.com/office/drawing/2014/main" id="{21245D6D-9E4A-418A-A9F1-8B1C248C19F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4" name="AutoShape 46">
          <a:extLst>
            <a:ext uri="{FF2B5EF4-FFF2-40B4-BE49-F238E27FC236}">
              <a16:creationId xmlns:a16="http://schemas.microsoft.com/office/drawing/2014/main" id="{1CD9EA01-DF6B-4FE5-87C4-78972F4085D6}"/>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5" name="AutoShape 46">
          <a:extLst>
            <a:ext uri="{FF2B5EF4-FFF2-40B4-BE49-F238E27FC236}">
              <a16:creationId xmlns:a16="http://schemas.microsoft.com/office/drawing/2014/main" id="{600EBB3B-2763-4F66-9F71-EF6E17BF3040}"/>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6" name="AutoShape 46">
          <a:extLst>
            <a:ext uri="{FF2B5EF4-FFF2-40B4-BE49-F238E27FC236}">
              <a16:creationId xmlns:a16="http://schemas.microsoft.com/office/drawing/2014/main" id="{3500BA58-4EEC-47B0-A6CF-926C5E924D9E}"/>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7" name="AutoShape 46">
          <a:extLst>
            <a:ext uri="{FF2B5EF4-FFF2-40B4-BE49-F238E27FC236}">
              <a16:creationId xmlns:a16="http://schemas.microsoft.com/office/drawing/2014/main" id="{9CEEDF2B-75F4-4DEE-8553-70EE1C710AC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31</xdr:col>
      <xdr:colOff>9526</xdr:colOff>
      <xdr:row>43</xdr:row>
      <xdr:rowOff>57152</xdr:rowOff>
    </xdr:from>
    <xdr:to>
      <xdr:col>31</xdr:col>
      <xdr:colOff>276228</xdr:colOff>
      <xdr:row>44</xdr:row>
      <xdr:rowOff>161928</xdr:rowOff>
    </xdr:to>
    <xdr:sp macro="" textlink="">
      <xdr:nvSpPr>
        <xdr:cNvPr id="28" name="AutoShape 1512">
          <a:extLst>
            <a:ext uri="{FF2B5EF4-FFF2-40B4-BE49-F238E27FC236}">
              <a16:creationId xmlns:a16="http://schemas.microsoft.com/office/drawing/2014/main" id="{BAE16A4D-82E4-411E-B16C-F705D118DC07}"/>
            </a:ext>
          </a:extLst>
        </xdr:cNvPr>
        <xdr:cNvSpPr>
          <a:spLocks noChangeArrowheads="1"/>
        </xdr:cNvSpPr>
      </xdr:nvSpPr>
      <xdr:spPr bwMode="auto">
        <a:xfrm rot="5400000" flipV="1">
          <a:off x="9234489" y="8310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37</xdr:col>
      <xdr:colOff>9525</xdr:colOff>
      <xdr:row>43</xdr:row>
      <xdr:rowOff>47625</xdr:rowOff>
    </xdr:from>
    <xdr:to>
      <xdr:col>37</xdr:col>
      <xdr:colOff>238125</xdr:colOff>
      <xdr:row>44</xdr:row>
      <xdr:rowOff>152400</xdr:rowOff>
    </xdr:to>
    <xdr:sp macro="" textlink="">
      <xdr:nvSpPr>
        <xdr:cNvPr id="29" name="AutoShape 1512">
          <a:extLst>
            <a:ext uri="{FF2B5EF4-FFF2-40B4-BE49-F238E27FC236}">
              <a16:creationId xmlns:a16="http://schemas.microsoft.com/office/drawing/2014/main" id="{11646055-BD10-4341-813B-9FB915ACB3FB}"/>
            </a:ext>
          </a:extLst>
        </xdr:cNvPr>
        <xdr:cNvSpPr>
          <a:spLocks noChangeArrowheads="1"/>
        </xdr:cNvSpPr>
      </xdr:nvSpPr>
      <xdr:spPr bwMode="auto">
        <a:xfrm rot="5400000" flipV="1">
          <a:off x="10929937" y="8320088"/>
          <a:ext cx="295275" cy="228600"/>
        </a:xfrm>
        <a:prstGeom prst="lightningBolt">
          <a:avLst/>
        </a:prstGeom>
        <a:solidFill>
          <a:srgbClr val="FF0000"/>
        </a:solidFill>
        <a:ln w="9525">
          <a:solidFill>
            <a:srgbClr val="000000"/>
          </a:solidFill>
          <a:miter lim="800000"/>
          <a:headEnd/>
          <a:tailEnd/>
        </a:ln>
      </xdr:spPr>
    </xdr:sp>
    <xdr:clientData/>
  </xdr:twoCellAnchor>
  <xdr:twoCellAnchor>
    <xdr:from>
      <xdr:col>8</xdr:col>
      <xdr:colOff>30725</xdr:colOff>
      <xdr:row>14</xdr:row>
      <xdr:rowOff>57150</xdr:rowOff>
    </xdr:from>
    <xdr:to>
      <xdr:col>13</xdr:col>
      <xdr:colOff>217421</xdr:colOff>
      <xdr:row>17</xdr:row>
      <xdr:rowOff>30725</xdr:rowOff>
    </xdr:to>
    <xdr:sp macro="" textlink="">
      <xdr:nvSpPr>
        <xdr:cNvPr id="30" name="Arrow: Notched Right 29">
          <a:extLst>
            <a:ext uri="{FF2B5EF4-FFF2-40B4-BE49-F238E27FC236}">
              <a16:creationId xmlns:a16="http://schemas.microsoft.com/office/drawing/2014/main" id="{0B59C497-2156-4869-97E0-ED64FACB0E0E}"/>
            </a:ext>
          </a:extLst>
        </xdr:cNvPr>
        <xdr:cNvSpPr/>
      </xdr:nvSpPr>
      <xdr:spPr>
        <a:xfrm>
          <a:off x="2488790" y="2812231"/>
          <a:ext cx="1886857" cy="629059"/>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US"/>
        </a:p>
      </xdr:txBody>
    </xdr:sp>
    <xdr:clientData/>
  </xdr:twoCellAnchor>
  <xdr:twoCellAnchor>
    <xdr:from>
      <xdr:col>32</xdr:col>
      <xdr:colOff>9525</xdr:colOff>
      <xdr:row>105</xdr:row>
      <xdr:rowOff>47625</xdr:rowOff>
    </xdr:from>
    <xdr:to>
      <xdr:col>32</xdr:col>
      <xdr:colOff>200025</xdr:colOff>
      <xdr:row>105</xdr:row>
      <xdr:rowOff>161925</xdr:rowOff>
    </xdr:to>
    <xdr:grpSp>
      <xdr:nvGrpSpPr>
        <xdr:cNvPr id="31" name="Group 1008">
          <a:extLst>
            <a:ext uri="{FF2B5EF4-FFF2-40B4-BE49-F238E27FC236}">
              <a16:creationId xmlns:a16="http://schemas.microsoft.com/office/drawing/2014/main" id="{06D7F7D3-1DAD-4598-A286-38B4D51E8B4B}"/>
            </a:ext>
          </a:extLst>
        </xdr:cNvPr>
        <xdr:cNvGrpSpPr>
          <a:grpSpLocks/>
        </xdr:cNvGrpSpPr>
      </xdr:nvGrpSpPr>
      <xdr:grpSpPr bwMode="auto">
        <a:xfrm>
          <a:off x="10836923" y="20691605"/>
          <a:ext cx="190500" cy="114300"/>
          <a:chOff x="5475762" y="47760700"/>
          <a:chExt cx="314325" cy="230209"/>
        </a:xfrm>
      </xdr:grpSpPr>
      <xdr:cxnSp macro="">
        <xdr:nvCxnSpPr>
          <xdr:cNvPr id="32" name="Straight Connector 31">
            <a:extLst>
              <a:ext uri="{FF2B5EF4-FFF2-40B4-BE49-F238E27FC236}">
                <a16:creationId xmlns:a16="http://schemas.microsoft.com/office/drawing/2014/main" id="{E8ECA25D-CD1A-76DE-3E68-58C24432D6E4}"/>
              </a:ext>
            </a:extLst>
          </xdr:cNvPr>
          <xdr:cNvCxnSpPr/>
        </xdr:nvCxnSpPr>
        <xdr:spPr bwMode="auto">
          <a:xfrm>
            <a:off x="5931533" y="52422432"/>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 name="Straight Connector 529">
            <a:extLst>
              <a:ext uri="{FF2B5EF4-FFF2-40B4-BE49-F238E27FC236}">
                <a16:creationId xmlns:a16="http://schemas.microsoft.com/office/drawing/2014/main" id="{11E5EBB2-9480-4095-33E5-A0EF4151E12A}"/>
              </a:ext>
            </a:extLst>
          </xdr:cNvPr>
          <xdr:cNvCxnSpPr>
            <a:cxnSpLocks noChangeShapeType="1"/>
          </xdr:cNvCxnSpPr>
        </xdr:nvCxnSpPr>
        <xdr:spPr bwMode="auto">
          <a:xfrm rot="5400000">
            <a:off x="5902756" y="52451209"/>
            <a:ext cx="57552" cy="0"/>
          </a:xfrm>
          <a:prstGeom prst="line">
            <a:avLst/>
          </a:prstGeom>
          <a:grpFill/>
          <a:ln w="9525" algn="ctr">
            <a:solidFill>
              <a:srgbClr val="000000"/>
            </a:solidFill>
            <a:round/>
            <a:headEnd/>
            <a:tailEnd/>
          </a:ln>
        </xdr:spPr>
      </xdr:cxnSp>
      <xdr:cxnSp macro="">
        <xdr:nvCxnSpPr>
          <xdr:cNvPr id="34" name="Straight Connector 531">
            <a:extLst>
              <a:ext uri="{FF2B5EF4-FFF2-40B4-BE49-F238E27FC236}">
                <a16:creationId xmlns:a16="http://schemas.microsoft.com/office/drawing/2014/main" id="{EBF1DED7-B4FD-7A47-B04D-B0FE36C84E64}"/>
              </a:ext>
            </a:extLst>
          </xdr:cNvPr>
          <xdr:cNvCxnSpPr>
            <a:cxnSpLocks noChangeShapeType="1"/>
          </xdr:cNvCxnSpPr>
        </xdr:nvCxnSpPr>
        <xdr:spPr bwMode="auto">
          <a:xfrm>
            <a:off x="5931533" y="52479985"/>
            <a:ext cx="0" cy="0"/>
          </a:xfrm>
          <a:prstGeom prst="line">
            <a:avLst/>
          </a:prstGeom>
          <a:grpFill/>
          <a:ln w="9525" algn="ctr">
            <a:solidFill>
              <a:srgbClr val="000000"/>
            </a:solidFill>
            <a:round/>
            <a:headEnd/>
            <a:tailEnd/>
          </a:ln>
        </xdr:spPr>
      </xdr:cxnSp>
      <xdr:cxnSp macro="">
        <xdr:nvCxnSpPr>
          <xdr:cNvPr id="35" name="Straight Connector 533">
            <a:extLst>
              <a:ext uri="{FF2B5EF4-FFF2-40B4-BE49-F238E27FC236}">
                <a16:creationId xmlns:a16="http://schemas.microsoft.com/office/drawing/2014/main" id="{672F03B4-ACFE-407C-DB9E-9C49E6068E4C}"/>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6" name="Straight Connector 535">
            <a:extLst>
              <a:ext uri="{FF2B5EF4-FFF2-40B4-BE49-F238E27FC236}">
                <a16:creationId xmlns:a16="http://schemas.microsoft.com/office/drawing/2014/main" id="{D34CF0FE-FACB-82BC-4256-81B816929B63}"/>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7" name="Straight Connector 537">
            <a:extLst>
              <a:ext uri="{FF2B5EF4-FFF2-40B4-BE49-F238E27FC236}">
                <a16:creationId xmlns:a16="http://schemas.microsoft.com/office/drawing/2014/main" id="{5D3FA054-233F-9B4C-5AA1-298E82C13B4F}"/>
              </a:ext>
            </a:extLst>
          </xdr:cNvPr>
          <xdr:cNvCxnSpPr>
            <a:cxnSpLocks noChangeShapeType="1"/>
          </xdr:cNvCxnSpPr>
        </xdr:nvCxnSpPr>
        <xdr:spPr bwMode="auto">
          <a:xfrm>
            <a:off x="5931533" y="52537537"/>
            <a:ext cx="0" cy="0"/>
          </a:xfrm>
          <a:prstGeom prst="line">
            <a:avLst/>
          </a:prstGeom>
          <a:grpFill/>
          <a:ln w="9525" algn="ctr">
            <a:solidFill>
              <a:srgbClr val="000000"/>
            </a:solidFill>
            <a:round/>
            <a:headEnd/>
            <a:tailEnd/>
          </a:ln>
        </xdr:spPr>
      </xdr:cxnSp>
    </xdr:grpSp>
    <xdr:clientData/>
  </xdr:twoCellAnchor>
  <xdr:twoCellAnchor>
    <xdr:from>
      <xdr:col>2</xdr:col>
      <xdr:colOff>0</xdr:colOff>
      <xdr:row>104</xdr:row>
      <xdr:rowOff>95250</xdr:rowOff>
    </xdr:from>
    <xdr:to>
      <xdr:col>2</xdr:col>
      <xdr:colOff>0</xdr:colOff>
      <xdr:row>105</xdr:row>
      <xdr:rowOff>19050</xdr:rowOff>
    </xdr:to>
    <xdr:grpSp>
      <xdr:nvGrpSpPr>
        <xdr:cNvPr id="38" name="Group 1008">
          <a:extLst>
            <a:ext uri="{FF2B5EF4-FFF2-40B4-BE49-F238E27FC236}">
              <a16:creationId xmlns:a16="http://schemas.microsoft.com/office/drawing/2014/main" id="{299D2CEC-127A-47F5-9BDE-68F6EEEE718F}"/>
            </a:ext>
          </a:extLst>
        </xdr:cNvPr>
        <xdr:cNvGrpSpPr>
          <a:grpSpLocks/>
        </xdr:cNvGrpSpPr>
      </xdr:nvGrpSpPr>
      <xdr:grpSpPr bwMode="auto">
        <a:xfrm>
          <a:off x="537806" y="20551321"/>
          <a:ext cx="0" cy="111709"/>
          <a:chOff x="5475762" y="47760700"/>
          <a:chExt cx="314325" cy="230209"/>
        </a:xfrm>
      </xdr:grpSpPr>
      <xdr:cxnSp macro="">
        <xdr:nvCxnSpPr>
          <xdr:cNvPr id="39" name="Straight Connector 38">
            <a:extLst>
              <a:ext uri="{FF2B5EF4-FFF2-40B4-BE49-F238E27FC236}">
                <a16:creationId xmlns:a16="http://schemas.microsoft.com/office/drawing/2014/main" id="{ED14024B-74A7-8A42-AFEA-76CDDF71417E}"/>
              </a:ext>
            </a:extLst>
          </xdr:cNvPr>
          <xdr:cNvCxnSpPr/>
        </xdr:nvCxnSpPr>
        <xdr:spPr bwMode="auto">
          <a:xfrm>
            <a:off x="5790087" y="54914887"/>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529">
            <a:extLst>
              <a:ext uri="{FF2B5EF4-FFF2-40B4-BE49-F238E27FC236}">
                <a16:creationId xmlns:a16="http://schemas.microsoft.com/office/drawing/2014/main" id="{68A05A06-FB13-4F02-248B-B8C7312DD1BB}"/>
              </a:ext>
            </a:extLst>
          </xdr:cNvPr>
          <xdr:cNvCxnSpPr>
            <a:cxnSpLocks noChangeShapeType="1"/>
          </xdr:cNvCxnSpPr>
        </xdr:nvCxnSpPr>
        <xdr:spPr bwMode="auto">
          <a:xfrm rot="5400000">
            <a:off x="5790087" y="54914887"/>
            <a:ext cx="0" cy="0"/>
          </a:xfrm>
          <a:prstGeom prst="line">
            <a:avLst/>
          </a:prstGeom>
          <a:grpFill/>
          <a:ln w="9525" algn="ctr">
            <a:solidFill>
              <a:srgbClr val="000000"/>
            </a:solidFill>
            <a:round/>
            <a:headEnd/>
            <a:tailEnd/>
          </a:ln>
        </xdr:spPr>
      </xdr:cxnSp>
      <xdr:cxnSp macro="">
        <xdr:nvCxnSpPr>
          <xdr:cNvPr id="41" name="Straight Connector 531">
            <a:extLst>
              <a:ext uri="{FF2B5EF4-FFF2-40B4-BE49-F238E27FC236}">
                <a16:creationId xmlns:a16="http://schemas.microsoft.com/office/drawing/2014/main" id="{177C08CF-99DF-339D-EE3D-A022072DF232}"/>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cxnSp macro="">
        <xdr:nvCxnSpPr>
          <xdr:cNvPr id="42" name="Straight Connector 533">
            <a:extLst>
              <a:ext uri="{FF2B5EF4-FFF2-40B4-BE49-F238E27FC236}">
                <a16:creationId xmlns:a16="http://schemas.microsoft.com/office/drawing/2014/main" id="{9BF9A423-60ED-B51A-2F37-4474460E960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3" name="Straight Connector 535">
            <a:extLst>
              <a:ext uri="{FF2B5EF4-FFF2-40B4-BE49-F238E27FC236}">
                <a16:creationId xmlns:a16="http://schemas.microsoft.com/office/drawing/2014/main" id="{6B8BCA4D-E4B2-F4D5-62DD-5526CE245B3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4" name="Straight Connector 537">
            <a:extLst>
              <a:ext uri="{FF2B5EF4-FFF2-40B4-BE49-F238E27FC236}">
                <a16:creationId xmlns:a16="http://schemas.microsoft.com/office/drawing/2014/main" id="{41084A58-6EF4-B752-6F6B-70342FEB3F27}"/>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grpSp>
    <xdr:clientData/>
  </xdr:twoCellAnchor>
  <xdr:twoCellAnchor>
    <xdr:from>
      <xdr:col>1</xdr:col>
      <xdr:colOff>128056</xdr:colOff>
      <xdr:row>15</xdr:row>
      <xdr:rowOff>173568</xdr:rowOff>
    </xdr:from>
    <xdr:to>
      <xdr:col>2</xdr:col>
      <xdr:colOff>220490</xdr:colOff>
      <xdr:row>17</xdr:row>
      <xdr:rowOff>119483</xdr:rowOff>
    </xdr:to>
    <xdr:sp macro="" textlink="">
      <xdr:nvSpPr>
        <xdr:cNvPr id="45" name="Oval 44">
          <a:extLst>
            <a:ext uri="{FF2B5EF4-FFF2-40B4-BE49-F238E27FC236}">
              <a16:creationId xmlns:a16="http://schemas.microsoft.com/office/drawing/2014/main" id="{992180E9-E756-41CB-890E-41778DCE8C3B}"/>
            </a:ext>
          </a:extLst>
        </xdr:cNvPr>
        <xdr:cNvSpPr/>
      </xdr:nvSpPr>
      <xdr:spPr>
        <a:xfrm>
          <a:off x="366181" y="3078693"/>
          <a:ext cx="378184" cy="326915"/>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6</xdr:col>
      <xdr:colOff>0</xdr:colOff>
      <xdr:row>24</xdr:row>
      <xdr:rowOff>104775</xdr:rowOff>
    </xdr:from>
    <xdr:to>
      <xdr:col>6</xdr:col>
      <xdr:colOff>0</xdr:colOff>
      <xdr:row>25</xdr:row>
      <xdr:rowOff>19050</xdr:rowOff>
    </xdr:to>
    <xdr:grpSp>
      <xdr:nvGrpSpPr>
        <xdr:cNvPr id="46" name="Group 1008">
          <a:extLst>
            <a:ext uri="{FF2B5EF4-FFF2-40B4-BE49-F238E27FC236}">
              <a16:creationId xmlns:a16="http://schemas.microsoft.com/office/drawing/2014/main" id="{EDD427DF-AB06-4A64-BC35-2BCCDC442D54}"/>
            </a:ext>
          </a:extLst>
        </xdr:cNvPr>
        <xdr:cNvGrpSpPr>
          <a:grpSpLocks/>
        </xdr:cNvGrpSpPr>
      </xdr:nvGrpSpPr>
      <xdr:grpSpPr bwMode="auto">
        <a:xfrm>
          <a:off x="1937398" y="4802479"/>
          <a:ext cx="0" cy="102183"/>
          <a:chOff x="5475762" y="47760700"/>
          <a:chExt cx="314325" cy="230209"/>
        </a:xfrm>
      </xdr:grpSpPr>
      <xdr:cxnSp macro="">
        <xdr:nvCxnSpPr>
          <xdr:cNvPr id="47" name="Straight Connector 46">
            <a:extLst>
              <a:ext uri="{FF2B5EF4-FFF2-40B4-BE49-F238E27FC236}">
                <a16:creationId xmlns:a16="http://schemas.microsoft.com/office/drawing/2014/main" id="{BA3E9A54-95A1-5073-3F41-ADD509FCF2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 name="Straight Connector 529">
            <a:extLst>
              <a:ext uri="{FF2B5EF4-FFF2-40B4-BE49-F238E27FC236}">
                <a16:creationId xmlns:a16="http://schemas.microsoft.com/office/drawing/2014/main" id="{110AFA83-8E67-E047-44B2-7B5D54D2E63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 name="Straight Connector 531">
            <a:extLst>
              <a:ext uri="{FF2B5EF4-FFF2-40B4-BE49-F238E27FC236}">
                <a16:creationId xmlns:a16="http://schemas.microsoft.com/office/drawing/2014/main" id="{658A6097-EDB0-3F98-B727-3A00B82B75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 name="Straight Connector 533">
            <a:extLst>
              <a:ext uri="{FF2B5EF4-FFF2-40B4-BE49-F238E27FC236}">
                <a16:creationId xmlns:a16="http://schemas.microsoft.com/office/drawing/2014/main" id="{26511BE1-7319-3F0C-E26E-49CFEE52D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 name="Straight Connector 535">
            <a:extLst>
              <a:ext uri="{FF2B5EF4-FFF2-40B4-BE49-F238E27FC236}">
                <a16:creationId xmlns:a16="http://schemas.microsoft.com/office/drawing/2014/main" id="{4CF44171-577E-D83B-AB0D-61114BBC36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 name="Straight Connector 537">
            <a:extLst>
              <a:ext uri="{FF2B5EF4-FFF2-40B4-BE49-F238E27FC236}">
                <a16:creationId xmlns:a16="http://schemas.microsoft.com/office/drawing/2014/main" id="{50E68CD1-72FE-0FE9-6944-A1E46EE0F2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53" name="Group 1008">
          <a:extLst>
            <a:ext uri="{FF2B5EF4-FFF2-40B4-BE49-F238E27FC236}">
              <a16:creationId xmlns:a16="http://schemas.microsoft.com/office/drawing/2014/main" id="{9A17FD08-F46B-4A81-B93C-AFF5DC35F971}"/>
            </a:ext>
          </a:extLst>
        </xdr:cNvPr>
        <xdr:cNvGrpSpPr>
          <a:grpSpLocks/>
        </xdr:cNvGrpSpPr>
      </xdr:nvGrpSpPr>
      <xdr:grpSpPr bwMode="auto">
        <a:xfrm>
          <a:off x="1937398" y="4802479"/>
          <a:ext cx="0" cy="102183"/>
          <a:chOff x="5475762" y="47760700"/>
          <a:chExt cx="314325" cy="230209"/>
        </a:xfrm>
      </xdr:grpSpPr>
      <xdr:cxnSp macro="">
        <xdr:nvCxnSpPr>
          <xdr:cNvPr id="54" name="Straight Connector 53">
            <a:extLst>
              <a:ext uri="{FF2B5EF4-FFF2-40B4-BE49-F238E27FC236}">
                <a16:creationId xmlns:a16="http://schemas.microsoft.com/office/drawing/2014/main" id="{91CC733A-0630-6BA2-CA8D-841767874C7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29">
            <a:extLst>
              <a:ext uri="{FF2B5EF4-FFF2-40B4-BE49-F238E27FC236}">
                <a16:creationId xmlns:a16="http://schemas.microsoft.com/office/drawing/2014/main" id="{8A7D7688-147C-54FE-DF48-EA10FA5D7C0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56" name="Straight Connector 531">
            <a:extLst>
              <a:ext uri="{FF2B5EF4-FFF2-40B4-BE49-F238E27FC236}">
                <a16:creationId xmlns:a16="http://schemas.microsoft.com/office/drawing/2014/main" id="{C5D62B37-BE92-62BA-09EC-9811AB19443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57" name="Straight Connector 533">
            <a:extLst>
              <a:ext uri="{FF2B5EF4-FFF2-40B4-BE49-F238E27FC236}">
                <a16:creationId xmlns:a16="http://schemas.microsoft.com/office/drawing/2014/main" id="{C63262B6-4BF7-58A4-6378-F0153829AA9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8" name="Straight Connector 535">
            <a:extLst>
              <a:ext uri="{FF2B5EF4-FFF2-40B4-BE49-F238E27FC236}">
                <a16:creationId xmlns:a16="http://schemas.microsoft.com/office/drawing/2014/main" id="{3529780E-28CB-2410-D4B0-361DDB01E85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9" name="Straight Connector 537">
            <a:extLst>
              <a:ext uri="{FF2B5EF4-FFF2-40B4-BE49-F238E27FC236}">
                <a16:creationId xmlns:a16="http://schemas.microsoft.com/office/drawing/2014/main" id="{A96B5392-694A-B283-187C-487730F2313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47625</xdr:rowOff>
    </xdr:to>
    <xdr:grpSp>
      <xdr:nvGrpSpPr>
        <xdr:cNvPr id="60" name="Group 1008">
          <a:extLst>
            <a:ext uri="{FF2B5EF4-FFF2-40B4-BE49-F238E27FC236}">
              <a16:creationId xmlns:a16="http://schemas.microsoft.com/office/drawing/2014/main" id="{2D97E2C0-7910-4CEB-B115-7AEB79403A4A}"/>
            </a:ext>
          </a:extLst>
        </xdr:cNvPr>
        <xdr:cNvGrpSpPr>
          <a:grpSpLocks/>
        </xdr:cNvGrpSpPr>
      </xdr:nvGrpSpPr>
      <xdr:grpSpPr bwMode="auto">
        <a:xfrm>
          <a:off x="1937398" y="4831054"/>
          <a:ext cx="0" cy="102183"/>
          <a:chOff x="5475762" y="47760700"/>
          <a:chExt cx="314325" cy="230209"/>
        </a:xfrm>
      </xdr:grpSpPr>
      <xdr:cxnSp macro="">
        <xdr:nvCxnSpPr>
          <xdr:cNvPr id="61" name="Straight Connector 60">
            <a:extLst>
              <a:ext uri="{FF2B5EF4-FFF2-40B4-BE49-F238E27FC236}">
                <a16:creationId xmlns:a16="http://schemas.microsoft.com/office/drawing/2014/main" id="{D24CEB05-3BFE-3A61-6EA7-FDB0FED1796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 name="Straight Connector 529">
            <a:extLst>
              <a:ext uri="{FF2B5EF4-FFF2-40B4-BE49-F238E27FC236}">
                <a16:creationId xmlns:a16="http://schemas.microsoft.com/office/drawing/2014/main" id="{1EEA61BE-FF76-1501-0AD0-AD99BF28320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3" name="Straight Connector 531">
            <a:extLst>
              <a:ext uri="{FF2B5EF4-FFF2-40B4-BE49-F238E27FC236}">
                <a16:creationId xmlns:a16="http://schemas.microsoft.com/office/drawing/2014/main" id="{38DAD349-2ABD-4F89-4A55-64B7AF5069E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4" name="Straight Connector 533">
            <a:extLst>
              <a:ext uri="{FF2B5EF4-FFF2-40B4-BE49-F238E27FC236}">
                <a16:creationId xmlns:a16="http://schemas.microsoft.com/office/drawing/2014/main" id="{75AFD57B-5983-FBE8-4263-44CE23B93F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5" name="Straight Connector 535">
            <a:extLst>
              <a:ext uri="{FF2B5EF4-FFF2-40B4-BE49-F238E27FC236}">
                <a16:creationId xmlns:a16="http://schemas.microsoft.com/office/drawing/2014/main" id="{B3C41DFD-4CA3-DA22-2022-D7D5902142F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6" name="Straight Connector 537">
            <a:extLst>
              <a:ext uri="{FF2B5EF4-FFF2-40B4-BE49-F238E27FC236}">
                <a16:creationId xmlns:a16="http://schemas.microsoft.com/office/drawing/2014/main" id="{026B345A-F9E0-01CC-28C4-24CFF5A873B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57150</xdr:rowOff>
    </xdr:to>
    <xdr:grpSp>
      <xdr:nvGrpSpPr>
        <xdr:cNvPr id="67" name="Group 1008">
          <a:extLst>
            <a:ext uri="{FF2B5EF4-FFF2-40B4-BE49-F238E27FC236}">
              <a16:creationId xmlns:a16="http://schemas.microsoft.com/office/drawing/2014/main" id="{E6D06C43-4B85-4213-9E8F-E6B6A31B347B}"/>
            </a:ext>
          </a:extLst>
        </xdr:cNvPr>
        <xdr:cNvGrpSpPr>
          <a:grpSpLocks/>
        </xdr:cNvGrpSpPr>
      </xdr:nvGrpSpPr>
      <xdr:grpSpPr bwMode="auto">
        <a:xfrm>
          <a:off x="1937398" y="4831054"/>
          <a:ext cx="0" cy="111708"/>
          <a:chOff x="5475762" y="47760700"/>
          <a:chExt cx="314325" cy="230209"/>
        </a:xfrm>
      </xdr:grpSpPr>
      <xdr:cxnSp macro="">
        <xdr:nvCxnSpPr>
          <xdr:cNvPr id="68" name="Straight Connector 67">
            <a:extLst>
              <a:ext uri="{FF2B5EF4-FFF2-40B4-BE49-F238E27FC236}">
                <a16:creationId xmlns:a16="http://schemas.microsoft.com/office/drawing/2014/main" id="{7FF02350-FB80-BB52-A725-8D34E1746BF8}"/>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 name="Straight Connector 529">
            <a:extLst>
              <a:ext uri="{FF2B5EF4-FFF2-40B4-BE49-F238E27FC236}">
                <a16:creationId xmlns:a16="http://schemas.microsoft.com/office/drawing/2014/main" id="{E874AF36-FA74-FA74-5AFA-BE4DE89C939F}"/>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70" name="Straight Connector 531">
            <a:extLst>
              <a:ext uri="{FF2B5EF4-FFF2-40B4-BE49-F238E27FC236}">
                <a16:creationId xmlns:a16="http://schemas.microsoft.com/office/drawing/2014/main" id="{5BD270D2-D5EE-470F-0866-C1903D365C3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71" name="Straight Connector 533">
            <a:extLst>
              <a:ext uri="{FF2B5EF4-FFF2-40B4-BE49-F238E27FC236}">
                <a16:creationId xmlns:a16="http://schemas.microsoft.com/office/drawing/2014/main" id="{F8071048-4635-1244-07EF-493E3D4355E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2" name="Straight Connector 535">
            <a:extLst>
              <a:ext uri="{FF2B5EF4-FFF2-40B4-BE49-F238E27FC236}">
                <a16:creationId xmlns:a16="http://schemas.microsoft.com/office/drawing/2014/main" id="{47C986BE-7526-485B-5DD9-FEE06EB13BA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3" name="Straight Connector 537">
            <a:extLst>
              <a:ext uri="{FF2B5EF4-FFF2-40B4-BE49-F238E27FC236}">
                <a16:creationId xmlns:a16="http://schemas.microsoft.com/office/drawing/2014/main" id="{EC57B65B-3D03-D1C4-B360-963D26EDD0C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16</xdr:col>
      <xdr:colOff>0</xdr:colOff>
      <xdr:row>13</xdr:row>
      <xdr:rowOff>57150</xdr:rowOff>
    </xdr:from>
    <xdr:to>
      <xdr:col>17</xdr:col>
      <xdr:colOff>0</xdr:colOff>
      <xdr:row>15</xdr:row>
      <xdr:rowOff>0</xdr:rowOff>
    </xdr:to>
    <xdr:sp macro="" textlink="">
      <xdr:nvSpPr>
        <xdr:cNvPr id="74" name="AutoShape 46">
          <a:extLst>
            <a:ext uri="{FF2B5EF4-FFF2-40B4-BE49-F238E27FC236}">
              <a16:creationId xmlns:a16="http://schemas.microsoft.com/office/drawing/2014/main" id="{5287A1CD-C827-4B88-9519-F557DE8CCA27}"/>
            </a:ext>
          </a:extLst>
        </xdr:cNvPr>
        <xdr:cNvSpPr>
          <a:spLocks noChangeArrowheads="1"/>
        </xdr:cNvSpPr>
      </xdr:nvSpPr>
      <xdr:spPr bwMode="auto">
        <a:xfrm>
          <a:off x="4895850" y="258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14</xdr:col>
      <xdr:colOff>0</xdr:colOff>
      <xdr:row>13</xdr:row>
      <xdr:rowOff>57150</xdr:rowOff>
    </xdr:from>
    <xdr:to>
      <xdr:col>15</xdr:col>
      <xdr:colOff>0</xdr:colOff>
      <xdr:row>15</xdr:row>
      <xdr:rowOff>0</xdr:rowOff>
    </xdr:to>
    <xdr:sp macro="" textlink="">
      <xdr:nvSpPr>
        <xdr:cNvPr id="75" name="AutoShape 46">
          <a:extLst>
            <a:ext uri="{FF2B5EF4-FFF2-40B4-BE49-F238E27FC236}">
              <a16:creationId xmlns:a16="http://schemas.microsoft.com/office/drawing/2014/main" id="{56041B36-2355-4B4A-BFB7-A7CE49474F8C}"/>
            </a:ext>
          </a:extLst>
        </xdr:cNvPr>
        <xdr:cNvSpPr>
          <a:spLocks noChangeArrowheads="1"/>
        </xdr:cNvSpPr>
      </xdr:nvSpPr>
      <xdr:spPr bwMode="auto">
        <a:xfrm>
          <a:off x="4324350" y="2581275"/>
          <a:ext cx="285750" cy="323850"/>
        </a:xfrm>
        <a:prstGeom prst="triangle">
          <a:avLst>
            <a:gd name="adj" fmla="val 50000"/>
          </a:avLst>
        </a:prstGeom>
        <a:solidFill>
          <a:srgbClr val="000000"/>
        </a:solidFill>
        <a:ln w="9525">
          <a:solidFill>
            <a:srgbClr val="000000"/>
          </a:solidFill>
          <a:miter lim="800000"/>
          <a:headEnd/>
          <a:tailEnd/>
        </a:ln>
      </xdr:spPr>
    </xdr:sp>
    <xdr:clientData/>
  </xdr:twoCellAnchor>
  <xdr:twoCellAnchor>
    <xdr:from>
      <xdr:col>16</xdr:col>
      <xdr:colOff>0</xdr:colOff>
      <xdr:row>16</xdr:row>
      <xdr:rowOff>104775</xdr:rowOff>
    </xdr:from>
    <xdr:to>
      <xdr:col>16</xdr:col>
      <xdr:colOff>0</xdr:colOff>
      <xdr:row>17</xdr:row>
      <xdr:rowOff>19050</xdr:rowOff>
    </xdr:to>
    <xdr:grpSp>
      <xdr:nvGrpSpPr>
        <xdr:cNvPr id="76" name="Group 1008">
          <a:extLst>
            <a:ext uri="{FF2B5EF4-FFF2-40B4-BE49-F238E27FC236}">
              <a16:creationId xmlns:a16="http://schemas.microsoft.com/office/drawing/2014/main" id="{F35AED4D-0489-4EE7-9515-80BE32433C4F}"/>
            </a:ext>
          </a:extLst>
        </xdr:cNvPr>
        <xdr:cNvGrpSpPr>
          <a:grpSpLocks/>
        </xdr:cNvGrpSpPr>
      </xdr:nvGrpSpPr>
      <xdr:grpSpPr bwMode="auto">
        <a:xfrm>
          <a:off x="5429898" y="3234418"/>
          <a:ext cx="0" cy="102183"/>
          <a:chOff x="5475762" y="47760700"/>
          <a:chExt cx="314325" cy="230209"/>
        </a:xfrm>
      </xdr:grpSpPr>
      <xdr:cxnSp macro="">
        <xdr:nvCxnSpPr>
          <xdr:cNvPr id="77" name="Straight Connector 76">
            <a:extLst>
              <a:ext uri="{FF2B5EF4-FFF2-40B4-BE49-F238E27FC236}">
                <a16:creationId xmlns:a16="http://schemas.microsoft.com/office/drawing/2014/main" id="{C544639B-6F0B-287E-1B10-8E4CBB4FCEFE}"/>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8" name="Straight Connector 529">
            <a:extLst>
              <a:ext uri="{FF2B5EF4-FFF2-40B4-BE49-F238E27FC236}">
                <a16:creationId xmlns:a16="http://schemas.microsoft.com/office/drawing/2014/main" id="{DE219B40-4D9F-F1D8-99F8-6C20633DC4DF}"/>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79" name="Straight Connector 531">
            <a:extLst>
              <a:ext uri="{FF2B5EF4-FFF2-40B4-BE49-F238E27FC236}">
                <a16:creationId xmlns:a16="http://schemas.microsoft.com/office/drawing/2014/main" id="{17F0782B-7AE1-0FFB-0455-787B2DE2D125}"/>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0" name="Straight Connector 533">
            <a:extLst>
              <a:ext uri="{FF2B5EF4-FFF2-40B4-BE49-F238E27FC236}">
                <a16:creationId xmlns:a16="http://schemas.microsoft.com/office/drawing/2014/main" id="{F2B2D977-4369-56A6-D416-82ADC4A4F35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1" name="Straight Connector 535">
            <a:extLst>
              <a:ext uri="{FF2B5EF4-FFF2-40B4-BE49-F238E27FC236}">
                <a16:creationId xmlns:a16="http://schemas.microsoft.com/office/drawing/2014/main" id="{EE8EB7B4-8AD7-09BB-BD67-5ADD10CA4ACA}"/>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2" name="Straight Connector 537">
            <a:extLst>
              <a:ext uri="{FF2B5EF4-FFF2-40B4-BE49-F238E27FC236}">
                <a16:creationId xmlns:a16="http://schemas.microsoft.com/office/drawing/2014/main" id="{9E7FA5EA-E445-2312-2D91-3854F8D8F421}"/>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83" name="Group 1008">
          <a:extLst>
            <a:ext uri="{FF2B5EF4-FFF2-40B4-BE49-F238E27FC236}">
              <a16:creationId xmlns:a16="http://schemas.microsoft.com/office/drawing/2014/main" id="{84C5B4AA-BE1B-427F-B63F-9279AC225415}"/>
            </a:ext>
          </a:extLst>
        </xdr:cNvPr>
        <xdr:cNvGrpSpPr>
          <a:grpSpLocks/>
        </xdr:cNvGrpSpPr>
      </xdr:nvGrpSpPr>
      <xdr:grpSpPr bwMode="auto">
        <a:xfrm>
          <a:off x="5429898" y="3234418"/>
          <a:ext cx="0" cy="102183"/>
          <a:chOff x="5475762" y="47760700"/>
          <a:chExt cx="314325" cy="230209"/>
        </a:xfrm>
      </xdr:grpSpPr>
      <xdr:cxnSp macro="">
        <xdr:nvCxnSpPr>
          <xdr:cNvPr id="84" name="Straight Connector 83">
            <a:extLst>
              <a:ext uri="{FF2B5EF4-FFF2-40B4-BE49-F238E27FC236}">
                <a16:creationId xmlns:a16="http://schemas.microsoft.com/office/drawing/2014/main" id="{717F02D5-1625-60C7-A110-E84E2E306253}"/>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529">
            <a:extLst>
              <a:ext uri="{FF2B5EF4-FFF2-40B4-BE49-F238E27FC236}">
                <a16:creationId xmlns:a16="http://schemas.microsoft.com/office/drawing/2014/main" id="{2CCBF8C5-509F-8173-CFF5-32B024DD5CC0}"/>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86" name="Straight Connector 531">
            <a:extLst>
              <a:ext uri="{FF2B5EF4-FFF2-40B4-BE49-F238E27FC236}">
                <a16:creationId xmlns:a16="http://schemas.microsoft.com/office/drawing/2014/main" id="{796BFAC3-379F-41EB-FE5E-4FD87CBA0CFE}"/>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7" name="Straight Connector 533">
            <a:extLst>
              <a:ext uri="{FF2B5EF4-FFF2-40B4-BE49-F238E27FC236}">
                <a16:creationId xmlns:a16="http://schemas.microsoft.com/office/drawing/2014/main" id="{32799A03-CE08-F849-DB4F-88E61D4657D3}"/>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8" name="Straight Connector 535">
            <a:extLst>
              <a:ext uri="{FF2B5EF4-FFF2-40B4-BE49-F238E27FC236}">
                <a16:creationId xmlns:a16="http://schemas.microsoft.com/office/drawing/2014/main" id="{754B58A3-CC0A-3E86-4BB4-D4E58D69729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9" name="Straight Connector 537">
            <a:extLst>
              <a:ext uri="{FF2B5EF4-FFF2-40B4-BE49-F238E27FC236}">
                <a16:creationId xmlns:a16="http://schemas.microsoft.com/office/drawing/2014/main" id="{15AC502E-9EB8-193A-78C0-1FEA12246B1C}"/>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0" name="Group 1008">
          <a:extLst>
            <a:ext uri="{FF2B5EF4-FFF2-40B4-BE49-F238E27FC236}">
              <a16:creationId xmlns:a16="http://schemas.microsoft.com/office/drawing/2014/main" id="{126BFEB0-35A9-4913-ABCF-A13105C1B320}"/>
            </a:ext>
          </a:extLst>
        </xdr:cNvPr>
        <xdr:cNvGrpSpPr>
          <a:grpSpLocks/>
        </xdr:cNvGrpSpPr>
      </xdr:nvGrpSpPr>
      <xdr:grpSpPr bwMode="auto">
        <a:xfrm>
          <a:off x="5429898" y="3234418"/>
          <a:ext cx="0" cy="102183"/>
          <a:chOff x="5475762" y="47760700"/>
          <a:chExt cx="314325" cy="230209"/>
        </a:xfrm>
      </xdr:grpSpPr>
      <xdr:cxnSp macro="">
        <xdr:nvCxnSpPr>
          <xdr:cNvPr id="91" name="Straight Connector 90">
            <a:extLst>
              <a:ext uri="{FF2B5EF4-FFF2-40B4-BE49-F238E27FC236}">
                <a16:creationId xmlns:a16="http://schemas.microsoft.com/office/drawing/2014/main" id="{94AD9EB4-E5E4-AF81-6FD4-6EAD1477AF1B}"/>
              </a:ext>
            </a:extLst>
          </xdr:cNvPr>
          <xdr:cNvCxnSpPr/>
        </xdr:nvCxnSpPr>
        <xdr:spPr bwMode="auto">
          <a:xfrm>
            <a:off x="5730216"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 name="Straight Connector 529">
            <a:extLst>
              <a:ext uri="{FF2B5EF4-FFF2-40B4-BE49-F238E27FC236}">
                <a16:creationId xmlns:a16="http://schemas.microsoft.com/office/drawing/2014/main" id="{02EDE62A-222C-5F9A-E9DC-84D6F2A8AB28}"/>
              </a:ext>
            </a:extLst>
          </xdr:cNvPr>
          <xdr:cNvCxnSpPr>
            <a:cxnSpLocks noChangeShapeType="1"/>
          </xdr:cNvCxnSpPr>
        </xdr:nvCxnSpPr>
        <xdr:spPr bwMode="auto">
          <a:xfrm rot="5400000">
            <a:off x="5730216" y="48053693"/>
            <a:ext cx="0" cy="0"/>
          </a:xfrm>
          <a:prstGeom prst="line">
            <a:avLst/>
          </a:prstGeom>
          <a:grpFill/>
          <a:ln w="9525" algn="ctr">
            <a:solidFill>
              <a:srgbClr val="000000"/>
            </a:solidFill>
            <a:round/>
            <a:headEnd/>
            <a:tailEnd/>
          </a:ln>
        </xdr:spPr>
      </xdr:cxnSp>
      <xdr:cxnSp macro="">
        <xdr:nvCxnSpPr>
          <xdr:cNvPr id="93" name="Straight Connector 531">
            <a:extLst>
              <a:ext uri="{FF2B5EF4-FFF2-40B4-BE49-F238E27FC236}">
                <a16:creationId xmlns:a16="http://schemas.microsoft.com/office/drawing/2014/main" id="{57B8D1B8-3679-AA3B-397B-45C00151EC88}"/>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cxnSp macro="">
        <xdr:nvCxnSpPr>
          <xdr:cNvPr id="94" name="Straight Connector 533">
            <a:extLst>
              <a:ext uri="{FF2B5EF4-FFF2-40B4-BE49-F238E27FC236}">
                <a16:creationId xmlns:a16="http://schemas.microsoft.com/office/drawing/2014/main" id="{2C9683E7-FED6-5B04-4257-93FCBFCC1D07}"/>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5" name="Straight Connector 535">
            <a:extLst>
              <a:ext uri="{FF2B5EF4-FFF2-40B4-BE49-F238E27FC236}">
                <a16:creationId xmlns:a16="http://schemas.microsoft.com/office/drawing/2014/main" id="{C1069BE9-717B-CC70-5EF4-392DC725488A}"/>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6" name="Straight Connector 537">
            <a:extLst>
              <a:ext uri="{FF2B5EF4-FFF2-40B4-BE49-F238E27FC236}">
                <a16:creationId xmlns:a16="http://schemas.microsoft.com/office/drawing/2014/main" id="{19260126-3792-421E-0819-C4AAC5C958F9}"/>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7" name="Group 1008">
          <a:extLst>
            <a:ext uri="{FF2B5EF4-FFF2-40B4-BE49-F238E27FC236}">
              <a16:creationId xmlns:a16="http://schemas.microsoft.com/office/drawing/2014/main" id="{DD7A8B92-C0B3-4FED-B679-C01D2E48133F}"/>
            </a:ext>
          </a:extLst>
        </xdr:cNvPr>
        <xdr:cNvGrpSpPr>
          <a:grpSpLocks/>
        </xdr:cNvGrpSpPr>
      </xdr:nvGrpSpPr>
      <xdr:grpSpPr bwMode="auto">
        <a:xfrm>
          <a:off x="5429898" y="3234418"/>
          <a:ext cx="0" cy="102183"/>
          <a:chOff x="5475762" y="47760700"/>
          <a:chExt cx="314325" cy="230209"/>
        </a:xfrm>
      </xdr:grpSpPr>
      <xdr:cxnSp macro="">
        <xdr:nvCxnSpPr>
          <xdr:cNvPr id="98" name="Straight Connector 97">
            <a:extLst>
              <a:ext uri="{FF2B5EF4-FFF2-40B4-BE49-F238E27FC236}">
                <a16:creationId xmlns:a16="http://schemas.microsoft.com/office/drawing/2014/main" id="{5146E64A-CD39-0216-8B46-0A029E4E6654}"/>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9" name="Straight Connector 529">
            <a:extLst>
              <a:ext uri="{FF2B5EF4-FFF2-40B4-BE49-F238E27FC236}">
                <a16:creationId xmlns:a16="http://schemas.microsoft.com/office/drawing/2014/main" id="{A3573A91-BD1B-BA96-CC55-249E91BB0F75}"/>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100" name="Straight Connector 531">
            <a:extLst>
              <a:ext uri="{FF2B5EF4-FFF2-40B4-BE49-F238E27FC236}">
                <a16:creationId xmlns:a16="http://schemas.microsoft.com/office/drawing/2014/main" id="{B5B71220-38F8-7306-D466-587154A5C21A}"/>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101" name="Straight Connector 533">
            <a:extLst>
              <a:ext uri="{FF2B5EF4-FFF2-40B4-BE49-F238E27FC236}">
                <a16:creationId xmlns:a16="http://schemas.microsoft.com/office/drawing/2014/main" id="{5DC06E19-C9FF-F638-A247-20C899FF74AE}"/>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2" name="Straight Connector 535">
            <a:extLst>
              <a:ext uri="{FF2B5EF4-FFF2-40B4-BE49-F238E27FC236}">
                <a16:creationId xmlns:a16="http://schemas.microsoft.com/office/drawing/2014/main" id="{532414E1-EDEB-96DB-39C0-CAC15873985C}"/>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3" name="Straight Connector 537">
            <a:extLst>
              <a:ext uri="{FF2B5EF4-FFF2-40B4-BE49-F238E27FC236}">
                <a16:creationId xmlns:a16="http://schemas.microsoft.com/office/drawing/2014/main" id="{46471C3A-B583-64BC-9909-6361A4CE74CF}"/>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18</xdr:col>
      <xdr:colOff>0</xdr:colOff>
      <xdr:row>3</xdr:row>
      <xdr:rowOff>0</xdr:rowOff>
    </xdr:from>
    <xdr:to>
      <xdr:col>18</xdr:col>
      <xdr:colOff>209550</xdr:colOff>
      <xdr:row>4</xdr:row>
      <xdr:rowOff>28575</xdr:rowOff>
    </xdr:to>
    <xdr:sp macro="" textlink="">
      <xdr:nvSpPr>
        <xdr:cNvPr id="104" name="AutoShape 1512">
          <a:extLst>
            <a:ext uri="{FF2B5EF4-FFF2-40B4-BE49-F238E27FC236}">
              <a16:creationId xmlns:a16="http://schemas.microsoft.com/office/drawing/2014/main" id="{2C7EC5FC-37E8-4D5D-9794-ED66040198DB}"/>
            </a:ext>
          </a:extLst>
        </xdr:cNvPr>
        <xdr:cNvSpPr>
          <a:spLocks noChangeArrowheads="1"/>
        </xdr:cNvSpPr>
      </xdr:nvSpPr>
      <xdr:spPr bwMode="auto">
        <a:xfrm rot="5400000" flipV="1">
          <a:off x="5462587" y="681038"/>
          <a:ext cx="219075" cy="209550"/>
        </a:xfrm>
        <a:prstGeom prst="lightningBolt">
          <a:avLst/>
        </a:prstGeom>
        <a:solidFill>
          <a:srgbClr val="FF0000"/>
        </a:solidFill>
        <a:ln w="9525">
          <a:solidFill>
            <a:srgbClr val="000000"/>
          </a:solidFill>
          <a:miter lim="800000"/>
          <a:headEnd/>
          <a:tailEnd/>
        </a:ln>
      </xdr:spPr>
    </xdr:sp>
    <xdr:clientData/>
  </xdr:twoCellAnchor>
  <xdr:twoCellAnchor editAs="oneCell">
    <xdr:from>
      <xdr:col>18</xdr:col>
      <xdr:colOff>0</xdr:colOff>
      <xdr:row>4</xdr:row>
      <xdr:rowOff>114300</xdr:rowOff>
    </xdr:from>
    <xdr:to>
      <xdr:col>18</xdr:col>
      <xdr:colOff>240665</xdr:colOff>
      <xdr:row>6</xdr:row>
      <xdr:rowOff>131196</xdr:rowOff>
    </xdr:to>
    <xdr:pic>
      <xdr:nvPicPr>
        <xdr:cNvPr id="105" name="Graphic 2264" descr="Road with solid fill">
          <a:extLst>
            <a:ext uri="{FF2B5EF4-FFF2-40B4-BE49-F238E27FC236}">
              <a16:creationId xmlns:a16="http://schemas.microsoft.com/office/drawing/2014/main" id="{37789397-0A65-4C5C-9130-70BD2B6F34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67350" y="981075"/>
          <a:ext cx="238125" cy="366781"/>
        </a:xfrm>
        <a:prstGeom prst="rect">
          <a:avLst/>
        </a:prstGeom>
        <a:solidFill>
          <a:schemeClr val="accent3"/>
        </a:solidFill>
        <a:ln>
          <a:noFill/>
        </a:ln>
      </xdr:spPr>
    </xdr:pic>
    <xdr:clientData/>
  </xdr:twoCellAnchor>
  <xdr:twoCellAnchor editAs="oneCell">
    <xdr:from>
      <xdr:col>18</xdr:col>
      <xdr:colOff>19050</xdr:colOff>
      <xdr:row>6</xdr:row>
      <xdr:rowOff>74084</xdr:rowOff>
    </xdr:from>
    <xdr:to>
      <xdr:col>18</xdr:col>
      <xdr:colOff>213360</xdr:colOff>
      <xdr:row>9</xdr:row>
      <xdr:rowOff>23366</xdr:rowOff>
    </xdr:to>
    <xdr:pic>
      <xdr:nvPicPr>
        <xdr:cNvPr id="106" name="Graphic 3644" descr="Train Tracks outline">
          <a:extLst>
            <a:ext uri="{FF2B5EF4-FFF2-40B4-BE49-F238E27FC236}">
              <a16:creationId xmlns:a16="http://schemas.microsoft.com/office/drawing/2014/main" id="{9A4EFD41-5D6B-4CD3-A091-E2F42A4008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1293284"/>
          <a:ext cx="190500" cy="494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247651</xdr:colOff>
      <xdr:row>8</xdr:row>
      <xdr:rowOff>45507</xdr:rowOff>
    </xdr:from>
    <xdr:to>
      <xdr:col>18</xdr:col>
      <xdr:colOff>258501</xdr:colOff>
      <xdr:row>11</xdr:row>
      <xdr:rowOff>50533</xdr:rowOff>
    </xdr:to>
    <xdr:pic>
      <xdr:nvPicPr>
        <xdr:cNvPr id="107" name="Graphic 106" descr="Aquarius with solid fill">
          <a:extLst>
            <a:ext uri="{FF2B5EF4-FFF2-40B4-BE49-F238E27FC236}">
              <a16:creationId xmlns:a16="http://schemas.microsoft.com/office/drawing/2014/main" id="{0ECE3B00-358A-4148-A2D9-1734B5A70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5299836" y="1746547"/>
          <a:ext cx="573986" cy="315155"/>
        </a:xfrm>
        <a:prstGeom prst="rect">
          <a:avLst/>
        </a:prstGeom>
      </xdr:spPr>
    </xdr:pic>
    <xdr:clientData/>
  </xdr:twoCellAnchor>
  <xdr:twoCellAnchor>
    <xdr:from>
      <xdr:col>6</xdr:col>
      <xdr:colOff>0</xdr:colOff>
      <xdr:row>24</xdr:row>
      <xdr:rowOff>104775</xdr:rowOff>
    </xdr:from>
    <xdr:to>
      <xdr:col>6</xdr:col>
      <xdr:colOff>0</xdr:colOff>
      <xdr:row>25</xdr:row>
      <xdr:rowOff>19050</xdr:rowOff>
    </xdr:to>
    <xdr:grpSp>
      <xdr:nvGrpSpPr>
        <xdr:cNvPr id="108" name="Group 1008">
          <a:extLst>
            <a:ext uri="{FF2B5EF4-FFF2-40B4-BE49-F238E27FC236}">
              <a16:creationId xmlns:a16="http://schemas.microsoft.com/office/drawing/2014/main" id="{39A61EBC-312E-46B4-A912-12FC1299BD95}"/>
            </a:ext>
          </a:extLst>
        </xdr:cNvPr>
        <xdr:cNvGrpSpPr>
          <a:grpSpLocks/>
        </xdr:cNvGrpSpPr>
      </xdr:nvGrpSpPr>
      <xdr:grpSpPr bwMode="auto">
        <a:xfrm>
          <a:off x="1937398" y="4802479"/>
          <a:ext cx="0" cy="102183"/>
          <a:chOff x="5475762" y="47760700"/>
          <a:chExt cx="314325" cy="230209"/>
        </a:xfrm>
      </xdr:grpSpPr>
      <xdr:cxnSp macro="">
        <xdr:nvCxnSpPr>
          <xdr:cNvPr id="109" name="Straight Connector 108">
            <a:extLst>
              <a:ext uri="{FF2B5EF4-FFF2-40B4-BE49-F238E27FC236}">
                <a16:creationId xmlns:a16="http://schemas.microsoft.com/office/drawing/2014/main" id="{C8B6F497-F266-24E9-5ABE-B1D25E1C82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 name="Straight Connector 529">
            <a:extLst>
              <a:ext uri="{FF2B5EF4-FFF2-40B4-BE49-F238E27FC236}">
                <a16:creationId xmlns:a16="http://schemas.microsoft.com/office/drawing/2014/main" id="{C9F73AA0-542C-F30D-1A70-E50B864971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 name="Straight Connector 531">
            <a:extLst>
              <a:ext uri="{FF2B5EF4-FFF2-40B4-BE49-F238E27FC236}">
                <a16:creationId xmlns:a16="http://schemas.microsoft.com/office/drawing/2014/main" id="{39CB48D0-BF15-AF40-4E73-570696A904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 name="Straight Connector 533">
            <a:extLst>
              <a:ext uri="{FF2B5EF4-FFF2-40B4-BE49-F238E27FC236}">
                <a16:creationId xmlns:a16="http://schemas.microsoft.com/office/drawing/2014/main" id="{46DBF963-F4D7-284A-FE7D-15517284DD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 name="Straight Connector 535">
            <a:extLst>
              <a:ext uri="{FF2B5EF4-FFF2-40B4-BE49-F238E27FC236}">
                <a16:creationId xmlns:a16="http://schemas.microsoft.com/office/drawing/2014/main" id="{EB343D33-9EE4-DAB3-95AB-8089ED422E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 name="Straight Connector 537">
            <a:extLst>
              <a:ext uri="{FF2B5EF4-FFF2-40B4-BE49-F238E27FC236}">
                <a16:creationId xmlns:a16="http://schemas.microsoft.com/office/drawing/2014/main" id="{67C9AE03-C484-ED51-EE49-4BA1C5B087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115" name="Group 1008">
          <a:extLst>
            <a:ext uri="{FF2B5EF4-FFF2-40B4-BE49-F238E27FC236}">
              <a16:creationId xmlns:a16="http://schemas.microsoft.com/office/drawing/2014/main" id="{B7B9FF21-B7C6-40AE-A5E7-B32644F152AF}"/>
            </a:ext>
          </a:extLst>
        </xdr:cNvPr>
        <xdr:cNvGrpSpPr>
          <a:grpSpLocks/>
        </xdr:cNvGrpSpPr>
      </xdr:nvGrpSpPr>
      <xdr:grpSpPr bwMode="auto">
        <a:xfrm>
          <a:off x="1937398" y="4802479"/>
          <a:ext cx="0" cy="102183"/>
          <a:chOff x="5475762" y="47760700"/>
          <a:chExt cx="314325" cy="230209"/>
        </a:xfrm>
      </xdr:grpSpPr>
      <xdr:cxnSp macro="">
        <xdr:nvCxnSpPr>
          <xdr:cNvPr id="116" name="Straight Connector 115">
            <a:extLst>
              <a:ext uri="{FF2B5EF4-FFF2-40B4-BE49-F238E27FC236}">
                <a16:creationId xmlns:a16="http://schemas.microsoft.com/office/drawing/2014/main" id="{4904E225-7917-F63E-93B7-9E6F40A1AD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 name="Straight Connector 529">
            <a:extLst>
              <a:ext uri="{FF2B5EF4-FFF2-40B4-BE49-F238E27FC236}">
                <a16:creationId xmlns:a16="http://schemas.microsoft.com/office/drawing/2014/main" id="{23CDF2AA-179C-BFDD-F5E7-619E7672C7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 name="Straight Connector 531">
            <a:extLst>
              <a:ext uri="{FF2B5EF4-FFF2-40B4-BE49-F238E27FC236}">
                <a16:creationId xmlns:a16="http://schemas.microsoft.com/office/drawing/2014/main" id="{F421D9F5-4AC1-91D4-E04D-9F501988C2D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9" name="Straight Connector 533">
            <a:extLst>
              <a:ext uri="{FF2B5EF4-FFF2-40B4-BE49-F238E27FC236}">
                <a16:creationId xmlns:a16="http://schemas.microsoft.com/office/drawing/2014/main" id="{5F76466A-822C-8E52-DEA4-39B7B08BAC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0" name="Straight Connector 535">
            <a:extLst>
              <a:ext uri="{FF2B5EF4-FFF2-40B4-BE49-F238E27FC236}">
                <a16:creationId xmlns:a16="http://schemas.microsoft.com/office/drawing/2014/main" id="{5C733369-5D43-0B08-2852-EBD9B10C03C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 name="Straight Connector 537">
            <a:extLst>
              <a:ext uri="{FF2B5EF4-FFF2-40B4-BE49-F238E27FC236}">
                <a16:creationId xmlns:a16="http://schemas.microsoft.com/office/drawing/2014/main" id="{967DD47B-2EA4-B0B8-D774-DDE5BF1003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2" name="Group 1008">
          <a:extLst>
            <a:ext uri="{FF2B5EF4-FFF2-40B4-BE49-F238E27FC236}">
              <a16:creationId xmlns:a16="http://schemas.microsoft.com/office/drawing/2014/main" id="{CA0C2BB8-27C4-4CFD-87A2-159E65B9658C}"/>
            </a:ext>
          </a:extLst>
        </xdr:cNvPr>
        <xdr:cNvGrpSpPr>
          <a:grpSpLocks/>
        </xdr:cNvGrpSpPr>
      </xdr:nvGrpSpPr>
      <xdr:grpSpPr bwMode="auto">
        <a:xfrm>
          <a:off x="5429898" y="3234418"/>
          <a:ext cx="0" cy="102183"/>
          <a:chOff x="5475762" y="47760700"/>
          <a:chExt cx="314325" cy="230209"/>
        </a:xfrm>
      </xdr:grpSpPr>
      <xdr:cxnSp macro="">
        <xdr:nvCxnSpPr>
          <xdr:cNvPr id="123" name="Straight Connector 122">
            <a:extLst>
              <a:ext uri="{FF2B5EF4-FFF2-40B4-BE49-F238E27FC236}">
                <a16:creationId xmlns:a16="http://schemas.microsoft.com/office/drawing/2014/main" id="{16565219-EB34-70B7-1C53-34E46195FB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529">
            <a:extLst>
              <a:ext uri="{FF2B5EF4-FFF2-40B4-BE49-F238E27FC236}">
                <a16:creationId xmlns:a16="http://schemas.microsoft.com/office/drawing/2014/main" id="{F831F9C1-4507-6FD3-08F8-335003D588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 name="Straight Connector 531">
            <a:extLst>
              <a:ext uri="{FF2B5EF4-FFF2-40B4-BE49-F238E27FC236}">
                <a16:creationId xmlns:a16="http://schemas.microsoft.com/office/drawing/2014/main" id="{DBBB9A90-0E15-4514-3711-D5CC7E5487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 name="Straight Connector 533">
            <a:extLst>
              <a:ext uri="{FF2B5EF4-FFF2-40B4-BE49-F238E27FC236}">
                <a16:creationId xmlns:a16="http://schemas.microsoft.com/office/drawing/2014/main" id="{58D62380-81EC-766F-624F-DD091C1D3E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 name="Straight Connector 535">
            <a:extLst>
              <a:ext uri="{FF2B5EF4-FFF2-40B4-BE49-F238E27FC236}">
                <a16:creationId xmlns:a16="http://schemas.microsoft.com/office/drawing/2014/main" id="{D466FB0D-F61E-85CF-8F88-746145DEBB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 name="Straight Connector 537">
            <a:extLst>
              <a:ext uri="{FF2B5EF4-FFF2-40B4-BE49-F238E27FC236}">
                <a16:creationId xmlns:a16="http://schemas.microsoft.com/office/drawing/2014/main" id="{E1A65E40-4D9A-4A84-101F-0FAC098194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9" name="Group 1008">
          <a:extLst>
            <a:ext uri="{FF2B5EF4-FFF2-40B4-BE49-F238E27FC236}">
              <a16:creationId xmlns:a16="http://schemas.microsoft.com/office/drawing/2014/main" id="{6303C43D-5298-49C6-8D8B-56113BF57F14}"/>
            </a:ext>
          </a:extLst>
        </xdr:cNvPr>
        <xdr:cNvGrpSpPr>
          <a:grpSpLocks/>
        </xdr:cNvGrpSpPr>
      </xdr:nvGrpSpPr>
      <xdr:grpSpPr bwMode="auto">
        <a:xfrm>
          <a:off x="5429898" y="3234418"/>
          <a:ext cx="0" cy="102183"/>
          <a:chOff x="5475762" y="47760700"/>
          <a:chExt cx="314325" cy="230209"/>
        </a:xfrm>
      </xdr:grpSpPr>
      <xdr:cxnSp macro="">
        <xdr:nvCxnSpPr>
          <xdr:cNvPr id="130" name="Straight Connector 129">
            <a:extLst>
              <a:ext uri="{FF2B5EF4-FFF2-40B4-BE49-F238E27FC236}">
                <a16:creationId xmlns:a16="http://schemas.microsoft.com/office/drawing/2014/main" id="{57DD9D27-49A8-701B-C12B-D27FC2E82A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 name="Straight Connector 529">
            <a:extLst>
              <a:ext uri="{FF2B5EF4-FFF2-40B4-BE49-F238E27FC236}">
                <a16:creationId xmlns:a16="http://schemas.microsoft.com/office/drawing/2014/main" id="{6D1A992D-C9B6-E17D-66E2-6B37C6F50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 name="Straight Connector 531">
            <a:extLst>
              <a:ext uri="{FF2B5EF4-FFF2-40B4-BE49-F238E27FC236}">
                <a16:creationId xmlns:a16="http://schemas.microsoft.com/office/drawing/2014/main" id="{4647B02E-2EDE-3DFC-B117-BD6AEAC0B11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 name="Straight Connector 533">
            <a:extLst>
              <a:ext uri="{FF2B5EF4-FFF2-40B4-BE49-F238E27FC236}">
                <a16:creationId xmlns:a16="http://schemas.microsoft.com/office/drawing/2014/main" id="{5D075E9B-8871-FC17-C3A9-C0478D4248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 name="Straight Connector 535">
            <a:extLst>
              <a:ext uri="{FF2B5EF4-FFF2-40B4-BE49-F238E27FC236}">
                <a16:creationId xmlns:a16="http://schemas.microsoft.com/office/drawing/2014/main" id="{2D737C37-F02C-D459-E416-5E958770F4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 name="Straight Connector 537">
            <a:extLst>
              <a:ext uri="{FF2B5EF4-FFF2-40B4-BE49-F238E27FC236}">
                <a16:creationId xmlns:a16="http://schemas.microsoft.com/office/drawing/2014/main" id="{3A43FDD7-C795-8854-CB2C-2136F1D0B4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36" name="Group 1008">
          <a:extLst>
            <a:ext uri="{FF2B5EF4-FFF2-40B4-BE49-F238E27FC236}">
              <a16:creationId xmlns:a16="http://schemas.microsoft.com/office/drawing/2014/main" id="{C1AC397E-4ED3-4AA6-820C-2AD8531474B8}"/>
            </a:ext>
          </a:extLst>
        </xdr:cNvPr>
        <xdr:cNvGrpSpPr>
          <a:grpSpLocks/>
        </xdr:cNvGrpSpPr>
      </xdr:nvGrpSpPr>
      <xdr:grpSpPr bwMode="auto">
        <a:xfrm>
          <a:off x="5429898" y="3234418"/>
          <a:ext cx="0" cy="102183"/>
          <a:chOff x="5475762" y="47760700"/>
          <a:chExt cx="314325" cy="230209"/>
        </a:xfrm>
      </xdr:grpSpPr>
      <xdr:cxnSp macro="">
        <xdr:nvCxnSpPr>
          <xdr:cNvPr id="137" name="Straight Connector 136">
            <a:extLst>
              <a:ext uri="{FF2B5EF4-FFF2-40B4-BE49-F238E27FC236}">
                <a16:creationId xmlns:a16="http://schemas.microsoft.com/office/drawing/2014/main" id="{75F60C6A-FA67-F0A9-C1B1-E6E5996441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 name="Straight Connector 529">
            <a:extLst>
              <a:ext uri="{FF2B5EF4-FFF2-40B4-BE49-F238E27FC236}">
                <a16:creationId xmlns:a16="http://schemas.microsoft.com/office/drawing/2014/main" id="{3BFAF833-99C8-E0B3-6E5F-204E38AF70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9" name="Straight Connector 531">
            <a:extLst>
              <a:ext uri="{FF2B5EF4-FFF2-40B4-BE49-F238E27FC236}">
                <a16:creationId xmlns:a16="http://schemas.microsoft.com/office/drawing/2014/main" id="{06B7DC82-D9AD-44FA-0E80-E9CD046547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0" name="Straight Connector 533">
            <a:extLst>
              <a:ext uri="{FF2B5EF4-FFF2-40B4-BE49-F238E27FC236}">
                <a16:creationId xmlns:a16="http://schemas.microsoft.com/office/drawing/2014/main" id="{3A8E89ED-58EA-D147-7FDA-ECCFE02162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1" name="Straight Connector 535">
            <a:extLst>
              <a:ext uri="{FF2B5EF4-FFF2-40B4-BE49-F238E27FC236}">
                <a16:creationId xmlns:a16="http://schemas.microsoft.com/office/drawing/2014/main" id="{B1691632-0E38-F3D7-F47B-902B35905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 name="Straight Connector 537">
            <a:extLst>
              <a:ext uri="{FF2B5EF4-FFF2-40B4-BE49-F238E27FC236}">
                <a16:creationId xmlns:a16="http://schemas.microsoft.com/office/drawing/2014/main" id="{E95E6BC7-3BFB-7FB3-037F-471C424611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43" name="Group 1008">
          <a:extLst>
            <a:ext uri="{FF2B5EF4-FFF2-40B4-BE49-F238E27FC236}">
              <a16:creationId xmlns:a16="http://schemas.microsoft.com/office/drawing/2014/main" id="{09832657-FB3B-4A90-9903-E3A87CEEB375}"/>
            </a:ext>
          </a:extLst>
        </xdr:cNvPr>
        <xdr:cNvGrpSpPr>
          <a:grpSpLocks/>
        </xdr:cNvGrpSpPr>
      </xdr:nvGrpSpPr>
      <xdr:grpSpPr bwMode="auto">
        <a:xfrm>
          <a:off x="5429898" y="3234418"/>
          <a:ext cx="0" cy="102183"/>
          <a:chOff x="5475762" y="47760700"/>
          <a:chExt cx="314325" cy="230209"/>
        </a:xfrm>
      </xdr:grpSpPr>
      <xdr:cxnSp macro="">
        <xdr:nvCxnSpPr>
          <xdr:cNvPr id="144" name="Straight Connector 143">
            <a:extLst>
              <a:ext uri="{FF2B5EF4-FFF2-40B4-BE49-F238E27FC236}">
                <a16:creationId xmlns:a16="http://schemas.microsoft.com/office/drawing/2014/main" id="{ECD9963B-F946-A5B3-02EC-F7F53F9FF5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529">
            <a:extLst>
              <a:ext uri="{FF2B5EF4-FFF2-40B4-BE49-F238E27FC236}">
                <a16:creationId xmlns:a16="http://schemas.microsoft.com/office/drawing/2014/main" id="{561A16CD-4BE3-E419-8134-53138ABE6C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 name="Straight Connector 531">
            <a:extLst>
              <a:ext uri="{FF2B5EF4-FFF2-40B4-BE49-F238E27FC236}">
                <a16:creationId xmlns:a16="http://schemas.microsoft.com/office/drawing/2014/main" id="{F463BCAC-C7C8-3AA1-320F-34FB772CB0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 name="Straight Connector 533">
            <a:extLst>
              <a:ext uri="{FF2B5EF4-FFF2-40B4-BE49-F238E27FC236}">
                <a16:creationId xmlns:a16="http://schemas.microsoft.com/office/drawing/2014/main" id="{7D862AFE-A738-3681-E968-8FAB6755D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 name="Straight Connector 535">
            <a:extLst>
              <a:ext uri="{FF2B5EF4-FFF2-40B4-BE49-F238E27FC236}">
                <a16:creationId xmlns:a16="http://schemas.microsoft.com/office/drawing/2014/main" id="{53A443BF-2E44-3EFE-7F1C-45B9F2748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 name="Straight Connector 537">
            <a:extLst>
              <a:ext uri="{FF2B5EF4-FFF2-40B4-BE49-F238E27FC236}">
                <a16:creationId xmlns:a16="http://schemas.microsoft.com/office/drawing/2014/main" id="{2157E195-9E06-94AA-3F4F-C623EF42F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0" name="Group 1008">
          <a:extLst>
            <a:ext uri="{FF2B5EF4-FFF2-40B4-BE49-F238E27FC236}">
              <a16:creationId xmlns:a16="http://schemas.microsoft.com/office/drawing/2014/main" id="{633FF2CC-A035-4B27-82E9-AAD73E1F9C48}"/>
            </a:ext>
          </a:extLst>
        </xdr:cNvPr>
        <xdr:cNvGrpSpPr>
          <a:grpSpLocks/>
        </xdr:cNvGrpSpPr>
      </xdr:nvGrpSpPr>
      <xdr:grpSpPr bwMode="auto">
        <a:xfrm>
          <a:off x="5429898" y="3234418"/>
          <a:ext cx="0" cy="102183"/>
          <a:chOff x="5475762" y="47760700"/>
          <a:chExt cx="314325" cy="230209"/>
        </a:xfrm>
      </xdr:grpSpPr>
      <xdr:cxnSp macro="">
        <xdr:nvCxnSpPr>
          <xdr:cNvPr id="151" name="Straight Connector 150">
            <a:extLst>
              <a:ext uri="{FF2B5EF4-FFF2-40B4-BE49-F238E27FC236}">
                <a16:creationId xmlns:a16="http://schemas.microsoft.com/office/drawing/2014/main" id="{4EB328BD-2FBD-D45C-0A70-B1565433855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 name="Straight Connector 529">
            <a:extLst>
              <a:ext uri="{FF2B5EF4-FFF2-40B4-BE49-F238E27FC236}">
                <a16:creationId xmlns:a16="http://schemas.microsoft.com/office/drawing/2014/main" id="{C72DB283-F7B1-B8B8-BF9D-F4262B32A0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 name="Straight Connector 531">
            <a:extLst>
              <a:ext uri="{FF2B5EF4-FFF2-40B4-BE49-F238E27FC236}">
                <a16:creationId xmlns:a16="http://schemas.microsoft.com/office/drawing/2014/main" id="{3EF579D5-F28D-75B5-E463-7175DCD1D5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 name="Straight Connector 533">
            <a:extLst>
              <a:ext uri="{FF2B5EF4-FFF2-40B4-BE49-F238E27FC236}">
                <a16:creationId xmlns:a16="http://schemas.microsoft.com/office/drawing/2014/main" id="{F10810D4-F45B-976B-187E-31917AB1D6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 name="Straight Connector 535">
            <a:extLst>
              <a:ext uri="{FF2B5EF4-FFF2-40B4-BE49-F238E27FC236}">
                <a16:creationId xmlns:a16="http://schemas.microsoft.com/office/drawing/2014/main" id="{6499DD87-797F-AC27-6959-40CC439D5E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 name="Straight Connector 537">
            <a:extLst>
              <a:ext uri="{FF2B5EF4-FFF2-40B4-BE49-F238E27FC236}">
                <a16:creationId xmlns:a16="http://schemas.microsoft.com/office/drawing/2014/main" id="{E5EA57D8-2D06-6003-C517-CA38171B4B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7" name="Group 1008">
          <a:extLst>
            <a:ext uri="{FF2B5EF4-FFF2-40B4-BE49-F238E27FC236}">
              <a16:creationId xmlns:a16="http://schemas.microsoft.com/office/drawing/2014/main" id="{1C6619B3-5469-4605-940B-D5494EEFBC3F}"/>
            </a:ext>
          </a:extLst>
        </xdr:cNvPr>
        <xdr:cNvGrpSpPr>
          <a:grpSpLocks/>
        </xdr:cNvGrpSpPr>
      </xdr:nvGrpSpPr>
      <xdr:grpSpPr bwMode="auto">
        <a:xfrm>
          <a:off x="5429898" y="3234418"/>
          <a:ext cx="0" cy="102183"/>
          <a:chOff x="5475762" y="47760700"/>
          <a:chExt cx="314325" cy="230209"/>
        </a:xfrm>
      </xdr:grpSpPr>
      <xdr:cxnSp macro="">
        <xdr:nvCxnSpPr>
          <xdr:cNvPr id="158" name="Straight Connector 157">
            <a:extLst>
              <a:ext uri="{FF2B5EF4-FFF2-40B4-BE49-F238E27FC236}">
                <a16:creationId xmlns:a16="http://schemas.microsoft.com/office/drawing/2014/main" id="{15BDBA6F-A9AC-CA07-A3B9-93DB2BBD84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 name="Straight Connector 529">
            <a:extLst>
              <a:ext uri="{FF2B5EF4-FFF2-40B4-BE49-F238E27FC236}">
                <a16:creationId xmlns:a16="http://schemas.microsoft.com/office/drawing/2014/main" id="{FFDC5D0F-5D82-D281-AF2E-B5453B22D5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0" name="Straight Connector 531">
            <a:extLst>
              <a:ext uri="{FF2B5EF4-FFF2-40B4-BE49-F238E27FC236}">
                <a16:creationId xmlns:a16="http://schemas.microsoft.com/office/drawing/2014/main" id="{6DBE0AE7-701F-B362-8539-2DD251BCDA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1" name="Straight Connector 533">
            <a:extLst>
              <a:ext uri="{FF2B5EF4-FFF2-40B4-BE49-F238E27FC236}">
                <a16:creationId xmlns:a16="http://schemas.microsoft.com/office/drawing/2014/main" id="{B1FFFD69-A5CB-A7FB-426B-1E59A90AC5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 name="Straight Connector 535">
            <a:extLst>
              <a:ext uri="{FF2B5EF4-FFF2-40B4-BE49-F238E27FC236}">
                <a16:creationId xmlns:a16="http://schemas.microsoft.com/office/drawing/2014/main" id="{06B46E77-1E8F-44EF-347F-475C75D670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3" name="Straight Connector 537">
            <a:extLst>
              <a:ext uri="{FF2B5EF4-FFF2-40B4-BE49-F238E27FC236}">
                <a16:creationId xmlns:a16="http://schemas.microsoft.com/office/drawing/2014/main" id="{2D875F16-D4CD-8D63-11E5-3967D549AB5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64" name="Group 1008">
          <a:extLst>
            <a:ext uri="{FF2B5EF4-FFF2-40B4-BE49-F238E27FC236}">
              <a16:creationId xmlns:a16="http://schemas.microsoft.com/office/drawing/2014/main" id="{C91D8212-C37D-477B-9EFC-D6EF150B2E11}"/>
            </a:ext>
          </a:extLst>
        </xdr:cNvPr>
        <xdr:cNvGrpSpPr>
          <a:grpSpLocks/>
        </xdr:cNvGrpSpPr>
      </xdr:nvGrpSpPr>
      <xdr:grpSpPr bwMode="auto">
        <a:xfrm>
          <a:off x="5429898" y="3234418"/>
          <a:ext cx="0" cy="102183"/>
          <a:chOff x="5475762" y="47760700"/>
          <a:chExt cx="314325" cy="230209"/>
        </a:xfrm>
      </xdr:grpSpPr>
      <xdr:cxnSp macro="">
        <xdr:nvCxnSpPr>
          <xdr:cNvPr id="165" name="Straight Connector 164">
            <a:extLst>
              <a:ext uri="{FF2B5EF4-FFF2-40B4-BE49-F238E27FC236}">
                <a16:creationId xmlns:a16="http://schemas.microsoft.com/office/drawing/2014/main" id="{FA8B71DF-078A-1D15-8C99-CB8F5B1AB9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529">
            <a:extLst>
              <a:ext uri="{FF2B5EF4-FFF2-40B4-BE49-F238E27FC236}">
                <a16:creationId xmlns:a16="http://schemas.microsoft.com/office/drawing/2014/main" id="{3084FAEB-5029-E900-D385-C1D4E319E4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 name="Straight Connector 531">
            <a:extLst>
              <a:ext uri="{FF2B5EF4-FFF2-40B4-BE49-F238E27FC236}">
                <a16:creationId xmlns:a16="http://schemas.microsoft.com/office/drawing/2014/main" id="{1149CA70-3E42-31DD-4C6D-9A5F380A94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 name="Straight Connector 533">
            <a:extLst>
              <a:ext uri="{FF2B5EF4-FFF2-40B4-BE49-F238E27FC236}">
                <a16:creationId xmlns:a16="http://schemas.microsoft.com/office/drawing/2014/main" id="{00660B0F-8071-F9A8-A697-45AC2E51D5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 name="Straight Connector 535">
            <a:extLst>
              <a:ext uri="{FF2B5EF4-FFF2-40B4-BE49-F238E27FC236}">
                <a16:creationId xmlns:a16="http://schemas.microsoft.com/office/drawing/2014/main" id="{17E3F289-8B59-D553-9655-B57774FF2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 name="Straight Connector 537">
            <a:extLst>
              <a:ext uri="{FF2B5EF4-FFF2-40B4-BE49-F238E27FC236}">
                <a16:creationId xmlns:a16="http://schemas.microsoft.com/office/drawing/2014/main" id="{14F60612-BF73-D3FD-8FA1-565DAB8966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1" name="Group 1008">
          <a:extLst>
            <a:ext uri="{FF2B5EF4-FFF2-40B4-BE49-F238E27FC236}">
              <a16:creationId xmlns:a16="http://schemas.microsoft.com/office/drawing/2014/main" id="{27BCFC7A-3AE8-41F9-87C3-84DD97D7CDA1}"/>
            </a:ext>
          </a:extLst>
        </xdr:cNvPr>
        <xdr:cNvGrpSpPr>
          <a:grpSpLocks/>
        </xdr:cNvGrpSpPr>
      </xdr:nvGrpSpPr>
      <xdr:grpSpPr bwMode="auto">
        <a:xfrm>
          <a:off x="5429898" y="3234418"/>
          <a:ext cx="0" cy="102183"/>
          <a:chOff x="5475762" y="47760700"/>
          <a:chExt cx="314325" cy="230209"/>
        </a:xfrm>
      </xdr:grpSpPr>
      <xdr:cxnSp macro="">
        <xdr:nvCxnSpPr>
          <xdr:cNvPr id="172" name="Straight Connector 171">
            <a:extLst>
              <a:ext uri="{FF2B5EF4-FFF2-40B4-BE49-F238E27FC236}">
                <a16:creationId xmlns:a16="http://schemas.microsoft.com/office/drawing/2014/main" id="{82AAFBD9-93A7-D091-5915-55DB541CC9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 name="Straight Connector 529">
            <a:extLst>
              <a:ext uri="{FF2B5EF4-FFF2-40B4-BE49-F238E27FC236}">
                <a16:creationId xmlns:a16="http://schemas.microsoft.com/office/drawing/2014/main" id="{E457ED5E-FFF0-938C-334F-1E2350A51E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 name="Straight Connector 531">
            <a:extLst>
              <a:ext uri="{FF2B5EF4-FFF2-40B4-BE49-F238E27FC236}">
                <a16:creationId xmlns:a16="http://schemas.microsoft.com/office/drawing/2014/main" id="{0468F1FA-C273-CDCE-377B-956176358F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 name="Straight Connector 533">
            <a:extLst>
              <a:ext uri="{FF2B5EF4-FFF2-40B4-BE49-F238E27FC236}">
                <a16:creationId xmlns:a16="http://schemas.microsoft.com/office/drawing/2014/main" id="{533DF063-2D91-9EAD-2826-5B3A68E720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 name="Straight Connector 535">
            <a:extLst>
              <a:ext uri="{FF2B5EF4-FFF2-40B4-BE49-F238E27FC236}">
                <a16:creationId xmlns:a16="http://schemas.microsoft.com/office/drawing/2014/main" id="{6094D143-0204-81C4-6E26-ADC2EE1DF4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 name="Straight Connector 537">
            <a:extLst>
              <a:ext uri="{FF2B5EF4-FFF2-40B4-BE49-F238E27FC236}">
                <a16:creationId xmlns:a16="http://schemas.microsoft.com/office/drawing/2014/main" id="{8939AAA9-193F-CD8E-6E90-E2B0B77C97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8" name="Group 1008">
          <a:extLst>
            <a:ext uri="{FF2B5EF4-FFF2-40B4-BE49-F238E27FC236}">
              <a16:creationId xmlns:a16="http://schemas.microsoft.com/office/drawing/2014/main" id="{BE9E6BCB-EF79-4C13-A4D8-A2E3DD99A988}"/>
            </a:ext>
          </a:extLst>
        </xdr:cNvPr>
        <xdr:cNvGrpSpPr>
          <a:grpSpLocks/>
        </xdr:cNvGrpSpPr>
      </xdr:nvGrpSpPr>
      <xdr:grpSpPr bwMode="auto">
        <a:xfrm>
          <a:off x="5429898" y="3234418"/>
          <a:ext cx="0" cy="102183"/>
          <a:chOff x="5475762" y="47760700"/>
          <a:chExt cx="314325" cy="230209"/>
        </a:xfrm>
      </xdr:grpSpPr>
      <xdr:cxnSp macro="">
        <xdr:nvCxnSpPr>
          <xdr:cNvPr id="179" name="Straight Connector 178">
            <a:extLst>
              <a:ext uri="{FF2B5EF4-FFF2-40B4-BE49-F238E27FC236}">
                <a16:creationId xmlns:a16="http://schemas.microsoft.com/office/drawing/2014/main" id="{F3FC9C6A-2285-190A-25A8-77C48A7DE0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0" name="Straight Connector 529">
            <a:extLst>
              <a:ext uri="{FF2B5EF4-FFF2-40B4-BE49-F238E27FC236}">
                <a16:creationId xmlns:a16="http://schemas.microsoft.com/office/drawing/2014/main" id="{28045E32-1DCE-BE9F-196B-E176CEC1F8D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1" name="Straight Connector 531">
            <a:extLst>
              <a:ext uri="{FF2B5EF4-FFF2-40B4-BE49-F238E27FC236}">
                <a16:creationId xmlns:a16="http://schemas.microsoft.com/office/drawing/2014/main" id="{1C33B832-AC39-8A65-B173-A2C9DE80A51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 name="Straight Connector 533">
            <a:extLst>
              <a:ext uri="{FF2B5EF4-FFF2-40B4-BE49-F238E27FC236}">
                <a16:creationId xmlns:a16="http://schemas.microsoft.com/office/drawing/2014/main" id="{B88F3F3B-9522-B749-5292-B593F8335F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3" name="Straight Connector 535">
            <a:extLst>
              <a:ext uri="{FF2B5EF4-FFF2-40B4-BE49-F238E27FC236}">
                <a16:creationId xmlns:a16="http://schemas.microsoft.com/office/drawing/2014/main" id="{2DB5078E-7FF0-EBAE-B499-8691B5EBD3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4" name="Straight Connector 537">
            <a:extLst>
              <a:ext uri="{FF2B5EF4-FFF2-40B4-BE49-F238E27FC236}">
                <a16:creationId xmlns:a16="http://schemas.microsoft.com/office/drawing/2014/main" id="{0565DC5E-ACD6-EE34-A894-C00C981BE8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85" name="Group 1008">
          <a:extLst>
            <a:ext uri="{FF2B5EF4-FFF2-40B4-BE49-F238E27FC236}">
              <a16:creationId xmlns:a16="http://schemas.microsoft.com/office/drawing/2014/main" id="{96CBA8B7-CC7E-44E6-B039-F46C9EE52DF4}"/>
            </a:ext>
          </a:extLst>
        </xdr:cNvPr>
        <xdr:cNvGrpSpPr>
          <a:grpSpLocks/>
        </xdr:cNvGrpSpPr>
      </xdr:nvGrpSpPr>
      <xdr:grpSpPr bwMode="auto">
        <a:xfrm>
          <a:off x="5429898" y="3234418"/>
          <a:ext cx="0" cy="102183"/>
          <a:chOff x="5475762" y="47760700"/>
          <a:chExt cx="314325" cy="230209"/>
        </a:xfrm>
      </xdr:grpSpPr>
      <xdr:cxnSp macro="">
        <xdr:nvCxnSpPr>
          <xdr:cNvPr id="186" name="Straight Connector 185">
            <a:extLst>
              <a:ext uri="{FF2B5EF4-FFF2-40B4-BE49-F238E27FC236}">
                <a16:creationId xmlns:a16="http://schemas.microsoft.com/office/drawing/2014/main" id="{091D294E-847B-5394-F5F0-1DBA274036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529">
            <a:extLst>
              <a:ext uri="{FF2B5EF4-FFF2-40B4-BE49-F238E27FC236}">
                <a16:creationId xmlns:a16="http://schemas.microsoft.com/office/drawing/2014/main" id="{264E0963-4659-290B-065A-E113FA5039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 name="Straight Connector 531">
            <a:extLst>
              <a:ext uri="{FF2B5EF4-FFF2-40B4-BE49-F238E27FC236}">
                <a16:creationId xmlns:a16="http://schemas.microsoft.com/office/drawing/2014/main" id="{FFBB9B48-3A03-C71C-3E29-91B031BE71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 name="Straight Connector 533">
            <a:extLst>
              <a:ext uri="{FF2B5EF4-FFF2-40B4-BE49-F238E27FC236}">
                <a16:creationId xmlns:a16="http://schemas.microsoft.com/office/drawing/2014/main" id="{4B69B8B3-F15C-CA85-0BEE-E792E0FC25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 name="Straight Connector 535">
            <a:extLst>
              <a:ext uri="{FF2B5EF4-FFF2-40B4-BE49-F238E27FC236}">
                <a16:creationId xmlns:a16="http://schemas.microsoft.com/office/drawing/2014/main" id="{E0D0A8DE-C2FE-2110-97A9-33BF4A1CE0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 name="Straight Connector 537">
            <a:extLst>
              <a:ext uri="{FF2B5EF4-FFF2-40B4-BE49-F238E27FC236}">
                <a16:creationId xmlns:a16="http://schemas.microsoft.com/office/drawing/2014/main" id="{074A51D6-EB95-765A-475D-7B66820B88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2" name="Group 1008">
          <a:extLst>
            <a:ext uri="{FF2B5EF4-FFF2-40B4-BE49-F238E27FC236}">
              <a16:creationId xmlns:a16="http://schemas.microsoft.com/office/drawing/2014/main" id="{F96D15EA-C6EA-4494-A46E-30C12613B18F}"/>
            </a:ext>
          </a:extLst>
        </xdr:cNvPr>
        <xdr:cNvGrpSpPr>
          <a:grpSpLocks/>
        </xdr:cNvGrpSpPr>
      </xdr:nvGrpSpPr>
      <xdr:grpSpPr bwMode="auto">
        <a:xfrm>
          <a:off x="5429898" y="3234418"/>
          <a:ext cx="0" cy="102183"/>
          <a:chOff x="5475762" y="47760700"/>
          <a:chExt cx="314325" cy="230209"/>
        </a:xfrm>
      </xdr:grpSpPr>
      <xdr:cxnSp macro="">
        <xdr:nvCxnSpPr>
          <xdr:cNvPr id="193" name="Straight Connector 192">
            <a:extLst>
              <a:ext uri="{FF2B5EF4-FFF2-40B4-BE49-F238E27FC236}">
                <a16:creationId xmlns:a16="http://schemas.microsoft.com/office/drawing/2014/main" id="{B199554E-E400-C9F1-B59D-603D1E9650D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 name="Straight Connector 529">
            <a:extLst>
              <a:ext uri="{FF2B5EF4-FFF2-40B4-BE49-F238E27FC236}">
                <a16:creationId xmlns:a16="http://schemas.microsoft.com/office/drawing/2014/main" id="{2FF7AEF2-BDC6-067F-4ECF-66BA09EF8D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 name="Straight Connector 531">
            <a:extLst>
              <a:ext uri="{FF2B5EF4-FFF2-40B4-BE49-F238E27FC236}">
                <a16:creationId xmlns:a16="http://schemas.microsoft.com/office/drawing/2014/main" id="{16141067-F579-72C1-9D1F-751C0B895B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 name="Straight Connector 533">
            <a:extLst>
              <a:ext uri="{FF2B5EF4-FFF2-40B4-BE49-F238E27FC236}">
                <a16:creationId xmlns:a16="http://schemas.microsoft.com/office/drawing/2014/main" id="{3EA8CDA1-FCEC-02C2-77B9-5BB98795A4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 name="Straight Connector 535">
            <a:extLst>
              <a:ext uri="{FF2B5EF4-FFF2-40B4-BE49-F238E27FC236}">
                <a16:creationId xmlns:a16="http://schemas.microsoft.com/office/drawing/2014/main" id="{7066A8AB-8462-3D27-88F8-E8554D34D9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 name="Straight Connector 537">
            <a:extLst>
              <a:ext uri="{FF2B5EF4-FFF2-40B4-BE49-F238E27FC236}">
                <a16:creationId xmlns:a16="http://schemas.microsoft.com/office/drawing/2014/main" id="{DFA50059-D3C6-0069-AC7A-45ED16FEB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9" name="Group 1008">
          <a:extLst>
            <a:ext uri="{FF2B5EF4-FFF2-40B4-BE49-F238E27FC236}">
              <a16:creationId xmlns:a16="http://schemas.microsoft.com/office/drawing/2014/main" id="{2A24928E-45DD-4046-ABDE-AE264AEEB774}"/>
            </a:ext>
          </a:extLst>
        </xdr:cNvPr>
        <xdr:cNvGrpSpPr>
          <a:grpSpLocks/>
        </xdr:cNvGrpSpPr>
      </xdr:nvGrpSpPr>
      <xdr:grpSpPr bwMode="auto">
        <a:xfrm>
          <a:off x="5429898" y="3234418"/>
          <a:ext cx="0" cy="102183"/>
          <a:chOff x="5475762" y="47760700"/>
          <a:chExt cx="314325" cy="230209"/>
        </a:xfrm>
      </xdr:grpSpPr>
      <xdr:cxnSp macro="">
        <xdr:nvCxnSpPr>
          <xdr:cNvPr id="200" name="Straight Connector 199">
            <a:extLst>
              <a:ext uri="{FF2B5EF4-FFF2-40B4-BE49-F238E27FC236}">
                <a16:creationId xmlns:a16="http://schemas.microsoft.com/office/drawing/2014/main" id="{D9CD08B3-215B-7103-E100-1C84A62716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1" name="Straight Connector 529">
            <a:extLst>
              <a:ext uri="{FF2B5EF4-FFF2-40B4-BE49-F238E27FC236}">
                <a16:creationId xmlns:a16="http://schemas.microsoft.com/office/drawing/2014/main" id="{6154ED65-53B7-A181-67DD-851F4F464C4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 name="Straight Connector 531">
            <a:extLst>
              <a:ext uri="{FF2B5EF4-FFF2-40B4-BE49-F238E27FC236}">
                <a16:creationId xmlns:a16="http://schemas.microsoft.com/office/drawing/2014/main" id="{E961FFC6-2629-05F0-B6B8-E1E96B4CA6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 name="Straight Connector 533">
            <a:extLst>
              <a:ext uri="{FF2B5EF4-FFF2-40B4-BE49-F238E27FC236}">
                <a16:creationId xmlns:a16="http://schemas.microsoft.com/office/drawing/2014/main" id="{5AFCD744-A7AD-E865-67EE-D3EFAE39DE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4" name="Straight Connector 535">
            <a:extLst>
              <a:ext uri="{FF2B5EF4-FFF2-40B4-BE49-F238E27FC236}">
                <a16:creationId xmlns:a16="http://schemas.microsoft.com/office/drawing/2014/main" id="{E33A5C00-CFDD-DD05-A92D-9528A39663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 name="Straight Connector 537">
            <a:extLst>
              <a:ext uri="{FF2B5EF4-FFF2-40B4-BE49-F238E27FC236}">
                <a16:creationId xmlns:a16="http://schemas.microsoft.com/office/drawing/2014/main" id="{3A811CC1-FB6B-BB51-31D4-64A5B6943A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206" name="Group 1008">
          <a:extLst>
            <a:ext uri="{FF2B5EF4-FFF2-40B4-BE49-F238E27FC236}">
              <a16:creationId xmlns:a16="http://schemas.microsoft.com/office/drawing/2014/main" id="{C4004B11-92C2-4008-B5DF-3C2FCF32C107}"/>
            </a:ext>
          </a:extLst>
        </xdr:cNvPr>
        <xdr:cNvGrpSpPr>
          <a:grpSpLocks/>
        </xdr:cNvGrpSpPr>
      </xdr:nvGrpSpPr>
      <xdr:grpSpPr bwMode="auto">
        <a:xfrm>
          <a:off x="5429898" y="3234418"/>
          <a:ext cx="0" cy="102183"/>
          <a:chOff x="5475762" y="47760700"/>
          <a:chExt cx="314325" cy="230209"/>
        </a:xfrm>
      </xdr:grpSpPr>
      <xdr:cxnSp macro="">
        <xdr:nvCxnSpPr>
          <xdr:cNvPr id="207" name="Straight Connector 206">
            <a:extLst>
              <a:ext uri="{FF2B5EF4-FFF2-40B4-BE49-F238E27FC236}">
                <a16:creationId xmlns:a16="http://schemas.microsoft.com/office/drawing/2014/main" id="{685D7467-2B4B-90B4-04EE-19D49FA95D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529">
            <a:extLst>
              <a:ext uri="{FF2B5EF4-FFF2-40B4-BE49-F238E27FC236}">
                <a16:creationId xmlns:a16="http://schemas.microsoft.com/office/drawing/2014/main" id="{7D818EFD-56EF-737C-656F-47C26450E37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 name="Straight Connector 531">
            <a:extLst>
              <a:ext uri="{FF2B5EF4-FFF2-40B4-BE49-F238E27FC236}">
                <a16:creationId xmlns:a16="http://schemas.microsoft.com/office/drawing/2014/main" id="{8CF02737-6779-E84C-4DAF-A6F10BD7B5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 name="Straight Connector 533">
            <a:extLst>
              <a:ext uri="{FF2B5EF4-FFF2-40B4-BE49-F238E27FC236}">
                <a16:creationId xmlns:a16="http://schemas.microsoft.com/office/drawing/2014/main" id="{160741B7-DC93-D5C0-8871-A3BA3A3C2A2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 name="Straight Connector 535">
            <a:extLst>
              <a:ext uri="{FF2B5EF4-FFF2-40B4-BE49-F238E27FC236}">
                <a16:creationId xmlns:a16="http://schemas.microsoft.com/office/drawing/2014/main" id="{CBE1FA5A-BDC1-B279-FCCE-9EEA623CAC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 name="Straight Connector 537">
            <a:extLst>
              <a:ext uri="{FF2B5EF4-FFF2-40B4-BE49-F238E27FC236}">
                <a16:creationId xmlns:a16="http://schemas.microsoft.com/office/drawing/2014/main" id="{8AFA039C-A469-CB8D-EB9A-AA75A3807B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13" name="Group 1008">
          <a:extLst>
            <a:ext uri="{FF2B5EF4-FFF2-40B4-BE49-F238E27FC236}">
              <a16:creationId xmlns:a16="http://schemas.microsoft.com/office/drawing/2014/main" id="{31057378-4BAF-4355-AEEE-6F22FE14D286}"/>
            </a:ext>
          </a:extLst>
        </xdr:cNvPr>
        <xdr:cNvGrpSpPr>
          <a:grpSpLocks/>
        </xdr:cNvGrpSpPr>
      </xdr:nvGrpSpPr>
      <xdr:grpSpPr bwMode="auto">
        <a:xfrm>
          <a:off x="1937398" y="4802479"/>
          <a:ext cx="0" cy="102183"/>
          <a:chOff x="5475762" y="47760700"/>
          <a:chExt cx="314325" cy="230209"/>
        </a:xfrm>
      </xdr:grpSpPr>
      <xdr:cxnSp macro="">
        <xdr:nvCxnSpPr>
          <xdr:cNvPr id="214" name="Straight Connector 213">
            <a:extLst>
              <a:ext uri="{FF2B5EF4-FFF2-40B4-BE49-F238E27FC236}">
                <a16:creationId xmlns:a16="http://schemas.microsoft.com/office/drawing/2014/main" id="{1CFF60B3-EA96-B84F-315C-470671A31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 name="Straight Connector 529">
            <a:extLst>
              <a:ext uri="{FF2B5EF4-FFF2-40B4-BE49-F238E27FC236}">
                <a16:creationId xmlns:a16="http://schemas.microsoft.com/office/drawing/2014/main" id="{AD645BA4-0C97-59D3-DB7A-4CF16AEEEA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 name="Straight Connector 531">
            <a:extLst>
              <a:ext uri="{FF2B5EF4-FFF2-40B4-BE49-F238E27FC236}">
                <a16:creationId xmlns:a16="http://schemas.microsoft.com/office/drawing/2014/main" id="{B5F8F99A-06EA-E57F-42D9-89F9CC290B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 name="Straight Connector 533">
            <a:extLst>
              <a:ext uri="{FF2B5EF4-FFF2-40B4-BE49-F238E27FC236}">
                <a16:creationId xmlns:a16="http://schemas.microsoft.com/office/drawing/2014/main" id="{1E39DF2D-5FA6-44C2-030E-EFA48D016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 name="Straight Connector 535">
            <a:extLst>
              <a:ext uri="{FF2B5EF4-FFF2-40B4-BE49-F238E27FC236}">
                <a16:creationId xmlns:a16="http://schemas.microsoft.com/office/drawing/2014/main" id="{25DB4E3A-74D4-07DF-4712-1F1345DBD6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 name="Straight Connector 537">
            <a:extLst>
              <a:ext uri="{FF2B5EF4-FFF2-40B4-BE49-F238E27FC236}">
                <a16:creationId xmlns:a16="http://schemas.microsoft.com/office/drawing/2014/main" id="{E9D09A57-E839-5A86-DB1D-919EE6B382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0" name="Group 1008">
          <a:extLst>
            <a:ext uri="{FF2B5EF4-FFF2-40B4-BE49-F238E27FC236}">
              <a16:creationId xmlns:a16="http://schemas.microsoft.com/office/drawing/2014/main" id="{E91FD923-52F0-40CF-ACCA-DA63A2968611}"/>
            </a:ext>
          </a:extLst>
        </xdr:cNvPr>
        <xdr:cNvGrpSpPr>
          <a:grpSpLocks/>
        </xdr:cNvGrpSpPr>
      </xdr:nvGrpSpPr>
      <xdr:grpSpPr bwMode="auto">
        <a:xfrm>
          <a:off x="1937398" y="4802479"/>
          <a:ext cx="0" cy="102183"/>
          <a:chOff x="5475762" y="47760700"/>
          <a:chExt cx="314325" cy="230209"/>
        </a:xfrm>
      </xdr:grpSpPr>
      <xdr:cxnSp macro="">
        <xdr:nvCxnSpPr>
          <xdr:cNvPr id="221" name="Straight Connector 220">
            <a:extLst>
              <a:ext uri="{FF2B5EF4-FFF2-40B4-BE49-F238E27FC236}">
                <a16:creationId xmlns:a16="http://schemas.microsoft.com/office/drawing/2014/main" id="{96D6A082-6444-8E8F-70BB-1E2A162AED8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2" name="Straight Connector 529">
            <a:extLst>
              <a:ext uri="{FF2B5EF4-FFF2-40B4-BE49-F238E27FC236}">
                <a16:creationId xmlns:a16="http://schemas.microsoft.com/office/drawing/2014/main" id="{F8D73BE3-9FE3-36AC-270A-177395427A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 name="Straight Connector 531">
            <a:extLst>
              <a:ext uri="{FF2B5EF4-FFF2-40B4-BE49-F238E27FC236}">
                <a16:creationId xmlns:a16="http://schemas.microsoft.com/office/drawing/2014/main" id="{FC374D9A-B08D-CD85-3880-1D0E1C6CCA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4" name="Straight Connector 533">
            <a:extLst>
              <a:ext uri="{FF2B5EF4-FFF2-40B4-BE49-F238E27FC236}">
                <a16:creationId xmlns:a16="http://schemas.microsoft.com/office/drawing/2014/main" id="{DED67FC6-EC2C-1DD7-34C2-79B9799DBC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5" name="Straight Connector 535">
            <a:extLst>
              <a:ext uri="{FF2B5EF4-FFF2-40B4-BE49-F238E27FC236}">
                <a16:creationId xmlns:a16="http://schemas.microsoft.com/office/drawing/2014/main" id="{DC9C4F12-7E7D-7766-DD02-EE012248F9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 name="Straight Connector 537">
            <a:extLst>
              <a:ext uri="{FF2B5EF4-FFF2-40B4-BE49-F238E27FC236}">
                <a16:creationId xmlns:a16="http://schemas.microsoft.com/office/drawing/2014/main" id="{DF186C82-596D-7AFD-7268-C7E6720C47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7" name="Group 1008">
          <a:extLst>
            <a:ext uri="{FF2B5EF4-FFF2-40B4-BE49-F238E27FC236}">
              <a16:creationId xmlns:a16="http://schemas.microsoft.com/office/drawing/2014/main" id="{374376F9-FEBD-4F58-A8CE-339A9BE8911B}"/>
            </a:ext>
          </a:extLst>
        </xdr:cNvPr>
        <xdr:cNvGrpSpPr>
          <a:grpSpLocks/>
        </xdr:cNvGrpSpPr>
      </xdr:nvGrpSpPr>
      <xdr:grpSpPr bwMode="auto">
        <a:xfrm>
          <a:off x="1937398" y="4802479"/>
          <a:ext cx="0" cy="102183"/>
          <a:chOff x="5475762" y="47760700"/>
          <a:chExt cx="314325" cy="230209"/>
        </a:xfrm>
      </xdr:grpSpPr>
      <xdr:cxnSp macro="">
        <xdr:nvCxnSpPr>
          <xdr:cNvPr id="228" name="Straight Connector 227">
            <a:extLst>
              <a:ext uri="{FF2B5EF4-FFF2-40B4-BE49-F238E27FC236}">
                <a16:creationId xmlns:a16="http://schemas.microsoft.com/office/drawing/2014/main" id="{7DAB8BD6-C738-3468-23BE-07C09220B5B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529">
            <a:extLst>
              <a:ext uri="{FF2B5EF4-FFF2-40B4-BE49-F238E27FC236}">
                <a16:creationId xmlns:a16="http://schemas.microsoft.com/office/drawing/2014/main" id="{C50347ED-973D-45EE-393E-67792F14DD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 name="Straight Connector 531">
            <a:extLst>
              <a:ext uri="{FF2B5EF4-FFF2-40B4-BE49-F238E27FC236}">
                <a16:creationId xmlns:a16="http://schemas.microsoft.com/office/drawing/2014/main" id="{90A0407E-2850-38E4-A7BD-D866409878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 name="Straight Connector 533">
            <a:extLst>
              <a:ext uri="{FF2B5EF4-FFF2-40B4-BE49-F238E27FC236}">
                <a16:creationId xmlns:a16="http://schemas.microsoft.com/office/drawing/2014/main" id="{F3DF12AE-A6FE-BAF6-DBF3-F9EF62691A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 name="Straight Connector 535">
            <a:extLst>
              <a:ext uri="{FF2B5EF4-FFF2-40B4-BE49-F238E27FC236}">
                <a16:creationId xmlns:a16="http://schemas.microsoft.com/office/drawing/2014/main" id="{A837ADE4-EDD1-3AFD-9130-CE23A3B7C4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 name="Straight Connector 537">
            <a:extLst>
              <a:ext uri="{FF2B5EF4-FFF2-40B4-BE49-F238E27FC236}">
                <a16:creationId xmlns:a16="http://schemas.microsoft.com/office/drawing/2014/main" id="{572AD0D2-DE89-1D70-11DB-779065606E9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34" name="Group 1008">
          <a:extLst>
            <a:ext uri="{FF2B5EF4-FFF2-40B4-BE49-F238E27FC236}">
              <a16:creationId xmlns:a16="http://schemas.microsoft.com/office/drawing/2014/main" id="{64A4684B-8121-4E4A-A475-1487A1FCEE19}"/>
            </a:ext>
          </a:extLst>
        </xdr:cNvPr>
        <xdr:cNvGrpSpPr>
          <a:grpSpLocks/>
        </xdr:cNvGrpSpPr>
      </xdr:nvGrpSpPr>
      <xdr:grpSpPr bwMode="auto">
        <a:xfrm>
          <a:off x="1937398" y="4802479"/>
          <a:ext cx="0" cy="102183"/>
          <a:chOff x="5475762" y="47760700"/>
          <a:chExt cx="314325" cy="230209"/>
        </a:xfrm>
      </xdr:grpSpPr>
      <xdr:cxnSp macro="">
        <xdr:nvCxnSpPr>
          <xdr:cNvPr id="235" name="Straight Connector 234">
            <a:extLst>
              <a:ext uri="{FF2B5EF4-FFF2-40B4-BE49-F238E27FC236}">
                <a16:creationId xmlns:a16="http://schemas.microsoft.com/office/drawing/2014/main" id="{774D39AE-540B-8640-B763-2DE3EC746D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 name="Straight Connector 529">
            <a:extLst>
              <a:ext uri="{FF2B5EF4-FFF2-40B4-BE49-F238E27FC236}">
                <a16:creationId xmlns:a16="http://schemas.microsoft.com/office/drawing/2014/main" id="{A059F5BD-6643-5825-FBD5-977D5F9BE6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 name="Straight Connector 531">
            <a:extLst>
              <a:ext uri="{FF2B5EF4-FFF2-40B4-BE49-F238E27FC236}">
                <a16:creationId xmlns:a16="http://schemas.microsoft.com/office/drawing/2014/main" id="{E1C52B39-1BA3-C9CA-06CF-9E7C406A1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 name="Straight Connector 533">
            <a:extLst>
              <a:ext uri="{FF2B5EF4-FFF2-40B4-BE49-F238E27FC236}">
                <a16:creationId xmlns:a16="http://schemas.microsoft.com/office/drawing/2014/main" id="{294CFC99-D29F-BE26-C011-27FD3BF19C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 name="Straight Connector 535">
            <a:extLst>
              <a:ext uri="{FF2B5EF4-FFF2-40B4-BE49-F238E27FC236}">
                <a16:creationId xmlns:a16="http://schemas.microsoft.com/office/drawing/2014/main" id="{817260AA-3B77-4BE2-70AF-937CE32037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 name="Straight Connector 537">
            <a:extLst>
              <a:ext uri="{FF2B5EF4-FFF2-40B4-BE49-F238E27FC236}">
                <a16:creationId xmlns:a16="http://schemas.microsoft.com/office/drawing/2014/main" id="{B565E96D-36F5-07D0-DE9A-8F61C7A5F7F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1" name="Group 1008">
          <a:extLst>
            <a:ext uri="{FF2B5EF4-FFF2-40B4-BE49-F238E27FC236}">
              <a16:creationId xmlns:a16="http://schemas.microsoft.com/office/drawing/2014/main" id="{C0C79BE2-6B0F-4253-B3FB-7C5E3BF8B2ED}"/>
            </a:ext>
          </a:extLst>
        </xdr:cNvPr>
        <xdr:cNvGrpSpPr>
          <a:grpSpLocks/>
        </xdr:cNvGrpSpPr>
      </xdr:nvGrpSpPr>
      <xdr:grpSpPr bwMode="auto">
        <a:xfrm>
          <a:off x="1937398" y="4802479"/>
          <a:ext cx="0" cy="102183"/>
          <a:chOff x="5475762" y="47760700"/>
          <a:chExt cx="314325" cy="230209"/>
        </a:xfrm>
      </xdr:grpSpPr>
      <xdr:cxnSp macro="">
        <xdr:nvCxnSpPr>
          <xdr:cNvPr id="242" name="Straight Connector 241">
            <a:extLst>
              <a:ext uri="{FF2B5EF4-FFF2-40B4-BE49-F238E27FC236}">
                <a16:creationId xmlns:a16="http://schemas.microsoft.com/office/drawing/2014/main" id="{E7ADE3FB-3F17-AFD8-CA6F-12399A80DE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 name="Straight Connector 529">
            <a:extLst>
              <a:ext uri="{FF2B5EF4-FFF2-40B4-BE49-F238E27FC236}">
                <a16:creationId xmlns:a16="http://schemas.microsoft.com/office/drawing/2014/main" id="{A55B4C88-11E8-E4BA-F1D7-DE720349A79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4" name="Straight Connector 531">
            <a:extLst>
              <a:ext uri="{FF2B5EF4-FFF2-40B4-BE49-F238E27FC236}">
                <a16:creationId xmlns:a16="http://schemas.microsoft.com/office/drawing/2014/main" id="{FE9C4C66-DF6F-26D1-67E3-972F3A3338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5" name="Straight Connector 533">
            <a:extLst>
              <a:ext uri="{FF2B5EF4-FFF2-40B4-BE49-F238E27FC236}">
                <a16:creationId xmlns:a16="http://schemas.microsoft.com/office/drawing/2014/main" id="{1E21DC95-3F5F-3960-C363-D8FC6E0659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 name="Straight Connector 535">
            <a:extLst>
              <a:ext uri="{FF2B5EF4-FFF2-40B4-BE49-F238E27FC236}">
                <a16:creationId xmlns:a16="http://schemas.microsoft.com/office/drawing/2014/main" id="{AFBD5E1B-9403-38C5-606C-D31708DC81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 name="Straight Connector 537">
            <a:extLst>
              <a:ext uri="{FF2B5EF4-FFF2-40B4-BE49-F238E27FC236}">
                <a16:creationId xmlns:a16="http://schemas.microsoft.com/office/drawing/2014/main" id="{A0C8A71B-6232-62CC-565E-1EB2C63829F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8" name="Group 1008">
          <a:extLst>
            <a:ext uri="{FF2B5EF4-FFF2-40B4-BE49-F238E27FC236}">
              <a16:creationId xmlns:a16="http://schemas.microsoft.com/office/drawing/2014/main" id="{8A64D648-B8BE-4DD6-8677-1AE5FA7A5B00}"/>
            </a:ext>
          </a:extLst>
        </xdr:cNvPr>
        <xdr:cNvGrpSpPr>
          <a:grpSpLocks/>
        </xdr:cNvGrpSpPr>
      </xdr:nvGrpSpPr>
      <xdr:grpSpPr bwMode="auto">
        <a:xfrm>
          <a:off x="1937398" y="4802479"/>
          <a:ext cx="0" cy="102183"/>
          <a:chOff x="5475762" y="47760700"/>
          <a:chExt cx="314325" cy="230209"/>
        </a:xfrm>
      </xdr:grpSpPr>
      <xdr:cxnSp macro="">
        <xdr:nvCxnSpPr>
          <xdr:cNvPr id="249" name="Straight Connector 248">
            <a:extLst>
              <a:ext uri="{FF2B5EF4-FFF2-40B4-BE49-F238E27FC236}">
                <a16:creationId xmlns:a16="http://schemas.microsoft.com/office/drawing/2014/main" id="{B34A27EB-F30F-9A02-EF80-EA910FBA3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529">
            <a:extLst>
              <a:ext uri="{FF2B5EF4-FFF2-40B4-BE49-F238E27FC236}">
                <a16:creationId xmlns:a16="http://schemas.microsoft.com/office/drawing/2014/main" id="{07D0807D-2C17-4BC9-880D-7DE91B6B2F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 name="Straight Connector 531">
            <a:extLst>
              <a:ext uri="{FF2B5EF4-FFF2-40B4-BE49-F238E27FC236}">
                <a16:creationId xmlns:a16="http://schemas.microsoft.com/office/drawing/2014/main" id="{BDD9B67D-901D-58CB-62CB-A811D2EFC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 name="Straight Connector 533">
            <a:extLst>
              <a:ext uri="{FF2B5EF4-FFF2-40B4-BE49-F238E27FC236}">
                <a16:creationId xmlns:a16="http://schemas.microsoft.com/office/drawing/2014/main" id="{FE37E984-0AEE-F12F-1535-D5351DFEB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 name="Straight Connector 535">
            <a:extLst>
              <a:ext uri="{FF2B5EF4-FFF2-40B4-BE49-F238E27FC236}">
                <a16:creationId xmlns:a16="http://schemas.microsoft.com/office/drawing/2014/main" id="{70A4B41C-E45B-4A06-EDF7-3766F46061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 name="Straight Connector 537">
            <a:extLst>
              <a:ext uri="{FF2B5EF4-FFF2-40B4-BE49-F238E27FC236}">
                <a16:creationId xmlns:a16="http://schemas.microsoft.com/office/drawing/2014/main" id="{8F2F8B5A-6316-3DB2-4E15-E27B5F1645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55" name="Group 1008">
          <a:extLst>
            <a:ext uri="{FF2B5EF4-FFF2-40B4-BE49-F238E27FC236}">
              <a16:creationId xmlns:a16="http://schemas.microsoft.com/office/drawing/2014/main" id="{9342DB68-75F7-46DC-8C4D-29AECB1FB3EA}"/>
            </a:ext>
          </a:extLst>
        </xdr:cNvPr>
        <xdr:cNvGrpSpPr>
          <a:grpSpLocks/>
        </xdr:cNvGrpSpPr>
      </xdr:nvGrpSpPr>
      <xdr:grpSpPr bwMode="auto">
        <a:xfrm>
          <a:off x="1937398" y="4802479"/>
          <a:ext cx="0" cy="102183"/>
          <a:chOff x="5475762" y="47760700"/>
          <a:chExt cx="314325" cy="230209"/>
        </a:xfrm>
      </xdr:grpSpPr>
      <xdr:cxnSp macro="">
        <xdr:nvCxnSpPr>
          <xdr:cNvPr id="256" name="Straight Connector 255">
            <a:extLst>
              <a:ext uri="{FF2B5EF4-FFF2-40B4-BE49-F238E27FC236}">
                <a16:creationId xmlns:a16="http://schemas.microsoft.com/office/drawing/2014/main" id="{E42D05F3-E9B4-2A92-5F2C-6838634F99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 name="Straight Connector 529">
            <a:extLst>
              <a:ext uri="{FF2B5EF4-FFF2-40B4-BE49-F238E27FC236}">
                <a16:creationId xmlns:a16="http://schemas.microsoft.com/office/drawing/2014/main" id="{DA29DE67-A111-514D-1BDD-E68172F6C5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 name="Straight Connector 531">
            <a:extLst>
              <a:ext uri="{FF2B5EF4-FFF2-40B4-BE49-F238E27FC236}">
                <a16:creationId xmlns:a16="http://schemas.microsoft.com/office/drawing/2014/main" id="{493B3E15-9AB5-35ED-053B-79B3C3EED3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 name="Straight Connector 533">
            <a:extLst>
              <a:ext uri="{FF2B5EF4-FFF2-40B4-BE49-F238E27FC236}">
                <a16:creationId xmlns:a16="http://schemas.microsoft.com/office/drawing/2014/main" id="{90FF04EA-01B7-64B0-FFAC-7B0A495608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 name="Straight Connector 535">
            <a:extLst>
              <a:ext uri="{FF2B5EF4-FFF2-40B4-BE49-F238E27FC236}">
                <a16:creationId xmlns:a16="http://schemas.microsoft.com/office/drawing/2014/main" id="{2BECEFD3-9DB2-AF34-017E-FD6EA68F62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 name="Straight Connector 537">
            <a:extLst>
              <a:ext uri="{FF2B5EF4-FFF2-40B4-BE49-F238E27FC236}">
                <a16:creationId xmlns:a16="http://schemas.microsoft.com/office/drawing/2014/main" id="{A5517D5D-35A7-EA06-ED06-39DE9701260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2" name="Group 1008">
          <a:extLst>
            <a:ext uri="{FF2B5EF4-FFF2-40B4-BE49-F238E27FC236}">
              <a16:creationId xmlns:a16="http://schemas.microsoft.com/office/drawing/2014/main" id="{A3606B4A-D89C-423C-9F08-818B9E5FB060}"/>
            </a:ext>
          </a:extLst>
        </xdr:cNvPr>
        <xdr:cNvGrpSpPr>
          <a:grpSpLocks/>
        </xdr:cNvGrpSpPr>
      </xdr:nvGrpSpPr>
      <xdr:grpSpPr bwMode="auto">
        <a:xfrm>
          <a:off x="1937398" y="4802479"/>
          <a:ext cx="0" cy="102183"/>
          <a:chOff x="5475762" y="47760700"/>
          <a:chExt cx="314325" cy="230209"/>
        </a:xfrm>
      </xdr:grpSpPr>
      <xdr:cxnSp macro="">
        <xdr:nvCxnSpPr>
          <xdr:cNvPr id="263" name="Straight Connector 262">
            <a:extLst>
              <a:ext uri="{FF2B5EF4-FFF2-40B4-BE49-F238E27FC236}">
                <a16:creationId xmlns:a16="http://schemas.microsoft.com/office/drawing/2014/main" id="{B89DEE30-98B0-5342-DBF8-B7E252AEA6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 name="Straight Connector 529">
            <a:extLst>
              <a:ext uri="{FF2B5EF4-FFF2-40B4-BE49-F238E27FC236}">
                <a16:creationId xmlns:a16="http://schemas.microsoft.com/office/drawing/2014/main" id="{4DD98982-7F83-8DFE-89A7-B5DBB15422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5" name="Straight Connector 531">
            <a:extLst>
              <a:ext uri="{FF2B5EF4-FFF2-40B4-BE49-F238E27FC236}">
                <a16:creationId xmlns:a16="http://schemas.microsoft.com/office/drawing/2014/main" id="{B8FC9DD3-2A25-844B-C17E-52F6807E32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 name="Straight Connector 533">
            <a:extLst>
              <a:ext uri="{FF2B5EF4-FFF2-40B4-BE49-F238E27FC236}">
                <a16:creationId xmlns:a16="http://schemas.microsoft.com/office/drawing/2014/main" id="{1B8DEECF-34C1-C070-939E-D7DB4B116C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 name="Straight Connector 535">
            <a:extLst>
              <a:ext uri="{FF2B5EF4-FFF2-40B4-BE49-F238E27FC236}">
                <a16:creationId xmlns:a16="http://schemas.microsoft.com/office/drawing/2014/main" id="{F33129EF-9CCA-34C0-C58E-D87EB214D71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 name="Straight Connector 537">
            <a:extLst>
              <a:ext uri="{FF2B5EF4-FFF2-40B4-BE49-F238E27FC236}">
                <a16:creationId xmlns:a16="http://schemas.microsoft.com/office/drawing/2014/main" id="{66DAD8C9-AA5D-C509-2BBC-E8667D59BA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9" name="Group 1008">
          <a:extLst>
            <a:ext uri="{FF2B5EF4-FFF2-40B4-BE49-F238E27FC236}">
              <a16:creationId xmlns:a16="http://schemas.microsoft.com/office/drawing/2014/main" id="{F43A774A-54E0-47BC-875A-D52AD52017FD}"/>
            </a:ext>
          </a:extLst>
        </xdr:cNvPr>
        <xdr:cNvGrpSpPr>
          <a:grpSpLocks/>
        </xdr:cNvGrpSpPr>
      </xdr:nvGrpSpPr>
      <xdr:grpSpPr bwMode="auto">
        <a:xfrm>
          <a:off x="1937398" y="4802479"/>
          <a:ext cx="0" cy="102183"/>
          <a:chOff x="5475762" y="47760700"/>
          <a:chExt cx="314325" cy="230209"/>
        </a:xfrm>
      </xdr:grpSpPr>
      <xdr:cxnSp macro="">
        <xdr:nvCxnSpPr>
          <xdr:cNvPr id="270" name="Straight Connector 269">
            <a:extLst>
              <a:ext uri="{FF2B5EF4-FFF2-40B4-BE49-F238E27FC236}">
                <a16:creationId xmlns:a16="http://schemas.microsoft.com/office/drawing/2014/main" id="{5F7B6DB5-4FF5-5AEA-AB60-7516FFEE42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529">
            <a:extLst>
              <a:ext uri="{FF2B5EF4-FFF2-40B4-BE49-F238E27FC236}">
                <a16:creationId xmlns:a16="http://schemas.microsoft.com/office/drawing/2014/main" id="{95F39E40-9769-319D-00B7-EC4B6E6863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 name="Straight Connector 531">
            <a:extLst>
              <a:ext uri="{FF2B5EF4-FFF2-40B4-BE49-F238E27FC236}">
                <a16:creationId xmlns:a16="http://schemas.microsoft.com/office/drawing/2014/main" id="{B6E74C06-B399-7939-842B-47BA664FAA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 name="Straight Connector 533">
            <a:extLst>
              <a:ext uri="{FF2B5EF4-FFF2-40B4-BE49-F238E27FC236}">
                <a16:creationId xmlns:a16="http://schemas.microsoft.com/office/drawing/2014/main" id="{4D19AC14-AA5D-2E86-3EB4-95813F1A25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 name="Straight Connector 535">
            <a:extLst>
              <a:ext uri="{FF2B5EF4-FFF2-40B4-BE49-F238E27FC236}">
                <a16:creationId xmlns:a16="http://schemas.microsoft.com/office/drawing/2014/main" id="{8B08E43A-9E0C-CDF5-1FBF-D4E42B0208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 name="Straight Connector 537">
            <a:extLst>
              <a:ext uri="{FF2B5EF4-FFF2-40B4-BE49-F238E27FC236}">
                <a16:creationId xmlns:a16="http://schemas.microsoft.com/office/drawing/2014/main" id="{85A56EF3-04C8-4C62-926D-241F069387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76" name="Group 1008">
          <a:extLst>
            <a:ext uri="{FF2B5EF4-FFF2-40B4-BE49-F238E27FC236}">
              <a16:creationId xmlns:a16="http://schemas.microsoft.com/office/drawing/2014/main" id="{9BD8FCC0-93E9-4EF5-8BAE-FA0762200EF2}"/>
            </a:ext>
          </a:extLst>
        </xdr:cNvPr>
        <xdr:cNvGrpSpPr>
          <a:grpSpLocks/>
        </xdr:cNvGrpSpPr>
      </xdr:nvGrpSpPr>
      <xdr:grpSpPr bwMode="auto">
        <a:xfrm>
          <a:off x="1937398" y="4802479"/>
          <a:ext cx="0" cy="102183"/>
          <a:chOff x="5475762" y="47760700"/>
          <a:chExt cx="314325" cy="230209"/>
        </a:xfrm>
      </xdr:grpSpPr>
      <xdr:cxnSp macro="">
        <xdr:nvCxnSpPr>
          <xdr:cNvPr id="277" name="Straight Connector 276">
            <a:extLst>
              <a:ext uri="{FF2B5EF4-FFF2-40B4-BE49-F238E27FC236}">
                <a16:creationId xmlns:a16="http://schemas.microsoft.com/office/drawing/2014/main" id="{3DD7C125-2EC0-F64F-90C7-660941AF2C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 name="Straight Connector 529">
            <a:extLst>
              <a:ext uri="{FF2B5EF4-FFF2-40B4-BE49-F238E27FC236}">
                <a16:creationId xmlns:a16="http://schemas.microsoft.com/office/drawing/2014/main" id="{670A2C80-0323-FB02-B847-15E039AA52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 name="Straight Connector 531">
            <a:extLst>
              <a:ext uri="{FF2B5EF4-FFF2-40B4-BE49-F238E27FC236}">
                <a16:creationId xmlns:a16="http://schemas.microsoft.com/office/drawing/2014/main" id="{56290C54-464E-F6A4-6605-0B2304EE0C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 name="Straight Connector 533">
            <a:extLst>
              <a:ext uri="{FF2B5EF4-FFF2-40B4-BE49-F238E27FC236}">
                <a16:creationId xmlns:a16="http://schemas.microsoft.com/office/drawing/2014/main" id="{0AB531A8-D53E-D583-C6DA-35075D6F13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 name="Straight Connector 535">
            <a:extLst>
              <a:ext uri="{FF2B5EF4-FFF2-40B4-BE49-F238E27FC236}">
                <a16:creationId xmlns:a16="http://schemas.microsoft.com/office/drawing/2014/main" id="{CC3B546B-C4DF-D4D0-D3B5-23D62001D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2" name="Straight Connector 537">
            <a:extLst>
              <a:ext uri="{FF2B5EF4-FFF2-40B4-BE49-F238E27FC236}">
                <a16:creationId xmlns:a16="http://schemas.microsoft.com/office/drawing/2014/main" id="{258BEBB3-3937-ADFE-1A04-30370EAD130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83" name="Group 1008">
          <a:extLst>
            <a:ext uri="{FF2B5EF4-FFF2-40B4-BE49-F238E27FC236}">
              <a16:creationId xmlns:a16="http://schemas.microsoft.com/office/drawing/2014/main" id="{63E9BFCF-8E45-43A9-81D1-54CC50CBB72F}"/>
            </a:ext>
          </a:extLst>
        </xdr:cNvPr>
        <xdr:cNvGrpSpPr>
          <a:grpSpLocks/>
        </xdr:cNvGrpSpPr>
      </xdr:nvGrpSpPr>
      <xdr:grpSpPr bwMode="auto">
        <a:xfrm>
          <a:off x="1937398" y="4802479"/>
          <a:ext cx="0" cy="102183"/>
          <a:chOff x="5475762" y="47760700"/>
          <a:chExt cx="314325" cy="230209"/>
        </a:xfrm>
      </xdr:grpSpPr>
      <xdr:cxnSp macro="">
        <xdr:nvCxnSpPr>
          <xdr:cNvPr id="284" name="Straight Connector 283">
            <a:extLst>
              <a:ext uri="{FF2B5EF4-FFF2-40B4-BE49-F238E27FC236}">
                <a16:creationId xmlns:a16="http://schemas.microsoft.com/office/drawing/2014/main" id="{0ABF3ECB-2ADF-B6A1-7BDD-39154CDF31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 name="Straight Connector 529">
            <a:extLst>
              <a:ext uri="{FF2B5EF4-FFF2-40B4-BE49-F238E27FC236}">
                <a16:creationId xmlns:a16="http://schemas.microsoft.com/office/drawing/2014/main" id="{0376CE86-1032-EA93-258C-50587BC5DF1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 name="Straight Connector 531">
            <a:extLst>
              <a:ext uri="{FF2B5EF4-FFF2-40B4-BE49-F238E27FC236}">
                <a16:creationId xmlns:a16="http://schemas.microsoft.com/office/drawing/2014/main" id="{4924DE89-BCB8-6AFE-A099-AEFBB935A4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 name="Straight Connector 533">
            <a:extLst>
              <a:ext uri="{FF2B5EF4-FFF2-40B4-BE49-F238E27FC236}">
                <a16:creationId xmlns:a16="http://schemas.microsoft.com/office/drawing/2014/main" id="{FEA863D7-54D8-FD4E-E36B-F8CC509449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 name="Straight Connector 535">
            <a:extLst>
              <a:ext uri="{FF2B5EF4-FFF2-40B4-BE49-F238E27FC236}">
                <a16:creationId xmlns:a16="http://schemas.microsoft.com/office/drawing/2014/main" id="{2BF7B0BB-3010-BB46-C3B6-EF02EE2E3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 name="Straight Connector 537">
            <a:extLst>
              <a:ext uri="{FF2B5EF4-FFF2-40B4-BE49-F238E27FC236}">
                <a16:creationId xmlns:a16="http://schemas.microsoft.com/office/drawing/2014/main" id="{11BC94D0-8668-0945-A1EE-9BB8D6D36F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0" name="Group 1008">
          <a:extLst>
            <a:ext uri="{FF2B5EF4-FFF2-40B4-BE49-F238E27FC236}">
              <a16:creationId xmlns:a16="http://schemas.microsoft.com/office/drawing/2014/main" id="{43E34916-3B0E-4438-B5DF-86C1A045AAC5}"/>
            </a:ext>
          </a:extLst>
        </xdr:cNvPr>
        <xdr:cNvGrpSpPr>
          <a:grpSpLocks/>
        </xdr:cNvGrpSpPr>
      </xdr:nvGrpSpPr>
      <xdr:grpSpPr bwMode="auto">
        <a:xfrm>
          <a:off x="1937398" y="4802479"/>
          <a:ext cx="0" cy="102183"/>
          <a:chOff x="5475762" y="47760700"/>
          <a:chExt cx="314325" cy="230209"/>
        </a:xfrm>
      </xdr:grpSpPr>
      <xdr:cxnSp macro="">
        <xdr:nvCxnSpPr>
          <xdr:cNvPr id="291" name="Straight Connector 290">
            <a:extLst>
              <a:ext uri="{FF2B5EF4-FFF2-40B4-BE49-F238E27FC236}">
                <a16:creationId xmlns:a16="http://schemas.microsoft.com/office/drawing/2014/main" id="{888988D3-8562-02BB-22D4-6605BEA85F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529">
            <a:extLst>
              <a:ext uri="{FF2B5EF4-FFF2-40B4-BE49-F238E27FC236}">
                <a16:creationId xmlns:a16="http://schemas.microsoft.com/office/drawing/2014/main" id="{D29A281F-4A60-F681-6752-8DB8FC5FF4E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 name="Straight Connector 531">
            <a:extLst>
              <a:ext uri="{FF2B5EF4-FFF2-40B4-BE49-F238E27FC236}">
                <a16:creationId xmlns:a16="http://schemas.microsoft.com/office/drawing/2014/main" id="{77C77C2B-6389-3437-6C6B-4E3D9476B5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 name="Straight Connector 533">
            <a:extLst>
              <a:ext uri="{FF2B5EF4-FFF2-40B4-BE49-F238E27FC236}">
                <a16:creationId xmlns:a16="http://schemas.microsoft.com/office/drawing/2014/main" id="{DF9EDFF9-C392-C8EF-502F-70B0750821F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 name="Straight Connector 535">
            <a:extLst>
              <a:ext uri="{FF2B5EF4-FFF2-40B4-BE49-F238E27FC236}">
                <a16:creationId xmlns:a16="http://schemas.microsoft.com/office/drawing/2014/main" id="{8D72DA61-E62B-78AB-A195-DFF6EB22C2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 name="Straight Connector 537">
            <a:extLst>
              <a:ext uri="{FF2B5EF4-FFF2-40B4-BE49-F238E27FC236}">
                <a16:creationId xmlns:a16="http://schemas.microsoft.com/office/drawing/2014/main" id="{87590BC8-DA14-D176-BE3E-0CACECB1D5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7" name="Group 1008">
          <a:extLst>
            <a:ext uri="{FF2B5EF4-FFF2-40B4-BE49-F238E27FC236}">
              <a16:creationId xmlns:a16="http://schemas.microsoft.com/office/drawing/2014/main" id="{09C4F5A5-A86F-4EE3-9477-F1B28F00CAC7}"/>
            </a:ext>
          </a:extLst>
        </xdr:cNvPr>
        <xdr:cNvGrpSpPr>
          <a:grpSpLocks/>
        </xdr:cNvGrpSpPr>
      </xdr:nvGrpSpPr>
      <xdr:grpSpPr bwMode="auto">
        <a:xfrm>
          <a:off x="1937398" y="4802479"/>
          <a:ext cx="0" cy="102183"/>
          <a:chOff x="5475762" y="47760700"/>
          <a:chExt cx="314325" cy="230209"/>
        </a:xfrm>
      </xdr:grpSpPr>
      <xdr:cxnSp macro="">
        <xdr:nvCxnSpPr>
          <xdr:cNvPr id="298" name="Straight Connector 297">
            <a:extLst>
              <a:ext uri="{FF2B5EF4-FFF2-40B4-BE49-F238E27FC236}">
                <a16:creationId xmlns:a16="http://schemas.microsoft.com/office/drawing/2014/main" id="{85D2676E-C97D-EF15-4598-EB90AEDFCE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 name="Straight Connector 529">
            <a:extLst>
              <a:ext uri="{FF2B5EF4-FFF2-40B4-BE49-F238E27FC236}">
                <a16:creationId xmlns:a16="http://schemas.microsoft.com/office/drawing/2014/main" id="{687B6450-87A5-5BCA-BA09-FA226E8256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 name="Straight Connector 531">
            <a:extLst>
              <a:ext uri="{FF2B5EF4-FFF2-40B4-BE49-F238E27FC236}">
                <a16:creationId xmlns:a16="http://schemas.microsoft.com/office/drawing/2014/main" id="{12E427C2-AB63-9345-1299-7178FAC0CB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1" name="Straight Connector 533">
            <a:extLst>
              <a:ext uri="{FF2B5EF4-FFF2-40B4-BE49-F238E27FC236}">
                <a16:creationId xmlns:a16="http://schemas.microsoft.com/office/drawing/2014/main" id="{1F968ACC-11B3-F4C9-F0BD-E49F085CEF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2" name="Straight Connector 535">
            <a:extLst>
              <a:ext uri="{FF2B5EF4-FFF2-40B4-BE49-F238E27FC236}">
                <a16:creationId xmlns:a16="http://schemas.microsoft.com/office/drawing/2014/main" id="{C88C1ACC-4D04-551E-FDCD-4A9FE7AB22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3" name="Straight Connector 537">
            <a:extLst>
              <a:ext uri="{FF2B5EF4-FFF2-40B4-BE49-F238E27FC236}">
                <a16:creationId xmlns:a16="http://schemas.microsoft.com/office/drawing/2014/main" id="{62E3EC98-E8A3-7893-3CA1-7D2E4DE6CD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04" name="Group 1008">
          <a:extLst>
            <a:ext uri="{FF2B5EF4-FFF2-40B4-BE49-F238E27FC236}">
              <a16:creationId xmlns:a16="http://schemas.microsoft.com/office/drawing/2014/main" id="{F633E597-1A41-49C9-B629-6F4ED0B10BF1}"/>
            </a:ext>
          </a:extLst>
        </xdr:cNvPr>
        <xdr:cNvGrpSpPr>
          <a:grpSpLocks/>
        </xdr:cNvGrpSpPr>
      </xdr:nvGrpSpPr>
      <xdr:grpSpPr bwMode="auto">
        <a:xfrm>
          <a:off x="1937398" y="4802479"/>
          <a:ext cx="0" cy="102183"/>
          <a:chOff x="5475762" y="47760700"/>
          <a:chExt cx="314325" cy="230209"/>
        </a:xfrm>
      </xdr:grpSpPr>
      <xdr:cxnSp macro="">
        <xdr:nvCxnSpPr>
          <xdr:cNvPr id="305" name="Straight Connector 304">
            <a:extLst>
              <a:ext uri="{FF2B5EF4-FFF2-40B4-BE49-F238E27FC236}">
                <a16:creationId xmlns:a16="http://schemas.microsoft.com/office/drawing/2014/main" id="{22575AB0-FDC2-95F5-0165-FB98ECE43A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6" name="Straight Connector 529">
            <a:extLst>
              <a:ext uri="{FF2B5EF4-FFF2-40B4-BE49-F238E27FC236}">
                <a16:creationId xmlns:a16="http://schemas.microsoft.com/office/drawing/2014/main" id="{61C7CECC-9C90-6723-53BE-9D504017BB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7" name="Straight Connector 531">
            <a:extLst>
              <a:ext uri="{FF2B5EF4-FFF2-40B4-BE49-F238E27FC236}">
                <a16:creationId xmlns:a16="http://schemas.microsoft.com/office/drawing/2014/main" id="{0235CF7E-275C-B7D3-5FEB-10185B1D88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8" name="Straight Connector 533">
            <a:extLst>
              <a:ext uri="{FF2B5EF4-FFF2-40B4-BE49-F238E27FC236}">
                <a16:creationId xmlns:a16="http://schemas.microsoft.com/office/drawing/2014/main" id="{680156B3-0AE6-D9C0-5E5D-996DD0B108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9" name="Straight Connector 535">
            <a:extLst>
              <a:ext uri="{FF2B5EF4-FFF2-40B4-BE49-F238E27FC236}">
                <a16:creationId xmlns:a16="http://schemas.microsoft.com/office/drawing/2014/main" id="{D09BEFD8-00C0-445B-9F2B-F45205B575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0" name="Straight Connector 537">
            <a:extLst>
              <a:ext uri="{FF2B5EF4-FFF2-40B4-BE49-F238E27FC236}">
                <a16:creationId xmlns:a16="http://schemas.microsoft.com/office/drawing/2014/main" id="{A3592CD0-C7CF-FF13-4140-B3888042F5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1" name="Group 1008">
          <a:extLst>
            <a:ext uri="{FF2B5EF4-FFF2-40B4-BE49-F238E27FC236}">
              <a16:creationId xmlns:a16="http://schemas.microsoft.com/office/drawing/2014/main" id="{FDC72537-A6FC-4C40-BED4-513C706E9AA5}"/>
            </a:ext>
          </a:extLst>
        </xdr:cNvPr>
        <xdr:cNvGrpSpPr>
          <a:grpSpLocks/>
        </xdr:cNvGrpSpPr>
      </xdr:nvGrpSpPr>
      <xdr:grpSpPr bwMode="auto">
        <a:xfrm>
          <a:off x="1937398" y="4802479"/>
          <a:ext cx="0" cy="102183"/>
          <a:chOff x="5475762" y="47760700"/>
          <a:chExt cx="314325" cy="230209"/>
        </a:xfrm>
      </xdr:grpSpPr>
      <xdr:cxnSp macro="">
        <xdr:nvCxnSpPr>
          <xdr:cNvPr id="312" name="Straight Connector 311">
            <a:extLst>
              <a:ext uri="{FF2B5EF4-FFF2-40B4-BE49-F238E27FC236}">
                <a16:creationId xmlns:a16="http://schemas.microsoft.com/office/drawing/2014/main" id="{8FF39332-9AE9-ECBF-E32A-3595664746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529">
            <a:extLst>
              <a:ext uri="{FF2B5EF4-FFF2-40B4-BE49-F238E27FC236}">
                <a16:creationId xmlns:a16="http://schemas.microsoft.com/office/drawing/2014/main" id="{BEA340C6-4805-3752-60BE-37718AF25D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14" name="Straight Connector 531">
            <a:extLst>
              <a:ext uri="{FF2B5EF4-FFF2-40B4-BE49-F238E27FC236}">
                <a16:creationId xmlns:a16="http://schemas.microsoft.com/office/drawing/2014/main" id="{7726BAAE-1DD1-1F96-8558-DECBC91630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 name="Straight Connector 533">
            <a:extLst>
              <a:ext uri="{FF2B5EF4-FFF2-40B4-BE49-F238E27FC236}">
                <a16:creationId xmlns:a16="http://schemas.microsoft.com/office/drawing/2014/main" id="{E909B79D-F908-34BF-86EA-9D675B33059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6" name="Straight Connector 535">
            <a:extLst>
              <a:ext uri="{FF2B5EF4-FFF2-40B4-BE49-F238E27FC236}">
                <a16:creationId xmlns:a16="http://schemas.microsoft.com/office/drawing/2014/main" id="{655EF8BF-072A-71E3-778A-80F1B7C971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7" name="Straight Connector 537">
            <a:extLst>
              <a:ext uri="{FF2B5EF4-FFF2-40B4-BE49-F238E27FC236}">
                <a16:creationId xmlns:a16="http://schemas.microsoft.com/office/drawing/2014/main" id="{5BD67AE1-6DCB-CDF4-E386-9DD00AC661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8" name="Group 1008">
          <a:extLst>
            <a:ext uri="{FF2B5EF4-FFF2-40B4-BE49-F238E27FC236}">
              <a16:creationId xmlns:a16="http://schemas.microsoft.com/office/drawing/2014/main" id="{B648FEFD-4553-494C-A47C-C23E4288378E}"/>
            </a:ext>
          </a:extLst>
        </xdr:cNvPr>
        <xdr:cNvGrpSpPr>
          <a:grpSpLocks/>
        </xdr:cNvGrpSpPr>
      </xdr:nvGrpSpPr>
      <xdr:grpSpPr bwMode="auto">
        <a:xfrm>
          <a:off x="1937398" y="4802479"/>
          <a:ext cx="0" cy="102183"/>
          <a:chOff x="5475762" y="47760700"/>
          <a:chExt cx="314325" cy="230209"/>
        </a:xfrm>
      </xdr:grpSpPr>
      <xdr:cxnSp macro="">
        <xdr:nvCxnSpPr>
          <xdr:cNvPr id="319" name="Straight Connector 318">
            <a:extLst>
              <a:ext uri="{FF2B5EF4-FFF2-40B4-BE49-F238E27FC236}">
                <a16:creationId xmlns:a16="http://schemas.microsoft.com/office/drawing/2014/main" id="{DBE17B01-2A61-5C3B-3F57-5811274C0D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0" name="Straight Connector 529">
            <a:extLst>
              <a:ext uri="{FF2B5EF4-FFF2-40B4-BE49-F238E27FC236}">
                <a16:creationId xmlns:a16="http://schemas.microsoft.com/office/drawing/2014/main" id="{2302987D-59A4-C105-278E-411FBE8A59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1" name="Straight Connector 531">
            <a:extLst>
              <a:ext uri="{FF2B5EF4-FFF2-40B4-BE49-F238E27FC236}">
                <a16:creationId xmlns:a16="http://schemas.microsoft.com/office/drawing/2014/main" id="{D1FFBF42-1DFA-A0DA-2BEA-4E09EE61E4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2" name="Straight Connector 533">
            <a:extLst>
              <a:ext uri="{FF2B5EF4-FFF2-40B4-BE49-F238E27FC236}">
                <a16:creationId xmlns:a16="http://schemas.microsoft.com/office/drawing/2014/main" id="{41717FAD-6D2A-B14A-AEFC-4C2A0B43A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3" name="Straight Connector 535">
            <a:extLst>
              <a:ext uri="{FF2B5EF4-FFF2-40B4-BE49-F238E27FC236}">
                <a16:creationId xmlns:a16="http://schemas.microsoft.com/office/drawing/2014/main" id="{8F55D9A4-2FE8-A1A5-3B92-53E5FD2E311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4" name="Straight Connector 537">
            <a:extLst>
              <a:ext uri="{FF2B5EF4-FFF2-40B4-BE49-F238E27FC236}">
                <a16:creationId xmlns:a16="http://schemas.microsoft.com/office/drawing/2014/main" id="{762FCEC5-1DBA-E83D-1693-2C7E98F57E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25" name="Group 1008">
          <a:extLst>
            <a:ext uri="{FF2B5EF4-FFF2-40B4-BE49-F238E27FC236}">
              <a16:creationId xmlns:a16="http://schemas.microsoft.com/office/drawing/2014/main" id="{76CCA1CB-71C0-4859-B7FF-454D66A09270}"/>
            </a:ext>
          </a:extLst>
        </xdr:cNvPr>
        <xdr:cNvGrpSpPr>
          <a:grpSpLocks/>
        </xdr:cNvGrpSpPr>
      </xdr:nvGrpSpPr>
      <xdr:grpSpPr bwMode="auto">
        <a:xfrm>
          <a:off x="1937398" y="4802479"/>
          <a:ext cx="0" cy="102183"/>
          <a:chOff x="5475762" y="47760700"/>
          <a:chExt cx="314325" cy="230209"/>
        </a:xfrm>
      </xdr:grpSpPr>
      <xdr:cxnSp macro="">
        <xdr:nvCxnSpPr>
          <xdr:cNvPr id="326" name="Straight Connector 325">
            <a:extLst>
              <a:ext uri="{FF2B5EF4-FFF2-40B4-BE49-F238E27FC236}">
                <a16:creationId xmlns:a16="http://schemas.microsoft.com/office/drawing/2014/main" id="{8FC82016-B065-C13F-AF76-AB63DED2CF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7" name="Straight Connector 529">
            <a:extLst>
              <a:ext uri="{FF2B5EF4-FFF2-40B4-BE49-F238E27FC236}">
                <a16:creationId xmlns:a16="http://schemas.microsoft.com/office/drawing/2014/main" id="{EDDAD467-3513-9B3C-6A19-D7E4CE86C2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8" name="Straight Connector 531">
            <a:extLst>
              <a:ext uri="{FF2B5EF4-FFF2-40B4-BE49-F238E27FC236}">
                <a16:creationId xmlns:a16="http://schemas.microsoft.com/office/drawing/2014/main" id="{91F3E57B-8991-F75D-60CB-EB0EA14D59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9" name="Straight Connector 533">
            <a:extLst>
              <a:ext uri="{FF2B5EF4-FFF2-40B4-BE49-F238E27FC236}">
                <a16:creationId xmlns:a16="http://schemas.microsoft.com/office/drawing/2014/main" id="{E3A7B725-2E1A-C3A2-278F-CFF661E12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 name="Straight Connector 535">
            <a:extLst>
              <a:ext uri="{FF2B5EF4-FFF2-40B4-BE49-F238E27FC236}">
                <a16:creationId xmlns:a16="http://schemas.microsoft.com/office/drawing/2014/main" id="{305CE6E7-A9CD-C24B-240B-4419719A65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 name="Straight Connector 537">
            <a:extLst>
              <a:ext uri="{FF2B5EF4-FFF2-40B4-BE49-F238E27FC236}">
                <a16:creationId xmlns:a16="http://schemas.microsoft.com/office/drawing/2014/main" id="{84B21637-8C31-6674-BC0E-FC4584D01D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2" name="Group 1008">
          <a:extLst>
            <a:ext uri="{FF2B5EF4-FFF2-40B4-BE49-F238E27FC236}">
              <a16:creationId xmlns:a16="http://schemas.microsoft.com/office/drawing/2014/main" id="{44472F5B-FF1F-4C92-BFBB-EA83967D1820}"/>
            </a:ext>
          </a:extLst>
        </xdr:cNvPr>
        <xdr:cNvGrpSpPr>
          <a:grpSpLocks/>
        </xdr:cNvGrpSpPr>
      </xdr:nvGrpSpPr>
      <xdr:grpSpPr bwMode="auto">
        <a:xfrm>
          <a:off x="1937398" y="4802479"/>
          <a:ext cx="0" cy="102183"/>
          <a:chOff x="5475762" y="47760700"/>
          <a:chExt cx="314325" cy="230209"/>
        </a:xfrm>
      </xdr:grpSpPr>
      <xdr:cxnSp macro="">
        <xdr:nvCxnSpPr>
          <xdr:cNvPr id="333" name="Straight Connector 332">
            <a:extLst>
              <a:ext uri="{FF2B5EF4-FFF2-40B4-BE49-F238E27FC236}">
                <a16:creationId xmlns:a16="http://schemas.microsoft.com/office/drawing/2014/main" id="{CCB68FF7-C7AC-467A-FD74-805B85E989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529">
            <a:extLst>
              <a:ext uri="{FF2B5EF4-FFF2-40B4-BE49-F238E27FC236}">
                <a16:creationId xmlns:a16="http://schemas.microsoft.com/office/drawing/2014/main" id="{95FBF291-9D48-2AD0-6599-75833667AE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 name="Straight Connector 531">
            <a:extLst>
              <a:ext uri="{FF2B5EF4-FFF2-40B4-BE49-F238E27FC236}">
                <a16:creationId xmlns:a16="http://schemas.microsoft.com/office/drawing/2014/main" id="{B771E438-C835-6A5C-F4C7-9017D85AB3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 name="Straight Connector 533">
            <a:extLst>
              <a:ext uri="{FF2B5EF4-FFF2-40B4-BE49-F238E27FC236}">
                <a16:creationId xmlns:a16="http://schemas.microsoft.com/office/drawing/2014/main" id="{A1835542-C3C1-DF20-DBC1-90D40196C5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 name="Straight Connector 535">
            <a:extLst>
              <a:ext uri="{FF2B5EF4-FFF2-40B4-BE49-F238E27FC236}">
                <a16:creationId xmlns:a16="http://schemas.microsoft.com/office/drawing/2014/main" id="{05A61C9E-794D-0A73-177B-E72FD0479B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 name="Straight Connector 537">
            <a:extLst>
              <a:ext uri="{FF2B5EF4-FFF2-40B4-BE49-F238E27FC236}">
                <a16:creationId xmlns:a16="http://schemas.microsoft.com/office/drawing/2014/main" id="{DEE42C5C-AF57-E4CA-675F-9397965AC4F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9" name="Group 1008">
          <a:extLst>
            <a:ext uri="{FF2B5EF4-FFF2-40B4-BE49-F238E27FC236}">
              <a16:creationId xmlns:a16="http://schemas.microsoft.com/office/drawing/2014/main" id="{AC11DFF7-F1C6-4580-97CC-620DA2C9EC5D}"/>
            </a:ext>
          </a:extLst>
        </xdr:cNvPr>
        <xdr:cNvGrpSpPr>
          <a:grpSpLocks/>
        </xdr:cNvGrpSpPr>
      </xdr:nvGrpSpPr>
      <xdr:grpSpPr bwMode="auto">
        <a:xfrm>
          <a:off x="1937398" y="4802479"/>
          <a:ext cx="0" cy="102183"/>
          <a:chOff x="5475762" y="47760700"/>
          <a:chExt cx="314325" cy="230209"/>
        </a:xfrm>
      </xdr:grpSpPr>
      <xdr:cxnSp macro="">
        <xdr:nvCxnSpPr>
          <xdr:cNvPr id="340" name="Straight Connector 339">
            <a:extLst>
              <a:ext uri="{FF2B5EF4-FFF2-40B4-BE49-F238E27FC236}">
                <a16:creationId xmlns:a16="http://schemas.microsoft.com/office/drawing/2014/main" id="{7FC4A6C5-33C6-639E-D539-81438BFAFC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 name="Straight Connector 529">
            <a:extLst>
              <a:ext uri="{FF2B5EF4-FFF2-40B4-BE49-F238E27FC236}">
                <a16:creationId xmlns:a16="http://schemas.microsoft.com/office/drawing/2014/main" id="{A249BDA1-E1C5-BF72-7BB2-AFE108534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 name="Straight Connector 531">
            <a:extLst>
              <a:ext uri="{FF2B5EF4-FFF2-40B4-BE49-F238E27FC236}">
                <a16:creationId xmlns:a16="http://schemas.microsoft.com/office/drawing/2014/main" id="{7D06E50A-A17A-1BBF-E099-B9F7B869CA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 name="Straight Connector 533">
            <a:extLst>
              <a:ext uri="{FF2B5EF4-FFF2-40B4-BE49-F238E27FC236}">
                <a16:creationId xmlns:a16="http://schemas.microsoft.com/office/drawing/2014/main" id="{328648D5-A177-8787-B448-04D2328FA8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 name="Straight Connector 535">
            <a:extLst>
              <a:ext uri="{FF2B5EF4-FFF2-40B4-BE49-F238E27FC236}">
                <a16:creationId xmlns:a16="http://schemas.microsoft.com/office/drawing/2014/main" id="{C21BC348-2B52-784A-E782-CF489B0719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 name="Straight Connector 537">
            <a:extLst>
              <a:ext uri="{FF2B5EF4-FFF2-40B4-BE49-F238E27FC236}">
                <a16:creationId xmlns:a16="http://schemas.microsoft.com/office/drawing/2014/main" id="{3B6C1973-E141-F914-5B87-A7532F3ED4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46" name="Group 1008">
          <a:extLst>
            <a:ext uri="{FF2B5EF4-FFF2-40B4-BE49-F238E27FC236}">
              <a16:creationId xmlns:a16="http://schemas.microsoft.com/office/drawing/2014/main" id="{3F9F819C-D710-484D-AC0A-689B9A5D41EE}"/>
            </a:ext>
          </a:extLst>
        </xdr:cNvPr>
        <xdr:cNvGrpSpPr>
          <a:grpSpLocks/>
        </xdr:cNvGrpSpPr>
      </xdr:nvGrpSpPr>
      <xdr:grpSpPr bwMode="auto">
        <a:xfrm>
          <a:off x="1937398" y="4802479"/>
          <a:ext cx="0" cy="102183"/>
          <a:chOff x="5475762" y="47760700"/>
          <a:chExt cx="314325" cy="230209"/>
        </a:xfrm>
      </xdr:grpSpPr>
      <xdr:cxnSp macro="">
        <xdr:nvCxnSpPr>
          <xdr:cNvPr id="347" name="Straight Connector 346">
            <a:extLst>
              <a:ext uri="{FF2B5EF4-FFF2-40B4-BE49-F238E27FC236}">
                <a16:creationId xmlns:a16="http://schemas.microsoft.com/office/drawing/2014/main" id="{E255F5F5-72B5-1AD6-4782-9033F2A7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 name="Straight Connector 529">
            <a:extLst>
              <a:ext uri="{FF2B5EF4-FFF2-40B4-BE49-F238E27FC236}">
                <a16:creationId xmlns:a16="http://schemas.microsoft.com/office/drawing/2014/main" id="{324F0A71-DBA2-44D8-039F-65C3E3D2D4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 name="Straight Connector 531">
            <a:extLst>
              <a:ext uri="{FF2B5EF4-FFF2-40B4-BE49-F238E27FC236}">
                <a16:creationId xmlns:a16="http://schemas.microsoft.com/office/drawing/2014/main" id="{F2B13611-C4E3-1BCA-E4BB-52259572BE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 name="Straight Connector 533">
            <a:extLst>
              <a:ext uri="{FF2B5EF4-FFF2-40B4-BE49-F238E27FC236}">
                <a16:creationId xmlns:a16="http://schemas.microsoft.com/office/drawing/2014/main" id="{296B6CC0-9D6B-70A9-9921-63B7529F7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 name="Straight Connector 535">
            <a:extLst>
              <a:ext uri="{FF2B5EF4-FFF2-40B4-BE49-F238E27FC236}">
                <a16:creationId xmlns:a16="http://schemas.microsoft.com/office/drawing/2014/main" id="{C3E53AE1-3936-7BC2-3BF3-0FF7C3D9F9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 name="Straight Connector 537">
            <a:extLst>
              <a:ext uri="{FF2B5EF4-FFF2-40B4-BE49-F238E27FC236}">
                <a16:creationId xmlns:a16="http://schemas.microsoft.com/office/drawing/2014/main" id="{8221F9A0-3350-63FF-43BF-7E6C92111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editAs="oneCell">
    <xdr:from>
      <xdr:col>10</xdr:col>
      <xdr:colOff>266700</xdr:colOff>
      <xdr:row>55</xdr:row>
      <xdr:rowOff>57145</xdr:rowOff>
    </xdr:from>
    <xdr:to>
      <xdr:col>11</xdr:col>
      <xdr:colOff>225717</xdr:colOff>
      <xdr:row>58</xdr:row>
      <xdr:rowOff>96096</xdr:rowOff>
    </xdr:to>
    <xdr:pic>
      <xdr:nvPicPr>
        <xdr:cNvPr id="353" name="Graphic 352" descr="Aquarius with solid fill">
          <a:extLst>
            <a:ext uri="{FF2B5EF4-FFF2-40B4-BE49-F238E27FC236}">
              <a16:creationId xmlns:a16="http://schemas.microsoft.com/office/drawing/2014/main" id="{161578BA-F4A8-44AE-8955-DA3E11B2A3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3272253" y="10758067"/>
          <a:ext cx="671309" cy="319716"/>
        </a:xfrm>
        <a:prstGeom prst="rect">
          <a:avLst/>
        </a:prstGeom>
      </xdr:spPr>
    </xdr:pic>
    <xdr:clientData/>
  </xdr:twoCellAnchor>
  <xdr:twoCellAnchor>
    <xdr:from>
      <xdr:col>25</xdr:col>
      <xdr:colOff>9526</xdr:colOff>
      <xdr:row>59</xdr:row>
      <xdr:rowOff>57152</xdr:rowOff>
    </xdr:from>
    <xdr:to>
      <xdr:col>25</xdr:col>
      <xdr:colOff>276228</xdr:colOff>
      <xdr:row>60</xdr:row>
      <xdr:rowOff>161928</xdr:rowOff>
    </xdr:to>
    <xdr:sp macro="" textlink="">
      <xdr:nvSpPr>
        <xdr:cNvPr id="354" name="AutoShape 1512">
          <a:extLst>
            <a:ext uri="{FF2B5EF4-FFF2-40B4-BE49-F238E27FC236}">
              <a16:creationId xmlns:a16="http://schemas.microsoft.com/office/drawing/2014/main" id="{3FDFD4E2-E11E-4A06-BA1C-39E2514614BD}"/>
            </a:ext>
          </a:extLst>
        </xdr:cNvPr>
        <xdr:cNvSpPr>
          <a:spLocks noChangeArrowheads="1"/>
        </xdr:cNvSpPr>
      </xdr:nvSpPr>
      <xdr:spPr bwMode="auto">
        <a:xfrm rot="5400000" flipV="1">
          <a:off x="746283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31</xdr:col>
      <xdr:colOff>9526</xdr:colOff>
      <xdr:row>59</xdr:row>
      <xdr:rowOff>57152</xdr:rowOff>
    </xdr:from>
    <xdr:to>
      <xdr:col>31</xdr:col>
      <xdr:colOff>276228</xdr:colOff>
      <xdr:row>60</xdr:row>
      <xdr:rowOff>161928</xdr:rowOff>
    </xdr:to>
    <xdr:sp macro="" textlink="">
      <xdr:nvSpPr>
        <xdr:cNvPr id="355" name="AutoShape 1512">
          <a:extLst>
            <a:ext uri="{FF2B5EF4-FFF2-40B4-BE49-F238E27FC236}">
              <a16:creationId xmlns:a16="http://schemas.microsoft.com/office/drawing/2014/main" id="{BE39E188-A460-427B-91C5-466B176FDCEE}"/>
            </a:ext>
          </a:extLst>
        </xdr:cNvPr>
        <xdr:cNvSpPr>
          <a:spLocks noChangeArrowheads="1"/>
        </xdr:cNvSpPr>
      </xdr:nvSpPr>
      <xdr:spPr bwMode="auto">
        <a:xfrm rot="5400000" flipV="1">
          <a:off x="9234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35</xdr:col>
      <xdr:colOff>9526</xdr:colOff>
      <xdr:row>59</xdr:row>
      <xdr:rowOff>57152</xdr:rowOff>
    </xdr:from>
    <xdr:to>
      <xdr:col>35</xdr:col>
      <xdr:colOff>276228</xdr:colOff>
      <xdr:row>60</xdr:row>
      <xdr:rowOff>161928</xdr:rowOff>
    </xdr:to>
    <xdr:sp macro="" textlink="">
      <xdr:nvSpPr>
        <xdr:cNvPr id="356" name="AutoShape 1512">
          <a:extLst>
            <a:ext uri="{FF2B5EF4-FFF2-40B4-BE49-F238E27FC236}">
              <a16:creationId xmlns:a16="http://schemas.microsoft.com/office/drawing/2014/main" id="{00D1B1A0-32A9-4115-B72A-68F06F1CB5C4}"/>
            </a:ext>
          </a:extLst>
        </xdr:cNvPr>
        <xdr:cNvSpPr>
          <a:spLocks noChangeArrowheads="1"/>
        </xdr:cNvSpPr>
      </xdr:nvSpPr>
      <xdr:spPr bwMode="auto">
        <a:xfrm rot="5400000" flipV="1">
          <a:off x="10377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editAs="oneCell">
    <xdr:from>
      <xdr:col>41</xdr:col>
      <xdr:colOff>38100</xdr:colOff>
      <xdr:row>55</xdr:row>
      <xdr:rowOff>66675</xdr:rowOff>
    </xdr:from>
    <xdr:to>
      <xdr:col>41</xdr:col>
      <xdr:colOff>240665</xdr:colOff>
      <xdr:row>58</xdr:row>
      <xdr:rowOff>62277</xdr:rowOff>
    </xdr:to>
    <xdr:pic>
      <xdr:nvPicPr>
        <xdr:cNvPr id="357" name="Graphic 3644" descr="Train Tracks outline">
          <a:extLst>
            <a:ext uri="{FF2B5EF4-FFF2-40B4-BE49-F238E27FC236}">
              <a16:creationId xmlns:a16="http://schemas.microsoft.com/office/drawing/2014/main" id="{EF25CF72-2E31-44C2-A541-05E957FE17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134850" y="10591800"/>
          <a:ext cx="200025" cy="62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115493</xdr:colOff>
      <xdr:row>13</xdr:row>
      <xdr:rowOff>93179</xdr:rowOff>
    </xdr:from>
    <xdr:to>
      <xdr:col>2</xdr:col>
      <xdr:colOff>208673</xdr:colOff>
      <xdr:row>15</xdr:row>
      <xdr:rowOff>93179</xdr:rowOff>
    </xdr:to>
    <xdr:sp macro="" textlink="">
      <xdr:nvSpPr>
        <xdr:cNvPr id="358" name="Rectangle: Rounded Corners 357">
          <a:extLst>
            <a:ext uri="{FF2B5EF4-FFF2-40B4-BE49-F238E27FC236}">
              <a16:creationId xmlns:a16="http://schemas.microsoft.com/office/drawing/2014/main" id="{235DD242-6D10-4B8F-B71D-9E887DCECEF1}"/>
            </a:ext>
          </a:extLst>
        </xdr:cNvPr>
        <xdr:cNvSpPr/>
      </xdr:nvSpPr>
      <xdr:spPr>
        <a:xfrm>
          <a:off x="353618" y="2617304"/>
          <a:ext cx="378930" cy="381000"/>
        </a:xfrm>
        <a:prstGeom prst="roundRect">
          <a:avLst/>
        </a:prstGeom>
        <a:noFill/>
        <a:ln>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0</xdr:colOff>
      <xdr:row>13</xdr:row>
      <xdr:rowOff>57150</xdr:rowOff>
    </xdr:from>
    <xdr:to>
      <xdr:col>19</xdr:col>
      <xdr:colOff>0</xdr:colOff>
      <xdr:row>15</xdr:row>
      <xdr:rowOff>0</xdr:rowOff>
    </xdr:to>
    <xdr:sp macro="" textlink="">
      <xdr:nvSpPr>
        <xdr:cNvPr id="359" name="AutoShape 46">
          <a:extLst>
            <a:ext uri="{FF2B5EF4-FFF2-40B4-BE49-F238E27FC236}">
              <a16:creationId xmlns:a16="http://schemas.microsoft.com/office/drawing/2014/main" id="{E6B41190-6460-4BCB-83D1-1ADDDAB3A7E2}"/>
            </a:ext>
          </a:extLst>
        </xdr:cNvPr>
        <xdr:cNvSpPr>
          <a:spLocks noChangeArrowheads="1"/>
        </xdr:cNvSpPr>
      </xdr:nvSpPr>
      <xdr:spPr bwMode="auto">
        <a:xfrm>
          <a:off x="5467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13</xdr:row>
      <xdr:rowOff>57150</xdr:rowOff>
    </xdr:from>
    <xdr:to>
      <xdr:col>21</xdr:col>
      <xdr:colOff>0</xdr:colOff>
      <xdr:row>15</xdr:row>
      <xdr:rowOff>0</xdr:rowOff>
    </xdr:to>
    <xdr:sp macro="" textlink="">
      <xdr:nvSpPr>
        <xdr:cNvPr id="360" name="AutoShape 46">
          <a:extLst>
            <a:ext uri="{FF2B5EF4-FFF2-40B4-BE49-F238E27FC236}">
              <a16:creationId xmlns:a16="http://schemas.microsoft.com/office/drawing/2014/main" id="{DACC0302-2B31-4C49-AC39-74121827E367}"/>
            </a:ext>
          </a:extLst>
        </xdr:cNvPr>
        <xdr:cNvSpPr>
          <a:spLocks noChangeArrowheads="1"/>
        </xdr:cNvSpPr>
      </xdr:nvSpPr>
      <xdr:spPr bwMode="auto">
        <a:xfrm>
          <a:off x="6038850" y="258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22</xdr:col>
      <xdr:colOff>0</xdr:colOff>
      <xdr:row>13</xdr:row>
      <xdr:rowOff>57150</xdr:rowOff>
    </xdr:from>
    <xdr:to>
      <xdr:col>23</xdr:col>
      <xdr:colOff>0</xdr:colOff>
      <xdr:row>15</xdr:row>
      <xdr:rowOff>0</xdr:rowOff>
    </xdr:to>
    <xdr:sp macro="" textlink="">
      <xdr:nvSpPr>
        <xdr:cNvPr id="361" name="AutoShape 46">
          <a:extLst>
            <a:ext uri="{FF2B5EF4-FFF2-40B4-BE49-F238E27FC236}">
              <a16:creationId xmlns:a16="http://schemas.microsoft.com/office/drawing/2014/main" id="{C9BC695E-9ACB-4150-9D66-073E132A7BC3}"/>
            </a:ext>
          </a:extLst>
        </xdr:cNvPr>
        <xdr:cNvSpPr>
          <a:spLocks noChangeArrowheads="1"/>
        </xdr:cNvSpPr>
      </xdr:nvSpPr>
      <xdr:spPr bwMode="auto">
        <a:xfrm>
          <a:off x="6610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13</xdr:row>
      <xdr:rowOff>57150</xdr:rowOff>
    </xdr:from>
    <xdr:to>
      <xdr:col>25</xdr:col>
      <xdr:colOff>0</xdr:colOff>
      <xdr:row>15</xdr:row>
      <xdr:rowOff>0</xdr:rowOff>
    </xdr:to>
    <xdr:sp macro="" textlink="">
      <xdr:nvSpPr>
        <xdr:cNvPr id="362" name="AutoShape 46">
          <a:extLst>
            <a:ext uri="{FF2B5EF4-FFF2-40B4-BE49-F238E27FC236}">
              <a16:creationId xmlns:a16="http://schemas.microsoft.com/office/drawing/2014/main" id="{6A50E3AA-82D8-4727-8B37-3CCA94C49534}"/>
            </a:ext>
          </a:extLst>
        </xdr:cNvPr>
        <xdr:cNvSpPr>
          <a:spLocks noChangeArrowheads="1"/>
        </xdr:cNvSpPr>
      </xdr:nvSpPr>
      <xdr:spPr bwMode="auto">
        <a:xfrm>
          <a:off x="71818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13</xdr:row>
      <xdr:rowOff>57150</xdr:rowOff>
    </xdr:from>
    <xdr:to>
      <xdr:col>27</xdr:col>
      <xdr:colOff>0</xdr:colOff>
      <xdr:row>15</xdr:row>
      <xdr:rowOff>0</xdr:rowOff>
    </xdr:to>
    <xdr:sp macro="" textlink="">
      <xdr:nvSpPr>
        <xdr:cNvPr id="363" name="AutoShape 46">
          <a:extLst>
            <a:ext uri="{FF2B5EF4-FFF2-40B4-BE49-F238E27FC236}">
              <a16:creationId xmlns:a16="http://schemas.microsoft.com/office/drawing/2014/main" id="{300975D6-43EB-4380-9C7C-2F0F23863916}"/>
            </a:ext>
          </a:extLst>
        </xdr:cNvPr>
        <xdr:cNvSpPr>
          <a:spLocks noChangeArrowheads="1"/>
        </xdr:cNvSpPr>
      </xdr:nvSpPr>
      <xdr:spPr bwMode="auto">
        <a:xfrm>
          <a:off x="7753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13</xdr:row>
      <xdr:rowOff>57150</xdr:rowOff>
    </xdr:from>
    <xdr:to>
      <xdr:col>29</xdr:col>
      <xdr:colOff>0</xdr:colOff>
      <xdr:row>15</xdr:row>
      <xdr:rowOff>0</xdr:rowOff>
    </xdr:to>
    <xdr:sp macro="" textlink="">
      <xdr:nvSpPr>
        <xdr:cNvPr id="364" name="AutoShape 46">
          <a:extLst>
            <a:ext uri="{FF2B5EF4-FFF2-40B4-BE49-F238E27FC236}">
              <a16:creationId xmlns:a16="http://schemas.microsoft.com/office/drawing/2014/main" id="{85782677-63E1-452E-9DCC-46452498C24B}"/>
            </a:ext>
          </a:extLst>
        </xdr:cNvPr>
        <xdr:cNvSpPr>
          <a:spLocks noChangeArrowheads="1"/>
        </xdr:cNvSpPr>
      </xdr:nvSpPr>
      <xdr:spPr bwMode="auto">
        <a:xfrm>
          <a:off x="8382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13</xdr:row>
      <xdr:rowOff>57150</xdr:rowOff>
    </xdr:from>
    <xdr:to>
      <xdr:col>31</xdr:col>
      <xdr:colOff>0</xdr:colOff>
      <xdr:row>15</xdr:row>
      <xdr:rowOff>0</xdr:rowOff>
    </xdr:to>
    <xdr:sp macro="" textlink="">
      <xdr:nvSpPr>
        <xdr:cNvPr id="365" name="AutoShape 46">
          <a:extLst>
            <a:ext uri="{FF2B5EF4-FFF2-40B4-BE49-F238E27FC236}">
              <a16:creationId xmlns:a16="http://schemas.microsoft.com/office/drawing/2014/main" id="{57D667D5-527C-4C3B-B38B-9DA0D6364FB3}"/>
            </a:ext>
          </a:extLst>
        </xdr:cNvPr>
        <xdr:cNvSpPr>
          <a:spLocks noChangeArrowheads="1"/>
        </xdr:cNvSpPr>
      </xdr:nvSpPr>
      <xdr:spPr bwMode="auto">
        <a:xfrm>
          <a:off x="8953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13</xdr:row>
      <xdr:rowOff>57150</xdr:rowOff>
    </xdr:from>
    <xdr:to>
      <xdr:col>33</xdr:col>
      <xdr:colOff>0</xdr:colOff>
      <xdr:row>15</xdr:row>
      <xdr:rowOff>0</xdr:rowOff>
    </xdr:to>
    <xdr:sp macro="" textlink="">
      <xdr:nvSpPr>
        <xdr:cNvPr id="366" name="AutoShape 46">
          <a:extLst>
            <a:ext uri="{FF2B5EF4-FFF2-40B4-BE49-F238E27FC236}">
              <a16:creationId xmlns:a16="http://schemas.microsoft.com/office/drawing/2014/main" id="{F77B35A5-7D59-43E9-8AB0-CE4708BFE8B0}"/>
            </a:ext>
          </a:extLst>
        </xdr:cNvPr>
        <xdr:cNvSpPr>
          <a:spLocks noChangeArrowheads="1"/>
        </xdr:cNvSpPr>
      </xdr:nvSpPr>
      <xdr:spPr bwMode="auto">
        <a:xfrm>
          <a:off x="9525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13</xdr:row>
      <xdr:rowOff>57150</xdr:rowOff>
    </xdr:from>
    <xdr:to>
      <xdr:col>35</xdr:col>
      <xdr:colOff>0</xdr:colOff>
      <xdr:row>15</xdr:row>
      <xdr:rowOff>0</xdr:rowOff>
    </xdr:to>
    <xdr:sp macro="" textlink="">
      <xdr:nvSpPr>
        <xdr:cNvPr id="367" name="AutoShape 46">
          <a:extLst>
            <a:ext uri="{FF2B5EF4-FFF2-40B4-BE49-F238E27FC236}">
              <a16:creationId xmlns:a16="http://schemas.microsoft.com/office/drawing/2014/main" id="{B363F162-FA38-4966-9642-FC7AC3D7DAAB}"/>
            </a:ext>
          </a:extLst>
        </xdr:cNvPr>
        <xdr:cNvSpPr>
          <a:spLocks noChangeArrowheads="1"/>
        </xdr:cNvSpPr>
      </xdr:nvSpPr>
      <xdr:spPr bwMode="auto">
        <a:xfrm>
          <a:off x="10096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13</xdr:row>
      <xdr:rowOff>57150</xdr:rowOff>
    </xdr:from>
    <xdr:to>
      <xdr:col>37</xdr:col>
      <xdr:colOff>0</xdr:colOff>
      <xdr:row>15</xdr:row>
      <xdr:rowOff>0</xdr:rowOff>
    </xdr:to>
    <xdr:sp macro="" textlink="">
      <xdr:nvSpPr>
        <xdr:cNvPr id="368" name="AutoShape 46">
          <a:extLst>
            <a:ext uri="{FF2B5EF4-FFF2-40B4-BE49-F238E27FC236}">
              <a16:creationId xmlns:a16="http://schemas.microsoft.com/office/drawing/2014/main" id="{7B2F80FB-D0FB-4957-9C8F-C95984A63C5D}"/>
            </a:ext>
          </a:extLst>
        </xdr:cNvPr>
        <xdr:cNvSpPr>
          <a:spLocks noChangeArrowheads="1"/>
        </xdr:cNvSpPr>
      </xdr:nvSpPr>
      <xdr:spPr bwMode="auto">
        <a:xfrm>
          <a:off x="10668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13</xdr:row>
      <xdr:rowOff>57150</xdr:rowOff>
    </xdr:from>
    <xdr:to>
      <xdr:col>39</xdr:col>
      <xdr:colOff>0</xdr:colOff>
      <xdr:row>15</xdr:row>
      <xdr:rowOff>0</xdr:rowOff>
    </xdr:to>
    <xdr:sp macro="" textlink="">
      <xdr:nvSpPr>
        <xdr:cNvPr id="369" name="AutoShape 46">
          <a:extLst>
            <a:ext uri="{FF2B5EF4-FFF2-40B4-BE49-F238E27FC236}">
              <a16:creationId xmlns:a16="http://schemas.microsoft.com/office/drawing/2014/main" id="{27940772-8FC1-4B7C-8EEF-4507ADD2C260}"/>
            </a:ext>
          </a:extLst>
        </xdr:cNvPr>
        <xdr:cNvSpPr>
          <a:spLocks noChangeArrowheads="1"/>
        </xdr:cNvSpPr>
      </xdr:nvSpPr>
      <xdr:spPr bwMode="auto">
        <a:xfrm>
          <a:off x="11239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13</xdr:row>
      <xdr:rowOff>57150</xdr:rowOff>
    </xdr:from>
    <xdr:to>
      <xdr:col>41</xdr:col>
      <xdr:colOff>0</xdr:colOff>
      <xdr:row>15</xdr:row>
      <xdr:rowOff>0</xdr:rowOff>
    </xdr:to>
    <xdr:sp macro="" textlink="">
      <xdr:nvSpPr>
        <xdr:cNvPr id="370" name="AutoShape 46">
          <a:extLst>
            <a:ext uri="{FF2B5EF4-FFF2-40B4-BE49-F238E27FC236}">
              <a16:creationId xmlns:a16="http://schemas.microsoft.com/office/drawing/2014/main" id="{0BA93E0B-C371-4330-AAD4-CF82AB68E953}"/>
            </a:ext>
          </a:extLst>
        </xdr:cNvPr>
        <xdr:cNvSpPr>
          <a:spLocks noChangeArrowheads="1"/>
        </xdr:cNvSpPr>
      </xdr:nvSpPr>
      <xdr:spPr bwMode="auto">
        <a:xfrm>
          <a:off x="11811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13</xdr:row>
      <xdr:rowOff>57150</xdr:rowOff>
    </xdr:from>
    <xdr:to>
      <xdr:col>43</xdr:col>
      <xdr:colOff>0</xdr:colOff>
      <xdr:row>15</xdr:row>
      <xdr:rowOff>0</xdr:rowOff>
    </xdr:to>
    <xdr:sp macro="" textlink="">
      <xdr:nvSpPr>
        <xdr:cNvPr id="371" name="AutoShape 46">
          <a:extLst>
            <a:ext uri="{FF2B5EF4-FFF2-40B4-BE49-F238E27FC236}">
              <a16:creationId xmlns:a16="http://schemas.microsoft.com/office/drawing/2014/main" id="{927EA8A0-F38E-4DFE-98A3-EFA244249F43}"/>
            </a:ext>
          </a:extLst>
        </xdr:cNvPr>
        <xdr:cNvSpPr>
          <a:spLocks noChangeArrowheads="1"/>
        </xdr:cNvSpPr>
      </xdr:nvSpPr>
      <xdr:spPr bwMode="auto">
        <a:xfrm>
          <a:off x="12382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13</xdr:row>
      <xdr:rowOff>57150</xdr:rowOff>
    </xdr:from>
    <xdr:to>
      <xdr:col>45</xdr:col>
      <xdr:colOff>0</xdr:colOff>
      <xdr:row>15</xdr:row>
      <xdr:rowOff>0</xdr:rowOff>
    </xdr:to>
    <xdr:sp macro="" textlink="">
      <xdr:nvSpPr>
        <xdr:cNvPr id="372" name="AutoShape 46">
          <a:extLst>
            <a:ext uri="{FF2B5EF4-FFF2-40B4-BE49-F238E27FC236}">
              <a16:creationId xmlns:a16="http://schemas.microsoft.com/office/drawing/2014/main" id="{C3E37FFD-55E4-4549-9CFE-511525B9A2F6}"/>
            </a:ext>
          </a:extLst>
        </xdr:cNvPr>
        <xdr:cNvSpPr>
          <a:spLocks noChangeArrowheads="1"/>
        </xdr:cNvSpPr>
      </xdr:nvSpPr>
      <xdr:spPr bwMode="auto">
        <a:xfrm>
          <a:off x="12954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21</xdr:row>
      <xdr:rowOff>57150</xdr:rowOff>
    </xdr:from>
    <xdr:to>
      <xdr:col>17</xdr:col>
      <xdr:colOff>0</xdr:colOff>
      <xdr:row>23</xdr:row>
      <xdr:rowOff>0</xdr:rowOff>
    </xdr:to>
    <xdr:sp macro="" textlink="">
      <xdr:nvSpPr>
        <xdr:cNvPr id="373" name="AutoShape 46">
          <a:extLst>
            <a:ext uri="{FF2B5EF4-FFF2-40B4-BE49-F238E27FC236}">
              <a16:creationId xmlns:a16="http://schemas.microsoft.com/office/drawing/2014/main" id="{5C1C0D17-EFC9-4705-B09F-2FEB418353F6}"/>
            </a:ext>
          </a:extLst>
        </xdr:cNvPr>
        <xdr:cNvSpPr>
          <a:spLocks noChangeArrowheads="1"/>
        </xdr:cNvSpPr>
      </xdr:nvSpPr>
      <xdr:spPr bwMode="auto">
        <a:xfrm>
          <a:off x="4895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21</xdr:row>
      <xdr:rowOff>57150</xdr:rowOff>
    </xdr:from>
    <xdr:to>
      <xdr:col>19</xdr:col>
      <xdr:colOff>0</xdr:colOff>
      <xdr:row>23</xdr:row>
      <xdr:rowOff>0</xdr:rowOff>
    </xdr:to>
    <xdr:sp macro="" textlink="">
      <xdr:nvSpPr>
        <xdr:cNvPr id="374" name="AutoShape 46">
          <a:extLst>
            <a:ext uri="{FF2B5EF4-FFF2-40B4-BE49-F238E27FC236}">
              <a16:creationId xmlns:a16="http://schemas.microsoft.com/office/drawing/2014/main" id="{C9F78C42-9C08-46E7-966E-8A4DDEE7467A}"/>
            </a:ext>
          </a:extLst>
        </xdr:cNvPr>
        <xdr:cNvSpPr>
          <a:spLocks noChangeArrowheads="1"/>
        </xdr:cNvSpPr>
      </xdr:nvSpPr>
      <xdr:spPr bwMode="auto">
        <a:xfrm>
          <a:off x="5467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21</xdr:row>
      <xdr:rowOff>57150</xdr:rowOff>
    </xdr:from>
    <xdr:to>
      <xdr:col>21</xdr:col>
      <xdr:colOff>0</xdr:colOff>
      <xdr:row>23</xdr:row>
      <xdr:rowOff>0</xdr:rowOff>
    </xdr:to>
    <xdr:sp macro="" textlink="">
      <xdr:nvSpPr>
        <xdr:cNvPr id="375" name="AutoShape 46">
          <a:extLst>
            <a:ext uri="{FF2B5EF4-FFF2-40B4-BE49-F238E27FC236}">
              <a16:creationId xmlns:a16="http://schemas.microsoft.com/office/drawing/2014/main" id="{2F2E0695-9610-4525-85D8-137B2375D8B1}"/>
            </a:ext>
          </a:extLst>
        </xdr:cNvPr>
        <xdr:cNvSpPr>
          <a:spLocks noChangeArrowheads="1"/>
        </xdr:cNvSpPr>
      </xdr:nvSpPr>
      <xdr:spPr bwMode="auto">
        <a:xfrm>
          <a:off x="6038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21</xdr:row>
      <xdr:rowOff>57150</xdr:rowOff>
    </xdr:from>
    <xdr:to>
      <xdr:col>23</xdr:col>
      <xdr:colOff>0</xdr:colOff>
      <xdr:row>23</xdr:row>
      <xdr:rowOff>0</xdr:rowOff>
    </xdr:to>
    <xdr:sp macro="" textlink="">
      <xdr:nvSpPr>
        <xdr:cNvPr id="376" name="AutoShape 46">
          <a:extLst>
            <a:ext uri="{FF2B5EF4-FFF2-40B4-BE49-F238E27FC236}">
              <a16:creationId xmlns:a16="http://schemas.microsoft.com/office/drawing/2014/main" id="{81DD1CBB-8089-439E-A174-6C94A7BBAAF1}"/>
            </a:ext>
          </a:extLst>
        </xdr:cNvPr>
        <xdr:cNvSpPr>
          <a:spLocks noChangeArrowheads="1"/>
        </xdr:cNvSpPr>
      </xdr:nvSpPr>
      <xdr:spPr bwMode="auto">
        <a:xfrm>
          <a:off x="6610350" y="4105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24</xdr:col>
      <xdr:colOff>0</xdr:colOff>
      <xdr:row>21</xdr:row>
      <xdr:rowOff>57150</xdr:rowOff>
    </xdr:from>
    <xdr:to>
      <xdr:col>25</xdr:col>
      <xdr:colOff>0</xdr:colOff>
      <xdr:row>23</xdr:row>
      <xdr:rowOff>0</xdr:rowOff>
    </xdr:to>
    <xdr:sp macro="" textlink="">
      <xdr:nvSpPr>
        <xdr:cNvPr id="377" name="AutoShape 46">
          <a:extLst>
            <a:ext uri="{FF2B5EF4-FFF2-40B4-BE49-F238E27FC236}">
              <a16:creationId xmlns:a16="http://schemas.microsoft.com/office/drawing/2014/main" id="{CFFA4469-3578-4479-A2E0-68A87D5BC8DD}"/>
            </a:ext>
          </a:extLst>
        </xdr:cNvPr>
        <xdr:cNvSpPr>
          <a:spLocks noChangeArrowheads="1"/>
        </xdr:cNvSpPr>
      </xdr:nvSpPr>
      <xdr:spPr bwMode="auto">
        <a:xfrm>
          <a:off x="7181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21</xdr:row>
      <xdr:rowOff>57150</xdr:rowOff>
    </xdr:from>
    <xdr:to>
      <xdr:col>27</xdr:col>
      <xdr:colOff>0</xdr:colOff>
      <xdr:row>23</xdr:row>
      <xdr:rowOff>0</xdr:rowOff>
    </xdr:to>
    <xdr:sp macro="" textlink="">
      <xdr:nvSpPr>
        <xdr:cNvPr id="378" name="AutoShape 46">
          <a:extLst>
            <a:ext uri="{FF2B5EF4-FFF2-40B4-BE49-F238E27FC236}">
              <a16:creationId xmlns:a16="http://schemas.microsoft.com/office/drawing/2014/main" id="{FBE473D5-79B4-4AAE-81D6-8B63F4403FBE}"/>
            </a:ext>
          </a:extLst>
        </xdr:cNvPr>
        <xdr:cNvSpPr>
          <a:spLocks noChangeArrowheads="1"/>
        </xdr:cNvSpPr>
      </xdr:nvSpPr>
      <xdr:spPr bwMode="auto">
        <a:xfrm>
          <a:off x="7753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21</xdr:row>
      <xdr:rowOff>57150</xdr:rowOff>
    </xdr:from>
    <xdr:to>
      <xdr:col>29</xdr:col>
      <xdr:colOff>0</xdr:colOff>
      <xdr:row>23</xdr:row>
      <xdr:rowOff>0</xdr:rowOff>
    </xdr:to>
    <xdr:sp macro="" textlink="">
      <xdr:nvSpPr>
        <xdr:cNvPr id="379" name="AutoShape 46">
          <a:extLst>
            <a:ext uri="{FF2B5EF4-FFF2-40B4-BE49-F238E27FC236}">
              <a16:creationId xmlns:a16="http://schemas.microsoft.com/office/drawing/2014/main" id="{41B983DB-91D2-4C5D-8A15-BBF16354212F}"/>
            </a:ext>
          </a:extLst>
        </xdr:cNvPr>
        <xdr:cNvSpPr>
          <a:spLocks noChangeArrowheads="1"/>
        </xdr:cNvSpPr>
      </xdr:nvSpPr>
      <xdr:spPr bwMode="auto">
        <a:xfrm>
          <a:off x="8382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21</xdr:row>
      <xdr:rowOff>57150</xdr:rowOff>
    </xdr:from>
    <xdr:to>
      <xdr:col>31</xdr:col>
      <xdr:colOff>0</xdr:colOff>
      <xdr:row>23</xdr:row>
      <xdr:rowOff>0</xdr:rowOff>
    </xdr:to>
    <xdr:sp macro="" textlink="">
      <xdr:nvSpPr>
        <xdr:cNvPr id="380" name="AutoShape 46">
          <a:extLst>
            <a:ext uri="{FF2B5EF4-FFF2-40B4-BE49-F238E27FC236}">
              <a16:creationId xmlns:a16="http://schemas.microsoft.com/office/drawing/2014/main" id="{BAED31D6-7FB6-4E71-8232-C5D802B52A80}"/>
            </a:ext>
          </a:extLst>
        </xdr:cNvPr>
        <xdr:cNvSpPr>
          <a:spLocks noChangeArrowheads="1"/>
        </xdr:cNvSpPr>
      </xdr:nvSpPr>
      <xdr:spPr bwMode="auto">
        <a:xfrm>
          <a:off x="8953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21</xdr:row>
      <xdr:rowOff>57150</xdr:rowOff>
    </xdr:from>
    <xdr:to>
      <xdr:col>33</xdr:col>
      <xdr:colOff>0</xdr:colOff>
      <xdr:row>23</xdr:row>
      <xdr:rowOff>0</xdr:rowOff>
    </xdr:to>
    <xdr:sp macro="" textlink="">
      <xdr:nvSpPr>
        <xdr:cNvPr id="381" name="AutoShape 46">
          <a:extLst>
            <a:ext uri="{FF2B5EF4-FFF2-40B4-BE49-F238E27FC236}">
              <a16:creationId xmlns:a16="http://schemas.microsoft.com/office/drawing/2014/main" id="{E434B01D-38AD-4B70-B74F-2FBC5369B2B8}"/>
            </a:ext>
          </a:extLst>
        </xdr:cNvPr>
        <xdr:cNvSpPr>
          <a:spLocks noChangeArrowheads="1"/>
        </xdr:cNvSpPr>
      </xdr:nvSpPr>
      <xdr:spPr bwMode="auto">
        <a:xfrm>
          <a:off x="9525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21</xdr:row>
      <xdr:rowOff>57150</xdr:rowOff>
    </xdr:from>
    <xdr:to>
      <xdr:col>35</xdr:col>
      <xdr:colOff>0</xdr:colOff>
      <xdr:row>23</xdr:row>
      <xdr:rowOff>0</xdr:rowOff>
    </xdr:to>
    <xdr:sp macro="" textlink="">
      <xdr:nvSpPr>
        <xdr:cNvPr id="382" name="AutoShape 46">
          <a:extLst>
            <a:ext uri="{FF2B5EF4-FFF2-40B4-BE49-F238E27FC236}">
              <a16:creationId xmlns:a16="http://schemas.microsoft.com/office/drawing/2014/main" id="{A108FADA-1AB5-482D-A68D-635790B62C8F}"/>
            </a:ext>
          </a:extLst>
        </xdr:cNvPr>
        <xdr:cNvSpPr>
          <a:spLocks noChangeArrowheads="1"/>
        </xdr:cNvSpPr>
      </xdr:nvSpPr>
      <xdr:spPr bwMode="auto">
        <a:xfrm>
          <a:off x="10096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21</xdr:row>
      <xdr:rowOff>57150</xdr:rowOff>
    </xdr:from>
    <xdr:to>
      <xdr:col>37</xdr:col>
      <xdr:colOff>0</xdr:colOff>
      <xdr:row>23</xdr:row>
      <xdr:rowOff>0</xdr:rowOff>
    </xdr:to>
    <xdr:sp macro="" textlink="">
      <xdr:nvSpPr>
        <xdr:cNvPr id="383" name="AutoShape 46">
          <a:extLst>
            <a:ext uri="{FF2B5EF4-FFF2-40B4-BE49-F238E27FC236}">
              <a16:creationId xmlns:a16="http://schemas.microsoft.com/office/drawing/2014/main" id="{1169E1B3-88B7-4A80-8678-F67882638160}"/>
            </a:ext>
          </a:extLst>
        </xdr:cNvPr>
        <xdr:cNvSpPr>
          <a:spLocks noChangeArrowheads="1"/>
        </xdr:cNvSpPr>
      </xdr:nvSpPr>
      <xdr:spPr bwMode="auto">
        <a:xfrm>
          <a:off x="10668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21</xdr:row>
      <xdr:rowOff>57150</xdr:rowOff>
    </xdr:from>
    <xdr:to>
      <xdr:col>39</xdr:col>
      <xdr:colOff>0</xdr:colOff>
      <xdr:row>23</xdr:row>
      <xdr:rowOff>0</xdr:rowOff>
    </xdr:to>
    <xdr:sp macro="" textlink="">
      <xdr:nvSpPr>
        <xdr:cNvPr id="384" name="AutoShape 46">
          <a:extLst>
            <a:ext uri="{FF2B5EF4-FFF2-40B4-BE49-F238E27FC236}">
              <a16:creationId xmlns:a16="http://schemas.microsoft.com/office/drawing/2014/main" id="{1ECE00B5-306D-47C3-A970-B2A29473E5D6}"/>
            </a:ext>
          </a:extLst>
        </xdr:cNvPr>
        <xdr:cNvSpPr>
          <a:spLocks noChangeArrowheads="1"/>
        </xdr:cNvSpPr>
      </xdr:nvSpPr>
      <xdr:spPr bwMode="auto">
        <a:xfrm>
          <a:off x="11838214" y="4178170"/>
          <a:ext cx="340179" cy="331626"/>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40</xdr:col>
      <xdr:colOff>0</xdr:colOff>
      <xdr:row>21</xdr:row>
      <xdr:rowOff>57150</xdr:rowOff>
    </xdr:from>
    <xdr:to>
      <xdr:col>41</xdr:col>
      <xdr:colOff>0</xdr:colOff>
      <xdr:row>23</xdr:row>
      <xdr:rowOff>0</xdr:rowOff>
    </xdr:to>
    <xdr:sp macro="" textlink="">
      <xdr:nvSpPr>
        <xdr:cNvPr id="385" name="AutoShape 46">
          <a:extLst>
            <a:ext uri="{FF2B5EF4-FFF2-40B4-BE49-F238E27FC236}">
              <a16:creationId xmlns:a16="http://schemas.microsoft.com/office/drawing/2014/main" id="{6DDCF098-1F13-4ED0-948C-D68BFDD941D3}"/>
            </a:ext>
          </a:extLst>
        </xdr:cNvPr>
        <xdr:cNvSpPr>
          <a:spLocks noChangeArrowheads="1"/>
        </xdr:cNvSpPr>
      </xdr:nvSpPr>
      <xdr:spPr bwMode="auto">
        <a:xfrm>
          <a:off x="11811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21</xdr:row>
      <xdr:rowOff>57150</xdr:rowOff>
    </xdr:from>
    <xdr:to>
      <xdr:col>43</xdr:col>
      <xdr:colOff>0</xdr:colOff>
      <xdr:row>23</xdr:row>
      <xdr:rowOff>0</xdr:rowOff>
    </xdr:to>
    <xdr:sp macro="" textlink="">
      <xdr:nvSpPr>
        <xdr:cNvPr id="386" name="AutoShape 46">
          <a:extLst>
            <a:ext uri="{FF2B5EF4-FFF2-40B4-BE49-F238E27FC236}">
              <a16:creationId xmlns:a16="http://schemas.microsoft.com/office/drawing/2014/main" id="{917C4E20-A475-4C28-8602-C7695FD9E32A}"/>
            </a:ext>
          </a:extLst>
        </xdr:cNvPr>
        <xdr:cNvSpPr>
          <a:spLocks noChangeArrowheads="1"/>
        </xdr:cNvSpPr>
      </xdr:nvSpPr>
      <xdr:spPr bwMode="auto">
        <a:xfrm>
          <a:off x="12382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21</xdr:row>
      <xdr:rowOff>57150</xdr:rowOff>
    </xdr:from>
    <xdr:to>
      <xdr:col>45</xdr:col>
      <xdr:colOff>0</xdr:colOff>
      <xdr:row>23</xdr:row>
      <xdr:rowOff>0</xdr:rowOff>
    </xdr:to>
    <xdr:sp macro="" textlink="">
      <xdr:nvSpPr>
        <xdr:cNvPr id="387" name="AutoShape 46">
          <a:extLst>
            <a:ext uri="{FF2B5EF4-FFF2-40B4-BE49-F238E27FC236}">
              <a16:creationId xmlns:a16="http://schemas.microsoft.com/office/drawing/2014/main" id="{3CC19794-71E4-4684-B289-51A82EC61EFC}"/>
            </a:ext>
          </a:extLst>
        </xdr:cNvPr>
        <xdr:cNvSpPr>
          <a:spLocks noChangeArrowheads="1"/>
        </xdr:cNvSpPr>
      </xdr:nvSpPr>
      <xdr:spPr bwMode="auto">
        <a:xfrm>
          <a:off x="12954000" y="4105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10</xdr:col>
      <xdr:colOff>0</xdr:colOff>
      <xdr:row>21</xdr:row>
      <xdr:rowOff>57150</xdr:rowOff>
    </xdr:from>
    <xdr:to>
      <xdr:col>11</xdr:col>
      <xdr:colOff>0</xdr:colOff>
      <xdr:row>23</xdr:row>
      <xdr:rowOff>0</xdr:rowOff>
    </xdr:to>
    <xdr:sp macro="" textlink="">
      <xdr:nvSpPr>
        <xdr:cNvPr id="388" name="AutoShape 46">
          <a:extLst>
            <a:ext uri="{FF2B5EF4-FFF2-40B4-BE49-F238E27FC236}">
              <a16:creationId xmlns:a16="http://schemas.microsoft.com/office/drawing/2014/main" id="{E1AF8D3B-AD23-4541-8E30-2A73E625B2DB}"/>
            </a:ext>
          </a:extLst>
        </xdr:cNvPr>
        <xdr:cNvSpPr>
          <a:spLocks noChangeArrowheads="1"/>
        </xdr:cNvSpPr>
      </xdr:nvSpPr>
      <xdr:spPr bwMode="auto">
        <a:xfrm>
          <a:off x="3181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21</xdr:row>
      <xdr:rowOff>57150</xdr:rowOff>
    </xdr:from>
    <xdr:to>
      <xdr:col>13</xdr:col>
      <xdr:colOff>0</xdr:colOff>
      <xdr:row>23</xdr:row>
      <xdr:rowOff>0</xdr:rowOff>
    </xdr:to>
    <xdr:sp macro="" textlink="">
      <xdr:nvSpPr>
        <xdr:cNvPr id="389" name="AutoShape 46">
          <a:extLst>
            <a:ext uri="{FF2B5EF4-FFF2-40B4-BE49-F238E27FC236}">
              <a16:creationId xmlns:a16="http://schemas.microsoft.com/office/drawing/2014/main" id="{DD48F599-A734-482D-B5A5-A3A1F66D822A}"/>
            </a:ext>
          </a:extLst>
        </xdr:cNvPr>
        <xdr:cNvSpPr>
          <a:spLocks noChangeArrowheads="1"/>
        </xdr:cNvSpPr>
      </xdr:nvSpPr>
      <xdr:spPr bwMode="auto">
        <a:xfrm>
          <a:off x="3752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21</xdr:row>
      <xdr:rowOff>57150</xdr:rowOff>
    </xdr:from>
    <xdr:to>
      <xdr:col>15</xdr:col>
      <xdr:colOff>0</xdr:colOff>
      <xdr:row>23</xdr:row>
      <xdr:rowOff>0</xdr:rowOff>
    </xdr:to>
    <xdr:sp macro="" textlink="">
      <xdr:nvSpPr>
        <xdr:cNvPr id="390" name="AutoShape 46">
          <a:extLst>
            <a:ext uri="{FF2B5EF4-FFF2-40B4-BE49-F238E27FC236}">
              <a16:creationId xmlns:a16="http://schemas.microsoft.com/office/drawing/2014/main" id="{AB255308-B84F-42F0-B251-354BCEBFA5A1}"/>
            </a:ext>
          </a:extLst>
        </xdr:cNvPr>
        <xdr:cNvSpPr>
          <a:spLocks noChangeArrowheads="1"/>
        </xdr:cNvSpPr>
      </xdr:nvSpPr>
      <xdr:spPr bwMode="auto">
        <a:xfrm>
          <a:off x="4324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21</xdr:row>
      <xdr:rowOff>57150</xdr:rowOff>
    </xdr:from>
    <xdr:to>
      <xdr:col>9</xdr:col>
      <xdr:colOff>0</xdr:colOff>
      <xdr:row>23</xdr:row>
      <xdr:rowOff>0</xdr:rowOff>
    </xdr:to>
    <xdr:sp macro="" textlink="">
      <xdr:nvSpPr>
        <xdr:cNvPr id="391" name="AutoShape 46">
          <a:extLst>
            <a:ext uri="{FF2B5EF4-FFF2-40B4-BE49-F238E27FC236}">
              <a16:creationId xmlns:a16="http://schemas.microsoft.com/office/drawing/2014/main" id="{DF3A54B4-8930-467C-87B4-2187C56CCD51}"/>
            </a:ext>
          </a:extLst>
        </xdr:cNvPr>
        <xdr:cNvSpPr>
          <a:spLocks noChangeArrowheads="1"/>
        </xdr:cNvSpPr>
      </xdr:nvSpPr>
      <xdr:spPr bwMode="auto">
        <a:xfrm>
          <a:off x="2409825" y="4105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21</xdr:row>
      <xdr:rowOff>57150</xdr:rowOff>
    </xdr:from>
    <xdr:to>
      <xdr:col>7</xdr:col>
      <xdr:colOff>0</xdr:colOff>
      <xdr:row>23</xdr:row>
      <xdr:rowOff>0</xdr:rowOff>
    </xdr:to>
    <xdr:sp macro="" textlink="">
      <xdr:nvSpPr>
        <xdr:cNvPr id="392" name="AutoShape 46">
          <a:extLst>
            <a:ext uri="{FF2B5EF4-FFF2-40B4-BE49-F238E27FC236}">
              <a16:creationId xmlns:a16="http://schemas.microsoft.com/office/drawing/2014/main" id="{CD110341-46AB-494C-9567-FA2A1041E099}"/>
            </a:ext>
          </a:extLst>
        </xdr:cNvPr>
        <xdr:cNvSpPr>
          <a:spLocks noChangeArrowheads="1"/>
        </xdr:cNvSpPr>
      </xdr:nvSpPr>
      <xdr:spPr bwMode="auto">
        <a:xfrm>
          <a:off x="1819275" y="410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21</xdr:row>
      <xdr:rowOff>57150</xdr:rowOff>
    </xdr:from>
    <xdr:to>
      <xdr:col>5</xdr:col>
      <xdr:colOff>0</xdr:colOff>
      <xdr:row>23</xdr:row>
      <xdr:rowOff>0</xdr:rowOff>
    </xdr:to>
    <xdr:sp macro="" textlink="">
      <xdr:nvSpPr>
        <xdr:cNvPr id="393" name="AutoShape 46">
          <a:extLst>
            <a:ext uri="{FF2B5EF4-FFF2-40B4-BE49-F238E27FC236}">
              <a16:creationId xmlns:a16="http://schemas.microsoft.com/office/drawing/2014/main" id="{5EB094B7-0519-44CE-AD36-E69616FFFBFA}"/>
            </a:ext>
          </a:extLst>
        </xdr:cNvPr>
        <xdr:cNvSpPr>
          <a:spLocks noChangeArrowheads="1"/>
        </xdr:cNvSpPr>
      </xdr:nvSpPr>
      <xdr:spPr bwMode="auto">
        <a:xfrm>
          <a:off x="1095375" y="410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21</xdr:row>
      <xdr:rowOff>57149</xdr:rowOff>
    </xdr:from>
    <xdr:to>
      <xdr:col>3</xdr:col>
      <xdr:colOff>0</xdr:colOff>
      <xdr:row>22</xdr:row>
      <xdr:rowOff>190499</xdr:rowOff>
    </xdr:to>
    <xdr:sp macro="" textlink="">
      <xdr:nvSpPr>
        <xdr:cNvPr id="394" name="AutoShape 46">
          <a:extLst>
            <a:ext uri="{FF2B5EF4-FFF2-40B4-BE49-F238E27FC236}">
              <a16:creationId xmlns:a16="http://schemas.microsoft.com/office/drawing/2014/main" id="{102368A7-BAE3-4B39-9748-4A78EB2CF4E3}"/>
            </a:ext>
          </a:extLst>
        </xdr:cNvPr>
        <xdr:cNvSpPr>
          <a:spLocks noChangeArrowheads="1"/>
        </xdr:cNvSpPr>
      </xdr:nvSpPr>
      <xdr:spPr bwMode="auto">
        <a:xfrm>
          <a:off x="523875" y="4105274"/>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32</xdr:row>
      <xdr:rowOff>104775</xdr:rowOff>
    </xdr:from>
    <xdr:to>
      <xdr:col>6</xdr:col>
      <xdr:colOff>0</xdr:colOff>
      <xdr:row>33</xdr:row>
      <xdr:rowOff>19050</xdr:rowOff>
    </xdr:to>
    <xdr:grpSp>
      <xdr:nvGrpSpPr>
        <xdr:cNvPr id="395" name="Group 1008">
          <a:extLst>
            <a:ext uri="{FF2B5EF4-FFF2-40B4-BE49-F238E27FC236}">
              <a16:creationId xmlns:a16="http://schemas.microsoft.com/office/drawing/2014/main" id="{68E127A9-F5A5-41EE-9991-391DCE64341D}"/>
            </a:ext>
          </a:extLst>
        </xdr:cNvPr>
        <xdr:cNvGrpSpPr>
          <a:grpSpLocks/>
        </xdr:cNvGrpSpPr>
      </xdr:nvGrpSpPr>
      <xdr:grpSpPr bwMode="auto">
        <a:xfrm>
          <a:off x="1937398" y="6370540"/>
          <a:ext cx="0" cy="102183"/>
          <a:chOff x="5475762" y="47760700"/>
          <a:chExt cx="314325" cy="230209"/>
        </a:xfrm>
      </xdr:grpSpPr>
      <xdr:cxnSp macro="">
        <xdr:nvCxnSpPr>
          <xdr:cNvPr id="396" name="Straight Connector 395">
            <a:extLst>
              <a:ext uri="{FF2B5EF4-FFF2-40B4-BE49-F238E27FC236}">
                <a16:creationId xmlns:a16="http://schemas.microsoft.com/office/drawing/2014/main" id="{1EBF39DE-AD22-F3BA-528C-0B2B9591EB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97" name="Straight Connector 529">
            <a:extLst>
              <a:ext uri="{FF2B5EF4-FFF2-40B4-BE49-F238E27FC236}">
                <a16:creationId xmlns:a16="http://schemas.microsoft.com/office/drawing/2014/main" id="{E43C64FB-2D76-2B2C-2D1C-521D8E854A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98" name="Straight Connector 531">
            <a:extLst>
              <a:ext uri="{FF2B5EF4-FFF2-40B4-BE49-F238E27FC236}">
                <a16:creationId xmlns:a16="http://schemas.microsoft.com/office/drawing/2014/main" id="{888B68A3-CBE0-F681-EDBA-963C96E7D9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99" name="Straight Connector 533">
            <a:extLst>
              <a:ext uri="{FF2B5EF4-FFF2-40B4-BE49-F238E27FC236}">
                <a16:creationId xmlns:a16="http://schemas.microsoft.com/office/drawing/2014/main" id="{36626A1C-FC87-9911-758E-9DD3D607B0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0" name="Straight Connector 535">
            <a:extLst>
              <a:ext uri="{FF2B5EF4-FFF2-40B4-BE49-F238E27FC236}">
                <a16:creationId xmlns:a16="http://schemas.microsoft.com/office/drawing/2014/main" id="{C1FA7A44-3B9D-3E2D-A454-4EFDD2E6F9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1" name="Straight Connector 537">
            <a:extLst>
              <a:ext uri="{FF2B5EF4-FFF2-40B4-BE49-F238E27FC236}">
                <a16:creationId xmlns:a16="http://schemas.microsoft.com/office/drawing/2014/main" id="{C1EB923C-00EB-1CAB-3D10-B251C80283D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02" name="Group 1008">
          <a:extLst>
            <a:ext uri="{FF2B5EF4-FFF2-40B4-BE49-F238E27FC236}">
              <a16:creationId xmlns:a16="http://schemas.microsoft.com/office/drawing/2014/main" id="{8530A89E-3153-4A6B-A32D-B9FEDD6A03D7}"/>
            </a:ext>
          </a:extLst>
        </xdr:cNvPr>
        <xdr:cNvGrpSpPr>
          <a:grpSpLocks/>
        </xdr:cNvGrpSpPr>
      </xdr:nvGrpSpPr>
      <xdr:grpSpPr bwMode="auto">
        <a:xfrm>
          <a:off x="1937398" y="6370540"/>
          <a:ext cx="0" cy="102183"/>
          <a:chOff x="5475762" y="47760700"/>
          <a:chExt cx="314325" cy="230209"/>
        </a:xfrm>
      </xdr:grpSpPr>
      <xdr:cxnSp macro="">
        <xdr:nvCxnSpPr>
          <xdr:cNvPr id="403" name="Straight Connector 402">
            <a:extLst>
              <a:ext uri="{FF2B5EF4-FFF2-40B4-BE49-F238E27FC236}">
                <a16:creationId xmlns:a16="http://schemas.microsoft.com/office/drawing/2014/main" id="{2C38F221-B536-38C6-15BC-A5332330A8A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4" name="Straight Connector 529">
            <a:extLst>
              <a:ext uri="{FF2B5EF4-FFF2-40B4-BE49-F238E27FC236}">
                <a16:creationId xmlns:a16="http://schemas.microsoft.com/office/drawing/2014/main" id="{84D2E67B-AD4B-4D4B-2424-7B1C4ECA225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05" name="Straight Connector 531">
            <a:extLst>
              <a:ext uri="{FF2B5EF4-FFF2-40B4-BE49-F238E27FC236}">
                <a16:creationId xmlns:a16="http://schemas.microsoft.com/office/drawing/2014/main" id="{BE03119C-00F8-A2B3-3584-E5946E2D67F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06" name="Straight Connector 533">
            <a:extLst>
              <a:ext uri="{FF2B5EF4-FFF2-40B4-BE49-F238E27FC236}">
                <a16:creationId xmlns:a16="http://schemas.microsoft.com/office/drawing/2014/main" id="{D5089471-315C-6578-4111-74C613460D15}"/>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7" name="Straight Connector 535">
            <a:extLst>
              <a:ext uri="{FF2B5EF4-FFF2-40B4-BE49-F238E27FC236}">
                <a16:creationId xmlns:a16="http://schemas.microsoft.com/office/drawing/2014/main" id="{F80BAA84-250B-3310-1ED4-2394F3555B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8" name="Straight Connector 537">
            <a:extLst>
              <a:ext uri="{FF2B5EF4-FFF2-40B4-BE49-F238E27FC236}">
                <a16:creationId xmlns:a16="http://schemas.microsoft.com/office/drawing/2014/main" id="{09209C55-F3DD-8DE9-EF4E-3E85619766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47625</xdr:rowOff>
    </xdr:to>
    <xdr:grpSp>
      <xdr:nvGrpSpPr>
        <xdr:cNvPr id="409" name="Group 1008">
          <a:extLst>
            <a:ext uri="{FF2B5EF4-FFF2-40B4-BE49-F238E27FC236}">
              <a16:creationId xmlns:a16="http://schemas.microsoft.com/office/drawing/2014/main" id="{032974A1-8BC6-4B18-A46C-B2E2BBA66762}"/>
            </a:ext>
          </a:extLst>
        </xdr:cNvPr>
        <xdr:cNvGrpSpPr>
          <a:grpSpLocks/>
        </xdr:cNvGrpSpPr>
      </xdr:nvGrpSpPr>
      <xdr:grpSpPr bwMode="auto">
        <a:xfrm>
          <a:off x="1937398" y="6399115"/>
          <a:ext cx="0" cy="102183"/>
          <a:chOff x="5475762" y="47760700"/>
          <a:chExt cx="314325" cy="230209"/>
        </a:xfrm>
      </xdr:grpSpPr>
      <xdr:cxnSp macro="">
        <xdr:nvCxnSpPr>
          <xdr:cNvPr id="410" name="Straight Connector 409">
            <a:extLst>
              <a:ext uri="{FF2B5EF4-FFF2-40B4-BE49-F238E27FC236}">
                <a16:creationId xmlns:a16="http://schemas.microsoft.com/office/drawing/2014/main" id="{BFFDEC0C-E5D3-18C8-A088-76E3E8060922}"/>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1" name="Straight Connector 529">
            <a:extLst>
              <a:ext uri="{FF2B5EF4-FFF2-40B4-BE49-F238E27FC236}">
                <a16:creationId xmlns:a16="http://schemas.microsoft.com/office/drawing/2014/main" id="{E8C30177-F794-BBA6-BB0A-5E55BB0054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12" name="Straight Connector 531">
            <a:extLst>
              <a:ext uri="{FF2B5EF4-FFF2-40B4-BE49-F238E27FC236}">
                <a16:creationId xmlns:a16="http://schemas.microsoft.com/office/drawing/2014/main" id="{2DB6408D-9F19-B7C9-05AF-533EA022CEB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13" name="Straight Connector 533">
            <a:extLst>
              <a:ext uri="{FF2B5EF4-FFF2-40B4-BE49-F238E27FC236}">
                <a16:creationId xmlns:a16="http://schemas.microsoft.com/office/drawing/2014/main" id="{55CE547D-564B-CF8F-5327-E0A85F75447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4" name="Straight Connector 535">
            <a:extLst>
              <a:ext uri="{FF2B5EF4-FFF2-40B4-BE49-F238E27FC236}">
                <a16:creationId xmlns:a16="http://schemas.microsoft.com/office/drawing/2014/main" id="{E6053FBA-6B60-96E2-BBB6-AE4AAA162A1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5" name="Straight Connector 537">
            <a:extLst>
              <a:ext uri="{FF2B5EF4-FFF2-40B4-BE49-F238E27FC236}">
                <a16:creationId xmlns:a16="http://schemas.microsoft.com/office/drawing/2014/main" id="{4F6A2C04-2F8E-BC17-48DF-3E1C18B90CA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57150</xdr:rowOff>
    </xdr:to>
    <xdr:grpSp>
      <xdr:nvGrpSpPr>
        <xdr:cNvPr id="416" name="Group 1008">
          <a:extLst>
            <a:ext uri="{FF2B5EF4-FFF2-40B4-BE49-F238E27FC236}">
              <a16:creationId xmlns:a16="http://schemas.microsoft.com/office/drawing/2014/main" id="{6EC8E4C2-985D-4CAE-8442-CF2372A37FE8}"/>
            </a:ext>
          </a:extLst>
        </xdr:cNvPr>
        <xdr:cNvGrpSpPr>
          <a:grpSpLocks/>
        </xdr:cNvGrpSpPr>
      </xdr:nvGrpSpPr>
      <xdr:grpSpPr bwMode="auto">
        <a:xfrm>
          <a:off x="1937398" y="6399115"/>
          <a:ext cx="0" cy="111708"/>
          <a:chOff x="5475762" y="47760700"/>
          <a:chExt cx="314325" cy="230209"/>
        </a:xfrm>
      </xdr:grpSpPr>
      <xdr:cxnSp macro="">
        <xdr:nvCxnSpPr>
          <xdr:cNvPr id="417" name="Straight Connector 416">
            <a:extLst>
              <a:ext uri="{FF2B5EF4-FFF2-40B4-BE49-F238E27FC236}">
                <a16:creationId xmlns:a16="http://schemas.microsoft.com/office/drawing/2014/main" id="{67D89E42-84A7-CEB7-0100-95F6AF9C95B3}"/>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8" name="Straight Connector 529">
            <a:extLst>
              <a:ext uri="{FF2B5EF4-FFF2-40B4-BE49-F238E27FC236}">
                <a16:creationId xmlns:a16="http://schemas.microsoft.com/office/drawing/2014/main" id="{0A38A8AE-53F5-AE77-A6B5-A8EB5657C21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419" name="Straight Connector 531">
            <a:extLst>
              <a:ext uri="{FF2B5EF4-FFF2-40B4-BE49-F238E27FC236}">
                <a16:creationId xmlns:a16="http://schemas.microsoft.com/office/drawing/2014/main" id="{ECAD21C8-7E5D-567F-771F-298868BDC98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420" name="Straight Connector 533">
            <a:extLst>
              <a:ext uri="{FF2B5EF4-FFF2-40B4-BE49-F238E27FC236}">
                <a16:creationId xmlns:a16="http://schemas.microsoft.com/office/drawing/2014/main" id="{6B2B3BF8-20EF-BD25-68DE-E31434CD1FA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1" name="Straight Connector 535">
            <a:extLst>
              <a:ext uri="{FF2B5EF4-FFF2-40B4-BE49-F238E27FC236}">
                <a16:creationId xmlns:a16="http://schemas.microsoft.com/office/drawing/2014/main" id="{F10E3F1B-441C-6C05-BE19-EDA3197717B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2" name="Straight Connector 537">
            <a:extLst>
              <a:ext uri="{FF2B5EF4-FFF2-40B4-BE49-F238E27FC236}">
                <a16:creationId xmlns:a16="http://schemas.microsoft.com/office/drawing/2014/main" id="{BBF587C7-D324-A634-93AB-F6FC51F15E1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23" name="Group 1008">
          <a:extLst>
            <a:ext uri="{FF2B5EF4-FFF2-40B4-BE49-F238E27FC236}">
              <a16:creationId xmlns:a16="http://schemas.microsoft.com/office/drawing/2014/main" id="{1E39B252-EECB-46CC-B108-13180162A6C5}"/>
            </a:ext>
          </a:extLst>
        </xdr:cNvPr>
        <xdr:cNvGrpSpPr>
          <a:grpSpLocks/>
        </xdr:cNvGrpSpPr>
      </xdr:nvGrpSpPr>
      <xdr:grpSpPr bwMode="auto">
        <a:xfrm>
          <a:off x="1937398" y="6370540"/>
          <a:ext cx="0" cy="102183"/>
          <a:chOff x="5475762" y="47760700"/>
          <a:chExt cx="314325" cy="230209"/>
        </a:xfrm>
      </xdr:grpSpPr>
      <xdr:cxnSp macro="">
        <xdr:nvCxnSpPr>
          <xdr:cNvPr id="424" name="Straight Connector 423">
            <a:extLst>
              <a:ext uri="{FF2B5EF4-FFF2-40B4-BE49-F238E27FC236}">
                <a16:creationId xmlns:a16="http://schemas.microsoft.com/office/drawing/2014/main" id="{9BE7C8A1-E026-D888-CAF7-3087436FA7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25" name="Straight Connector 529">
            <a:extLst>
              <a:ext uri="{FF2B5EF4-FFF2-40B4-BE49-F238E27FC236}">
                <a16:creationId xmlns:a16="http://schemas.microsoft.com/office/drawing/2014/main" id="{8065143F-D83E-E3EA-C2A4-AEAF515855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26" name="Straight Connector 531">
            <a:extLst>
              <a:ext uri="{FF2B5EF4-FFF2-40B4-BE49-F238E27FC236}">
                <a16:creationId xmlns:a16="http://schemas.microsoft.com/office/drawing/2014/main" id="{25A551BB-1A79-399C-E201-DAC19C982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27" name="Straight Connector 533">
            <a:extLst>
              <a:ext uri="{FF2B5EF4-FFF2-40B4-BE49-F238E27FC236}">
                <a16:creationId xmlns:a16="http://schemas.microsoft.com/office/drawing/2014/main" id="{D4C53AFD-2A70-5343-7346-66FFDA5371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8" name="Straight Connector 535">
            <a:extLst>
              <a:ext uri="{FF2B5EF4-FFF2-40B4-BE49-F238E27FC236}">
                <a16:creationId xmlns:a16="http://schemas.microsoft.com/office/drawing/2014/main" id="{F9903FE0-90A8-2287-132E-C24B87F5DD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9" name="Straight Connector 537">
            <a:extLst>
              <a:ext uri="{FF2B5EF4-FFF2-40B4-BE49-F238E27FC236}">
                <a16:creationId xmlns:a16="http://schemas.microsoft.com/office/drawing/2014/main" id="{FD30A7E8-DB18-9F51-1F3E-CBD571B9CD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0" name="Group 1008">
          <a:extLst>
            <a:ext uri="{FF2B5EF4-FFF2-40B4-BE49-F238E27FC236}">
              <a16:creationId xmlns:a16="http://schemas.microsoft.com/office/drawing/2014/main" id="{3CF9C5C5-2C59-4A91-83A3-99A2AD526701}"/>
            </a:ext>
          </a:extLst>
        </xdr:cNvPr>
        <xdr:cNvGrpSpPr>
          <a:grpSpLocks/>
        </xdr:cNvGrpSpPr>
      </xdr:nvGrpSpPr>
      <xdr:grpSpPr bwMode="auto">
        <a:xfrm>
          <a:off x="1937398" y="6370540"/>
          <a:ext cx="0" cy="102183"/>
          <a:chOff x="5475762" y="47760700"/>
          <a:chExt cx="314325" cy="230209"/>
        </a:xfrm>
      </xdr:grpSpPr>
      <xdr:cxnSp macro="">
        <xdr:nvCxnSpPr>
          <xdr:cNvPr id="431" name="Straight Connector 430">
            <a:extLst>
              <a:ext uri="{FF2B5EF4-FFF2-40B4-BE49-F238E27FC236}">
                <a16:creationId xmlns:a16="http://schemas.microsoft.com/office/drawing/2014/main" id="{805394F7-B233-AC44-D9ED-D8874E14DF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2" name="Straight Connector 529">
            <a:extLst>
              <a:ext uri="{FF2B5EF4-FFF2-40B4-BE49-F238E27FC236}">
                <a16:creationId xmlns:a16="http://schemas.microsoft.com/office/drawing/2014/main" id="{933BDDAD-A980-2221-1EAF-A29F9B79F7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33" name="Straight Connector 531">
            <a:extLst>
              <a:ext uri="{FF2B5EF4-FFF2-40B4-BE49-F238E27FC236}">
                <a16:creationId xmlns:a16="http://schemas.microsoft.com/office/drawing/2014/main" id="{A05A305D-4DC4-4A82-432A-5C9633CD482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34" name="Straight Connector 533">
            <a:extLst>
              <a:ext uri="{FF2B5EF4-FFF2-40B4-BE49-F238E27FC236}">
                <a16:creationId xmlns:a16="http://schemas.microsoft.com/office/drawing/2014/main" id="{D2504BC1-9512-319A-3C76-241BB81A2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5" name="Straight Connector 535">
            <a:extLst>
              <a:ext uri="{FF2B5EF4-FFF2-40B4-BE49-F238E27FC236}">
                <a16:creationId xmlns:a16="http://schemas.microsoft.com/office/drawing/2014/main" id="{A0B57C4D-D1FE-8482-98D4-663AD60CB6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6" name="Straight Connector 537">
            <a:extLst>
              <a:ext uri="{FF2B5EF4-FFF2-40B4-BE49-F238E27FC236}">
                <a16:creationId xmlns:a16="http://schemas.microsoft.com/office/drawing/2014/main" id="{DD5CA8DA-4A6D-9A91-FE0B-94DAA2FC43F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7" name="Group 1008">
          <a:extLst>
            <a:ext uri="{FF2B5EF4-FFF2-40B4-BE49-F238E27FC236}">
              <a16:creationId xmlns:a16="http://schemas.microsoft.com/office/drawing/2014/main" id="{FA7099B4-73D9-4ABD-AD29-4C86914AE7CE}"/>
            </a:ext>
          </a:extLst>
        </xdr:cNvPr>
        <xdr:cNvGrpSpPr>
          <a:grpSpLocks/>
        </xdr:cNvGrpSpPr>
      </xdr:nvGrpSpPr>
      <xdr:grpSpPr bwMode="auto">
        <a:xfrm>
          <a:off x="1937398" y="6370540"/>
          <a:ext cx="0" cy="102183"/>
          <a:chOff x="5475762" y="47760700"/>
          <a:chExt cx="314325" cy="230209"/>
        </a:xfrm>
      </xdr:grpSpPr>
      <xdr:cxnSp macro="">
        <xdr:nvCxnSpPr>
          <xdr:cNvPr id="438" name="Straight Connector 437">
            <a:extLst>
              <a:ext uri="{FF2B5EF4-FFF2-40B4-BE49-F238E27FC236}">
                <a16:creationId xmlns:a16="http://schemas.microsoft.com/office/drawing/2014/main" id="{F1B32071-B3AB-2491-B946-6FDD51F48D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9" name="Straight Connector 529">
            <a:extLst>
              <a:ext uri="{FF2B5EF4-FFF2-40B4-BE49-F238E27FC236}">
                <a16:creationId xmlns:a16="http://schemas.microsoft.com/office/drawing/2014/main" id="{A01E8501-C97D-B969-109B-4402ADE410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0" name="Straight Connector 531">
            <a:extLst>
              <a:ext uri="{FF2B5EF4-FFF2-40B4-BE49-F238E27FC236}">
                <a16:creationId xmlns:a16="http://schemas.microsoft.com/office/drawing/2014/main" id="{F3EF3112-A7B9-1A27-0A84-431BC57FDB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1" name="Straight Connector 533">
            <a:extLst>
              <a:ext uri="{FF2B5EF4-FFF2-40B4-BE49-F238E27FC236}">
                <a16:creationId xmlns:a16="http://schemas.microsoft.com/office/drawing/2014/main" id="{C40D1B39-51C3-7B10-4048-3E68639537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2" name="Straight Connector 535">
            <a:extLst>
              <a:ext uri="{FF2B5EF4-FFF2-40B4-BE49-F238E27FC236}">
                <a16:creationId xmlns:a16="http://schemas.microsoft.com/office/drawing/2014/main" id="{2DBBCE82-963F-5234-5960-3CC4FF81F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3" name="Straight Connector 537">
            <a:extLst>
              <a:ext uri="{FF2B5EF4-FFF2-40B4-BE49-F238E27FC236}">
                <a16:creationId xmlns:a16="http://schemas.microsoft.com/office/drawing/2014/main" id="{CAC51DCF-8E2F-9A08-F7A3-ADAEBFC0D7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44" name="Group 1008">
          <a:extLst>
            <a:ext uri="{FF2B5EF4-FFF2-40B4-BE49-F238E27FC236}">
              <a16:creationId xmlns:a16="http://schemas.microsoft.com/office/drawing/2014/main" id="{AE2613EC-4D5F-43FA-AFED-2904ABCCF695}"/>
            </a:ext>
          </a:extLst>
        </xdr:cNvPr>
        <xdr:cNvGrpSpPr>
          <a:grpSpLocks/>
        </xdr:cNvGrpSpPr>
      </xdr:nvGrpSpPr>
      <xdr:grpSpPr bwMode="auto">
        <a:xfrm>
          <a:off x="1937398" y="6370540"/>
          <a:ext cx="0" cy="102183"/>
          <a:chOff x="5475762" y="47760700"/>
          <a:chExt cx="314325" cy="230209"/>
        </a:xfrm>
      </xdr:grpSpPr>
      <xdr:cxnSp macro="">
        <xdr:nvCxnSpPr>
          <xdr:cNvPr id="445" name="Straight Connector 444">
            <a:extLst>
              <a:ext uri="{FF2B5EF4-FFF2-40B4-BE49-F238E27FC236}">
                <a16:creationId xmlns:a16="http://schemas.microsoft.com/office/drawing/2014/main" id="{52291A22-57A7-1F1C-3117-A98B216BA7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46" name="Straight Connector 529">
            <a:extLst>
              <a:ext uri="{FF2B5EF4-FFF2-40B4-BE49-F238E27FC236}">
                <a16:creationId xmlns:a16="http://schemas.microsoft.com/office/drawing/2014/main" id="{CA44F42A-D33E-4266-C9D6-8803B29CE9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7" name="Straight Connector 531">
            <a:extLst>
              <a:ext uri="{FF2B5EF4-FFF2-40B4-BE49-F238E27FC236}">
                <a16:creationId xmlns:a16="http://schemas.microsoft.com/office/drawing/2014/main" id="{339D5FE1-F53F-D05B-DD4D-26C0FEF49D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8" name="Straight Connector 533">
            <a:extLst>
              <a:ext uri="{FF2B5EF4-FFF2-40B4-BE49-F238E27FC236}">
                <a16:creationId xmlns:a16="http://schemas.microsoft.com/office/drawing/2014/main" id="{15CB2D0D-FC99-361A-EC32-1E263576B6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9" name="Straight Connector 535">
            <a:extLst>
              <a:ext uri="{FF2B5EF4-FFF2-40B4-BE49-F238E27FC236}">
                <a16:creationId xmlns:a16="http://schemas.microsoft.com/office/drawing/2014/main" id="{4D0F4078-EC43-6089-F644-92C1C0E9F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0" name="Straight Connector 537">
            <a:extLst>
              <a:ext uri="{FF2B5EF4-FFF2-40B4-BE49-F238E27FC236}">
                <a16:creationId xmlns:a16="http://schemas.microsoft.com/office/drawing/2014/main" id="{30AF16F1-08AB-D08F-971E-359A4CF657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1" name="Group 1008">
          <a:extLst>
            <a:ext uri="{FF2B5EF4-FFF2-40B4-BE49-F238E27FC236}">
              <a16:creationId xmlns:a16="http://schemas.microsoft.com/office/drawing/2014/main" id="{CFD352F6-D73A-465E-AFE1-4589344A4559}"/>
            </a:ext>
          </a:extLst>
        </xdr:cNvPr>
        <xdr:cNvGrpSpPr>
          <a:grpSpLocks/>
        </xdr:cNvGrpSpPr>
      </xdr:nvGrpSpPr>
      <xdr:grpSpPr bwMode="auto">
        <a:xfrm>
          <a:off x="1937398" y="6370540"/>
          <a:ext cx="0" cy="102183"/>
          <a:chOff x="5475762" y="47760700"/>
          <a:chExt cx="314325" cy="230209"/>
        </a:xfrm>
      </xdr:grpSpPr>
      <xdr:cxnSp macro="">
        <xdr:nvCxnSpPr>
          <xdr:cNvPr id="452" name="Straight Connector 451">
            <a:extLst>
              <a:ext uri="{FF2B5EF4-FFF2-40B4-BE49-F238E27FC236}">
                <a16:creationId xmlns:a16="http://schemas.microsoft.com/office/drawing/2014/main" id="{8A6426C9-B326-51E4-05AB-B0AF2F2DFF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53" name="Straight Connector 529">
            <a:extLst>
              <a:ext uri="{FF2B5EF4-FFF2-40B4-BE49-F238E27FC236}">
                <a16:creationId xmlns:a16="http://schemas.microsoft.com/office/drawing/2014/main" id="{AADF2348-8ACD-184B-D636-A604EB71DB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54" name="Straight Connector 531">
            <a:extLst>
              <a:ext uri="{FF2B5EF4-FFF2-40B4-BE49-F238E27FC236}">
                <a16:creationId xmlns:a16="http://schemas.microsoft.com/office/drawing/2014/main" id="{4869FB72-7478-0D8A-F55A-276621D377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55" name="Straight Connector 533">
            <a:extLst>
              <a:ext uri="{FF2B5EF4-FFF2-40B4-BE49-F238E27FC236}">
                <a16:creationId xmlns:a16="http://schemas.microsoft.com/office/drawing/2014/main" id="{E6CC6815-5717-D6E4-6763-B3A35203A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6" name="Straight Connector 535">
            <a:extLst>
              <a:ext uri="{FF2B5EF4-FFF2-40B4-BE49-F238E27FC236}">
                <a16:creationId xmlns:a16="http://schemas.microsoft.com/office/drawing/2014/main" id="{8F359E3A-F023-767F-2D58-788401549A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7" name="Straight Connector 537">
            <a:extLst>
              <a:ext uri="{FF2B5EF4-FFF2-40B4-BE49-F238E27FC236}">
                <a16:creationId xmlns:a16="http://schemas.microsoft.com/office/drawing/2014/main" id="{5F9C16DF-7362-743E-24A3-7317ABAE69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8" name="Group 1008">
          <a:extLst>
            <a:ext uri="{FF2B5EF4-FFF2-40B4-BE49-F238E27FC236}">
              <a16:creationId xmlns:a16="http://schemas.microsoft.com/office/drawing/2014/main" id="{07CCC769-32EB-49D2-A297-FB3240CDA5AF}"/>
            </a:ext>
          </a:extLst>
        </xdr:cNvPr>
        <xdr:cNvGrpSpPr>
          <a:grpSpLocks/>
        </xdr:cNvGrpSpPr>
      </xdr:nvGrpSpPr>
      <xdr:grpSpPr bwMode="auto">
        <a:xfrm>
          <a:off x="1937398" y="6370540"/>
          <a:ext cx="0" cy="102183"/>
          <a:chOff x="5475762" y="47760700"/>
          <a:chExt cx="314325" cy="230209"/>
        </a:xfrm>
      </xdr:grpSpPr>
      <xdr:cxnSp macro="">
        <xdr:nvCxnSpPr>
          <xdr:cNvPr id="459" name="Straight Connector 458">
            <a:extLst>
              <a:ext uri="{FF2B5EF4-FFF2-40B4-BE49-F238E27FC236}">
                <a16:creationId xmlns:a16="http://schemas.microsoft.com/office/drawing/2014/main" id="{EC09C156-F502-4713-AF5C-4415A1C7F1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0" name="Straight Connector 529">
            <a:extLst>
              <a:ext uri="{FF2B5EF4-FFF2-40B4-BE49-F238E27FC236}">
                <a16:creationId xmlns:a16="http://schemas.microsoft.com/office/drawing/2014/main" id="{AB7E2B40-7558-16AB-2605-B570689241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1" name="Straight Connector 531">
            <a:extLst>
              <a:ext uri="{FF2B5EF4-FFF2-40B4-BE49-F238E27FC236}">
                <a16:creationId xmlns:a16="http://schemas.microsoft.com/office/drawing/2014/main" id="{F23B3F61-EEC8-B3E4-C34D-6F927A24CD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2" name="Straight Connector 533">
            <a:extLst>
              <a:ext uri="{FF2B5EF4-FFF2-40B4-BE49-F238E27FC236}">
                <a16:creationId xmlns:a16="http://schemas.microsoft.com/office/drawing/2014/main" id="{1983BF5C-F3FE-6D08-2629-5F05EB33E5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3" name="Straight Connector 535">
            <a:extLst>
              <a:ext uri="{FF2B5EF4-FFF2-40B4-BE49-F238E27FC236}">
                <a16:creationId xmlns:a16="http://schemas.microsoft.com/office/drawing/2014/main" id="{0C14CF5D-8B3F-8C9D-0293-71D95D6BF8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4" name="Straight Connector 537">
            <a:extLst>
              <a:ext uri="{FF2B5EF4-FFF2-40B4-BE49-F238E27FC236}">
                <a16:creationId xmlns:a16="http://schemas.microsoft.com/office/drawing/2014/main" id="{10DC01BC-3C04-7AD7-0949-656350E14E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65" name="Group 1008">
          <a:extLst>
            <a:ext uri="{FF2B5EF4-FFF2-40B4-BE49-F238E27FC236}">
              <a16:creationId xmlns:a16="http://schemas.microsoft.com/office/drawing/2014/main" id="{0E35AC9D-37A4-444A-BDB7-7F414F877EA9}"/>
            </a:ext>
          </a:extLst>
        </xdr:cNvPr>
        <xdr:cNvGrpSpPr>
          <a:grpSpLocks/>
        </xdr:cNvGrpSpPr>
      </xdr:nvGrpSpPr>
      <xdr:grpSpPr bwMode="auto">
        <a:xfrm>
          <a:off x="1937398" y="6370540"/>
          <a:ext cx="0" cy="102183"/>
          <a:chOff x="5475762" y="47760700"/>
          <a:chExt cx="314325" cy="230209"/>
        </a:xfrm>
      </xdr:grpSpPr>
      <xdr:cxnSp macro="">
        <xdr:nvCxnSpPr>
          <xdr:cNvPr id="466" name="Straight Connector 465">
            <a:extLst>
              <a:ext uri="{FF2B5EF4-FFF2-40B4-BE49-F238E27FC236}">
                <a16:creationId xmlns:a16="http://schemas.microsoft.com/office/drawing/2014/main" id="{F11392A4-96BA-08FE-4454-9DE3636F7A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7" name="Straight Connector 529">
            <a:extLst>
              <a:ext uri="{FF2B5EF4-FFF2-40B4-BE49-F238E27FC236}">
                <a16:creationId xmlns:a16="http://schemas.microsoft.com/office/drawing/2014/main" id="{634B8B45-7560-738B-9DD6-2011D17B9E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8" name="Straight Connector 531">
            <a:extLst>
              <a:ext uri="{FF2B5EF4-FFF2-40B4-BE49-F238E27FC236}">
                <a16:creationId xmlns:a16="http://schemas.microsoft.com/office/drawing/2014/main" id="{BA4E3773-B135-56D8-92E0-D79A9B139A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9" name="Straight Connector 533">
            <a:extLst>
              <a:ext uri="{FF2B5EF4-FFF2-40B4-BE49-F238E27FC236}">
                <a16:creationId xmlns:a16="http://schemas.microsoft.com/office/drawing/2014/main" id="{4B1E4F8D-2158-8DCE-6EA6-0ECA1E7977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0" name="Straight Connector 535">
            <a:extLst>
              <a:ext uri="{FF2B5EF4-FFF2-40B4-BE49-F238E27FC236}">
                <a16:creationId xmlns:a16="http://schemas.microsoft.com/office/drawing/2014/main" id="{BFCE63EB-764D-18AD-1E12-5C2D0445C9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1" name="Straight Connector 537">
            <a:extLst>
              <a:ext uri="{FF2B5EF4-FFF2-40B4-BE49-F238E27FC236}">
                <a16:creationId xmlns:a16="http://schemas.microsoft.com/office/drawing/2014/main" id="{8951A91F-77F9-CA75-2673-31253482DD3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2" name="Group 1008">
          <a:extLst>
            <a:ext uri="{FF2B5EF4-FFF2-40B4-BE49-F238E27FC236}">
              <a16:creationId xmlns:a16="http://schemas.microsoft.com/office/drawing/2014/main" id="{14E431FD-DF0C-401D-AD73-0B0FC9274D2B}"/>
            </a:ext>
          </a:extLst>
        </xdr:cNvPr>
        <xdr:cNvGrpSpPr>
          <a:grpSpLocks/>
        </xdr:cNvGrpSpPr>
      </xdr:nvGrpSpPr>
      <xdr:grpSpPr bwMode="auto">
        <a:xfrm>
          <a:off x="1937398" y="6370540"/>
          <a:ext cx="0" cy="102183"/>
          <a:chOff x="5475762" y="47760700"/>
          <a:chExt cx="314325" cy="230209"/>
        </a:xfrm>
      </xdr:grpSpPr>
      <xdr:cxnSp macro="">
        <xdr:nvCxnSpPr>
          <xdr:cNvPr id="473" name="Straight Connector 472">
            <a:extLst>
              <a:ext uri="{FF2B5EF4-FFF2-40B4-BE49-F238E27FC236}">
                <a16:creationId xmlns:a16="http://schemas.microsoft.com/office/drawing/2014/main" id="{D014D019-10DC-B1D2-8C4D-74C47D4A0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74" name="Straight Connector 529">
            <a:extLst>
              <a:ext uri="{FF2B5EF4-FFF2-40B4-BE49-F238E27FC236}">
                <a16:creationId xmlns:a16="http://schemas.microsoft.com/office/drawing/2014/main" id="{BA75B6A8-3C8E-B56D-CD08-85B6EB7030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75" name="Straight Connector 531">
            <a:extLst>
              <a:ext uri="{FF2B5EF4-FFF2-40B4-BE49-F238E27FC236}">
                <a16:creationId xmlns:a16="http://schemas.microsoft.com/office/drawing/2014/main" id="{625E2EF0-AF8C-15C2-8634-FBD1D73230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76" name="Straight Connector 533">
            <a:extLst>
              <a:ext uri="{FF2B5EF4-FFF2-40B4-BE49-F238E27FC236}">
                <a16:creationId xmlns:a16="http://schemas.microsoft.com/office/drawing/2014/main" id="{93850B99-C3A7-E403-207C-645C195A8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7" name="Straight Connector 535">
            <a:extLst>
              <a:ext uri="{FF2B5EF4-FFF2-40B4-BE49-F238E27FC236}">
                <a16:creationId xmlns:a16="http://schemas.microsoft.com/office/drawing/2014/main" id="{65114A69-D21C-441E-0589-C1E362C75A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8" name="Straight Connector 537">
            <a:extLst>
              <a:ext uri="{FF2B5EF4-FFF2-40B4-BE49-F238E27FC236}">
                <a16:creationId xmlns:a16="http://schemas.microsoft.com/office/drawing/2014/main" id="{C319867C-B43B-ACC0-FBF8-5CBE2EBD40A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9" name="Group 1008">
          <a:extLst>
            <a:ext uri="{FF2B5EF4-FFF2-40B4-BE49-F238E27FC236}">
              <a16:creationId xmlns:a16="http://schemas.microsoft.com/office/drawing/2014/main" id="{CEC14F81-E88F-47A1-9452-2925457FD83D}"/>
            </a:ext>
          </a:extLst>
        </xdr:cNvPr>
        <xdr:cNvGrpSpPr>
          <a:grpSpLocks/>
        </xdr:cNvGrpSpPr>
      </xdr:nvGrpSpPr>
      <xdr:grpSpPr bwMode="auto">
        <a:xfrm>
          <a:off x="1937398" y="6370540"/>
          <a:ext cx="0" cy="102183"/>
          <a:chOff x="5475762" y="47760700"/>
          <a:chExt cx="314325" cy="230209"/>
        </a:xfrm>
      </xdr:grpSpPr>
      <xdr:cxnSp macro="">
        <xdr:nvCxnSpPr>
          <xdr:cNvPr id="480" name="Straight Connector 479">
            <a:extLst>
              <a:ext uri="{FF2B5EF4-FFF2-40B4-BE49-F238E27FC236}">
                <a16:creationId xmlns:a16="http://schemas.microsoft.com/office/drawing/2014/main" id="{B1A8BA6D-5EA6-B16C-C080-F899FFCF79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1" name="Straight Connector 529">
            <a:extLst>
              <a:ext uri="{FF2B5EF4-FFF2-40B4-BE49-F238E27FC236}">
                <a16:creationId xmlns:a16="http://schemas.microsoft.com/office/drawing/2014/main" id="{D6029D01-643D-F38D-34BD-8B44F14B24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2" name="Straight Connector 531">
            <a:extLst>
              <a:ext uri="{FF2B5EF4-FFF2-40B4-BE49-F238E27FC236}">
                <a16:creationId xmlns:a16="http://schemas.microsoft.com/office/drawing/2014/main" id="{E5748B19-13C9-70A7-65CA-619828E3B0D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83" name="Straight Connector 533">
            <a:extLst>
              <a:ext uri="{FF2B5EF4-FFF2-40B4-BE49-F238E27FC236}">
                <a16:creationId xmlns:a16="http://schemas.microsoft.com/office/drawing/2014/main" id="{F926BE12-47C7-B26C-D17B-957C62E6F8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4" name="Straight Connector 535">
            <a:extLst>
              <a:ext uri="{FF2B5EF4-FFF2-40B4-BE49-F238E27FC236}">
                <a16:creationId xmlns:a16="http://schemas.microsoft.com/office/drawing/2014/main" id="{A458F876-9BE3-CDEB-703A-276B70CD9E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5" name="Straight Connector 537">
            <a:extLst>
              <a:ext uri="{FF2B5EF4-FFF2-40B4-BE49-F238E27FC236}">
                <a16:creationId xmlns:a16="http://schemas.microsoft.com/office/drawing/2014/main" id="{2C75A168-B512-7E50-B7B6-0EF1F4463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86" name="Group 1008">
          <a:extLst>
            <a:ext uri="{FF2B5EF4-FFF2-40B4-BE49-F238E27FC236}">
              <a16:creationId xmlns:a16="http://schemas.microsoft.com/office/drawing/2014/main" id="{9E48DE43-6CE8-47C3-B866-09AA15E501F7}"/>
            </a:ext>
          </a:extLst>
        </xdr:cNvPr>
        <xdr:cNvGrpSpPr>
          <a:grpSpLocks/>
        </xdr:cNvGrpSpPr>
      </xdr:nvGrpSpPr>
      <xdr:grpSpPr bwMode="auto">
        <a:xfrm>
          <a:off x="1937398" y="6370540"/>
          <a:ext cx="0" cy="102183"/>
          <a:chOff x="5475762" y="47760700"/>
          <a:chExt cx="314325" cy="230209"/>
        </a:xfrm>
      </xdr:grpSpPr>
      <xdr:cxnSp macro="">
        <xdr:nvCxnSpPr>
          <xdr:cNvPr id="487" name="Straight Connector 486">
            <a:extLst>
              <a:ext uri="{FF2B5EF4-FFF2-40B4-BE49-F238E27FC236}">
                <a16:creationId xmlns:a16="http://schemas.microsoft.com/office/drawing/2014/main" id="{DC445DB8-AD9E-8F57-E6C9-0277F77ECA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8" name="Straight Connector 529">
            <a:extLst>
              <a:ext uri="{FF2B5EF4-FFF2-40B4-BE49-F238E27FC236}">
                <a16:creationId xmlns:a16="http://schemas.microsoft.com/office/drawing/2014/main" id="{A7003435-8569-902F-A5CB-09BAF0A9914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9" name="Straight Connector 531">
            <a:extLst>
              <a:ext uri="{FF2B5EF4-FFF2-40B4-BE49-F238E27FC236}">
                <a16:creationId xmlns:a16="http://schemas.microsoft.com/office/drawing/2014/main" id="{71E98AC7-19E0-B75F-8EE9-827FD1A65E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0" name="Straight Connector 533">
            <a:extLst>
              <a:ext uri="{FF2B5EF4-FFF2-40B4-BE49-F238E27FC236}">
                <a16:creationId xmlns:a16="http://schemas.microsoft.com/office/drawing/2014/main" id="{969E825C-4772-8912-7B55-0B7B80D4E4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1" name="Straight Connector 535">
            <a:extLst>
              <a:ext uri="{FF2B5EF4-FFF2-40B4-BE49-F238E27FC236}">
                <a16:creationId xmlns:a16="http://schemas.microsoft.com/office/drawing/2014/main" id="{B9BDB692-DC9A-38F0-9F62-4792D12BF0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2" name="Straight Connector 537">
            <a:extLst>
              <a:ext uri="{FF2B5EF4-FFF2-40B4-BE49-F238E27FC236}">
                <a16:creationId xmlns:a16="http://schemas.microsoft.com/office/drawing/2014/main" id="{4B235D0C-7E9C-27A0-EA7C-BF54C84FE18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93" name="Group 1008">
          <a:extLst>
            <a:ext uri="{FF2B5EF4-FFF2-40B4-BE49-F238E27FC236}">
              <a16:creationId xmlns:a16="http://schemas.microsoft.com/office/drawing/2014/main" id="{96051841-797C-4366-863E-CC707BBDBD2D}"/>
            </a:ext>
          </a:extLst>
        </xdr:cNvPr>
        <xdr:cNvGrpSpPr>
          <a:grpSpLocks/>
        </xdr:cNvGrpSpPr>
      </xdr:nvGrpSpPr>
      <xdr:grpSpPr bwMode="auto">
        <a:xfrm>
          <a:off x="1937398" y="6370540"/>
          <a:ext cx="0" cy="102183"/>
          <a:chOff x="5475762" y="47760700"/>
          <a:chExt cx="314325" cy="230209"/>
        </a:xfrm>
      </xdr:grpSpPr>
      <xdr:cxnSp macro="">
        <xdr:nvCxnSpPr>
          <xdr:cNvPr id="494" name="Straight Connector 493">
            <a:extLst>
              <a:ext uri="{FF2B5EF4-FFF2-40B4-BE49-F238E27FC236}">
                <a16:creationId xmlns:a16="http://schemas.microsoft.com/office/drawing/2014/main" id="{4945B1FE-533E-BFE8-79DF-2700C4F9A2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95" name="Straight Connector 529">
            <a:extLst>
              <a:ext uri="{FF2B5EF4-FFF2-40B4-BE49-F238E27FC236}">
                <a16:creationId xmlns:a16="http://schemas.microsoft.com/office/drawing/2014/main" id="{366A9A8C-0DC7-B8F1-A1E3-6ACF2009AA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6" name="Straight Connector 531">
            <a:extLst>
              <a:ext uri="{FF2B5EF4-FFF2-40B4-BE49-F238E27FC236}">
                <a16:creationId xmlns:a16="http://schemas.microsoft.com/office/drawing/2014/main" id="{2AB81CFF-3184-9BCD-4C27-10E65A121E7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7" name="Straight Connector 533">
            <a:extLst>
              <a:ext uri="{FF2B5EF4-FFF2-40B4-BE49-F238E27FC236}">
                <a16:creationId xmlns:a16="http://schemas.microsoft.com/office/drawing/2014/main" id="{BEEAFDAB-8254-523C-2D63-C3BA28E806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8" name="Straight Connector 535">
            <a:extLst>
              <a:ext uri="{FF2B5EF4-FFF2-40B4-BE49-F238E27FC236}">
                <a16:creationId xmlns:a16="http://schemas.microsoft.com/office/drawing/2014/main" id="{0E9DD1BA-3EC0-56F5-6198-79C0A69FB6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9" name="Straight Connector 537">
            <a:extLst>
              <a:ext uri="{FF2B5EF4-FFF2-40B4-BE49-F238E27FC236}">
                <a16:creationId xmlns:a16="http://schemas.microsoft.com/office/drawing/2014/main" id="{97E21EF3-99E9-1C95-69E3-401415DF9C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0" name="Group 1008">
          <a:extLst>
            <a:ext uri="{FF2B5EF4-FFF2-40B4-BE49-F238E27FC236}">
              <a16:creationId xmlns:a16="http://schemas.microsoft.com/office/drawing/2014/main" id="{CA260AAA-D2F5-4F92-8937-1A4D07B5E38F}"/>
            </a:ext>
          </a:extLst>
        </xdr:cNvPr>
        <xdr:cNvGrpSpPr>
          <a:grpSpLocks/>
        </xdr:cNvGrpSpPr>
      </xdr:nvGrpSpPr>
      <xdr:grpSpPr bwMode="auto">
        <a:xfrm>
          <a:off x="1937398" y="6370540"/>
          <a:ext cx="0" cy="102183"/>
          <a:chOff x="5475762" y="47760700"/>
          <a:chExt cx="314325" cy="230209"/>
        </a:xfrm>
      </xdr:grpSpPr>
      <xdr:cxnSp macro="">
        <xdr:nvCxnSpPr>
          <xdr:cNvPr id="501" name="Straight Connector 500">
            <a:extLst>
              <a:ext uri="{FF2B5EF4-FFF2-40B4-BE49-F238E27FC236}">
                <a16:creationId xmlns:a16="http://schemas.microsoft.com/office/drawing/2014/main" id="{FE9206B5-E3E5-3DAF-F65E-54A2C9C522E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2" name="Straight Connector 529">
            <a:extLst>
              <a:ext uri="{FF2B5EF4-FFF2-40B4-BE49-F238E27FC236}">
                <a16:creationId xmlns:a16="http://schemas.microsoft.com/office/drawing/2014/main" id="{69C8C5A3-4573-C5B2-ECFD-C0F8AC36BF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03" name="Straight Connector 531">
            <a:extLst>
              <a:ext uri="{FF2B5EF4-FFF2-40B4-BE49-F238E27FC236}">
                <a16:creationId xmlns:a16="http://schemas.microsoft.com/office/drawing/2014/main" id="{9C6D6525-7AD0-3F77-EB01-74DF2E2AC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4" name="Straight Connector 533">
            <a:extLst>
              <a:ext uri="{FF2B5EF4-FFF2-40B4-BE49-F238E27FC236}">
                <a16:creationId xmlns:a16="http://schemas.microsoft.com/office/drawing/2014/main" id="{0F6267BB-5BB0-1BF9-28E6-C696714082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5" name="Straight Connector 535">
            <a:extLst>
              <a:ext uri="{FF2B5EF4-FFF2-40B4-BE49-F238E27FC236}">
                <a16:creationId xmlns:a16="http://schemas.microsoft.com/office/drawing/2014/main" id="{B2A4F1A7-8F8D-E153-1D4D-EF69417243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6" name="Straight Connector 537">
            <a:extLst>
              <a:ext uri="{FF2B5EF4-FFF2-40B4-BE49-F238E27FC236}">
                <a16:creationId xmlns:a16="http://schemas.microsoft.com/office/drawing/2014/main" id="{AAC261B3-F28F-2525-F03A-8D5F5221C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7" name="Group 1008">
          <a:extLst>
            <a:ext uri="{FF2B5EF4-FFF2-40B4-BE49-F238E27FC236}">
              <a16:creationId xmlns:a16="http://schemas.microsoft.com/office/drawing/2014/main" id="{7BE84219-86D6-40D2-BA87-2193691005F8}"/>
            </a:ext>
          </a:extLst>
        </xdr:cNvPr>
        <xdr:cNvGrpSpPr>
          <a:grpSpLocks/>
        </xdr:cNvGrpSpPr>
      </xdr:nvGrpSpPr>
      <xdr:grpSpPr bwMode="auto">
        <a:xfrm>
          <a:off x="1937398" y="6370540"/>
          <a:ext cx="0" cy="102183"/>
          <a:chOff x="5475762" y="47760700"/>
          <a:chExt cx="314325" cy="230209"/>
        </a:xfrm>
      </xdr:grpSpPr>
      <xdr:cxnSp macro="">
        <xdr:nvCxnSpPr>
          <xdr:cNvPr id="508" name="Straight Connector 507">
            <a:extLst>
              <a:ext uri="{FF2B5EF4-FFF2-40B4-BE49-F238E27FC236}">
                <a16:creationId xmlns:a16="http://schemas.microsoft.com/office/drawing/2014/main" id="{F17F0C20-9BB2-BAF2-5C56-0BD9DA1EEA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9" name="Straight Connector 529">
            <a:extLst>
              <a:ext uri="{FF2B5EF4-FFF2-40B4-BE49-F238E27FC236}">
                <a16:creationId xmlns:a16="http://schemas.microsoft.com/office/drawing/2014/main" id="{C2AC0A7E-B57E-DE2B-CDE9-DFF5E6D1EA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0" name="Straight Connector 531">
            <a:extLst>
              <a:ext uri="{FF2B5EF4-FFF2-40B4-BE49-F238E27FC236}">
                <a16:creationId xmlns:a16="http://schemas.microsoft.com/office/drawing/2014/main" id="{0CF2424D-0EB9-356C-B4A3-E9DADE3D1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1" name="Straight Connector 533">
            <a:extLst>
              <a:ext uri="{FF2B5EF4-FFF2-40B4-BE49-F238E27FC236}">
                <a16:creationId xmlns:a16="http://schemas.microsoft.com/office/drawing/2014/main" id="{41C61BA7-7A7E-807B-848D-E5457BA33B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2" name="Straight Connector 535">
            <a:extLst>
              <a:ext uri="{FF2B5EF4-FFF2-40B4-BE49-F238E27FC236}">
                <a16:creationId xmlns:a16="http://schemas.microsoft.com/office/drawing/2014/main" id="{33018DDE-81F0-A335-85BB-78F23FE9B8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3" name="Straight Connector 537">
            <a:extLst>
              <a:ext uri="{FF2B5EF4-FFF2-40B4-BE49-F238E27FC236}">
                <a16:creationId xmlns:a16="http://schemas.microsoft.com/office/drawing/2014/main" id="{099D3FFF-EE87-C9A2-D906-DE868DF2C21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14" name="Group 1008">
          <a:extLst>
            <a:ext uri="{FF2B5EF4-FFF2-40B4-BE49-F238E27FC236}">
              <a16:creationId xmlns:a16="http://schemas.microsoft.com/office/drawing/2014/main" id="{57714978-1DF7-4295-A9CA-F9BA3178D51B}"/>
            </a:ext>
          </a:extLst>
        </xdr:cNvPr>
        <xdr:cNvGrpSpPr>
          <a:grpSpLocks/>
        </xdr:cNvGrpSpPr>
      </xdr:nvGrpSpPr>
      <xdr:grpSpPr bwMode="auto">
        <a:xfrm>
          <a:off x="1937398" y="6370540"/>
          <a:ext cx="0" cy="102183"/>
          <a:chOff x="5475762" y="47760700"/>
          <a:chExt cx="314325" cy="230209"/>
        </a:xfrm>
      </xdr:grpSpPr>
      <xdr:cxnSp macro="">
        <xdr:nvCxnSpPr>
          <xdr:cNvPr id="515" name="Straight Connector 514">
            <a:extLst>
              <a:ext uri="{FF2B5EF4-FFF2-40B4-BE49-F238E27FC236}">
                <a16:creationId xmlns:a16="http://schemas.microsoft.com/office/drawing/2014/main" id="{E93D55C8-5F13-462E-18B8-686C95BE128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16" name="Straight Connector 529">
            <a:extLst>
              <a:ext uri="{FF2B5EF4-FFF2-40B4-BE49-F238E27FC236}">
                <a16:creationId xmlns:a16="http://schemas.microsoft.com/office/drawing/2014/main" id="{0B973AFC-84A5-198A-3590-CD2B4C03CE3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7" name="Straight Connector 531">
            <a:extLst>
              <a:ext uri="{FF2B5EF4-FFF2-40B4-BE49-F238E27FC236}">
                <a16:creationId xmlns:a16="http://schemas.microsoft.com/office/drawing/2014/main" id="{F9791722-B67D-5345-B1A5-90558CDFC13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8" name="Straight Connector 533">
            <a:extLst>
              <a:ext uri="{FF2B5EF4-FFF2-40B4-BE49-F238E27FC236}">
                <a16:creationId xmlns:a16="http://schemas.microsoft.com/office/drawing/2014/main" id="{68694A38-146F-75EB-E26E-80190CF94B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9" name="Straight Connector 535">
            <a:extLst>
              <a:ext uri="{FF2B5EF4-FFF2-40B4-BE49-F238E27FC236}">
                <a16:creationId xmlns:a16="http://schemas.microsoft.com/office/drawing/2014/main" id="{72B6D154-1308-240D-9F47-5D6A558401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0" name="Straight Connector 537">
            <a:extLst>
              <a:ext uri="{FF2B5EF4-FFF2-40B4-BE49-F238E27FC236}">
                <a16:creationId xmlns:a16="http://schemas.microsoft.com/office/drawing/2014/main" id="{C1744CAC-4164-806C-684C-B1FA020AC3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1" name="Group 1008">
          <a:extLst>
            <a:ext uri="{FF2B5EF4-FFF2-40B4-BE49-F238E27FC236}">
              <a16:creationId xmlns:a16="http://schemas.microsoft.com/office/drawing/2014/main" id="{C5FBB536-28AD-4247-99D7-4F5CF5F0A374}"/>
            </a:ext>
          </a:extLst>
        </xdr:cNvPr>
        <xdr:cNvGrpSpPr>
          <a:grpSpLocks/>
        </xdr:cNvGrpSpPr>
      </xdr:nvGrpSpPr>
      <xdr:grpSpPr bwMode="auto">
        <a:xfrm>
          <a:off x="1937398" y="6370540"/>
          <a:ext cx="0" cy="102183"/>
          <a:chOff x="5475762" y="47760700"/>
          <a:chExt cx="314325" cy="230209"/>
        </a:xfrm>
      </xdr:grpSpPr>
      <xdr:cxnSp macro="">
        <xdr:nvCxnSpPr>
          <xdr:cNvPr id="522" name="Straight Connector 521">
            <a:extLst>
              <a:ext uri="{FF2B5EF4-FFF2-40B4-BE49-F238E27FC236}">
                <a16:creationId xmlns:a16="http://schemas.microsoft.com/office/drawing/2014/main" id="{3135E47A-A967-CDB4-D0E2-D9754D0D3D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23" name="Straight Connector 529">
            <a:extLst>
              <a:ext uri="{FF2B5EF4-FFF2-40B4-BE49-F238E27FC236}">
                <a16:creationId xmlns:a16="http://schemas.microsoft.com/office/drawing/2014/main" id="{99AC9669-48BC-89DA-3DB1-B9F3524A816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24" name="Straight Connector 531">
            <a:extLst>
              <a:ext uri="{FF2B5EF4-FFF2-40B4-BE49-F238E27FC236}">
                <a16:creationId xmlns:a16="http://schemas.microsoft.com/office/drawing/2014/main" id="{58195C89-01E9-112B-75CD-301EFFCBAC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25" name="Straight Connector 533">
            <a:extLst>
              <a:ext uri="{FF2B5EF4-FFF2-40B4-BE49-F238E27FC236}">
                <a16:creationId xmlns:a16="http://schemas.microsoft.com/office/drawing/2014/main" id="{C1827E04-21F6-9376-D0D5-70B85C3287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6" name="Straight Connector 535">
            <a:extLst>
              <a:ext uri="{FF2B5EF4-FFF2-40B4-BE49-F238E27FC236}">
                <a16:creationId xmlns:a16="http://schemas.microsoft.com/office/drawing/2014/main" id="{F724E24B-3DD9-CB27-34DB-9296D467A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7" name="Straight Connector 537">
            <a:extLst>
              <a:ext uri="{FF2B5EF4-FFF2-40B4-BE49-F238E27FC236}">
                <a16:creationId xmlns:a16="http://schemas.microsoft.com/office/drawing/2014/main" id="{717BC420-56C4-EFB1-41F8-CCC7BE93A3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8" name="Group 1008">
          <a:extLst>
            <a:ext uri="{FF2B5EF4-FFF2-40B4-BE49-F238E27FC236}">
              <a16:creationId xmlns:a16="http://schemas.microsoft.com/office/drawing/2014/main" id="{A0756262-5019-4735-AAC4-22B90C9D3A9C}"/>
            </a:ext>
          </a:extLst>
        </xdr:cNvPr>
        <xdr:cNvGrpSpPr>
          <a:grpSpLocks/>
        </xdr:cNvGrpSpPr>
      </xdr:nvGrpSpPr>
      <xdr:grpSpPr bwMode="auto">
        <a:xfrm>
          <a:off x="1937398" y="6370540"/>
          <a:ext cx="0" cy="102183"/>
          <a:chOff x="5475762" y="47760700"/>
          <a:chExt cx="314325" cy="230209"/>
        </a:xfrm>
      </xdr:grpSpPr>
      <xdr:cxnSp macro="">
        <xdr:nvCxnSpPr>
          <xdr:cNvPr id="529" name="Straight Connector 528">
            <a:extLst>
              <a:ext uri="{FF2B5EF4-FFF2-40B4-BE49-F238E27FC236}">
                <a16:creationId xmlns:a16="http://schemas.microsoft.com/office/drawing/2014/main" id="{AABCBBB7-B59C-0283-96CD-5AA277732E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0" name="Straight Connector 529">
            <a:extLst>
              <a:ext uri="{FF2B5EF4-FFF2-40B4-BE49-F238E27FC236}">
                <a16:creationId xmlns:a16="http://schemas.microsoft.com/office/drawing/2014/main" id="{A95B8EF0-FF46-F069-6F81-06BADBC52FA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1" name="Straight Connector 531">
            <a:extLst>
              <a:ext uri="{FF2B5EF4-FFF2-40B4-BE49-F238E27FC236}">
                <a16:creationId xmlns:a16="http://schemas.microsoft.com/office/drawing/2014/main" id="{6A3CE24B-EC73-4C55-E5D2-F3C35BC0538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2" name="Straight Connector 533">
            <a:extLst>
              <a:ext uri="{FF2B5EF4-FFF2-40B4-BE49-F238E27FC236}">
                <a16:creationId xmlns:a16="http://schemas.microsoft.com/office/drawing/2014/main" id="{289873E1-D6DA-62D8-E834-FCA0CC066A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3" name="Straight Connector 535">
            <a:extLst>
              <a:ext uri="{FF2B5EF4-FFF2-40B4-BE49-F238E27FC236}">
                <a16:creationId xmlns:a16="http://schemas.microsoft.com/office/drawing/2014/main" id="{BD389EEF-D811-D759-E569-ED411D6477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4" name="Straight Connector 537">
            <a:extLst>
              <a:ext uri="{FF2B5EF4-FFF2-40B4-BE49-F238E27FC236}">
                <a16:creationId xmlns:a16="http://schemas.microsoft.com/office/drawing/2014/main" id="{5AA0E1E4-7B93-46D9-36CC-91D508481C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35" name="Group 1008">
          <a:extLst>
            <a:ext uri="{FF2B5EF4-FFF2-40B4-BE49-F238E27FC236}">
              <a16:creationId xmlns:a16="http://schemas.microsoft.com/office/drawing/2014/main" id="{B272296D-A1B3-4EA6-B5A4-D94B7E01E3A9}"/>
            </a:ext>
          </a:extLst>
        </xdr:cNvPr>
        <xdr:cNvGrpSpPr>
          <a:grpSpLocks/>
        </xdr:cNvGrpSpPr>
      </xdr:nvGrpSpPr>
      <xdr:grpSpPr bwMode="auto">
        <a:xfrm>
          <a:off x="1937398" y="6370540"/>
          <a:ext cx="0" cy="102183"/>
          <a:chOff x="5475762" y="47760700"/>
          <a:chExt cx="314325" cy="230209"/>
        </a:xfrm>
      </xdr:grpSpPr>
      <xdr:cxnSp macro="">
        <xdr:nvCxnSpPr>
          <xdr:cNvPr id="536" name="Straight Connector 535">
            <a:extLst>
              <a:ext uri="{FF2B5EF4-FFF2-40B4-BE49-F238E27FC236}">
                <a16:creationId xmlns:a16="http://schemas.microsoft.com/office/drawing/2014/main" id="{556758F9-4DC2-C1F8-1E65-5B456B8859C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7" name="Straight Connector 529">
            <a:extLst>
              <a:ext uri="{FF2B5EF4-FFF2-40B4-BE49-F238E27FC236}">
                <a16:creationId xmlns:a16="http://schemas.microsoft.com/office/drawing/2014/main" id="{DC34F992-9898-6069-4BE1-DF343CD61A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8" name="Straight Connector 531">
            <a:extLst>
              <a:ext uri="{FF2B5EF4-FFF2-40B4-BE49-F238E27FC236}">
                <a16:creationId xmlns:a16="http://schemas.microsoft.com/office/drawing/2014/main" id="{AC3FE12A-31BA-29B6-79DC-1F730E5F8C6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9" name="Straight Connector 533">
            <a:extLst>
              <a:ext uri="{FF2B5EF4-FFF2-40B4-BE49-F238E27FC236}">
                <a16:creationId xmlns:a16="http://schemas.microsoft.com/office/drawing/2014/main" id="{C9A67ECF-5F6E-9092-9471-1F99F02CE9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0" name="Straight Connector 535">
            <a:extLst>
              <a:ext uri="{FF2B5EF4-FFF2-40B4-BE49-F238E27FC236}">
                <a16:creationId xmlns:a16="http://schemas.microsoft.com/office/drawing/2014/main" id="{6710046E-8AA7-0572-D39F-1CE28A320B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1" name="Straight Connector 537">
            <a:extLst>
              <a:ext uri="{FF2B5EF4-FFF2-40B4-BE49-F238E27FC236}">
                <a16:creationId xmlns:a16="http://schemas.microsoft.com/office/drawing/2014/main" id="{481BD7CE-E511-0F17-8386-1F68C4FF6B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2" name="Group 1008">
          <a:extLst>
            <a:ext uri="{FF2B5EF4-FFF2-40B4-BE49-F238E27FC236}">
              <a16:creationId xmlns:a16="http://schemas.microsoft.com/office/drawing/2014/main" id="{654083BD-AB22-4F37-8E5F-EC9C272D80FF}"/>
            </a:ext>
          </a:extLst>
        </xdr:cNvPr>
        <xdr:cNvGrpSpPr>
          <a:grpSpLocks/>
        </xdr:cNvGrpSpPr>
      </xdr:nvGrpSpPr>
      <xdr:grpSpPr bwMode="auto">
        <a:xfrm>
          <a:off x="1937398" y="6370540"/>
          <a:ext cx="0" cy="102183"/>
          <a:chOff x="5475762" y="47760700"/>
          <a:chExt cx="314325" cy="230209"/>
        </a:xfrm>
      </xdr:grpSpPr>
      <xdr:cxnSp macro="">
        <xdr:nvCxnSpPr>
          <xdr:cNvPr id="543" name="Straight Connector 542">
            <a:extLst>
              <a:ext uri="{FF2B5EF4-FFF2-40B4-BE49-F238E27FC236}">
                <a16:creationId xmlns:a16="http://schemas.microsoft.com/office/drawing/2014/main" id="{C1C1634D-8D21-0CF9-956F-09C07CD64C8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44" name="Straight Connector 529">
            <a:extLst>
              <a:ext uri="{FF2B5EF4-FFF2-40B4-BE49-F238E27FC236}">
                <a16:creationId xmlns:a16="http://schemas.microsoft.com/office/drawing/2014/main" id="{B7DCDAF8-D062-69F0-E85E-8BD8295E35F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45" name="Straight Connector 531">
            <a:extLst>
              <a:ext uri="{FF2B5EF4-FFF2-40B4-BE49-F238E27FC236}">
                <a16:creationId xmlns:a16="http://schemas.microsoft.com/office/drawing/2014/main" id="{59F72B08-A776-CBA5-CBC1-4DAEB1C617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46" name="Straight Connector 533">
            <a:extLst>
              <a:ext uri="{FF2B5EF4-FFF2-40B4-BE49-F238E27FC236}">
                <a16:creationId xmlns:a16="http://schemas.microsoft.com/office/drawing/2014/main" id="{D2F09BB0-160B-3681-7904-9AF13CAF8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7" name="Straight Connector 535">
            <a:extLst>
              <a:ext uri="{FF2B5EF4-FFF2-40B4-BE49-F238E27FC236}">
                <a16:creationId xmlns:a16="http://schemas.microsoft.com/office/drawing/2014/main" id="{6DB8A5B7-70D2-74D4-D822-AE6A8B6C6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8" name="Straight Connector 537">
            <a:extLst>
              <a:ext uri="{FF2B5EF4-FFF2-40B4-BE49-F238E27FC236}">
                <a16:creationId xmlns:a16="http://schemas.microsoft.com/office/drawing/2014/main" id="{344D56BC-72A4-A92A-0B08-C482C548D1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9" name="Group 1008">
          <a:extLst>
            <a:ext uri="{FF2B5EF4-FFF2-40B4-BE49-F238E27FC236}">
              <a16:creationId xmlns:a16="http://schemas.microsoft.com/office/drawing/2014/main" id="{AA82C88B-7F4B-4B78-9D30-30659A42E158}"/>
            </a:ext>
          </a:extLst>
        </xdr:cNvPr>
        <xdr:cNvGrpSpPr>
          <a:grpSpLocks/>
        </xdr:cNvGrpSpPr>
      </xdr:nvGrpSpPr>
      <xdr:grpSpPr bwMode="auto">
        <a:xfrm>
          <a:off x="1937398" y="6370540"/>
          <a:ext cx="0" cy="102183"/>
          <a:chOff x="5475762" y="47760700"/>
          <a:chExt cx="314325" cy="230209"/>
        </a:xfrm>
      </xdr:grpSpPr>
      <xdr:cxnSp macro="">
        <xdr:nvCxnSpPr>
          <xdr:cNvPr id="550" name="Straight Connector 549">
            <a:extLst>
              <a:ext uri="{FF2B5EF4-FFF2-40B4-BE49-F238E27FC236}">
                <a16:creationId xmlns:a16="http://schemas.microsoft.com/office/drawing/2014/main" id="{9349BD8E-B85A-6FF0-E16F-4589192F7D1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1" name="Straight Connector 529">
            <a:extLst>
              <a:ext uri="{FF2B5EF4-FFF2-40B4-BE49-F238E27FC236}">
                <a16:creationId xmlns:a16="http://schemas.microsoft.com/office/drawing/2014/main" id="{2453DA4F-EF43-92F4-4427-E9ECF2FF7D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2" name="Straight Connector 531">
            <a:extLst>
              <a:ext uri="{FF2B5EF4-FFF2-40B4-BE49-F238E27FC236}">
                <a16:creationId xmlns:a16="http://schemas.microsoft.com/office/drawing/2014/main" id="{748373CA-6C86-6467-A780-F0FDABC966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53" name="Straight Connector 533">
            <a:extLst>
              <a:ext uri="{FF2B5EF4-FFF2-40B4-BE49-F238E27FC236}">
                <a16:creationId xmlns:a16="http://schemas.microsoft.com/office/drawing/2014/main" id="{A90537A6-A4F9-2B14-86F9-7C314F9C9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4" name="Straight Connector 535">
            <a:extLst>
              <a:ext uri="{FF2B5EF4-FFF2-40B4-BE49-F238E27FC236}">
                <a16:creationId xmlns:a16="http://schemas.microsoft.com/office/drawing/2014/main" id="{16200E29-730D-7A41-ECAD-FD4B27DAC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5" name="Straight Connector 537">
            <a:extLst>
              <a:ext uri="{FF2B5EF4-FFF2-40B4-BE49-F238E27FC236}">
                <a16:creationId xmlns:a16="http://schemas.microsoft.com/office/drawing/2014/main" id="{0B865008-3A79-EB1D-C79A-4F2C81940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56" name="Group 1008">
          <a:extLst>
            <a:ext uri="{FF2B5EF4-FFF2-40B4-BE49-F238E27FC236}">
              <a16:creationId xmlns:a16="http://schemas.microsoft.com/office/drawing/2014/main" id="{D935F270-272F-4502-82E7-A8B7532EC255}"/>
            </a:ext>
          </a:extLst>
        </xdr:cNvPr>
        <xdr:cNvGrpSpPr>
          <a:grpSpLocks/>
        </xdr:cNvGrpSpPr>
      </xdr:nvGrpSpPr>
      <xdr:grpSpPr bwMode="auto">
        <a:xfrm>
          <a:off x="1937398" y="6370540"/>
          <a:ext cx="0" cy="102183"/>
          <a:chOff x="5475762" y="47760700"/>
          <a:chExt cx="314325" cy="230209"/>
        </a:xfrm>
      </xdr:grpSpPr>
      <xdr:cxnSp macro="">
        <xdr:nvCxnSpPr>
          <xdr:cNvPr id="557" name="Straight Connector 556">
            <a:extLst>
              <a:ext uri="{FF2B5EF4-FFF2-40B4-BE49-F238E27FC236}">
                <a16:creationId xmlns:a16="http://schemas.microsoft.com/office/drawing/2014/main" id="{4F41F3BE-93F0-FA42-39B8-577E3116AC6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8" name="Straight Connector 529">
            <a:extLst>
              <a:ext uri="{FF2B5EF4-FFF2-40B4-BE49-F238E27FC236}">
                <a16:creationId xmlns:a16="http://schemas.microsoft.com/office/drawing/2014/main" id="{FDF1ADF8-7751-D1B3-6E89-27689F3DC5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9" name="Straight Connector 531">
            <a:extLst>
              <a:ext uri="{FF2B5EF4-FFF2-40B4-BE49-F238E27FC236}">
                <a16:creationId xmlns:a16="http://schemas.microsoft.com/office/drawing/2014/main" id="{5CA2F47B-470B-6C7F-82E8-6C738EF206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0" name="Straight Connector 533">
            <a:extLst>
              <a:ext uri="{FF2B5EF4-FFF2-40B4-BE49-F238E27FC236}">
                <a16:creationId xmlns:a16="http://schemas.microsoft.com/office/drawing/2014/main" id="{806659C1-B0A2-2B15-7FE5-E7CD03573A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1" name="Straight Connector 535">
            <a:extLst>
              <a:ext uri="{FF2B5EF4-FFF2-40B4-BE49-F238E27FC236}">
                <a16:creationId xmlns:a16="http://schemas.microsoft.com/office/drawing/2014/main" id="{BA583FD1-24EA-AC85-4370-50A5CF8120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2" name="Straight Connector 537">
            <a:extLst>
              <a:ext uri="{FF2B5EF4-FFF2-40B4-BE49-F238E27FC236}">
                <a16:creationId xmlns:a16="http://schemas.microsoft.com/office/drawing/2014/main" id="{A9F1D0C2-F1F4-8447-B650-A1BA45605E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63" name="Group 1008">
          <a:extLst>
            <a:ext uri="{FF2B5EF4-FFF2-40B4-BE49-F238E27FC236}">
              <a16:creationId xmlns:a16="http://schemas.microsoft.com/office/drawing/2014/main" id="{6E9C1BC7-B2DB-4E34-83C6-87E706FEFD3B}"/>
            </a:ext>
          </a:extLst>
        </xdr:cNvPr>
        <xdr:cNvGrpSpPr>
          <a:grpSpLocks/>
        </xdr:cNvGrpSpPr>
      </xdr:nvGrpSpPr>
      <xdr:grpSpPr bwMode="auto">
        <a:xfrm>
          <a:off x="1937398" y="6370540"/>
          <a:ext cx="0" cy="102183"/>
          <a:chOff x="5475762" y="47760700"/>
          <a:chExt cx="314325" cy="230209"/>
        </a:xfrm>
      </xdr:grpSpPr>
      <xdr:cxnSp macro="">
        <xdr:nvCxnSpPr>
          <xdr:cNvPr id="564" name="Straight Connector 563">
            <a:extLst>
              <a:ext uri="{FF2B5EF4-FFF2-40B4-BE49-F238E27FC236}">
                <a16:creationId xmlns:a16="http://schemas.microsoft.com/office/drawing/2014/main" id="{C1374F39-9766-92C5-D17A-33825CEB50D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65" name="Straight Connector 529">
            <a:extLst>
              <a:ext uri="{FF2B5EF4-FFF2-40B4-BE49-F238E27FC236}">
                <a16:creationId xmlns:a16="http://schemas.microsoft.com/office/drawing/2014/main" id="{4C5F5DE8-E1FD-E897-C4DC-D593844E5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66" name="Straight Connector 531">
            <a:extLst>
              <a:ext uri="{FF2B5EF4-FFF2-40B4-BE49-F238E27FC236}">
                <a16:creationId xmlns:a16="http://schemas.microsoft.com/office/drawing/2014/main" id="{3451E268-C4CE-5E75-377D-B094B3384E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7" name="Straight Connector 533">
            <a:extLst>
              <a:ext uri="{FF2B5EF4-FFF2-40B4-BE49-F238E27FC236}">
                <a16:creationId xmlns:a16="http://schemas.microsoft.com/office/drawing/2014/main" id="{2CE7F579-A372-FACE-B001-585F1C53A0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8" name="Straight Connector 535">
            <a:extLst>
              <a:ext uri="{FF2B5EF4-FFF2-40B4-BE49-F238E27FC236}">
                <a16:creationId xmlns:a16="http://schemas.microsoft.com/office/drawing/2014/main" id="{FC6B7724-A962-E9B7-030C-7E9E390336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9" name="Straight Connector 537">
            <a:extLst>
              <a:ext uri="{FF2B5EF4-FFF2-40B4-BE49-F238E27FC236}">
                <a16:creationId xmlns:a16="http://schemas.microsoft.com/office/drawing/2014/main" id="{A7BC837C-5992-ABAD-AF21-B49B33B9CE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70" name="Group 1008">
          <a:extLst>
            <a:ext uri="{FF2B5EF4-FFF2-40B4-BE49-F238E27FC236}">
              <a16:creationId xmlns:a16="http://schemas.microsoft.com/office/drawing/2014/main" id="{4C0E855F-7C59-4470-A16A-D30AF970CE94}"/>
            </a:ext>
          </a:extLst>
        </xdr:cNvPr>
        <xdr:cNvGrpSpPr>
          <a:grpSpLocks/>
        </xdr:cNvGrpSpPr>
      </xdr:nvGrpSpPr>
      <xdr:grpSpPr bwMode="auto">
        <a:xfrm>
          <a:off x="1937398" y="6370540"/>
          <a:ext cx="0" cy="102183"/>
          <a:chOff x="5475762" y="47760700"/>
          <a:chExt cx="314325" cy="230209"/>
        </a:xfrm>
      </xdr:grpSpPr>
      <xdr:cxnSp macro="">
        <xdr:nvCxnSpPr>
          <xdr:cNvPr id="571" name="Straight Connector 570">
            <a:extLst>
              <a:ext uri="{FF2B5EF4-FFF2-40B4-BE49-F238E27FC236}">
                <a16:creationId xmlns:a16="http://schemas.microsoft.com/office/drawing/2014/main" id="{B9EF5328-6A5D-8AF1-7A6F-A0AF268127F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72" name="Straight Connector 529">
            <a:extLst>
              <a:ext uri="{FF2B5EF4-FFF2-40B4-BE49-F238E27FC236}">
                <a16:creationId xmlns:a16="http://schemas.microsoft.com/office/drawing/2014/main" id="{7778EACB-03DF-612D-3BAB-EA3AE6CB67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73" name="Straight Connector 531">
            <a:extLst>
              <a:ext uri="{FF2B5EF4-FFF2-40B4-BE49-F238E27FC236}">
                <a16:creationId xmlns:a16="http://schemas.microsoft.com/office/drawing/2014/main" id="{6BB39DA1-6F63-43A9-A10A-3C4B85ACFE3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74" name="Straight Connector 533">
            <a:extLst>
              <a:ext uri="{FF2B5EF4-FFF2-40B4-BE49-F238E27FC236}">
                <a16:creationId xmlns:a16="http://schemas.microsoft.com/office/drawing/2014/main" id="{C4EDC5BA-22B5-7BC0-CCB5-113256BBC9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5" name="Straight Connector 535">
            <a:extLst>
              <a:ext uri="{FF2B5EF4-FFF2-40B4-BE49-F238E27FC236}">
                <a16:creationId xmlns:a16="http://schemas.microsoft.com/office/drawing/2014/main" id="{BD82010C-1ED7-092C-21EF-EE2646DFB4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6" name="Straight Connector 537">
            <a:extLst>
              <a:ext uri="{FF2B5EF4-FFF2-40B4-BE49-F238E27FC236}">
                <a16:creationId xmlns:a16="http://schemas.microsoft.com/office/drawing/2014/main" id="{79AA1EEE-1A45-A5F0-F6EB-FA34D638B7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29</xdr:row>
      <xdr:rowOff>57150</xdr:rowOff>
    </xdr:from>
    <xdr:to>
      <xdr:col>17</xdr:col>
      <xdr:colOff>0</xdr:colOff>
      <xdr:row>31</xdr:row>
      <xdr:rowOff>0</xdr:rowOff>
    </xdr:to>
    <xdr:sp macro="" textlink="">
      <xdr:nvSpPr>
        <xdr:cNvPr id="577" name="AutoShape 46">
          <a:extLst>
            <a:ext uri="{FF2B5EF4-FFF2-40B4-BE49-F238E27FC236}">
              <a16:creationId xmlns:a16="http://schemas.microsoft.com/office/drawing/2014/main" id="{E13AE6FB-DA66-4004-B4F8-4A5F36601DAF}"/>
            </a:ext>
          </a:extLst>
        </xdr:cNvPr>
        <xdr:cNvSpPr>
          <a:spLocks noChangeArrowheads="1"/>
        </xdr:cNvSpPr>
      </xdr:nvSpPr>
      <xdr:spPr bwMode="auto">
        <a:xfrm>
          <a:off x="48958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18</xdr:col>
      <xdr:colOff>0</xdr:colOff>
      <xdr:row>29</xdr:row>
      <xdr:rowOff>57150</xdr:rowOff>
    </xdr:from>
    <xdr:to>
      <xdr:col>19</xdr:col>
      <xdr:colOff>0</xdr:colOff>
      <xdr:row>31</xdr:row>
      <xdr:rowOff>0</xdr:rowOff>
    </xdr:to>
    <xdr:sp macro="" textlink="">
      <xdr:nvSpPr>
        <xdr:cNvPr id="578" name="AutoShape 46">
          <a:extLst>
            <a:ext uri="{FF2B5EF4-FFF2-40B4-BE49-F238E27FC236}">
              <a16:creationId xmlns:a16="http://schemas.microsoft.com/office/drawing/2014/main" id="{7424FD70-497B-4E42-BBFF-D22A94ED936D}"/>
            </a:ext>
          </a:extLst>
        </xdr:cNvPr>
        <xdr:cNvSpPr>
          <a:spLocks noChangeArrowheads="1"/>
        </xdr:cNvSpPr>
      </xdr:nvSpPr>
      <xdr:spPr bwMode="auto">
        <a:xfrm>
          <a:off x="5467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29</xdr:row>
      <xdr:rowOff>57150</xdr:rowOff>
    </xdr:from>
    <xdr:to>
      <xdr:col>21</xdr:col>
      <xdr:colOff>0</xdr:colOff>
      <xdr:row>31</xdr:row>
      <xdr:rowOff>0</xdr:rowOff>
    </xdr:to>
    <xdr:sp macro="" textlink="">
      <xdr:nvSpPr>
        <xdr:cNvPr id="579" name="AutoShape 46">
          <a:extLst>
            <a:ext uri="{FF2B5EF4-FFF2-40B4-BE49-F238E27FC236}">
              <a16:creationId xmlns:a16="http://schemas.microsoft.com/office/drawing/2014/main" id="{535A664A-7FBF-4C49-923B-5F9C0D498C96}"/>
            </a:ext>
          </a:extLst>
        </xdr:cNvPr>
        <xdr:cNvSpPr>
          <a:spLocks noChangeArrowheads="1"/>
        </xdr:cNvSpPr>
      </xdr:nvSpPr>
      <xdr:spPr bwMode="auto">
        <a:xfrm>
          <a:off x="60388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22</xdr:col>
      <xdr:colOff>0</xdr:colOff>
      <xdr:row>29</xdr:row>
      <xdr:rowOff>57150</xdr:rowOff>
    </xdr:from>
    <xdr:to>
      <xdr:col>23</xdr:col>
      <xdr:colOff>0</xdr:colOff>
      <xdr:row>31</xdr:row>
      <xdr:rowOff>0</xdr:rowOff>
    </xdr:to>
    <xdr:sp macro="" textlink="">
      <xdr:nvSpPr>
        <xdr:cNvPr id="580" name="AutoShape 46">
          <a:extLst>
            <a:ext uri="{FF2B5EF4-FFF2-40B4-BE49-F238E27FC236}">
              <a16:creationId xmlns:a16="http://schemas.microsoft.com/office/drawing/2014/main" id="{95032B39-EA4F-41BA-917A-EE12EF37BEAD}"/>
            </a:ext>
          </a:extLst>
        </xdr:cNvPr>
        <xdr:cNvSpPr>
          <a:spLocks noChangeArrowheads="1"/>
        </xdr:cNvSpPr>
      </xdr:nvSpPr>
      <xdr:spPr bwMode="auto">
        <a:xfrm>
          <a:off x="66103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24</xdr:col>
      <xdr:colOff>0</xdr:colOff>
      <xdr:row>29</xdr:row>
      <xdr:rowOff>57150</xdr:rowOff>
    </xdr:from>
    <xdr:to>
      <xdr:col>25</xdr:col>
      <xdr:colOff>0</xdr:colOff>
      <xdr:row>31</xdr:row>
      <xdr:rowOff>0</xdr:rowOff>
    </xdr:to>
    <xdr:sp macro="" textlink="">
      <xdr:nvSpPr>
        <xdr:cNvPr id="581" name="AutoShape 46">
          <a:extLst>
            <a:ext uri="{FF2B5EF4-FFF2-40B4-BE49-F238E27FC236}">
              <a16:creationId xmlns:a16="http://schemas.microsoft.com/office/drawing/2014/main" id="{06743E38-BF83-4B69-9CF1-15B031A82ACD}"/>
            </a:ext>
          </a:extLst>
        </xdr:cNvPr>
        <xdr:cNvSpPr>
          <a:spLocks noChangeArrowheads="1"/>
        </xdr:cNvSpPr>
      </xdr:nvSpPr>
      <xdr:spPr bwMode="auto">
        <a:xfrm>
          <a:off x="7181850"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29</xdr:row>
      <xdr:rowOff>57150</xdr:rowOff>
    </xdr:from>
    <xdr:to>
      <xdr:col>27</xdr:col>
      <xdr:colOff>0</xdr:colOff>
      <xdr:row>31</xdr:row>
      <xdr:rowOff>0</xdr:rowOff>
    </xdr:to>
    <xdr:sp macro="" textlink="">
      <xdr:nvSpPr>
        <xdr:cNvPr id="582" name="AutoShape 46">
          <a:extLst>
            <a:ext uri="{FF2B5EF4-FFF2-40B4-BE49-F238E27FC236}">
              <a16:creationId xmlns:a16="http://schemas.microsoft.com/office/drawing/2014/main" id="{795930AA-F61B-429F-BFFE-BCC27E9F37F9}"/>
            </a:ext>
          </a:extLst>
        </xdr:cNvPr>
        <xdr:cNvSpPr>
          <a:spLocks noChangeArrowheads="1"/>
        </xdr:cNvSpPr>
      </xdr:nvSpPr>
      <xdr:spPr bwMode="auto">
        <a:xfrm>
          <a:off x="7753350"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29</xdr:row>
      <xdr:rowOff>57150</xdr:rowOff>
    </xdr:from>
    <xdr:to>
      <xdr:col>29</xdr:col>
      <xdr:colOff>0</xdr:colOff>
      <xdr:row>31</xdr:row>
      <xdr:rowOff>0</xdr:rowOff>
    </xdr:to>
    <xdr:sp macro="" textlink="">
      <xdr:nvSpPr>
        <xdr:cNvPr id="583" name="AutoShape 46">
          <a:extLst>
            <a:ext uri="{FF2B5EF4-FFF2-40B4-BE49-F238E27FC236}">
              <a16:creationId xmlns:a16="http://schemas.microsoft.com/office/drawing/2014/main" id="{3FF5D3AF-055F-4846-B408-858821E14D62}"/>
            </a:ext>
          </a:extLst>
        </xdr:cNvPr>
        <xdr:cNvSpPr>
          <a:spLocks noChangeArrowheads="1"/>
        </xdr:cNvSpPr>
      </xdr:nvSpPr>
      <xdr:spPr bwMode="auto">
        <a:xfrm>
          <a:off x="8382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29</xdr:row>
      <xdr:rowOff>57150</xdr:rowOff>
    </xdr:from>
    <xdr:to>
      <xdr:col>31</xdr:col>
      <xdr:colOff>0</xdr:colOff>
      <xdr:row>31</xdr:row>
      <xdr:rowOff>0</xdr:rowOff>
    </xdr:to>
    <xdr:sp macro="" textlink="">
      <xdr:nvSpPr>
        <xdr:cNvPr id="584" name="AutoShape 46">
          <a:extLst>
            <a:ext uri="{FF2B5EF4-FFF2-40B4-BE49-F238E27FC236}">
              <a16:creationId xmlns:a16="http://schemas.microsoft.com/office/drawing/2014/main" id="{D56CCA41-A519-4035-95FC-738FFC553613}"/>
            </a:ext>
          </a:extLst>
        </xdr:cNvPr>
        <xdr:cNvSpPr>
          <a:spLocks noChangeArrowheads="1"/>
        </xdr:cNvSpPr>
      </xdr:nvSpPr>
      <xdr:spPr bwMode="auto">
        <a:xfrm>
          <a:off x="895350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32</xdr:col>
      <xdr:colOff>0</xdr:colOff>
      <xdr:row>29</xdr:row>
      <xdr:rowOff>57150</xdr:rowOff>
    </xdr:from>
    <xdr:to>
      <xdr:col>33</xdr:col>
      <xdr:colOff>0</xdr:colOff>
      <xdr:row>31</xdr:row>
      <xdr:rowOff>0</xdr:rowOff>
    </xdr:to>
    <xdr:sp macro="" textlink="">
      <xdr:nvSpPr>
        <xdr:cNvPr id="585" name="AutoShape 46">
          <a:extLst>
            <a:ext uri="{FF2B5EF4-FFF2-40B4-BE49-F238E27FC236}">
              <a16:creationId xmlns:a16="http://schemas.microsoft.com/office/drawing/2014/main" id="{781F9D14-C1C9-4193-9709-58D8BC74F655}"/>
            </a:ext>
          </a:extLst>
        </xdr:cNvPr>
        <xdr:cNvSpPr>
          <a:spLocks noChangeArrowheads="1"/>
        </xdr:cNvSpPr>
      </xdr:nvSpPr>
      <xdr:spPr bwMode="auto">
        <a:xfrm>
          <a:off x="9525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29</xdr:row>
      <xdr:rowOff>57150</xdr:rowOff>
    </xdr:from>
    <xdr:to>
      <xdr:col>35</xdr:col>
      <xdr:colOff>0</xdr:colOff>
      <xdr:row>31</xdr:row>
      <xdr:rowOff>0</xdr:rowOff>
    </xdr:to>
    <xdr:sp macro="" textlink="">
      <xdr:nvSpPr>
        <xdr:cNvPr id="586" name="AutoShape 46">
          <a:extLst>
            <a:ext uri="{FF2B5EF4-FFF2-40B4-BE49-F238E27FC236}">
              <a16:creationId xmlns:a16="http://schemas.microsoft.com/office/drawing/2014/main" id="{C4903491-0D05-47D4-9CF6-31E6269544A2}"/>
            </a:ext>
          </a:extLst>
        </xdr:cNvPr>
        <xdr:cNvSpPr>
          <a:spLocks noChangeArrowheads="1"/>
        </xdr:cNvSpPr>
      </xdr:nvSpPr>
      <xdr:spPr bwMode="auto">
        <a:xfrm>
          <a:off x="10096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29</xdr:row>
      <xdr:rowOff>57150</xdr:rowOff>
    </xdr:from>
    <xdr:to>
      <xdr:col>37</xdr:col>
      <xdr:colOff>0</xdr:colOff>
      <xdr:row>31</xdr:row>
      <xdr:rowOff>0</xdr:rowOff>
    </xdr:to>
    <xdr:sp macro="" textlink="">
      <xdr:nvSpPr>
        <xdr:cNvPr id="587" name="AutoShape 46">
          <a:extLst>
            <a:ext uri="{FF2B5EF4-FFF2-40B4-BE49-F238E27FC236}">
              <a16:creationId xmlns:a16="http://schemas.microsoft.com/office/drawing/2014/main" id="{61998B2D-911A-4464-86FF-231D02676EFA}"/>
            </a:ext>
          </a:extLst>
        </xdr:cNvPr>
        <xdr:cNvSpPr>
          <a:spLocks noChangeArrowheads="1"/>
        </xdr:cNvSpPr>
      </xdr:nvSpPr>
      <xdr:spPr bwMode="auto">
        <a:xfrm>
          <a:off x="11324167" y="57615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29</xdr:row>
      <xdr:rowOff>57150</xdr:rowOff>
    </xdr:from>
    <xdr:to>
      <xdr:col>39</xdr:col>
      <xdr:colOff>0</xdr:colOff>
      <xdr:row>31</xdr:row>
      <xdr:rowOff>0</xdr:rowOff>
    </xdr:to>
    <xdr:sp macro="" textlink="">
      <xdr:nvSpPr>
        <xdr:cNvPr id="588" name="AutoShape 46">
          <a:extLst>
            <a:ext uri="{FF2B5EF4-FFF2-40B4-BE49-F238E27FC236}">
              <a16:creationId xmlns:a16="http://schemas.microsoft.com/office/drawing/2014/main" id="{5619657E-2596-4475-9C8D-904B4609030E}"/>
            </a:ext>
          </a:extLst>
        </xdr:cNvPr>
        <xdr:cNvSpPr>
          <a:spLocks noChangeArrowheads="1"/>
        </xdr:cNvSpPr>
      </xdr:nvSpPr>
      <xdr:spPr bwMode="auto">
        <a:xfrm>
          <a:off x="11239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29</xdr:row>
      <xdr:rowOff>57150</xdr:rowOff>
    </xdr:from>
    <xdr:to>
      <xdr:col>41</xdr:col>
      <xdr:colOff>0</xdr:colOff>
      <xdr:row>31</xdr:row>
      <xdr:rowOff>0</xdr:rowOff>
    </xdr:to>
    <xdr:sp macro="" textlink="">
      <xdr:nvSpPr>
        <xdr:cNvPr id="589" name="AutoShape 46">
          <a:extLst>
            <a:ext uri="{FF2B5EF4-FFF2-40B4-BE49-F238E27FC236}">
              <a16:creationId xmlns:a16="http://schemas.microsoft.com/office/drawing/2014/main" id="{449A7208-C138-44FF-8215-E7B7B05DDD51}"/>
            </a:ext>
          </a:extLst>
        </xdr:cNvPr>
        <xdr:cNvSpPr>
          <a:spLocks noChangeArrowheads="1"/>
        </xdr:cNvSpPr>
      </xdr:nvSpPr>
      <xdr:spPr bwMode="auto">
        <a:xfrm>
          <a:off x="11811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29</xdr:row>
      <xdr:rowOff>57150</xdr:rowOff>
    </xdr:from>
    <xdr:to>
      <xdr:col>43</xdr:col>
      <xdr:colOff>0</xdr:colOff>
      <xdr:row>31</xdr:row>
      <xdr:rowOff>0</xdr:rowOff>
    </xdr:to>
    <xdr:sp macro="" textlink="">
      <xdr:nvSpPr>
        <xdr:cNvPr id="590" name="AutoShape 46">
          <a:extLst>
            <a:ext uri="{FF2B5EF4-FFF2-40B4-BE49-F238E27FC236}">
              <a16:creationId xmlns:a16="http://schemas.microsoft.com/office/drawing/2014/main" id="{10114127-6F41-4170-8564-9BF473CB32B2}"/>
            </a:ext>
          </a:extLst>
        </xdr:cNvPr>
        <xdr:cNvSpPr>
          <a:spLocks noChangeArrowheads="1"/>
        </xdr:cNvSpPr>
      </xdr:nvSpPr>
      <xdr:spPr bwMode="auto">
        <a:xfrm>
          <a:off x="12382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29</xdr:row>
      <xdr:rowOff>57150</xdr:rowOff>
    </xdr:from>
    <xdr:to>
      <xdr:col>45</xdr:col>
      <xdr:colOff>0</xdr:colOff>
      <xdr:row>31</xdr:row>
      <xdr:rowOff>0</xdr:rowOff>
    </xdr:to>
    <xdr:sp macro="" textlink="">
      <xdr:nvSpPr>
        <xdr:cNvPr id="591" name="AutoShape 46">
          <a:extLst>
            <a:ext uri="{FF2B5EF4-FFF2-40B4-BE49-F238E27FC236}">
              <a16:creationId xmlns:a16="http://schemas.microsoft.com/office/drawing/2014/main" id="{51AB73E6-728A-4EED-8811-3E234590EE0A}"/>
            </a:ext>
          </a:extLst>
        </xdr:cNvPr>
        <xdr:cNvSpPr>
          <a:spLocks noChangeArrowheads="1"/>
        </xdr:cNvSpPr>
      </xdr:nvSpPr>
      <xdr:spPr bwMode="auto">
        <a:xfrm>
          <a:off x="12954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29</xdr:row>
      <xdr:rowOff>57150</xdr:rowOff>
    </xdr:from>
    <xdr:to>
      <xdr:col>11</xdr:col>
      <xdr:colOff>0</xdr:colOff>
      <xdr:row>31</xdr:row>
      <xdr:rowOff>0</xdr:rowOff>
    </xdr:to>
    <xdr:sp macro="" textlink="">
      <xdr:nvSpPr>
        <xdr:cNvPr id="592" name="AutoShape 46">
          <a:extLst>
            <a:ext uri="{FF2B5EF4-FFF2-40B4-BE49-F238E27FC236}">
              <a16:creationId xmlns:a16="http://schemas.microsoft.com/office/drawing/2014/main" id="{5129AFA6-3EB1-4B6D-8C9D-F9CFB62E621C}"/>
            </a:ext>
          </a:extLst>
        </xdr:cNvPr>
        <xdr:cNvSpPr>
          <a:spLocks noChangeArrowheads="1"/>
        </xdr:cNvSpPr>
      </xdr:nvSpPr>
      <xdr:spPr bwMode="auto">
        <a:xfrm>
          <a:off x="3181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29</xdr:row>
      <xdr:rowOff>57150</xdr:rowOff>
    </xdr:from>
    <xdr:to>
      <xdr:col>13</xdr:col>
      <xdr:colOff>0</xdr:colOff>
      <xdr:row>31</xdr:row>
      <xdr:rowOff>0</xdr:rowOff>
    </xdr:to>
    <xdr:sp macro="" textlink="">
      <xdr:nvSpPr>
        <xdr:cNvPr id="593" name="AutoShape 46">
          <a:extLst>
            <a:ext uri="{FF2B5EF4-FFF2-40B4-BE49-F238E27FC236}">
              <a16:creationId xmlns:a16="http://schemas.microsoft.com/office/drawing/2014/main" id="{733F461B-B3C8-4141-810E-F12A39659743}"/>
            </a:ext>
          </a:extLst>
        </xdr:cNvPr>
        <xdr:cNvSpPr>
          <a:spLocks noChangeArrowheads="1"/>
        </xdr:cNvSpPr>
      </xdr:nvSpPr>
      <xdr:spPr bwMode="auto">
        <a:xfrm>
          <a:off x="37528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29</xdr:row>
      <xdr:rowOff>57150</xdr:rowOff>
    </xdr:from>
    <xdr:to>
      <xdr:col>15</xdr:col>
      <xdr:colOff>0</xdr:colOff>
      <xdr:row>31</xdr:row>
      <xdr:rowOff>0</xdr:rowOff>
    </xdr:to>
    <xdr:sp macro="" textlink="">
      <xdr:nvSpPr>
        <xdr:cNvPr id="594" name="AutoShape 46">
          <a:extLst>
            <a:ext uri="{FF2B5EF4-FFF2-40B4-BE49-F238E27FC236}">
              <a16:creationId xmlns:a16="http://schemas.microsoft.com/office/drawing/2014/main" id="{9DB798BC-D51B-4F6C-A7CD-1582D8AA6BA7}"/>
            </a:ext>
          </a:extLst>
        </xdr:cNvPr>
        <xdr:cNvSpPr>
          <a:spLocks noChangeArrowheads="1"/>
        </xdr:cNvSpPr>
      </xdr:nvSpPr>
      <xdr:spPr bwMode="auto">
        <a:xfrm>
          <a:off x="4324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29</xdr:row>
      <xdr:rowOff>57150</xdr:rowOff>
    </xdr:from>
    <xdr:to>
      <xdr:col>9</xdr:col>
      <xdr:colOff>0</xdr:colOff>
      <xdr:row>31</xdr:row>
      <xdr:rowOff>0</xdr:rowOff>
    </xdr:to>
    <xdr:sp macro="" textlink="">
      <xdr:nvSpPr>
        <xdr:cNvPr id="595" name="AutoShape 46">
          <a:extLst>
            <a:ext uri="{FF2B5EF4-FFF2-40B4-BE49-F238E27FC236}">
              <a16:creationId xmlns:a16="http://schemas.microsoft.com/office/drawing/2014/main" id="{1EBF03DF-277E-4997-9598-5E2290A089AE}"/>
            </a:ext>
          </a:extLst>
        </xdr:cNvPr>
        <xdr:cNvSpPr>
          <a:spLocks noChangeArrowheads="1"/>
        </xdr:cNvSpPr>
      </xdr:nvSpPr>
      <xdr:spPr bwMode="auto">
        <a:xfrm>
          <a:off x="2409825" y="5629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29</xdr:row>
      <xdr:rowOff>57150</xdr:rowOff>
    </xdr:from>
    <xdr:to>
      <xdr:col>7</xdr:col>
      <xdr:colOff>0</xdr:colOff>
      <xdr:row>31</xdr:row>
      <xdr:rowOff>0</xdr:rowOff>
    </xdr:to>
    <xdr:sp macro="" textlink="">
      <xdr:nvSpPr>
        <xdr:cNvPr id="596" name="AutoShape 46">
          <a:extLst>
            <a:ext uri="{FF2B5EF4-FFF2-40B4-BE49-F238E27FC236}">
              <a16:creationId xmlns:a16="http://schemas.microsoft.com/office/drawing/2014/main" id="{A8769E73-65F6-4BB5-AD8A-82E86CF10BA5}"/>
            </a:ext>
          </a:extLst>
        </xdr:cNvPr>
        <xdr:cNvSpPr>
          <a:spLocks noChangeArrowheads="1"/>
        </xdr:cNvSpPr>
      </xdr:nvSpPr>
      <xdr:spPr bwMode="auto">
        <a:xfrm>
          <a:off x="1819275" y="5629275"/>
          <a:ext cx="35242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xdr:col>
      <xdr:colOff>0</xdr:colOff>
      <xdr:row>29</xdr:row>
      <xdr:rowOff>57150</xdr:rowOff>
    </xdr:from>
    <xdr:to>
      <xdr:col>5</xdr:col>
      <xdr:colOff>0</xdr:colOff>
      <xdr:row>31</xdr:row>
      <xdr:rowOff>0</xdr:rowOff>
    </xdr:to>
    <xdr:sp macro="" textlink="">
      <xdr:nvSpPr>
        <xdr:cNvPr id="597" name="AutoShape 46">
          <a:extLst>
            <a:ext uri="{FF2B5EF4-FFF2-40B4-BE49-F238E27FC236}">
              <a16:creationId xmlns:a16="http://schemas.microsoft.com/office/drawing/2014/main" id="{75C02319-6A20-437F-AB13-2E3C4460E9E2}"/>
            </a:ext>
          </a:extLst>
        </xdr:cNvPr>
        <xdr:cNvSpPr>
          <a:spLocks noChangeArrowheads="1"/>
        </xdr:cNvSpPr>
      </xdr:nvSpPr>
      <xdr:spPr bwMode="auto">
        <a:xfrm>
          <a:off x="1095375" y="5629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29</xdr:row>
      <xdr:rowOff>57150</xdr:rowOff>
    </xdr:from>
    <xdr:to>
      <xdr:col>3</xdr:col>
      <xdr:colOff>0</xdr:colOff>
      <xdr:row>31</xdr:row>
      <xdr:rowOff>0</xdr:rowOff>
    </xdr:to>
    <xdr:sp macro="" textlink="">
      <xdr:nvSpPr>
        <xdr:cNvPr id="598" name="AutoShape 46">
          <a:extLst>
            <a:ext uri="{FF2B5EF4-FFF2-40B4-BE49-F238E27FC236}">
              <a16:creationId xmlns:a16="http://schemas.microsoft.com/office/drawing/2014/main" id="{222ACE7C-BFDA-4C1C-90C8-91260C31FBEB}"/>
            </a:ext>
          </a:extLst>
        </xdr:cNvPr>
        <xdr:cNvSpPr>
          <a:spLocks noChangeArrowheads="1"/>
        </xdr:cNvSpPr>
      </xdr:nvSpPr>
      <xdr:spPr bwMode="auto">
        <a:xfrm>
          <a:off x="523875"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40</xdr:row>
      <xdr:rowOff>104775</xdr:rowOff>
    </xdr:from>
    <xdr:to>
      <xdr:col>6</xdr:col>
      <xdr:colOff>0</xdr:colOff>
      <xdr:row>41</xdr:row>
      <xdr:rowOff>19050</xdr:rowOff>
    </xdr:to>
    <xdr:grpSp>
      <xdr:nvGrpSpPr>
        <xdr:cNvPr id="599" name="Group 1008">
          <a:extLst>
            <a:ext uri="{FF2B5EF4-FFF2-40B4-BE49-F238E27FC236}">
              <a16:creationId xmlns:a16="http://schemas.microsoft.com/office/drawing/2014/main" id="{92008DBF-DC89-44BB-9890-8C53B30D5362}"/>
            </a:ext>
          </a:extLst>
        </xdr:cNvPr>
        <xdr:cNvGrpSpPr>
          <a:grpSpLocks/>
        </xdr:cNvGrpSpPr>
      </xdr:nvGrpSpPr>
      <xdr:grpSpPr bwMode="auto">
        <a:xfrm>
          <a:off x="1937398" y="7938602"/>
          <a:ext cx="0" cy="102183"/>
          <a:chOff x="5475762" y="47760700"/>
          <a:chExt cx="314325" cy="230209"/>
        </a:xfrm>
      </xdr:grpSpPr>
      <xdr:cxnSp macro="">
        <xdr:nvCxnSpPr>
          <xdr:cNvPr id="600" name="Straight Connector 599">
            <a:extLst>
              <a:ext uri="{FF2B5EF4-FFF2-40B4-BE49-F238E27FC236}">
                <a16:creationId xmlns:a16="http://schemas.microsoft.com/office/drawing/2014/main" id="{2F017888-EE61-F072-0AE1-54A51B4443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1" name="Straight Connector 529">
            <a:extLst>
              <a:ext uri="{FF2B5EF4-FFF2-40B4-BE49-F238E27FC236}">
                <a16:creationId xmlns:a16="http://schemas.microsoft.com/office/drawing/2014/main" id="{E157E95B-CAFC-18DA-0AF2-A07E508454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02" name="Straight Connector 531">
            <a:extLst>
              <a:ext uri="{FF2B5EF4-FFF2-40B4-BE49-F238E27FC236}">
                <a16:creationId xmlns:a16="http://schemas.microsoft.com/office/drawing/2014/main" id="{1811B8AC-3382-753D-1288-CDC9062C947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03" name="Straight Connector 533">
            <a:extLst>
              <a:ext uri="{FF2B5EF4-FFF2-40B4-BE49-F238E27FC236}">
                <a16:creationId xmlns:a16="http://schemas.microsoft.com/office/drawing/2014/main" id="{C7FC686B-22AB-AC9E-7AFB-AA66B8341A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4" name="Straight Connector 535">
            <a:extLst>
              <a:ext uri="{FF2B5EF4-FFF2-40B4-BE49-F238E27FC236}">
                <a16:creationId xmlns:a16="http://schemas.microsoft.com/office/drawing/2014/main" id="{177C99A2-FCEF-17D7-D48C-D502427E1C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5" name="Straight Connector 537">
            <a:extLst>
              <a:ext uri="{FF2B5EF4-FFF2-40B4-BE49-F238E27FC236}">
                <a16:creationId xmlns:a16="http://schemas.microsoft.com/office/drawing/2014/main" id="{F0D27967-16BB-DFB7-880E-EFEE59836B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06" name="Group 1008">
          <a:extLst>
            <a:ext uri="{FF2B5EF4-FFF2-40B4-BE49-F238E27FC236}">
              <a16:creationId xmlns:a16="http://schemas.microsoft.com/office/drawing/2014/main" id="{8E29C58B-31DE-426E-9DB5-AC6B3DDD8CCF}"/>
            </a:ext>
          </a:extLst>
        </xdr:cNvPr>
        <xdr:cNvGrpSpPr>
          <a:grpSpLocks/>
        </xdr:cNvGrpSpPr>
      </xdr:nvGrpSpPr>
      <xdr:grpSpPr bwMode="auto">
        <a:xfrm>
          <a:off x="1937398" y="7938602"/>
          <a:ext cx="0" cy="102183"/>
          <a:chOff x="5475762" y="47760700"/>
          <a:chExt cx="314325" cy="230209"/>
        </a:xfrm>
      </xdr:grpSpPr>
      <xdr:cxnSp macro="">
        <xdr:nvCxnSpPr>
          <xdr:cNvPr id="607" name="Straight Connector 606">
            <a:extLst>
              <a:ext uri="{FF2B5EF4-FFF2-40B4-BE49-F238E27FC236}">
                <a16:creationId xmlns:a16="http://schemas.microsoft.com/office/drawing/2014/main" id="{ED21BBC7-5A8F-68BC-1AB8-A3C85B2CEC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8" name="Straight Connector 529">
            <a:extLst>
              <a:ext uri="{FF2B5EF4-FFF2-40B4-BE49-F238E27FC236}">
                <a16:creationId xmlns:a16="http://schemas.microsoft.com/office/drawing/2014/main" id="{6D5472A6-78CA-59F0-453F-F90551810AD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09" name="Straight Connector 531">
            <a:extLst>
              <a:ext uri="{FF2B5EF4-FFF2-40B4-BE49-F238E27FC236}">
                <a16:creationId xmlns:a16="http://schemas.microsoft.com/office/drawing/2014/main" id="{5E825BAE-62FE-4AD6-37E8-B7DBFFED5B8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0" name="Straight Connector 533">
            <a:extLst>
              <a:ext uri="{FF2B5EF4-FFF2-40B4-BE49-F238E27FC236}">
                <a16:creationId xmlns:a16="http://schemas.microsoft.com/office/drawing/2014/main" id="{9AFA0843-C0A0-9F78-9288-9D843FAF037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1" name="Straight Connector 535">
            <a:extLst>
              <a:ext uri="{FF2B5EF4-FFF2-40B4-BE49-F238E27FC236}">
                <a16:creationId xmlns:a16="http://schemas.microsoft.com/office/drawing/2014/main" id="{E592524D-9076-46CE-3F64-4476DC4EA3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2" name="Straight Connector 537">
            <a:extLst>
              <a:ext uri="{FF2B5EF4-FFF2-40B4-BE49-F238E27FC236}">
                <a16:creationId xmlns:a16="http://schemas.microsoft.com/office/drawing/2014/main" id="{74F77D5D-ED30-99F5-2437-9504B302A69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47625</xdr:rowOff>
    </xdr:to>
    <xdr:grpSp>
      <xdr:nvGrpSpPr>
        <xdr:cNvPr id="613" name="Group 1008">
          <a:extLst>
            <a:ext uri="{FF2B5EF4-FFF2-40B4-BE49-F238E27FC236}">
              <a16:creationId xmlns:a16="http://schemas.microsoft.com/office/drawing/2014/main" id="{BB97CB32-CF11-400C-B54A-FF212A6B3FC2}"/>
            </a:ext>
          </a:extLst>
        </xdr:cNvPr>
        <xdr:cNvGrpSpPr>
          <a:grpSpLocks/>
        </xdr:cNvGrpSpPr>
      </xdr:nvGrpSpPr>
      <xdr:grpSpPr bwMode="auto">
        <a:xfrm>
          <a:off x="1937398" y="7967177"/>
          <a:ext cx="0" cy="102183"/>
          <a:chOff x="5475762" y="47760700"/>
          <a:chExt cx="314325" cy="230209"/>
        </a:xfrm>
      </xdr:grpSpPr>
      <xdr:cxnSp macro="">
        <xdr:nvCxnSpPr>
          <xdr:cNvPr id="614" name="Straight Connector 613">
            <a:extLst>
              <a:ext uri="{FF2B5EF4-FFF2-40B4-BE49-F238E27FC236}">
                <a16:creationId xmlns:a16="http://schemas.microsoft.com/office/drawing/2014/main" id="{173B9C04-CE2F-A7D4-B227-901641CC16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15" name="Straight Connector 529">
            <a:extLst>
              <a:ext uri="{FF2B5EF4-FFF2-40B4-BE49-F238E27FC236}">
                <a16:creationId xmlns:a16="http://schemas.microsoft.com/office/drawing/2014/main" id="{4122B6D9-86A3-9469-DC8D-508BE78BDBE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16" name="Straight Connector 531">
            <a:extLst>
              <a:ext uri="{FF2B5EF4-FFF2-40B4-BE49-F238E27FC236}">
                <a16:creationId xmlns:a16="http://schemas.microsoft.com/office/drawing/2014/main" id="{48FE55B8-A26D-2902-00B7-EF534B74231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7" name="Straight Connector 533">
            <a:extLst>
              <a:ext uri="{FF2B5EF4-FFF2-40B4-BE49-F238E27FC236}">
                <a16:creationId xmlns:a16="http://schemas.microsoft.com/office/drawing/2014/main" id="{33A8114E-BAC0-BD30-6EB7-B6044519360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8" name="Straight Connector 535">
            <a:extLst>
              <a:ext uri="{FF2B5EF4-FFF2-40B4-BE49-F238E27FC236}">
                <a16:creationId xmlns:a16="http://schemas.microsoft.com/office/drawing/2014/main" id="{0C1AF804-66B9-48FC-E409-2E433A47966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9" name="Straight Connector 537">
            <a:extLst>
              <a:ext uri="{FF2B5EF4-FFF2-40B4-BE49-F238E27FC236}">
                <a16:creationId xmlns:a16="http://schemas.microsoft.com/office/drawing/2014/main" id="{57BAF3B8-EE47-FC7D-D396-4B2A094FFC7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57150</xdr:rowOff>
    </xdr:to>
    <xdr:grpSp>
      <xdr:nvGrpSpPr>
        <xdr:cNvPr id="620" name="Group 1008">
          <a:extLst>
            <a:ext uri="{FF2B5EF4-FFF2-40B4-BE49-F238E27FC236}">
              <a16:creationId xmlns:a16="http://schemas.microsoft.com/office/drawing/2014/main" id="{01623365-3A71-4F22-965A-129E8D7ECDAB}"/>
            </a:ext>
          </a:extLst>
        </xdr:cNvPr>
        <xdr:cNvGrpSpPr>
          <a:grpSpLocks/>
        </xdr:cNvGrpSpPr>
      </xdr:nvGrpSpPr>
      <xdr:grpSpPr bwMode="auto">
        <a:xfrm>
          <a:off x="1937398" y="7967177"/>
          <a:ext cx="0" cy="111708"/>
          <a:chOff x="5475762" y="47760700"/>
          <a:chExt cx="314325" cy="230209"/>
        </a:xfrm>
      </xdr:grpSpPr>
      <xdr:cxnSp macro="">
        <xdr:nvCxnSpPr>
          <xdr:cNvPr id="621" name="Straight Connector 620">
            <a:extLst>
              <a:ext uri="{FF2B5EF4-FFF2-40B4-BE49-F238E27FC236}">
                <a16:creationId xmlns:a16="http://schemas.microsoft.com/office/drawing/2014/main" id="{1931F6D4-0590-D112-ACAD-919FA624A03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2" name="Straight Connector 529">
            <a:extLst>
              <a:ext uri="{FF2B5EF4-FFF2-40B4-BE49-F238E27FC236}">
                <a16:creationId xmlns:a16="http://schemas.microsoft.com/office/drawing/2014/main" id="{9CA4A5A7-EA04-EEBF-DEF4-178FA1FA611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623" name="Straight Connector 531">
            <a:extLst>
              <a:ext uri="{FF2B5EF4-FFF2-40B4-BE49-F238E27FC236}">
                <a16:creationId xmlns:a16="http://schemas.microsoft.com/office/drawing/2014/main" id="{FE490D40-4585-0FB8-6C11-79279CA14E56}"/>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624" name="Straight Connector 533">
            <a:extLst>
              <a:ext uri="{FF2B5EF4-FFF2-40B4-BE49-F238E27FC236}">
                <a16:creationId xmlns:a16="http://schemas.microsoft.com/office/drawing/2014/main" id="{3165FDF4-167B-5E2F-737B-49C0029F1BC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5" name="Straight Connector 535">
            <a:extLst>
              <a:ext uri="{FF2B5EF4-FFF2-40B4-BE49-F238E27FC236}">
                <a16:creationId xmlns:a16="http://schemas.microsoft.com/office/drawing/2014/main" id="{A986B97C-79C4-AEAA-BCDA-B632D803172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6" name="Straight Connector 537">
            <a:extLst>
              <a:ext uri="{FF2B5EF4-FFF2-40B4-BE49-F238E27FC236}">
                <a16:creationId xmlns:a16="http://schemas.microsoft.com/office/drawing/2014/main" id="{7C2DA250-A86C-A6FD-7498-4DB9567E829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27" name="Group 1008">
          <a:extLst>
            <a:ext uri="{FF2B5EF4-FFF2-40B4-BE49-F238E27FC236}">
              <a16:creationId xmlns:a16="http://schemas.microsoft.com/office/drawing/2014/main" id="{C2C66EC0-8FAF-4019-AC9E-17D5BF409364}"/>
            </a:ext>
          </a:extLst>
        </xdr:cNvPr>
        <xdr:cNvGrpSpPr>
          <a:grpSpLocks/>
        </xdr:cNvGrpSpPr>
      </xdr:nvGrpSpPr>
      <xdr:grpSpPr bwMode="auto">
        <a:xfrm>
          <a:off x="1937398" y="7938602"/>
          <a:ext cx="0" cy="102183"/>
          <a:chOff x="5475762" y="47760700"/>
          <a:chExt cx="314325" cy="230209"/>
        </a:xfrm>
      </xdr:grpSpPr>
      <xdr:cxnSp macro="">
        <xdr:nvCxnSpPr>
          <xdr:cNvPr id="628" name="Straight Connector 627">
            <a:extLst>
              <a:ext uri="{FF2B5EF4-FFF2-40B4-BE49-F238E27FC236}">
                <a16:creationId xmlns:a16="http://schemas.microsoft.com/office/drawing/2014/main" id="{88C1E2D7-D135-213D-4AE7-DC63B675C6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9" name="Straight Connector 529">
            <a:extLst>
              <a:ext uri="{FF2B5EF4-FFF2-40B4-BE49-F238E27FC236}">
                <a16:creationId xmlns:a16="http://schemas.microsoft.com/office/drawing/2014/main" id="{CADC8494-0474-518A-59D8-7384583186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0" name="Straight Connector 531">
            <a:extLst>
              <a:ext uri="{FF2B5EF4-FFF2-40B4-BE49-F238E27FC236}">
                <a16:creationId xmlns:a16="http://schemas.microsoft.com/office/drawing/2014/main" id="{FD28E065-8382-DF9C-E0BC-4F2C87280D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1" name="Straight Connector 533">
            <a:extLst>
              <a:ext uri="{FF2B5EF4-FFF2-40B4-BE49-F238E27FC236}">
                <a16:creationId xmlns:a16="http://schemas.microsoft.com/office/drawing/2014/main" id="{0C642DA1-C607-0B15-4F8D-A825A288FE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2" name="Straight Connector 535">
            <a:extLst>
              <a:ext uri="{FF2B5EF4-FFF2-40B4-BE49-F238E27FC236}">
                <a16:creationId xmlns:a16="http://schemas.microsoft.com/office/drawing/2014/main" id="{061A1D6C-100C-CF9C-11E0-53311F8551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3" name="Straight Connector 537">
            <a:extLst>
              <a:ext uri="{FF2B5EF4-FFF2-40B4-BE49-F238E27FC236}">
                <a16:creationId xmlns:a16="http://schemas.microsoft.com/office/drawing/2014/main" id="{987F11E9-FA97-BD4F-0C96-8AA70D06B4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34" name="Group 1008">
          <a:extLst>
            <a:ext uri="{FF2B5EF4-FFF2-40B4-BE49-F238E27FC236}">
              <a16:creationId xmlns:a16="http://schemas.microsoft.com/office/drawing/2014/main" id="{26C0EC7E-20EE-4121-9897-8FD2ADEF94DE}"/>
            </a:ext>
          </a:extLst>
        </xdr:cNvPr>
        <xdr:cNvGrpSpPr>
          <a:grpSpLocks/>
        </xdr:cNvGrpSpPr>
      </xdr:nvGrpSpPr>
      <xdr:grpSpPr bwMode="auto">
        <a:xfrm>
          <a:off x="1937398" y="7938602"/>
          <a:ext cx="0" cy="102183"/>
          <a:chOff x="5475762" y="47760700"/>
          <a:chExt cx="314325" cy="230209"/>
        </a:xfrm>
      </xdr:grpSpPr>
      <xdr:cxnSp macro="">
        <xdr:nvCxnSpPr>
          <xdr:cNvPr id="635" name="Straight Connector 634">
            <a:extLst>
              <a:ext uri="{FF2B5EF4-FFF2-40B4-BE49-F238E27FC236}">
                <a16:creationId xmlns:a16="http://schemas.microsoft.com/office/drawing/2014/main" id="{C5F0599E-B5A1-75BD-9667-8BCC884B3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36" name="Straight Connector 529">
            <a:extLst>
              <a:ext uri="{FF2B5EF4-FFF2-40B4-BE49-F238E27FC236}">
                <a16:creationId xmlns:a16="http://schemas.microsoft.com/office/drawing/2014/main" id="{26583D23-1028-FA15-2221-72E1DC9608C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7" name="Straight Connector 531">
            <a:extLst>
              <a:ext uri="{FF2B5EF4-FFF2-40B4-BE49-F238E27FC236}">
                <a16:creationId xmlns:a16="http://schemas.microsoft.com/office/drawing/2014/main" id="{69522BCB-96B1-9068-0B37-293DA73FA0E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8" name="Straight Connector 533">
            <a:extLst>
              <a:ext uri="{FF2B5EF4-FFF2-40B4-BE49-F238E27FC236}">
                <a16:creationId xmlns:a16="http://schemas.microsoft.com/office/drawing/2014/main" id="{25C53627-1A0A-72A8-3040-6CC9DB61D7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9" name="Straight Connector 535">
            <a:extLst>
              <a:ext uri="{FF2B5EF4-FFF2-40B4-BE49-F238E27FC236}">
                <a16:creationId xmlns:a16="http://schemas.microsoft.com/office/drawing/2014/main" id="{A8DCDF75-5CF2-EC69-08CE-8BE5C1A114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0" name="Straight Connector 537">
            <a:extLst>
              <a:ext uri="{FF2B5EF4-FFF2-40B4-BE49-F238E27FC236}">
                <a16:creationId xmlns:a16="http://schemas.microsoft.com/office/drawing/2014/main" id="{C93C5213-6E9F-C6BC-B8AC-D3B7DC25B23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1" name="Group 1008">
          <a:extLst>
            <a:ext uri="{FF2B5EF4-FFF2-40B4-BE49-F238E27FC236}">
              <a16:creationId xmlns:a16="http://schemas.microsoft.com/office/drawing/2014/main" id="{A02B55CB-EC6B-4A80-8071-755C125B319B}"/>
            </a:ext>
          </a:extLst>
        </xdr:cNvPr>
        <xdr:cNvGrpSpPr>
          <a:grpSpLocks/>
        </xdr:cNvGrpSpPr>
      </xdr:nvGrpSpPr>
      <xdr:grpSpPr bwMode="auto">
        <a:xfrm>
          <a:off x="1937398" y="7938602"/>
          <a:ext cx="0" cy="102183"/>
          <a:chOff x="5475762" y="47760700"/>
          <a:chExt cx="314325" cy="230209"/>
        </a:xfrm>
      </xdr:grpSpPr>
      <xdr:cxnSp macro="">
        <xdr:nvCxnSpPr>
          <xdr:cNvPr id="642" name="Straight Connector 641">
            <a:extLst>
              <a:ext uri="{FF2B5EF4-FFF2-40B4-BE49-F238E27FC236}">
                <a16:creationId xmlns:a16="http://schemas.microsoft.com/office/drawing/2014/main" id="{0E9C5194-6879-103A-7491-48B0552104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43" name="Straight Connector 529">
            <a:extLst>
              <a:ext uri="{FF2B5EF4-FFF2-40B4-BE49-F238E27FC236}">
                <a16:creationId xmlns:a16="http://schemas.microsoft.com/office/drawing/2014/main" id="{BE911EFB-9A60-F3F9-E853-99A605FC5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44" name="Straight Connector 531">
            <a:extLst>
              <a:ext uri="{FF2B5EF4-FFF2-40B4-BE49-F238E27FC236}">
                <a16:creationId xmlns:a16="http://schemas.microsoft.com/office/drawing/2014/main" id="{3C74E71C-F40A-0024-76A0-8ABFED806D4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45" name="Straight Connector 533">
            <a:extLst>
              <a:ext uri="{FF2B5EF4-FFF2-40B4-BE49-F238E27FC236}">
                <a16:creationId xmlns:a16="http://schemas.microsoft.com/office/drawing/2014/main" id="{503EDAE5-F9A7-DF9A-8770-E19B912E47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6" name="Straight Connector 535">
            <a:extLst>
              <a:ext uri="{FF2B5EF4-FFF2-40B4-BE49-F238E27FC236}">
                <a16:creationId xmlns:a16="http://schemas.microsoft.com/office/drawing/2014/main" id="{F6550B7D-555E-49AB-A03F-20E5548C36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7" name="Straight Connector 537">
            <a:extLst>
              <a:ext uri="{FF2B5EF4-FFF2-40B4-BE49-F238E27FC236}">
                <a16:creationId xmlns:a16="http://schemas.microsoft.com/office/drawing/2014/main" id="{13471631-1B3A-6019-CE44-F972984CDB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8" name="Group 1008">
          <a:extLst>
            <a:ext uri="{FF2B5EF4-FFF2-40B4-BE49-F238E27FC236}">
              <a16:creationId xmlns:a16="http://schemas.microsoft.com/office/drawing/2014/main" id="{D09E6931-E47D-4648-90CF-2CB46CDD1491}"/>
            </a:ext>
          </a:extLst>
        </xdr:cNvPr>
        <xdr:cNvGrpSpPr>
          <a:grpSpLocks/>
        </xdr:cNvGrpSpPr>
      </xdr:nvGrpSpPr>
      <xdr:grpSpPr bwMode="auto">
        <a:xfrm>
          <a:off x="1937398" y="7938602"/>
          <a:ext cx="0" cy="102183"/>
          <a:chOff x="5475762" y="47760700"/>
          <a:chExt cx="314325" cy="230209"/>
        </a:xfrm>
      </xdr:grpSpPr>
      <xdr:cxnSp macro="">
        <xdr:nvCxnSpPr>
          <xdr:cNvPr id="649" name="Straight Connector 648">
            <a:extLst>
              <a:ext uri="{FF2B5EF4-FFF2-40B4-BE49-F238E27FC236}">
                <a16:creationId xmlns:a16="http://schemas.microsoft.com/office/drawing/2014/main" id="{9F1A6A78-E8A6-B1D5-05AA-B3675B598A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0" name="Straight Connector 529">
            <a:extLst>
              <a:ext uri="{FF2B5EF4-FFF2-40B4-BE49-F238E27FC236}">
                <a16:creationId xmlns:a16="http://schemas.microsoft.com/office/drawing/2014/main" id="{C22AE3AE-7393-9DE1-2F83-E12FD1CBA00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1" name="Straight Connector 531">
            <a:extLst>
              <a:ext uri="{FF2B5EF4-FFF2-40B4-BE49-F238E27FC236}">
                <a16:creationId xmlns:a16="http://schemas.microsoft.com/office/drawing/2014/main" id="{69A212BC-2EBB-279D-7A07-39E6C76220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2" name="Straight Connector 533">
            <a:extLst>
              <a:ext uri="{FF2B5EF4-FFF2-40B4-BE49-F238E27FC236}">
                <a16:creationId xmlns:a16="http://schemas.microsoft.com/office/drawing/2014/main" id="{5DF34D55-C333-6975-6648-C6C2C27EAB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3" name="Straight Connector 535">
            <a:extLst>
              <a:ext uri="{FF2B5EF4-FFF2-40B4-BE49-F238E27FC236}">
                <a16:creationId xmlns:a16="http://schemas.microsoft.com/office/drawing/2014/main" id="{E755107F-8ED2-0264-5589-7FDC4D293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4" name="Straight Connector 537">
            <a:extLst>
              <a:ext uri="{FF2B5EF4-FFF2-40B4-BE49-F238E27FC236}">
                <a16:creationId xmlns:a16="http://schemas.microsoft.com/office/drawing/2014/main" id="{A753F957-B381-499E-CFDB-35457132336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55" name="Group 1008">
          <a:extLst>
            <a:ext uri="{FF2B5EF4-FFF2-40B4-BE49-F238E27FC236}">
              <a16:creationId xmlns:a16="http://schemas.microsoft.com/office/drawing/2014/main" id="{8874A88B-681A-41D2-A415-EE1FA886DE60}"/>
            </a:ext>
          </a:extLst>
        </xdr:cNvPr>
        <xdr:cNvGrpSpPr>
          <a:grpSpLocks/>
        </xdr:cNvGrpSpPr>
      </xdr:nvGrpSpPr>
      <xdr:grpSpPr bwMode="auto">
        <a:xfrm>
          <a:off x="1937398" y="7938602"/>
          <a:ext cx="0" cy="102183"/>
          <a:chOff x="5475762" y="47760700"/>
          <a:chExt cx="314325" cy="230209"/>
        </a:xfrm>
      </xdr:grpSpPr>
      <xdr:cxnSp macro="">
        <xdr:nvCxnSpPr>
          <xdr:cNvPr id="656" name="Straight Connector 655">
            <a:extLst>
              <a:ext uri="{FF2B5EF4-FFF2-40B4-BE49-F238E27FC236}">
                <a16:creationId xmlns:a16="http://schemas.microsoft.com/office/drawing/2014/main" id="{91A2144A-1E01-A39F-BBC4-3B91FACDA8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7" name="Straight Connector 529">
            <a:extLst>
              <a:ext uri="{FF2B5EF4-FFF2-40B4-BE49-F238E27FC236}">
                <a16:creationId xmlns:a16="http://schemas.microsoft.com/office/drawing/2014/main" id="{94A3E138-C8F5-B32B-38AE-C8AEB08258A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8" name="Straight Connector 531">
            <a:extLst>
              <a:ext uri="{FF2B5EF4-FFF2-40B4-BE49-F238E27FC236}">
                <a16:creationId xmlns:a16="http://schemas.microsoft.com/office/drawing/2014/main" id="{8957A0D5-2EB4-6F5A-0B95-4B64A0FB9F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9" name="Straight Connector 533">
            <a:extLst>
              <a:ext uri="{FF2B5EF4-FFF2-40B4-BE49-F238E27FC236}">
                <a16:creationId xmlns:a16="http://schemas.microsoft.com/office/drawing/2014/main" id="{5CD9C0EC-50EF-D80A-0DD6-9574BD4A38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0" name="Straight Connector 535">
            <a:extLst>
              <a:ext uri="{FF2B5EF4-FFF2-40B4-BE49-F238E27FC236}">
                <a16:creationId xmlns:a16="http://schemas.microsoft.com/office/drawing/2014/main" id="{A84F9B5A-C14A-DC45-9462-BF7E34026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1" name="Straight Connector 537">
            <a:extLst>
              <a:ext uri="{FF2B5EF4-FFF2-40B4-BE49-F238E27FC236}">
                <a16:creationId xmlns:a16="http://schemas.microsoft.com/office/drawing/2014/main" id="{4FA7D32E-F74A-4BBD-7F00-BA49A2EBBE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2" name="Group 1008">
          <a:extLst>
            <a:ext uri="{FF2B5EF4-FFF2-40B4-BE49-F238E27FC236}">
              <a16:creationId xmlns:a16="http://schemas.microsoft.com/office/drawing/2014/main" id="{66936204-9DD2-48F9-BEC3-AC7B86F59A9E}"/>
            </a:ext>
          </a:extLst>
        </xdr:cNvPr>
        <xdr:cNvGrpSpPr>
          <a:grpSpLocks/>
        </xdr:cNvGrpSpPr>
      </xdr:nvGrpSpPr>
      <xdr:grpSpPr bwMode="auto">
        <a:xfrm>
          <a:off x="1937398" y="7938602"/>
          <a:ext cx="0" cy="102183"/>
          <a:chOff x="5475762" y="47760700"/>
          <a:chExt cx="314325" cy="230209"/>
        </a:xfrm>
      </xdr:grpSpPr>
      <xdr:cxnSp macro="">
        <xdr:nvCxnSpPr>
          <xdr:cNvPr id="663" name="Straight Connector 662">
            <a:extLst>
              <a:ext uri="{FF2B5EF4-FFF2-40B4-BE49-F238E27FC236}">
                <a16:creationId xmlns:a16="http://schemas.microsoft.com/office/drawing/2014/main" id="{ECED777E-2CD7-467F-00BD-DF9C022824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64" name="Straight Connector 529">
            <a:extLst>
              <a:ext uri="{FF2B5EF4-FFF2-40B4-BE49-F238E27FC236}">
                <a16:creationId xmlns:a16="http://schemas.microsoft.com/office/drawing/2014/main" id="{D4BD2E72-072B-A0E1-C547-D4A1D78ABD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65" name="Straight Connector 531">
            <a:extLst>
              <a:ext uri="{FF2B5EF4-FFF2-40B4-BE49-F238E27FC236}">
                <a16:creationId xmlns:a16="http://schemas.microsoft.com/office/drawing/2014/main" id="{EADF89F2-E3E5-0534-434C-BE759D70F4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66" name="Straight Connector 533">
            <a:extLst>
              <a:ext uri="{FF2B5EF4-FFF2-40B4-BE49-F238E27FC236}">
                <a16:creationId xmlns:a16="http://schemas.microsoft.com/office/drawing/2014/main" id="{2ADE3B18-CCE9-7711-D666-D293319675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7" name="Straight Connector 535">
            <a:extLst>
              <a:ext uri="{FF2B5EF4-FFF2-40B4-BE49-F238E27FC236}">
                <a16:creationId xmlns:a16="http://schemas.microsoft.com/office/drawing/2014/main" id="{180008C5-B922-D5F7-BEB7-1CD5F6E351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8" name="Straight Connector 537">
            <a:extLst>
              <a:ext uri="{FF2B5EF4-FFF2-40B4-BE49-F238E27FC236}">
                <a16:creationId xmlns:a16="http://schemas.microsoft.com/office/drawing/2014/main" id="{69F10D32-A060-9C08-B7EC-A9E68AC3E7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9" name="Group 1008">
          <a:extLst>
            <a:ext uri="{FF2B5EF4-FFF2-40B4-BE49-F238E27FC236}">
              <a16:creationId xmlns:a16="http://schemas.microsoft.com/office/drawing/2014/main" id="{8A7814BD-F8FF-4867-95A5-4DBDDD0B0E77}"/>
            </a:ext>
          </a:extLst>
        </xdr:cNvPr>
        <xdr:cNvGrpSpPr>
          <a:grpSpLocks/>
        </xdr:cNvGrpSpPr>
      </xdr:nvGrpSpPr>
      <xdr:grpSpPr bwMode="auto">
        <a:xfrm>
          <a:off x="1937398" y="7938602"/>
          <a:ext cx="0" cy="102183"/>
          <a:chOff x="5475762" y="47760700"/>
          <a:chExt cx="314325" cy="230209"/>
        </a:xfrm>
      </xdr:grpSpPr>
      <xdr:cxnSp macro="">
        <xdr:nvCxnSpPr>
          <xdr:cNvPr id="670" name="Straight Connector 669">
            <a:extLst>
              <a:ext uri="{FF2B5EF4-FFF2-40B4-BE49-F238E27FC236}">
                <a16:creationId xmlns:a16="http://schemas.microsoft.com/office/drawing/2014/main" id="{E981638D-CE8C-7FF0-1C59-33318D161B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1" name="Straight Connector 529">
            <a:extLst>
              <a:ext uri="{FF2B5EF4-FFF2-40B4-BE49-F238E27FC236}">
                <a16:creationId xmlns:a16="http://schemas.microsoft.com/office/drawing/2014/main" id="{55867742-BDA6-45E5-C079-609AD8C9B0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2" name="Straight Connector 531">
            <a:extLst>
              <a:ext uri="{FF2B5EF4-FFF2-40B4-BE49-F238E27FC236}">
                <a16:creationId xmlns:a16="http://schemas.microsoft.com/office/drawing/2014/main" id="{D0F73AA5-D168-3DBA-5DFC-A4D8E23DB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73" name="Straight Connector 533">
            <a:extLst>
              <a:ext uri="{FF2B5EF4-FFF2-40B4-BE49-F238E27FC236}">
                <a16:creationId xmlns:a16="http://schemas.microsoft.com/office/drawing/2014/main" id="{D22719F5-3BA1-EAB5-BD81-CF4ABA2920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4" name="Straight Connector 535">
            <a:extLst>
              <a:ext uri="{FF2B5EF4-FFF2-40B4-BE49-F238E27FC236}">
                <a16:creationId xmlns:a16="http://schemas.microsoft.com/office/drawing/2014/main" id="{C1A83A68-8E35-7A3C-21AF-048BF5CFE1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5" name="Straight Connector 537">
            <a:extLst>
              <a:ext uri="{FF2B5EF4-FFF2-40B4-BE49-F238E27FC236}">
                <a16:creationId xmlns:a16="http://schemas.microsoft.com/office/drawing/2014/main" id="{84F10708-2733-393A-CE4C-0EFBB88CD2E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76" name="Group 1008">
          <a:extLst>
            <a:ext uri="{FF2B5EF4-FFF2-40B4-BE49-F238E27FC236}">
              <a16:creationId xmlns:a16="http://schemas.microsoft.com/office/drawing/2014/main" id="{D5E1B955-6232-4D32-B6CE-79D81350ED6A}"/>
            </a:ext>
          </a:extLst>
        </xdr:cNvPr>
        <xdr:cNvGrpSpPr>
          <a:grpSpLocks/>
        </xdr:cNvGrpSpPr>
      </xdr:nvGrpSpPr>
      <xdr:grpSpPr bwMode="auto">
        <a:xfrm>
          <a:off x="1937398" y="7938602"/>
          <a:ext cx="0" cy="102183"/>
          <a:chOff x="5475762" y="47760700"/>
          <a:chExt cx="314325" cy="230209"/>
        </a:xfrm>
      </xdr:grpSpPr>
      <xdr:cxnSp macro="">
        <xdr:nvCxnSpPr>
          <xdr:cNvPr id="677" name="Straight Connector 676">
            <a:extLst>
              <a:ext uri="{FF2B5EF4-FFF2-40B4-BE49-F238E27FC236}">
                <a16:creationId xmlns:a16="http://schemas.microsoft.com/office/drawing/2014/main" id="{81928F0B-88D2-4CB2-0B7E-32C3634137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8" name="Straight Connector 529">
            <a:extLst>
              <a:ext uri="{FF2B5EF4-FFF2-40B4-BE49-F238E27FC236}">
                <a16:creationId xmlns:a16="http://schemas.microsoft.com/office/drawing/2014/main" id="{FAD738B7-1801-BBA3-1B6D-C77B2E0425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9" name="Straight Connector 531">
            <a:extLst>
              <a:ext uri="{FF2B5EF4-FFF2-40B4-BE49-F238E27FC236}">
                <a16:creationId xmlns:a16="http://schemas.microsoft.com/office/drawing/2014/main" id="{700548DA-D8AE-C1C0-EE4C-562D73E516A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0" name="Straight Connector 533">
            <a:extLst>
              <a:ext uri="{FF2B5EF4-FFF2-40B4-BE49-F238E27FC236}">
                <a16:creationId xmlns:a16="http://schemas.microsoft.com/office/drawing/2014/main" id="{FB73A61C-12C6-1D90-D8EC-0492CE6019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1" name="Straight Connector 535">
            <a:extLst>
              <a:ext uri="{FF2B5EF4-FFF2-40B4-BE49-F238E27FC236}">
                <a16:creationId xmlns:a16="http://schemas.microsoft.com/office/drawing/2014/main" id="{078257E2-E7C2-AA63-6824-5E77F30AFC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2" name="Straight Connector 537">
            <a:extLst>
              <a:ext uri="{FF2B5EF4-FFF2-40B4-BE49-F238E27FC236}">
                <a16:creationId xmlns:a16="http://schemas.microsoft.com/office/drawing/2014/main" id="{7C0BA22E-FCC7-F8C7-C3DF-2C3EEC94820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83" name="Group 1008">
          <a:extLst>
            <a:ext uri="{FF2B5EF4-FFF2-40B4-BE49-F238E27FC236}">
              <a16:creationId xmlns:a16="http://schemas.microsoft.com/office/drawing/2014/main" id="{BAB9FFF3-28AA-4898-B6D2-716A873CD1CA}"/>
            </a:ext>
          </a:extLst>
        </xdr:cNvPr>
        <xdr:cNvGrpSpPr>
          <a:grpSpLocks/>
        </xdr:cNvGrpSpPr>
      </xdr:nvGrpSpPr>
      <xdr:grpSpPr bwMode="auto">
        <a:xfrm>
          <a:off x="1937398" y="7938602"/>
          <a:ext cx="0" cy="102183"/>
          <a:chOff x="5475762" y="47760700"/>
          <a:chExt cx="314325" cy="230209"/>
        </a:xfrm>
      </xdr:grpSpPr>
      <xdr:cxnSp macro="">
        <xdr:nvCxnSpPr>
          <xdr:cNvPr id="684" name="Straight Connector 683">
            <a:extLst>
              <a:ext uri="{FF2B5EF4-FFF2-40B4-BE49-F238E27FC236}">
                <a16:creationId xmlns:a16="http://schemas.microsoft.com/office/drawing/2014/main" id="{D75E8554-ABEC-F484-CE8F-7CBDDA39BB8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85" name="Straight Connector 529">
            <a:extLst>
              <a:ext uri="{FF2B5EF4-FFF2-40B4-BE49-F238E27FC236}">
                <a16:creationId xmlns:a16="http://schemas.microsoft.com/office/drawing/2014/main" id="{31AA4F7F-05A9-E9EA-638D-B4F3461B4BB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86" name="Straight Connector 531">
            <a:extLst>
              <a:ext uri="{FF2B5EF4-FFF2-40B4-BE49-F238E27FC236}">
                <a16:creationId xmlns:a16="http://schemas.microsoft.com/office/drawing/2014/main" id="{3BB9C184-1C24-16BD-0EAA-D55812B40F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7" name="Straight Connector 533">
            <a:extLst>
              <a:ext uri="{FF2B5EF4-FFF2-40B4-BE49-F238E27FC236}">
                <a16:creationId xmlns:a16="http://schemas.microsoft.com/office/drawing/2014/main" id="{37B14117-21E0-44AB-D73F-54DAE866E3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8" name="Straight Connector 535">
            <a:extLst>
              <a:ext uri="{FF2B5EF4-FFF2-40B4-BE49-F238E27FC236}">
                <a16:creationId xmlns:a16="http://schemas.microsoft.com/office/drawing/2014/main" id="{5F7F5859-A1D9-EAD4-2DCB-C9333AE636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9" name="Straight Connector 537">
            <a:extLst>
              <a:ext uri="{FF2B5EF4-FFF2-40B4-BE49-F238E27FC236}">
                <a16:creationId xmlns:a16="http://schemas.microsoft.com/office/drawing/2014/main" id="{876E6166-27E2-7197-0F16-55BB5E07B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0" name="Group 1008">
          <a:extLst>
            <a:ext uri="{FF2B5EF4-FFF2-40B4-BE49-F238E27FC236}">
              <a16:creationId xmlns:a16="http://schemas.microsoft.com/office/drawing/2014/main" id="{1DF57C78-5F3C-4B71-956B-5261629EF4CB}"/>
            </a:ext>
          </a:extLst>
        </xdr:cNvPr>
        <xdr:cNvGrpSpPr>
          <a:grpSpLocks/>
        </xdr:cNvGrpSpPr>
      </xdr:nvGrpSpPr>
      <xdr:grpSpPr bwMode="auto">
        <a:xfrm>
          <a:off x="1937398" y="7938602"/>
          <a:ext cx="0" cy="102183"/>
          <a:chOff x="5475762" y="47760700"/>
          <a:chExt cx="314325" cy="230209"/>
        </a:xfrm>
      </xdr:grpSpPr>
      <xdr:cxnSp macro="">
        <xdr:nvCxnSpPr>
          <xdr:cNvPr id="691" name="Straight Connector 690">
            <a:extLst>
              <a:ext uri="{FF2B5EF4-FFF2-40B4-BE49-F238E27FC236}">
                <a16:creationId xmlns:a16="http://schemas.microsoft.com/office/drawing/2014/main" id="{0692CB86-3DD6-7010-71ED-2A91123B99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2" name="Straight Connector 529">
            <a:extLst>
              <a:ext uri="{FF2B5EF4-FFF2-40B4-BE49-F238E27FC236}">
                <a16:creationId xmlns:a16="http://schemas.microsoft.com/office/drawing/2014/main" id="{F70729E8-D40E-ED25-D9C4-D494C2F89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93" name="Straight Connector 531">
            <a:extLst>
              <a:ext uri="{FF2B5EF4-FFF2-40B4-BE49-F238E27FC236}">
                <a16:creationId xmlns:a16="http://schemas.microsoft.com/office/drawing/2014/main" id="{1ECE6B56-596C-A06C-AE63-36237B41C6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94" name="Straight Connector 533">
            <a:extLst>
              <a:ext uri="{FF2B5EF4-FFF2-40B4-BE49-F238E27FC236}">
                <a16:creationId xmlns:a16="http://schemas.microsoft.com/office/drawing/2014/main" id="{ACC6C8AB-9681-83A9-95FF-D5F429D49E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5" name="Straight Connector 535">
            <a:extLst>
              <a:ext uri="{FF2B5EF4-FFF2-40B4-BE49-F238E27FC236}">
                <a16:creationId xmlns:a16="http://schemas.microsoft.com/office/drawing/2014/main" id="{BF6C616E-3AF7-50F3-BF28-C468488EAA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6" name="Straight Connector 537">
            <a:extLst>
              <a:ext uri="{FF2B5EF4-FFF2-40B4-BE49-F238E27FC236}">
                <a16:creationId xmlns:a16="http://schemas.microsoft.com/office/drawing/2014/main" id="{22D17E32-6555-5835-2848-02E9C1B186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7" name="Group 1008">
          <a:extLst>
            <a:ext uri="{FF2B5EF4-FFF2-40B4-BE49-F238E27FC236}">
              <a16:creationId xmlns:a16="http://schemas.microsoft.com/office/drawing/2014/main" id="{77AE0E3E-F0F2-4B78-A2CB-9FDB7A532204}"/>
            </a:ext>
          </a:extLst>
        </xdr:cNvPr>
        <xdr:cNvGrpSpPr>
          <a:grpSpLocks/>
        </xdr:cNvGrpSpPr>
      </xdr:nvGrpSpPr>
      <xdr:grpSpPr bwMode="auto">
        <a:xfrm>
          <a:off x="1937398" y="7938602"/>
          <a:ext cx="0" cy="102183"/>
          <a:chOff x="5475762" y="47760700"/>
          <a:chExt cx="314325" cy="230209"/>
        </a:xfrm>
      </xdr:grpSpPr>
      <xdr:cxnSp macro="">
        <xdr:nvCxnSpPr>
          <xdr:cNvPr id="698" name="Straight Connector 697">
            <a:extLst>
              <a:ext uri="{FF2B5EF4-FFF2-40B4-BE49-F238E27FC236}">
                <a16:creationId xmlns:a16="http://schemas.microsoft.com/office/drawing/2014/main" id="{B1E1499A-D0B9-23FD-C044-7DF666C22C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9" name="Straight Connector 529">
            <a:extLst>
              <a:ext uri="{FF2B5EF4-FFF2-40B4-BE49-F238E27FC236}">
                <a16:creationId xmlns:a16="http://schemas.microsoft.com/office/drawing/2014/main" id="{85035F4A-1726-E61D-624E-87C6FC9E13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0" name="Straight Connector 531">
            <a:extLst>
              <a:ext uri="{FF2B5EF4-FFF2-40B4-BE49-F238E27FC236}">
                <a16:creationId xmlns:a16="http://schemas.microsoft.com/office/drawing/2014/main" id="{4A43FC87-BD85-0E5E-739E-13F667C353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1" name="Straight Connector 533">
            <a:extLst>
              <a:ext uri="{FF2B5EF4-FFF2-40B4-BE49-F238E27FC236}">
                <a16:creationId xmlns:a16="http://schemas.microsoft.com/office/drawing/2014/main" id="{95C1FB2D-96F3-776A-18E9-438DA8D8CA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2" name="Straight Connector 535">
            <a:extLst>
              <a:ext uri="{FF2B5EF4-FFF2-40B4-BE49-F238E27FC236}">
                <a16:creationId xmlns:a16="http://schemas.microsoft.com/office/drawing/2014/main" id="{FDEAA377-D55C-054C-8405-088FBA993C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3" name="Straight Connector 537">
            <a:extLst>
              <a:ext uri="{FF2B5EF4-FFF2-40B4-BE49-F238E27FC236}">
                <a16:creationId xmlns:a16="http://schemas.microsoft.com/office/drawing/2014/main" id="{9517775A-F426-7E56-9087-9CAD9791C6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04" name="Group 1008">
          <a:extLst>
            <a:ext uri="{FF2B5EF4-FFF2-40B4-BE49-F238E27FC236}">
              <a16:creationId xmlns:a16="http://schemas.microsoft.com/office/drawing/2014/main" id="{3B9183B1-4A67-4E24-937E-8E4C1D0814A8}"/>
            </a:ext>
          </a:extLst>
        </xdr:cNvPr>
        <xdr:cNvGrpSpPr>
          <a:grpSpLocks/>
        </xdr:cNvGrpSpPr>
      </xdr:nvGrpSpPr>
      <xdr:grpSpPr bwMode="auto">
        <a:xfrm>
          <a:off x="1937398" y="7938602"/>
          <a:ext cx="0" cy="102183"/>
          <a:chOff x="5475762" y="47760700"/>
          <a:chExt cx="314325" cy="230209"/>
        </a:xfrm>
      </xdr:grpSpPr>
      <xdr:cxnSp macro="">
        <xdr:nvCxnSpPr>
          <xdr:cNvPr id="705" name="Straight Connector 704">
            <a:extLst>
              <a:ext uri="{FF2B5EF4-FFF2-40B4-BE49-F238E27FC236}">
                <a16:creationId xmlns:a16="http://schemas.microsoft.com/office/drawing/2014/main" id="{B0D4A099-28A8-2784-3ED8-EC9356D5DB7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06" name="Straight Connector 529">
            <a:extLst>
              <a:ext uri="{FF2B5EF4-FFF2-40B4-BE49-F238E27FC236}">
                <a16:creationId xmlns:a16="http://schemas.microsoft.com/office/drawing/2014/main" id="{F121239F-20BA-98F1-1F74-8FF2C551D1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7" name="Straight Connector 531">
            <a:extLst>
              <a:ext uri="{FF2B5EF4-FFF2-40B4-BE49-F238E27FC236}">
                <a16:creationId xmlns:a16="http://schemas.microsoft.com/office/drawing/2014/main" id="{BEC4D5F7-2893-8E87-682C-616E0C87A08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8" name="Straight Connector 533">
            <a:extLst>
              <a:ext uri="{FF2B5EF4-FFF2-40B4-BE49-F238E27FC236}">
                <a16:creationId xmlns:a16="http://schemas.microsoft.com/office/drawing/2014/main" id="{D2BBE8B5-93ED-825E-D17B-1C2EBD84A5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9" name="Straight Connector 535">
            <a:extLst>
              <a:ext uri="{FF2B5EF4-FFF2-40B4-BE49-F238E27FC236}">
                <a16:creationId xmlns:a16="http://schemas.microsoft.com/office/drawing/2014/main" id="{779141AC-8EF3-D7BC-6A0E-24194BCC6E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0" name="Straight Connector 537">
            <a:extLst>
              <a:ext uri="{FF2B5EF4-FFF2-40B4-BE49-F238E27FC236}">
                <a16:creationId xmlns:a16="http://schemas.microsoft.com/office/drawing/2014/main" id="{FB6DD9C3-7CA4-918B-8923-2B41F2125C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1" name="Group 1008">
          <a:extLst>
            <a:ext uri="{FF2B5EF4-FFF2-40B4-BE49-F238E27FC236}">
              <a16:creationId xmlns:a16="http://schemas.microsoft.com/office/drawing/2014/main" id="{0BAA62C7-DC6F-41E3-B0D7-E268E8AB74E8}"/>
            </a:ext>
          </a:extLst>
        </xdr:cNvPr>
        <xdr:cNvGrpSpPr>
          <a:grpSpLocks/>
        </xdr:cNvGrpSpPr>
      </xdr:nvGrpSpPr>
      <xdr:grpSpPr bwMode="auto">
        <a:xfrm>
          <a:off x="1937398" y="7938602"/>
          <a:ext cx="0" cy="102183"/>
          <a:chOff x="5475762" y="47760700"/>
          <a:chExt cx="314325" cy="230209"/>
        </a:xfrm>
      </xdr:grpSpPr>
      <xdr:cxnSp macro="">
        <xdr:nvCxnSpPr>
          <xdr:cNvPr id="712" name="Straight Connector 711">
            <a:extLst>
              <a:ext uri="{FF2B5EF4-FFF2-40B4-BE49-F238E27FC236}">
                <a16:creationId xmlns:a16="http://schemas.microsoft.com/office/drawing/2014/main" id="{AADEA6CE-75BD-A64F-C494-C92347FA2E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13" name="Straight Connector 529">
            <a:extLst>
              <a:ext uri="{FF2B5EF4-FFF2-40B4-BE49-F238E27FC236}">
                <a16:creationId xmlns:a16="http://schemas.microsoft.com/office/drawing/2014/main" id="{82EACEEA-7ABC-0896-2075-0F533E34B30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14" name="Straight Connector 531">
            <a:extLst>
              <a:ext uri="{FF2B5EF4-FFF2-40B4-BE49-F238E27FC236}">
                <a16:creationId xmlns:a16="http://schemas.microsoft.com/office/drawing/2014/main" id="{9AC825E6-223C-0821-3970-7EB648873D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15" name="Straight Connector 533">
            <a:extLst>
              <a:ext uri="{FF2B5EF4-FFF2-40B4-BE49-F238E27FC236}">
                <a16:creationId xmlns:a16="http://schemas.microsoft.com/office/drawing/2014/main" id="{9116F365-146C-F413-F19F-1F2EA1863A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6" name="Straight Connector 535">
            <a:extLst>
              <a:ext uri="{FF2B5EF4-FFF2-40B4-BE49-F238E27FC236}">
                <a16:creationId xmlns:a16="http://schemas.microsoft.com/office/drawing/2014/main" id="{E277D019-8776-1435-2BFB-151821D68B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7" name="Straight Connector 537">
            <a:extLst>
              <a:ext uri="{FF2B5EF4-FFF2-40B4-BE49-F238E27FC236}">
                <a16:creationId xmlns:a16="http://schemas.microsoft.com/office/drawing/2014/main" id="{EDD62894-4BD7-6D98-D62F-9F0BA2EB1B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8" name="Group 1008">
          <a:extLst>
            <a:ext uri="{FF2B5EF4-FFF2-40B4-BE49-F238E27FC236}">
              <a16:creationId xmlns:a16="http://schemas.microsoft.com/office/drawing/2014/main" id="{7815775F-CAEB-4D30-8B51-894FC54C5480}"/>
            </a:ext>
          </a:extLst>
        </xdr:cNvPr>
        <xdr:cNvGrpSpPr>
          <a:grpSpLocks/>
        </xdr:cNvGrpSpPr>
      </xdr:nvGrpSpPr>
      <xdr:grpSpPr bwMode="auto">
        <a:xfrm>
          <a:off x="1937398" y="7938602"/>
          <a:ext cx="0" cy="102183"/>
          <a:chOff x="5475762" y="47760700"/>
          <a:chExt cx="314325" cy="230209"/>
        </a:xfrm>
      </xdr:grpSpPr>
      <xdr:cxnSp macro="">
        <xdr:nvCxnSpPr>
          <xdr:cNvPr id="719" name="Straight Connector 718">
            <a:extLst>
              <a:ext uri="{FF2B5EF4-FFF2-40B4-BE49-F238E27FC236}">
                <a16:creationId xmlns:a16="http://schemas.microsoft.com/office/drawing/2014/main" id="{3A41D8E5-D604-205E-4BD5-0CD57C17305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0" name="Straight Connector 529">
            <a:extLst>
              <a:ext uri="{FF2B5EF4-FFF2-40B4-BE49-F238E27FC236}">
                <a16:creationId xmlns:a16="http://schemas.microsoft.com/office/drawing/2014/main" id="{AA124941-7718-BCC8-1551-EC8A3E85BC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1" name="Straight Connector 531">
            <a:extLst>
              <a:ext uri="{FF2B5EF4-FFF2-40B4-BE49-F238E27FC236}">
                <a16:creationId xmlns:a16="http://schemas.microsoft.com/office/drawing/2014/main" id="{F93D1903-2959-0A9A-25DE-36F1C8C59C1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2" name="Straight Connector 533">
            <a:extLst>
              <a:ext uri="{FF2B5EF4-FFF2-40B4-BE49-F238E27FC236}">
                <a16:creationId xmlns:a16="http://schemas.microsoft.com/office/drawing/2014/main" id="{82D2AFB0-B19B-66F5-1683-F787F6B035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3" name="Straight Connector 535">
            <a:extLst>
              <a:ext uri="{FF2B5EF4-FFF2-40B4-BE49-F238E27FC236}">
                <a16:creationId xmlns:a16="http://schemas.microsoft.com/office/drawing/2014/main" id="{54E6488A-38D6-0C1E-2134-32C686CCA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4" name="Straight Connector 537">
            <a:extLst>
              <a:ext uri="{FF2B5EF4-FFF2-40B4-BE49-F238E27FC236}">
                <a16:creationId xmlns:a16="http://schemas.microsoft.com/office/drawing/2014/main" id="{C72F2738-09D8-43BC-86C7-D0565C2BF0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25" name="Group 1008">
          <a:extLst>
            <a:ext uri="{FF2B5EF4-FFF2-40B4-BE49-F238E27FC236}">
              <a16:creationId xmlns:a16="http://schemas.microsoft.com/office/drawing/2014/main" id="{725FE25D-BA0B-422E-BC30-69648BE28B0C}"/>
            </a:ext>
          </a:extLst>
        </xdr:cNvPr>
        <xdr:cNvGrpSpPr>
          <a:grpSpLocks/>
        </xdr:cNvGrpSpPr>
      </xdr:nvGrpSpPr>
      <xdr:grpSpPr bwMode="auto">
        <a:xfrm>
          <a:off x="1937398" y="7938602"/>
          <a:ext cx="0" cy="102183"/>
          <a:chOff x="5475762" y="47760700"/>
          <a:chExt cx="314325" cy="230209"/>
        </a:xfrm>
      </xdr:grpSpPr>
      <xdr:cxnSp macro="">
        <xdr:nvCxnSpPr>
          <xdr:cNvPr id="726" name="Straight Connector 725">
            <a:extLst>
              <a:ext uri="{FF2B5EF4-FFF2-40B4-BE49-F238E27FC236}">
                <a16:creationId xmlns:a16="http://schemas.microsoft.com/office/drawing/2014/main" id="{5B876C47-9066-46B1-3812-775EB825BE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7" name="Straight Connector 529">
            <a:extLst>
              <a:ext uri="{FF2B5EF4-FFF2-40B4-BE49-F238E27FC236}">
                <a16:creationId xmlns:a16="http://schemas.microsoft.com/office/drawing/2014/main" id="{CAFD36D7-1D25-A6B1-7588-B4F2BACFA95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8" name="Straight Connector 531">
            <a:extLst>
              <a:ext uri="{FF2B5EF4-FFF2-40B4-BE49-F238E27FC236}">
                <a16:creationId xmlns:a16="http://schemas.microsoft.com/office/drawing/2014/main" id="{1F96D6BF-621B-5900-489A-B6199415A0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9" name="Straight Connector 533">
            <a:extLst>
              <a:ext uri="{FF2B5EF4-FFF2-40B4-BE49-F238E27FC236}">
                <a16:creationId xmlns:a16="http://schemas.microsoft.com/office/drawing/2014/main" id="{0DF8AC6D-6E13-974D-6821-7B5E9D704E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0" name="Straight Connector 535">
            <a:extLst>
              <a:ext uri="{FF2B5EF4-FFF2-40B4-BE49-F238E27FC236}">
                <a16:creationId xmlns:a16="http://schemas.microsoft.com/office/drawing/2014/main" id="{25F5C84A-100A-209C-B57F-BC676BCD8F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1" name="Straight Connector 537">
            <a:extLst>
              <a:ext uri="{FF2B5EF4-FFF2-40B4-BE49-F238E27FC236}">
                <a16:creationId xmlns:a16="http://schemas.microsoft.com/office/drawing/2014/main" id="{248E3233-B1FD-0B35-FA99-9B21D8690E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2" name="Group 1008">
          <a:extLst>
            <a:ext uri="{FF2B5EF4-FFF2-40B4-BE49-F238E27FC236}">
              <a16:creationId xmlns:a16="http://schemas.microsoft.com/office/drawing/2014/main" id="{2004A89A-D33D-4F89-9AC2-8703018339A3}"/>
            </a:ext>
          </a:extLst>
        </xdr:cNvPr>
        <xdr:cNvGrpSpPr>
          <a:grpSpLocks/>
        </xdr:cNvGrpSpPr>
      </xdr:nvGrpSpPr>
      <xdr:grpSpPr bwMode="auto">
        <a:xfrm>
          <a:off x="1937398" y="7938602"/>
          <a:ext cx="0" cy="102183"/>
          <a:chOff x="5475762" y="47760700"/>
          <a:chExt cx="314325" cy="230209"/>
        </a:xfrm>
      </xdr:grpSpPr>
      <xdr:cxnSp macro="">
        <xdr:nvCxnSpPr>
          <xdr:cNvPr id="733" name="Straight Connector 732">
            <a:extLst>
              <a:ext uri="{FF2B5EF4-FFF2-40B4-BE49-F238E27FC236}">
                <a16:creationId xmlns:a16="http://schemas.microsoft.com/office/drawing/2014/main" id="{EAD0630F-B00A-0A69-D1DC-7AE400D89B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34" name="Straight Connector 529">
            <a:extLst>
              <a:ext uri="{FF2B5EF4-FFF2-40B4-BE49-F238E27FC236}">
                <a16:creationId xmlns:a16="http://schemas.microsoft.com/office/drawing/2014/main" id="{E0BF01D3-DAAC-0E24-EC0F-6D3B1EE99E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35" name="Straight Connector 531">
            <a:extLst>
              <a:ext uri="{FF2B5EF4-FFF2-40B4-BE49-F238E27FC236}">
                <a16:creationId xmlns:a16="http://schemas.microsoft.com/office/drawing/2014/main" id="{5EE1CF85-8B47-3E5B-D931-3CF7949341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36" name="Straight Connector 533">
            <a:extLst>
              <a:ext uri="{FF2B5EF4-FFF2-40B4-BE49-F238E27FC236}">
                <a16:creationId xmlns:a16="http://schemas.microsoft.com/office/drawing/2014/main" id="{762C5A68-9778-2E76-168A-5CEDEA6448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7" name="Straight Connector 535">
            <a:extLst>
              <a:ext uri="{FF2B5EF4-FFF2-40B4-BE49-F238E27FC236}">
                <a16:creationId xmlns:a16="http://schemas.microsoft.com/office/drawing/2014/main" id="{DD80CD92-1EB5-3F8E-855E-E04851EBAA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8" name="Straight Connector 537">
            <a:extLst>
              <a:ext uri="{FF2B5EF4-FFF2-40B4-BE49-F238E27FC236}">
                <a16:creationId xmlns:a16="http://schemas.microsoft.com/office/drawing/2014/main" id="{7F0F9CA1-4449-97C3-E55D-5C327DE9E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9" name="Group 1008">
          <a:extLst>
            <a:ext uri="{FF2B5EF4-FFF2-40B4-BE49-F238E27FC236}">
              <a16:creationId xmlns:a16="http://schemas.microsoft.com/office/drawing/2014/main" id="{6FA57E29-6840-4886-9AE0-E6F2656A81F4}"/>
            </a:ext>
          </a:extLst>
        </xdr:cNvPr>
        <xdr:cNvGrpSpPr>
          <a:grpSpLocks/>
        </xdr:cNvGrpSpPr>
      </xdr:nvGrpSpPr>
      <xdr:grpSpPr bwMode="auto">
        <a:xfrm>
          <a:off x="1937398" y="7938602"/>
          <a:ext cx="0" cy="102183"/>
          <a:chOff x="5475762" y="47760700"/>
          <a:chExt cx="314325" cy="230209"/>
        </a:xfrm>
      </xdr:grpSpPr>
      <xdr:cxnSp macro="">
        <xdr:nvCxnSpPr>
          <xdr:cNvPr id="740" name="Straight Connector 739">
            <a:extLst>
              <a:ext uri="{FF2B5EF4-FFF2-40B4-BE49-F238E27FC236}">
                <a16:creationId xmlns:a16="http://schemas.microsoft.com/office/drawing/2014/main" id="{B2C8A259-21EA-C19D-5E13-8442407CCD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1" name="Straight Connector 529">
            <a:extLst>
              <a:ext uri="{FF2B5EF4-FFF2-40B4-BE49-F238E27FC236}">
                <a16:creationId xmlns:a16="http://schemas.microsoft.com/office/drawing/2014/main" id="{6102AF3C-8242-9C6B-0469-A72A5B6FD8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2" name="Straight Connector 531">
            <a:extLst>
              <a:ext uri="{FF2B5EF4-FFF2-40B4-BE49-F238E27FC236}">
                <a16:creationId xmlns:a16="http://schemas.microsoft.com/office/drawing/2014/main" id="{2B40923E-59BF-93F4-E2B2-CBC04161F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43" name="Straight Connector 533">
            <a:extLst>
              <a:ext uri="{FF2B5EF4-FFF2-40B4-BE49-F238E27FC236}">
                <a16:creationId xmlns:a16="http://schemas.microsoft.com/office/drawing/2014/main" id="{F0D72EC4-3F7A-EDA0-0DB7-024D357CD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4" name="Straight Connector 535">
            <a:extLst>
              <a:ext uri="{FF2B5EF4-FFF2-40B4-BE49-F238E27FC236}">
                <a16:creationId xmlns:a16="http://schemas.microsoft.com/office/drawing/2014/main" id="{A17CF997-D5EB-AE32-671D-E0F8CB345A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5" name="Straight Connector 537">
            <a:extLst>
              <a:ext uri="{FF2B5EF4-FFF2-40B4-BE49-F238E27FC236}">
                <a16:creationId xmlns:a16="http://schemas.microsoft.com/office/drawing/2014/main" id="{8E8E2226-9B25-3C5F-940E-33C80398E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46" name="Group 1008">
          <a:extLst>
            <a:ext uri="{FF2B5EF4-FFF2-40B4-BE49-F238E27FC236}">
              <a16:creationId xmlns:a16="http://schemas.microsoft.com/office/drawing/2014/main" id="{A5A37642-088F-46DF-95ED-EE437926DBB7}"/>
            </a:ext>
          </a:extLst>
        </xdr:cNvPr>
        <xdr:cNvGrpSpPr>
          <a:grpSpLocks/>
        </xdr:cNvGrpSpPr>
      </xdr:nvGrpSpPr>
      <xdr:grpSpPr bwMode="auto">
        <a:xfrm>
          <a:off x="1937398" y="7938602"/>
          <a:ext cx="0" cy="102183"/>
          <a:chOff x="5475762" y="47760700"/>
          <a:chExt cx="314325" cy="230209"/>
        </a:xfrm>
      </xdr:grpSpPr>
      <xdr:cxnSp macro="">
        <xdr:nvCxnSpPr>
          <xdr:cNvPr id="747" name="Straight Connector 746">
            <a:extLst>
              <a:ext uri="{FF2B5EF4-FFF2-40B4-BE49-F238E27FC236}">
                <a16:creationId xmlns:a16="http://schemas.microsoft.com/office/drawing/2014/main" id="{0D7113E7-3EF2-5038-7A5E-ED6D9612AC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8" name="Straight Connector 529">
            <a:extLst>
              <a:ext uri="{FF2B5EF4-FFF2-40B4-BE49-F238E27FC236}">
                <a16:creationId xmlns:a16="http://schemas.microsoft.com/office/drawing/2014/main" id="{4015F4E8-7CCE-83CD-B12E-C677E47816F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9" name="Straight Connector 531">
            <a:extLst>
              <a:ext uri="{FF2B5EF4-FFF2-40B4-BE49-F238E27FC236}">
                <a16:creationId xmlns:a16="http://schemas.microsoft.com/office/drawing/2014/main" id="{72963DCD-EA2B-7F1D-5D6D-273B16B1849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0" name="Straight Connector 533">
            <a:extLst>
              <a:ext uri="{FF2B5EF4-FFF2-40B4-BE49-F238E27FC236}">
                <a16:creationId xmlns:a16="http://schemas.microsoft.com/office/drawing/2014/main" id="{7AE59E3F-12C7-8D3C-D300-8C4C9A533D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1" name="Straight Connector 535">
            <a:extLst>
              <a:ext uri="{FF2B5EF4-FFF2-40B4-BE49-F238E27FC236}">
                <a16:creationId xmlns:a16="http://schemas.microsoft.com/office/drawing/2014/main" id="{D6B29E6B-B536-4626-8F33-8123F1B50E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2" name="Straight Connector 537">
            <a:extLst>
              <a:ext uri="{FF2B5EF4-FFF2-40B4-BE49-F238E27FC236}">
                <a16:creationId xmlns:a16="http://schemas.microsoft.com/office/drawing/2014/main" id="{E011787C-DA4F-C7A7-1267-F9C686C3D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53" name="Group 1008">
          <a:extLst>
            <a:ext uri="{FF2B5EF4-FFF2-40B4-BE49-F238E27FC236}">
              <a16:creationId xmlns:a16="http://schemas.microsoft.com/office/drawing/2014/main" id="{587856C3-04E4-43E0-85F1-81AA44EE1768}"/>
            </a:ext>
          </a:extLst>
        </xdr:cNvPr>
        <xdr:cNvGrpSpPr>
          <a:grpSpLocks/>
        </xdr:cNvGrpSpPr>
      </xdr:nvGrpSpPr>
      <xdr:grpSpPr bwMode="auto">
        <a:xfrm>
          <a:off x="1937398" y="7938602"/>
          <a:ext cx="0" cy="102183"/>
          <a:chOff x="5475762" y="47760700"/>
          <a:chExt cx="314325" cy="230209"/>
        </a:xfrm>
      </xdr:grpSpPr>
      <xdr:cxnSp macro="">
        <xdr:nvCxnSpPr>
          <xdr:cNvPr id="754" name="Straight Connector 753">
            <a:extLst>
              <a:ext uri="{FF2B5EF4-FFF2-40B4-BE49-F238E27FC236}">
                <a16:creationId xmlns:a16="http://schemas.microsoft.com/office/drawing/2014/main" id="{3CA6049D-FEFC-2BCE-71D0-291DC733D3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55" name="Straight Connector 529">
            <a:extLst>
              <a:ext uri="{FF2B5EF4-FFF2-40B4-BE49-F238E27FC236}">
                <a16:creationId xmlns:a16="http://schemas.microsoft.com/office/drawing/2014/main" id="{015BCB91-B671-401D-D4CC-B6D518D109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56" name="Straight Connector 531">
            <a:extLst>
              <a:ext uri="{FF2B5EF4-FFF2-40B4-BE49-F238E27FC236}">
                <a16:creationId xmlns:a16="http://schemas.microsoft.com/office/drawing/2014/main" id="{0EA38597-A0D8-DB25-806B-5FA4CFC1EF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7" name="Straight Connector 533">
            <a:extLst>
              <a:ext uri="{FF2B5EF4-FFF2-40B4-BE49-F238E27FC236}">
                <a16:creationId xmlns:a16="http://schemas.microsoft.com/office/drawing/2014/main" id="{150E6952-FBAF-7C63-FB22-13B2DAB6EB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8" name="Straight Connector 535">
            <a:extLst>
              <a:ext uri="{FF2B5EF4-FFF2-40B4-BE49-F238E27FC236}">
                <a16:creationId xmlns:a16="http://schemas.microsoft.com/office/drawing/2014/main" id="{C6855F53-D879-00EC-4F03-1790F035015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9" name="Straight Connector 537">
            <a:extLst>
              <a:ext uri="{FF2B5EF4-FFF2-40B4-BE49-F238E27FC236}">
                <a16:creationId xmlns:a16="http://schemas.microsoft.com/office/drawing/2014/main" id="{8FCFD44F-0B4A-B6CA-AB87-EC7092A8E7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0" name="Group 1008">
          <a:extLst>
            <a:ext uri="{FF2B5EF4-FFF2-40B4-BE49-F238E27FC236}">
              <a16:creationId xmlns:a16="http://schemas.microsoft.com/office/drawing/2014/main" id="{29023615-E367-4B6E-B37F-2E2D551E450F}"/>
            </a:ext>
          </a:extLst>
        </xdr:cNvPr>
        <xdr:cNvGrpSpPr>
          <a:grpSpLocks/>
        </xdr:cNvGrpSpPr>
      </xdr:nvGrpSpPr>
      <xdr:grpSpPr bwMode="auto">
        <a:xfrm>
          <a:off x="1937398" y="7938602"/>
          <a:ext cx="0" cy="102183"/>
          <a:chOff x="5475762" y="47760700"/>
          <a:chExt cx="314325" cy="230209"/>
        </a:xfrm>
      </xdr:grpSpPr>
      <xdr:cxnSp macro="">
        <xdr:nvCxnSpPr>
          <xdr:cNvPr id="761" name="Straight Connector 760">
            <a:extLst>
              <a:ext uri="{FF2B5EF4-FFF2-40B4-BE49-F238E27FC236}">
                <a16:creationId xmlns:a16="http://schemas.microsoft.com/office/drawing/2014/main" id="{D892DDC7-3E7F-71DF-0086-2A86C3450C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2" name="Straight Connector 529">
            <a:extLst>
              <a:ext uri="{FF2B5EF4-FFF2-40B4-BE49-F238E27FC236}">
                <a16:creationId xmlns:a16="http://schemas.microsoft.com/office/drawing/2014/main" id="{973CF2FC-18A1-C13F-99EE-017E051AB8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63" name="Straight Connector 531">
            <a:extLst>
              <a:ext uri="{FF2B5EF4-FFF2-40B4-BE49-F238E27FC236}">
                <a16:creationId xmlns:a16="http://schemas.microsoft.com/office/drawing/2014/main" id="{13B77DCA-1FB2-24FA-ADBD-F9F983B43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64" name="Straight Connector 533">
            <a:extLst>
              <a:ext uri="{FF2B5EF4-FFF2-40B4-BE49-F238E27FC236}">
                <a16:creationId xmlns:a16="http://schemas.microsoft.com/office/drawing/2014/main" id="{F19BBC53-E824-3AA4-CCA6-774E5C3B1F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5" name="Straight Connector 535">
            <a:extLst>
              <a:ext uri="{FF2B5EF4-FFF2-40B4-BE49-F238E27FC236}">
                <a16:creationId xmlns:a16="http://schemas.microsoft.com/office/drawing/2014/main" id="{E2AFB173-6E0E-78B9-0D6B-A7A2205CB9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6" name="Straight Connector 537">
            <a:extLst>
              <a:ext uri="{FF2B5EF4-FFF2-40B4-BE49-F238E27FC236}">
                <a16:creationId xmlns:a16="http://schemas.microsoft.com/office/drawing/2014/main" id="{1CC1D943-7133-5D7C-59B9-E6E8F177640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7" name="Group 1008">
          <a:extLst>
            <a:ext uri="{FF2B5EF4-FFF2-40B4-BE49-F238E27FC236}">
              <a16:creationId xmlns:a16="http://schemas.microsoft.com/office/drawing/2014/main" id="{4AD2D205-641E-4678-8B55-56FED835E909}"/>
            </a:ext>
          </a:extLst>
        </xdr:cNvPr>
        <xdr:cNvGrpSpPr>
          <a:grpSpLocks/>
        </xdr:cNvGrpSpPr>
      </xdr:nvGrpSpPr>
      <xdr:grpSpPr bwMode="auto">
        <a:xfrm>
          <a:off x="1937398" y="7938602"/>
          <a:ext cx="0" cy="102183"/>
          <a:chOff x="5475762" y="47760700"/>
          <a:chExt cx="314325" cy="230209"/>
        </a:xfrm>
      </xdr:grpSpPr>
      <xdr:cxnSp macro="">
        <xdr:nvCxnSpPr>
          <xdr:cNvPr id="768" name="Straight Connector 767">
            <a:extLst>
              <a:ext uri="{FF2B5EF4-FFF2-40B4-BE49-F238E27FC236}">
                <a16:creationId xmlns:a16="http://schemas.microsoft.com/office/drawing/2014/main" id="{77B371BA-1A4F-7248-692B-581E112A35F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9" name="Straight Connector 529">
            <a:extLst>
              <a:ext uri="{FF2B5EF4-FFF2-40B4-BE49-F238E27FC236}">
                <a16:creationId xmlns:a16="http://schemas.microsoft.com/office/drawing/2014/main" id="{A6C6C6E1-D456-EC3C-0058-BA32D07C2D3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0" name="Straight Connector 531">
            <a:extLst>
              <a:ext uri="{FF2B5EF4-FFF2-40B4-BE49-F238E27FC236}">
                <a16:creationId xmlns:a16="http://schemas.microsoft.com/office/drawing/2014/main" id="{B1867BCA-A82F-77FA-9F86-66376298DF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1" name="Straight Connector 533">
            <a:extLst>
              <a:ext uri="{FF2B5EF4-FFF2-40B4-BE49-F238E27FC236}">
                <a16:creationId xmlns:a16="http://schemas.microsoft.com/office/drawing/2014/main" id="{E4215DFA-3499-44B3-CA1E-A4E03744AA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2" name="Straight Connector 535">
            <a:extLst>
              <a:ext uri="{FF2B5EF4-FFF2-40B4-BE49-F238E27FC236}">
                <a16:creationId xmlns:a16="http://schemas.microsoft.com/office/drawing/2014/main" id="{ED9EE5B1-CF65-B4BB-9E46-44724BFD04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3" name="Straight Connector 537">
            <a:extLst>
              <a:ext uri="{FF2B5EF4-FFF2-40B4-BE49-F238E27FC236}">
                <a16:creationId xmlns:a16="http://schemas.microsoft.com/office/drawing/2014/main" id="{FD8AFDCD-E6F9-518F-5070-C7A226A09E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74" name="Group 1008">
          <a:extLst>
            <a:ext uri="{FF2B5EF4-FFF2-40B4-BE49-F238E27FC236}">
              <a16:creationId xmlns:a16="http://schemas.microsoft.com/office/drawing/2014/main" id="{DE99E1C5-D6CA-44AE-81EA-E1133B1DC8DD}"/>
            </a:ext>
          </a:extLst>
        </xdr:cNvPr>
        <xdr:cNvGrpSpPr>
          <a:grpSpLocks/>
        </xdr:cNvGrpSpPr>
      </xdr:nvGrpSpPr>
      <xdr:grpSpPr bwMode="auto">
        <a:xfrm>
          <a:off x="1937398" y="7938602"/>
          <a:ext cx="0" cy="102183"/>
          <a:chOff x="5475762" y="47760700"/>
          <a:chExt cx="314325" cy="230209"/>
        </a:xfrm>
      </xdr:grpSpPr>
      <xdr:cxnSp macro="">
        <xdr:nvCxnSpPr>
          <xdr:cNvPr id="775" name="Straight Connector 774">
            <a:extLst>
              <a:ext uri="{FF2B5EF4-FFF2-40B4-BE49-F238E27FC236}">
                <a16:creationId xmlns:a16="http://schemas.microsoft.com/office/drawing/2014/main" id="{B2F4E866-9F5D-5234-56C7-1EA05D401E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76" name="Straight Connector 529">
            <a:extLst>
              <a:ext uri="{FF2B5EF4-FFF2-40B4-BE49-F238E27FC236}">
                <a16:creationId xmlns:a16="http://schemas.microsoft.com/office/drawing/2014/main" id="{91363547-2712-427A-CF11-321200F872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7" name="Straight Connector 531">
            <a:extLst>
              <a:ext uri="{FF2B5EF4-FFF2-40B4-BE49-F238E27FC236}">
                <a16:creationId xmlns:a16="http://schemas.microsoft.com/office/drawing/2014/main" id="{0708F534-2485-A878-D55D-3E0BAA19E89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8" name="Straight Connector 533">
            <a:extLst>
              <a:ext uri="{FF2B5EF4-FFF2-40B4-BE49-F238E27FC236}">
                <a16:creationId xmlns:a16="http://schemas.microsoft.com/office/drawing/2014/main" id="{B271964B-3ACC-F6CE-B2A8-8C920D404B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9" name="Straight Connector 535">
            <a:extLst>
              <a:ext uri="{FF2B5EF4-FFF2-40B4-BE49-F238E27FC236}">
                <a16:creationId xmlns:a16="http://schemas.microsoft.com/office/drawing/2014/main" id="{E74C9213-7231-5AA6-80A4-2DB7B7FF20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80" name="Straight Connector 537">
            <a:extLst>
              <a:ext uri="{FF2B5EF4-FFF2-40B4-BE49-F238E27FC236}">
                <a16:creationId xmlns:a16="http://schemas.microsoft.com/office/drawing/2014/main" id="{CF585C41-D662-1603-3C88-F7E160532F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37</xdr:row>
      <xdr:rowOff>57150</xdr:rowOff>
    </xdr:from>
    <xdr:to>
      <xdr:col>17</xdr:col>
      <xdr:colOff>0</xdr:colOff>
      <xdr:row>39</xdr:row>
      <xdr:rowOff>0</xdr:rowOff>
    </xdr:to>
    <xdr:sp macro="" textlink="">
      <xdr:nvSpPr>
        <xdr:cNvPr id="781" name="AutoShape 46">
          <a:extLst>
            <a:ext uri="{FF2B5EF4-FFF2-40B4-BE49-F238E27FC236}">
              <a16:creationId xmlns:a16="http://schemas.microsoft.com/office/drawing/2014/main" id="{C2156FE0-ED15-42A3-8FF7-720E4F4F7EB8}"/>
            </a:ext>
          </a:extLst>
        </xdr:cNvPr>
        <xdr:cNvSpPr>
          <a:spLocks noChangeArrowheads="1"/>
        </xdr:cNvSpPr>
      </xdr:nvSpPr>
      <xdr:spPr bwMode="auto">
        <a:xfrm>
          <a:off x="4895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37</xdr:row>
      <xdr:rowOff>57150</xdr:rowOff>
    </xdr:from>
    <xdr:to>
      <xdr:col>19</xdr:col>
      <xdr:colOff>0</xdr:colOff>
      <xdr:row>39</xdr:row>
      <xdr:rowOff>0</xdr:rowOff>
    </xdr:to>
    <xdr:sp macro="" textlink="">
      <xdr:nvSpPr>
        <xdr:cNvPr id="782" name="AutoShape 46">
          <a:extLst>
            <a:ext uri="{FF2B5EF4-FFF2-40B4-BE49-F238E27FC236}">
              <a16:creationId xmlns:a16="http://schemas.microsoft.com/office/drawing/2014/main" id="{8F0846BD-2071-4658-A122-E51728A8A1DE}"/>
            </a:ext>
          </a:extLst>
        </xdr:cNvPr>
        <xdr:cNvSpPr>
          <a:spLocks noChangeArrowheads="1"/>
        </xdr:cNvSpPr>
      </xdr:nvSpPr>
      <xdr:spPr bwMode="auto">
        <a:xfrm>
          <a:off x="5467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37</xdr:row>
      <xdr:rowOff>57150</xdr:rowOff>
    </xdr:from>
    <xdr:to>
      <xdr:col>21</xdr:col>
      <xdr:colOff>0</xdr:colOff>
      <xdr:row>39</xdr:row>
      <xdr:rowOff>0</xdr:rowOff>
    </xdr:to>
    <xdr:sp macro="" textlink="">
      <xdr:nvSpPr>
        <xdr:cNvPr id="783" name="AutoShape 46">
          <a:extLst>
            <a:ext uri="{FF2B5EF4-FFF2-40B4-BE49-F238E27FC236}">
              <a16:creationId xmlns:a16="http://schemas.microsoft.com/office/drawing/2014/main" id="{5151DB78-7CD5-4774-B54F-CEFAFDBCEF53}"/>
            </a:ext>
          </a:extLst>
        </xdr:cNvPr>
        <xdr:cNvSpPr>
          <a:spLocks noChangeArrowheads="1"/>
        </xdr:cNvSpPr>
      </xdr:nvSpPr>
      <xdr:spPr bwMode="auto">
        <a:xfrm>
          <a:off x="6038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37</xdr:row>
      <xdr:rowOff>57150</xdr:rowOff>
    </xdr:from>
    <xdr:to>
      <xdr:col>23</xdr:col>
      <xdr:colOff>0</xdr:colOff>
      <xdr:row>39</xdr:row>
      <xdr:rowOff>0</xdr:rowOff>
    </xdr:to>
    <xdr:sp macro="" textlink="">
      <xdr:nvSpPr>
        <xdr:cNvPr id="784" name="AutoShape 46">
          <a:extLst>
            <a:ext uri="{FF2B5EF4-FFF2-40B4-BE49-F238E27FC236}">
              <a16:creationId xmlns:a16="http://schemas.microsoft.com/office/drawing/2014/main" id="{9FFB1D03-CA20-4715-91D2-DABCE51C4F26}"/>
            </a:ext>
          </a:extLst>
        </xdr:cNvPr>
        <xdr:cNvSpPr>
          <a:spLocks noChangeArrowheads="1"/>
        </xdr:cNvSpPr>
      </xdr:nvSpPr>
      <xdr:spPr bwMode="auto">
        <a:xfrm>
          <a:off x="6610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37</xdr:row>
      <xdr:rowOff>57150</xdr:rowOff>
    </xdr:from>
    <xdr:to>
      <xdr:col>25</xdr:col>
      <xdr:colOff>0</xdr:colOff>
      <xdr:row>39</xdr:row>
      <xdr:rowOff>0</xdr:rowOff>
    </xdr:to>
    <xdr:sp macro="" textlink="">
      <xdr:nvSpPr>
        <xdr:cNvPr id="785" name="AutoShape 46">
          <a:extLst>
            <a:ext uri="{FF2B5EF4-FFF2-40B4-BE49-F238E27FC236}">
              <a16:creationId xmlns:a16="http://schemas.microsoft.com/office/drawing/2014/main" id="{46A038A5-49BE-4F2B-B2AC-73BD7D5EC07C}"/>
            </a:ext>
          </a:extLst>
        </xdr:cNvPr>
        <xdr:cNvSpPr>
          <a:spLocks noChangeArrowheads="1"/>
        </xdr:cNvSpPr>
      </xdr:nvSpPr>
      <xdr:spPr bwMode="auto">
        <a:xfrm>
          <a:off x="7181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37</xdr:row>
      <xdr:rowOff>57150</xdr:rowOff>
    </xdr:from>
    <xdr:to>
      <xdr:col>27</xdr:col>
      <xdr:colOff>0</xdr:colOff>
      <xdr:row>39</xdr:row>
      <xdr:rowOff>0</xdr:rowOff>
    </xdr:to>
    <xdr:sp macro="" textlink="">
      <xdr:nvSpPr>
        <xdr:cNvPr id="786" name="AutoShape 46">
          <a:extLst>
            <a:ext uri="{FF2B5EF4-FFF2-40B4-BE49-F238E27FC236}">
              <a16:creationId xmlns:a16="http://schemas.microsoft.com/office/drawing/2014/main" id="{520131C3-BF0A-4943-B02B-C4CD328B32DC}"/>
            </a:ext>
          </a:extLst>
        </xdr:cNvPr>
        <xdr:cNvSpPr>
          <a:spLocks noChangeArrowheads="1"/>
        </xdr:cNvSpPr>
      </xdr:nvSpPr>
      <xdr:spPr bwMode="auto">
        <a:xfrm>
          <a:off x="7753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37</xdr:row>
      <xdr:rowOff>57150</xdr:rowOff>
    </xdr:from>
    <xdr:to>
      <xdr:col>29</xdr:col>
      <xdr:colOff>0</xdr:colOff>
      <xdr:row>39</xdr:row>
      <xdr:rowOff>0</xdr:rowOff>
    </xdr:to>
    <xdr:sp macro="" textlink="">
      <xdr:nvSpPr>
        <xdr:cNvPr id="787" name="AutoShape 46">
          <a:extLst>
            <a:ext uri="{FF2B5EF4-FFF2-40B4-BE49-F238E27FC236}">
              <a16:creationId xmlns:a16="http://schemas.microsoft.com/office/drawing/2014/main" id="{7520B36F-A500-48B0-AEC8-E991315747BC}"/>
            </a:ext>
          </a:extLst>
        </xdr:cNvPr>
        <xdr:cNvSpPr>
          <a:spLocks noChangeArrowheads="1"/>
        </xdr:cNvSpPr>
      </xdr:nvSpPr>
      <xdr:spPr bwMode="auto">
        <a:xfrm>
          <a:off x="8382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37</xdr:row>
      <xdr:rowOff>57150</xdr:rowOff>
    </xdr:from>
    <xdr:to>
      <xdr:col>31</xdr:col>
      <xdr:colOff>0</xdr:colOff>
      <xdr:row>39</xdr:row>
      <xdr:rowOff>0</xdr:rowOff>
    </xdr:to>
    <xdr:sp macro="" textlink="">
      <xdr:nvSpPr>
        <xdr:cNvPr id="788" name="AutoShape 46">
          <a:extLst>
            <a:ext uri="{FF2B5EF4-FFF2-40B4-BE49-F238E27FC236}">
              <a16:creationId xmlns:a16="http://schemas.microsoft.com/office/drawing/2014/main" id="{C60CC316-757A-4D60-A120-ADB922236BCA}"/>
            </a:ext>
          </a:extLst>
        </xdr:cNvPr>
        <xdr:cNvSpPr>
          <a:spLocks noChangeArrowheads="1"/>
        </xdr:cNvSpPr>
      </xdr:nvSpPr>
      <xdr:spPr bwMode="auto">
        <a:xfrm>
          <a:off x="8953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37</xdr:row>
      <xdr:rowOff>57150</xdr:rowOff>
    </xdr:from>
    <xdr:to>
      <xdr:col>33</xdr:col>
      <xdr:colOff>0</xdr:colOff>
      <xdr:row>39</xdr:row>
      <xdr:rowOff>0</xdr:rowOff>
    </xdr:to>
    <xdr:sp macro="" textlink="">
      <xdr:nvSpPr>
        <xdr:cNvPr id="789" name="AutoShape 46">
          <a:extLst>
            <a:ext uri="{FF2B5EF4-FFF2-40B4-BE49-F238E27FC236}">
              <a16:creationId xmlns:a16="http://schemas.microsoft.com/office/drawing/2014/main" id="{3D31BFB0-55FF-478F-B514-D2C9CF3062D6}"/>
            </a:ext>
          </a:extLst>
        </xdr:cNvPr>
        <xdr:cNvSpPr>
          <a:spLocks noChangeArrowheads="1"/>
        </xdr:cNvSpPr>
      </xdr:nvSpPr>
      <xdr:spPr bwMode="auto">
        <a:xfrm>
          <a:off x="9525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37</xdr:row>
      <xdr:rowOff>57150</xdr:rowOff>
    </xdr:from>
    <xdr:to>
      <xdr:col>35</xdr:col>
      <xdr:colOff>0</xdr:colOff>
      <xdr:row>39</xdr:row>
      <xdr:rowOff>0</xdr:rowOff>
    </xdr:to>
    <xdr:sp macro="" textlink="">
      <xdr:nvSpPr>
        <xdr:cNvPr id="790" name="AutoShape 46">
          <a:extLst>
            <a:ext uri="{FF2B5EF4-FFF2-40B4-BE49-F238E27FC236}">
              <a16:creationId xmlns:a16="http://schemas.microsoft.com/office/drawing/2014/main" id="{D7E616F6-58BF-4031-A632-1E2D02BE4199}"/>
            </a:ext>
          </a:extLst>
        </xdr:cNvPr>
        <xdr:cNvSpPr>
          <a:spLocks noChangeArrowheads="1"/>
        </xdr:cNvSpPr>
      </xdr:nvSpPr>
      <xdr:spPr bwMode="auto">
        <a:xfrm>
          <a:off x="10096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37</xdr:row>
      <xdr:rowOff>57150</xdr:rowOff>
    </xdr:from>
    <xdr:to>
      <xdr:col>37</xdr:col>
      <xdr:colOff>0</xdr:colOff>
      <xdr:row>39</xdr:row>
      <xdr:rowOff>0</xdr:rowOff>
    </xdr:to>
    <xdr:sp macro="" textlink="">
      <xdr:nvSpPr>
        <xdr:cNvPr id="791" name="AutoShape 46">
          <a:extLst>
            <a:ext uri="{FF2B5EF4-FFF2-40B4-BE49-F238E27FC236}">
              <a16:creationId xmlns:a16="http://schemas.microsoft.com/office/drawing/2014/main" id="{D16F5B94-5C01-4EA8-B887-F63E4BF699B7}"/>
            </a:ext>
          </a:extLst>
        </xdr:cNvPr>
        <xdr:cNvSpPr>
          <a:spLocks noChangeArrowheads="1"/>
        </xdr:cNvSpPr>
      </xdr:nvSpPr>
      <xdr:spPr bwMode="auto">
        <a:xfrm>
          <a:off x="11324167" y="73490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37</xdr:row>
      <xdr:rowOff>57150</xdr:rowOff>
    </xdr:from>
    <xdr:to>
      <xdr:col>39</xdr:col>
      <xdr:colOff>0</xdr:colOff>
      <xdr:row>39</xdr:row>
      <xdr:rowOff>0</xdr:rowOff>
    </xdr:to>
    <xdr:sp macro="" textlink="">
      <xdr:nvSpPr>
        <xdr:cNvPr id="792" name="AutoShape 46">
          <a:extLst>
            <a:ext uri="{FF2B5EF4-FFF2-40B4-BE49-F238E27FC236}">
              <a16:creationId xmlns:a16="http://schemas.microsoft.com/office/drawing/2014/main" id="{075F06A9-5E5F-43FE-85A2-7608A1F7084D}"/>
            </a:ext>
          </a:extLst>
        </xdr:cNvPr>
        <xdr:cNvSpPr>
          <a:spLocks noChangeArrowheads="1"/>
        </xdr:cNvSpPr>
      </xdr:nvSpPr>
      <xdr:spPr bwMode="auto">
        <a:xfrm>
          <a:off x="11239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37</xdr:row>
      <xdr:rowOff>57150</xdr:rowOff>
    </xdr:from>
    <xdr:to>
      <xdr:col>41</xdr:col>
      <xdr:colOff>0</xdr:colOff>
      <xdr:row>39</xdr:row>
      <xdr:rowOff>0</xdr:rowOff>
    </xdr:to>
    <xdr:sp macro="" textlink="">
      <xdr:nvSpPr>
        <xdr:cNvPr id="793" name="AutoShape 46">
          <a:extLst>
            <a:ext uri="{FF2B5EF4-FFF2-40B4-BE49-F238E27FC236}">
              <a16:creationId xmlns:a16="http://schemas.microsoft.com/office/drawing/2014/main" id="{6FF4AD3F-1FC3-4AE3-956E-D0F4D2F2A22E}"/>
            </a:ext>
          </a:extLst>
        </xdr:cNvPr>
        <xdr:cNvSpPr>
          <a:spLocks noChangeArrowheads="1"/>
        </xdr:cNvSpPr>
      </xdr:nvSpPr>
      <xdr:spPr bwMode="auto">
        <a:xfrm>
          <a:off x="11811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37</xdr:row>
      <xdr:rowOff>57150</xdr:rowOff>
    </xdr:from>
    <xdr:to>
      <xdr:col>43</xdr:col>
      <xdr:colOff>0</xdr:colOff>
      <xdr:row>39</xdr:row>
      <xdr:rowOff>0</xdr:rowOff>
    </xdr:to>
    <xdr:sp macro="" textlink="">
      <xdr:nvSpPr>
        <xdr:cNvPr id="794" name="AutoShape 46">
          <a:extLst>
            <a:ext uri="{FF2B5EF4-FFF2-40B4-BE49-F238E27FC236}">
              <a16:creationId xmlns:a16="http://schemas.microsoft.com/office/drawing/2014/main" id="{1A44A7C9-BA19-4767-AD06-3337C15D43E4}"/>
            </a:ext>
          </a:extLst>
        </xdr:cNvPr>
        <xdr:cNvSpPr>
          <a:spLocks noChangeArrowheads="1"/>
        </xdr:cNvSpPr>
      </xdr:nvSpPr>
      <xdr:spPr bwMode="auto">
        <a:xfrm>
          <a:off x="12382500" y="715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37</xdr:row>
      <xdr:rowOff>57150</xdr:rowOff>
    </xdr:from>
    <xdr:to>
      <xdr:col>45</xdr:col>
      <xdr:colOff>0</xdr:colOff>
      <xdr:row>39</xdr:row>
      <xdr:rowOff>0</xdr:rowOff>
    </xdr:to>
    <xdr:sp macro="" textlink="">
      <xdr:nvSpPr>
        <xdr:cNvPr id="795" name="AutoShape 46">
          <a:extLst>
            <a:ext uri="{FF2B5EF4-FFF2-40B4-BE49-F238E27FC236}">
              <a16:creationId xmlns:a16="http://schemas.microsoft.com/office/drawing/2014/main" id="{FB262775-BE65-43C8-A44A-0A790653953E}"/>
            </a:ext>
          </a:extLst>
        </xdr:cNvPr>
        <xdr:cNvSpPr>
          <a:spLocks noChangeArrowheads="1"/>
        </xdr:cNvSpPr>
      </xdr:nvSpPr>
      <xdr:spPr bwMode="auto">
        <a:xfrm>
          <a:off x="12954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37</xdr:row>
      <xdr:rowOff>57150</xdr:rowOff>
    </xdr:from>
    <xdr:to>
      <xdr:col>11</xdr:col>
      <xdr:colOff>0</xdr:colOff>
      <xdr:row>39</xdr:row>
      <xdr:rowOff>0</xdr:rowOff>
    </xdr:to>
    <xdr:sp macro="" textlink="">
      <xdr:nvSpPr>
        <xdr:cNvPr id="796" name="AutoShape 46">
          <a:extLst>
            <a:ext uri="{FF2B5EF4-FFF2-40B4-BE49-F238E27FC236}">
              <a16:creationId xmlns:a16="http://schemas.microsoft.com/office/drawing/2014/main" id="{01C59B0C-8EAB-48B9-B73F-FD77B5E894DF}"/>
            </a:ext>
          </a:extLst>
        </xdr:cNvPr>
        <xdr:cNvSpPr>
          <a:spLocks noChangeArrowheads="1"/>
        </xdr:cNvSpPr>
      </xdr:nvSpPr>
      <xdr:spPr bwMode="auto">
        <a:xfrm>
          <a:off x="3181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37</xdr:row>
      <xdr:rowOff>57150</xdr:rowOff>
    </xdr:from>
    <xdr:to>
      <xdr:col>13</xdr:col>
      <xdr:colOff>0</xdr:colOff>
      <xdr:row>39</xdr:row>
      <xdr:rowOff>0</xdr:rowOff>
    </xdr:to>
    <xdr:sp macro="" textlink="">
      <xdr:nvSpPr>
        <xdr:cNvPr id="797" name="AutoShape 46">
          <a:extLst>
            <a:ext uri="{FF2B5EF4-FFF2-40B4-BE49-F238E27FC236}">
              <a16:creationId xmlns:a16="http://schemas.microsoft.com/office/drawing/2014/main" id="{C871C7B3-8A34-4FFA-98D8-EF05D880D3D9}"/>
            </a:ext>
          </a:extLst>
        </xdr:cNvPr>
        <xdr:cNvSpPr>
          <a:spLocks noChangeArrowheads="1"/>
        </xdr:cNvSpPr>
      </xdr:nvSpPr>
      <xdr:spPr bwMode="auto">
        <a:xfrm>
          <a:off x="3752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37</xdr:row>
      <xdr:rowOff>57150</xdr:rowOff>
    </xdr:from>
    <xdr:to>
      <xdr:col>15</xdr:col>
      <xdr:colOff>0</xdr:colOff>
      <xdr:row>39</xdr:row>
      <xdr:rowOff>0</xdr:rowOff>
    </xdr:to>
    <xdr:sp macro="" textlink="">
      <xdr:nvSpPr>
        <xdr:cNvPr id="798" name="AutoShape 46">
          <a:extLst>
            <a:ext uri="{FF2B5EF4-FFF2-40B4-BE49-F238E27FC236}">
              <a16:creationId xmlns:a16="http://schemas.microsoft.com/office/drawing/2014/main" id="{087763A4-9CFA-4F87-96BE-C8EC48F0A8FF}"/>
            </a:ext>
          </a:extLst>
        </xdr:cNvPr>
        <xdr:cNvSpPr>
          <a:spLocks noChangeArrowheads="1"/>
        </xdr:cNvSpPr>
      </xdr:nvSpPr>
      <xdr:spPr bwMode="auto">
        <a:xfrm>
          <a:off x="4324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37</xdr:row>
      <xdr:rowOff>57150</xdr:rowOff>
    </xdr:from>
    <xdr:to>
      <xdr:col>9</xdr:col>
      <xdr:colOff>0</xdr:colOff>
      <xdr:row>39</xdr:row>
      <xdr:rowOff>0</xdr:rowOff>
    </xdr:to>
    <xdr:sp macro="" textlink="">
      <xdr:nvSpPr>
        <xdr:cNvPr id="799" name="AutoShape 46">
          <a:extLst>
            <a:ext uri="{FF2B5EF4-FFF2-40B4-BE49-F238E27FC236}">
              <a16:creationId xmlns:a16="http://schemas.microsoft.com/office/drawing/2014/main" id="{90299A2E-809C-4C6B-94A1-C8C803FA6597}"/>
            </a:ext>
          </a:extLst>
        </xdr:cNvPr>
        <xdr:cNvSpPr>
          <a:spLocks noChangeArrowheads="1"/>
        </xdr:cNvSpPr>
      </xdr:nvSpPr>
      <xdr:spPr bwMode="auto">
        <a:xfrm>
          <a:off x="2409825" y="7153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37</xdr:row>
      <xdr:rowOff>57150</xdr:rowOff>
    </xdr:from>
    <xdr:to>
      <xdr:col>7</xdr:col>
      <xdr:colOff>0</xdr:colOff>
      <xdr:row>39</xdr:row>
      <xdr:rowOff>0</xdr:rowOff>
    </xdr:to>
    <xdr:sp macro="" textlink="">
      <xdr:nvSpPr>
        <xdr:cNvPr id="800" name="AutoShape 46">
          <a:extLst>
            <a:ext uri="{FF2B5EF4-FFF2-40B4-BE49-F238E27FC236}">
              <a16:creationId xmlns:a16="http://schemas.microsoft.com/office/drawing/2014/main" id="{B28B80C9-4635-4076-B8D1-5FDD13CBEDB6}"/>
            </a:ext>
          </a:extLst>
        </xdr:cNvPr>
        <xdr:cNvSpPr>
          <a:spLocks noChangeArrowheads="1"/>
        </xdr:cNvSpPr>
      </xdr:nvSpPr>
      <xdr:spPr bwMode="auto">
        <a:xfrm>
          <a:off x="1819275" y="7153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37</xdr:row>
      <xdr:rowOff>57150</xdr:rowOff>
    </xdr:from>
    <xdr:to>
      <xdr:col>5</xdr:col>
      <xdr:colOff>0</xdr:colOff>
      <xdr:row>39</xdr:row>
      <xdr:rowOff>0</xdr:rowOff>
    </xdr:to>
    <xdr:sp macro="" textlink="">
      <xdr:nvSpPr>
        <xdr:cNvPr id="801" name="AutoShape 46">
          <a:extLst>
            <a:ext uri="{FF2B5EF4-FFF2-40B4-BE49-F238E27FC236}">
              <a16:creationId xmlns:a16="http://schemas.microsoft.com/office/drawing/2014/main" id="{3237200E-2584-4433-BED9-04AEB22D84F7}"/>
            </a:ext>
          </a:extLst>
        </xdr:cNvPr>
        <xdr:cNvSpPr>
          <a:spLocks noChangeArrowheads="1"/>
        </xdr:cNvSpPr>
      </xdr:nvSpPr>
      <xdr:spPr bwMode="auto">
        <a:xfrm>
          <a:off x="1095375" y="7153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37</xdr:row>
      <xdr:rowOff>57150</xdr:rowOff>
    </xdr:from>
    <xdr:to>
      <xdr:col>3</xdr:col>
      <xdr:colOff>0</xdr:colOff>
      <xdr:row>39</xdr:row>
      <xdr:rowOff>0</xdr:rowOff>
    </xdr:to>
    <xdr:sp macro="" textlink="">
      <xdr:nvSpPr>
        <xdr:cNvPr id="802" name="AutoShape 46">
          <a:extLst>
            <a:ext uri="{FF2B5EF4-FFF2-40B4-BE49-F238E27FC236}">
              <a16:creationId xmlns:a16="http://schemas.microsoft.com/office/drawing/2014/main" id="{1CC19BA7-7D0B-4E55-B4AF-E77EBAF68FA6}"/>
            </a:ext>
          </a:extLst>
        </xdr:cNvPr>
        <xdr:cNvSpPr>
          <a:spLocks noChangeArrowheads="1"/>
        </xdr:cNvSpPr>
      </xdr:nvSpPr>
      <xdr:spPr bwMode="auto">
        <a:xfrm>
          <a:off x="523875"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48</xdr:row>
      <xdr:rowOff>104775</xdr:rowOff>
    </xdr:from>
    <xdr:to>
      <xdr:col>6</xdr:col>
      <xdr:colOff>0</xdr:colOff>
      <xdr:row>49</xdr:row>
      <xdr:rowOff>19050</xdr:rowOff>
    </xdr:to>
    <xdr:grpSp>
      <xdr:nvGrpSpPr>
        <xdr:cNvPr id="803" name="Group 1008">
          <a:extLst>
            <a:ext uri="{FF2B5EF4-FFF2-40B4-BE49-F238E27FC236}">
              <a16:creationId xmlns:a16="http://schemas.microsoft.com/office/drawing/2014/main" id="{18AD5E83-6E09-42C0-A3B3-4A56271F6720}"/>
            </a:ext>
          </a:extLst>
        </xdr:cNvPr>
        <xdr:cNvGrpSpPr>
          <a:grpSpLocks/>
        </xdr:cNvGrpSpPr>
      </xdr:nvGrpSpPr>
      <xdr:grpSpPr bwMode="auto">
        <a:xfrm>
          <a:off x="1937398" y="9506663"/>
          <a:ext cx="0" cy="102183"/>
          <a:chOff x="5475762" y="47760700"/>
          <a:chExt cx="314325" cy="230209"/>
        </a:xfrm>
      </xdr:grpSpPr>
      <xdr:cxnSp macro="">
        <xdr:nvCxnSpPr>
          <xdr:cNvPr id="804" name="Straight Connector 803">
            <a:extLst>
              <a:ext uri="{FF2B5EF4-FFF2-40B4-BE49-F238E27FC236}">
                <a16:creationId xmlns:a16="http://schemas.microsoft.com/office/drawing/2014/main" id="{82C7EE6B-1318-E108-981D-A495F44810A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05" name="Straight Connector 529">
            <a:extLst>
              <a:ext uri="{FF2B5EF4-FFF2-40B4-BE49-F238E27FC236}">
                <a16:creationId xmlns:a16="http://schemas.microsoft.com/office/drawing/2014/main" id="{F1BC6D69-46CF-FD5C-E229-6F61BA3816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06" name="Straight Connector 531">
            <a:extLst>
              <a:ext uri="{FF2B5EF4-FFF2-40B4-BE49-F238E27FC236}">
                <a16:creationId xmlns:a16="http://schemas.microsoft.com/office/drawing/2014/main" id="{987F06F1-E38C-9C6C-3B00-E80824D5D1F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07" name="Straight Connector 533">
            <a:extLst>
              <a:ext uri="{FF2B5EF4-FFF2-40B4-BE49-F238E27FC236}">
                <a16:creationId xmlns:a16="http://schemas.microsoft.com/office/drawing/2014/main" id="{9587943E-921F-6AB1-4204-4A2AE5494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8" name="Straight Connector 535">
            <a:extLst>
              <a:ext uri="{FF2B5EF4-FFF2-40B4-BE49-F238E27FC236}">
                <a16:creationId xmlns:a16="http://schemas.microsoft.com/office/drawing/2014/main" id="{DA6DD8CD-C710-780F-07B0-04459CD260D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9" name="Straight Connector 537">
            <a:extLst>
              <a:ext uri="{FF2B5EF4-FFF2-40B4-BE49-F238E27FC236}">
                <a16:creationId xmlns:a16="http://schemas.microsoft.com/office/drawing/2014/main" id="{984CCC11-1AD6-A219-F459-17D0E5B3E2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10" name="Group 1008">
          <a:extLst>
            <a:ext uri="{FF2B5EF4-FFF2-40B4-BE49-F238E27FC236}">
              <a16:creationId xmlns:a16="http://schemas.microsoft.com/office/drawing/2014/main" id="{656CB9DE-A29D-4F24-A964-5DB6455A0EC4}"/>
            </a:ext>
          </a:extLst>
        </xdr:cNvPr>
        <xdr:cNvGrpSpPr>
          <a:grpSpLocks/>
        </xdr:cNvGrpSpPr>
      </xdr:nvGrpSpPr>
      <xdr:grpSpPr bwMode="auto">
        <a:xfrm>
          <a:off x="1937398" y="9506663"/>
          <a:ext cx="0" cy="102183"/>
          <a:chOff x="5475762" y="47760700"/>
          <a:chExt cx="314325" cy="230209"/>
        </a:xfrm>
      </xdr:grpSpPr>
      <xdr:cxnSp macro="">
        <xdr:nvCxnSpPr>
          <xdr:cNvPr id="811" name="Straight Connector 810">
            <a:extLst>
              <a:ext uri="{FF2B5EF4-FFF2-40B4-BE49-F238E27FC236}">
                <a16:creationId xmlns:a16="http://schemas.microsoft.com/office/drawing/2014/main" id="{97770B8D-7F90-9EC3-D0B8-5123BD9F3254}"/>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2" name="Straight Connector 529">
            <a:extLst>
              <a:ext uri="{FF2B5EF4-FFF2-40B4-BE49-F238E27FC236}">
                <a16:creationId xmlns:a16="http://schemas.microsoft.com/office/drawing/2014/main" id="{1E49126D-A9E4-473B-11CE-485C6458074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13" name="Straight Connector 531">
            <a:extLst>
              <a:ext uri="{FF2B5EF4-FFF2-40B4-BE49-F238E27FC236}">
                <a16:creationId xmlns:a16="http://schemas.microsoft.com/office/drawing/2014/main" id="{EC42CFA5-2F93-C291-8738-1463D1DA1D54}"/>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14" name="Straight Connector 533">
            <a:extLst>
              <a:ext uri="{FF2B5EF4-FFF2-40B4-BE49-F238E27FC236}">
                <a16:creationId xmlns:a16="http://schemas.microsoft.com/office/drawing/2014/main" id="{95D2DB6C-07E3-523A-9CFD-7F6267EB6A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5" name="Straight Connector 535">
            <a:extLst>
              <a:ext uri="{FF2B5EF4-FFF2-40B4-BE49-F238E27FC236}">
                <a16:creationId xmlns:a16="http://schemas.microsoft.com/office/drawing/2014/main" id="{A8010532-8848-7E0C-AA30-4E3C549747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6" name="Straight Connector 537">
            <a:extLst>
              <a:ext uri="{FF2B5EF4-FFF2-40B4-BE49-F238E27FC236}">
                <a16:creationId xmlns:a16="http://schemas.microsoft.com/office/drawing/2014/main" id="{6B65DD0F-9D74-E037-2205-C47D944C329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47625</xdr:rowOff>
    </xdr:to>
    <xdr:grpSp>
      <xdr:nvGrpSpPr>
        <xdr:cNvPr id="817" name="Group 1008">
          <a:extLst>
            <a:ext uri="{FF2B5EF4-FFF2-40B4-BE49-F238E27FC236}">
              <a16:creationId xmlns:a16="http://schemas.microsoft.com/office/drawing/2014/main" id="{4CA7A247-78B7-4BC8-8A61-BE6970F497D6}"/>
            </a:ext>
          </a:extLst>
        </xdr:cNvPr>
        <xdr:cNvGrpSpPr>
          <a:grpSpLocks/>
        </xdr:cNvGrpSpPr>
      </xdr:nvGrpSpPr>
      <xdr:grpSpPr bwMode="auto">
        <a:xfrm>
          <a:off x="1937398" y="9535238"/>
          <a:ext cx="0" cy="102183"/>
          <a:chOff x="5475762" y="47760700"/>
          <a:chExt cx="314325" cy="230209"/>
        </a:xfrm>
      </xdr:grpSpPr>
      <xdr:cxnSp macro="">
        <xdr:nvCxnSpPr>
          <xdr:cNvPr id="818" name="Straight Connector 817">
            <a:extLst>
              <a:ext uri="{FF2B5EF4-FFF2-40B4-BE49-F238E27FC236}">
                <a16:creationId xmlns:a16="http://schemas.microsoft.com/office/drawing/2014/main" id="{0523D2A5-B8CD-CC64-5C94-1C98115DC39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9" name="Straight Connector 529">
            <a:extLst>
              <a:ext uri="{FF2B5EF4-FFF2-40B4-BE49-F238E27FC236}">
                <a16:creationId xmlns:a16="http://schemas.microsoft.com/office/drawing/2014/main" id="{300C38AD-39D3-EC06-4A58-E63D3DC66F9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20" name="Straight Connector 531">
            <a:extLst>
              <a:ext uri="{FF2B5EF4-FFF2-40B4-BE49-F238E27FC236}">
                <a16:creationId xmlns:a16="http://schemas.microsoft.com/office/drawing/2014/main" id="{BB019547-FCFC-B0F4-466A-50617395AF5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21" name="Straight Connector 533">
            <a:extLst>
              <a:ext uri="{FF2B5EF4-FFF2-40B4-BE49-F238E27FC236}">
                <a16:creationId xmlns:a16="http://schemas.microsoft.com/office/drawing/2014/main" id="{3B766193-4F8B-6D41-3901-EB0F717EC8D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2" name="Straight Connector 535">
            <a:extLst>
              <a:ext uri="{FF2B5EF4-FFF2-40B4-BE49-F238E27FC236}">
                <a16:creationId xmlns:a16="http://schemas.microsoft.com/office/drawing/2014/main" id="{8BD00EC3-2701-8B17-8C46-4F52113C67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3" name="Straight Connector 537">
            <a:extLst>
              <a:ext uri="{FF2B5EF4-FFF2-40B4-BE49-F238E27FC236}">
                <a16:creationId xmlns:a16="http://schemas.microsoft.com/office/drawing/2014/main" id="{2261F13A-2CAE-6857-D0C5-7DDF23BFA48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57150</xdr:rowOff>
    </xdr:to>
    <xdr:grpSp>
      <xdr:nvGrpSpPr>
        <xdr:cNvPr id="824" name="Group 1008">
          <a:extLst>
            <a:ext uri="{FF2B5EF4-FFF2-40B4-BE49-F238E27FC236}">
              <a16:creationId xmlns:a16="http://schemas.microsoft.com/office/drawing/2014/main" id="{CEA038D5-214A-4722-97C9-BF015EC5B517}"/>
            </a:ext>
          </a:extLst>
        </xdr:cNvPr>
        <xdr:cNvGrpSpPr>
          <a:grpSpLocks/>
        </xdr:cNvGrpSpPr>
      </xdr:nvGrpSpPr>
      <xdr:grpSpPr bwMode="auto">
        <a:xfrm>
          <a:off x="1937398" y="9535238"/>
          <a:ext cx="0" cy="111708"/>
          <a:chOff x="5475762" y="47760700"/>
          <a:chExt cx="314325" cy="230209"/>
        </a:xfrm>
      </xdr:grpSpPr>
      <xdr:cxnSp macro="">
        <xdr:nvCxnSpPr>
          <xdr:cNvPr id="825" name="Straight Connector 824">
            <a:extLst>
              <a:ext uri="{FF2B5EF4-FFF2-40B4-BE49-F238E27FC236}">
                <a16:creationId xmlns:a16="http://schemas.microsoft.com/office/drawing/2014/main" id="{C6DD7027-2F5A-1BC9-3366-92ED33F38875}"/>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26" name="Straight Connector 529">
            <a:extLst>
              <a:ext uri="{FF2B5EF4-FFF2-40B4-BE49-F238E27FC236}">
                <a16:creationId xmlns:a16="http://schemas.microsoft.com/office/drawing/2014/main" id="{6FEA1EE8-6B3D-9878-6B3D-7850E59CBB59}"/>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827" name="Straight Connector 531">
            <a:extLst>
              <a:ext uri="{FF2B5EF4-FFF2-40B4-BE49-F238E27FC236}">
                <a16:creationId xmlns:a16="http://schemas.microsoft.com/office/drawing/2014/main" id="{550F87CC-5E1C-844D-435D-DE8384D2394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828" name="Straight Connector 533">
            <a:extLst>
              <a:ext uri="{FF2B5EF4-FFF2-40B4-BE49-F238E27FC236}">
                <a16:creationId xmlns:a16="http://schemas.microsoft.com/office/drawing/2014/main" id="{AED4BF49-4453-2599-3830-A636F6B2B900}"/>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29" name="Straight Connector 535">
            <a:extLst>
              <a:ext uri="{FF2B5EF4-FFF2-40B4-BE49-F238E27FC236}">
                <a16:creationId xmlns:a16="http://schemas.microsoft.com/office/drawing/2014/main" id="{BA790129-4554-3437-BE32-4453C9DB16F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30" name="Straight Connector 537">
            <a:extLst>
              <a:ext uri="{FF2B5EF4-FFF2-40B4-BE49-F238E27FC236}">
                <a16:creationId xmlns:a16="http://schemas.microsoft.com/office/drawing/2014/main" id="{8F043099-CA3A-4E55-FAEC-08B96BF8D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1" name="Group 1008">
          <a:extLst>
            <a:ext uri="{FF2B5EF4-FFF2-40B4-BE49-F238E27FC236}">
              <a16:creationId xmlns:a16="http://schemas.microsoft.com/office/drawing/2014/main" id="{73E3CAFA-6642-4587-8907-3139CA03D6FD}"/>
            </a:ext>
          </a:extLst>
        </xdr:cNvPr>
        <xdr:cNvGrpSpPr>
          <a:grpSpLocks/>
        </xdr:cNvGrpSpPr>
      </xdr:nvGrpSpPr>
      <xdr:grpSpPr bwMode="auto">
        <a:xfrm>
          <a:off x="1937398" y="9506663"/>
          <a:ext cx="0" cy="102183"/>
          <a:chOff x="5475762" y="47760700"/>
          <a:chExt cx="314325" cy="230209"/>
        </a:xfrm>
      </xdr:grpSpPr>
      <xdr:cxnSp macro="">
        <xdr:nvCxnSpPr>
          <xdr:cNvPr id="832" name="Straight Connector 831">
            <a:extLst>
              <a:ext uri="{FF2B5EF4-FFF2-40B4-BE49-F238E27FC236}">
                <a16:creationId xmlns:a16="http://schemas.microsoft.com/office/drawing/2014/main" id="{858BB5D3-4928-BFB5-B4B1-61CD5F33BC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33" name="Straight Connector 529">
            <a:extLst>
              <a:ext uri="{FF2B5EF4-FFF2-40B4-BE49-F238E27FC236}">
                <a16:creationId xmlns:a16="http://schemas.microsoft.com/office/drawing/2014/main" id="{EBF02CCC-73F8-4978-63DF-E9EE352AE8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34" name="Straight Connector 531">
            <a:extLst>
              <a:ext uri="{FF2B5EF4-FFF2-40B4-BE49-F238E27FC236}">
                <a16:creationId xmlns:a16="http://schemas.microsoft.com/office/drawing/2014/main" id="{6680D82E-BFC0-A312-8BAA-E90D1AE0B1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35" name="Straight Connector 533">
            <a:extLst>
              <a:ext uri="{FF2B5EF4-FFF2-40B4-BE49-F238E27FC236}">
                <a16:creationId xmlns:a16="http://schemas.microsoft.com/office/drawing/2014/main" id="{0D6F6D83-9C82-3CC2-B618-F164ED692F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6" name="Straight Connector 535">
            <a:extLst>
              <a:ext uri="{FF2B5EF4-FFF2-40B4-BE49-F238E27FC236}">
                <a16:creationId xmlns:a16="http://schemas.microsoft.com/office/drawing/2014/main" id="{D96B8136-335A-2D62-3698-DF9689BACB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7" name="Straight Connector 537">
            <a:extLst>
              <a:ext uri="{FF2B5EF4-FFF2-40B4-BE49-F238E27FC236}">
                <a16:creationId xmlns:a16="http://schemas.microsoft.com/office/drawing/2014/main" id="{720F8480-E872-6540-8097-DA424B4C54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8" name="Group 1008">
          <a:extLst>
            <a:ext uri="{FF2B5EF4-FFF2-40B4-BE49-F238E27FC236}">
              <a16:creationId xmlns:a16="http://schemas.microsoft.com/office/drawing/2014/main" id="{FF42868F-B86B-4005-825E-37C4E8580DD2}"/>
            </a:ext>
          </a:extLst>
        </xdr:cNvPr>
        <xdr:cNvGrpSpPr>
          <a:grpSpLocks/>
        </xdr:cNvGrpSpPr>
      </xdr:nvGrpSpPr>
      <xdr:grpSpPr bwMode="auto">
        <a:xfrm>
          <a:off x="1937398" y="9506663"/>
          <a:ext cx="0" cy="102183"/>
          <a:chOff x="5475762" y="47760700"/>
          <a:chExt cx="314325" cy="230209"/>
        </a:xfrm>
      </xdr:grpSpPr>
      <xdr:cxnSp macro="">
        <xdr:nvCxnSpPr>
          <xdr:cNvPr id="839" name="Straight Connector 838">
            <a:extLst>
              <a:ext uri="{FF2B5EF4-FFF2-40B4-BE49-F238E27FC236}">
                <a16:creationId xmlns:a16="http://schemas.microsoft.com/office/drawing/2014/main" id="{D4A84A8C-8913-1B0F-1A22-46A254E470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0" name="Straight Connector 529">
            <a:extLst>
              <a:ext uri="{FF2B5EF4-FFF2-40B4-BE49-F238E27FC236}">
                <a16:creationId xmlns:a16="http://schemas.microsoft.com/office/drawing/2014/main" id="{5C49053E-65E0-0F6A-87E2-7CC3EF606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1" name="Straight Connector 531">
            <a:extLst>
              <a:ext uri="{FF2B5EF4-FFF2-40B4-BE49-F238E27FC236}">
                <a16:creationId xmlns:a16="http://schemas.microsoft.com/office/drawing/2014/main" id="{CB2DBEED-9B0E-EE51-BBB9-A949D3E1F8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2" name="Straight Connector 533">
            <a:extLst>
              <a:ext uri="{FF2B5EF4-FFF2-40B4-BE49-F238E27FC236}">
                <a16:creationId xmlns:a16="http://schemas.microsoft.com/office/drawing/2014/main" id="{67C01819-84AA-4CFF-636D-4EB6C2D816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3" name="Straight Connector 535">
            <a:extLst>
              <a:ext uri="{FF2B5EF4-FFF2-40B4-BE49-F238E27FC236}">
                <a16:creationId xmlns:a16="http://schemas.microsoft.com/office/drawing/2014/main" id="{B5877F5F-3504-ACD9-02C6-18D15A015B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4" name="Straight Connector 537">
            <a:extLst>
              <a:ext uri="{FF2B5EF4-FFF2-40B4-BE49-F238E27FC236}">
                <a16:creationId xmlns:a16="http://schemas.microsoft.com/office/drawing/2014/main" id="{119B8EE6-D608-AF32-761A-395D9D822A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45" name="Group 1008">
          <a:extLst>
            <a:ext uri="{FF2B5EF4-FFF2-40B4-BE49-F238E27FC236}">
              <a16:creationId xmlns:a16="http://schemas.microsoft.com/office/drawing/2014/main" id="{F8E9C39B-5AB7-44F6-91F0-F021F41D7571}"/>
            </a:ext>
          </a:extLst>
        </xdr:cNvPr>
        <xdr:cNvGrpSpPr>
          <a:grpSpLocks/>
        </xdr:cNvGrpSpPr>
      </xdr:nvGrpSpPr>
      <xdr:grpSpPr bwMode="auto">
        <a:xfrm>
          <a:off x="1937398" y="9506663"/>
          <a:ext cx="0" cy="102183"/>
          <a:chOff x="5475762" y="47760700"/>
          <a:chExt cx="314325" cy="230209"/>
        </a:xfrm>
      </xdr:grpSpPr>
      <xdr:cxnSp macro="">
        <xdr:nvCxnSpPr>
          <xdr:cNvPr id="846" name="Straight Connector 845">
            <a:extLst>
              <a:ext uri="{FF2B5EF4-FFF2-40B4-BE49-F238E27FC236}">
                <a16:creationId xmlns:a16="http://schemas.microsoft.com/office/drawing/2014/main" id="{FAC2C226-3182-86CA-0BB9-D26F72F6B1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7" name="Straight Connector 529">
            <a:extLst>
              <a:ext uri="{FF2B5EF4-FFF2-40B4-BE49-F238E27FC236}">
                <a16:creationId xmlns:a16="http://schemas.microsoft.com/office/drawing/2014/main" id="{792133A6-A4E5-3463-AF32-203738C41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8" name="Straight Connector 531">
            <a:extLst>
              <a:ext uri="{FF2B5EF4-FFF2-40B4-BE49-F238E27FC236}">
                <a16:creationId xmlns:a16="http://schemas.microsoft.com/office/drawing/2014/main" id="{CB00483E-368A-2566-07C4-79CB8F2995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9" name="Straight Connector 533">
            <a:extLst>
              <a:ext uri="{FF2B5EF4-FFF2-40B4-BE49-F238E27FC236}">
                <a16:creationId xmlns:a16="http://schemas.microsoft.com/office/drawing/2014/main" id="{85218085-5969-4FEE-377B-FAC3506F2C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0" name="Straight Connector 535">
            <a:extLst>
              <a:ext uri="{FF2B5EF4-FFF2-40B4-BE49-F238E27FC236}">
                <a16:creationId xmlns:a16="http://schemas.microsoft.com/office/drawing/2014/main" id="{506622E7-2EC0-01F0-4325-608BCC0339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1" name="Straight Connector 537">
            <a:extLst>
              <a:ext uri="{FF2B5EF4-FFF2-40B4-BE49-F238E27FC236}">
                <a16:creationId xmlns:a16="http://schemas.microsoft.com/office/drawing/2014/main" id="{C51DC92F-99C2-B7FE-FA7A-63871B9489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2" name="Group 1008">
          <a:extLst>
            <a:ext uri="{FF2B5EF4-FFF2-40B4-BE49-F238E27FC236}">
              <a16:creationId xmlns:a16="http://schemas.microsoft.com/office/drawing/2014/main" id="{1F6FFF75-B483-43BB-A9DC-12218FEAAEC8}"/>
            </a:ext>
          </a:extLst>
        </xdr:cNvPr>
        <xdr:cNvGrpSpPr>
          <a:grpSpLocks/>
        </xdr:cNvGrpSpPr>
      </xdr:nvGrpSpPr>
      <xdr:grpSpPr bwMode="auto">
        <a:xfrm>
          <a:off x="1937398" y="9506663"/>
          <a:ext cx="0" cy="102183"/>
          <a:chOff x="5475762" y="47760700"/>
          <a:chExt cx="314325" cy="230209"/>
        </a:xfrm>
      </xdr:grpSpPr>
      <xdr:cxnSp macro="">
        <xdr:nvCxnSpPr>
          <xdr:cNvPr id="853" name="Straight Connector 852">
            <a:extLst>
              <a:ext uri="{FF2B5EF4-FFF2-40B4-BE49-F238E27FC236}">
                <a16:creationId xmlns:a16="http://schemas.microsoft.com/office/drawing/2014/main" id="{9B0F8D9A-245E-7539-86F6-E8C31F9F0B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4" name="Straight Connector 529">
            <a:extLst>
              <a:ext uri="{FF2B5EF4-FFF2-40B4-BE49-F238E27FC236}">
                <a16:creationId xmlns:a16="http://schemas.microsoft.com/office/drawing/2014/main" id="{15DC3915-EFE3-5683-23F4-FD419E97E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55" name="Straight Connector 531">
            <a:extLst>
              <a:ext uri="{FF2B5EF4-FFF2-40B4-BE49-F238E27FC236}">
                <a16:creationId xmlns:a16="http://schemas.microsoft.com/office/drawing/2014/main" id="{DAF0057E-B21A-6035-9B09-A49DA16E98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56" name="Straight Connector 533">
            <a:extLst>
              <a:ext uri="{FF2B5EF4-FFF2-40B4-BE49-F238E27FC236}">
                <a16:creationId xmlns:a16="http://schemas.microsoft.com/office/drawing/2014/main" id="{B8814031-51D3-093A-8DE9-2D12B3FE7E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7" name="Straight Connector 535">
            <a:extLst>
              <a:ext uri="{FF2B5EF4-FFF2-40B4-BE49-F238E27FC236}">
                <a16:creationId xmlns:a16="http://schemas.microsoft.com/office/drawing/2014/main" id="{0DAEFBFD-5EB2-22CC-22BC-E2F361CCBD5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8" name="Straight Connector 537">
            <a:extLst>
              <a:ext uri="{FF2B5EF4-FFF2-40B4-BE49-F238E27FC236}">
                <a16:creationId xmlns:a16="http://schemas.microsoft.com/office/drawing/2014/main" id="{B0420700-26C2-3375-0D0B-5065A5DCB0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9" name="Group 1008">
          <a:extLst>
            <a:ext uri="{FF2B5EF4-FFF2-40B4-BE49-F238E27FC236}">
              <a16:creationId xmlns:a16="http://schemas.microsoft.com/office/drawing/2014/main" id="{A3D57A04-7B3A-4857-9912-CD833AF533BF}"/>
            </a:ext>
          </a:extLst>
        </xdr:cNvPr>
        <xdr:cNvGrpSpPr>
          <a:grpSpLocks/>
        </xdr:cNvGrpSpPr>
      </xdr:nvGrpSpPr>
      <xdr:grpSpPr bwMode="auto">
        <a:xfrm>
          <a:off x="1937398" y="9506663"/>
          <a:ext cx="0" cy="102183"/>
          <a:chOff x="5475762" y="47760700"/>
          <a:chExt cx="314325" cy="230209"/>
        </a:xfrm>
      </xdr:grpSpPr>
      <xdr:cxnSp macro="">
        <xdr:nvCxnSpPr>
          <xdr:cNvPr id="860" name="Straight Connector 859">
            <a:extLst>
              <a:ext uri="{FF2B5EF4-FFF2-40B4-BE49-F238E27FC236}">
                <a16:creationId xmlns:a16="http://schemas.microsoft.com/office/drawing/2014/main" id="{91120CC7-E015-3B14-5F22-ADCA4460CA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1" name="Straight Connector 529">
            <a:extLst>
              <a:ext uri="{FF2B5EF4-FFF2-40B4-BE49-F238E27FC236}">
                <a16:creationId xmlns:a16="http://schemas.microsoft.com/office/drawing/2014/main" id="{F43BDBDB-BF81-DF8B-364D-713329AF88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2" name="Straight Connector 531">
            <a:extLst>
              <a:ext uri="{FF2B5EF4-FFF2-40B4-BE49-F238E27FC236}">
                <a16:creationId xmlns:a16="http://schemas.microsoft.com/office/drawing/2014/main" id="{8DA1A005-AC44-387E-CF36-B1CA3CE56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63" name="Straight Connector 533">
            <a:extLst>
              <a:ext uri="{FF2B5EF4-FFF2-40B4-BE49-F238E27FC236}">
                <a16:creationId xmlns:a16="http://schemas.microsoft.com/office/drawing/2014/main" id="{EE81F269-C152-B2E9-4AC7-0C2852C957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4" name="Straight Connector 535">
            <a:extLst>
              <a:ext uri="{FF2B5EF4-FFF2-40B4-BE49-F238E27FC236}">
                <a16:creationId xmlns:a16="http://schemas.microsoft.com/office/drawing/2014/main" id="{EA6447F4-6670-DF4F-533E-D037DA72CF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5" name="Straight Connector 537">
            <a:extLst>
              <a:ext uri="{FF2B5EF4-FFF2-40B4-BE49-F238E27FC236}">
                <a16:creationId xmlns:a16="http://schemas.microsoft.com/office/drawing/2014/main" id="{48FE25E2-0B57-8B19-5E05-A4267D08D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66" name="Group 1008">
          <a:extLst>
            <a:ext uri="{FF2B5EF4-FFF2-40B4-BE49-F238E27FC236}">
              <a16:creationId xmlns:a16="http://schemas.microsoft.com/office/drawing/2014/main" id="{95A022A9-6E0C-406C-AD72-CA61AB16CD65}"/>
            </a:ext>
          </a:extLst>
        </xdr:cNvPr>
        <xdr:cNvGrpSpPr>
          <a:grpSpLocks/>
        </xdr:cNvGrpSpPr>
      </xdr:nvGrpSpPr>
      <xdr:grpSpPr bwMode="auto">
        <a:xfrm>
          <a:off x="1937398" y="9506663"/>
          <a:ext cx="0" cy="102183"/>
          <a:chOff x="5475762" y="47760700"/>
          <a:chExt cx="314325" cy="230209"/>
        </a:xfrm>
      </xdr:grpSpPr>
      <xdr:cxnSp macro="">
        <xdr:nvCxnSpPr>
          <xdr:cNvPr id="867" name="Straight Connector 866">
            <a:extLst>
              <a:ext uri="{FF2B5EF4-FFF2-40B4-BE49-F238E27FC236}">
                <a16:creationId xmlns:a16="http://schemas.microsoft.com/office/drawing/2014/main" id="{2A75A0DF-B47B-C0D3-5571-7AA922AC313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8" name="Straight Connector 529">
            <a:extLst>
              <a:ext uri="{FF2B5EF4-FFF2-40B4-BE49-F238E27FC236}">
                <a16:creationId xmlns:a16="http://schemas.microsoft.com/office/drawing/2014/main" id="{568137FC-9418-5A03-0BFA-5A0DB88C5A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9" name="Straight Connector 531">
            <a:extLst>
              <a:ext uri="{FF2B5EF4-FFF2-40B4-BE49-F238E27FC236}">
                <a16:creationId xmlns:a16="http://schemas.microsoft.com/office/drawing/2014/main" id="{64DB83BA-84AF-767E-97C9-956D9D96F4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0" name="Straight Connector 533">
            <a:extLst>
              <a:ext uri="{FF2B5EF4-FFF2-40B4-BE49-F238E27FC236}">
                <a16:creationId xmlns:a16="http://schemas.microsoft.com/office/drawing/2014/main" id="{5F1C33D0-444E-FE2B-A594-BC29CC820D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1" name="Straight Connector 535">
            <a:extLst>
              <a:ext uri="{FF2B5EF4-FFF2-40B4-BE49-F238E27FC236}">
                <a16:creationId xmlns:a16="http://schemas.microsoft.com/office/drawing/2014/main" id="{D3140E20-464A-7C2C-929D-BDF707A9F5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2" name="Straight Connector 537">
            <a:extLst>
              <a:ext uri="{FF2B5EF4-FFF2-40B4-BE49-F238E27FC236}">
                <a16:creationId xmlns:a16="http://schemas.microsoft.com/office/drawing/2014/main" id="{D801915C-C06D-1533-FA39-881AB2D7F1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73" name="Group 1008">
          <a:extLst>
            <a:ext uri="{FF2B5EF4-FFF2-40B4-BE49-F238E27FC236}">
              <a16:creationId xmlns:a16="http://schemas.microsoft.com/office/drawing/2014/main" id="{23B46F42-54AB-49F7-A04A-BBD23EFA7A37}"/>
            </a:ext>
          </a:extLst>
        </xdr:cNvPr>
        <xdr:cNvGrpSpPr>
          <a:grpSpLocks/>
        </xdr:cNvGrpSpPr>
      </xdr:nvGrpSpPr>
      <xdr:grpSpPr bwMode="auto">
        <a:xfrm>
          <a:off x="1937398" y="9506663"/>
          <a:ext cx="0" cy="102183"/>
          <a:chOff x="5475762" y="47760700"/>
          <a:chExt cx="314325" cy="230209"/>
        </a:xfrm>
      </xdr:grpSpPr>
      <xdr:cxnSp macro="">
        <xdr:nvCxnSpPr>
          <xdr:cNvPr id="874" name="Straight Connector 873">
            <a:extLst>
              <a:ext uri="{FF2B5EF4-FFF2-40B4-BE49-F238E27FC236}">
                <a16:creationId xmlns:a16="http://schemas.microsoft.com/office/drawing/2014/main" id="{B93DC5D2-5B28-7509-1681-FCDB4D14AD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75" name="Straight Connector 529">
            <a:extLst>
              <a:ext uri="{FF2B5EF4-FFF2-40B4-BE49-F238E27FC236}">
                <a16:creationId xmlns:a16="http://schemas.microsoft.com/office/drawing/2014/main" id="{9243406C-C017-DBF4-4F1F-0A7B14C755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76" name="Straight Connector 531">
            <a:extLst>
              <a:ext uri="{FF2B5EF4-FFF2-40B4-BE49-F238E27FC236}">
                <a16:creationId xmlns:a16="http://schemas.microsoft.com/office/drawing/2014/main" id="{096E6A3C-8DFB-4B86-955F-73F720DFCA3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7" name="Straight Connector 533">
            <a:extLst>
              <a:ext uri="{FF2B5EF4-FFF2-40B4-BE49-F238E27FC236}">
                <a16:creationId xmlns:a16="http://schemas.microsoft.com/office/drawing/2014/main" id="{D1815AC4-A800-5A00-32EC-678A6B5137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8" name="Straight Connector 535">
            <a:extLst>
              <a:ext uri="{FF2B5EF4-FFF2-40B4-BE49-F238E27FC236}">
                <a16:creationId xmlns:a16="http://schemas.microsoft.com/office/drawing/2014/main" id="{03D3F562-5AC7-EBD7-EB47-0DDE456C29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9" name="Straight Connector 537">
            <a:extLst>
              <a:ext uri="{FF2B5EF4-FFF2-40B4-BE49-F238E27FC236}">
                <a16:creationId xmlns:a16="http://schemas.microsoft.com/office/drawing/2014/main" id="{E6A1A99C-93C0-3E09-B647-27B251F7AC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0" name="Group 1008">
          <a:extLst>
            <a:ext uri="{FF2B5EF4-FFF2-40B4-BE49-F238E27FC236}">
              <a16:creationId xmlns:a16="http://schemas.microsoft.com/office/drawing/2014/main" id="{FC835ED1-16F5-43EB-8697-90ED0355BCAF}"/>
            </a:ext>
          </a:extLst>
        </xdr:cNvPr>
        <xdr:cNvGrpSpPr>
          <a:grpSpLocks/>
        </xdr:cNvGrpSpPr>
      </xdr:nvGrpSpPr>
      <xdr:grpSpPr bwMode="auto">
        <a:xfrm>
          <a:off x="1937398" y="9506663"/>
          <a:ext cx="0" cy="102183"/>
          <a:chOff x="5475762" y="47760700"/>
          <a:chExt cx="314325" cy="230209"/>
        </a:xfrm>
      </xdr:grpSpPr>
      <xdr:cxnSp macro="">
        <xdr:nvCxnSpPr>
          <xdr:cNvPr id="881" name="Straight Connector 880">
            <a:extLst>
              <a:ext uri="{FF2B5EF4-FFF2-40B4-BE49-F238E27FC236}">
                <a16:creationId xmlns:a16="http://schemas.microsoft.com/office/drawing/2014/main" id="{4EA49F5B-5590-9419-ADF1-6DA20278C7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2" name="Straight Connector 529">
            <a:extLst>
              <a:ext uri="{FF2B5EF4-FFF2-40B4-BE49-F238E27FC236}">
                <a16:creationId xmlns:a16="http://schemas.microsoft.com/office/drawing/2014/main" id="{E950D8CC-4F41-1127-5762-C49E74E1C3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83" name="Straight Connector 531">
            <a:extLst>
              <a:ext uri="{FF2B5EF4-FFF2-40B4-BE49-F238E27FC236}">
                <a16:creationId xmlns:a16="http://schemas.microsoft.com/office/drawing/2014/main" id="{FBA93848-C3A3-C706-6A76-06D666629C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84" name="Straight Connector 533">
            <a:extLst>
              <a:ext uri="{FF2B5EF4-FFF2-40B4-BE49-F238E27FC236}">
                <a16:creationId xmlns:a16="http://schemas.microsoft.com/office/drawing/2014/main" id="{6262CE58-F799-709A-0C30-0392859B8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5" name="Straight Connector 535">
            <a:extLst>
              <a:ext uri="{FF2B5EF4-FFF2-40B4-BE49-F238E27FC236}">
                <a16:creationId xmlns:a16="http://schemas.microsoft.com/office/drawing/2014/main" id="{97CB9CD3-6870-D07A-B0A4-6C59B7BAB2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6" name="Straight Connector 537">
            <a:extLst>
              <a:ext uri="{FF2B5EF4-FFF2-40B4-BE49-F238E27FC236}">
                <a16:creationId xmlns:a16="http://schemas.microsoft.com/office/drawing/2014/main" id="{E0456269-D354-CCE6-2DF5-94A3EA4705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7" name="Group 1008">
          <a:extLst>
            <a:ext uri="{FF2B5EF4-FFF2-40B4-BE49-F238E27FC236}">
              <a16:creationId xmlns:a16="http://schemas.microsoft.com/office/drawing/2014/main" id="{7F8E8CB9-1236-48E2-B355-44AAE82CBE1C}"/>
            </a:ext>
          </a:extLst>
        </xdr:cNvPr>
        <xdr:cNvGrpSpPr>
          <a:grpSpLocks/>
        </xdr:cNvGrpSpPr>
      </xdr:nvGrpSpPr>
      <xdr:grpSpPr bwMode="auto">
        <a:xfrm>
          <a:off x="1937398" y="9506663"/>
          <a:ext cx="0" cy="102183"/>
          <a:chOff x="5475762" y="47760700"/>
          <a:chExt cx="314325" cy="230209"/>
        </a:xfrm>
      </xdr:grpSpPr>
      <xdr:cxnSp macro="">
        <xdr:nvCxnSpPr>
          <xdr:cNvPr id="888" name="Straight Connector 887">
            <a:extLst>
              <a:ext uri="{FF2B5EF4-FFF2-40B4-BE49-F238E27FC236}">
                <a16:creationId xmlns:a16="http://schemas.microsoft.com/office/drawing/2014/main" id="{5FEF46F2-0415-42FD-A066-1DE25E800A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9" name="Straight Connector 529">
            <a:extLst>
              <a:ext uri="{FF2B5EF4-FFF2-40B4-BE49-F238E27FC236}">
                <a16:creationId xmlns:a16="http://schemas.microsoft.com/office/drawing/2014/main" id="{ADD519DE-2667-E01D-E51E-B84478974B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0" name="Straight Connector 531">
            <a:extLst>
              <a:ext uri="{FF2B5EF4-FFF2-40B4-BE49-F238E27FC236}">
                <a16:creationId xmlns:a16="http://schemas.microsoft.com/office/drawing/2014/main" id="{67F6E11E-DBDF-10BB-026D-B4942BC8833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1" name="Straight Connector 533">
            <a:extLst>
              <a:ext uri="{FF2B5EF4-FFF2-40B4-BE49-F238E27FC236}">
                <a16:creationId xmlns:a16="http://schemas.microsoft.com/office/drawing/2014/main" id="{CEA574F1-5AE2-91BF-5727-40339BAA2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2" name="Straight Connector 535">
            <a:extLst>
              <a:ext uri="{FF2B5EF4-FFF2-40B4-BE49-F238E27FC236}">
                <a16:creationId xmlns:a16="http://schemas.microsoft.com/office/drawing/2014/main" id="{5C5908EF-5D15-B0F4-6DDF-51C71C757A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3" name="Straight Connector 537">
            <a:extLst>
              <a:ext uri="{FF2B5EF4-FFF2-40B4-BE49-F238E27FC236}">
                <a16:creationId xmlns:a16="http://schemas.microsoft.com/office/drawing/2014/main" id="{98575048-4D22-D9B5-432E-27DCA23A4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94" name="Group 1008">
          <a:extLst>
            <a:ext uri="{FF2B5EF4-FFF2-40B4-BE49-F238E27FC236}">
              <a16:creationId xmlns:a16="http://schemas.microsoft.com/office/drawing/2014/main" id="{C2EFAEB7-4C27-4A99-BEEB-D283C93A7309}"/>
            </a:ext>
          </a:extLst>
        </xdr:cNvPr>
        <xdr:cNvGrpSpPr>
          <a:grpSpLocks/>
        </xdr:cNvGrpSpPr>
      </xdr:nvGrpSpPr>
      <xdr:grpSpPr bwMode="auto">
        <a:xfrm>
          <a:off x="1937398" y="9506663"/>
          <a:ext cx="0" cy="102183"/>
          <a:chOff x="5475762" y="47760700"/>
          <a:chExt cx="314325" cy="230209"/>
        </a:xfrm>
      </xdr:grpSpPr>
      <xdr:cxnSp macro="">
        <xdr:nvCxnSpPr>
          <xdr:cNvPr id="895" name="Straight Connector 894">
            <a:extLst>
              <a:ext uri="{FF2B5EF4-FFF2-40B4-BE49-F238E27FC236}">
                <a16:creationId xmlns:a16="http://schemas.microsoft.com/office/drawing/2014/main" id="{9A76ED18-2E8C-3783-BBE9-BA33BB6286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96" name="Straight Connector 529">
            <a:extLst>
              <a:ext uri="{FF2B5EF4-FFF2-40B4-BE49-F238E27FC236}">
                <a16:creationId xmlns:a16="http://schemas.microsoft.com/office/drawing/2014/main" id="{88E54F6E-C042-E6E1-7503-17CFDA1B0EC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7" name="Straight Connector 531">
            <a:extLst>
              <a:ext uri="{FF2B5EF4-FFF2-40B4-BE49-F238E27FC236}">
                <a16:creationId xmlns:a16="http://schemas.microsoft.com/office/drawing/2014/main" id="{09B91463-A950-BD77-DF83-1C6BEA0382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8" name="Straight Connector 533">
            <a:extLst>
              <a:ext uri="{FF2B5EF4-FFF2-40B4-BE49-F238E27FC236}">
                <a16:creationId xmlns:a16="http://schemas.microsoft.com/office/drawing/2014/main" id="{5277C822-8678-A855-D9F7-2D362DBC4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9" name="Straight Connector 535">
            <a:extLst>
              <a:ext uri="{FF2B5EF4-FFF2-40B4-BE49-F238E27FC236}">
                <a16:creationId xmlns:a16="http://schemas.microsoft.com/office/drawing/2014/main" id="{98459E73-51E0-0E3C-4A1A-FCE067F8FD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0" name="Straight Connector 537">
            <a:extLst>
              <a:ext uri="{FF2B5EF4-FFF2-40B4-BE49-F238E27FC236}">
                <a16:creationId xmlns:a16="http://schemas.microsoft.com/office/drawing/2014/main" id="{F3C9A09B-A626-C415-A729-600446523C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1" name="Group 1008">
          <a:extLst>
            <a:ext uri="{FF2B5EF4-FFF2-40B4-BE49-F238E27FC236}">
              <a16:creationId xmlns:a16="http://schemas.microsoft.com/office/drawing/2014/main" id="{2295E89B-B2DB-4524-99FA-03F9371BC028}"/>
            </a:ext>
          </a:extLst>
        </xdr:cNvPr>
        <xdr:cNvGrpSpPr>
          <a:grpSpLocks/>
        </xdr:cNvGrpSpPr>
      </xdr:nvGrpSpPr>
      <xdr:grpSpPr bwMode="auto">
        <a:xfrm>
          <a:off x="1937398" y="9506663"/>
          <a:ext cx="0" cy="102183"/>
          <a:chOff x="5475762" y="47760700"/>
          <a:chExt cx="314325" cy="230209"/>
        </a:xfrm>
      </xdr:grpSpPr>
      <xdr:cxnSp macro="">
        <xdr:nvCxnSpPr>
          <xdr:cNvPr id="902" name="Straight Connector 901">
            <a:extLst>
              <a:ext uri="{FF2B5EF4-FFF2-40B4-BE49-F238E27FC236}">
                <a16:creationId xmlns:a16="http://schemas.microsoft.com/office/drawing/2014/main" id="{C2FE7C20-701E-B5CD-1790-0617ED9351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03" name="Straight Connector 529">
            <a:extLst>
              <a:ext uri="{FF2B5EF4-FFF2-40B4-BE49-F238E27FC236}">
                <a16:creationId xmlns:a16="http://schemas.microsoft.com/office/drawing/2014/main" id="{8F4F7DFA-2AB0-0125-1E38-9D36446EF8E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04" name="Straight Connector 531">
            <a:extLst>
              <a:ext uri="{FF2B5EF4-FFF2-40B4-BE49-F238E27FC236}">
                <a16:creationId xmlns:a16="http://schemas.microsoft.com/office/drawing/2014/main" id="{0F74F923-C758-7CF6-A0BA-01A06F6FC1D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05" name="Straight Connector 533">
            <a:extLst>
              <a:ext uri="{FF2B5EF4-FFF2-40B4-BE49-F238E27FC236}">
                <a16:creationId xmlns:a16="http://schemas.microsoft.com/office/drawing/2014/main" id="{5CE45162-C64E-635A-1003-777250173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6" name="Straight Connector 535">
            <a:extLst>
              <a:ext uri="{FF2B5EF4-FFF2-40B4-BE49-F238E27FC236}">
                <a16:creationId xmlns:a16="http://schemas.microsoft.com/office/drawing/2014/main" id="{241ABBC8-CA4F-E102-0808-4CD0086C8A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7" name="Straight Connector 537">
            <a:extLst>
              <a:ext uri="{FF2B5EF4-FFF2-40B4-BE49-F238E27FC236}">
                <a16:creationId xmlns:a16="http://schemas.microsoft.com/office/drawing/2014/main" id="{CEF0977B-9B4D-31DE-CD06-187529E655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8" name="Group 1008">
          <a:extLst>
            <a:ext uri="{FF2B5EF4-FFF2-40B4-BE49-F238E27FC236}">
              <a16:creationId xmlns:a16="http://schemas.microsoft.com/office/drawing/2014/main" id="{E83C031C-DB8A-4114-BF7A-AD31C65B307A}"/>
            </a:ext>
          </a:extLst>
        </xdr:cNvPr>
        <xdr:cNvGrpSpPr>
          <a:grpSpLocks/>
        </xdr:cNvGrpSpPr>
      </xdr:nvGrpSpPr>
      <xdr:grpSpPr bwMode="auto">
        <a:xfrm>
          <a:off x="1937398" y="9506663"/>
          <a:ext cx="0" cy="102183"/>
          <a:chOff x="5475762" y="47760700"/>
          <a:chExt cx="314325" cy="230209"/>
        </a:xfrm>
      </xdr:grpSpPr>
      <xdr:cxnSp macro="">
        <xdr:nvCxnSpPr>
          <xdr:cNvPr id="909" name="Straight Connector 908">
            <a:extLst>
              <a:ext uri="{FF2B5EF4-FFF2-40B4-BE49-F238E27FC236}">
                <a16:creationId xmlns:a16="http://schemas.microsoft.com/office/drawing/2014/main" id="{47025F7D-D47B-0952-712B-732874F04E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0" name="Straight Connector 529">
            <a:extLst>
              <a:ext uri="{FF2B5EF4-FFF2-40B4-BE49-F238E27FC236}">
                <a16:creationId xmlns:a16="http://schemas.microsoft.com/office/drawing/2014/main" id="{19C58CE9-2C1E-DDF7-5A68-E76DD73EC92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1" name="Straight Connector 531">
            <a:extLst>
              <a:ext uri="{FF2B5EF4-FFF2-40B4-BE49-F238E27FC236}">
                <a16:creationId xmlns:a16="http://schemas.microsoft.com/office/drawing/2014/main" id="{12EFB86F-6CD8-2A01-3B5B-6BF4090304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2" name="Straight Connector 533">
            <a:extLst>
              <a:ext uri="{FF2B5EF4-FFF2-40B4-BE49-F238E27FC236}">
                <a16:creationId xmlns:a16="http://schemas.microsoft.com/office/drawing/2014/main" id="{33558684-324F-959C-F899-8152E95226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3" name="Straight Connector 535">
            <a:extLst>
              <a:ext uri="{FF2B5EF4-FFF2-40B4-BE49-F238E27FC236}">
                <a16:creationId xmlns:a16="http://schemas.microsoft.com/office/drawing/2014/main" id="{D35D7100-DC13-8FE3-D1FD-8860F8DDE7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4" name="Straight Connector 537">
            <a:extLst>
              <a:ext uri="{FF2B5EF4-FFF2-40B4-BE49-F238E27FC236}">
                <a16:creationId xmlns:a16="http://schemas.microsoft.com/office/drawing/2014/main" id="{C8BF38FB-8CEB-C382-3BB5-70B7A45CA7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15" name="Group 1008">
          <a:extLst>
            <a:ext uri="{FF2B5EF4-FFF2-40B4-BE49-F238E27FC236}">
              <a16:creationId xmlns:a16="http://schemas.microsoft.com/office/drawing/2014/main" id="{2195226E-1FE3-429F-B68D-AA2BB7F93A70}"/>
            </a:ext>
          </a:extLst>
        </xdr:cNvPr>
        <xdr:cNvGrpSpPr>
          <a:grpSpLocks/>
        </xdr:cNvGrpSpPr>
      </xdr:nvGrpSpPr>
      <xdr:grpSpPr bwMode="auto">
        <a:xfrm>
          <a:off x="1937398" y="9506663"/>
          <a:ext cx="0" cy="102183"/>
          <a:chOff x="5475762" y="47760700"/>
          <a:chExt cx="314325" cy="230209"/>
        </a:xfrm>
      </xdr:grpSpPr>
      <xdr:cxnSp macro="">
        <xdr:nvCxnSpPr>
          <xdr:cNvPr id="916" name="Straight Connector 915">
            <a:extLst>
              <a:ext uri="{FF2B5EF4-FFF2-40B4-BE49-F238E27FC236}">
                <a16:creationId xmlns:a16="http://schemas.microsoft.com/office/drawing/2014/main" id="{BB0F8510-FA02-2BB5-D3A0-F2CC2E294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7" name="Straight Connector 529">
            <a:extLst>
              <a:ext uri="{FF2B5EF4-FFF2-40B4-BE49-F238E27FC236}">
                <a16:creationId xmlns:a16="http://schemas.microsoft.com/office/drawing/2014/main" id="{DA003D83-E9DF-E380-B31A-AE70474C13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8" name="Straight Connector 531">
            <a:extLst>
              <a:ext uri="{FF2B5EF4-FFF2-40B4-BE49-F238E27FC236}">
                <a16:creationId xmlns:a16="http://schemas.microsoft.com/office/drawing/2014/main" id="{60B3F295-9BCA-2B49-9149-B39CEC62B66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9" name="Straight Connector 533">
            <a:extLst>
              <a:ext uri="{FF2B5EF4-FFF2-40B4-BE49-F238E27FC236}">
                <a16:creationId xmlns:a16="http://schemas.microsoft.com/office/drawing/2014/main" id="{03A6C0A4-3B86-9522-B936-8A6960318E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0" name="Straight Connector 535">
            <a:extLst>
              <a:ext uri="{FF2B5EF4-FFF2-40B4-BE49-F238E27FC236}">
                <a16:creationId xmlns:a16="http://schemas.microsoft.com/office/drawing/2014/main" id="{BEE0840E-3FEA-4648-A82F-F0E6FE6C0C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1" name="Straight Connector 537">
            <a:extLst>
              <a:ext uri="{FF2B5EF4-FFF2-40B4-BE49-F238E27FC236}">
                <a16:creationId xmlns:a16="http://schemas.microsoft.com/office/drawing/2014/main" id="{DCC1F22F-8771-34E7-533D-1D009742D3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2" name="Group 1008">
          <a:extLst>
            <a:ext uri="{FF2B5EF4-FFF2-40B4-BE49-F238E27FC236}">
              <a16:creationId xmlns:a16="http://schemas.microsoft.com/office/drawing/2014/main" id="{56F75AA7-328B-4107-A375-4AE8BFFC9E37}"/>
            </a:ext>
          </a:extLst>
        </xdr:cNvPr>
        <xdr:cNvGrpSpPr>
          <a:grpSpLocks/>
        </xdr:cNvGrpSpPr>
      </xdr:nvGrpSpPr>
      <xdr:grpSpPr bwMode="auto">
        <a:xfrm>
          <a:off x="1937398" y="9506663"/>
          <a:ext cx="0" cy="102183"/>
          <a:chOff x="5475762" y="47760700"/>
          <a:chExt cx="314325" cy="230209"/>
        </a:xfrm>
      </xdr:grpSpPr>
      <xdr:cxnSp macro="">
        <xdr:nvCxnSpPr>
          <xdr:cNvPr id="923" name="Straight Connector 922">
            <a:extLst>
              <a:ext uri="{FF2B5EF4-FFF2-40B4-BE49-F238E27FC236}">
                <a16:creationId xmlns:a16="http://schemas.microsoft.com/office/drawing/2014/main" id="{4899019A-3040-9805-C79D-BC6825B6E0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4" name="Straight Connector 529">
            <a:extLst>
              <a:ext uri="{FF2B5EF4-FFF2-40B4-BE49-F238E27FC236}">
                <a16:creationId xmlns:a16="http://schemas.microsoft.com/office/drawing/2014/main" id="{06E619DD-DE87-DA8B-BD39-7FE9B98512B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25" name="Straight Connector 531">
            <a:extLst>
              <a:ext uri="{FF2B5EF4-FFF2-40B4-BE49-F238E27FC236}">
                <a16:creationId xmlns:a16="http://schemas.microsoft.com/office/drawing/2014/main" id="{8FC86625-2E95-3BF5-C44E-57F2301C9F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26" name="Straight Connector 533">
            <a:extLst>
              <a:ext uri="{FF2B5EF4-FFF2-40B4-BE49-F238E27FC236}">
                <a16:creationId xmlns:a16="http://schemas.microsoft.com/office/drawing/2014/main" id="{1DE60129-0CEF-90C1-6B25-404A1BF394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7" name="Straight Connector 535">
            <a:extLst>
              <a:ext uri="{FF2B5EF4-FFF2-40B4-BE49-F238E27FC236}">
                <a16:creationId xmlns:a16="http://schemas.microsoft.com/office/drawing/2014/main" id="{504E5928-365F-7ACD-026B-950FAB35B1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8" name="Straight Connector 537">
            <a:extLst>
              <a:ext uri="{FF2B5EF4-FFF2-40B4-BE49-F238E27FC236}">
                <a16:creationId xmlns:a16="http://schemas.microsoft.com/office/drawing/2014/main" id="{22DA4A7B-4E17-9584-971C-F7C9573220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9" name="Group 1008">
          <a:extLst>
            <a:ext uri="{FF2B5EF4-FFF2-40B4-BE49-F238E27FC236}">
              <a16:creationId xmlns:a16="http://schemas.microsoft.com/office/drawing/2014/main" id="{6C22E4D6-8F6D-47D6-B562-83CAA580E57E}"/>
            </a:ext>
          </a:extLst>
        </xdr:cNvPr>
        <xdr:cNvGrpSpPr>
          <a:grpSpLocks/>
        </xdr:cNvGrpSpPr>
      </xdr:nvGrpSpPr>
      <xdr:grpSpPr bwMode="auto">
        <a:xfrm>
          <a:off x="1937398" y="9506663"/>
          <a:ext cx="0" cy="102183"/>
          <a:chOff x="5475762" y="47760700"/>
          <a:chExt cx="314325" cy="230209"/>
        </a:xfrm>
      </xdr:grpSpPr>
      <xdr:cxnSp macro="">
        <xdr:nvCxnSpPr>
          <xdr:cNvPr id="930" name="Straight Connector 929">
            <a:extLst>
              <a:ext uri="{FF2B5EF4-FFF2-40B4-BE49-F238E27FC236}">
                <a16:creationId xmlns:a16="http://schemas.microsoft.com/office/drawing/2014/main" id="{362414EC-A538-0DE2-8A24-B1C421C956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1" name="Straight Connector 529">
            <a:extLst>
              <a:ext uri="{FF2B5EF4-FFF2-40B4-BE49-F238E27FC236}">
                <a16:creationId xmlns:a16="http://schemas.microsoft.com/office/drawing/2014/main" id="{73BE96A6-58FE-6506-FF08-DB9BFF335F7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2" name="Straight Connector 531">
            <a:extLst>
              <a:ext uri="{FF2B5EF4-FFF2-40B4-BE49-F238E27FC236}">
                <a16:creationId xmlns:a16="http://schemas.microsoft.com/office/drawing/2014/main" id="{940F990E-8682-31B3-8C3B-E1231C341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33" name="Straight Connector 533">
            <a:extLst>
              <a:ext uri="{FF2B5EF4-FFF2-40B4-BE49-F238E27FC236}">
                <a16:creationId xmlns:a16="http://schemas.microsoft.com/office/drawing/2014/main" id="{E3B70BE2-A406-BB95-7157-5B77CF6ED5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4" name="Straight Connector 535">
            <a:extLst>
              <a:ext uri="{FF2B5EF4-FFF2-40B4-BE49-F238E27FC236}">
                <a16:creationId xmlns:a16="http://schemas.microsoft.com/office/drawing/2014/main" id="{D894B22C-CB78-373F-0ACE-B42598AB9B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5" name="Straight Connector 537">
            <a:extLst>
              <a:ext uri="{FF2B5EF4-FFF2-40B4-BE49-F238E27FC236}">
                <a16:creationId xmlns:a16="http://schemas.microsoft.com/office/drawing/2014/main" id="{9A1D2FD7-F1E2-3FD1-9A06-DA1039EA83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36" name="Group 1008">
          <a:extLst>
            <a:ext uri="{FF2B5EF4-FFF2-40B4-BE49-F238E27FC236}">
              <a16:creationId xmlns:a16="http://schemas.microsoft.com/office/drawing/2014/main" id="{9730D4C8-7B0C-424D-8F32-BF4DFB58B506}"/>
            </a:ext>
          </a:extLst>
        </xdr:cNvPr>
        <xdr:cNvGrpSpPr>
          <a:grpSpLocks/>
        </xdr:cNvGrpSpPr>
      </xdr:nvGrpSpPr>
      <xdr:grpSpPr bwMode="auto">
        <a:xfrm>
          <a:off x="1937398" y="9506663"/>
          <a:ext cx="0" cy="102183"/>
          <a:chOff x="5475762" y="47760700"/>
          <a:chExt cx="314325" cy="230209"/>
        </a:xfrm>
      </xdr:grpSpPr>
      <xdr:cxnSp macro="">
        <xdr:nvCxnSpPr>
          <xdr:cNvPr id="937" name="Straight Connector 936">
            <a:extLst>
              <a:ext uri="{FF2B5EF4-FFF2-40B4-BE49-F238E27FC236}">
                <a16:creationId xmlns:a16="http://schemas.microsoft.com/office/drawing/2014/main" id="{7BF380BF-B228-0D2F-F7CF-B4C205A2058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8" name="Straight Connector 529">
            <a:extLst>
              <a:ext uri="{FF2B5EF4-FFF2-40B4-BE49-F238E27FC236}">
                <a16:creationId xmlns:a16="http://schemas.microsoft.com/office/drawing/2014/main" id="{27320469-384F-1C83-96C0-E7DF10D28D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9" name="Straight Connector 531">
            <a:extLst>
              <a:ext uri="{FF2B5EF4-FFF2-40B4-BE49-F238E27FC236}">
                <a16:creationId xmlns:a16="http://schemas.microsoft.com/office/drawing/2014/main" id="{6B4C88DD-961C-A0BF-F8A1-B396C4864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0" name="Straight Connector 533">
            <a:extLst>
              <a:ext uri="{FF2B5EF4-FFF2-40B4-BE49-F238E27FC236}">
                <a16:creationId xmlns:a16="http://schemas.microsoft.com/office/drawing/2014/main" id="{FF6FEF21-9E60-CCE3-89AB-7F96B6A6FA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1" name="Straight Connector 535">
            <a:extLst>
              <a:ext uri="{FF2B5EF4-FFF2-40B4-BE49-F238E27FC236}">
                <a16:creationId xmlns:a16="http://schemas.microsoft.com/office/drawing/2014/main" id="{AFC3A73D-C2F1-D22C-61D3-4752AF7DCD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2" name="Straight Connector 537">
            <a:extLst>
              <a:ext uri="{FF2B5EF4-FFF2-40B4-BE49-F238E27FC236}">
                <a16:creationId xmlns:a16="http://schemas.microsoft.com/office/drawing/2014/main" id="{B8E1440F-9160-5301-EA88-7AD0C0FA38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43" name="Group 1008">
          <a:extLst>
            <a:ext uri="{FF2B5EF4-FFF2-40B4-BE49-F238E27FC236}">
              <a16:creationId xmlns:a16="http://schemas.microsoft.com/office/drawing/2014/main" id="{8D801F03-CFB1-4237-95CC-6EFC7C2E782C}"/>
            </a:ext>
          </a:extLst>
        </xdr:cNvPr>
        <xdr:cNvGrpSpPr>
          <a:grpSpLocks/>
        </xdr:cNvGrpSpPr>
      </xdr:nvGrpSpPr>
      <xdr:grpSpPr bwMode="auto">
        <a:xfrm>
          <a:off x="1937398" y="9506663"/>
          <a:ext cx="0" cy="102183"/>
          <a:chOff x="5475762" y="47760700"/>
          <a:chExt cx="314325" cy="230209"/>
        </a:xfrm>
      </xdr:grpSpPr>
      <xdr:cxnSp macro="">
        <xdr:nvCxnSpPr>
          <xdr:cNvPr id="944" name="Straight Connector 943">
            <a:extLst>
              <a:ext uri="{FF2B5EF4-FFF2-40B4-BE49-F238E27FC236}">
                <a16:creationId xmlns:a16="http://schemas.microsoft.com/office/drawing/2014/main" id="{9287FB98-31ED-D88E-0F6D-40A3BA334A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45" name="Straight Connector 529">
            <a:extLst>
              <a:ext uri="{FF2B5EF4-FFF2-40B4-BE49-F238E27FC236}">
                <a16:creationId xmlns:a16="http://schemas.microsoft.com/office/drawing/2014/main" id="{1F056516-8154-19A1-467E-78A9CFBDB5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46" name="Straight Connector 531">
            <a:extLst>
              <a:ext uri="{FF2B5EF4-FFF2-40B4-BE49-F238E27FC236}">
                <a16:creationId xmlns:a16="http://schemas.microsoft.com/office/drawing/2014/main" id="{81F6581B-063C-7300-CE89-59D4E06FD0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7" name="Straight Connector 533">
            <a:extLst>
              <a:ext uri="{FF2B5EF4-FFF2-40B4-BE49-F238E27FC236}">
                <a16:creationId xmlns:a16="http://schemas.microsoft.com/office/drawing/2014/main" id="{8E404740-EB6E-5392-8960-75FADBC002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8" name="Straight Connector 535">
            <a:extLst>
              <a:ext uri="{FF2B5EF4-FFF2-40B4-BE49-F238E27FC236}">
                <a16:creationId xmlns:a16="http://schemas.microsoft.com/office/drawing/2014/main" id="{7ECCFA2B-AAE4-1548-C41E-5E6CCC0C72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9" name="Straight Connector 537">
            <a:extLst>
              <a:ext uri="{FF2B5EF4-FFF2-40B4-BE49-F238E27FC236}">
                <a16:creationId xmlns:a16="http://schemas.microsoft.com/office/drawing/2014/main" id="{8066808F-9D57-DD9D-E324-C660797BE8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0" name="Group 1008">
          <a:extLst>
            <a:ext uri="{FF2B5EF4-FFF2-40B4-BE49-F238E27FC236}">
              <a16:creationId xmlns:a16="http://schemas.microsoft.com/office/drawing/2014/main" id="{C675A9D0-1CAD-4535-B692-C11C9D54C675}"/>
            </a:ext>
          </a:extLst>
        </xdr:cNvPr>
        <xdr:cNvGrpSpPr>
          <a:grpSpLocks/>
        </xdr:cNvGrpSpPr>
      </xdr:nvGrpSpPr>
      <xdr:grpSpPr bwMode="auto">
        <a:xfrm>
          <a:off x="1937398" y="9506663"/>
          <a:ext cx="0" cy="102183"/>
          <a:chOff x="5475762" y="47760700"/>
          <a:chExt cx="314325" cy="230209"/>
        </a:xfrm>
      </xdr:grpSpPr>
      <xdr:cxnSp macro="">
        <xdr:nvCxnSpPr>
          <xdr:cNvPr id="951" name="Straight Connector 950">
            <a:extLst>
              <a:ext uri="{FF2B5EF4-FFF2-40B4-BE49-F238E27FC236}">
                <a16:creationId xmlns:a16="http://schemas.microsoft.com/office/drawing/2014/main" id="{D3648614-D9DF-362A-738B-0E4DBCC274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2" name="Straight Connector 529">
            <a:extLst>
              <a:ext uri="{FF2B5EF4-FFF2-40B4-BE49-F238E27FC236}">
                <a16:creationId xmlns:a16="http://schemas.microsoft.com/office/drawing/2014/main" id="{E3A83233-13BA-5BC8-F0B6-420312099C5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53" name="Straight Connector 531">
            <a:extLst>
              <a:ext uri="{FF2B5EF4-FFF2-40B4-BE49-F238E27FC236}">
                <a16:creationId xmlns:a16="http://schemas.microsoft.com/office/drawing/2014/main" id="{4BB5FA66-784D-AE69-2D3D-D164C3BDFC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54" name="Straight Connector 533">
            <a:extLst>
              <a:ext uri="{FF2B5EF4-FFF2-40B4-BE49-F238E27FC236}">
                <a16:creationId xmlns:a16="http://schemas.microsoft.com/office/drawing/2014/main" id="{089C34A8-9F99-B952-81EF-07DBDDDED27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5" name="Straight Connector 535">
            <a:extLst>
              <a:ext uri="{FF2B5EF4-FFF2-40B4-BE49-F238E27FC236}">
                <a16:creationId xmlns:a16="http://schemas.microsoft.com/office/drawing/2014/main" id="{BB9895C7-BF17-CBE4-8168-D8F82406DB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6" name="Straight Connector 537">
            <a:extLst>
              <a:ext uri="{FF2B5EF4-FFF2-40B4-BE49-F238E27FC236}">
                <a16:creationId xmlns:a16="http://schemas.microsoft.com/office/drawing/2014/main" id="{CA1278E0-F27B-7669-8D5D-1125AA3BD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7" name="Group 1008">
          <a:extLst>
            <a:ext uri="{FF2B5EF4-FFF2-40B4-BE49-F238E27FC236}">
              <a16:creationId xmlns:a16="http://schemas.microsoft.com/office/drawing/2014/main" id="{6BCC6E4F-58EA-432B-9409-DBDFAE3FB75D}"/>
            </a:ext>
          </a:extLst>
        </xdr:cNvPr>
        <xdr:cNvGrpSpPr>
          <a:grpSpLocks/>
        </xdr:cNvGrpSpPr>
      </xdr:nvGrpSpPr>
      <xdr:grpSpPr bwMode="auto">
        <a:xfrm>
          <a:off x="1937398" y="9506663"/>
          <a:ext cx="0" cy="102183"/>
          <a:chOff x="5475762" y="47760700"/>
          <a:chExt cx="314325" cy="230209"/>
        </a:xfrm>
      </xdr:grpSpPr>
      <xdr:cxnSp macro="">
        <xdr:nvCxnSpPr>
          <xdr:cNvPr id="958" name="Straight Connector 957">
            <a:extLst>
              <a:ext uri="{FF2B5EF4-FFF2-40B4-BE49-F238E27FC236}">
                <a16:creationId xmlns:a16="http://schemas.microsoft.com/office/drawing/2014/main" id="{280ECA36-8E38-F815-EE91-03080C4F43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9" name="Straight Connector 529">
            <a:extLst>
              <a:ext uri="{FF2B5EF4-FFF2-40B4-BE49-F238E27FC236}">
                <a16:creationId xmlns:a16="http://schemas.microsoft.com/office/drawing/2014/main" id="{C32B1044-8AA1-3C11-82D0-80281DA806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0" name="Straight Connector 531">
            <a:extLst>
              <a:ext uri="{FF2B5EF4-FFF2-40B4-BE49-F238E27FC236}">
                <a16:creationId xmlns:a16="http://schemas.microsoft.com/office/drawing/2014/main" id="{8CA18B4F-62E2-DA89-F8D7-736D979D8F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1" name="Straight Connector 533">
            <a:extLst>
              <a:ext uri="{FF2B5EF4-FFF2-40B4-BE49-F238E27FC236}">
                <a16:creationId xmlns:a16="http://schemas.microsoft.com/office/drawing/2014/main" id="{5A4D9182-BE4D-8DC1-A15F-EBD49810E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2" name="Straight Connector 535">
            <a:extLst>
              <a:ext uri="{FF2B5EF4-FFF2-40B4-BE49-F238E27FC236}">
                <a16:creationId xmlns:a16="http://schemas.microsoft.com/office/drawing/2014/main" id="{2A837816-2193-3104-3CFF-F29899C87A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3" name="Straight Connector 537">
            <a:extLst>
              <a:ext uri="{FF2B5EF4-FFF2-40B4-BE49-F238E27FC236}">
                <a16:creationId xmlns:a16="http://schemas.microsoft.com/office/drawing/2014/main" id="{54A80672-63FB-6FA9-B400-01E04B3B66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64" name="Group 1008">
          <a:extLst>
            <a:ext uri="{FF2B5EF4-FFF2-40B4-BE49-F238E27FC236}">
              <a16:creationId xmlns:a16="http://schemas.microsoft.com/office/drawing/2014/main" id="{CE9BE5E3-E4AD-4247-A099-2908A34CB713}"/>
            </a:ext>
          </a:extLst>
        </xdr:cNvPr>
        <xdr:cNvGrpSpPr>
          <a:grpSpLocks/>
        </xdr:cNvGrpSpPr>
      </xdr:nvGrpSpPr>
      <xdr:grpSpPr bwMode="auto">
        <a:xfrm>
          <a:off x="1937398" y="9506663"/>
          <a:ext cx="0" cy="102183"/>
          <a:chOff x="5475762" y="47760700"/>
          <a:chExt cx="314325" cy="230209"/>
        </a:xfrm>
      </xdr:grpSpPr>
      <xdr:cxnSp macro="">
        <xdr:nvCxnSpPr>
          <xdr:cNvPr id="965" name="Straight Connector 964">
            <a:extLst>
              <a:ext uri="{FF2B5EF4-FFF2-40B4-BE49-F238E27FC236}">
                <a16:creationId xmlns:a16="http://schemas.microsoft.com/office/drawing/2014/main" id="{FC02D34F-2C90-3B12-499A-5D30C44706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66" name="Straight Connector 529">
            <a:extLst>
              <a:ext uri="{FF2B5EF4-FFF2-40B4-BE49-F238E27FC236}">
                <a16:creationId xmlns:a16="http://schemas.microsoft.com/office/drawing/2014/main" id="{02BC77D0-CCD6-3727-8BB5-F0BB0C8BBD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7" name="Straight Connector 531">
            <a:extLst>
              <a:ext uri="{FF2B5EF4-FFF2-40B4-BE49-F238E27FC236}">
                <a16:creationId xmlns:a16="http://schemas.microsoft.com/office/drawing/2014/main" id="{02526D79-44E6-1FA2-C382-0796C176492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8" name="Straight Connector 533">
            <a:extLst>
              <a:ext uri="{FF2B5EF4-FFF2-40B4-BE49-F238E27FC236}">
                <a16:creationId xmlns:a16="http://schemas.microsoft.com/office/drawing/2014/main" id="{17357B4C-F3F6-5F54-D8AF-73D6B89D06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9" name="Straight Connector 535">
            <a:extLst>
              <a:ext uri="{FF2B5EF4-FFF2-40B4-BE49-F238E27FC236}">
                <a16:creationId xmlns:a16="http://schemas.microsoft.com/office/drawing/2014/main" id="{7B7DF294-B312-B1D0-18B1-8952311BEC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0" name="Straight Connector 537">
            <a:extLst>
              <a:ext uri="{FF2B5EF4-FFF2-40B4-BE49-F238E27FC236}">
                <a16:creationId xmlns:a16="http://schemas.microsoft.com/office/drawing/2014/main" id="{022B3A62-A531-3A57-3D25-9C963AA4F6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1" name="Group 1008">
          <a:extLst>
            <a:ext uri="{FF2B5EF4-FFF2-40B4-BE49-F238E27FC236}">
              <a16:creationId xmlns:a16="http://schemas.microsoft.com/office/drawing/2014/main" id="{E388F642-B355-4CF3-80BB-7D5BF1C38850}"/>
            </a:ext>
          </a:extLst>
        </xdr:cNvPr>
        <xdr:cNvGrpSpPr>
          <a:grpSpLocks/>
        </xdr:cNvGrpSpPr>
      </xdr:nvGrpSpPr>
      <xdr:grpSpPr bwMode="auto">
        <a:xfrm>
          <a:off x="1937398" y="9506663"/>
          <a:ext cx="0" cy="102183"/>
          <a:chOff x="5475762" y="47760700"/>
          <a:chExt cx="314325" cy="230209"/>
        </a:xfrm>
      </xdr:grpSpPr>
      <xdr:cxnSp macro="">
        <xdr:nvCxnSpPr>
          <xdr:cNvPr id="972" name="Straight Connector 971">
            <a:extLst>
              <a:ext uri="{FF2B5EF4-FFF2-40B4-BE49-F238E27FC236}">
                <a16:creationId xmlns:a16="http://schemas.microsoft.com/office/drawing/2014/main" id="{47836BF4-0852-A5AB-27D9-B8F5EE9FA4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73" name="Straight Connector 529">
            <a:extLst>
              <a:ext uri="{FF2B5EF4-FFF2-40B4-BE49-F238E27FC236}">
                <a16:creationId xmlns:a16="http://schemas.microsoft.com/office/drawing/2014/main" id="{12605F8B-B90C-67D7-1D70-6928D38BF4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74" name="Straight Connector 531">
            <a:extLst>
              <a:ext uri="{FF2B5EF4-FFF2-40B4-BE49-F238E27FC236}">
                <a16:creationId xmlns:a16="http://schemas.microsoft.com/office/drawing/2014/main" id="{E0E4F809-D324-80D4-6C6C-0DA6EC9739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75" name="Straight Connector 533">
            <a:extLst>
              <a:ext uri="{FF2B5EF4-FFF2-40B4-BE49-F238E27FC236}">
                <a16:creationId xmlns:a16="http://schemas.microsoft.com/office/drawing/2014/main" id="{569F7700-330F-F4BC-583A-FBBE3C2EC69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6" name="Straight Connector 535">
            <a:extLst>
              <a:ext uri="{FF2B5EF4-FFF2-40B4-BE49-F238E27FC236}">
                <a16:creationId xmlns:a16="http://schemas.microsoft.com/office/drawing/2014/main" id="{FB365D81-74DC-30E4-8ADB-B637963B10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7" name="Straight Connector 537">
            <a:extLst>
              <a:ext uri="{FF2B5EF4-FFF2-40B4-BE49-F238E27FC236}">
                <a16:creationId xmlns:a16="http://schemas.microsoft.com/office/drawing/2014/main" id="{8B97B6F6-62B1-D14A-B7B0-8A258F9F9D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8" name="Group 1008">
          <a:extLst>
            <a:ext uri="{FF2B5EF4-FFF2-40B4-BE49-F238E27FC236}">
              <a16:creationId xmlns:a16="http://schemas.microsoft.com/office/drawing/2014/main" id="{142155E8-3798-49F9-A3F7-5B45D3852E1E}"/>
            </a:ext>
          </a:extLst>
        </xdr:cNvPr>
        <xdr:cNvGrpSpPr>
          <a:grpSpLocks/>
        </xdr:cNvGrpSpPr>
      </xdr:nvGrpSpPr>
      <xdr:grpSpPr bwMode="auto">
        <a:xfrm>
          <a:off x="1937398" y="9506663"/>
          <a:ext cx="0" cy="102183"/>
          <a:chOff x="5475762" y="47760700"/>
          <a:chExt cx="314325" cy="230209"/>
        </a:xfrm>
      </xdr:grpSpPr>
      <xdr:cxnSp macro="">
        <xdr:nvCxnSpPr>
          <xdr:cNvPr id="979" name="Straight Connector 978">
            <a:extLst>
              <a:ext uri="{FF2B5EF4-FFF2-40B4-BE49-F238E27FC236}">
                <a16:creationId xmlns:a16="http://schemas.microsoft.com/office/drawing/2014/main" id="{20C3DBBA-1EF5-1E59-0DD0-6B6CBBE615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80" name="Straight Connector 529">
            <a:extLst>
              <a:ext uri="{FF2B5EF4-FFF2-40B4-BE49-F238E27FC236}">
                <a16:creationId xmlns:a16="http://schemas.microsoft.com/office/drawing/2014/main" id="{60171F9A-618D-AC23-8D4E-95F1136761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81" name="Straight Connector 531">
            <a:extLst>
              <a:ext uri="{FF2B5EF4-FFF2-40B4-BE49-F238E27FC236}">
                <a16:creationId xmlns:a16="http://schemas.microsoft.com/office/drawing/2014/main" id="{06D1AC06-38D2-6C1E-6582-1E227A760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82" name="Straight Connector 533">
            <a:extLst>
              <a:ext uri="{FF2B5EF4-FFF2-40B4-BE49-F238E27FC236}">
                <a16:creationId xmlns:a16="http://schemas.microsoft.com/office/drawing/2014/main" id="{3B193EC3-FB42-7D1B-3399-C1D6A4A53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3" name="Straight Connector 535">
            <a:extLst>
              <a:ext uri="{FF2B5EF4-FFF2-40B4-BE49-F238E27FC236}">
                <a16:creationId xmlns:a16="http://schemas.microsoft.com/office/drawing/2014/main" id="{50981BE0-7F4D-35F6-9665-D9D66D18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4" name="Straight Connector 537">
            <a:extLst>
              <a:ext uri="{FF2B5EF4-FFF2-40B4-BE49-F238E27FC236}">
                <a16:creationId xmlns:a16="http://schemas.microsoft.com/office/drawing/2014/main" id="{FE333EF4-6F02-757E-0A31-2351F91C77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45</xdr:row>
      <xdr:rowOff>57150</xdr:rowOff>
    </xdr:from>
    <xdr:to>
      <xdr:col>17</xdr:col>
      <xdr:colOff>0</xdr:colOff>
      <xdr:row>47</xdr:row>
      <xdr:rowOff>0</xdr:rowOff>
    </xdr:to>
    <xdr:sp macro="" textlink="">
      <xdr:nvSpPr>
        <xdr:cNvPr id="985" name="AutoShape 46">
          <a:extLst>
            <a:ext uri="{FF2B5EF4-FFF2-40B4-BE49-F238E27FC236}">
              <a16:creationId xmlns:a16="http://schemas.microsoft.com/office/drawing/2014/main" id="{DF623198-6439-4E9F-B91D-BED0E97BFE03}"/>
            </a:ext>
          </a:extLst>
        </xdr:cNvPr>
        <xdr:cNvSpPr>
          <a:spLocks noChangeArrowheads="1"/>
        </xdr:cNvSpPr>
      </xdr:nvSpPr>
      <xdr:spPr bwMode="auto">
        <a:xfrm>
          <a:off x="4895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45</xdr:row>
      <xdr:rowOff>57150</xdr:rowOff>
    </xdr:from>
    <xdr:to>
      <xdr:col>19</xdr:col>
      <xdr:colOff>0</xdr:colOff>
      <xdr:row>47</xdr:row>
      <xdr:rowOff>0</xdr:rowOff>
    </xdr:to>
    <xdr:sp macro="" textlink="">
      <xdr:nvSpPr>
        <xdr:cNvPr id="986" name="AutoShape 46">
          <a:extLst>
            <a:ext uri="{FF2B5EF4-FFF2-40B4-BE49-F238E27FC236}">
              <a16:creationId xmlns:a16="http://schemas.microsoft.com/office/drawing/2014/main" id="{2C864D95-302B-41DC-B096-968D8A32E928}"/>
            </a:ext>
          </a:extLst>
        </xdr:cNvPr>
        <xdr:cNvSpPr>
          <a:spLocks noChangeArrowheads="1"/>
        </xdr:cNvSpPr>
      </xdr:nvSpPr>
      <xdr:spPr bwMode="auto">
        <a:xfrm>
          <a:off x="5467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45</xdr:row>
      <xdr:rowOff>57150</xdr:rowOff>
    </xdr:from>
    <xdr:to>
      <xdr:col>21</xdr:col>
      <xdr:colOff>0</xdr:colOff>
      <xdr:row>47</xdr:row>
      <xdr:rowOff>0</xdr:rowOff>
    </xdr:to>
    <xdr:sp macro="" textlink="">
      <xdr:nvSpPr>
        <xdr:cNvPr id="987" name="AutoShape 46">
          <a:extLst>
            <a:ext uri="{FF2B5EF4-FFF2-40B4-BE49-F238E27FC236}">
              <a16:creationId xmlns:a16="http://schemas.microsoft.com/office/drawing/2014/main" id="{2B86ADC5-1D4B-4D19-A787-061A264088AA}"/>
            </a:ext>
          </a:extLst>
        </xdr:cNvPr>
        <xdr:cNvSpPr>
          <a:spLocks noChangeArrowheads="1"/>
        </xdr:cNvSpPr>
      </xdr:nvSpPr>
      <xdr:spPr bwMode="auto">
        <a:xfrm>
          <a:off x="6038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45</xdr:row>
      <xdr:rowOff>57150</xdr:rowOff>
    </xdr:from>
    <xdr:to>
      <xdr:col>23</xdr:col>
      <xdr:colOff>0</xdr:colOff>
      <xdr:row>47</xdr:row>
      <xdr:rowOff>0</xdr:rowOff>
    </xdr:to>
    <xdr:sp macro="" textlink="">
      <xdr:nvSpPr>
        <xdr:cNvPr id="988" name="AutoShape 46">
          <a:extLst>
            <a:ext uri="{FF2B5EF4-FFF2-40B4-BE49-F238E27FC236}">
              <a16:creationId xmlns:a16="http://schemas.microsoft.com/office/drawing/2014/main" id="{39847D02-1858-4998-BC07-E21327B2E86C}"/>
            </a:ext>
          </a:extLst>
        </xdr:cNvPr>
        <xdr:cNvSpPr>
          <a:spLocks noChangeArrowheads="1"/>
        </xdr:cNvSpPr>
      </xdr:nvSpPr>
      <xdr:spPr bwMode="auto">
        <a:xfrm>
          <a:off x="6610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45</xdr:row>
      <xdr:rowOff>60379</xdr:rowOff>
    </xdr:from>
    <xdr:to>
      <xdr:col>25</xdr:col>
      <xdr:colOff>0</xdr:colOff>
      <xdr:row>47</xdr:row>
      <xdr:rowOff>3229</xdr:rowOff>
    </xdr:to>
    <xdr:sp macro="" textlink="">
      <xdr:nvSpPr>
        <xdr:cNvPr id="989" name="AutoShape 46">
          <a:extLst>
            <a:ext uri="{FF2B5EF4-FFF2-40B4-BE49-F238E27FC236}">
              <a16:creationId xmlns:a16="http://schemas.microsoft.com/office/drawing/2014/main" id="{B1CACB3E-D6AB-44FB-8945-F5DABA7BB884}"/>
            </a:ext>
          </a:extLst>
        </xdr:cNvPr>
        <xdr:cNvSpPr>
          <a:spLocks noChangeArrowheads="1"/>
        </xdr:cNvSpPr>
      </xdr:nvSpPr>
      <xdr:spPr bwMode="auto">
        <a:xfrm>
          <a:off x="7546731" y="8884088"/>
          <a:ext cx="345412" cy="319663"/>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45</xdr:row>
      <xdr:rowOff>57150</xdr:rowOff>
    </xdr:from>
    <xdr:to>
      <xdr:col>27</xdr:col>
      <xdr:colOff>0</xdr:colOff>
      <xdr:row>47</xdr:row>
      <xdr:rowOff>0</xdr:rowOff>
    </xdr:to>
    <xdr:sp macro="" textlink="">
      <xdr:nvSpPr>
        <xdr:cNvPr id="990" name="AutoShape 46">
          <a:extLst>
            <a:ext uri="{FF2B5EF4-FFF2-40B4-BE49-F238E27FC236}">
              <a16:creationId xmlns:a16="http://schemas.microsoft.com/office/drawing/2014/main" id="{F3B66149-2429-413D-8077-2C879C9F2B86}"/>
            </a:ext>
          </a:extLst>
        </xdr:cNvPr>
        <xdr:cNvSpPr>
          <a:spLocks noChangeArrowheads="1"/>
        </xdr:cNvSpPr>
      </xdr:nvSpPr>
      <xdr:spPr bwMode="auto">
        <a:xfrm>
          <a:off x="7753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45</xdr:row>
      <xdr:rowOff>57150</xdr:rowOff>
    </xdr:from>
    <xdr:to>
      <xdr:col>29</xdr:col>
      <xdr:colOff>0</xdr:colOff>
      <xdr:row>47</xdr:row>
      <xdr:rowOff>0</xdr:rowOff>
    </xdr:to>
    <xdr:sp macro="" textlink="">
      <xdr:nvSpPr>
        <xdr:cNvPr id="991" name="AutoShape 46">
          <a:extLst>
            <a:ext uri="{FF2B5EF4-FFF2-40B4-BE49-F238E27FC236}">
              <a16:creationId xmlns:a16="http://schemas.microsoft.com/office/drawing/2014/main" id="{CCA9C04A-6B14-46E8-A03D-8B871638E887}"/>
            </a:ext>
          </a:extLst>
        </xdr:cNvPr>
        <xdr:cNvSpPr>
          <a:spLocks noChangeArrowheads="1"/>
        </xdr:cNvSpPr>
      </xdr:nvSpPr>
      <xdr:spPr bwMode="auto">
        <a:xfrm>
          <a:off x="8382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45</xdr:row>
      <xdr:rowOff>57150</xdr:rowOff>
    </xdr:from>
    <xdr:to>
      <xdr:col>31</xdr:col>
      <xdr:colOff>0</xdr:colOff>
      <xdr:row>47</xdr:row>
      <xdr:rowOff>0</xdr:rowOff>
    </xdr:to>
    <xdr:sp macro="" textlink="">
      <xdr:nvSpPr>
        <xdr:cNvPr id="992" name="AutoShape 46">
          <a:extLst>
            <a:ext uri="{FF2B5EF4-FFF2-40B4-BE49-F238E27FC236}">
              <a16:creationId xmlns:a16="http://schemas.microsoft.com/office/drawing/2014/main" id="{705480C3-D0D2-4953-BF21-333317C3E693}"/>
            </a:ext>
          </a:extLst>
        </xdr:cNvPr>
        <xdr:cNvSpPr>
          <a:spLocks noChangeArrowheads="1"/>
        </xdr:cNvSpPr>
      </xdr:nvSpPr>
      <xdr:spPr bwMode="auto">
        <a:xfrm>
          <a:off x="8953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45</xdr:row>
      <xdr:rowOff>57150</xdr:rowOff>
    </xdr:from>
    <xdr:to>
      <xdr:col>33</xdr:col>
      <xdr:colOff>0</xdr:colOff>
      <xdr:row>47</xdr:row>
      <xdr:rowOff>0</xdr:rowOff>
    </xdr:to>
    <xdr:sp macro="" textlink="">
      <xdr:nvSpPr>
        <xdr:cNvPr id="993" name="AutoShape 46">
          <a:extLst>
            <a:ext uri="{FF2B5EF4-FFF2-40B4-BE49-F238E27FC236}">
              <a16:creationId xmlns:a16="http://schemas.microsoft.com/office/drawing/2014/main" id="{3010EBFA-7F20-4F86-AB9C-0BB9F8CA0CF1}"/>
            </a:ext>
          </a:extLst>
        </xdr:cNvPr>
        <xdr:cNvSpPr>
          <a:spLocks noChangeArrowheads="1"/>
        </xdr:cNvSpPr>
      </xdr:nvSpPr>
      <xdr:spPr bwMode="auto">
        <a:xfrm>
          <a:off x="9525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45</xdr:row>
      <xdr:rowOff>57150</xdr:rowOff>
    </xdr:from>
    <xdr:to>
      <xdr:col>35</xdr:col>
      <xdr:colOff>0</xdr:colOff>
      <xdr:row>47</xdr:row>
      <xdr:rowOff>0</xdr:rowOff>
    </xdr:to>
    <xdr:sp macro="" textlink="">
      <xdr:nvSpPr>
        <xdr:cNvPr id="994" name="AutoShape 46">
          <a:extLst>
            <a:ext uri="{FF2B5EF4-FFF2-40B4-BE49-F238E27FC236}">
              <a16:creationId xmlns:a16="http://schemas.microsoft.com/office/drawing/2014/main" id="{EFB7074A-6989-4E6E-9758-F80F202BC1E7}"/>
            </a:ext>
          </a:extLst>
        </xdr:cNvPr>
        <xdr:cNvSpPr>
          <a:spLocks noChangeArrowheads="1"/>
        </xdr:cNvSpPr>
      </xdr:nvSpPr>
      <xdr:spPr bwMode="auto">
        <a:xfrm>
          <a:off x="10096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45</xdr:row>
      <xdr:rowOff>57150</xdr:rowOff>
    </xdr:from>
    <xdr:to>
      <xdr:col>37</xdr:col>
      <xdr:colOff>0</xdr:colOff>
      <xdr:row>47</xdr:row>
      <xdr:rowOff>0</xdr:rowOff>
    </xdr:to>
    <xdr:sp macro="" textlink="">
      <xdr:nvSpPr>
        <xdr:cNvPr id="995" name="AutoShape 46">
          <a:extLst>
            <a:ext uri="{FF2B5EF4-FFF2-40B4-BE49-F238E27FC236}">
              <a16:creationId xmlns:a16="http://schemas.microsoft.com/office/drawing/2014/main" id="{E8E7910B-5F44-4BB1-8A5D-DEC75F60334C}"/>
            </a:ext>
          </a:extLst>
        </xdr:cNvPr>
        <xdr:cNvSpPr>
          <a:spLocks noChangeArrowheads="1"/>
        </xdr:cNvSpPr>
      </xdr:nvSpPr>
      <xdr:spPr bwMode="auto">
        <a:xfrm>
          <a:off x="10668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45</xdr:row>
      <xdr:rowOff>57150</xdr:rowOff>
    </xdr:from>
    <xdr:to>
      <xdr:col>39</xdr:col>
      <xdr:colOff>0</xdr:colOff>
      <xdr:row>47</xdr:row>
      <xdr:rowOff>0</xdr:rowOff>
    </xdr:to>
    <xdr:sp macro="" textlink="">
      <xdr:nvSpPr>
        <xdr:cNvPr id="996" name="AutoShape 46">
          <a:extLst>
            <a:ext uri="{FF2B5EF4-FFF2-40B4-BE49-F238E27FC236}">
              <a16:creationId xmlns:a16="http://schemas.microsoft.com/office/drawing/2014/main" id="{AEF3DB84-B7E4-4903-A28E-7946A7062B7A}"/>
            </a:ext>
          </a:extLst>
        </xdr:cNvPr>
        <xdr:cNvSpPr>
          <a:spLocks noChangeArrowheads="1"/>
        </xdr:cNvSpPr>
      </xdr:nvSpPr>
      <xdr:spPr bwMode="auto">
        <a:xfrm>
          <a:off x="11239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45</xdr:row>
      <xdr:rowOff>57150</xdr:rowOff>
    </xdr:from>
    <xdr:to>
      <xdr:col>41</xdr:col>
      <xdr:colOff>0</xdr:colOff>
      <xdr:row>47</xdr:row>
      <xdr:rowOff>0</xdr:rowOff>
    </xdr:to>
    <xdr:sp macro="" textlink="">
      <xdr:nvSpPr>
        <xdr:cNvPr id="997" name="AutoShape 46">
          <a:extLst>
            <a:ext uri="{FF2B5EF4-FFF2-40B4-BE49-F238E27FC236}">
              <a16:creationId xmlns:a16="http://schemas.microsoft.com/office/drawing/2014/main" id="{B63FE2EF-3AFF-4A16-977A-D8E8485F4B96}"/>
            </a:ext>
          </a:extLst>
        </xdr:cNvPr>
        <xdr:cNvSpPr>
          <a:spLocks noChangeArrowheads="1"/>
        </xdr:cNvSpPr>
      </xdr:nvSpPr>
      <xdr:spPr bwMode="auto">
        <a:xfrm>
          <a:off x="11811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45</xdr:row>
      <xdr:rowOff>57150</xdr:rowOff>
    </xdr:from>
    <xdr:to>
      <xdr:col>43</xdr:col>
      <xdr:colOff>0</xdr:colOff>
      <xdr:row>47</xdr:row>
      <xdr:rowOff>0</xdr:rowOff>
    </xdr:to>
    <xdr:sp macro="" textlink="">
      <xdr:nvSpPr>
        <xdr:cNvPr id="998" name="AutoShape 46">
          <a:extLst>
            <a:ext uri="{FF2B5EF4-FFF2-40B4-BE49-F238E27FC236}">
              <a16:creationId xmlns:a16="http://schemas.microsoft.com/office/drawing/2014/main" id="{20F7E992-FA3B-4505-ABF7-F96035A4CC42}"/>
            </a:ext>
          </a:extLst>
        </xdr:cNvPr>
        <xdr:cNvSpPr>
          <a:spLocks noChangeArrowheads="1"/>
        </xdr:cNvSpPr>
      </xdr:nvSpPr>
      <xdr:spPr bwMode="auto">
        <a:xfrm>
          <a:off x="123825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45</xdr:row>
      <xdr:rowOff>57150</xdr:rowOff>
    </xdr:from>
    <xdr:to>
      <xdr:col>45</xdr:col>
      <xdr:colOff>0</xdr:colOff>
      <xdr:row>47</xdr:row>
      <xdr:rowOff>0</xdr:rowOff>
    </xdr:to>
    <xdr:sp macro="" textlink="">
      <xdr:nvSpPr>
        <xdr:cNvPr id="999" name="AutoShape 46">
          <a:extLst>
            <a:ext uri="{FF2B5EF4-FFF2-40B4-BE49-F238E27FC236}">
              <a16:creationId xmlns:a16="http://schemas.microsoft.com/office/drawing/2014/main" id="{C9A3C502-F3AC-49BC-85A0-142E255A5732}"/>
            </a:ext>
          </a:extLst>
        </xdr:cNvPr>
        <xdr:cNvSpPr>
          <a:spLocks noChangeArrowheads="1"/>
        </xdr:cNvSpPr>
      </xdr:nvSpPr>
      <xdr:spPr bwMode="auto">
        <a:xfrm>
          <a:off x="129540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45</xdr:row>
      <xdr:rowOff>57150</xdr:rowOff>
    </xdr:from>
    <xdr:to>
      <xdr:col>11</xdr:col>
      <xdr:colOff>0</xdr:colOff>
      <xdr:row>47</xdr:row>
      <xdr:rowOff>0</xdr:rowOff>
    </xdr:to>
    <xdr:sp macro="" textlink="">
      <xdr:nvSpPr>
        <xdr:cNvPr id="1000" name="AutoShape 46">
          <a:extLst>
            <a:ext uri="{FF2B5EF4-FFF2-40B4-BE49-F238E27FC236}">
              <a16:creationId xmlns:a16="http://schemas.microsoft.com/office/drawing/2014/main" id="{11585560-5CCD-499D-8B64-614D8456DD5E}"/>
            </a:ext>
          </a:extLst>
        </xdr:cNvPr>
        <xdr:cNvSpPr>
          <a:spLocks noChangeArrowheads="1"/>
        </xdr:cNvSpPr>
      </xdr:nvSpPr>
      <xdr:spPr bwMode="auto">
        <a:xfrm>
          <a:off x="3181350" y="867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12</xdr:col>
      <xdr:colOff>0</xdr:colOff>
      <xdr:row>45</xdr:row>
      <xdr:rowOff>57150</xdr:rowOff>
    </xdr:from>
    <xdr:to>
      <xdr:col>13</xdr:col>
      <xdr:colOff>0</xdr:colOff>
      <xdr:row>47</xdr:row>
      <xdr:rowOff>0</xdr:rowOff>
    </xdr:to>
    <xdr:sp macro="" textlink="">
      <xdr:nvSpPr>
        <xdr:cNvPr id="1001" name="AutoShape 46">
          <a:extLst>
            <a:ext uri="{FF2B5EF4-FFF2-40B4-BE49-F238E27FC236}">
              <a16:creationId xmlns:a16="http://schemas.microsoft.com/office/drawing/2014/main" id="{7E45042D-0F11-4BA2-8ECE-F078CC3868BD}"/>
            </a:ext>
          </a:extLst>
        </xdr:cNvPr>
        <xdr:cNvSpPr>
          <a:spLocks noChangeArrowheads="1"/>
        </xdr:cNvSpPr>
      </xdr:nvSpPr>
      <xdr:spPr bwMode="auto">
        <a:xfrm>
          <a:off x="3752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45</xdr:row>
      <xdr:rowOff>57150</xdr:rowOff>
    </xdr:from>
    <xdr:to>
      <xdr:col>15</xdr:col>
      <xdr:colOff>0</xdr:colOff>
      <xdr:row>47</xdr:row>
      <xdr:rowOff>0</xdr:rowOff>
    </xdr:to>
    <xdr:sp macro="" textlink="">
      <xdr:nvSpPr>
        <xdr:cNvPr id="1002" name="AutoShape 46">
          <a:extLst>
            <a:ext uri="{FF2B5EF4-FFF2-40B4-BE49-F238E27FC236}">
              <a16:creationId xmlns:a16="http://schemas.microsoft.com/office/drawing/2014/main" id="{BCD2B7C1-B1EB-4A79-B590-4F9DD63E10BF}"/>
            </a:ext>
          </a:extLst>
        </xdr:cNvPr>
        <xdr:cNvSpPr>
          <a:spLocks noChangeArrowheads="1"/>
        </xdr:cNvSpPr>
      </xdr:nvSpPr>
      <xdr:spPr bwMode="auto">
        <a:xfrm>
          <a:off x="4324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45</xdr:row>
      <xdr:rowOff>57150</xdr:rowOff>
    </xdr:from>
    <xdr:to>
      <xdr:col>9</xdr:col>
      <xdr:colOff>0</xdr:colOff>
      <xdr:row>47</xdr:row>
      <xdr:rowOff>0</xdr:rowOff>
    </xdr:to>
    <xdr:sp macro="" textlink="">
      <xdr:nvSpPr>
        <xdr:cNvPr id="1003" name="AutoShape 46">
          <a:extLst>
            <a:ext uri="{FF2B5EF4-FFF2-40B4-BE49-F238E27FC236}">
              <a16:creationId xmlns:a16="http://schemas.microsoft.com/office/drawing/2014/main" id="{37E55EEE-8B80-46AC-BB7F-9B7064E1E38B}"/>
            </a:ext>
          </a:extLst>
        </xdr:cNvPr>
        <xdr:cNvSpPr>
          <a:spLocks noChangeArrowheads="1"/>
        </xdr:cNvSpPr>
      </xdr:nvSpPr>
      <xdr:spPr bwMode="auto">
        <a:xfrm>
          <a:off x="2409825" y="8677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45</xdr:row>
      <xdr:rowOff>57150</xdr:rowOff>
    </xdr:from>
    <xdr:to>
      <xdr:col>7</xdr:col>
      <xdr:colOff>0</xdr:colOff>
      <xdr:row>47</xdr:row>
      <xdr:rowOff>0</xdr:rowOff>
    </xdr:to>
    <xdr:sp macro="" textlink="">
      <xdr:nvSpPr>
        <xdr:cNvPr id="1004" name="AutoShape 46">
          <a:extLst>
            <a:ext uri="{FF2B5EF4-FFF2-40B4-BE49-F238E27FC236}">
              <a16:creationId xmlns:a16="http://schemas.microsoft.com/office/drawing/2014/main" id="{CDB6D351-440B-44A8-B11E-A08D1A9901B4}"/>
            </a:ext>
          </a:extLst>
        </xdr:cNvPr>
        <xdr:cNvSpPr>
          <a:spLocks noChangeArrowheads="1"/>
        </xdr:cNvSpPr>
      </xdr:nvSpPr>
      <xdr:spPr bwMode="auto">
        <a:xfrm>
          <a:off x="1819275" y="867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45</xdr:row>
      <xdr:rowOff>57150</xdr:rowOff>
    </xdr:from>
    <xdr:to>
      <xdr:col>5</xdr:col>
      <xdr:colOff>0</xdr:colOff>
      <xdr:row>47</xdr:row>
      <xdr:rowOff>0</xdr:rowOff>
    </xdr:to>
    <xdr:sp macro="" textlink="">
      <xdr:nvSpPr>
        <xdr:cNvPr id="1005" name="AutoShape 46">
          <a:extLst>
            <a:ext uri="{FF2B5EF4-FFF2-40B4-BE49-F238E27FC236}">
              <a16:creationId xmlns:a16="http://schemas.microsoft.com/office/drawing/2014/main" id="{5F5AE1A9-57ED-4E91-8811-568E6EFFFF75}"/>
            </a:ext>
          </a:extLst>
        </xdr:cNvPr>
        <xdr:cNvSpPr>
          <a:spLocks noChangeArrowheads="1"/>
        </xdr:cNvSpPr>
      </xdr:nvSpPr>
      <xdr:spPr bwMode="auto">
        <a:xfrm>
          <a:off x="1095375" y="867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45</xdr:row>
      <xdr:rowOff>57150</xdr:rowOff>
    </xdr:from>
    <xdr:to>
      <xdr:col>3</xdr:col>
      <xdr:colOff>0</xdr:colOff>
      <xdr:row>47</xdr:row>
      <xdr:rowOff>0</xdr:rowOff>
    </xdr:to>
    <xdr:sp macro="" textlink="">
      <xdr:nvSpPr>
        <xdr:cNvPr id="1006" name="AutoShape 46">
          <a:extLst>
            <a:ext uri="{FF2B5EF4-FFF2-40B4-BE49-F238E27FC236}">
              <a16:creationId xmlns:a16="http://schemas.microsoft.com/office/drawing/2014/main" id="{20692894-6E51-44E6-8D6B-4CD89E133D2C}"/>
            </a:ext>
          </a:extLst>
        </xdr:cNvPr>
        <xdr:cNvSpPr>
          <a:spLocks noChangeArrowheads="1"/>
        </xdr:cNvSpPr>
      </xdr:nvSpPr>
      <xdr:spPr bwMode="auto">
        <a:xfrm>
          <a:off x="523875"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56</xdr:row>
      <xdr:rowOff>104775</xdr:rowOff>
    </xdr:from>
    <xdr:to>
      <xdr:col>6</xdr:col>
      <xdr:colOff>0</xdr:colOff>
      <xdr:row>57</xdr:row>
      <xdr:rowOff>19050</xdr:rowOff>
    </xdr:to>
    <xdr:grpSp>
      <xdr:nvGrpSpPr>
        <xdr:cNvPr id="1007" name="Group 1008">
          <a:extLst>
            <a:ext uri="{FF2B5EF4-FFF2-40B4-BE49-F238E27FC236}">
              <a16:creationId xmlns:a16="http://schemas.microsoft.com/office/drawing/2014/main" id="{D3D970E4-97B0-4C5E-9B4C-F4058078A037}"/>
            </a:ext>
          </a:extLst>
        </xdr:cNvPr>
        <xdr:cNvGrpSpPr>
          <a:grpSpLocks/>
        </xdr:cNvGrpSpPr>
      </xdr:nvGrpSpPr>
      <xdr:grpSpPr bwMode="auto">
        <a:xfrm>
          <a:off x="1937398" y="11152479"/>
          <a:ext cx="0" cy="102183"/>
          <a:chOff x="5475762" y="47760700"/>
          <a:chExt cx="314325" cy="230209"/>
        </a:xfrm>
      </xdr:grpSpPr>
      <xdr:cxnSp macro="">
        <xdr:nvCxnSpPr>
          <xdr:cNvPr id="1008" name="Straight Connector 1007">
            <a:extLst>
              <a:ext uri="{FF2B5EF4-FFF2-40B4-BE49-F238E27FC236}">
                <a16:creationId xmlns:a16="http://schemas.microsoft.com/office/drawing/2014/main" id="{FE116180-EA11-8112-3AF0-3E73FE51F5B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09" name="Straight Connector 529">
            <a:extLst>
              <a:ext uri="{FF2B5EF4-FFF2-40B4-BE49-F238E27FC236}">
                <a16:creationId xmlns:a16="http://schemas.microsoft.com/office/drawing/2014/main" id="{B8B7A6A8-56B9-10FD-E72C-8F2100E727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10" name="Straight Connector 531">
            <a:extLst>
              <a:ext uri="{FF2B5EF4-FFF2-40B4-BE49-F238E27FC236}">
                <a16:creationId xmlns:a16="http://schemas.microsoft.com/office/drawing/2014/main" id="{17ADC862-E8F8-ECE2-31F3-6A583ECFCA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11" name="Straight Connector 533">
            <a:extLst>
              <a:ext uri="{FF2B5EF4-FFF2-40B4-BE49-F238E27FC236}">
                <a16:creationId xmlns:a16="http://schemas.microsoft.com/office/drawing/2014/main" id="{7DFFB97F-A183-E742-87BD-07D384F7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2" name="Straight Connector 535">
            <a:extLst>
              <a:ext uri="{FF2B5EF4-FFF2-40B4-BE49-F238E27FC236}">
                <a16:creationId xmlns:a16="http://schemas.microsoft.com/office/drawing/2014/main" id="{B9C0BD06-019A-65DF-4340-9C01B629F8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3" name="Straight Connector 537">
            <a:extLst>
              <a:ext uri="{FF2B5EF4-FFF2-40B4-BE49-F238E27FC236}">
                <a16:creationId xmlns:a16="http://schemas.microsoft.com/office/drawing/2014/main" id="{4F8A8F9F-913B-54FE-7ED4-03913D81F9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14" name="Group 1008">
          <a:extLst>
            <a:ext uri="{FF2B5EF4-FFF2-40B4-BE49-F238E27FC236}">
              <a16:creationId xmlns:a16="http://schemas.microsoft.com/office/drawing/2014/main" id="{6D0DD37C-F844-40DF-B2DF-2CED54491AB8}"/>
            </a:ext>
          </a:extLst>
        </xdr:cNvPr>
        <xdr:cNvGrpSpPr>
          <a:grpSpLocks/>
        </xdr:cNvGrpSpPr>
      </xdr:nvGrpSpPr>
      <xdr:grpSpPr bwMode="auto">
        <a:xfrm>
          <a:off x="1937398" y="11152479"/>
          <a:ext cx="0" cy="102183"/>
          <a:chOff x="5475762" y="47760700"/>
          <a:chExt cx="314325" cy="230209"/>
        </a:xfrm>
      </xdr:grpSpPr>
      <xdr:cxnSp macro="">
        <xdr:nvCxnSpPr>
          <xdr:cNvPr id="1015" name="Straight Connector 1014">
            <a:extLst>
              <a:ext uri="{FF2B5EF4-FFF2-40B4-BE49-F238E27FC236}">
                <a16:creationId xmlns:a16="http://schemas.microsoft.com/office/drawing/2014/main" id="{E165A32D-D04F-9BE2-714C-66936A7B717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16" name="Straight Connector 529">
            <a:extLst>
              <a:ext uri="{FF2B5EF4-FFF2-40B4-BE49-F238E27FC236}">
                <a16:creationId xmlns:a16="http://schemas.microsoft.com/office/drawing/2014/main" id="{DB789B69-9191-AED1-A6CA-A4333BEF80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17" name="Straight Connector 531">
            <a:extLst>
              <a:ext uri="{FF2B5EF4-FFF2-40B4-BE49-F238E27FC236}">
                <a16:creationId xmlns:a16="http://schemas.microsoft.com/office/drawing/2014/main" id="{518A783E-4B2A-631E-93EF-24E5FAB0786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18" name="Straight Connector 533">
            <a:extLst>
              <a:ext uri="{FF2B5EF4-FFF2-40B4-BE49-F238E27FC236}">
                <a16:creationId xmlns:a16="http://schemas.microsoft.com/office/drawing/2014/main" id="{333E81CD-0948-18B2-DE61-0839A66A623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19" name="Straight Connector 535">
            <a:extLst>
              <a:ext uri="{FF2B5EF4-FFF2-40B4-BE49-F238E27FC236}">
                <a16:creationId xmlns:a16="http://schemas.microsoft.com/office/drawing/2014/main" id="{DE8A3EF5-9C10-4C06-D15F-7B1B136593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0" name="Straight Connector 537">
            <a:extLst>
              <a:ext uri="{FF2B5EF4-FFF2-40B4-BE49-F238E27FC236}">
                <a16:creationId xmlns:a16="http://schemas.microsoft.com/office/drawing/2014/main" id="{FE113F39-3D8A-26B9-FAB6-2AB60974391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47625</xdr:rowOff>
    </xdr:to>
    <xdr:grpSp>
      <xdr:nvGrpSpPr>
        <xdr:cNvPr id="1021" name="Group 1008">
          <a:extLst>
            <a:ext uri="{FF2B5EF4-FFF2-40B4-BE49-F238E27FC236}">
              <a16:creationId xmlns:a16="http://schemas.microsoft.com/office/drawing/2014/main" id="{9CD69584-AD2E-4A66-AABE-CD1EB0405C71}"/>
            </a:ext>
          </a:extLst>
        </xdr:cNvPr>
        <xdr:cNvGrpSpPr>
          <a:grpSpLocks/>
        </xdr:cNvGrpSpPr>
      </xdr:nvGrpSpPr>
      <xdr:grpSpPr bwMode="auto">
        <a:xfrm>
          <a:off x="1937398" y="11181054"/>
          <a:ext cx="0" cy="102183"/>
          <a:chOff x="5475762" y="47760700"/>
          <a:chExt cx="314325" cy="230209"/>
        </a:xfrm>
      </xdr:grpSpPr>
      <xdr:cxnSp macro="">
        <xdr:nvCxnSpPr>
          <xdr:cNvPr id="1022" name="Straight Connector 1021">
            <a:extLst>
              <a:ext uri="{FF2B5EF4-FFF2-40B4-BE49-F238E27FC236}">
                <a16:creationId xmlns:a16="http://schemas.microsoft.com/office/drawing/2014/main" id="{AE86A5B7-016A-1FBE-7E3B-6443B4D99AF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23" name="Straight Connector 529">
            <a:extLst>
              <a:ext uri="{FF2B5EF4-FFF2-40B4-BE49-F238E27FC236}">
                <a16:creationId xmlns:a16="http://schemas.microsoft.com/office/drawing/2014/main" id="{C3B52702-C7A8-4D34-6389-D21ADC0BBA0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24" name="Straight Connector 531">
            <a:extLst>
              <a:ext uri="{FF2B5EF4-FFF2-40B4-BE49-F238E27FC236}">
                <a16:creationId xmlns:a16="http://schemas.microsoft.com/office/drawing/2014/main" id="{0A145CD4-FEEC-DD5C-237C-E07F903798D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25" name="Straight Connector 533">
            <a:extLst>
              <a:ext uri="{FF2B5EF4-FFF2-40B4-BE49-F238E27FC236}">
                <a16:creationId xmlns:a16="http://schemas.microsoft.com/office/drawing/2014/main" id="{6B89B8D0-7601-8C19-3442-1AD4A1CE26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6" name="Straight Connector 535">
            <a:extLst>
              <a:ext uri="{FF2B5EF4-FFF2-40B4-BE49-F238E27FC236}">
                <a16:creationId xmlns:a16="http://schemas.microsoft.com/office/drawing/2014/main" id="{52AECB53-1A80-9E6B-7320-39F592672B5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7" name="Straight Connector 537">
            <a:extLst>
              <a:ext uri="{FF2B5EF4-FFF2-40B4-BE49-F238E27FC236}">
                <a16:creationId xmlns:a16="http://schemas.microsoft.com/office/drawing/2014/main" id="{966DC554-1A51-898D-FEB7-2AAACC625A6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57150</xdr:rowOff>
    </xdr:to>
    <xdr:grpSp>
      <xdr:nvGrpSpPr>
        <xdr:cNvPr id="1028" name="Group 1008">
          <a:extLst>
            <a:ext uri="{FF2B5EF4-FFF2-40B4-BE49-F238E27FC236}">
              <a16:creationId xmlns:a16="http://schemas.microsoft.com/office/drawing/2014/main" id="{074F60F7-62EA-4642-9362-7D9935E3CE36}"/>
            </a:ext>
          </a:extLst>
        </xdr:cNvPr>
        <xdr:cNvGrpSpPr>
          <a:grpSpLocks/>
        </xdr:cNvGrpSpPr>
      </xdr:nvGrpSpPr>
      <xdr:grpSpPr bwMode="auto">
        <a:xfrm>
          <a:off x="1937398" y="11181054"/>
          <a:ext cx="0" cy="111708"/>
          <a:chOff x="5475762" y="47760700"/>
          <a:chExt cx="314325" cy="230209"/>
        </a:xfrm>
      </xdr:grpSpPr>
      <xdr:cxnSp macro="">
        <xdr:nvCxnSpPr>
          <xdr:cNvPr id="1029" name="Straight Connector 1028">
            <a:extLst>
              <a:ext uri="{FF2B5EF4-FFF2-40B4-BE49-F238E27FC236}">
                <a16:creationId xmlns:a16="http://schemas.microsoft.com/office/drawing/2014/main" id="{BC10CC79-C949-E721-2A18-AF754BBD94DC}"/>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0" name="Straight Connector 529">
            <a:extLst>
              <a:ext uri="{FF2B5EF4-FFF2-40B4-BE49-F238E27FC236}">
                <a16:creationId xmlns:a16="http://schemas.microsoft.com/office/drawing/2014/main" id="{CD9BFA7C-B23D-AF5B-3C5E-DF75A2A6CFD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031" name="Straight Connector 531">
            <a:extLst>
              <a:ext uri="{FF2B5EF4-FFF2-40B4-BE49-F238E27FC236}">
                <a16:creationId xmlns:a16="http://schemas.microsoft.com/office/drawing/2014/main" id="{18CB4146-F92F-3767-ABD5-0228DEB331D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032" name="Straight Connector 533">
            <a:extLst>
              <a:ext uri="{FF2B5EF4-FFF2-40B4-BE49-F238E27FC236}">
                <a16:creationId xmlns:a16="http://schemas.microsoft.com/office/drawing/2014/main" id="{547C59A8-2D47-6353-06DC-921F1DD0FA1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3" name="Straight Connector 535">
            <a:extLst>
              <a:ext uri="{FF2B5EF4-FFF2-40B4-BE49-F238E27FC236}">
                <a16:creationId xmlns:a16="http://schemas.microsoft.com/office/drawing/2014/main" id="{4857055E-A49D-FEC0-B6BF-37F062BBA60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4" name="Straight Connector 537">
            <a:extLst>
              <a:ext uri="{FF2B5EF4-FFF2-40B4-BE49-F238E27FC236}">
                <a16:creationId xmlns:a16="http://schemas.microsoft.com/office/drawing/2014/main" id="{96567299-A862-E10C-C78A-44226D8EC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35" name="Group 1008">
          <a:extLst>
            <a:ext uri="{FF2B5EF4-FFF2-40B4-BE49-F238E27FC236}">
              <a16:creationId xmlns:a16="http://schemas.microsoft.com/office/drawing/2014/main" id="{4309CBE5-CA03-4345-95E1-213C7C230474}"/>
            </a:ext>
          </a:extLst>
        </xdr:cNvPr>
        <xdr:cNvGrpSpPr>
          <a:grpSpLocks/>
        </xdr:cNvGrpSpPr>
      </xdr:nvGrpSpPr>
      <xdr:grpSpPr bwMode="auto">
        <a:xfrm>
          <a:off x="1937398" y="11152479"/>
          <a:ext cx="0" cy="102183"/>
          <a:chOff x="5475762" y="47760700"/>
          <a:chExt cx="314325" cy="230209"/>
        </a:xfrm>
      </xdr:grpSpPr>
      <xdr:cxnSp macro="">
        <xdr:nvCxnSpPr>
          <xdr:cNvPr id="1036" name="Straight Connector 1035">
            <a:extLst>
              <a:ext uri="{FF2B5EF4-FFF2-40B4-BE49-F238E27FC236}">
                <a16:creationId xmlns:a16="http://schemas.microsoft.com/office/drawing/2014/main" id="{28D59DE7-2442-9F89-82D6-B7469EB155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7" name="Straight Connector 529">
            <a:extLst>
              <a:ext uri="{FF2B5EF4-FFF2-40B4-BE49-F238E27FC236}">
                <a16:creationId xmlns:a16="http://schemas.microsoft.com/office/drawing/2014/main" id="{6D02150C-3E28-D679-9A72-E90C6C34C2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38" name="Straight Connector 531">
            <a:extLst>
              <a:ext uri="{FF2B5EF4-FFF2-40B4-BE49-F238E27FC236}">
                <a16:creationId xmlns:a16="http://schemas.microsoft.com/office/drawing/2014/main" id="{825E0559-A174-B20E-DE65-FFDB13991A6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39" name="Straight Connector 533">
            <a:extLst>
              <a:ext uri="{FF2B5EF4-FFF2-40B4-BE49-F238E27FC236}">
                <a16:creationId xmlns:a16="http://schemas.microsoft.com/office/drawing/2014/main" id="{42A1D9E4-C6D9-EC66-0C25-0FA43290F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0" name="Straight Connector 535">
            <a:extLst>
              <a:ext uri="{FF2B5EF4-FFF2-40B4-BE49-F238E27FC236}">
                <a16:creationId xmlns:a16="http://schemas.microsoft.com/office/drawing/2014/main" id="{8790EAF0-C853-BFD2-6A1D-D7A895CDD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1" name="Straight Connector 537">
            <a:extLst>
              <a:ext uri="{FF2B5EF4-FFF2-40B4-BE49-F238E27FC236}">
                <a16:creationId xmlns:a16="http://schemas.microsoft.com/office/drawing/2014/main" id="{97DE3795-BEA0-D35C-D0A1-92FA4EF4BB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2" name="Group 1008">
          <a:extLst>
            <a:ext uri="{FF2B5EF4-FFF2-40B4-BE49-F238E27FC236}">
              <a16:creationId xmlns:a16="http://schemas.microsoft.com/office/drawing/2014/main" id="{5FC30B7D-6F99-403B-BB78-11253EB2F27D}"/>
            </a:ext>
          </a:extLst>
        </xdr:cNvPr>
        <xdr:cNvGrpSpPr>
          <a:grpSpLocks/>
        </xdr:cNvGrpSpPr>
      </xdr:nvGrpSpPr>
      <xdr:grpSpPr bwMode="auto">
        <a:xfrm>
          <a:off x="1937398" y="11152479"/>
          <a:ext cx="0" cy="102183"/>
          <a:chOff x="5475762" y="47760700"/>
          <a:chExt cx="314325" cy="230209"/>
        </a:xfrm>
      </xdr:grpSpPr>
      <xdr:cxnSp macro="">
        <xdr:nvCxnSpPr>
          <xdr:cNvPr id="1043" name="Straight Connector 1042">
            <a:extLst>
              <a:ext uri="{FF2B5EF4-FFF2-40B4-BE49-F238E27FC236}">
                <a16:creationId xmlns:a16="http://schemas.microsoft.com/office/drawing/2014/main" id="{1E901F29-1C4D-B217-C47F-46D08921FC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44" name="Straight Connector 529">
            <a:extLst>
              <a:ext uri="{FF2B5EF4-FFF2-40B4-BE49-F238E27FC236}">
                <a16:creationId xmlns:a16="http://schemas.microsoft.com/office/drawing/2014/main" id="{21F1714F-487B-81C8-516E-CDFA289BA8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45" name="Straight Connector 531">
            <a:extLst>
              <a:ext uri="{FF2B5EF4-FFF2-40B4-BE49-F238E27FC236}">
                <a16:creationId xmlns:a16="http://schemas.microsoft.com/office/drawing/2014/main" id="{069B18F6-A873-2942-7B95-6580035259B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46" name="Straight Connector 533">
            <a:extLst>
              <a:ext uri="{FF2B5EF4-FFF2-40B4-BE49-F238E27FC236}">
                <a16:creationId xmlns:a16="http://schemas.microsoft.com/office/drawing/2014/main" id="{37133DCD-AC38-4637-E00B-5D296F24FA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7" name="Straight Connector 535">
            <a:extLst>
              <a:ext uri="{FF2B5EF4-FFF2-40B4-BE49-F238E27FC236}">
                <a16:creationId xmlns:a16="http://schemas.microsoft.com/office/drawing/2014/main" id="{54396F51-B813-D50A-029A-5E1D095E45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8" name="Straight Connector 537">
            <a:extLst>
              <a:ext uri="{FF2B5EF4-FFF2-40B4-BE49-F238E27FC236}">
                <a16:creationId xmlns:a16="http://schemas.microsoft.com/office/drawing/2014/main" id="{E254B928-8D64-774D-2343-20F34B69E4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9" name="Group 1008">
          <a:extLst>
            <a:ext uri="{FF2B5EF4-FFF2-40B4-BE49-F238E27FC236}">
              <a16:creationId xmlns:a16="http://schemas.microsoft.com/office/drawing/2014/main" id="{D7F52C4B-60E4-43AD-9A86-11D07D0D070B}"/>
            </a:ext>
          </a:extLst>
        </xdr:cNvPr>
        <xdr:cNvGrpSpPr>
          <a:grpSpLocks/>
        </xdr:cNvGrpSpPr>
      </xdr:nvGrpSpPr>
      <xdr:grpSpPr bwMode="auto">
        <a:xfrm>
          <a:off x="1937398" y="11152479"/>
          <a:ext cx="0" cy="102183"/>
          <a:chOff x="5475762" y="47760700"/>
          <a:chExt cx="314325" cy="230209"/>
        </a:xfrm>
      </xdr:grpSpPr>
      <xdr:cxnSp macro="">
        <xdr:nvCxnSpPr>
          <xdr:cNvPr id="1050" name="Straight Connector 1049">
            <a:extLst>
              <a:ext uri="{FF2B5EF4-FFF2-40B4-BE49-F238E27FC236}">
                <a16:creationId xmlns:a16="http://schemas.microsoft.com/office/drawing/2014/main" id="{BD68A287-820F-1794-66BF-2B70C6200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1" name="Straight Connector 529">
            <a:extLst>
              <a:ext uri="{FF2B5EF4-FFF2-40B4-BE49-F238E27FC236}">
                <a16:creationId xmlns:a16="http://schemas.microsoft.com/office/drawing/2014/main" id="{FA40C39A-190B-8EC2-6FAF-30C78768FE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2" name="Straight Connector 531">
            <a:extLst>
              <a:ext uri="{FF2B5EF4-FFF2-40B4-BE49-F238E27FC236}">
                <a16:creationId xmlns:a16="http://schemas.microsoft.com/office/drawing/2014/main" id="{BA19DF13-793F-1DE6-0EAB-12F23CAC75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53" name="Straight Connector 533">
            <a:extLst>
              <a:ext uri="{FF2B5EF4-FFF2-40B4-BE49-F238E27FC236}">
                <a16:creationId xmlns:a16="http://schemas.microsoft.com/office/drawing/2014/main" id="{083B83CC-FC71-8578-63B0-1776C923F4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4" name="Straight Connector 535">
            <a:extLst>
              <a:ext uri="{FF2B5EF4-FFF2-40B4-BE49-F238E27FC236}">
                <a16:creationId xmlns:a16="http://schemas.microsoft.com/office/drawing/2014/main" id="{7E7B4311-98BF-BE00-2E9B-73981347F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5" name="Straight Connector 537">
            <a:extLst>
              <a:ext uri="{FF2B5EF4-FFF2-40B4-BE49-F238E27FC236}">
                <a16:creationId xmlns:a16="http://schemas.microsoft.com/office/drawing/2014/main" id="{F6B89947-5B2A-F831-65F2-183ADBB4C0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56" name="Group 1008">
          <a:extLst>
            <a:ext uri="{FF2B5EF4-FFF2-40B4-BE49-F238E27FC236}">
              <a16:creationId xmlns:a16="http://schemas.microsoft.com/office/drawing/2014/main" id="{4E2FD238-9992-4D17-8C57-467B04ED0630}"/>
            </a:ext>
          </a:extLst>
        </xdr:cNvPr>
        <xdr:cNvGrpSpPr>
          <a:grpSpLocks/>
        </xdr:cNvGrpSpPr>
      </xdr:nvGrpSpPr>
      <xdr:grpSpPr bwMode="auto">
        <a:xfrm>
          <a:off x="1937398" y="11152479"/>
          <a:ext cx="0" cy="102183"/>
          <a:chOff x="5475762" y="47760700"/>
          <a:chExt cx="314325" cy="230209"/>
        </a:xfrm>
      </xdr:grpSpPr>
      <xdr:cxnSp macro="">
        <xdr:nvCxnSpPr>
          <xdr:cNvPr id="1057" name="Straight Connector 1056">
            <a:extLst>
              <a:ext uri="{FF2B5EF4-FFF2-40B4-BE49-F238E27FC236}">
                <a16:creationId xmlns:a16="http://schemas.microsoft.com/office/drawing/2014/main" id="{D78D4C75-9221-4C91-25E4-80ADF1C6C0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8" name="Straight Connector 529">
            <a:extLst>
              <a:ext uri="{FF2B5EF4-FFF2-40B4-BE49-F238E27FC236}">
                <a16:creationId xmlns:a16="http://schemas.microsoft.com/office/drawing/2014/main" id="{FCD14E3A-F8BA-20C1-1173-208CDB9251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9" name="Straight Connector 531">
            <a:extLst>
              <a:ext uri="{FF2B5EF4-FFF2-40B4-BE49-F238E27FC236}">
                <a16:creationId xmlns:a16="http://schemas.microsoft.com/office/drawing/2014/main" id="{BB8755AD-A779-FD9E-445B-E6AA1D8481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0" name="Straight Connector 533">
            <a:extLst>
              <a:ext uri="{FF2B5EF4-FFF2-40B4-BE49-F238E27FC236}">
                <a16:creationId xmlns:a16="http://schemas.microsoft.com/office/drawing/2014/main" id="{EE986416-0CA3-4240-26CE-F066DAFBA9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1" name="Straight Connector 535">
            <a:extLst>
              <a:ext uri="{FF2B5EF4-FFF2-40B4-BE49-F238E27FC236}">
                <a16:creationId xmlns:a16="http://schemas.microsoft.com/office/drawing/2014/main" id="{361B5143-FBC0-16E3-5663-964BE30D32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2" name="Straight Connector 537">
            <a:extLst>
              <a:ext uri="{FF2B5EF4-FFF2-40B4-BE49-F238E27FC236}">
                <a16:creationId xmlns:a16="http://schemas.microsoft.com/office/drawing/2014/main" id="{330BF720-8CCA-74C8-6F8A-99556793E7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63" name="Group 1008">
          <a:extLst>
            <a:ext uri="{FF2B5EF4-FFF2-40B4-BE49-F238E27FC236}">
              <a16:creationId xmlns:a16="http://schemas.microsoft.com/office/drawing/2014/main" id="{87409160-E628-4E6F-A904-4E1D5B9998D1}"/>
            </a:ext>
          </a:extLst>
        </xdr:cNvPr>
        <xdr:cNvGrpSpPr>
          <a:grpSpLocks/>
        </xdr:cNvGrpSpPr>
      </xdr:nvGrpSpPr>
      <xdr:grpSpPr bwMode="auto">
        <a:xfrm>
          <a:off x="1937398" y="11152479"/>
          <a:ext cx="0" cy="102183"/>
          <a:chOff x="5475762" y="47760700"/>
          <a:chExt cx="314325" cy="230209"/>
        </a:xfrm>
      </xdr:grpSpPr>
      <xdr:cxnSp macro="">
        <xdr:nvCxnSpPr>
          <xdr:cNvPr id="1064" name="Straight Connector 1063">
            <a:extLst>
              <a:ext uri="{FF2B5EF4-FFF2-40B4-BE49-F238E27FC236}">
                <a16:creationId xmlns:a16="http://schemas.microsoft.com/office/drawing/2014/main" id="{193DAC02-90FE-7A75-9653-47FDB262A7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65" name="Straight Connector 529">
            <a:extLst>
              <a:ext uri="{FF2B5EF4-FFF2-40B4-BE49-F238E27FC236}">
                <a16:creationId xmlns:a16="http://schemas.microsoft.com/office/drawing/2014/main" id="{F03322AE-5190-B6EC-0E16-8D216009BA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66" name="Straight Connector 531">
            <a:extLst>
              <a:ext uri="{FF2B5EF4-FFF2-40B4-BE49-F238E27FC236}">
                <a16:creationId xmlns:a16="http://schemas.microsoft.com/office/drawing/2014/main" id="{FD7B8B61-CAD6-E31F-67FB-F3F16277DDD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7" name="Straight Connector 533">
            <a:extLst>
              <a:ext uri="{FF2B5EF4-FFF2-40B4-BE49-F238E27FC236}">
                <a16:creationId xmlns:a16="http://schemas.microsoft.com/office/drawing/2014/main" id="{61C6CA1F-2C66-EB05-9F79-3884D8A9B3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8" name="Straight Connector 535">
            <a:extLst>
              <a:ext uri="{FF2B5EF4-FFF2-40B4-BE49-F238E27FC236}">
                <a16:creationId xmlns:a16="http://schemas.microsoft.com/office/drawing/2014/main" id="{4E1518AA-11A6-6FA9-84C8-FC305C7162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9" name="Straight Connector 537">
            <a:extLst>
              <a:ext uri="{FF2B5EF4-FFF2-40B4-BE49-F238E27FC236}">
                <a16:creationId xmlns:a16="http://schemas.microsoft.com/office/drawing/2014/main" id="{C68495B3-6A07-7531-A822-DDE602F04CC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0" name="Group 1008">
          <a:extLst>
            <a:ext uri="{FF2B5EF4-FFF2-40B4-BE49-F238E27FC236}">
              <a16:creationId xmlns:a16="http://schemas.microsoft.com/office/drawing/2014/main" id="{2D2C5D22-2005-4FC4-A0FE-705E0A95829D}"/>
            </a:ext>
          </a:extLst>
        </xdr:cNvPr>
        <xdr:cNvGrpSpPr>
          <a:grpSpLocks/>
        </xdr:cNvGrpSpPr>
      </xdr:nvGrpSpPr>
      <xdr:grpSpPr bwMode="auto">
        <a:xfrm>
          <a:off x="1937398" y="11152479"/>
          <a:ext cx="0" cy="102183"/>
          <a:chOff x="5475762" y="47760700"/>
          <a:chExt cx="314325" cy="230209"/>
        </a:xfrm>
      </xdr:grpSpPr>
      <xdr:cxnSp macro="">
        <xdr:nvCxnSpPr>
          <xdr:cNvPr id="1071" name="Straight Connector 1070">
            <a:extLst>
              <a:ext uri="{FF2B5EF4-FFF2-40B4-BE49-F238E27FC236}">
                <a16:creationId xmlns:a16="http://schemas.microsoft.com/office/drawing/2014/main" id="{0CF436CE-4C4A-B800-864B-8429EB40CF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2" name="Straight Connector 529">
            <a:extLst>
              <a:ext uri="{FF2B5EF4-FFF2-40B4-BE49-F238E27FC236}">
                <a16:creationId xmlns:a16="http://schemas.microsoft.com/office/drawing/2014/main" id="{014339A1-7DE6-6A29-1D59-19DC342FCD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73" name="Straight Connector 531">
            <a:extLst>
              <a:ext uri="{FF2B5EF4-FFF2-40B4-BE49-F238E27FC236}">
                <a16:creationId xmlns:a16="http://schemas.microsoft.com/office/drawing/2014/main" id="{BDC757BE-0B61-45FA-2BB2-6A5D4548033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74" name="Straight Connector 533">
            <a:extLst>
              <a:ext uri="{FF2B5EF4-FFF2-40B4-BE49-F238E27FC236}">
                <a16:creationId xmlns:a16="http://schemas.microsoft.com/office/drawing/2014/main" id="{246049E6-F066-D803-F655-D6BD29C64C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5" name="Straight Connector 535">
            <a:extLst>
              <a:ext uri="{FF2B5EF4-FFF2-40B4-BE49-F238E27FC236}">
                <a16:creationId xmlns:a16="http://schemas.microsoft.com/office/drawing/2014/main" id="{B51E9CB4-C054-6F18-02A3-A2FC87C24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6" name="Straight Connector 537">
            <a:extLst>
              <a:ext uri="{FF2B5EF4-FFF2-40B4-BE49-F238E27FC236}">
                <a16:creationId xmlns:a16="http://schemas.microsoft.com/office/drawing/2014/main" id="{31A2EE9D-99A4-CBE9-9C43-C404E00ED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7" name="Group 1008">
          <a:extLst>
            <a:ext uri="{FF2B5EF4-FFF2-40B4-BE49-F238E27FC236}">
              <a16:creationId xmlns:a16="http://schemas.microsoft.com/office/drawing/2014/main" id="{C1EF3E78-4E0D-48CD-9EE9-FA1BA5FCA27C}"/>
            </a:ext>
          </a:extLst>
        </xdr:cNvPr>
        <xdr:cNvGrpSpPr>
          <a:grpSpLocks/>
        </xdr:cNvGrpSpPr>
      </xdr:nvGrpSpPr>
      <xdr:grpSpPr bwMode="auto">
        <a:xfrm>
          <a:off x="1937398" y="11152479"/>
          <a:ext cx="0" cy="102183"/>
          <a:chOff x="5475762" y="47760700"/>
          <a:chExt cx="314325" cy="230209"/>
        </a:xfrm>
      </xdr:grpSpPr>
      <xdr:cxnSp macro="">
        <xdr:nvCxnSpPr>
          <xdr:cNvPr id="1078" name="Straight Connector 1077">
            <a:extLst>
              <a:ext uri="{FF2B5EF4-FFF2-40B4-BE49-F238E27FC236}">
                <a16:creationId xmlns:a16="http://schemas.microsoft.com/office/drawing/2014/main" id="{158CD503-81EB-BB31-5FCF-56D749389C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9" name="Straight Connector 529">
            <a:extLst>
              <a:ext uri="{FF2B5EF4-FFF2-40B4-BE49-F238E27FC236}">
                <a16:creationId xmlns:a16="http://schemas.microsoft.com/office/drawing/2014/main" id="{05116493-EAEA-AB8D-0707-425B278A8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0" name="Straight Connector 531">
            <a:extLst>
              <a:ext uri="{FF2B5EF4-FFF2-40B4-BE49-F238E27FC236}">
                <a16:creationId xmlns:a16="http://schemas.microsoft.com/office/drawing/2014/main" id="{5450FEC4-2EE0-F138-1A65-7FECE7802EB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1" name="Straight Connector 533">
            <a:extLst>
              <a:ext uri="{FF2B5EF4-FFF2-40B4-BE49-F238E27FC236}">
                <a16:creationId xmlns:a16="http://schemas.microsoft.com/office/drawing/2014/main" id="{5168E2D9-669B-C0EE-D7EF-FEB314E651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2" name="Straight Connector 535">
            <a:extLst>
              <a:ext uri="{FF2B5EF4-FFF2-40B4-BE49-F238E27FC236}">
                <a16:creationId xmlns:a16="http://schemas.microsoft.com/office/drawing/2014/main" id="{CF4A2ABA-FB86-77DF-535D-4E7B63C2B7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3" name="Straight Connector 537">
            <a:extLst>
              <a:ext uri="{FF2B5EF4-FFF2-40B4-BE49-F238E27FC236}">
                <a16:creationId xmlns:a16="http://schemas.microsoft.com/office/drawing/2014/main" id="{5AD4C9F4-3F4F-AD23-30D1-2B93C80794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84" name="Group 1008">
          <a:extLst>
            <a:ext uri="{FF2B5EF4-FFF2-40B4-BE49-F238E27FC236}">
              <a16:creationId xmlns:a16="http://schemas.microsoft.com/office/drawing/2014/main" id="{CACAE110-E5F4-46E3-8B76-917178FA7654}"/>
            </a:ext>
          </a:extLst>
        </xdr:cNvPr>
        <xdr:cNvGrpSpPr>
          <a:grpSpLocks/>
        </xdr:cNvGrpSpPr>
      </xdr:nvGrpSpPr>
      <xdr:grpSpPr bwMode="auto">
        <a:xfrm>
          <a:off x="1937398" y="11152479"/>
          <a:ext cx="0" cy="102183"/>
          <a:chOff x="5475762" y="47760700"/>
          <a:chExt cx="314325" cy="230209"/>
        </a:xfrm>
      </xdr:grpSpPr>
      <xdr:cxnSp macro="">
        <xdr:nvCxnSpPr>
          <xdr:cNvPr id="1085" name="Straight Connector 1084">
            <a:extLst>
              <a:ext uri="{FF2B5EF4-FFF2-40B4-BE49-F238E27FC236}">
                <a16:creationId xmlns:a16="http://schemas.microsoft.com/office/drawing/2014/main" id="{A93B0070-8A57-C318-BB26-74182417BD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86" name="Straight Connector 529">
            <a:extLst>
              <a:ext uri="{FF2B5EF4-FFF2-40B4-BE49-F238E27FC236}">
                <a16:creationId xmlns:a16="http://schemas.microsoft.com/office/drawing/2014/main" id="{FC540FA7-B63A-F833-1688-9BAC03990B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7" name="Straight Connector 531">
            <a:extLst>
              <a:ext uri="{FF2B5EF4-FFF2-40B4-BE49-F238E27FC236}">
                <a16:creationId xmlns:a16="http://schemas.microsoft.com/office/drawing/2014/main" id="{3A81C4E7-9808-774D-0C17-5751398F71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8" name="Straight Connector 533">
            <a:extLst>
              <a:ext uri="{FF2B5EF4-FFF2-40B4-BE49-F238E27FC236}">
                <a16:creationId xmlns:a16="http://schemas.microsoft.com/office/drawing/2014/main" id="{8B89C57B-9BCD-9421-FFDD-D2152382E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9" name="Straight Connector 535">
            <a:extLst>
              <a:ext uri="{FF2B5EF4-FFF2-40B4-BE49-F238E27FC236}">
                <a16:creationId xmlns:a16="http://schemas.microsoft.com/office/drawing/2014/main" id="{F4CBC645-1926-D1C3-B584-141283991A9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0" name="Straight Connector 537">
            <a:extLst>
              <a:ext uri="{FF2B5EF4-FFF2-40B4-BE49-F238E27FC236}">
                <a16:creationId xmlns:a16="http://schemas.microsoft.com/office/drawing/2014/main" id="{8EFD788F-03F6-5DD1-F819-FE61871A81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1" name="Group 1008">
          <a:extLst>
            <a:ext uri="{FF2B5EF4-FFF2-40B4-BE49-F238E27FC236}">
              <a16:creationId xmlns:a16="http://schemas.microsoft.com/office/drawing/2014/main" id="{676434EB-FA95-4973-8AA0-9DC0CFAD1604}"/>
            </a:ext>
          </a:extLst>
        </xdr:cNvPr>
        <xdr:cNvGrpSpPr>
          <a:grpSpLocks/>
        </xdr:cNvGrpSpPr>
      </xdr:nvGrpSpPr>
      <xdr:grpSpPr bwMode="auto">
        <a:xfrm>
          <a:off x="1937398" y="11152479"/>
          <a:ext cx="0" cy="102183"/>
          <a:chOff x="5475762" y="47760700"/>
          <a:chExt cx="314325" cy="230209"/>
        </a:xfrm>
      </xdr:grpSpPr>
      <xdr:cxnSp macro="">
        <xdr:nvCxnSpPr>
          <xdr:cNvPr id="1092" name="Straight Connector 1091">
            <a:extLst>
              <a:ext uri="{FF2B5EF4-FFF2-40B4-BE49-F238E27FC236}">
                <a16:creationId xmlns:a16="http://schemas.microsoft.com/office/drawing/2014/main" id="{8F59A6C7-C3F8-CDF7-9DC1-67BB21945FD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93" name="Straight Connector 529">
            <a:extLst>
              <a:ext uri="{FF2B5EF4-FFF2-40B4-BE49-F238E27FC236}">
                <a16:creationId xmlns:a16="http://schemas.microsoft.com/office/drawing/2014/main" id="{F761AD39-E2B9-0829-C82E-9ABB02AEAD8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94" name="Straight Connector 531">
            <a:extLst>
              <a:ext uri="{FF2B5EF4-FFF2-40B4-BE49-F238E27FC236}">
                <a16:creationId xmlns:a16="http://schemas.microsoft.com/office/drawing/2014/main" id="{BAC870A3-7220-D490-19B1-E6B59B010A6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95" name="Straight Connector 533">
            <a:extLst>
              <a:ext uri="{FF2B5EF4-FFF2-40B4-BE49-F238E27FC236}">
                <a16:creationId xmlns:a16="http://schemas.microsoft.com/office/drawing/2014/main" id="{D1FEE376-553A-2EFE-75AB-CEC86EED1B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6" name="Straight Connector 535">
            <a:extLst>
              <a:ext uri="{FF2B5EF4-FFF2-40B4-BE49-F238E27FC236}">
                <a16:creationId xmlns:a16="http://schemas.microsoft.com/office/drawing/2014/main" id="{C99864CB-96D8-BF65-9804-A773CE0AF8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7" name="Straight Connector 537">
            <a:extLst>
              <a:ext uri="{FF2B5EF4-FFF2-40B4-BE49-F238E27FC236}">
                <a16:creationId xmlns:a16="http://schemas.microsoft.com/office/drawing/2014/main" id="{E4F56EBE-04C4-9EE5-CAAF-D8C2DD7EC8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8" name="Group 1008">
          <a:extLst>
            <a:ext uri="{FF2B5EF4-FFF2-40B4-BE49-F238E27FC236}">
              <a16:creationId xmlns:a16="http://schemas.microsoft.com/office/drawing/2014/main" id="{629C0BB9-95A4-48E8-8DF4-8AE83F599C96}"/>
            </a:ext>
          </a:extLst>
        </xdr:cNvPr>
        <xdr:cNvGrpSpPr>
          <a:grpSpLocks/>
        </xdr:cNvGrpSpPr>
      </xdr:nvGrpSpPr>
      <xdr:grpSpPr bwMode="auto">
        <a:xfrm>
          <a:off x="1937398" y="11152479"/>
          <a:ext cx="0" cy="102183"/>
          <a:chOff x="5475762" y="47760700"/>
          <a:chExt cx="314325" cy="230209"/>
        </a:xfrm>
      </xdr:grpSpPr>
      <xdr:cxnSp macro="">
        <xdr:nvCxnSpPr>
          <xdr:cNvPr id="1099" name="Straight Connector 1098">
            <a:extLst>
              <a:ext uri="{FF2B5EF4-FFF2-40B4-BE49-F238E27FC236}">
                <a16:creationId xmlns:a16="http://schemas.microsoft.com/office/drawing/2014/main" id="{12F89214-BB34-8126-CCAA-1FC26A2DA7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0" name="Straight Connector 529">
            <a:extLst>
              <a:ext uri="{FF2B5EF4-FFF2-40B4-BE49-F238E27FC236}">
                <a16:creationId xmlns:a16="http://schemas.microsoft.com/office/drawing/2014/main" id="{5036FA4E-5742-CC7A-1B8C-0D4083DAB06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1" name="Straight Connector 531">
            <a:extLst>
              <a:ext uri="{FF2B5EF4-FFF2-40B4-BE49-F238E27FC236}">
                <a16:creationId xmlns:a16="http://schemas.microsoft.com/office/drawing/2014/main" id="{CE270307-9E9E-27D3-9F6E-9D0F4E0F56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2" name="Straight Connector 533">
            <a:extLst>
              <a:ext uri="{FF2B5EF4-FFF2-40B4-BE49-F238E27FC236}">
                <a16:creationId xmlns:a16="http://schemas.microsoft.com/office/drawing/2014/main" id="{45A9D5D1-F444-AD28-528E-F97D4FBBA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3" name="Straight Connector 535">
            <a:extLst>
              <a:ext uri="{FF2B5EF4-FFF2-40B4-BE49-F238E27FC236}">
                <a16:creationId xmlns:a16="http://schemas.microsoft.com/office/drawing/2014/main" id="{ADC4596D-E03C-DFED-F7DF-3CC558DC94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4" name="Straight Connector 537">
            <a:extLst>
              <a:ext uri="{FF2B5EF4-FFF2-40B4-BE49-F238E27FC236}">
                <a16:creationId xmlns:a16="http://schemas.microsoft.com/office/drawing/2014/main" id="{AD421901-37F6-BEEB-D4C6-BA8746A9E8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05" name="Group 1008">
          <a:extLst>
            <a:ext uri="{FF2B5EF4-FFF2-40B4-BE49-F238E27FC236}">
              <a16:creationId xmlns:a16="http://schemas.microsoft.com/office/drawing/2014/main" id="{59E98543-A749-45B4-81AD-86F5624540F6}"/>
            </a:ext>
          </a:extLst>
        </xdr:cNvPr>
        <xdr:cNvGrpSpPr>
          <a:grpSpLocks/>
        </xdr:cNvGrpSpPr>
      </xdr:nvGrpSpPr>
      <xdr:grpSpPr bwMode="auto">
        <a:xfrm>
          <a:off x="1937398" y="11152479"/>
          <a:ext cx="0" cy="102183"/>
          <a:chOff x="5475762" y="47760700"/>
          <a:chExt cx="314325" cy="230209"/>
        </a:xfrm>
      </xdr:grpSpPr>
      <xdr:cxnSp macro="">
        <xdr:nvCxnSpPr>
          <xdr:cNvPr id="1106" name="Straight Connector 1105">
            <a:extLst>
              <a:ext uri="{FF2B5EF4-FFF2-40B4-BE49-F238E27FC236}">
                <a16:creationId xmlns:a16="http://schemas.microsoft.com/office/drawing/2014/main" id="{BA711E73-B7E9-7B92-E0C0-A6870786D9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7" name="Straight Connector 529">
            <a:extLst>
              <a:ext uri="{FF2B5EF4-FFF2-40B4-BE49-F238E27FC236}">
                <a16:creationId xmlns:a16="http://schemas.microsoft.com/office/drawing/2014/main" id="{6E8793CE-4059-BBCE-7F38-5B2C994F3CC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8" name="Straight Connector 531">
            <a:extLst>
              <a:ext uri="{FF2B5EF4-FFF2-40B4-BE49-F238E27FC236}">
                <a16:creationId xmlns:a16="http://schemas.microsoft.com/office/drawing/2014/main" id="{F0585CF0-FB92-1579-0C1A-009028E85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9" name="Straight Connector 533">
            <a:extLst>
              <a:ext uri="{FF2B5EF4-FFF2-40B4-BE49-F238E27FC236}">
                <a16:creationId xmlns:a16="http://schemas.microsoft.com/office/drawing/2014/main" id="{04A173B3-A928-4671-41B1-89A8C28FB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0" name="Straight Connector 535">
            <a:extLst>
              <a:ext uri="{FF2B5EF4-FFF2-40B4-BE49-F238E27FC236}">
                <a16:creationId xmlns:a16="http://schemas.microsoft.com/office/drawing/2014/main" id="{6F96F3AB-05BB-21F1-5221-0404B3786E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1" name="Straight Connector 537">
            <a:extLst>
              <a:ext uri="{FF2B5EF4-FFF2-40B4-BE49-F238E27FC236}">
                <a16:creationId xmlns:a16="http://schemas.microsoft.com/office/drawing/2014/main" id="{324A6611-22C6-3866-0588-826F220756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2" name="Group 1008">
          <a:extLst>
            <a:ext uri="{FF2B5EF4-FFF2-40B4-BE49-F238E27FC236}">
              <a16:creationId xmlns:a16="http://schemas.microsoft.com/office/drawing/2014/main" id="{FD14E8F6-C4E6-4B16-87B1-9F4C6BEC1BB2}"/>
            </a:ext>
          </a:extLst>
        </xdr:cNvPr>
        <xdr:cNvGrpSpPr>
          <a:grpSpLocks/>
        </xdr:cNvGrpSpPr>
      </xdr:nvGrpSpPr>
      <xdr:grpSpPr bwMode="auto">
        <a:xfrm>
          <a:off x="1937398" y="11152479"/>
          <a:ext cx="0" cy="102183"/>
          <a:chOff x="5475762" y="47760700"/>
          <a:chExt cx="314325" cy="230209"/>
        </a:xfrm>
      </xdr:grpSpPr>
      <xdr:cxnSp macro="">
        <xdr:nvCxnSpPr>
          <xdr:cNvPr id="1113" name="Straight Connector 1112">
            <a:extLst>
              <a:ext uri="{FF2B5EF4-FFF2-40B4-BE49-F238E27FC236}">
                <a16:creationId xmlns:a16="http://schemas.microsoft.com/office/drawing/2014/main" id="{7C5F211E-1EE2-6E03-36D1-D67DDB62AF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14" name="Straight Connector 529">
            <a:extLst>
              <a:ext uri="{FF2B5EF4-FFF2-40B4-BE49-F238E27FC236}">
                <a16:creationId xmlns:a16="http://schemas.microsoft.com/office/drawing/2014/main" id="{21CF3323-5F17-BD3A-CE8B-F81657F611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5" name="Straight Connector 531">
            <a:extLst>
              <a:ext uri="{FF2B5EF4-FFF2-40B4-BE49-F238E27FC236}">
                <a16:creationId xmlns:a16="http://schemas.microsoft.com/office/drawing/2014/main" id="{4DB76B54-B09B-D4C1-9F85-EE9628F40F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16" name="Straight Connector 533">
            <a:extLst>
              <a:ext uri="{FF2B5EF4-FFF2-40B4-BE49-F238E27FC236}">
                <a16:creationId xmlns:a16="http://schemas.microsoft.com/office/drawing/2014/main" id="{239C02D7-A2EC-375B-0BD9-B5B8797CED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7" name="Straight Connector 535">
            <a:extLst>
              <a:ext uri="{FF2B5EF4-FFF2-40B4-BE49-F238E27FC236}">
                <a16:creationId xmlns:a16="http://schemas.microsoft.com/office/drawing/2014/main" id="{F0B01289-E01E-46C0-C837-AAF143CA64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8" name="Straight Connector 537">
            <a:extLst>
              <a:ext uri="{FF2B5EF4-FFF2-40B4-BE49-F238E27FC236}">
                <a16:creationId xmlns:a16="http://schemas.microsoft.com/office/drawing/2014/main" id="{C96E9356-2FEB-701F-BB71-6B5E7EAD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9" name="Group 1008">
          <a:extLst>
            <a:ext uri="{FF2B5EF4-FFF2-40B4-BE49-F238E27FC236}">
              <a16:creationId xmlns:a16="http://schemas.microsoft.com/office/drawing/2014/main" id="{DF221531-CA41-4E6C-BC0B-C349871372C2}"/>
            </a:ext>
          </a:extLst>
        </xdr:cNvPr>
        <xdr:cNvGrpSpPr>
          <a:grpSpLocks/>
        </xdr:cNvGrpSpPr>
      </xdr:nvGrpSpPr>
      <xdr:grpSpPr bwMode="auto">
        <a:xfrm>
          <a:off x="1937398" y="11152479"/>
          <a:ext cx="0" cy="102183"/>
          <a:chOff x="5475762" y="47760700"/>
          <a:chExt cx="314325" cy="230209"/>
        </a:xfrm>
      </xdr:grpSpPr>
      <xdr:cxnSp macro="">
        <xdr:nvCxnSpPr>
          <xdr:cNvPr id="1120" name="Straight Connector 1119">
            <a:extLst>
              <a:ext uri="{FF2B5EF4-FFF2-40B4-BE49-F238E27FC236}">
                <a16:creationId xmlns:a16="http://schemas.microsoft.com/office/drawing/2014/main" id="{29874D81-D273-C854-8C41-8E753E939C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1" name="Straight Connector 529">
            <a:extLst>
              <a:ext uri="{FF2B5EF4-FFF2-40B4-BE49-F238E27FC236}">
                <a16:creationId xmlns:a16="http://schemas.microsoft.com/office/drawing/2014/main" id="{0EA8D5C1-95FE-7D42-A087-4288DAC8BD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2" name="Straight Connector 531">
            <a:extLst>
              <a:ext uri="{FF2B5EF4-FFF2-40B4-BE49-F238E27FC236}">
                <a16:creationId xmlns:a16="http://schemas.microsoft.com/office/drawing/2014/main" id="{CE3F0A59-8520-3D4F-BBED-3277A92800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3" name="Straight Connector 533">
            <a:extLst>
              <a:ext uri="{FF2B5EF4-FFF2-40B4-BE49-F238E27FC236}">
                <a16:creationId xmlns:a16="http://schemas.microsoft.com/office/drawing/2014/main" id="{EA411F36-E106-4C0F-93EA-440356344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4" name="Straight Connector 535">
            <a:extLst>
              <a:ext uri="{FF2B5EF4-FFF2-40B4-BE49-F238E27FC236}">
                <a16:creationId xmlns:a16="http://schemas.microsoft.com/office/drawing/2014/main" id="{A7E70638-F210-A474-6A20-0543B4BCCA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5" name="Straight Connector 537">
            <a:extLst>
              <a:ext uri="{FF2B5EF4-FFF2-40B4-BE49-F238E27FC236}">
                <a16:creationId xmlns:a16="http://schemas.microsoft.com/office/drawing/2014/main" id="{F3A4415C-90E0-9786-6E43-DECA30E940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26" name="Group 1008">
          <a:extLst>
            <a:ext uri="{FF2B5EF4-FFF2-40B4-BE49-F238E27FC236}">
              <a16:creationId xmlns:a16="http://schemas.microsoft.com/office/drawing/2014/main" id="{9990AE50-24A7-4A2E-8056-0A03A3B197E0}"/>
            </a:ext>
          </a:extLst>
        </xdr:cNvPr>
        <xdr:cNvGrpSpPr>
          <a:grpSpLocks/>
        </xdr:cNvGrpSpPr>
      </xdr:nvGrpSpPr>
      <xdr:grpSpPr bwMode="auto">
        <a:xfrm>
          <a:off x="1937398" y="11152479"/>
          <a:ext cx="0" cy="102183"/>
          <a:chOff x="5475762" y="47760700"/>
          <a:chExt cx="314325" cy="230209"/>
        </a:xfrm>
      </xdr:grpSpPr>
      <xdr:cxnSp macro="">
        <xdr:nvCxnSpPr>
          <xdr:cNvPr id="1127" name="Straight Connector 1126">
            <a:extLst>
              <a:ext uri="{FF2B5EF4-FFF2-40B4-BE49-F238E27FC236}">
                <a16:creationId xmlns:a16="http://schemas.microsoft.com/office/drawing/2014/main" id="{632FC32E-97D7-52B8-E6FF-9BDAC0E004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8" name="Straight Connector 529">
            <a:extLst>
              <a:ext uri="{FF2B5EF4-FFF2-40B4-BE49-F238E27FC236}">
                <a16:creationId xmlns:a16="http://schemas.microsoft.com/office/drawing/2014/main" id="{537EBD88-25E4-130F-784C-114B0FB651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9" name="Straight Connector 531">
            <a:extLst>
              <a:ext uri="{FF2B5EF4-FFF2-40B4-BE49-F238E27FC236}">
                <a16:creationId xmlns:a16="http://schemas.microsoft.com/office/drawing/2014/main" id="{4E584B25-449D-38DB-2C8D-F9B4D30FED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0" name="Straight Connector 533">
            <a:extLst>
              <a:ext uri="{FF2B5EF4-FFF2-40B4-BE49-F238E27FC236}">
                <a16:creationId xmlns:a16="http://schemas.microsoft.com/office/drawing/2014/main" id="{0B33C503-8FFC-5F5F-3973-C78027C3C5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1" name="Straight Connector 535">
            <a:extLst>
              <a:ext uri="{FF2B5EF4-FFF2-40B4-BE49-F238E27FC236}">
                <a16:creationId xmlns:a16="http://schemas.microsoft.com/office/drawing/2014/main" id="{C8F0DCB3-E0E9-787A-D100-9D5FDD6BD9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2" name="Straight Connector 537">
            <a:extLst>
              <a:ext uri="{FF2B5EF4-FFF2-40B4-BE49-F238E27FC236}">
                <a16:creationId xmlns:a16="http://schemas.microsoft.com/office/drawing/2014/main" id="{376584FC-DC53-0959-81A1-FB1F4FE8CC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33" name="Group 1008">
          <a:extLst>
            <a:ext uri="{FF2B5EF4-FFF2-40B4-BE49-F238E27FC236}">
              <a16:creationId xmlns:a16="http://schemas.microsoft.com/office/drawing/2014/main" id="{00238303-0C4E-4826-BD3D-9433E53FAB05}"/>
            </a:ext>
          </a:extLst>
        </xdr:cNvPr>
        <xdr:cNvGrpSpPr>
          <a:grpSpLocks/>
        </xdr:cNvGrpSpPr>
      </xdr:nvGrpSpPr>
      <xdr:grpSpPr bwMode="auto">
        <a:xfrm>
          <a:off x="1937398" y="11152479"/>
          <a:ext cx="0" cy="102183"/>
          <a:chOff x="5475762" y="47760700"/>
          <a:chExt cx="314325" cy="230209"/>
        </a:xfrm>
      </xdr:grpSpPr>
      <xdr:cxnSp macro="">
        <xdr:nvCxnSpPr>
          <xdr:cNvPr id="1134" name="Straight Connector 1133">
            <a:extLst>
              <a:ext uri="{FF2B5EF4-FFF2-40B4-BE49-F238E27FC236}">
                <a16:creationId xmlns:a16="http://schemas.microsoft.com/office/drawing/2014/main" id="{D3C58E29-3760-F102-877A-BB08F8A99B5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35" name="Straight Connector 529">
            <a:extLst>
              <a:ext uri="{FF2B5EF4-FFF2-40B4-BE49-F238E27FC236}">
                <a16:creationId xmlns:a16="http://schemas.microsoft.com/office/drawing/2014/main" id="{5985A67B-4E82-8776-3A4E-07BD2869CD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36" name="Straight Connector 531">
            <a:extLst>
              <a:ext uri="{FF2B5EF4-FFF2-40B4-BE49-F238E27FC236}">
                <a16:creationId xmlns:a16="http://schemas.microsoft.com/office/drawing/2014/main" id="{C93ABDE9-F596-2233-684B-4FDE6AEFEE0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7" name="Straight Connector 533">
            <a:extLst>
              <a:ext uri="{FF2B5EF4-FFF2-40B4-BE49-F238E27FC236}">
                <a16:creationId xmlns:a16="http://schemas.microsoft.com/office/drawing/2014/main" id="{C1D550AF-EE4C-0C14-B59C-BCBFAA808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8" name="Straight Connector 535">
            <a:extLst>
              <a:ext uri="{FF2B5EF4-FFF2-40B4-BE49-F238E27FC236}">
                <a16:creationId xmlns:a16="http://schemas.microsoft.com/office/drawing/2014/main" id="{4A316063-6E08-72EA-130F-F396FFF3F1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9" name="Straight Connector 537">
            <a:extLst>
              <a:ext uri="{FF2B5EF4-FFF2-40B4-BE49-F238E27FC236}">
                <a16:creationId xmlns:a16="http://schemas.microsoft.com/office/drawing/2014/main" id="{24EA894F-A5E2-3ED1-5305-1F23A5292E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0" name="Group 1008">
          <a:extLst>
            <a:ext uri="{FF2B5EF4-FFF2-40B4-BE49-F238E27FC236}">
              <a16:creationId xmlns:a16="http://schemas.microsoft.com/office/drawing/2014/main" id="{8A1892B4-0CD1-4C5A-A28E-7EDFBE5389B3}"/>
            </a:ext>
          </a:extLst>
        </xdr:cNvPr>
        <xdr:cNvGrpSpPr>
          <a:grpSpLocks/>
        </xdr:cNvGrpSpPr>
      </xdr:nvGrpSpPr>
      <xdr:grpSpPr bwMode="auto">
        <a:xfrm>
          <a:off x="1937398" y="11152479"/>
          <a:ext cx="0" cy="102183"/>
          <a:chOff x="5475762" y="47760700"/>
          <a:chExt cx="314325" cy="230209"/>
        </a:xfrm>
      </xdr:grpSpPr>
      <xdr:cxnSp macro="">
        <xdr:nvCxnSpPr>
          <xdr:cNvPr id="1141" name="Straight Connector 1140">
            <a:extLst>
              <a:ext uri="{FF2B5EF4-FFF2-40B4-BE49-F238E27FC236}">
                <a16:creationId xmlns:a16="http://schemas.microsoft.com/office/drawing/2014/main" id="{B4919D7A-39D2-6568-2BF2-68B4C5D186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2" name="Straight Connector 529">
            <a:extLst>
              <a:ext uri="{FF2B5EF4-FFF2-40B4-BE49-F238E27FC236}">
                <a16:creationId xmlns:a16="http://schemas.microsoft.com/office/drawing/2014/main" id="{D05A8715-89EC-894D-9569-1D3F36403A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43" name="Straight Connector 531">
            <a:extLst>
              <a:ext uri="{FF2B5EF4-FFF2-40B4-BE49-F238E27FC236}">
                <a16:creationId xmlns:a16="http://schemas.microsoft.com/office/drawing/2014/main" id="{6C1DCB5C-65EB-7E54-25F9-AAA6F55C1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44" name="Straight Connector 533">
            <a:extLst>
              <a:ext uri="{FF2B5EF4-FFF2-40B4-BE49-F238E27FC236}">
                <a16:creationId xmlns:a16="http://schemas.microsoft.com/office/drawing/2014/main" id="{B637629B-6246-9D2E-0AE6-D4C17BD770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5" name="Straight Connector 535">
            <a:extLst>
              <a:ext uri="{FF2B5EF4-FFF2-40B4-BE49-F238E27FC236}">
                <a16:creationId xmlns:a16="http://schemas.microsoft.com/office/drawing/2014/main" id="{8C6E3874-2962-2DFC-9F66-180FC06513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6" name="Straight Connector 537">
            <a:extLst>
              <a:ext uri="{FF2B5EF4-FFF2-40B4-BE49-F238E27FC236}">
                <a16:creationId xmlns:a16="http://schemas.microsoft.com/office/drawing/2014/main" id="{51DC9DE1-E9A0-A81E-F693-4A71E656E0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7" name="Group 1008">
          <a:extLst>
            <a:ext uri="{FF2B5EF4-FFF2-40B4-BE49-F238E27FC236}">
              <a16:creationId xmlns:a16="http://schemas.microsoft.com/office/drawing/2014/main" id="{945682AC-30E5-4BC8-8D5A-09119FBC8869}"/>
            </a:ext>
          </a:extLst>
        </xdr:cNvPr>
        <xdr:cNvGrpSpPr>
          <a:grpSpLocks/>
        </xdr:cNvGrpSpPr>
      </xdr:nvGrpSpPr>
      <xdr:grpSpPr bwMode="auto">
        <a:xfrm>
          <a:off x="1937398" y="11152479"/>
          <a:ext cx="0" cy="102183"/>
          <a:chOff x="5475762" y="47760700"/>
          <a:chExt cx="314325" cy="230209"/>
        </a:xfrm>
      </xdr:grpSpPr>
      <xdr:cxnSp macro="">
        <xdr:nvCxnSpPr>
          <xdr:cNvPr id="1148" name="Straight Connector 1147">
            <a:extLst>
              <a:ext uri="{FF2B5EF4-FFF2-40B4-BE49-F238E27FC236}">
                <a16:creationId xmlns:a16="http://schemas.microsoft.com/office/drawing/2014/main" id="{F4ABFED7-163C-37C7-8B77-F9B1569A10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9" name="Straight Connector 529">
            <a:extLst>
              <a:ext uri="{FF2B5EF4-FFF2-40B4-BE49-F238E27FC236}">
                <a16:creationId xmlns:a16="http://schemas.microsoft.com/office/drawing/2014/main" id="{F0DB7512-FB05-6690-3B88-8963254EF2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0" name="Straight Connector 531">
            <a:extLst>
              <a:ext uri="{FF2B5EF4-FFF2-40B4-BE49-F238E27FC236}">
                <a16:creationId xmlns:a16="http://schemas.microsoft.com/office/drawing/2014/main" id="{E3C2D74F-B26A-1450-C3FA-0E2D98ABB3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1" name="Straight Connector 533">
            <a:extLst>
              <a:ext uri="{FF2B5EF4-FFF2-40B4-BE49-F238E27FC236}">
                <a16:creationId xmlns:a16="http://schemas.microsoft.com/office/drawing/2014/main" id="{45E69A8B-5070-0A9C-CB2B-02CAB921B1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2" name="Straight Connector 535">
            <a:extLst>
              <a:ext uri="{FF2B5EF4-FFF2-40B4-BE49-F238E27FC236}">
                <a16:creationId xmlns:a16="http://schemas.microsoft.com/office/drawing/2014/main" id="{886036ED-1D7B-B116-3402-991218AF73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3" name="Straight Connector 537">
            <a:extLst>
              <a:ext uri="{FF2B5EF4-FFF2-40B4-BE49-F238E27FC236}">
                <a16:creationId xmlns:a16="http://schemas.microsoft.com/office/drawing/2014/main" id="{81DF06AF-6A22-AD9F-6D33-4A3A6DDD8A4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54" name="Group 1008">
          <a:extLst>
            <a:ext uri="{FF2B5EF4-FFF2-40B4-BE49-F238E27FC236}">
              <a16:creationId xmlns:a16="http://schemas.microsoft.com/office/drawing/2014/main" id="{59A5F84F-8010-475A-94F4-4EAA82AC438D}"/>
            </a:ext>
          </a:extLst>
        </xdr:cNvPr>
        <xdr:cNvGrpSpPr>
          <a:grpSpLocks/>
        </xdr:cNvGrpSpPr>
      </xdr:nvGrpSpPr>
      <xdr:grpSpPr bwMode="auto">
        <a:xfrm>
          <a:off x="1937398" y="11152479"/>
          <a:ext cx="0" cy="102183"/>
          <a:chOff x="5475762" y="47760700"/>
          <a:chExt cx="314325" cy="230209"/>
        </a:xfrm>
      </xdr:grpSpPr>
      <xdr:cxnSp macro="">
        <xdr:nvCxnSpPr>
          <xdr:cNvPr id="1155" name="Straight Connector 1154">
            <a:extLst>
              <a:ext uri="{FF2B5EF4-FFF2-40B4-BE49-F238E27FC236}">
                <a16:creationId xmlns:a16="http://schemas.microsoft.com/office/drawing/2014/main" id="{7F13CC66-9FD4-F97F-E986-9E4C8997E4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56" name="Straight Connector 529">
            <a:extLst>
              <a:ext uri="{FF2B5EF4-FFF2-40B4-BE49-F238E27FC236}">
                <a16:creationId xmlns:a16="http://schemas.microsoft.com/office/drawing/2014/main" id="{6C1D927C-E87D-DE82-FBBE-725A4398835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7" name="Straight Connector 531">
            <a:extLst>
              <a:ext uri="{FF2B5EF4-FFF2-40B4-BE49-F238E27FC236}">
                <a16:creationId xmlns:a16="http://schemas.microsoft.com/office/drawing/2014/main" id="{1F8B95F7-F782-0D8D-A3C6-B200FD5370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8" name="Straight Connector 533">
            <a:extLst>
              <a:ext uri="{FF2B5EF4-FFF2-40B4-BE49-F238E27FC236}">
                <a16:creationId xmlns:a16="http://schemas.microsoft.com/office/drawing/2014/main" id="{818DE05C-B434-88A2-8BD4-F0BFC09169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9" name="Straight Connector 535">
            <a:extLst>
              <a:ext uri="{FF2B5EF4-FFF2-40B4-BE49-F238E27FC236}">
                <a16:creationId xmlns:a16="http://schemas.microsoft.com/office/drawing/2014/main" id="{B9AF21A3-C262-9CCF-F228-61676BBE5C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0" name="Straight Connector 537">
            <a:extLst>
              <a:ext uri="{FF2B5EF4-FFF2-40B4-BE49-F238E27FC236}">
                <a16:creationId xmlns:a16="http://schemas.microsoft.com/office/drawing/2014/main" id="{6DDE977A-4E78-4BB1-9EFC-792D9CCE11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1" name="Group 1008">
          <a:extLst>
            <a:ext uri="{FF2B5EF4-FFF2-40B4-BE49-F238E27FC236}">
              <a16:creationId xmlns:a16="http://schemas.microsoft.com/office/drawing/2014/main" id="{0EA03C05-3BD4-4F77-B41D-5F46FEB8D3E0}"/>
            </a:ext>
          </a:extLst>
        </xdr:cNvPr>
        <xdr:cNvGrpSpPr>
          <a:grpSpLocks/>
        </xdr:cNvGrpSpPr>
      </xdr:nvGrpSpPr>
      <xdr:grpSpPr bwMode="auto">
        <a:xfrm>
          <a:off x="1937398" y="11152479"/>
          <a:ext cx="0" cy="102183"/>
          <a:chOff x="5475762" y="47760700"/>
          <a:chExt cx="314325" cy="230209"/>
        </a:xfrm>
      </xdr:grpSpPr>
      <xdr:cxnSp macro="">
        <xdr:nvCxnSpPr>
          <xdr:cNvPr id="1162" name="Straight Connector 1161">
            <a:extLst>
              <a:ext uri="{FF2B5EF4-FFF2-40B4-BE49-F238E27FC236}">
                <a16:creationId xmlns:a16="http://schemas.microsoft.com/office/drawing/2014/main" id="{CC99F769-490D-087E-E915-261896289A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63" name="Straight Connector 529">
            <a:extLst>
              <a:ext uri="{FF2B5EF4-FFF2-40B4-BE49-F238E27FC236}">
                <a16:creationId xmlns:a16="http://schemas.microsoft.com/office/drawing/2014/main" id="{1A8C5819-1878-CA53-AB37-E38F9170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64" name="Straight Connector 531">
            <a:extLst>
              <a:ext uri="{FF2B5EF4-FFF2-40B4-BE49-F238E27FC236}">
                <a16:creationId xmlns:a16="http://schemas.microsoft.com/office/drawing/2014/main" id="{6B0A002C-3DA4-49F5-D880-2CBDF83B18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65" name="Straight Connector 533">
            <a:extLst>
              <a:ext uri="{FF2B5EF4-FFF2-40B4-BE49-F238E27FC236}">
                <a16:creationId xmlns:a16="http://schemas.microsoft.com/office/drawing/2014/main" id="{1538AFA1-62AD-CAAE-B47E-0EFEC94122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6" name="Straight Connector 535">
            <a:extLst>
              <a:ext uri="{FF2B5EF4-FFF2-40B4-BE49-F238E27FC236}">
                <a16:creationId xmlns:a16="http://schemas.microsoft.com/office/drawing/2014/main" id="{A1ABD1C8-1DB4-7C27-83C8-26F4860795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7" name="Straight Connector 537">
            <a:extLst>
              <a:ext uri="{FF2B5EF4-FFF2-40B4-BE49-F238E27FC236}">
                <a16:creationId xmlns:a16="http://schemas.microsoft.com/office/drawing/2014/main" id="{0236DB2B-C905-08DB-B7CA-8603906196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8" name="Group 1008">
          <a:extLst>
            <a:ext uri="{FF2B5EF4-FFF2-40B4-BE49-F238E27FC236}">
              <a16:creationId xmlns:a16="http://schemas.microsoft.com/office/drawing/2014/main" id="{226D08E5-4D66-4363-B931-34F0D805CBFB}"/>
            </a:ext>
          </a:extLst>
        </xdr:cNvPr>
        <xdr:cNvGrpSpPr>
          <a:grpSpLocks/>
        </xdr:cNvGrpSpPr>
      </xdr:nvGrpSpPr>
      <xdr:grpSpPr bwMode="auto">
        <a:xfrm>
          <a:off x="1937398" y="11152479"/>
          <a:ext cx="0" cy="102183"/>
          <a:chOff x="5475762" y="47760700"/>
          <a:chExt cx="314325" cy="230209"/>
        </a:xfrm>
      </xdr:grpSpPr>
      <xdr:cxnSp macro="">
        <xdr:nvCxnSpPr>
          <xdr:cNvPr id="1169" name="Straight Connector 1168">
            <a:extLst>
              <a:ext uri="{FF2B5EF4-FFF2-40B4-BE49-F238E27FC236}">
                <a16:creationId xmlns:a16="http://schemas.microsoft.com/office/drawing/2014/main" id="{D7D0A190-DD72-CD3F-2BB1-54D6E0A4D7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0" name="Straight Connector 529">
            <a:extLst>
              <a:ext uri="{FF2B5EF4-FFF2-40B4-BE49-F238E27FC236}">
                <a16:creationId xmlns:a16="http://schemas.microsoft.com/office/drawing/2014/main" id="{CA3A45CE-5EDE-630C-A699-4A9D3493B9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1" name="Straight Connector 531">
            <a:extLst>
              <a:ext uri="{FF2B5EF4-FFF2-40B4-BE49-F238E27FC236}">
                <a16:creationId xmlns:a16="http://schemas.microsoft.com/office/drawing/2014/main" id="{E19C1FC4-05C1-FD70-9CD2-FCFBD06761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2" name="Straight Connector 533">
            <a:extLst>
              <a:ext uri="{FF2B5EF4-FFF2-40B4-BE49-F238E27FC236}">
                <a16:creationId xmlns:a16="http://schemas.microsoft.com/office/drawing/2014/main" id="{A8AF163A-7CE8-1E59-BF05-87CF47CE59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3" name="Straight Connector 535">
            <a:extLst>
              <a:ext uri="{FF2B5EF4-FFF2-40B4-BE49-F238E27FC236}">
                <a16:creationId xmlns:a16="http://schemas.microsoft.com/office/drawing/2014/main" id="{BCDCB6EA-7187-041C-8999-5DD0679E5B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4" name="Straight Connector 537">
            <a:extLst>
              <a:ext uri="{FF2B5EF4-FFF2-40B4-BE49-F238E27FC236}">
                <a16:creationId xmlns:a16="http://schemas.microsoft.com/office/drawing/2014/main" id="{D45C1422-4AB9-2190-16D6-6A5EC52908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75" name="Group 1008">
          <a:extLst>
            <a:ext uri="{FF2B5EF4-FFF2-40B4-BE49-F238E27FC236}">
              <a16:creationId xmlns:a16="http://schemas.microsoft.com/office/drawing/2014/main" id="{976088DA-C5D6-4D37-9F42-EFD5155A8223}"/>
            </a:ext>
          </a:extLst>
        </xdr:cNvPr>
        <xdr:cNvGrpSpPr>
          <a:grpSpLocks/>
        </xdr:cNvGrpSpPr>
      </xdr:nvGrpSpPr>
      <xdr:grpSpPr bwMode="auto">
        <a:xfrm>
          <a:off x="1937398" y="11152479"/>
          <a:ext cx="0" cy="102183"/>
          <a:chOff x="5475762" y="47760700"/>
          <a:chExt cx="314325" cy="230209"/>
        </a:xfrm>
      </xdr:grpSpPr>
      <xdr:cxnSp macro="">
        <xdr:nvCxnSpPr>
          <xdr:cNvPr id="1176" name="Straight Connector 1175">
            <a:extLst>
              <a:ext uri="{FF2B5EF4-FFF2-40B4-BE49-F238E27FC236}">
                <a16:creationId xmlns:a16="http://schemas.microsoft.com/office/drawing/2014/main" id="{7C6903BA-4569-873C-C57E-BD69274058D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7" name="Straight Connector 529">
            <a:extLst>
              <a:ext uri="{FF2B5EF4-FFF2-40B4-BE49-F238E27FC236}">
                <a16:creationId xmlns:a16="http://schemas.microsoft.com/office/drawing/2014/main" id="{DCBF83C9-97BA-B4D6-8858-E76CB785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8" name="Straight Connector 531">
            <a:extLst>
              <a:ext uri="{FF2B5EF4-FFF2-40B4-BE49-F238E27FC236}">
                <a16:creationId xmlns:a16="http://schemas.microsoft.com/office/drawing/2014/main" id="{00A707D2-2AD9-CBBF-D62E-7E2A49EF18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9" name="Straight Connector 533">
            <a:extLst>
              <a:ext uri="{FF2B5EF4-FFF2-40B4-BE49-F238E27FC236}">
                <a16:creationId xmlns:a16="http://schemas.microsoft.com/office/drawing/2014/main" id="{A947F624-1D76-0EAB-DDA2-FE9A869C73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0" name="Straight Connector 535">
            <a:extLst>
              <a:ext uri="{FF2B5EF4-FFF2-40B4-BE49-F238E27FC236}">
                <a16:creationId xmlns:a16="http://schemas.microsoft.com/office/drawing/2014/main" id="{DD29EEA8-23B5-6C3B-DCEC-AC4AF070C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1" name="Straight Connector 537">
            <a:extLst>
              <a:ext uri="{FF2B5EF4-FFF2-40B4-BE49-F238E27FC236}">
                <a16:creationId xmlns:a16="http://schemas.microsoft.com/office/drawing/2014/main" id="{3CC4FD3A-870D-35D9-BEB6-DD8DA67D85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82" name="Group 1008">
          <a:extLst>
            <a:ext uri="{FF2B5EF4-FFF2-40B4-BE49-F238E27FC236}">
              <a16:creationId xmlns:a16="http://schemas.microsoft.com/office/drawing/2014/main" id="{5AB02122-1691-4F98-99A5-CB65CC4D458A}"/>
            </a:ext>
          </a:extLst>
        </xdr:cNvPr>
        <xdr:cNvGrpSpPr>
          <a:grpSpLocks/>
        </xdr:cNvGrpSpPr>
      </xdr:nvGrpSpPr>
      <xdr:grpSpPr bwMode="auto">
        <a:xfrm>
          <a:off x="1937398" y="11152479"/>
          <a:ext cx="0" cy="102183"/>
          <a:chOff x="5475762" y="47760700"/>
          <a:chExt cx="314325" cy="230209"/>
        </a:xfrm>
      </xdr:grpSpPr>
      <xdr:cxnSp macro="">
        <xdr:nvCxnSpPr>
          <xdr:cNvPr id="1183" name="Straight Connector 1182">
            <a:extLst>
              <a:ext uri="{FF2B5EF4-FFF2-40B4-BE49-F238E27FC236}">
                <a16:creationId xmlns:a16="http://schemas.microsoft.com/office/drawing/2014/main" id="{E7308A84-813A-8B2A-1468-DDF0BD9094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84" name="Straight Connector 529">
            <a:extLst>
              <a:ext uri="{FF2B5EF4-FFF2-40B4-BE49-F238E27FC236}">
                <a16:creationId xmlns:a16="http://schemas.microsoft.com/office/drawing/2014/main" id="{8FA592D9-07A5-8421-3140-B6CD6CABA7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5" name="Straight Connector 531">
            <a:extLst>
              <a:ext uri="{FF2B5EF4-FFF2-40B4-BE49-F238E27FC236}">
                <a16:creationId xmlns:a16="http://schemas.microsoft.com/office/drawing/2014/main" id="{8C3EFBFD-F09D-0EFD-92DE-83AFF0ECBC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86" name="Straight Connector 533">
            <a:extLst>
              <a:ext uri="{FF2B5EF4-FFF2-40B4-BE49-F238E27FC236}">
                <a16:creationId xmlns:a16="http://schemas.microsoft.com/office/drawing/2014/main" id="{50CBE20E-B675-171F-4E98-E9B7743382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7" name="Straight Connector 535">
            <a:extLst>
              <a:ext uri="{FF2B5EF4-FFF2-40B4-BE49-F238E27FC236}">
                <a16:creationId xmlns:a16="http://schemas.microsoft.com/office/drawing/2014/main" id="{6D19F627-A7FB-3BC4-EF8E-84311BFC79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8" name="Straight Connector 537">
            <a:extLst>
              <a:ext uri="{FF2B5EF4-FFF2-40B4-BE49-F238E27FC236}">
                <a16:creationId xmlns:a16="http://schemas.microsoft.com/office/drawing/2014/main" id="{2F431346-5936-37F9-D62A-285095E5F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53</xdr:row>
      <xdr:rowOff>57150</xdr:rowOff>
    </xdr:from>
    <xdr:to>
      <xdr:col>17</xdr:col>
      <xdr:colOff>0</xdr:colOff>
      <xdr:row>55</xdr:row>
      <xdr:rowOff>0</xdr:rowOff>
    </xdr:to>
    <xdr:sp macro="" textlink="">
      <xdr:nvSpPr>
        <xdr:cNvPr id="1189" name="AutoShape 46">
          <a:extLst>
            <a:ext uri="{FF2B5EF4-FFF2-40B4-BE49-F238E27FC236}">
              <a16:creationId xmlns:a16="http://schemas.microsoft.com/office/drawing/2014/main" id="{F723849B-5262-481E-B7C7-88607A6F81D7}"/>
            </a:ext>
          </a:extLst>
        </xdr:cNvPr>
        <xdr:cNvSpPr>
          <a:spLocks noChangeArrowheads="1"/>
        </xdr:cNvSpPr>
      </xdr:nvSpPr>
      <xdr:spPr bwMode="auto">
        <a:xfrm>
          <a:off x="4895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53</xdr:row>
      <xdr:rowOff>57150</xdr:rowOff>
    </xdr:from>
    <xdr:to>
      <xdr:col>19</xdr:col>
      <xdr:colOff>0</xdr:colOff>
      <xdr:row>55</xdr:row>
      <xdr:rowOff>0</xdr:rowOff>
    </xdr:to>
    <xdr:sp macro="" textlink="">
      <xdr:nvSpPr>
        <xdr:cNvPr id="1190" name="AutoShape 46">
          <a:extLst>
            <a:ext uri="{FF2B5EF4-FFF2-40B4-BE49-F238E27FC236}">
              <a16:creationId xmlns:a16="http://schemas.microsoft.com/office/drawing/2014/main" id="{12022C38-6906-4453-9BC2-B00502373C8D}"/>
            </a:ext>
          </a:extLst>
        </xdr:cNvPr>
        <xdr:cNvSpPr>
          <a:spLocks noChangeArrowheads="1"/>
        </xdr:cNvSpPr>
      </xdr:nvSpPr>
      <xdr:spPr bwMode="auto">
        <a:xfrm>
          <a:off x="5467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19</xdr:col>
      <xdr:colOff>285749</xdr:colOff>
      <xdr:row>53</xdr:row>
      <xdr:rowOff>46566</xdr:rowOff>
    </xdr:from>
    <xdr:to>
      <xdr:col>21</xdr:col>
      <xdr:colOff>1</xdr:colOff>
      <xdr:row>54</xdr:row>
      <xdr:rowOff>179916</xdr:rowOff>
    </xdr:to>
    <xdr:sp macro="" textlink="">
      <xdr:nvSpPr>
        <xdr:cNvPr id="1191" name="AutoShape 46">
          <a:extLst>
            <a:ext uri="{FF2B5EF4-FFF2-40B4-BE49-F238E27FC236}">
              <a16:creationId xmlns:a16="http://schemas.microsoft.com/office/drawing/2014/main" id="{D8FFDA74-C8EE-4D74-BE30-06D29E39AD02}"/>
            </a:ext>
          </a:extLst>
        </xdr:cNvPr>
        <xdr:cNvSpPr>
          <a:spLocks noChangeArrowheads="1"/>
        </xdr:cNvSpPr>
      </xdr:nvSpPr>
      <xdr:spPr bwMode="auto">
        <a:xfrm>
          <a:off x="6466416" y="10587566"/>
          <a:ext cx="402168"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53</xdr:row>
      <xdr:rowOff>102420</xdr:rowOff>
    </xdr:from>
    <xdr:to>
      <xdr:col>23</xdr:col>
      <xdr:colOff>20484</xdr:colOff>
      <xdr:row>55</xdr:row>
      <xdr:rowOff>10242</xdr:rowOff>
    </xdr:to>
    <xdr:sp macro="" textlink="">
      <xdr:nvSpPr>
        <xdr:cNvPr id="1192" name="AutoShape 46">
          <a:extLst>
            <a:ext uri="{FF2B5EF4-FFF2-40B4-BE49-F238E27FC236}">
              <a16:creationId xmlns:a16="http://schemas.microsoft.com/office/drawing/2014/main" id="{06D128F0-E6AB-4CCE-B638-C68CDCFD6F4D}"/>
            </a:ext>
          </a:extLst>
        </xdr:cNvPr>
        <xdr:cNvSpPr>
          <a:spLocks noChangeArrowheads="1"/>
        </xdr:cNvSpPr>
      </xdr:nvSpPr>
      <xdr:spPr bwMode="auto">
        <a:xfrm>
          <a:off x="7077177" y="10835968"/>
          <a:ext cx="358468" cy="297016"/>
        </a:xfrm>
        <a:prstGeom prst="triangle">
          <a:avLst>
            <a:gd name="adj" fmla="val 47873"/>
          </a:avLst>
        </a:prstGeom>
        <a:solidFill>
          <a:srgbClr val="FFFFFF"/>
        </a:solidFill>
        <a:ln w="9525">
          <a:solidFill>
            <a:srgbClr val="000000"/>
          </a:solidFill>
          <a:miter lim="800000"/>
          <a:headEnd/>
          <a:tailEnd/>
        </a:ln>
      </xdr:spPr>
    </xdr:sp>
    <xdr:clientData/>
  </xdr:twoCellAnchor>
  <xdr:twoCellAnchor>
    <xdr:from>
      <xdr:col>24</xdr:col>
      <xdr:colOff>0</xdr:colOff>
      <xdr:row>53</xdr:row>
      <xdr:rowOff>57150</xdr:rowOff>
    </xdr:from>
    <xdr:to>
      <xdr:col>25</xdr:col>
      <xdr:colOff>0</xdr:colOff>
      <xdr:row>55</xdr:row>
      <xdr:rowOff>0</xdr:rowOff>
    </xdr:to>
    <xdr:sp macro="" textlink="">
      <xdr:nvSpPr>
        <xdr:cNvPr id="1193" name="AutoShape 46">
          <a:extLst>
            <a:ext uri="{FF2B5EF4-FFF2-40B4-BE49-F238E27FC236}">
              <a16:creationId xmlns:a16="http://schemas.microsoft.com/office/drawing/2014/main" id="{BC797F8B-E26D-4139-9E1C-E5DEDDC96131}"/>
            </a:ext>
          </a:extLst>
        </xdr:cNvPr>
        <xdr:cNvSpPr>
          <a:spLocks noChangeArrowheads="1"/>
        </xdr:cNvSpPr>
      </xdr:nvSpPr>
      <xdr:spPr bwMode="auto">
        <a:xfrm>
          <a:off x="7181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53</xdr:row>
      <xdr:rowOff>57150</xdr:rowOff>
    </xdr:from>
    <xdr:to>
      <xdr:col>27</xdr:col>
      <xdr:colOff>0</xdr:colOff>
      <xdr:row>55</xdr:row>
      <xdr:rowOff>0</xdr:rowOff>
    </xdr:to>
    <xdr:sp macro="" textlink="">
      <xdr:nvSpPr>
        <xdr:cNvPr id="1194" name="AutoShape 46">
          <a:extLst>
            <a:ext uri="{FF2B5EF4-FFF2-40B4-BE49-F238E27FC236}">
              <a16:creationId xmlns:a16="http://schemas.microsoft.com/office/drawing/2014/main" id="{088783F3-E50B-4865-9617-2AA8C99DA850}"/>
            </a:ext>
          </a:extLst>
        </xdr:cNvPr>
        <xdr:cNvSpPr>
          <a:spLocks noChangeArrowheads="1"/>
        </xdr:cNvSpPr>
      </xdr:nvSpPr>
      <xdr:spPr bwMode="auto">
        <a:xfrm>
          <a:off x="7753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53</xdr:row>
      <xdr:rowOff>57150</xdr:rowOff>
    </xdr:from>
    <xdr:to>
      <xdr:col>29</xdr:col>
      <xdr:colOff>0</xdr:colOff>
      <xdr:row>55</xdr:row>
      <xdr:rowOff>0</xdr:rowOff>
    </xdr:to>
    <xdr:sp macro="" textlink="">
      <xdr:nvSpPr>
        <xdr:cNvPr id="1195" name="AutoShape 46">
          <a:extLst>
            <a:ext uri="{FF2B5EF4-FFF2-40B4-BE49-F238E27FC236}">
              <a16:creationId xmlns:a16="http://schemas.microsoft.com/office/drawing/2014/main" id="{0A475188-F3BC-44F3-BBFF-39A06BD06499}"/>
            </a:ext>
          </a:extLst>
        </xdr:cNvPr>
        <xdr:cNvSpPr>
          <a:spLocks noChangeArrowheads="1"/>
        </xdr:cNvSpPr>
      </xdr:nvSpPr>
      <xdr:spPr bwMode="auto">
        <a:xfrm>
          <a:off x="8382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53</xdr:row>
      <xdr:rowOff>57150</xdr:rowOff>
    </xdr:from>
    <xdr:to>
      <xdr:col>31</xdr:col>
      <xdr:colOff>0</xdr:colOff>
      <xdr:row>55</xdr:row>
      <xdr:rowOff>0</xdr:rowOff>
    </xdr:to>
    <xdr:sp macro="" textlink="">
      <xdr:nvSpPr>
        <xdr:cNvPr id="1196" name="AutoShape 46">
          <a:extLst>
            <a:ext uri="{FF2B5EF4-FFF2-40B4-BE49-F238E27FC236}">
              <a16:creationId xmlns:a16="http://schemas.microsoft.com/office/drawing/2014/main" id="{64BDC38C-AB19-4A05-A11A-E364376512AC}"/>
            </a:ext>
          </a:extLst>
        </xdr:cNvPr>
        <xdr:cNvSpPr>
          <a:spLocks noChangeArrowheads="1"/>
        </xdr:cNvSpPr>
      </xdr:nvSpPr>
      <xdr:spPr bwMode="auto">
        <a:xfrm>
          <a:off x="8953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53</xdr:row>
      <xdr:rowOff>57150</xdr:rowOff>
    </xdr:from>
    <xdr:to>
      <xdr:col>33</xdr:col>
      <xdr:colOff>0</xdr:colOff>
      <xdr:row>55</xdr:row>
      <xdr:rowOff>0</xdr:rowOff>
    </xdr:to>
    <xdr:sp macro="" textlink="">
      <xdr:nvSpPr>
        <xdr:cNvPr id="1197" name="AutoShape 46">
          <a:extLst>
            <a:ext uri="{FF2B5EF4-FFF2-40B4-BE49-F238E27FC236}">
              <a16:creationId xmlns:a16="http://schemas.microsoft.com/office/drawing/2014/main" id="{B47F7D6F-A6F1-41F4-924D-43F3F602A9F9}"/>
            </a:ext>
          </a:extLst>
        </xdr:cNvPr>
        <xdr:cNvSpPr>
          <a:spLocks noChangeArrowheads="1"/>
        </xdr:cNvSpPr>
      </xdr:nvSpPr>
      <xdr:spPr bwMode="auto">
        <a:xfrm>
          <a:off x="9525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53</xdr:row>
      <xdr:rowOff>57150</xdr:rowOff>
    </xdr:from>
    <xdr:to>
      <xdr:col>35</xdr:col>
      <xdr:colOff>0</xdr:colOff>
      <xdr:row>55</xdr:row>
      <xdr:rowOff>0</xdr:rowOff>
    </xdr:to>
    <xdr:sp macro="" textlink="">
      <xdr:nvSpPr>
        <xdr:cNvPr id="1198" name="AutoShape 46">
          <a:extLst>
            <a:ext uri="{FF2B5EF4-FFF2-40B4-BE49-F238E27FC236}">
              <a16:creationId xmlns:a16="http://schemas.microsoft.com/office/drawing/2014/main" id="{75100050-BE52-4442-BDD5-C51EBA899454}"/>
            </a:ext>
          </a:extLst>
        </xdr:cNvPr>
        <xdr:cNvSpPr>
          <a:spLocks noChangeArrowheads="1"/>
        </xdr:cNvSpPr>
      </xdr:nvSpPr>
      <xdr:spPr bwMode="auto">
        <a:xfrm>
          <a:off x="10096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53</xdr:row>
      <xdr:rowOff>57150</xdr:rowOff>
    </xdr:from>
    <xdr:to>
      <xdr:col>37</xdr:col>
      <xdr:colOff>0</xdr:colOff>
      <xdr:row>55</xdr:row>
      <xdr:rowOff>0</xdr:rowOff>
    </xdr:to>
    <xdr:sp macro="" textlink="">
      <xdr:nvSpPr>
        <xdr:cNvPr id="1199" name="AutoShape 46">
          <a:extLst>
            <a:ext uri="{FF2B5EF4-FFF2-40B4-BE49-F238E27FC236}">
              <a16:creationId xmlns:a16="http://schemas.microsoft.com/office/drawing/2014/main" id="{619615EB-D41A-42A4-8736-D1A92CF593D4}"/>
            </a:ext>
          </a:extLst>
        </xdr:cNvPr>
        <xdr:cNvSpPr>
          <a:spLocks noChangeArrowheads="1"/>
        </xdr:cNvSpPr>
      </xdr:nvSpPr>
      <xdr:spPr bwMode="auto">
        <a:xfrm>
          <a:off x="10668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53</xdr:row>
      <xdr:rowOff>57150</xdr:rowOff>
    </xdr:from>
    <xdr:to>
      <xdr:col>39</xdr:col>
      <xdr:colOff>0</xdr:colOff>
      <xdr:row>55</xdr:row>
      <xdr:rowOff>0</xdr:rowOff>
    </xdr:to>
    <xdr:sp macro="" textlink="">
      <xdr:nvSpPr>
        <xdr:cNvPr id="1200" name="AutoShape 46">
          <a:extLst>
            <a:ext uri="{FF2B5EF4-FFF2-40B4-BE49-F238E27FC236}">
              <a16:creationId xmlns:a16="http://schemas.microsoft.com/office/drawing/2014/main" id="{C07667C2-BFBD-4A19-804F-D9F93FAEC991}"/>
            </a:ext>
          </a:extLst>
        </xdr:cNvPr>
        <xdr:cNvSpPr>
          <a:spLocks noChangeArrowheads="1"/>
        </xdr:cNvSpPr>
      </xdr:nvSpPr>
      <xdr:spPr bwMode="auto">
        <a:xfrm>
          <a:off x="11239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53</xdr:row>
      <xdr:rowOff>57150</xdr:rowOff>
    </xdr:from>
    <xdr:to>
      <xdr:col>41</xdr:col>
      <xdr:colOff>0</xdr:colOff>
      <xdr:row>55</xdr:row>
      <xdr:rowOff>0</xdr:rowOff>
    </xdr:to>
    <xdr:sp macro="" textlink="">
      <xdr:nvSpPr>
        <xdr:cNvPr id="1201" name="AutoShape 46">
          <a:extLst>
            <a:ext uri="{FF2B5EF4-FFF2-40B4-BE49-F238E27FC236}">
              <a16:creationId xmlns:a16="http://schemas.microsoft.com/office/drawing/2014/main" id="{13E6D659-8AF3-4259-B334-C0D21CEFE992}"/>
            </a:ext>
          </a:extLst>
        </xdr:cNvPr>
        <xdr:cNvSpPr>
          <a:spLocks noChangeArrowheads="1"/>
        </xdr:cNvSpPr>
      </xdr:nvSpPr>
      <xdr:spPr bwMode="auto">
        <a:xfrm>
          <a:off x="11811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53</xdr:row>
      <xdr:rowOff>57150</xdr:rowOff>
    </xdr:from>
    <xdr:to>
      <xdr:col>43</xdr:col>
      <xdr:colOff>0</xdr:colOff>
      <xdr:row>55</xdr:row>
      <xdr:rowOff>0</xdr:rowOff>
    </xdr:to>
    <xdr:sp macro="" textlink="">
      <xdr:nvSpPr>
        <xdr:cNvPr id="1202" name="AutoShape 46">
          <a:extLst>
            <a:ext uri="{FF2B5EF4-FFF2-40B4-BE49-F238E27FC236}">
              <a16:creationId xmlns:a16="http://schemas.microsoft.com/office/drawing/2014/main" id="{3F778D70-4836-4581-A3AA-AA6A4AF8B097}"/>
            </a:ext>
          </a:extLst>
        </xdr:cNvPr>
        <xdr:cNvSpPr>
          <a:spLocks noChangeArrowheads="1"/>
        </xdr:cNvSpPr>
      </xdr:nvSpPr>
      <xdr:spPr bwMode="auto">
        <a:xfrm>
          <a:off x="12382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53</xdr:row>
      <xdr:rowOff>57150</xdr:rowOff>
    </xdr:from>
    <xdr:to>
      <xdr:col>45</xdr:col>
      <xdr:colOff>0</xdr:colOff>
      <xdr:row>55</xdr:row>
      <xdr:rowOff>0</xdr:rowOff>
    </xdr:to>
    <xdr:sp macro="" textlink="">
      <xdr:nvSpPr>
        <xdr:cNvPr id="1203" name="AutoShape 46">
          <a:extLst>
            <a:ext uri="{FF2B5EF4-FFF2-40B4-BE49-F238E27FC236}">
              <a16:creationId xmlns:a16="http://schemas.microsoft.com/office/drawing/2014/main" id="{648B5C5A-CC97-474D-89B9-7DA398E9BC93}"/>
            </a:ext>
          </a:extLst>
        </xdr:cNvPr>
        <xdr:cNvSpPr>
          <a:spLocks noChangeArrowheads="1"/>
        </xdr:cNvSpPr>
      </xdr:nvSpPr>
      <xdr:spPr bwMode="auto">
        <a:xfrm>
          <a:off x="12954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53</xdr:row>
      <xdr:rowOff>57150</xdr:rowOff>
    </xdr:from>
    <xdr:to>
      <xdr:col>11</xdr:col>
      <xdr:colOff>0</xdr:colOff>
      <xdr:row>55</xdr:row>
      <xdr:rowOff>0</xdr:rowOff>
    </xdr:to>
    <xdr:sp macro="" textlink="">
      <xdr:nvSpPr>
        <xdr:cNvPr id="1204" name="AutoShape 46">
          <a:extLst>
            <a:ext uri="{FF2B5EF4-FFF2-40B4-BE49-F238E27FC236}">
              <a16:creationId xmlns:a16="http://schemas.microsoft.com/office/drawing/2014/main" id="{9B44CF67-3FD4-4B3D-B396-44B256876EA3}"/>
            </a:ext>
          </a:extLst>
        </xdr:cNvPr>
        <xdr:cNvSpPr>
          <a:spLocks noChangeArrowheads="1"/>
        </xdr:cNvSpPr>
      </xdr:nvSpPr>
      <xdr:spPr bwMode="auto">
        <a:xfrm>
          <a:off x="3181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53</xdr:row>
      <xdr:rowOff>57150</xdr:rowOff>
    </xdr:from>
    <xdr:to>
      <xdr:col>13</xdr:col>
      <xdr:colOff>0</xdr:colOff>
      <xdr:row>55</xdr:row>
      <xdr:rowOff>0</xdr:rowOff>
    </xdr:to>
    <xdr:sp macro="" textlink="">
      <xdr:nvSpPr>
        <xdr:cNvPr id="1205" name="AutoShape 46">
          <a:extLst>
            <a:ext uri="{FF2B5EF4-FFF2-40B4-BE49-F238E27FC236}">
              <a16:creationId xmlns:a16="http://schemas.microsoft.com/office/drawing/2014/main" id="{749FDFE9-03AD-4BC7-82E8-64D85D52E66A}"/>
            </a:ext>
          </a:extLst>
        </xdr:cNvPr>
        <xdr:cNvSpPr>
          <a:spLocks noChangeArrowheads="1"/>
        </xdr:cNvSpPr>
      </xdr:nvSpPr>
      <xdr:spPr bwMode="auto">
        <a:xfrm>
          <a:off x="3752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53</xdr:row>
      <xdr:rowOff>57150</xdr:rowOff>
    </xdr:from>
    <xdr:to>
      <xdr:col>15</xdr:col>
      <xdr:colOff>0</xdr:colOff>
      <xdr:row>55</xdr:row>
      <xdr:rowOff>0</xdr:rowOff>
    </xdr:to>
    <xdr:sp macro="" textlink="">
      <xdr:nvSpPr>
        <xdr:cNvPr id="1206" name="AutoShape 46">
          <a:extLst>
            <a:ext uri="{FF2B5EF4-FFF2-40B4-BE49-F238E27FC236}">
              <a16:creationId xmlns:a16="http://schemas.microsoft.com/office/drawing/2014/main" id="{E97312F3-1BA3-4588-8B66-4CCB8398E70B}"/>
            </a:ext>
          </a:extLst>
        </xdr:cNvPr>
        <xdr:cNvSpPr>
          <a:spLocks noChangeArrowheads="1"/>
        </xdr:cNvSpPr>
      </xdr:nvSpPr>
      <xdr:spPr bwMode="auto">
        <a:xfrm>
          <a:off x="4324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53</xdr:row>
      <xdr:rowOff>57150</xdr:rowOff>
    </xdr:from>
    <xdr:to>
      <xdr:col>9</xdr:col>
      <xdr:colOff>0</xdr:colOff>
      <xdr:row>55</xdr:row>
      <xdr:rowOff>0</xdr:rowOff>
    </xdr:to>
    <xdr:sp macro="" textlink="">
      <xdr:nvSpPr>
        <xdr:cNvPr id="1207" name="AutoShape 46">
          <a:extLst>
            <a:ext uri="{FF2B5EF4-FFF2-40B4-BE49-F238E27FC236}">
              <a16:creationId xmlns:a16="http://schemas.microsoft.com/office/drawing/2014/main" id="{39690C07-95A9-452E-B550-5FE5F5AC0DCC}"/>
            </a:ext>
          </a:extLst>
        </xdr:cNvPr>
        <xdr:cNvSpPr>
          <a:spLocks noChangeArrowheads="1"/>
        </xdr:cNvSpPr>
      </xdr:nvSpPr>
      <xdr:spPr bwMode="auto">
        <a:xfrm>
          <a:off x="2409825" y="10201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53</xdr:row>
      <xdr:rowOff>57150</xdr:rowOff>
    </xdr:from>
    <xdr:to>
      <xdr:col>7</xdr:col>
      <xdr:colOff>0</xdr:colOff>
      <xdr:row>55</xdr:row>
      <xdr:rowOff>0</xdr:rowOff>
    </xdr:to>
    <xdr:sp macro="" textlink="">
      <xdr:nvSpPr>
        <xdr:cNvPr id="1208" name="AutoShape 46">
          <a:extLst>
            <a:ext uri="{FF2B5EF4-FFF2-40B4-BE49-F238E27FC236}">
              <a16:creationId xmlns:a16="http://schemas.microsoft.com/office/drawing/2014/main" id="{C2511FCC-C0FC-4BEB-B34A-AFF711A09894}"/>
            </a:ext>
          </a:extLst>
        </xdr:cNvPr>
        <xdr:cNvSpPr>
          <a:spLocks noChangeArrowheads="1"/>
        </xdr:cNvSpPr>
      </xdr:nvSpPr>
      <xdr:spPr bwMode="auto">
        <a:xfrm>
          <a:off x="1819275" y="10201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53</xdr:row>
      <xdr:rowOff>57150</xdr:rowOff>
    </xdr:from>
    <xdr:to>
      <xdr:col>5</xdr:col>
      <xdr:colOff>0</xdr:colOff>
      <xdr:row>55</xdr:row>
      <xdr:rowOff>0</xdr:rowOff>
    </xdr:to>
    <xdr:sp macro="" textlink="">
      <xdr:nvSpPr>
        <xdr:cNvPr id="1209" name="AutoShape 46">
          <a:extLst>
            <a:ext uri="{FF2B5EF4-FFF2-40B4-BE49-F238E27FC236}">
              <a16:creationId xmlns:a16="http://schemas.microsoft.com/office/drawing/2014/main" id="{2FF0DE4C-1198-4376-B7CC-4AC4D853D75E}"/>
            </a:ext>
          </a:extLst>
        </xdr:cNvPr>
        <xdr:cNvSpPr>
          <a:spLocks noChangeArrowheads="1"/>
        </xdr:cNvSpPr>
      </xdr:nvSpPr>
      <xdr:spPr bwMode="auto">
        <a:xfrm>
          <a:off x="1095375" y="1020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53</xdr:row>
      <xdr:rowOff>57150</xdr:rowOff>
    </xdr:from>
    <xdr:to>
      <xdr:col>3</xdr:col>
      <xdr:colOff>0</xdr:colOff>
      <xdr:row>55</xdr:row>
      <xdr:rowOff>0</xdr:rowOff>
    </xdr:to>
    <xdr:sp macro="" textlink="">
      <xdr:nvSpPr>
        <xdr:cNvPr id="1210" name="AutoShape 46">
          <a:extLst>
            <a:ext uri="{FF2B5EF4-FFF2-40B4-BE49-F238E27FC236}">
              <a16:creationId xmlns:a16="http://schemas.microsoft.com/office/drawing/2014/main" id="{9B403B9A-DA7F-4A9E-819E-B1DA00619649}"/>
            </a:ext>
          </a:extLst>
        </xdr:cNvPr>
        <xdr:cNvSpPr>
          <a:spLocks noChangeArrowheads="1"/>
        </xdr:cNvSpPr>
      </xdr:nvSpPr>
      <xdr:spPr bwMode="auto">
        <a:xfrm>
          <a:off x="523875"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64</xdr:row>
      <xdr:rowOff>104775</xdr:rowOff>
    </xdr:from>
    <xdr:to>
      <xdr:col>6</xdr:col>
      <xdr:colOff>0</xdr:colOff>
      <xdr:row>65</xdr:row>
      <xdr:rowOff>19050</xdr:rowOff>
    </xdr:to>
    <xdr:grpSp>
      <xdr:nvGrpSpPr>
        <xdr:cNvPr id="1211" name="Group 1008">
          <a:extLst>
            <a:ext uri="{FF2B5EF4-FFF2-40B4-BE49-F238E27FC236}">
              <a16:creationId xmlns:a16="http://schemas.microsoft.com/office/drawing/2014/main" id="{F681E9A5-6FC7-4A10-8BA3-148B3205AFEE}"/>
            </a:ext>
          </a:extLst>
        </xdr:cNvPr>
        <xdr:cNvGrpSpPr>
          <a:grpSpLocks/>
        </xdr:cNvGrpSpPr>
      </xdr:nvGrpSpPr>
      <xdr:grpSpPr bwMode="auto">
        <a:xfrm>
          <a:off x="1937398" y="12720540"/>
          <a:ext cx="0" cy="102183"/>
          <a:chOff x="5475762" y="47760700"/>
          <a:chExt cx="314325" cy="230209"/>
        </a:xfrm>
      </xdr:grpSpPr>
      <xdr:cxnSp macro="">
        <xdr:nvCxnSpPr>
          <xdr:cNvPr id="1212" name="Straight Connector 1211">
            <a:extLst>
              <a:ext uri="{FF2B5EF4-FFF2-40B4-BE49-F238E27FC236}">
                <a16:creationId xmlns:a16="http://schemas.microsoft.com/office/drawing/2014/main" id="{653D5BFD-FEA0-608A-54A4-A7FA6C984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13" name="Straight Connector 529">
            <a:extLst>
              <a:ext uri="{FF2B5EF4-FFF2-40B4-BE49-F238E27FC236}">
                <a16:creationId xmlns:a16="http://schemas.microsoft.com/office/drawing/2014/main" id="{D378F60B-34A5-163E-5983-FB5D5E51A7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14" name="Straight Connector 531">
            <a:extLst>
              <a:ext uri="{FF2B5EF4-FFF2-40B4-BE49-F238E27FC236}">
                <a16:creationId xmlns:a16="http://schemas.microsoft.com/office/drawing/2014/main" id="{9795835D-A4F2-DA92-F493-D4D6CF1DF8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15" name="Straight Connector 533">
            <a:extLst>
              <a:ext uri="{FF2B5EF4-FFF2-40B4-BE49-F238E27FC236}">
                <a16:creationId xmlns:a16="http://schemas.microsoft.com/office/drawing/2014/main" id="{0C2979CD-7634-74BA-A29B-7B9E1854DE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6" name="Straight Connector 535">
            <a:extLst>
              <a:ext uri="{FF2B5EF4-FFF2-40B4-BE49-F238E27FC236}">
                <a16:creationId xmlns:a16="http://schemas.microsoft.com/office/drawing/2014/main" id="{5980BA51-1DCA-2EE2-7ABF-1D5B6CF490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7" name="Straight Connector 537">
            <a:extLst>
              <a:ext uri="{FF2B5EF4-FFF2-40B4-BE49-F238E27FC236}">
                <a16:creationId xmlns:a16="http://schemas.microsoft.com/office/drawing/2014/main" id="{79FCA874-35E2-2727-B14B-32516960CEA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18" name="Group 1008">
          <a:extLst>
            <a:ext uri="{FF2B5EF4-FFF2-40B4-BE49-F238E27FC236}">
              <a16:creationId xmlns:a16="http://schemas.microsoft.com/office/drawing/2014/main" id="{C1AFF199-DEC1-4B4B-B5DB-C3F12C7897B0}"/>
            </a:ext>
          </a:extLst>
        </xdr:cNvPr>
        <xdr:cNvGrpSpPr>
          <a:grpSpLocks/>
        </xdr:cNvGrpSpPr>
      </xdr:nvGrpSpPr>
      <xdr:grpSpPr bwMode="auto">
        <a:xfrm>
          <a:off x="1937398" y="12720540"/>
          <a:ext cx="0" cy="102183"/>
          <a:chOff x="5475762" y="47760700"/>
          <a:chExt cx="314325" cy="230209"/>
        </a:xfrm>
      </xdr:grpSpPr>
      <xdr:cxnSp macro="">
        <xdr:nvCxnSpPr>
          <xdr:cNvPr id="1219" name="Straight Connector 1218">
            <a:extLst>
              <a:ext uri="{FF2B5EF4-FFF2-40B4-BE49-F238E27FC236}">
                <a16:creationId xmlns:a16="http://schemas.microsoft.com/office/drawing/2014/main" id="{50FA1496-D83E-369C-4DC8-757E54A13475}"/>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0" name="Straight Connector 529">
            <a:extLst>
              <a:ext uri="{FF2B5EF4-FFF2-40B4-BE49-F238E27FC236}">
                <a16:creationId xmlns:a16="http://schemas.microsoft.com/office/drawing/2014/main" id="{E219E5C4-CDE6-DC48-5BC4-284FF2FAB7A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1" name="Straight Connector 531">
            <a:extLst>
              <a:ext uri="{FF2B5EF4-FFF2-40B4-BE49-F238E27FC236}">
                <a16:creationId xmlns:a16="http://schemas.microsoft.com/office/drawing/2014/main" id="{2DE3BF56-7610-3DB8-DCD0-742A52EEE32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2" name="Straight Connector 533">
            <a:extLst>
              <a:ext uri="{FF2B5EF4-FFF2-40B4-BE49-F238E27FC236}">
                <a16:creationId xmlns:a16="http://schemas.microsoft.com/office/drawing/2014/main" id="{5D84FD7F-3027-63AF-BE13-605ADF1DC53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3" name="Straight Connector 535">
            <a:extLst>
              <a:ext uri="{FF2B5EF4-FFF2-40B4-BE49-F238E27FC236}">
                <a16:creationId xmlns:a16="http://schemas.microsoft.com/office/drawing/2014/main" id="{1DCC9554-31ED-D39F-5F7B-4697AA8564F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4" name="Straight Connector 537">
            <a:extLst>
              <a:ext uri="{FF2B5EF4-FFF2-40B4-BE49-F238E27FC236}">
                <a16:creationId xmlns:a16="http://schemas.microsoft.com/office/drawing/2014/main" id="{E1A265B8-2CA6-59F0-A3C0-42B19F9CAA0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47625</xdr:rowOff>
    </xdr:to>
    <xdr:grpSp>
      <xdr:nvGrpSpPr>
        <xdr:cNvPr id="1225" name="Group 1008">
          <a:extLst>
            <a:ext uri="{FF2B5EF4-FFF2-40B4-BE49-F238E27FC236}">
              <a16:creationId xmlns:a16="http://schemas.microsoft.com/office/drawing/2014/main" id="{D738754F-1040-44D0-835F-999E6FE3B359}"/>
            </a:ext>
          </a:extLst>
        </xdr:cNvPr>
        <xdr:cNvGrpSpPr>
          <a:grpSpLocks/>
        </xdr:cNvGrpSpPr>
      </xdr:nvGrpSpPr>
      <xdr:grpSpPr bwMode="auto">
        <a:xfrm>
          <a:off x="1937398" y="12749115"/>
          <a:ext cx="0" cy="102183"/>
          <a:chOff x="5475762" y="47760700"/>
          <a:chExt cx="314325" cy="230209"/>
        </a:xfrm>
      </xdr:grpSpPr>
      <xdr:cxnSp macro="">
        <xdr:nvCxnSpPr>
          <xdr:cNvPr id="1226" name="Straight Connector 1225">
            <a:extLst>
              <a:ext uri="{FF2B5EF4-FFF2-40B4-BE49-F238E27FC236}">
                <a16:creationId xmlns:a16="http://schemas.microsoft.com/office/drawing/2014/main" id="{8EECEEF6-78B9-9B28-DDCD-D5BD0C737B6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7" name="Straight Connector 529">
            <a:extLst>
              <a:ext uri="{FF2B5EF4-FFF2-40B4-BE49-F238E27FC236}">
                <a16:creationId xmlns:a16="http://schemas.microsoft.com/office/drawing/2014/main" id="{2DEA4DB7-FD92-F161-D644-2C94A7B3C13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8" name="Straight Connector 531">
            <a:extLst>
              <a:ext uri="{FF2B5EF4-FFF2-40B4-BE49-F238E27FC236}">
                <a16:creationId xmlns:a16="http://schemas.microsoft.com/office/drawing/2014/main" id="{08C292FE-89BD-D3EF-6DE6-21BD553885A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9" name="Straight Connector 533">
            <a:extLst>
              <a:ext uri="{FF2B5EF4-FFF2-40B4-BE49-F238E27FC236}">
                <a16:creationId xmlns:a16="http://schemas.microsoft.com/office/drawing/2014/main" id="{B41228F2-593E-39A6-6F92-D9E9AFA051B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0" name="Straight Connector 535">
            <a:extLst>
              <a:ext uri="{FF2B5EF4-FFF2-40B4-BE49-F238E27FC236}">
                <a16:creationId xmlns:a16="http://schemas.microsoft.com/office/drawing/2014/main" id="{60E50646-182C-C153-FDC5-5FCD29FD30B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1" name="Straight Connector 537">
            <a:extLst>
              <a:ext uri="{FF2B5EF4-FFF2-40B4-BE49-F238E27FC236}">
                <a16:creationId xmlns:a16="http://schemas.microsoft.com/office/drawing/2014/main" id="{0E1516F3-C842-78C6-8B72-9E9775C3DFF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57150</xdr:rowOff>
    </xdr:to>
    <xdr:grpSp>
      <xdr:nvGrpSpPr>
        <xdr:cNvPr id="1232" name="Group 1008">
          <a:extLst>
            <a:ext uri="{FF2B5EF4-FFF2-40B4-BE49-F238E27FC236}">
              <a16:creationId xmlns:a16="http://schemas.microsoft.com/office/drawing/2014/main" id="{3A1ECC4F-CF7B-4D7D-839B-99D76399870F}"/>
            </a:ext>
          </a:extLst>
        </xdr:cNvPr>
        <xdr:cNvGrpSpPr>
          <a:grpSpLocks/>
        </xdr:cNvGrpSpPr>
      </xdr:nvGrpSpPr>
      <xdr:grpSpPr bwMode="auto">
        <a:xfrm>
          <a:off x="1937398" y="12749115"/>
          <a:ext cx="0" cy="111708"/>
          <a:chOff x="5475762" y="47760700"/>
          <a:chExt cx="314325" cy="230209"/>
        </a:xfrm>
      </xdr:grpSpPr>
      <xdr:cxnSp macro="">
        <xdr:nvCxnSpPr>
          <xdr:cNvPr id="1233" name="Straight Connector 1232">
            <a:extLst>
              <a:ext uri="{FF2B5EF4-FFF2-40B4-BE49-F238E27FC236}">
                <a16:creationId xmlns:a16="http://schemas.microsoft.com/office/drawing/2014/main" id="{46D32149-C9BB-274B-A673-127897E9CFE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34" name="Straight Connector 529">
            <a:extLst>
              <a:ext uri="{FF2B5EF4-FFF2-40B4-BE49-F238E27FC236}">
                <a16:creationId xmlns:a16="http://schemas.microsoft.com/office/drawing/2014/main" id="{6E44459C-A1C2-3B03-EF6F-52DD9B539013}"/>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235" name="Straight Connector 531">
            <a:extLst>
              <a:ext uri="{FF2B5EF4-FFF2-40B4-BE49-F238E27FC236}">
                <a16:creationId xmlns:a16="http://schemas.microsoft.com/office/drawing/2014/main" id="{C782D393-B1B8-CCDA-2A52-C1D10EBBBB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236" name="Straight Connector 533">
            <a:extLst>
              <a:ext uri="{FF2B5EF4-FFF2-40B4-BE49-F238E27FC236}">
                <a16:creationId xmlns:a16="http://schemas.microsoft.com/office/drawing/2014/main" id="{EB11CE01-778D-B5CC-7E9C-D6EE001A7FB6}"/>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7" name="Straight Connector 535">
            <a:extLst>
              <a:ext uri="{FF2B5EF4-FFF2-40B4-BE49-F238E27FC236}">
                <a16:creationId xmlns:a16="http://schemas.microsoft.com/office/drawing/2014/main" id="{117A2242-A724-61AF-BB50-72CC8FA2C46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8" name="Straight Connector 537">
            <a:extLst>
              <a:ext uri="{FF2B5EF4-FFF2-40B4-BE49-F238E27FC236}">
                <a16:creationId xmlns:a16="http://schemas.microsoft.com/office/drawing/2014/main" id="{5AF1516B-5D45-0D06-AAB9-8FFB5E93E6C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39" name="Group 1008">
          <a:extLst>
            <a:ext uri="{FF2B5EF4-FFF2-40B4-BE49-F238E27FC236}">
              <a16:creationId xmlns:a16="http://schemas.microsoft.com/office/drawing/2014/main" id="{49DA5F0D-BAD9-4C3D-979C-CF76E5FF4516}"/>
            </a:ext>
          </a:extLst>
        </xdr:cNvPr>
        <xdr:cNvGrpSpPr>
          <a:grpSpLocks/>
        </xdr:cNvGrpSpPr>
      </xdr:nvGrpSpPr>
      <xdr:grpSpPr bwMode="auto">
        <a:xfrm>
          <a:off x="1937398" y="12720540"/>
          <a:ext cx="0" cy="102183"/>
          <a:chOff x="5475762" y="47760700"/>
          <a:chExt cx="314325" cy="230209"/>
        </a:xfrm>
      </xdr:grpSpPr>
      <xdr:cxnSp macro="">
        <xdr:nvCxnSpPr>
          <xdr:cNvPr id="1240" name="Straight Connector 1239">
            <a:extLst>
              <a:ext uri="{FF2B5EF4-FFF2-40B4-BE49-F238E27FC236}">
                <a16:creationId xmlns:a16="http://schemas.microsoft.com/office/drawing/2014/main" id="{0AB32013-9C7B-2F3B-8C70-B48A9D6DC8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1" name="Straight Connector 529">
            <a:extLst>
              <a:ext uri="{FF2B5EF4-FFF2-40B4-BE49-F238E27FC236}">
                <a16:creationId xmlns:a16="http://schemas.microsoft.com/office/drawing/2014/main" id="{28D6DBBD-65E3-4239-0534-70E38D70B03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2" name="Straight Connector 531">
            <a:extLst>
              <a:ext uri="{FF2B5EF4-FFF2-40B4-BE49-F238E27FC236}">
                <a16:creationId xmlns:a16="http://schemas.microsoft.com/office/drawing/2014/main" id="{7F46681F-D88D-0146-FD77-4195B965B7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43" name="Straight Connector 533">
            <a:extLst>
              <a:ext uri="{FF2B5EF4-FFF2-40B4-BE49-F238E27FC236}">
                <a16:creationId xmlns:a16="http://schemas.microsoft.com/office/drawing/2014/main" id="{BCA7C5AB-E8FF-28B6-DDBF-4B924E8B54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4" name="Straight Connector 535">
            <a:extLst>
              <a:ext uri="{FF2B5EF4-FFF2-40B4-BE49-F238E27FC236}">
                <a16:creationId xmlns:a16="http://schemas.microsoft.com/office/drawing/2014/main" id="{300BAAF0-125E-83DA-C33D-7632295601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5" name="Straight Connector 537">
            <a:extLst>
              <a:ext uri="{FF2B5EF4-FFF2-40B4-BE49-F238E27FC236}">
                <a16:creationId xmlns:a16="http://schemas.microsoft.com/office/drawing/2014/main" id="{5DAACB86-B4B9-95F6-E98D-9C5D29A336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46" name="Group 1008">
          <a:extLst>
            <a:ext uri="{FF2B5EF4-FFF2-40B4-BE49-F238E27FC236}">
              <a16:creationId xmlns:a16="http://schemas.microsoft.com/office/drawing/2014/main" id="{87CFCB15-044E-4AA2-AD3F-C0C787147FB7}"/>
            </a:ext>
          </a:extLst>
        </xdr:cNvPr>
        <xdr:cNvGrpSpPr>
          <a:grpSpLocks/>
        </xdr:cNvGrpSpPr>
      </xdr:nvGrpSpPr>
      <xdr:grpSpPr bwMode="auto">
        <a:xfrm>
          <a:off x="1937398" y="12720540"/>
          <a:ext cx="0" cy="102183"/>
          <a:chOff x="5475762" y="47760700"/>
          <a:chExt cx="314325" cy="230209"/>
        </a:xfrm>
      </xdr:grpSpPr>
      <xdr:cxnSp macro="">
        <xdr:nvCxnSpPr>
          <xdr:cNvPr id="1247" name="Straight Connector 1246">
            <a:extLst>
              <a:ext uri="{FF2B5EF4-FFF2-40B4-BE49-F238E27FC236}">
                <a16:creationId xmlns:a16="http://schemas.microsoft.com/office/drawing/2014/main" id="{9FA6BC29-1B7C-2521-630D-CA51E0B620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8" name="Straight Connector 529">
            <a:extLst>
              <a:ext uri="{FF2B5EF4-FFF2-40B4-BE49-F238E27FC236}">
                <a16:creationId xmlns:a16="http://schemas.microsoft.com/office/drawing/2014/main" id="{EC2B8772-8600-A12F-243C-498D216DFC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9" name="Straight Connector 531">
            <a:extLst>
              <a:ext uri="{FF2B5EF4-FFF2-40B4-BE49-F238E27FC236}">
                <a16:creationId xmlns:a16="http://schemas.microsoft.com/office/drawing/2014/main" id="{4ECF830E-C34C-8F24-FF6B-134AE0A1EC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0" name="Straight Connector 533">
            <a:extLst>
              <a:ext uri="{FF2B5EF4-FFF2-40B4-BE49-F238E27FC236}">
                <a16:creationId xmlns:a16="http://schemas.microsoft.com/office/drawing/2014/main" id="{530A39C7-C43F-6B71-C1DF-DD9A8B4AD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1" name="Straight Connector 535">
            <a:extLst>
              <a:ext uri="{FF2B5EF4-FFF2-40B4-BE49-F238E27FC236}">
                <a16:creationId xmlns:a16="http://schemas.microsoft.com/office/drawing/2014/main" id="{D2EDB65F-6D1F-D653-121B-E568BDE5A3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2" name="Straight Connector 537">
            <a:extLst>
              <a:ext uri="{FF2B5EF4-FFF2-40B4-BE49-F238E27FC236}">
                <a16:creationId xmlns:a16="http://schemas.microsoft.com/office/drawing/2014/main" id="{FA093D76-FEC1-1C0A-9630-6E6E388ADC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53" name="Group 1008">
          <a:extLst>
            <a:ext uri="{FF2B5EF4-FFF2-40B4-BE49-F238E27FC236}">
              <a16:creationId xmlns:a16="http://schemas.microsoft.com/office/drawing/2014/main" id="{7EFEBB86-AF1F-417E-845B-6F0AAB9718FE}"/>
            </a:ext>
          </a:extLst>
        </xdr:cNvPr>
        <xdr:cNvGrpSpPr>
          <a:grpSpLocks/>
        </xdr:cNvGrpSpPr>
      </xdr:nvGrpSpPr>
      <xdr:grpSpPr bwMode="auto">
        <a:xfrm>
          <a:off x="1937398" y="12720540"/>
          <a:ext cx="0" cy="102183"/>
          <a:chOff x="5475762" y="47760700"/>
          <a:chExt cx="314325" cy="230209"/>
        </a:xfrm>
      </xdr:grpSpPr>
      <xdr:cxnSp macro="">
        <xdr:nvCxnSpPr>
          <xdr:cNvPr id="1254" name="Straight Connector 1253">
            <a:extLst>
              <a:ext uri="{FF2B5EF4-FFF2-40B4-BE49-F238E27FC236}">
                <a16:creationId xmlns:a16="http://schemas.microsoft.com/office/drawing/2014/main" id="{770A3654-31E5-C72D-DFEF-A7594A8D3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55" name="Straight Connector 529">
            <a:extLst>
              <a:ext uri="{FF2B5EF4-FFF2-40B4-BE49-F238E27FC236}">
                <a16:creationId xmlns:a16="http://schemas.microsoft.com/office/drawing/2014/main" id="{B4FCA904-F237-6157-F9E9-DC965C1BB2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6" name="Straight Connector 531">
            <a:extLst>
              <a:ext uri="{FF2B5EF4-FFF2-40B4-BE49-F238E27FC236}">
                <a16:creationId xmlns:a16="http://schemas.microsoft.com/office/drawing/2014/main" id="{E4DD58CD-51E3-EAF1-6C95-92DC71482B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7" name="Straight Connector 533">
            <a:extLst>
              <a:ext uri="{FF2B5EF4-FFF2-40B4-BE49-F238E27FC236}">
                <a16:creationId xmlns:a16="http://schemas.microsoft.com/office/drawing/2014/main" id="{55B0BE42-B308-10DA-EFFF-33169639A7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8" name="Straight Connector 535">
            <a:extLst>
              <a:ext uri="{FF2B5EF4-FFF2-40B4-BE49-F238E27FC236}">
                <a16:creationId xmlns:a16="http://schemas.microsoft.com/office/drawing/2014/main" id="{A43714D3-489A-0C44-B4D2-C772B885B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9" name="Straight Connector 537">
            <a:extLst>
              <a:ext uri="{FF2B5EF4-FFF2-40B4-BE49-F238E27FC236}">
                <a16:creationId xmlns:a16="http://schemas.microsoft.com/office/drawing/2014/main" id="{6FBB2CFB-CACE-0325-51BD-2D4A2CA59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0" name="Group 1008">
          <a:extLst>
            <a:ext uri="{FF2B5EF4-FFF2-40B4-BE49-F238E27FC236}">
              <a16:creationId xmlns:a16="http://schemas.microsoft.com/office/drawing/2014/main" id="{516E8483-25D3-4902-A528-7F9E95815B0B}"/>
            </a:ext>
          </a:extLst>
        </xdr:cNvPr>
        <xdr:cNvGrpSpPr>
          <a:grpSpLocks/>
        </xdr:cNvGrpSpPr>
      </xdr:nvGrpSpPr>
      <xdr:grpSpPr bwMode="auto">
        <a:xfrm>
          <a:off x="1937398" y="12720540"/>
          <a:ext cx="0" cy="102183"/>
          <a:chOff x="5475762" y="47760700"/>
          <a:chExt cx="314325" cy="230209"/>
        </a:xfrm>
      </xdr:grpSpPr>
      <xdr:cxnSp macro="">
        <xdr:nvCxnSpPr>
          <xdr:cNvPr id="1261" name="Straight Connector 1260">
            <a:extLst>
              <a:ext uri="{FF2B5EF4-FFF2-40B4-BE49-F238E27FC236}">
                <a16:creationId xmlns:a16="http://schemas.microsoft.com/office/drawing/2014/main" id="{ADA8727B-56D9-3461-8A7B-5A014E13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2" name="Straight Connector 529">
            <a:extLst>
              <a:ext uri="{FF2B5EF4-FFF2-40B4-BE49-F238E27FC236}">
                <a16:creationId xmlns:a16="http://schemas.microsoft.com/office/drawing/2014/main" id="{E1C96474-DE72-059C-A719-BB794AB195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63" name="Straight Connector 531">
            <a:extLst>
              <a:ext uri="{FF2B5EF4-FFF2-40B4-BE49-F238E27FC236}">
                <a16:creationId xmlns:a16="http://schemas.microsoft.com/office/drawing/2014/main" id="{C9178096-4A44-6965-65E6-D10203DFE0F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4" name="Straight Connector 533">
            <a:extLst>
              <a:ext uri="{FF2B5EF4-FFF2-40B4-BE49-F238E27FC236}">
                <a16:creationId xmlns:a16="http://schemas.microsoft.com/office/drawing/2014/main" id="{04DB706B-4D5B-B24A-F572-0F7DBE629A5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5" name="Straight Connector 535">
            <a:extLst>
              <a:ext uri="{FF2B5EF4-FFF2-40B4-BE49-F238E27FC236}">
                <a16:creationId xmlns:a16="http://schemas.microsoft.com/office/drawing/2014/main" id="{44CFFCB5-FAF4-8303-D8C5-CB1634F742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6" name="Straight Connector 537">
            <a:extLst>
              <a:ext uri="{FF2B5EF4-FFF2-40B4-BE49-F238E27FC236}">
                <a16:creationId xmlns:a16="http://schemas.microsoft.com/office/drawing/2014/main" id="{1CCFCF09-525B-18A7-13F6-BD34B47ACFC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7" name="Group 1008">
          <a:extLst>
            <a:ext uri="{FF2B5EF4-FFF2-40B4-BE49-F238E27FC236}">
              <a16:creationId xmlns:a16="http://schemas.microsoft.com/office/drawing/2014/main" id="{A75A5564-209F-40AF-91BD-98DBD24C5665}"/>
            </a:ext>
          </a:extLst>
        </xdr:cNvPr>
        <xdr:cNvGrpSpPr>
          <a:grpSpLocks/>
        </xdr:cNvGrpSpPr>
      </xdr:nvGrpSpPr>
      <xdr:grpSpPr bwMode="auto">
        <a:xfrm>
          <a:off x="1937398" y="12720540"/>
          <a:ext cx="0" cy="102183"/>
          <a:chOff x="5475762" y="47760700"/>
          <a:chExt cx="314325" cy="230209"/>
        </a:xfrm>
      </xdr:grpSpPr>
      <xdr:cxnSp macro="">
        <xdr:nvCxnSpPr>
          <xdr:cNvPr id="1268" name="Straight Connector 1267">
            <a:extLst>
              <a:ext uri="{FF2B5EF4-FFF2-40B4-BE49-F238E27FC236}">
                <a16:creationId xmlns:a16="http://schemas.microsoft.com/office/drawing/2014/main" id="{10D08E70-A6F4-B441-0151-A98A7DEC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9" name="Straight Connector 529">
            <a:extLst>
              <a:ext uri="{FF2B5EF4-FFF2-40B4-BE49-F238E27FC236}">
                <a16:creationId xmlns:a16="http://schemas.microsoft.com/office/drawing/2014/main" id="{C463098F-9FEF-6DFE-350B-E5D59C5069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0" name="Straight Connector 531">
            <a:extLst>
              <a:ext uri="{FF2B5EF4-FFF2-40B4-BE49-F238E27FC236}">
                <a16:creationId xmlns:a16="http://schemas.microsoft.com/office/drawing/2014/main" id="{DEAEA818-C40A-E741-6B30-CE5C9AEE71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1" name="Straight Connector 533">
            <a:extLst>
              <a:ext uri="{FF2B5EF4-FFF2-40B4-BE49-F238E27FC236}">
                <a16:creationId xmlns:a16="http://schemas.microsoft.com/office/drawing/2014/main" id="{F666787F-C9D9-46C4-DD1D-25D3B75625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2" name="Straight Connector 535">
            <a:extLst>
              <a:ext uri="{FF2B5EF4-FFF2-40B4-BE49-F238E27FC236}">
                <a16:creationId xmlns:a16="http://schemas.microsoft.com/office/drawing/2014/main" id="{C3E0913D-FD76-274B-CA4A-51BD2984F7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3" name="Straight Connector 537">
            <a:extLst>
              <a:ext uri="{FF2B5EF4-FFF2-40B4-BE49-F238E27FC236}">
                <a16:creationId xmlns:a16="http://schemas.microsoft.com/office/drawing/2014/main" id="{4A46D7F1-5D6A-AD2E-0236-C82D05A5A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74" name="Group 1008">
          <a:extLst>
            <a:ext uri="{FF2B5EF4-FFF2-40B4-BE49-F238E27FC236}">
              <a16:creationId xmlns:a16="http://schemas.microsoft.com/office/drawing/2014/main" id="{FD66AE83-305A-45DD-8022-45334A377628}"/>
            </a:ext>
          </a:extLst>
        </xdr:cNvPr>
        <xdr:cNvGrpSpPr>
          <a:grpSpLocks/>
        </xdr:cNvGrpSpPr>
      </xdr:nvGrpSpPr>
      <xdr:grpSpPr bwMode="auto">
        <a:xfrm>
          <a:off x="1937398" y="12720540"/>
          <a:ext cx="0" cy="102183"/>
          <a:chOff x="5475762" y="47760700"/>
          <a:chExt cx="314325" cy="230209"/>
        </a:xfrm>
      </xdr:grpSpPr>
      <xdr:cxnSp macro="">
        <xdr:nvCxnSpPr>
          <xdr:cNvPr id="1275" name="Straight Connector 1274">
            <a:extLst>
              <a:ext uri="{FF2B5EF4-FFF2-40B4-BE49-F238E27FC236}">
                <a16:creationId xmlns:a16="http://schemas.microsoft.com/office/drawing/2014/main" id="{9F18ADA4-B2C1-81FE-4452-F7269FCAC2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76" name="Straight Connector 529">
            <a:extLst>
              <a:ext uri="{FF2B5EF4-FFF2-40B4-BE49-F238E27FC236}">
                <a16:creationId xmlns:a16="http://schemas.microsoft.com/office/drawing/2014/main" id="{8C061E46-546D-E7E2-B181-C9B1A84D841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7" name="Straight Connector 531">
            <a:extLst>
              <a:ext uri="{FF2B5EF4-FFF2-40B4-BE49-F238E27FC236}">
                <a16:creationId xmlns:a16="http://schemas.microsoft.com/office/drawing/2014/main" id="{122E70A8-B0BA-1F6F-38E2-7CD6A4FEBB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8" name="Straight Connector 533">
            <a:extLst>
              <a:ext uri="{FF2B5EF4-FFF2-40B4-BE49-F238E27FC236}">
                <a16:creationId xmlns:a16="http://schemas.microsoft.com/office/drawing/2014/main" id="{2BC4CE42-CAF6-EB64-DA18-E2C192529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9" name="Straight Connector 535">
            <a:extLst>
              <a:ext uri="{FF2B5EF4-FFF2-40B4-BE49-F238E27FC236}">
                <a16:creationId xmlns:a16="http://schemas.microsoft.com/office/drawing/2014/main" id="{E3414EF9-2EA2-8749-AF7E-2149A1C833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0" name="Straight Connector 537">
            <a:extLst>
              <a:ext uri="{FF2B5EF4-FFF2-40B4-BE49-F238E27FC236}">
                <a16:creationId xmlns:a16="http://schemas.microsoft.com/office/drawing/2014/main" id="{E4E059DA-4A8F-A01F-EB95-C6560FA4CA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1" name="Group 1008">
          <a:extLst>
            <a:ext uri="{FF2B5EF4-FFF2-40B4-BE49-F238E27FC236}">
              <a16:creationId xmlns:a16="http://schemas.microsoft.com/office/drawing/2014/main" id="{BAACAA43-0600-4FFB-B317-1917AE9BD604}"/>
            </a:ext>
          </a:extLst>
        </xdr:cNvPr>
        <xdr:cNvGrpSpPr>
          <a:grpSpLocks/>
        </xdr:cNvGrpSpPr>
      </xdr:nvGrpSpPr>
      <xdr:grpSpPr bwMode="auto">
        <a:xfrm>
          <a:off x="1937398" y="12720540"/>
          <a:ext cx="0" cy="102183"/>
          <a:chOff x="5475762" y="47760700"/>
          <a:chExt cx="314325" cy="230209"/>
        </a:xfrm>
      </xdr:grpSpPr>
      <xdr:cxnSp macro="">
        <xdr:nvCxnSpPr>
          <xdr:cNvPr id="1282" name="Straight Connector 1281">
            <a:extLst>
              <a:ext uri="{FF2B5EF4-FFF2-40B4-BE49-F238E27FC236}">
                <a16:creationId xmlns:a16="http://schemas.microsoft.com/office/drawing/2014/main" id="{C4B8B5C8-2FE3-7ACC-FD1E-96CDD049F5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83" name="Straight Connector 529">
            <a:extLst>
              <a:ext uri="{FF2B5EF4-FFF2-40B4-BE49-F238E27FC236}">
                <a16:creationId xmlns:a16="http://schemas.microsoft.com/office/drawing/2014/main" id="{142105A1-FDFF-8AAB-1D68-30A971BDAC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84" name="Straight Connector 531">
            <a:extLst>
              <a:ext uri="{FF2B5EF4-FFF2-40B4-BE49-F238E27FC236}">
                <a16:creationId xmlns:a16="http://schemas.microsoft.com/office/drawing/2014/main" id="{2A7C8D55-10C9-1F85-096E-C615D219AA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85" name="Straight Connector 533">
            <a:extLst>
              <a:ext uri="{FF2B5EF4-FFF2-40B4-BE49-F238E27FC236}">
                <a16:creationId xmlns:a16="http://schemas.microsoft.com/office/drawing/2014/main" id="{D99A263E-AA94-5049-A0ED-B8E854A18D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6" name="Straight Connector 535">
            <a:extLst>
              <a:ext uri="{FF2B5EF4-FFF2-40B4-BE49-F238E27FC236}">
                <a16:creationId xmlns:a16="http://schemas.microsoft.com/office/drawing/2014/main" id="{D00C4343-3FE7-CBB1-80F9-1E146146C4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7" name="Straight Connector 537">
            <a:extLst>
              <a:ext uri="{FF2B5EF4-FFF2-40B4-BE49-F238E27FC236}">
                <a16:creationId xmlns:a16="http://schemas.microsoft.com/office/drawing/2014/main" id="{9E42FCB8-CF83-373E-6058-251D9027D1F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8" name="Group 1008">
          <a:extLst>
            <a:ext uri="{FF2B5EF4-FFF2-40B4-BE49-F238E27FC236}">
              <a16:creationId xmlns:a16="http://schemas.microsoft.com/office/drawing/2014/main" id="{A460B462-054D-4E16-B00A-563BE3D1262C}"/>
            </a:ext>
          </a:extLst>
        </xdr:cNvPr>
        <xdr:cNvGrpSpPr>
          <a:grpSpLocks/>
        </xdr:cNvGrpSpPr>
      </xdr:nvGrpSpPr>
      <xdr:grpSpPr bwMode="auto">
        <a:xfrm>
          <a:off x="1937398" y="12720540"/>
          <a:ext cx="0" cy="102183"/>
          <a:chOff x="5475762" y="47760700"/>
          <a:chExt cx="314325" cy="230209"/>
        </a:xfrm>
      </xdr:grpSpPr>
      <xdr:cxnSp macro="">
        <xdr:nvCxnSpPr>
          <xdr:cNvPr id="1289" name="Straight Connector 1288">
            <a:extLst>
              <a:ext uri="{FF2B5EF4-FFF2-40B4-BE49-F238E27FC236}">
                <a16:creationId xmlns:a16="http://schemas.microsoft.com/office/drawing/2014/main" id="{C4BE89CB-0367-7CCB-C735-0D6A22A086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0" name="Straight Connector 529">
            <a:extLst>
              <a:ext uri="{FF2B5EF4-FFF2-40B4-BE49-F238E27FC236}">
                <a16:creationId xmlns:a16="http://schemas.microsoft.com/office/drawing/2014/main" id="{C8FCC712-BE62-CC23-3DA8-281E499860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1" name="Straight Connector 531">
            <a:extLst>
              <a:ext uri="{FF2B5EF4-FFF2-40B4-BE49-F238E27FC236}">
                <a16:creationId xmlns:a16="http://schemas.microsoft.com/office/drawing/2014/main" id="{16523F2C-EF8B-F8A3-D05F-AB2531BA82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2" name="Straight Connector 533">
            <a:extLst>
              <a:ext uri="{FF2B5EF4-FFF2-40B4-BE49-F238E27FC236}">
                <a16:creationId xmlns:a16="http://schemas.microsoft.com/office/drawing/2014/main" id="{B186DAB7-5B63-3359-8F67-FF39FD50A9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3" name="Straight Connector 535">
            <a:extLst>
              <a:ext uri="{FF2B5EF4-FFF2-40B4-BE49-F238E27FC236}">
                <a16:creationId xmlns:a16="http://schemas.microsoft.com/office/drawing/2014/main" id="{E4C21F40-2D81-C985-255D-96550D75912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4" name="Straight Connector 537">
            <a:extLst>
              <a:ext uri="{FF2B5EF4-FFF2-40B4-BE49-F238E27FC236}">
                <a16:creationId xmlns:a16="http://schemas.microsoft.com/office/drawing/2014/main" id="{00B0574E-842B-FB35-373A-915DC3F8A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95" name="Group 1008">
          <a:extLst>
            <a:ext uri="{FF2B5EF4-FFF2-40B4-BE49-F238E27FC236}">
              <a16:creationId xmlns:a16="http://schemas.microsoft.com/office/drawing/2014/main" id="{4C543866-D6B3-421E-A184-A80B7873B447}"/>
            </a:ext>
          </a:extLst>
        </xdr:cNvPr>
        <xdr:cNvGrpSpPr>
          <a:grpSpLocks/>
        </xdr:cNvGrpSpPr>
      </xdr:nvGrpSpPr>
      <xdr:grpSpPr bwMode="auto">
        <a:xfrm>
          <a:off x="1937398" y="12720540"/>
          <a:ext cx="0" cy="102183"/>
          <a:chOff x="5475762" y="47760700"/>
          <a:chExt cx="314325" cy="230209"/>
        </a:xfrm>
      </xdr:grpSpPr>
      <xdr:cxnSp macro="">
        <xdr:nvCxnSpPr>
          <xdr:cNvPr id="1296" name="Straight Connector 1295">
            <a:extLst>
              <a:ext uri="{FF2B5EF4-FFF2-40B4-BE49-F238E27FC236}">
                <a16:creationId xmlns:a16="http://schemas.microsoft.com/office/drawing/2014/main" id="{E3C26F08-6659-E791-B6C9-3298FD45D0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7" name="Straight Connector 529">
            <a:extLst>
              <a:ext uri="{FF2B5EF4-FFF2-40B4-BE49-F238E27FC236}">
                <a16:creationId xmlns:a16="http://schemas.microsoft.com/office/drawing/2014/main" id="{28345AF5-33FE-95C1-15D8-42AF12FAA0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8" name="Straight Connector 531">
            <a:extLst>
              <a:ext uri="{FF2B5EF4-FFF2-40B4-BE49-F238E27FC236}">
                <a16:creationId xmlns:a16="http://schemas.microsoft.com/office/drawing/2014/main" id="{02C54D9C-121D-26C3-DACE-9607E67E53B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9" name="Straight Connector 533">
            <a:extLst>
              <a:ext uri="{FF2B5EF4-FFF2-40B4-BE49-F238E27FC236}">
                <a16:creationId xmlns:a16="http://schemas.microsoft.com/office/drawing/2014/main" id="{1CEA9C42-4B29-6144-702F-9CD967C964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0" name="Straight Connector 535">
            <a:extLst>
              <a:ext uri="{FF2B5EF4-FFF2-40B4-BE49-F238E27FC236}">
                <a16:creationId xmlns:a16="http://schemas.microsoft.com/office/drawing/2014/main" id="{4809D3F4-687E-4461-FCE7-3F8DF997A9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1" name="Straight Connector 537">
            <a:extLst>
              <a:ext uri="{FF2B5EF4-FFF2-40B4-BE49-F238E27FC236}">
                <a16:creationId xmlns:a16="http://schemas.microsoft.com/office/drawing/2014/main" id="{5254C973-76E3-0301-6606-7D3A0229C0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2" name="Group 1008">
          <a:extLst>
            <a:ext uri="{FF2B5EF4-FFF2-40B4-BE49-F238E27FC236}">
              <a16:creationId xmlns:a16="http://schemas.microsoft.com/office/drawing/2014/main" id="{11778A30-5205-43CF-BAC5-F9F5FBC2B459}"/>
            </a:ext>
          </a:extLst>
        </xdr:cNvPr>
        <xdr:cNvGrpSpPr>
          <a:grpSpLocks/>
        </xdr:cNvGrpSpPr>
      </xdr:nvGrpSpPr>
      <xdr:grpSpPr bwMode="auto">
        <a:xfrm>
          <a:off x="1937398" y="12720540"/>
          <a:ext cx="0" cy="102183"/>
          <a:chOff x="5475762" y="47760700"/>
          <a:chExt cx="314325" cy="230209"/>
        </a:xfrm>
      </xdr:grpSpPr>
      <xdr:cxnSp macro="">
        <xdr:nvCxnSpPr>
          <xdr:cNvPr id="1303" name="Straight Connector 1302">
            <a:extLst>
              <a:ext uri="{FF2B5EF4-FFF2-40B4-BE49-F238E27FC236}">
                <a16:creationId xmlns:a16="http://schemas.microsoft.com/office/drawing/2014/main" id="{1548809F-03A1-D658-D3CC-A0C630B2EB1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04" name="Straight Connector 529">
            <a:extLst>
              <a:ext uri="{FF2B5EF4-FFF2-40B4-BE49-F238E27FC236}">
                <a16:creationId xmlns:a16="http://schemas.microsoft.com/office/drawing/2014/main" id="{1D0E6512-8C25-063E-B552-2D9D3AE592A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05" name="Straight Connector 531">
            <a:extLst>
              <a:ext uri="{FF2B5EF4-FFF2-40B4-BE49-F238E27FC236}">
                <a16:creationId xmlns:a16="http://schemas.microsoft.com/office/drawing/2014/main" id="{8DF6DB1D-C40A-9DCF-CDC7-1E18232629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06" name="Straight Connector 533">
            <a:extLst>
              <a:ext uri="{FF2B5EF4-FFF2-40B4-BE49-F238E27FC236}">
                <a16:creationId xmlns:a16="http://schemas.microsoft.com/office/drawing/2014/main" id="{F7E0C81E-0A95-94D5-856B-11AB7A0BAB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7" name="Straight Connector 535">
            <a:extLst>
              <a:ext uri="{FF2B5EF4-FFF2-40B4-BE49-F238E27FC236}">
                <a16:creationId xmlns:a16="http://schemas.microsoft.com/office/drawing/2014/main" id="{9D88E8E1-46F1-1829-3A73-147A0DDABE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8" name="Straight Connector 537">
            <a:extLst>
              <a:ext uri="{FF2B5EF4-FFF2-40B4-BE49-F238E27FC236}">
                <a16:creationId xmlns:a16="http://schemas.microsoft.com/office/drawing/2014/main" id="{067B3DC5-9500-6C9D-6BA0-4E9EC07E1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9" name="Group 1008">
          <a:extLst>
            <a:ext uri="{FF2B5EF4-FFF2-40B4-BE49-F238E27FC236}">
              <a16:creationId xmlns:a16="http://schemas.microsoft.com/office/drawing/2014/main" id="{625C6350-1337-401A-A548-35B89B7D85F9}"/>
            </a:ext>
          </a:extLst>
        </xdr:cNvPr>
        <xdr:cNvGrpSpPr>
          <a:grpSpLocks/>
        </xdr:cNvGrpSpPr>
      </xdr:nvGrpSpPr>
      <xdr:grpSpPr bwMode="auto">
        <a:xfrm>
          <a:off x="1937398" y="12720540"/>
          <a:ext cx="0" cy="102183"/>
          <a:chOff x="5475762" y="47760700"/>
          <a:chExt cx="314325" cy="230209"/>
        </a:xfrm>
      </xdr:grpSpPr>
      <xdr:cxnSp macro="">
        <xdr:nvCxnSpPr>
          <xdr:cNvPr id="1310" name="Straight Connector 1309">
            <a:extLst>
              <a:ext uri="{FF2B5EF4-FFF2-40B4-BE49-F238E27FC236}">
                <a16:creationId xmlns:a16="http://schemas.microsoft.com/office/drawing/2014/main" id="{25479810-FF8E-D17D-87BD-AECBF04CE0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1" name="Straight Connector 529">
            <a:extLst>
              <a:ext uri="{FF2B5EF4-FFF2-40B4-BE49-F238E27FC236}">
                <a16:creationId xmlns:a16="http://schemas.microsoft.com/office/drawing/2014/main" id="{91CE91B7-648E-408F-3A27-E9820045AE8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2" name="Straight Connector 531">
            <a:extLst>
              <a:ext uri="{FF2B5EF4-FFF2-40B4-BE49-F238E27FC236}">
                <a16:creationId xmlns:a16="http://schemas.microsoft.com/office/drawing/2014/main" id="{179ED34F-7CA5-CE02-1CF3-13602FE91CC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13" name="Straight Connector 533">
            <a:extLst>
              <a:ext uri="{FF2B5EF4-FFF2-40B4-BE49-F238E27FC236}">
                <a16:creationId xmlns:a16="http://schemas.microsoft.com/office/drawing/2014/main" id="{3CA2DD20-D1ED-5BC1-7AAE-C89A0FF098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4" name="Straight Connector 535">
            <a:extLst>
              <a:ext uri="{FF2B5EF4-FFF2-40B4-BE49-F238E27FC236}">
                <a16:creationId xmlns:a16="http://schemas.microsoft.com/office/drawing/2014/main" id="{CC550164-B296-C405-FCF3-13D7F8ECB5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5" name="Straight Connector 537">
            <a:extLst>
              <a:ext uri="{FF2B5EF4-FFF2-40B4-BE49-F238E27FC236}">
                <a16:creationId xmlns:a16="http://schemas.microsoft.com/office/drawing/2014/main" id="{9E656F3E-0AF0-55A0-6F0F-E06F1CA322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16" name="Group 1008">
          <a:extLst>
            <a:ext uri="{FF2B5EF4-FFF2-40B4-BE49-F238E27FC236}">
              <a16:creationId xmlns:a16="http://schemas.microsoft.com/office/drawing/2014/main" id="{A739F189-FA8A-4E59-B4B8-5A2834CEDD4D}"/>
            </a:ext>
          </a:extLst>
        </xdr:cNvPr>
        <xdr:cNvGrpSpPr>
          <a:grpSpLocks/>
        </xdr:cNvGrpSpPr>
      </xdr:nvGrpSpPr>
      <xdr:grpSpPr bwMode="auto">
        <a:xfrm>
          <a:off x="1937398" y="12720540"/>
          <a:ext cx="0" cy="102183"/>
          <a:chOff x="5475762" y="47760700"/>
          <a:chExt cx="314325" cy="230209"/>
        </a:xfrm>
      </xdr:grpSpPr>
      <xdr:cxnSp macro="">
        <xdr:nvCxnSpPr>
          <xdr:cNvPr id="1317" name="Straight Connector 1316">
            <a:extLst>
              <a:ext uri="{FF2B5EF4-FFF2-40B4-BE49-F238E27FC236}">
                <a16:creationId xmlns:a16="http://schemas.microsoft.com/office/drawing/2014/main" id="{13E7A601-01CA-5ECF-3DB0-B975AF7108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8" name="Straight Connector 529">
            <a:extLst>
              <a:ext uri="{FF2B5EF4-FFF2-40B4-BE49-F238E27FC236}">
                <a16:creationId xmlns:a16="http://schemas.microsoft.com/office/drawing/2014/main" id="{5695A87B-5F4A-6F02-53C1-345A4CA507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9" name="Straight Connector 531">
            <a:extLst>
              <a:ext uri="{FF2B5EF4-FFF2-40B4-BE49-F238E27FC236}">
                <a16:creationId xmlns:a16="http://schemas.microsoft.com/office/drawing/2014/main" id="{C0A572E1-02D9-CC79-260F-2A8615131A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0" name="Straight Connector 533">
            <a:extLst>
              <a:ext uri="{FF2B5EF4-FFF2-40B4-BE49-F238E27FC236}">
                <a16:creationId xmlns:a16="http://schemas.microsoft.com/office/drawing/2014/main" id="{35B2FF43-6122-05CA-1116-89B56C65A8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1" name="Straight Connector 535">
            <a:extLst>
              <a:ext uri="{FF2B5EF4-FFF2-40B4-BE49-F238E27FC236}">
                <a16:creationId xmlns:a16="http://schemas.microsoft.com/office/drawing/2014/main" id="{C0DD512B-DB13-CAE7-F753-0E9A90FACC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2" name="Straight Connector 537">
            <a:extLst>
              <a:ext uri="{FF2B5EF4-FFF2-40B4-BE49-F238E27FC236}">
                <a16:creationId xmlns:a16="http://schemas.microsoft.com/office/drawing/2014/main" id="{55D1DCAD-42D5-C0C6-963B-8846F8967B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23" name="Group 1008">
          <a:extLst>
            <a:ext uri="{FF2B5EF4-FFF2-40B4-BE49-F238E27FC236}">
              <a16:creationId xmlns:a16="http://schemas.microsoft.com/office/drawing/2014/main" id="{2167ED52-60FC-4058-8269-0B3CC8C1DFA3}"/>
            </a:ext>
          </a:extLst>
        </xdr:cNvPr>
        <xdr:cNvGrpSpPr>
          <a:grpSpLocks/>
        </xdr:cNvGrpSpPr>
      </xdr:nvGrpSpPr>
      <xdr:grpSpPr bwMode="auto">
        <a:xfrm>
          <a:off x="1937398" y="12720540"/>
          <a:ext cx="0" cy="102183"/>
          <a:chOff x="5475762" y="47760700"/>
          <a:chExt cx="314325" cy="230209"/>
        </a:xfrm>
      </xdr:grpSpPr>
      <xdr:cxnSp macro="">
        <xdr:nvCxnSpPr>
          <xdr:cNvPr id="1324" name="Straight Connector 1323">
            <a:extLst>
              <a:ext uri="{FF2B5EF4-FFF2-40B4-BE49-F238E27FC236}">
                <a16:creationId xmlns:a16="http://schemas.microsoft.com/office/drawing/2014/main" id="{E764AF08-D86E-B966-6431-BF4155C1A4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25" name="Straight Connector 529">
            <a:extLst>
              <a:ext uri="{FF2B5EF4-FFF2-40B4-BE49-F238E27FC236}">
                <a16:creationId xmlns:a16="http://schemas.microsoft.com/office/drawing/2014/main" id="{50425ADC-71AF-8F01-5162-6C060843FE2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6" name="Straight Connector 531">
            <a:extLst>
              <a:ext uri="{FF2B5EF4-FFF2-40B4-BE49-F238E27FC236}">
                <a16:creationId xmlns:a16="http://schemas.microsoft.com/office/drawing/2014/main" id="{1CD5DE92-2517-8BBA-6B1D-EDD454451C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7" name="Straight Connector 533">
            <a:extLst>
              <a:ext uri="{FF2B5EF4-FFF2-40B4-BE49-F238E27FC236}">
                <a16:creationId xmlns:a16="http://schemas.microsoft.com/office/drawing/2014/main" id="{C57796C4-C305-09AD-DA77-CD583C5695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8" name="Straight Connector 535">
            <a:extLst>
              <a:ext uri="{FF2B5EF4-FFF2-40B4-BE49-F238E27FC236}">
                <a16:creationId xmlns:a16="http://schemas.microsoft.com/office/drawing/2014/main" id="{4A3D37E4-2E51-2E1C-C88F-6B029EB43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9" name="Straight Connector 537">
            <a:extLst>
              <a:ext uri="{FF2B5EF4-FFF2-40B4-BE49-F238E27FC236}">
                <a16:creationId xmlns:a16="http://schemas.microsoft.com/office/drawing/2014/main" id="{40328F39-FB79-05F5-4F13-0544EF90F8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0" name="Group 1008">
          <a:extLst>
            <a:ext uri="{FF2B5EF4-FFF2-40B4-BE49-F238E27FC236}">
              <a16:creationId xmlns:a16="http://schemas.microsoft.com/office/drawing/2014/main" id="{C687E7B7-4996-4343-B3D4-CDF53CAA23E6}"/>
            </a:ext>
          </a:extLst>
        </xdr:cNvPr>
        <xdr:cNvGrpSpPr>
          <a:grpSpLocks/>
        </xdr:cNvGrpSpPr>
      </xdr:nvGrpSpPr>
      <xdr:grpSpPr bwMode="auto">
        <a:xfrm>
          <a:off x="1937398" y="12720540"/>
          <a:ext cx="0" cy="102183"/>
          <a:chOff x="5475762" y="47760700"/>
          <a:chExt cx="314325" cy="230209"/>
        </a:xfrm>
      </xdr:grpSpPr>
      <xdr:cxnSp macro="">
        <xdr:nvCxnSpPr>
          <xdr:cNvPr id="1331" name="Straight Connector 1330">
            <a:extLst>
              <a:ext uri="{FF2B5EF4-FFF2-40B4-BE49-F238E27FC236}">
                <a16:creationId xmlns:a16="http://schemas.microsoft.com/office/drawing/2014/main" id="{F2596B0E-86FA-5BC7-022E-C9843064E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2" name="Straight Connector 529">
            <a:extLst>
              <a:ext uri="{FF2B5EF4-FFF2-40B4-BE49-F238E27FC236}">
                <a16:creationId xmlns:a16="http://schemas.microsoft.com/office/drawing/2014/main" id="{C5ECFDE9-AB8D-EF1E-162B-9A975453D6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33" name="Straight Connector 531">
            <a:extLst>
              <a:ext uri="{FF2B5EF4-FFF2-40B4-BE49-F238E27FC236}">
                <a16:creationId xmlns:a16="http://schemas.microsoft.com/office/drawing/2014/main" id="{8E1CEE5D-CD60-6AE5-6C8D-405E86E416F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4" name="Straight Connector 533">
            <a:extLst>
              <a:ext uri="{FF2B5EF4-FFF2-40B4-BE49-F238E27FC236}">
                <a16:creationId xmlns:a16="http://schemas.microsoft.com/office/drawing/2014/main" id="{560E2AE7-B987-2295-3FBB-D21A3DF23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5" name="Straight Connector 535">
            <a:extLst>
              <a:ext uri="{FF2B5EF4-FFF2-40B4-BE49-F238E27FC236}">
                <a16:creationId xmlns:a16="http://schemas.microsoft.com/office/drawing/2014/main" id="{08FADB48-0A24-CF55-332D-B83AAD1320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6" name="Straight Connector 537">
            <a:extLst>
              <a:ext uri="{FF2B5EF4-FFF2-40B4-BE49-F238E27FC236}">
                <a16:creationId xmlns:a16="http://schemas.microsoft.com/office/drawing/2014/main" id="{CDCFDB1D-F88D-3B0A-A0AF-9D6EF15C26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7" name="Group 1008">
          <a:extLst>
            <a:ext uri="{FF2B5EF4-FFF2-40B4-BE49-F238E27FC236}">
              <a16:creationId xmlns:a16="http://schemas.microsoft.com/office/drawing/2014/main" id="{1F2F4D3D-D4EE-4D0C-BB4F-7AD20D46A83D}"/>
            </a:ext>
          </a:extLst>
        </xdr:cNvPr>
        <xdr:cNvGrpSpPr>
          <a:grpSpLocks/>
        </xdr:cNvGrpSpPr>
      </xdr:nvGrpSpPr>
      <xdr:grpSpPr bwMode="auto">
        <a:xfrm>
          <a:off x="1937398" y="12720540"/>
          <a:ext cx="0" cy="102183"/>
          <a:chOff x="5475762" y="47760700"/>
          <a:chExt cx="314325" cy="230209"/>
        </a:xfrm>
      </xdr:grpSpPr>
      <xdr:cxnSp macro="">
        <xdr:nvCxnSpPr>
          <xdr:cNvPr id="1338" name="Straight Connector 1337">
            <a:extLst>
              <a:ext uri="{FF2B5EF4-FFF2-40B4-BE49-F238E27FC236}">
                <a16:creationId xmlns:a16="http://schemas.microsoft.com/office/drawing/2014/main" id="{B860633D-B61C-B1FB-4BFC-40F943E581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9" name="Straight Connector 529">
            <a:extLst>
              <a:ext uri="{FF2B5EF4-FFF2-40B4-BE49-F238E27FC236}">
                <a16:creationId xmlns:a16="http://schemas.microsoft.com/office/drawing/2014/main" id="{68A0AA17-5688-EBE0-9E87-B68EFB255B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0" name="Straight Connector 531">
            <a:extLst>
              <a:ext uri="{FF2B5EF4-FFF2-40B4-BE49-F238E27FC236}">
                <a16:creationId xmlns:a16="http://schemas.microsoft.com/office/drawing/2014/main" id="{5750796A-37D4-1C07-1649-034348A24D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1" name="Straight Connector 533">
            <a:extLst>
              <a:ext uri="{FF2B5EF4-FFF2-40B4-BE49-F238E27FC236}">
                <a16:creationId xmlns:a16="http://schemas.microsoft.com/office/drawing/2014/main" id="{F7068C6D-CF0B-9318-771C-AE32F9FF38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2" name="Straight Connector 535">
            <a:extLst>
              <a:ext uri="{FF2B5EF4-FFF2-40B4-BE49-F238E27FC236}">
                <a16:creationId xmlns:a16="http://schemas.microsoft.com/office/drawing/2014/main" id="{EF1AF4BA-DAF3-33E2-702E-F54C412CE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3" name="Straight Connector 537">
            <a:extLst>
              <a:ext uri="{FF2B5EF4-FFF2-40B4-BE49-F238E27FC236}">
                <a16:creationId xmlns:a16="http://schemas.microsoft.com/office/drawing/2014/main" id="{A0F7F3CB-3399-EB49-C46B-1DB9E62926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44" name="Group 1008">
          <a:extLst>
            <a:ext uri="{FF2B5EF4-FFF2-40B4-BE49-F238E27FC236}">
              <a16:creationId xmlns:a16="http://schemas.microsoft.com/office/drawing/2014/main" id="{E0F4CE4C-34B0-4B84-8906-B2E8A7F64E4D}"/>
            </a:ext>
          </a:extLst>
        </xdr:cNvPr>
        <xdr:cNvGrpSpPr>
          <a:grpSpLocks/>
        </xdr:cNvGrpSpPr>
      </xdr:nvGrpSpPr>
      <xdr:grpSpPr bwMode="auto">
        <a:xfrm>
          <a:off x="1937398" y="12720540"/>
          <a:ext cx="0" cy="102183"/>
          <a:chOff x="5475762" y="47760700"/>
          <a:chExt cx="314325" cy="230209"/>
        </a:xfrm>
      </xdr:grpSpPr>
      <xdr:cxnSp macro="">
        <xdr:nvCxnSpPr>
          <xdr:cNvPr id="1345" name="Straight Connector 1344">
            <a:extLst>
              <a:ext uri="{FF2B5EF4-FFF2-40B4-BE49-F238E27FC236}">
                <a16:creationId xmlns:a16="http://schemas.microsoft.com/office/drawing/2014/main" id="{9DF77D74-7E7D-14C2-0E4D-F41BDEB170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46" name="Straight Connector 529">
            <a:extLst>
              <a:ext uri="{FF2B5EF4-FFF2-40B4-BE49-F238E27FC236}">
                <a16:creationId xmlns:a16="http://schemas.microsoft.com/office/drawing/2014/main" id="{AC783681-DA3F-0AE8-77E1-D6AAA4678A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7" name="Straight Connector 531">
            <a:extLst>
              <a:ext uri="{FF2B5EF4-FFF2-40B4-BE49-F238E27FC236}">
                <a16:creationId xmlns:a16="http://schemas.microsoft.com/office/drawing/2014/main" id="{024A03C6-EA14-E180-5122-FB503D0920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8" name="Straight Connector 533">
            <a:extLst>
              <a:ext uri="{FF2B5EF4-FFF2-40B4-BE49-F238E27FC236}">
                <a16:creationId xmlns:a16="http://schemas.microsoft.com/office/drawing/2014/main" id="{9BEFBEE1-2F92-2B9C-80EA-D5D3A88D49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9" name="Straight Connector 535">
            <a:extLst>
              <a:ext uri="{FF2B5EF4-FFF2-40B4-BE49-F238E27FC236}">
                <a16:creationId xmlns:a16="http://schemas.microsoft.com/office/drawing/2014/main" id="{6112F9C1-F183-9EB1-AA11-61818DDADB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0" name="Straight Connector 537">
            <a:extLst>
              <a:ext uri="{FF2B5EF4-FFF2-40B4-BE49-F238E27FC236}">
                <a16:creationId xmlns:a16="http://schemas.microsoft.com/office/drawing/2014/main" id="{03CAA309-5DCB-2D19-D916-828B23AD31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1" name="Group 1008">
          <a:extLst>
            <a:ext uri="{FF2B5EF4-FFF2-40B4-BE49-F238E27FC236}">
              <a16:creationId xmlns:a16="http://schemas.microsoft.com/office/drawing/2014/main" id="{7C6D5427-0CA3-4154-8D45-6FBE176931C7}"/>
            </a:ext>
          </a:extLst>
        </xdr:cNvPr>
        <xdr:cNvGrpSpPr>
          <a:grpSpLocks/>
        </xdr:cNvGrpSpPr>
      </xdr:nvGrpSpPr>
      <xdr:grpSpPr bwMode="auto">
        <a:xfrm>
          <a:off x="1937398" y="12720540"/>
          <a:ext cx="0" cy="102183"/>
          <a:chOff x="5475762" y="47760700"/>
          <a:chExt cx="314325" cy="230209"/>
        </a:xfrm>
      </xdr:grpSpPr>
      <xdr:cxnSp macro="">
        <xdr:nvCxnSpPr>
          <xdr:cNvPr id="1352" name="Straight Connector 1351">
            <a:extLst>
              <a:ext uri="{FF2B5EF4-FFF2-40B4-BE49-F238E27FC236}">
                <a16:creationId xmlns:a16="http://schemas.microsoft.com/office/drawing/2014/main" id="{142CE9A4-6326-E8AB-29EE-665E8ABD877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53" name="Straight Connector 529">
            <a:extLst>
              <a:ext uri="{FF2B5EF4-FFF2-40B4-BE49-F238E27FC236}">
                <a16:creationId xmlns:a16="http://schemas.microsoft.com/office/drawing/2014/main" id="{91BC45C6-C2F0-ED02-9E1B-215B3FA94CC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54" name="Straight Connector 531">
            <a:extLst>
              <a:ext uri="{FF2B5EF4-FFF2-40B4-BE49-F238E27FC236}">
                <a16:creationId xmlns:a16="http://schemas.microsoft.com/office/drawing/2014/main" id="{9AF63C1A-F4C0-2856-6551-C073DAF374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55" name="Straight Connector 533">
            <a:extLst>
              <a:ext uri="{FF2B5EF4-FFF2-40B4-BE49-F238E27FC236}">
                <a16:creationId xmlns:a16="http://schemas.microsoft.com/office/drawing/2014/main" id="{67D6FA34-6B0E-08A7-2D21-0CEA5CE23F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6" name="Straight Connector 535">
            <a:extLst>
              <a:ext uri="{FF2B5EF4-FFF2-40B4-BE49-F238E27FC236}">
                <a16:creationId xmlns:a16="http://schemas.microsoft.com/office/drawing/2014/main" id="{09187826-AFD3-E231-7D86-C8B8C318AF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7" name="Straight Connector 537">
            <a:extLst>
              <a:ext uri="{FF2B5EF4-FFF2-40B4-BE49-F238E27FC236}">
                <a16:creationId xmlns:a16="http://schemas.microsoft.com/office/drawing/2014/main" id="{7163429D-7157-4022-A848-AB00A89F31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8" name="Group 1008">
          <a:extLst>
            <a:ext uri="{FF2B5EF4-FFF2-40B4-BE49-F238E27FC236}">
              <a16:creationId xmlns:a16="http://schemas.microsoft.com/office/drawing/2014/main" id="{F5B6C259-8E5C-499A-97E8-4BC3A299D6CF}"/>
            </a:ext>
          </a:extLst>
        </xdr:cNvPr>
        <xdr:cNvGrpSpPr>
          <a:grpSpLocks/>
        </xdr:cNvGrpSpPr>
      </xdr:nvGrpSpPr>
      <xdr:grpSpPr bwMode="auto">
        <a:xfrm>
          <a:off x="1937398" y="12720540"/>
          <a:ext cx="0" cy="102183"/>
          <a:chOff x="5475762" y="47760700"/>
          <a:chExt cx="314325" cy="230209"/>
        </a:xfrm>
      </xdr:grpSpPr>
      <xdr:cxnSp macro="">
        <xdr:nvCxnSpPr>
          <xdr:cNvPr id="1359" name="Straight Connector 1358">
            <a:extLst>
              <a:ext uri="{FF2B5EF4-FFF2-40B4-BE49-F238E27FC236}">
                <a16:creationId xmlns:a16="http://schemas.microsoft.com/office/drawing/2014/main" id="{5A01472C-24E7-3100-D969-574B1D6F3A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0" name="Straight Connector 529">
            <a:extLst>
              <a:ext uri="{FF2B5EF4-FFF2-40B4-BE49-F238E27FC236}">
                <a16:creationId xmlns:a16="http://schemas.microsoft.com/office/drawing/2014/main" id="{B59D40C6-8D52-04D6-5906-A094812A70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1" name="Straight Connector 531">
            <a:extLst>
              <a:ext uri="{FF2B5EF4-FFF2-40B4-BE49-F238E27FC236}">
                <a16:creationId xmlns:a16="http://schemas.microsoft.com/office/drawing/2014/main" id="{FE3D731E-C8E5-103D-6D0E-1A5F16F5DE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2" name="Straight Connector 533">
            <a:extLst>
              <a:ext uri="{FF2B5EF4-FFF2-40B4-BE49-F238E27FC236}">
                <a16:creationId xmlns:a16="http://schemas.microsoft.com/office/drawing/2014/main" id="{88508142-88D1-84BF-7800-4F156E04B0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3" name="Straight Connector 535">
            <a:extLst>
              <a:ext uri="{FF2B5EF4-FFF2-40B4-BE49-F238E27FC236}">
                <a16:creationId xmlns:a16="http://schemas.microsoft.com/office/drawing/2014/main" id="{E5C30D8D-46B1-ECAB-C76C-C7D3358D7A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4" name="Straight Connector 537">
            <a:extLst>
              <a:ext uri="{FF2B5EF4-FFF2-40B4-BE49-F238E27FC236}">
                <a16:creationId xmlns:a16="http://schemas.microsoft.com/office/drawing/2014/main" id="{E116B3D9-9455-D455-77BC-146A9FDD1B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65" name="Group 1008">
          <a:extLst>
            <a:ext uri="{FF2B5EF4-FFF2-40B4-BE49-F238E27FC236}">
              <a16:creationId xmlns:a16="http://schemas.microsoft.com/office/drawing/2014/main" id="{EC20F2D3-F0E3-4895-964E-E5B02FE8513C}"/>
            </a:ext>
          </a:extLst>
        </xdr:cNvPr>
        <xdr:cNvGrpSpPr>
          <a:grpSpLocks/>
        </xdr:cNvGrpSpPr>
      </xdr:nvGrpSpPr>
      <xdr:grpSpPr bwMode="auto">
        <a:xfrm>
          <a:off x="1937398" y="12720540"/>
          <a:ext cx="0" cy="102183"/>
          <a:chOff x="5475762" y="47760700"/>
          <a:chExt cx="314325" cy="230209"/>
        </a:xfrm>
      </xdr:grpSpPr>
      <xdr:cxnSp macro="">
        <xdr:nvCxnSpPr>
          <xdr:cNvPr id="1366" name="Straight Connector 1365">
            <a:extLst>
              <a:ext uri="{FF2B5EF4-FFF2-40B4-BE49-F238E27FC236}">
                <a16:creationId xmlns:a16="http://schemas.microsoft.com/office/drawing/2014/main" id="{01C45313-A440-41D1-CC7F-BED157676EE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7" name="Straight Connector 529">
            <a:extLst>
              <a:ext uri="{FF2B5EF4-FFF2-40B4-BE49-F238E27FC236}">
                <a16:creationId xmlns:a16="http://schemas.microsoft.com/office/drawing/2014/main" id="{05B37EAE-34BA-11E3-4209-49C8C55D42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8" name="Straight Connector 531">
            <a:extLst>
              <a:ext uri="{FF2B5EF4-FFF2-40B4-BE49-F238E27FC236}">
                <a16:creationId xmlns:a16="http://schemas.microsoft.com/office/drawing/2014/main" id="{A31F539F-BF87-9D41-D7BB-A757C48046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9" name="Straight Connector 533">
            <a:extLst>
              <a:ext uri="{FF2B5EF4-FFF2-40B4-BE49-F238E27FC236}">
                <a16:creationId xmlns:a16="http://schemas.microsoft.com/office/drawing/2014/main" id="{B4E74522-5635-6B66-3AE9-DDE78142E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0" name="Straight Connector 535">
            <a:extLst>
              <a:ext uri="{FF2B5EF4-FFF2-40B4-BE49-F238E27FC236}">
                <a16:creationId xmlns:a16="http://schemas.microsoft.com/office/drawing/2014/main" id="{33D49BAF-51B0-CF6C-340D-ECDD8F8BEB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1" name="Straight Connector 537">
            <a:extLst>
              <a:ext uri="{FF2B5EF4-FFF2-40B4-BE49-F238E27FC236}">
                <a16:creationId xmlns:a16="http://schemas.microsoft.com/office/drawing/2014/main" id="{04E4B07F-57EB-2D38-DCCE-070ED97C87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2" name="Group 1008">
          <a:extLst>
            <a:ext uri="{FF2B5EF4-FFF2-40B4-BE49-F238E27FC236}">
              <a16:creationId xmlns:a16="http://schemas.microsoft.com/office/drawing/2014/main" id="{D3888959-5B01-4995-82C2-4D8BAD5D645C}"/>
            </a:ext>
          </a:extLst>
        </xdr:cNvPr>
        <xdr:cNvGrpSpPr>
          <a:grpSpLocks/>
        </xdr:cNvGrpSpPr>
      </xdr:nvGrpSpPr>
      <xdr:grpSpPr bwMode="auto">
        <a:xfrm>
          <a:off x="1937398" y="12720540"/>
          <a:ext cx="0" cy="102183"/>
          <a:chOff x="5475762" y="47760700"/>
          <a:chExt cx="314325" cy="230209"/>
        </a:xfrm>
      </xdr:grpSpPr>
      <xdr:cxnSp macro="">
        <xdr:nvCxnSpPr>
          <xdr:cNvPr id="1373" name="Straight Connector 1372">
            <a:extLst>
              <a:ext uri="{FF2B5EF4-FFF2-40B4-BE49-F238E27FC236}">
                <a16:creationId xmlns:a16="http://schemas.microsoft.com/office/drawing/2014/main" id="{C4A50EAF-090E-8A79-EB01-58A1577692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74" name="Straight Connector 529">
            <a:extLst>
              <a:ext uri="{FF2B5EF4-FFF2-40B4-BE49-F238E27FC236}">
                <a16:creationId xmlns:a16="http://schemas.microsoft.com/office/drawing/2014/main" id="{1C58501B-42EE-5041-BD00-6EA5738E49A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75" name="Straight Connector 531">
            <a:extLst>
              <a:ext uri="{FF2B5EF4-FFF2-40B4-BE49-F238E27FC236}">
                <a16:creationId xmlns:a16="http://schemas.microsoft.com/office/drawing/2014/main" id="{2C5550D5-1518-24A8-6F55-5001A4EA0B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76" name="Straight Connector 533">
            <a:extLst>
              <a:ext uri="{FF2B5EF4-FFF2-40B4-BE49-F238E27FC236}">
                <a16:creationId xmlns:a16="http://schemas.microsoft.com/office/drawing/2014/main" id="{93C471D9-F868-6F0F-E3FA-BC4F2B0E7A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7" name="Straight Connector 535">
            <a:extLst>
              <a:ext uri="{FF2B5EF4-FFF2-40B4-BE49-F238E27FC236}">
                <a16:creationId xmlns:a16="http://schemas.microsoft.com/office/drawing/2014/main" id="{7E67CE14-9F8D-FEAA-19E9-2341370C63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8" name="Straight Connector 537">
            <a:extLst>
              <a:ext uri="{FF2B5EF4-FFF2-40B4-BE49-F238E27FC236}">
                <a16:creationId xmlns:a16="http://schemas.microsoft.com/office/drawing/2014/main" id="{082A33FA-9A11-E920-4A31-991CA1F1129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9" name="Group 1008">
          <a:extLst>
            <a:ext uri="{FF2B5EF4-FFF2-40B4-BE49-F238E27FC236}">
              <a16:creationId xmlns:a16="http://schemas.microsoft.com/office/drawing/2014/main" id="{9484D7D1-2981-41DE-958C-4807296CA33B}"/>
            </a:ext>
          </a:extLst>
        </xdr:cNvPr>
        <xdr:cNvGrpSpPr>
          <a:grpSpLocks/>
        </xdr:cNvGrpSpPr>
      </xdr:nvGrpSpPr>
      <xdr:grpSpPr bwMode="auto">
        <a:xfrm>
          <a:off x="1937398" y="12720540"/>
          <a:ext cx="0" cy="102183"/>
          <a:chOff x="5475762" y="47760700"/>
          <a:chExt cx="314325" cy="230209"/>
        </a:xfrm>
      </xdr:grpSpPr>
      <xdr:cxnSp macro="">
        <xdr:nvCxnSpPr>
          <xdr:cNvPr id="1380" name="Straight Connector 1379">
            <a:extLst>
              <a:ext uri="{FF2B5EF4-FFF2-40B4-BE49-F238E27FC236}">
                <a16:creationId xmlns:a16="http://schemas.microsoft.com/office/drawing/2014/main" id="{C0FDD67A-E45C-498E-2383-E6B5DBBE34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1" name="Straight Connector 529">
            <a:extLst>
              <a:ext uri="{FF2B5EF4-FFF2-40B4-BE49-F238E27FC236}">
                <a16:creationId xmlns:a16="http://schemas.microsoft.com/office/drawing/2014/main" id="{3D2E5CA7-982A-6DDC-E959-4AA8F7E4C9B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2" name="Straight Connector 531">
            <a:extLst>
              <a:ext uri="{FF2B5EF4-FFF2-40B4-BE49-F238E27FC236}">
                <a16:creationId xmlns:a16="http://schemas.microsoft.com/office/drawing/2014/main" id="{0B9ED7B1-012A-D362-AC71-C6A9121E4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83" name="Straight Connector 533">
            <a:extLst>
              <a:ext uri="{FF2B5EF4-FFF2-40B4-BE49-F238E27FC236}">
                <a16:creationId xmlns:a16="http://schemas.microsoft.com/office/drawing/2014/main" id="{32F94026-60E6-A4A0-E701-B27F212C5C6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4" name="Straight Connector 535">
            <a:extLst>
              <a:ext uri="{FF2B5EF4-FFF2-40B4-BE49-F238E27FC236}">
                <a16:creationId xmlns:a16="http://schemas.microsoft.com/office/drawing/2014/main" id="{8B6E4C66-46FF-7E57-2A8F-CA22311B17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5" name="Straight Connector 537">
            <a:extLst>
              <a:ext uri="{FF2B5EF4-FFF2-40B4-BE49-F238E27FC236}">
                <a16:creationId xmlns:a16="http://schemas.microsoft.com/office/drawing/2014/main" id="{D31483D7-C09C-2D1C-D4B6-58C80FF58E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86" name="Group 1008">
          <a:extLst>
            <a:ext uri="{FF2B5EF4-FFF2-40B4-BE49-F238E27FC236}">
              <a16:creationId xmlns:a16="http://schemas.microsoft.com/office/drawing/2014/main" id="{9D106DB7-91B5-485A-A4A7-EBCA07829163}"/>
            </a:ext>
          </a:extLst>
        </xdr:cNvPr>
        <xdr:cNvGrpSpPr>
          <a:grpSpLocks/>
        </xdr:cNvGrpSpPr>
      </xdr:nvGrpSpPr>
      <xdr:grpSpPr bwMode="auto">
        <a:xfrm>
          <a:off x="1937398" y="12720540"/>
          <a:ext cx="0" cy="102183"/>
          <a:chOff x="5475762" y="47760700"/>
          <a:chExt cx="314325" cy="230209"/>
        </a:xfrm>
      </xdr:grpSpPr>
      <xdr:cxnSp macro="">
        <xdr:nvCxnSpPr>
          <xdr:cNvPr id="1387" name="Straight Connector 1386">
            <a:extLst>
              <a:ext uri="{FF2B5EF4-FFF2-40B4-BE49-F238E27FC236}">
                <a16:creationId xmlns:a16="http://schemas.microsoft.com/office/drawing/2014/main" id="{445F2EC1-08F0-5D37-72F8-AD529E8212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8" name="Straight Connector 529">
            <a:extLst>
              <a:ext uri="{FF2B5EF4-FFF2-40B4-BE49-F238E27FC236}">
                <a16:creationId xmlns:a16="http://schemas.microsoft.com/office/drawing/2014/main" id="{424E8FDD-337E-1D64-BB9D-07150CE277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9" name="Straight Connector 531">
            <a:extLst>
              <a:ext uri="{FF2B5EF4-FFF2-40B4-BE49-F238E27FC236}">
                <a16:creationId xmlns:a16="http://schemas.microsoft.com/office/drawing/2014/main" id="{DADDE4E9-5C8B-7FB9-9E84-730CB62DF54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90" name="Straight Connector 533">
            <a:extLst>
              <a:ext uri="{FF2B5EF4-FFF2-40B4-BE49-F238E27FC236}">
                <a16:creationId xmlns:a16="http://schemas.microsoft.com/office/drawing/2014/main" id="{CA4CAB66-5819-F1C0-E953-5904FAFAD9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1" name="Straight Connector 535">
            <a:extLst>
              <a:ext uri="{FF2B5EF4-FFF2-40B4-BE49-F238E27FC236}">
                <a16:creationId xmlns:a16="http://schemas.microsoft.com/office/drawing/2014/main" id="{4709A724-0FC1-0A00-CC5A-75D7BA92C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2" name="Straight Connector 537">
            <a:extLst>
              <a:ext uri="{FF2B5EF4-FFF2-40B4-BE49-F238E27FC236}">
                <a16:creationId xmlns:a16="http://schemas.microsoft.com/office/drawing/2014/main" id="{00DC3883-FCD7-B596-206F-7436DDB97B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61</xdr:row>
      <xdr:rowOff>57150</xdr:rowOff>
    </xdr:from>
    <xdr:to>
      <xdr:col>17</xdr:col>
      <xdr:colOff>0</xdr:colOff>
      <xdr:row>63</xdr:row>
      <xdr:rowOff>0</xdr:rowOff>
    </xdr:to>
    <xdr:sp macro="" textlink="">
      <xdr:nvSpPr>
        <xdr:cNvPr id="1393" name="AutoShape 46">
          <a:extLst>
            <a:ext uri="{FF2B5EF4-FFF2-40B4-BE49-F238E27FC236}">
              <a16:creationId xmlns:a16="http://schemas.microsoft.com/office/drawing/2014/main" id="{8FD3FC8F-6BD8-4FF1-84B6-CF61A2128B09}"/>
            </a:ext>
          </a:extLst>
        </xdr:cNvPr>
        <xdr:cNvSpPr>
          <a:spLocks noChangeArrowheads="1"/>
        </xdr:cNvSpPr>
      </xdr:nvSpPr>
      <xdr:spPr bwMode="auto">
        <a:xfrm>
          <a:off x="4895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61</xdr:row>
      <xdr:rowOff>57150</xdr:rowOff>
    </xdr:from>
    <xdr:to>
      <xdr:col>19</xdr:col>
      <xdr:colOff>0</xdr:colOff>
      <xdr:row>63</xdr:row>
      <xdr:rowOff>0</xdr:rowOff>
    </xdr:to>
    <xdr:sp macro="" textlink="">
      <xdr:nvSpPr>
        <xdr:cNvPr id="1394" name="AutoShape 46">
          <a:extLst>
            <a:ext uri="{FF2B5EF4-FFF2-40B4-BE49-F238E27FC236}">
              <a16:creationId xmlns:a16="http://schemas.microsoft.com/office/drawing/2014/main" id="{EAA37FC2-A2AF-4623-A1E3-4B6A8BFCA38D}"/>
            </a:ext>
          </a:extLst>
        </xdr:cNvPr>
        <xdr:cNvSpPr>
          <a:spLocks noChangeArrowheads="1"/>
        </xdr:cNvSpPr>
      </xdr:nvSpPr>
      <xdr:spPr bwMode="auto">
        <a:xfrm>
          <a:off x="5467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61</xdr:row>
      <xdr:rowOff>57150</xdr:rowOff>
    </xdr:from>
    <xdr:to>
      <xdr:col>21</xdr:col>
      <xdr:colOff>0</xdr:colOff>
      <xdr:row>63</xdr:row>
      <xdr:rowOff>0</xdr:rowOff>
    </xdr:to>
    <xdr:sp macro="" textlink="">
      <xdr:nvSpPr>
        <xdr:cNvPr id="1395" name="AutoShape 46">
          <a:extLst>
            <a:ext uri="{FF2B5EF4-FFF2-40B4-BE49-F238E27FC236}">
              <a16:creationId xmlns:a16="http://schemas.microsoft.com/office/drawing/2014/main" id="{15B1B75F-0423-4842-8508-170B7EF2B8C0}"/>
            </a:ext>
          </a:extLst>
        </xdr:cNvPr>
        <xdr:cNvSpPr>
          <a:spLocks noChangeArrowheads="1"/>
        </xdr:cNvSpPr>
      </xdr:nvSpPr>
      <xdr:spPr bwMode="auto">
        <a:xfrm>
          <a:off x="6038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61</xdr:row>
      <xdr:rowOff>57150</xdr:rowOff>
    </xdr:from>
    <xdr:to>
      <xdr:col>23</xdr:col>
      <xdr:colOff>0</xdr:colOff>
      <xdr:row>63</xdr:row>
      <xdr:rowOff>0</xdr:rowOff>
    </xdr:to>
    <xdr:sp macro="" textlink="">
      <xdr:nvSpPr>
        <xdr:cNvPr id="1396" name="AutoShape 46">
          <a:extLst>
            <a:ext uri="{FF2B5EF4-FFF2-40B4-BE49-F238E27FC236}">
              <a16:creationId xmlns:a16="http://schemas.microsoft.com/office/drawing/2014/main" id="{6D662CC4-ED76-4B12-A4D4-D6458DFC4787}"/>
            </a:ext>
          </a:extLst>
        </xdr:cNvPr>
        <xdr:cNvSpPr>
          <a:spLocks noChangeArrowheads="1"/>
        </xdr:cNvSpPr>
      </xdr:nvSpPr>
      <xdr:spPr bwMode="auto">
        <a:xfrm>
          <a:off x="6610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61</xdr:row>
      <xdr:rowOff>57150</xdr:rowOff>
    </xdr:from>
    <xdr:to>
      <xdr:col>25</xdr:col>
      <xdr:colOff>0</xdr:colOff>
      <xdr:row>63</xdr:row>
      <xdr:rowOff>0</xdr:rowOff>
    </xdr:to>
    <xdr:sp macro="" textlink="">
      <xdr:nvSpPr>
        <xdr:cNvPr id="1397" name="AutoShape 46">
          <a:extLst>
            <a:ext uri="{FF2B5EF4-FFF2-40B4-BE49-F238E27FC236}">
              <a16:creationId xmlns:a16="http://schemas.microsoft.com/office/drawing/2014/main" id="{539165CE-6BF3-45FC-A4C7-33F538A4E31B}"/>
            </a:ext>
          </a:extLst>
        </xdr:cNvPr>
        <xdr:cNvSpPr>
          <a:spLocks noChangeArrowheads="1"/>
        </xdr:cNvSpPr>
      </xdr:nvSpPr>
      <xdr:spPr bwMode="auto">
        <a:xfrm>
          <a:off x="7181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61</xdr:row>
      <xdr:rowOff>57150</xdr:rowOff>
    </xdr:from>
    <xdr:to>
      <xdr:col>27</xdr:col>
      <xdr:colOff>0</xdr:colOff>
      <xdr:row>63</xdr:row>
      <xdr:rowOff>0</xdr:rowOff>
    </xdr:to>
    <xdr:sp macro="" textlink="">
      <xdr:nvSpPr>
        <xdr:cNvPr id="1398" name="AutoShape 46">
          <a:extLst>
            <a:ext uri="{FF2B5EF4-FFF2-40B4-BE49-F238E27FC236}">
              <a16:creationId xmlns:a16="http://schemas.microsoft.com/office/drawing/2014/main" id="{F6EE8536-092A-4AA1-8982-F02CEAF91EC3}"/>
            </a:ext>
          </a:extLst>
        </xdr:cNvPr>
        <xdr:cNvSpPr>
          <a:spLocks noChangeArrowheads="1"/>
        </xdr:cNvSpPr>
      </xdr:nvSpPr>
      <xdr:spPr bwMode="auto">
        <a:xfrm>
          <a:off x="7753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61</xdr:row>
      <xdr:rowOff>57150</xdr:rowOff>
    </xdr:from>
    <xdr:to>
      <xdr:col>29</xdr:col>
      <xdr:colOff>0</xdr:colOff>
      <xdr:row>63</xdr:row>
      <xdr:rowOff>0</xdr:rowOff>
    </xdr:to>
    <xdr:sp macro="" textlink="">
      <xdr:nvSpPr>
        <xdr:cNvPr id="1399" name="AutoShape 46">
          <a:extLst>
            <a:ext uri="{FF2B5EF4-FFF2-40B4-BE49-F238E27FC236}">
              <a16:creationId xmlns:a16="http://schemas.microsoft.com/office/drawing/2014/main" id="{45018510-455F-4CAF-B4A9-0F14F9CA4607}"/>
            </a:ext>
          </a:extLst>
        </xdr:cNvPr>
        <xdr:cNvSpPr>
          <a:spLocks noChangeArrowheads="1"/>
        </xdr:cNvSpPr>
      </xdr:nvSpPr>
      <xdr:spPr bwMode="auto">
        <a:xfrm>
          <a:off x="8382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61</xdr:row>
      <xdr:rowOff>57150</xdr:rowOff>
    </xdr:from>
    <xdr:to>
      <xdr:col>31</xdr:col>
      <xdr:colOff>0</xdr:colOff>
      <xdr:row>63</xdr:row>
      <xdr:rowOff>0</xdr:rowOff>
    </xdr:to>
    <xdr:sp macro="" textlink="">
      <xdr:nvSpPr>
        <xdr:cNvPr id="1400" name="AutoShape 46">
          <a:extLst>
            <a:ext uri="{FF2B5EF4-FFF2-40B4-BE49-F238E27FC236}">
              <a16:creationId xmlns:a16="http://schemas.microsoft.com/office/drawing/2014/main" id="{349DB828-73E0-411E-AD50-9F477D8D7836}"/>
            </a:ext>
          </a:extLst>
        </xdr:cNvPr>
        <xdr:cNvSpPr>
          <a:spLocks noChangeArrowheads="1"/>
        </xdr:cNvSpPr>
      </xdr:nvSpPr>
      <xdr:spPr bwMode="auto">
        <a:xfrm>
          <a:off x="8953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61</xdr:row>
      <xdr:rowOff>57150</xdr:rowOff>
    </xdr:from>
    <xdr:to>
      <xdr:col>33</xdr:col>
      <xdr:colOff>0</xdr:colOff>
      <xdr:row>63</xdr:row>
      <xdr:rowOff>0</xdr:rowOff>
    </xdr:to>
    <xdr:sp macro="" textlink="">
      <xdr:nvSpPr>
        <xdr:cNvPr id="1401" name="AutoShape 46">
          <a:extLst>
            <a:ext uri="{FF2B5EF4-FFF2-40B4-BE49-F238E27FC236}">
              <a16:creationId xmlns:a16="http://schemas.microsoft.com/office/drawing/2014/main" id="{18276280-D9B9-4035-BD91-03B0269F41CF}"/>
            </a:ext>
          </a:extLst>
        </xdr:cNvPr>
        <xdr:cNvSpPr>
          <a:spLocks noChangeArrowheads="1"/>
        </xdr:cNvSpPr>
      </xdr:nvSpPr>
      <xdr:spPr bwMode="auto">
        <a:xfrm>
          <a:off x="9525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61</xdr:row>
      <xdr:rowOff>57150</xdr:rowOff>
    </xdr:from>
    <xdr:to>
      <xdr:col>35</xdr:col>
      <xdr:colOff>0</xdr:colOff>
      <xdr:row>63</xdr:row>
      <xdr:rowOff>0</xdr:rowOff>
    </xdr:to>
    <xdr:sp macro="" textlink="">
      <xdr:nvSpPr>
        <xdr:cNvPr id="1402" name="AutoShape 46">
          <a:extLst>
            <a:ext uri="{FF2B5EF4-FFF2-40B4-BE49-F238E27FC236}">
              <a16:creationId xmlns:a16="http://schemas.microsoft.com/office/drawing/2014/main" id="{0F86A0AC-FC5E-4738-AC62-41DCCB07780A}"/>
            </a:ext>
          </a:extLst>
        </xdr:cNvPr>
        <xdr:cNvSpPr>
          <a:spLocks noChangeArrowheads="1"/>
        </xdr:cNvSpPr>
      </xdr:nvSpPr>
      <xdr:spPr bwMode="auto">
        <a:xfrm>
          <a:off x="10096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61</xdr:row>
      <xdr:rowOff>57150</xdr:rowOff>
    </xdr:from>
    <xdr:to>
      <xdr:col>37</xdr:col>
      <xdr:colOff>0</xdr:colOff>
      <xdr:row>63</xdr:row>
      <xdr:rowOff>0</xdr:rowOff>
    </xdr:to>
    <xdr:sp macro="" textlink="">
      <xdr:nvSpPr>
        <xdr:cNvPr id="1403" name="AutoShape 46">
          <a:extLst>
            <a:ext uri="{FF2B5EF4-FFF2-40B4-BE49-F238E27FC236}">
              <a16:creationId xmlns:a16="http://schemas.microsoft.com/office/drawing/2014/main" id="{434BBF12-0D3D-4A73-846B-8F654A436DE1}"/>
            </a:ext>
          </a:extLst>
        </xdr:cNvPr>
        <xdr:cNvSpPr>
          <a:spLocks noChangeArrowheads="1"/>
        </xdr:cNvSpPr>
      </xdr:nvSpPr>
      <xdr:spPr bwMode="auto">
        <a:xfrm>
          <a:off x="10668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61</xdr:row>
      <xdr:rowOff>57150</xdr:rowOff>
    </xdr:from>
    <xdr:to>
      <xdr:col>39</xdr:col>
      <xdr:colOff>0</xdr:colOff>
      <xdr:row>63</xdr:row>
      <xdr:rowOff>0</xdr:rowOff>
    </xdr:to>
    <xdr:sp macro="" textlink="">
      <xdr:nvSpPr>
        <xdr:cNvPr id="1404" name="AutoShape 46">
          <a:extLst>
            <a:ext uri="{FF2B5EF4-FFF2-40B4-BE49-F238E27FC236}">
              <a16:creationId xmlns:a16="http://schemas.microsoft.com/office/drawing/2014/main" id="{EAACD5DC-519B-400B-957A-4EEEEC2CEC8E}"/>
            </a:ext>
          </a:extLst>
        </xdr:cNvPr>
        <xdr:cNvSpPr>
          <a:spLocks noChangeArrowheads="1"/>
        </xdr:cNvSpPr>
      </xdr:nvSpPr>
      <xdr:spPr bwMode="auto">
        <a:xfrm>
          <a:off x="11239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61</xdr:row>
      <xdr:rowOff>57150</xdr:rowOff>
    </xdr:from>
    <xdr:to>
      <xdr:col>41</xdr:col>
      <xdr:colOff>0</xdr:colOff>
      <xdr:row>63</xdr:row>
      <xdr:rowOff>0</xdr:rowOff>
    </xdr:to>
    <xdr:sp macro="" textlink="">
      <xdr:nvSpPr>
        <xdr:cNvPr id="1405" name="AutoShape 46">
          <a:extLst>
            <a:ext uri="{FF2B5EF4-FFF2-40B4-BE49-F238E27FC236}">
              <a16:creationId xmlns:a16="http://schemas.microsoft.com/office/drawing/2014/main" id="{EFE29400-8FB7-46F9-A364-8D8F6388F28C}"/>
            </a:ext>
          </a:extLst>
        </xdr:cNvPr>
        <xdr:cNvSpPr>
          <a:spLocks noChangeArrowheads="1"/>
        </xdr:cNvSpPr>
      </xdr:nvSpPr>
      <xdr:spPr bwMode="auto">
        <a:xfrm>
          <a:off x="11811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61</xdr:row>
      <xdr:rowOff>57150</xdr:rowOff>
    </xdr:from>
    <xdr:to>
      <xdr:col>43</xdr:col>
      <xdr:colOff>0</xdr:colOff>
      <xdr:row>63</xdr:row>
      <xdr:rowOff>0</xdr:rowOff>
    </xdr:to>
    <xdr:sp macro="" textlink="">
      <xdr:nvSpPr>
        <xdr:cNvPr id="1406" name="AutoShape 46">
          <a:extLst>
            <a:ext uri="{FF2B5EF4-FFF2-40B4-BE49-F238E27FC236}">
              <a16:creationId xmlns:a16="http://schemas.microsoft.com/office/drawing/2014/main" id="{307D41BE-918F-46D8-8E49-64EF557178ED}"/>
            </a:ext>
          </a:extLst>
        </xdr:cNvPr>
        <xdr:cNvSpPr>
          <a:spLocks noChangeArrowheads="1"/>
        </xdr:cNvSpPr>
      </xdr:nvSpPr>
      <xdr:spPr bwMode="auto">
        <a:xfrm>
          <a:off x="12382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61</xdr:row>
      <xdr:rowOff>57150</xdr:rowOff>
    </xdr:from>
    <xdr:to>
      <xdr:col>45</xdr:col>
      <xdr:colOff>0</xdr:colOff>
      <xdr:row>63</xdr:row>
      <xdr:rowOff>0</xdr:rowOff>
    </xdr:to>
    <xdr:sp macro="" textlink="">
      <xdr:nvSpPr>
        <xdr:cNvPr id="1407" name="AutoShape 46">
          <a:extLst>
            <a:ext uri="{FF2B5EF4-FFF2-40B4-BE49-F238E27FC236}">
              <a16:creationId xmlns:a16="http://schemas.microsoft.com/office/drawing/2014/main" id="{EFC3E67C-6BFB-40D2-8E61-7D2F078AE053}"/>
            </a:ext>
          </a:extLst>
        </xdr:cNvPr>
        <xdr:cNvSpPr>
          <a:spLocks noChangeArrowheads="1"/>
        </xdr:cNvSpPr>
      </xdr:nvSpPr>
      <xdr:spPr bwMode="auto">
        <a:xfrm>
          <a:off x="12954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61</xdr:row>
      <xdr:rowOff>57150</xdr:rowOff>
    </xdr:from>
    <xdr:to>
      <xdr:col>11</xdr:col>
      <xdr:colOff>0</xdr:colOff>
      <xdr:row>63</xdr:row>
      <xdr:rowOff>0</xdr:rowOff>
    </xdr:to>
    <xdr:sp macro="" textlink="">
      <xdr:nvSpPr>
        <xdr:cNvPr id="1408" name="AutoShape 46">
          <a:extLst>
            <a:ext uri="{FF2B5EF4-FFF2-40B4-BE49-F238E27FC236}">
              <a16:creationId xmlns:a16="http://schemas.microsoft.com/office/drawing/2014/main" id="{E71C7555-F6CB-4E46-B859-37105312A579}"/>
            </a:ext>
          </a:extLst>
        </xdr:cNvPr>
        <xdr:cNvSpPr>
          <a:spLocks noChangeArrowheads="1"/>
        </xdr:cNvSpPr>
      </xdr:nvSpPr>
      <xdr:spPr bwMode="auto">
        <a:xfrm>
          <a:off x="3181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61</xdr:row>
      <xdr:rowOff>57150</xdr:rowOff>
    </xdr:from>
    <xdr:to>
      <xdr:col>13</xdr:col>
      <xdr:colOff>0</xdr:colOff>
      <xdr:row>63</xdr:row>
      <xdr:rowOff>0</xdr:rowOff>
    </xdr:to>
    <xdr:sp macro="" textlink="">
      <xdr:nvSpPr>
        <xdr:cNvPr id="1409" name="AutoShape 46">
          <a:extLst>
            <a:ext uri="{FF2B5EF4-FFF2-40B4-BE49-F238E27FC236}">
              <a16:creationId xmlns:a16="http://schemas.microsoft.com/office/drawing/2014/main" id="{0067D980-D5EE-4E3C-B9B9-33E7295AB059}"/>
            </a:ext>
          </a:extLst>
        </xdr:cNvPr>
        <xdr:cNvSpPr>
          <a:spLocks noChangeArrowheads="1"/>
        </xdr:cNvSpPr>
      </xdr:nvSpPr>
      <xdr:spPr bwMode="auto">
        <a:xfrm>
          <a:off x="3752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61</xdr:row>
      <xdr:rowOff>57150</xdr:rowOff>
    </xdr:from>
    <xdr:to>
      <xdr:col>15</xdr:col>
      <xdr:colOff>0</xdr:colOff>
      <xdr:row>63</xdr:row>
      <xdr:rowOff>0</xdr:rowOff>
    </xdr:to>
    <xdr:sp macro="" textlink="">
      <xdr:nvSpPr>
        <xdr:cNvPr id="1410" name="AutoShape 46">
          <a:extLst>
            <a:ext uri="{FF2B5EF4-FFF2-40B4-BE49-F238E27FC236}">
              <a16:creationId xmlns:a16="http://schemas.microsoft.com/office/drawing/2014/main" id="{75B8C3C7-31BD-40E2-9D56-6D519FED35C7}"/>
            </a:ext>
          </a:extLst>
        </xdr:cNvPr>
        <xdr:cNvSpPr>
          <a:spLocks noChangeArrowheads="1"/>
        </xdr:cNvSpPr>
      </xdr:nvSpPr>
      <xdr:spPr bwMode="auto">
        <a:xfrm>
          <a:off x="4324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61</xdr:row>
      <xdr:rowOff>57150</xdr:rowOff>
    </xdr:from>
    <xdr:to>
      <xdr:col>9</xdr:col>
      <xdr:colOff>0</xdr:colOff>
      <xdr:row>63</xdr:row>
      <xdr:rowOff>0</xdr:rowOff>
    </xdr:to>
    <xdr:sp macro="" textlink="">
      <xdr:nvSpPr>
        <xdr:cNvPr id="1411" name="AutoShape 46">
          <a:extLst>
            <a:ext uri="{FF2B5EF4-FFF2-40B4-BE49-F238E27FC236}">
              <a16:creationId xmlns:a16="http://schemas.microsoft.com/office/drawing/2014/main" id="{FCCF43A7-D3BB-4449-809F-C3F3A57FD1F1}"/>
            </a:ext>
          </a:extLst>
        </xdr:cNvPr>
        <xdr:cNvSpPr>
          <a:spLocks noChangeArrowheads="1"/>
        </xdr:cNvSpPr>
      </xdr:nvSpPr>
      <xdr:spPr bwMode="auto">
        <a:xfrm>
          <a:off x="2409825" y="11725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61</xdr:row>
      <xdr:rowOff>57150</xdr:rowOff>
    </xdr:from>
    <xdr:to>
      <xdr:col>7</xdr:col>
      <xdr:colOff>0</xdr:colOff>
      <xdr:row>63</xdr:row>
      <xdr:rowOff>0</xdr:rowOff>
    </xdr:to>
    <xdr:sp macro="" textlink="">
      <xdr:nvSpPr>
        <xdr:cNvPr id="1412" name="AutoShape 46">
          <a:extLst>
            <a:ext uri="{FF2B5EF4-FFF2-40B4-BE49-F238E27FC236}">
              <a16:creationId xmlns:a16="http://schemas.microsoft.com/office/drawing/2014/main" id="{1581929C-53A5-45F8-823A-F2F2590F4C38}"/>
            </a:ext>
          </a:extLst>
        </xdr:cNvPr>
        <xdr:cNvSpPr>
          <a:spLocks noChangeArrowheads="1"/>
        </xdr:cNvSpPr>
      </xdr:nvSpPr>
      <xdr:spPr bwMode="auto">
        <a:xfrm>
          <a:off x="1819275" y="1172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61</xdr:row>
      <xdr:rowOff>57150</xdr:rowOff>
    </xdr:from>
    <xdr:to>
      <xdr:col>5</xdr:col>
      <xdr:colOff>0</xdr:colOff>
      <xdr:row>63</xdr:row>
      <xdr:rowOff>0</xdr:rowOff>
    </xdr:to>
    <xdr:sp macro="" textlink="">
      <xdr:nvSpPr>
        <xdr:cNvPr id="1413" name="AutoShape 46">
          <a:extLst>
            <a:ext uri="{FF2B5EF4-FFF2-40B4-BE49-F238E27FC236}">
              <a16:creationId xmlns:a16="http://schemas.microsoft.com/office/drawing/2014/main" id="{A0FFB648-A88F-4346-B76A-89269FD92E31}"/>
            </a:ext>
          </a:extLst>
        </xdr:cNvPr>
        <xdr:cNvSpPr>
          <a:spLocks noChangeArrowheads="1"/>
        </xdr:cNvSpPr>
      </xdr:nvSpPr>
      <xdr:spPr bwMode="auto">
        <a:xfrm>
          <a:off x="1095375" y="1172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61</xdr:row>
      <xdr:rowOff>57150</xdr:rowOff>
    </xdr:from>
    <xdr:to>
      <xdr:col>3</xdr:col>
      <xdr:colOff>0</xdr:colOff>
      <xdr:row>63</xdr:row>
      <xdr:rowOff>0</xdr:rowOff>
    </xdr:to>
    <xdr:sp macro="" textlink="">
      <xdr:nvSpPr>
        <xdr:cNvPr id="1414" name="AutoShape 46">
          <a:extLst>
            <a:ext uri="{FF2B5EF4-FFF2-40B4-BE49-F238E27FC236}">
              <a16:creationId xmlns:a16="http://schemas.microsoft.com/office/drawing/2014/main" id="{3D15D594-9A6F-43DB-BCC8-E8148F31DDA7}"/>
            </a:ext>
          </a:extLst>
        </xdr:cNvPr>
        <xdr:cNvSpPr>
          <a:spLocks noChangeArrowheads="1"/>
        </xdr:cNvSpPr>
      </xdr:nvSpPr>
      <xdr:spPr bwMode="auto">
        <a:xfrm>
          <a:off x="523875"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72</xdr:row>
      <xdr:rowOff>104775</xdr:rowOff>
    </xdr:from>
    <xdr:to>
      <xdr:col>6</xdr:col>
      <xdr:colOff>0</xdr:colOff>
      <xdr:row>73</xdr:row>
      <xdr:rowOff>19050</xdr:rowOff>
    </xdr:to>
    <xdr:grpSp>
      <xdr:nvGrpSpPr>
        <xdr:cNvPr id="1415" name="Group 1008">
          <a:extLst>
            <a:ext uri="{FF2B5EF4-FFF2-40B4-BE49-F238E27FC236}">
              <a16:creationId xmlns:a16="http://schemas.microsoft.com/office/drawing/2014/main" id="{766C9191-D642-40B3-9E31-9B57777F2224}"/>
            </a:ext>
          </a:extLst>
        </xdr:cNvPr>
        <xdr:cNvGrpSpPr>
          <a:grpSpLocks/>
        </xdr:cNvGrpSpPr>
      </xdr:nvGrpSpPr>
      <xdr:grpSpPr bwMode="auto">
        <a:xfrm>
          <a:off x="1937398" y="14288602"/>
          <a:ext cx="0" cy="102183"/>
          <a:chOff x="5475762" y="47760700"/>
          <a:chExt cx="314325" cy="230209"/>
        </a:xfrm>
      </xdr:grpSpPr>
      <xdr:cxnSp macro="">
        <xdr:nvCxnSpPr>
          <xdr:cNvPr id="1416" name="Straight Connector 1415">
            <a:extLst>
              <a:ext uri="{FF2B5EF4-FFF2-40B4-BE49-F238E27FC236}">
                <a16:creationId xmlns:a16="http://schemas.microsoft.com/office/drawing/2014/main" id="{D073F1FC-FEB0-D71C-EAAC-AB45719484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17" name="Straight Connector 529">
            <a:extLst>
              <a:ext uri="{FF2B5EF4-FFF2-40B4-BE49-F238E27FC236}">
                <a16:creationId xmlns:a16="http://schemas.microsoft.com/office/drawing/2014/main" id="{A52E6485-751D-B5BF-8577-F3AFEC3CC1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18" name="Straight Connector 531">
            <a:extLst>
              <a:ext uri="{FF2B5EF4-FFF2-40B4-BE49-F238E27FC236}">
                <a16:creationId xmlns:a16="http://schemas.microsoft.com/office/drawing/2014/main" id="{E85B3027-354E-B325-5CE6-FCB6BD3C60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19" name="Straight Connector 533">
            <a:extLst>
              <a:ext uri="{FF2B5EF4-FFF2-40B4-BE49-F238E27FC236}">
                <a16:creationId xmlns:a16="http://schemas.microsoft.com/office/drawing/2014/main" id="{EBF9AD06-2FEA-4701-9DB6-47FCA7C1A9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0" name="Straight Connector 535">
            <a:extLst>
              <a:ext uri="{FF2B5EF4-FFF2-40B4-BE49-F238E27FC236}">
                <a16:creationId xmlns:a16="http://schemas.microsoft.com/office/drawing/2014/main" id="{0D15720B-4FD1-660F-DFE9-A522596E1C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1" name="Straight Connector 537">
            <a:extLst>
              <a:ext uri="{FF2B5EF4-FFF2-40B4-BE49-F238E27FC236}">
                <a16:creationId xmlns:a16="http://schemas.microsoft.com/office/drawing/2014/main" id="{8FC7DE73-05C1-DECA-09D6-A0F715915B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22" name="Group 1008">
          <a:extLst>
            <a:ext uri="{FF2B5EF4-FFF2-40B4-BE49-F238E27FC236}">
              <a16:creationId xmlns:a16="http://schemas.microsoft.com/office/drawing/2014/main" id="{CFA7FA8D-7A66-4BE2-A608-546FC850AD3B}"/>
            </a:ext>
          </a:extLst>
        </xdr:cNvPr>
        <xdr:cNvGrpSpPr>
          <a:grpSpLocks/>
        </xdr:cNvGrpSpPr>
      </xdr:nvGrpSpPr>
      <xdr:grpSpPr bwMode="auto">
        <a:xfrm>
          <a:off x="1937398" y="14288602"/>
          <a:ext cx="0" cy="102183"/>
          <a:chOff x="5475762" y="47760700"/>
          <a:chExt cx="314325" cy="230209"/>
        </a:xfrm>
      </xdr:grpSpPr>
      <xdr:cxnSp macro="">
        <xdr:nvCxnSpPr>
          <xdr:cNvPr id="1423" name="Straight Connector 1422">
            <a:extLst>
              <a:ext uri="{FF2B5EF4-FFF2-40B4-BE49-F238E27FC236}">
                <a16:creationId xmlns:a16="http://schemas.microsoft.com/office/drawing/2014/main" id="{D760F662-017E-FCB6-4A26-D58DF41E7C8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24" name="Straight Connector 529">
            <a:extLst>
              <a:ext uri="{FF2B5EF4-FFF2-40B4-BE49-F238E27FC236}">
                <a16:creationId xmlns:a16="http://schemas.microsoft.com/office/drawing/2014/main" id="{B7789F51-6AE2-5351-B6E2-98A1437EA2D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25" name="Straight Connector 531">
            <a:extLst>
              <a:ext uri="{FF2B5EF4-FFF2-40B4-BE49-F238E27FC236}">
                <a16:creationId xmlns:a16="http://schemas.microsoft.com/office/drawing/2014/main" id="{8CC8379E-3C98-B1B7-BBA0-8AAA9FFF75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26" name="Straight Connector 533">
            <a:extLst>
              <a:ext uri="{FF2B5EF4-FFF2-40B4-BE49-F238E27FC236}">
                <a16:creationId xmlns:a16="http://schemas.microsoft.com/office/drawing/2014/main" id="{B47B658E-F78A-E67E-9B51-D5F360419CA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7" name="Straight Connector 535">
            <a:extLst>
              <a:ext uri="{FF2B5EF4-FFF2-40B4-BE49-F238E27FC236}">
                <a16:creationId xmlns:a16="http://schemas.microsoft.com/office/drawing/2014/main" id="{31F40302-C88B-80D5-AA64-8AC99941AC5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8" name="Straight Connector 537">
            <a:extLst>
              <a:ext uri="{FF2B5EF4-FFF2-40B4-BE49-F238E27FC236}">
                <a16:creationId xmlns:a16="http://schemas.microsoft.com/office/drawing/2014/main" id="{1F845099-EF47-59B2-6773-1B4EF3F5EB3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47625</xdr:rowOff>
    </xdr:to>
    <xdr:grpSp>
      <xdr:nvGrpSpPr>
        <xdr:cNvPr id="1429" name="Group 1008">
          <a:extLst>
            <a:ext uri="{FF2B5EF4-FFF2-40B4-BE49-F238E27FC236}">
              <a16:creationId xmlns:a16="http://schemas.microsoft.com/office/drawing/2014/main" id="{AA783CE4-74E0-47D1-95E8-CCFBBE72D2BA}"/>
            </a:ext>
          </a:extLst>
        </xdr:cNvPr>
        <xdr:cNvGrpSpPr>
          <a:grpSpLocks/>
        </xdr:cNvGrpSpPr>
      </xdr:nvGrpSpPr>
      <xdr:grpSpPr bwMode="auto">
        <a:xfrm>
          <a:off x="1937398" y="14317177"/>
          <a:ext cx="0" cy="102183"/>
          <a:chOff x="5475762" y="47760700"/>
          <a:chExt cx="314325" cy="230209"/>
        </a:xfrm>
      </xdr:grpSpPr>
      <xdr:cxnSp macro="">
        <xdr:nvCxnSpPr>
          <xdr:cNvPr id="1430" name="Straight Connector 1429">
            <a:extLst>
              <a:ext uri="{FF2B5EF4-FFF2-40B4-BE49-F238E27FC236}">
                <a16:creationId xmlns:a16="http://schemas.microsoft.com/office/drawing/2014/main" id="{241C2E31-B7F9-1D0D-AB3A-71735B05965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1" name="Straight Connector 529">
            <a:extLst>
              <a:ext uri="{FF2B5EF4-FFF2-40B4-BE49-F238E27FC236}">
                <a16:creationId xmlns:a16="http://schemas.microsoft.com/office/drawing/2014/main" id="{A58DB5DC-C607-BB2D-BA9F-0DCE77D62F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32" name="Straight Connector 531">
            <a:extLst>
              <a:ext uri="{FF2B5EF4-FFF2-40B4-BE49-F238E27FC236}">
                <a16:creationId xmlns:a16="http://schemas.microsoft.com/office/drawing/2014/main" id="{7D621591-4E1B-9513-A7FD-03F42B692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33" name="Straight Connector 533">
            <a:extLst>
              <a:ext uri="{FF2B5EF4-FFF2-40B4-BE49-F238E27FC236}">
                <a16:creationId xmlns:a16="http://schemas.microsoft.com/office/drawing/2014/main" id="{1D203285-25CF-7E6E-9355-AD8600F30BB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4" name="Straight Connector 535">
            <a:extLst>
              <a:ext uri="{FF2B5EF4-FFF2-40B4-BE49-F238E27FC236}">
                <a16:creationId xmlns:a16="http://schemas.microsoft.com/office/drawing/2014/main" id="{FEAACC1E-305E-A25B-321F-9E6321BD127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5" name="Straight Connector 537">
            <a:extLst>
              <a:ext uri="{FF2B5EF4-FFF2-40B4-BE49-F238E27FC236}">
                <a16:creationId xmlns:a16="http://schemas.microsoft.com/office/drawing/2014/main" id="{5CE0D304-16FF-492E-79D8-A045CF7B754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57150</xdr:rowOff>
    </xdr:to>
    <xdr:grpSp>
      <xdr:nvGrpSpPr>
        <xdr:cNvPr id="1436" name="Group 1008">
          <a:extLst>
            <a:ext uri="{FF2B5EF4-FFF2-40B4-BE49-F238E27FC236}">
              <a16:creationId xmlns:a16="http://schemas.microsoft.com/office/drawing/2014/main" id="{B25D46D0-A02A-46C6-B9B1-FA821CC1EB07}"/>
            </a:ext>
          </a:extLst>
        </xdr:cNvPr>
        <xdr:cNvGrpSpPr>
          <a:grpSpLocks/>
        </xdr:cNvGrpSpPr>
      </xdr:nvGrpSpPr>
      <xdr:grpSpPr bwMode="auto">
        <a:xfrm>
          <a:off x="1937398" y="14317177"/>
          <a:ext cx="0" cy="111708"/>
          <a:chOff x="5475762" y="47760700"/>
          <a:chExt cx="314325" cy="230209"/>
        </a:xfrm>
      </xdr:grpSpPr>
      <xdr:cxnSp macro="">
        <xdr:nvCxnSpPr>
          <xdr:cNvPr id="1437" name="Straight Connector 1436">
            <a:extLst>
              <a:ext uri="{FF2B5EF4-FFF2-40B4-BE49-F238E27FC236}">
                <a16:creationId xmlns:a16="http://schemas.microsoft.com/office/drawing/2014/main" id="{E3345CFC-0083-C676-FE4E-3686853A138A}"/>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8" name="Straight Connector 529">
            <a:extLst>
              <a:ext uri="{FF2B5EF4-FFF2-40B4-BE49-F238E27FC236}">
                <a16:creationId xmlns:a16="http://schemas.microsoft.com/office/drawing/2014/main" id="{D2F1E192-E528-B7C4-73DB-D455FD9D6346}"/>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439" name="Straight Connector 531">
            <a:extLst>
              <a:ext uri="{FF2B5EF4-FFF2-40B4-BE49-F238E27FC236}">
                <a16:creationId xmlns:a16="http://schemas.microsoft.com/office/drawing/2014/main" id="{5B523820-6FF5-AA99-D6F6-65A3BD8F7EA1}"/>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440" name="Straight Connector 533">
            <a:extLst>
              <a:ext uri="{FF2B5EF4-FFF2-40B4-BE49-F238E27FC236}">
                <a16:creationId xmlns:a16="http://schemas.microsoft.com/office/drawing/2014/main" id="{EE213CE3-742B-8201-E189-1BF1953935C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1" name="Straight Connector 535">
            <a:extLst>
              <a:ext uri="{FF2B5EF4-FFF2-40B4-BE49-F238E27FC236}">
                <a16:creationId xmlns:a16="http://schemas.microsoft.com/office/drawing/2014/main" id="{46BE2E05-B719-8CC8-45B2-16F9F319DAC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2" name="Straight Connector 537">
            <a:extLst>
              <a:ext uri="{FF2B5EF4-FFF2-40B4-BE49-F238E27FC236}">
                <a16:creationId xmlns:a16="http://schemas.microsoft.com/office/drawing/2014/main" id="{F9BB9DFB-03D3-27CE-D4D2-5306DFD968B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43" name="Group 1008">
          <a:extLst>
            <a:ext uri="{FF2B5EF4-FFF2-40B4-BE49-F238E27FC236}">
              <a16:creationId xmlns:a16="http://schemas.microsoft.com/office/drawing/2014/main" id="{8FF10C68-6FEF-45A1-8F2E-BEEA459D9E74}"/>
            </a:ext>
          </a:extLst>
        </xdr:cNvPr>
        <xdr:cNvGrpSpPr>
          <a:grpSpLocks/>
        </xdr:cNvGrpSpPr>
      </xdr:nvGrpSpPr>
      <xdr:grpSpPr bwMode="auto">
        <a:xfrm>
          <a:off x="1937398" y="14288602"/>
          <a:ext cx="0" cy="102183"/>
          <a:chOff x="5475762" y="47760700"/>
          <a:chExt cx="314325" cy="230209"/>
        </a:xfrm>
      </xdr:grpSpPr>
      <xdr:cxnSp macro="">
        <xdr:nvCxnSpPr>
          <xdr:cNvPr id="1444" name="Straight Connector 1443">
            <a:extLst>
              <a:ext uri="{FF2B5EF4-FFF2-40B4-BE49-F238E27FC236}">
                <a16:creationId xmlns:a16="http://schemas.microsoft.com/office/drawing/2014/main" id="{CB8008DF-A551-6AAB-1517-CCEAE14CD2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45" name="Straight Connector 529">
            <a:extLst>
              <a:ext uri="{FF2B5EF4-FFF2-40B4-BE49-F238E27FC236}">
                <a16:creationId xmlns:a16="http://schemas.microsoft.com/office/drawing/2014/main" id="{66FA7E9B-91BC-9570-6B4A-D920631A5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46" name="Straight Connector 531">
            <a:extLst>
              <a:ext uri="{FF2B5EF4-FFF2-40B4-BE49-F238E27FC236}">
                <a16:creationId xmlns:a16="http://schemas.microsoft.com/office/drawing/2014/main" id="{BA63EFAE-3F9E-418B-8528-A2615D2BD5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47" name="Straight Connector 533">
            <a:extLst>
              <a:ext uri="{FF2B5EF4-FFF2-40B4-BE49-F238E27FC236}">
                <a16:creationId xmlns:a16="http://schemas.microsoft.com/office/drawing/2014/main" id="{0F0BE847-1445-412C-B6ED-6774839E79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8" name="Straight Connector 535">
            <a:extLst>
              <a:ext uri="{FF2B5EF4-FFF2-40B4-BE49-F238E27FC236}">
                <a16:creationId xmlns:a16="http://schemas.microsoft.com/office/drawing/2014/main" id="{24497823-9B6D-AA75-6E10-89718989B9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9" name="Straight Connector 537">
            <a:extLst>
              <a:ext uri="{FF2B5EF4-FFF2-40B4-BE49-F238E27FC236}">
                <a16:creationId xmlns:a16="http://schemas.microsoft.com/office/drawing/2014/main" id="{ED2A64C5-4879-617A-5D89-E5BE6817BD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0" name="Group 1008">
          <a:extLst>
            <a:ext uri="{FF2B5EF4-FFF2-40B4-BE49-F238E27FC236}">
              <a16:creationId xmlns:a16="http://schemas.microsoft.com/office/drawing/2014/main" id="{81223494-9A73-4789-8043-38BEFAF0373D}"/>
            </a:ext>
          </a:extLst>
        </xdr:cNvPr>
        <xdr:cNvGrpSpPr>
          <a:grpSpLocks/>
        </xdr:cNvGrpSpPr>
      </xdr:nvGrpSpPr>
      <xdr:grpSpPr bwMode="auto">
        <a:xfrm>
          <a:off x="1937398" y="14288602"/>
          <a:ext cx="0" cy="102183"/>
          <a:chOff x="5475762" y="47760700"/>
          <a:chExt cx="314325" cy="230209"/>
        </a:xfrm>
      </xdr:grpSpPr>
      <xdr:cxnSp macro="">
        <xdr:nvCxnSpPr>
          <xdr:cNvPr id="1451" name="Straight Connector 1450">
            <a:extLst>
              <a:ext uri="{FF2B5EF4-FFF2-40B4-BE49-F238E27FC236}">
                <a16:creationId xmlns:a16="http://schemas.microsoft.com/office/drawing/2014/main" id="{DD1FD04E-79E7-109B-0137-8DC6D5E59A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2" name="Straight Connector 529">
            <a:extLst>
              <a:ext uri="{FF2B5EF4-FFF2-40B4-BE49-F238E27FC236}">
                <a16:creationId xmlns:a16="http://schemas.microsoft.com/office/drawing/2014/main" id="{B10FCA9E-1799-65AC-CB3E-F9980A8140B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53" name="Straight Connector 531">
            <a:extLst>
              <a:ext uri="{FF2B5EF4-FFF2-40B4-BE49-F238E27FC236}">
                <a16:creationId xmlns:a16="http://schemas.microsoft.com/office/drawing/2014/main" id="{CE843AA0-5B3E-41D6-3380-F589D87A13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54" name="Straight Connector 533">
            <a:extLst>
              <a:ext uri="{FF2B5EF4-FFF2-40B4-BE49-F238E27FC236}">
                <a16:creationId xmlns:a16="http://schemas.microsoft.com/office/drawing/2014/main" id="{6F848D54-7265-9161-152A-A65DAB2D25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5" name="Straight Connector 535">
            <a:extLst>
              <a:ext uri="{FF2B5EF4-FFF2-40B4-BE49-F238E27FC236}">
                <a16:creationId xmlns:a16="http://schemas.microsoft.com/office/drawing/2014/main" id="{BA7D4F56-607B-41C4-9BF9-25F03E2610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6" name="Straight Connector 537">
            <a:extLst>
              <a:ext uri="{FF2B5EF4-FFF2-40B4-BE49-F238E27FC236}">
                <a16:creationId xmlns:a16="http://schemas.microsoft.com/office/drawing/2014/main" id="{5C877D45-6268-DC56-1B7A-26B2A8D553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7" name="Group 1008">
          <a:extLst>
            <a:ext uri="{FF2B5EF4-FFF2-40B4-BE49-F238E27FC236}">
              <a16:creationId xmlns:a16="http://schemas.microsoft.com/office/drawing/2014/main" id="{D6F95D16-BC96-4398-821A-4228CD198D55}"/>
            </a:ext>
          </a:extLst>
        </xdr:cNvPr>
        <xdr:cNvGrpSpPr>
          <a:grpSpLocks/>
        </xdr:cNvGrpSpPr>
      </xdr:nvGrpSpPr>
      <xdr:grpSpPr bwMode="auto">
        <a:xfrm>
          <a:off x="1937398" y="14288602"/>
          <a:ext cx="0" cy="102183"/>
          <a:chOff x="5475762" y="47760700"/>
          <a:chExt cx="314325" cy="230209"/>
        </a:xfrm>
      </xdr:grpSpPr>
      <xdr:cxnSp macro="">
        <xdr:nvCxnSpPr>
          <xdr:cNvPr id="1458" name="Straight Connector 1457">
            <a:extLst>
              <a:ext uri="{FF2B5EF4-FFF2-40B4-BE49-F238E27FC236}">
                <a16:creationId xmlns:a16="http://schemas.microsoft.com/office/drawing/2014/main" id="{A807DA4A-ACE6-1CD5-7E81-3603D8E098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9" name="Straight Connector 529">
            <a:extLst>
              <a:ext uri="{FF2B5EF4-FFF2-40B4-BE49-F238E27FC236}">
                <a16:creationId xmlns:a16="http://schemas.microsoft.com/office/drawing/2014/main" id="{BB5CB81B-B8BD-680D-39E2-2D30C466C87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0" name="Straight Connector 531">
            <a:extLst>
              <a:ext uri="{FF2B5EF4-FFF2-40B4-BE49-F238E27FC236}">
                <a16:creationId xmlns:a16="http://schemas.microsoft.com/office/drawing/2014/main" id="{6D6CE7A6-ACD5-CB10-2381-F262F8EF521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1" name="Straight Connector 533">
            <a:extLst>
              <a:ext uri="{FF2B5EF4-FFF2-40B4-BE49-F238E27FC236}">
                <a16:creationId xmlns:a16="http://schemas.microsoft.com/office/drawing/2014/main" id="{5D990873-51B9-16D9-699D-E62660D00C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2" name="Straight Connector 535">
            <a:extLst>
              <a:ext uri="{FF2B5EF4-FFF2-40B4-BE49-F238E27FC236}">
                <a16:creationId xmlns:a16="http://schemas.microsoft.com/office/drawing/2014/main" id="{B359BEA7-E8E7-69E4-8831-41EEC19780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3" name="Straight Connector 537">
            <a:extLst>
              <a:ext uri="{FF2B5EF4-FFF2-40B4-BE49-F238E27FC236}">
                <a16:creationId xmlns:a16="http://schemas.microsoft.com/office/drawing/2014/main" id="{187FA52A-CB9A-2758-8C6D-7D9030443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64" name="Group 1008">
          <a:extLst>
            <a:ext uri="{FF2B5EF4-FFF2-40B4-BE49-F238E27FC236}">
              <a16:creationId xmlns:a16="http://schemas.microsoft.com/office/drawing/2014/main" id="{6FCE3CCA-A207-411F-B312-8475B5A689A3}"/>
            </a:ext>
          </a:extLst>
        </xdr:cNvPr>
        <xdr:cNvGrpSpPr>
          <a:grpSpLocks/>
        </xdr:cNvGrpSpPr>
      </xdr:nvGrpSpPr>
      <xdr:grpSpPr bwMode="auto">
        <a:xfrm>
          <a:off x="1937398" y="14288602"/>
          <a:ext cx="0" cy="102183"/>
          <a:chOff x="5475762" y="47760700"/>
          <a:chExt cx="314325" cy="230209"/>
        </a:xfrm>
      </xdr:grpSpPr>
      <xdr:cxnSp macro="">
        <xdr:nvCxnSpPr>
          <xdr:cNvPr id="1465" name="Straight Connector 1464">
            <a:extLst>
              <a:ext uri="{FF2B5EF4-FFF2-40B4-BE49-F238E27FC236}">
                <a16:creationId xmlns:a16="http://schemas.microsoft.com/office/drawing/2014/main" id="{828F1A04-4C84-AD90-5346-6B2E932428F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66" name="Straight Connector 529">
            <a:extLst>
              <a:ext uri="{FF2B5EF4-FFF2-40B4-BE49-F238E27FC236}">
                <a16:creationId xmlns:a16="http://schemas.microsoft.com/office/drawing/2014/main" id="{C53DA44B-B31E-988C-66B4-CD2B9784BA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7" name="Straight Connector 531">
            <a:extLst>
              <a:ext uri="{FF2B5EF4-FFF2-40B4-BE49-F238E27FC236}">
                <a16:creationId xmlns:a16="http://schemas.microsoft.com/office/drawing/2014/main" id="{2000810B-0661-0FBB-56DC-F1AD186972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8" name="Straight Connector 533">
            <a:extLst>
              <a:ext uri="{FF2B5EF4-FFF2-40B4-BE49-F238E27FC236}">
                <a16:creationId xmlns:a16="http://schemas.microsoft.com/office/drawing/2014/main" id="{352192CA-65BE-D3E0-3796-FDE4403727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9" name="Straight Connector 535">
            <a:extLst>
              <a:ext uri="{FF2B5EF4-FFF2-40B4-BE49-F238E27FC236}">
                <a16:creationId xmlns:a16="http://schemas.microsoft.com/office/drawing/2014/main" id="{3DC8D165-E897-900A-2A02-AA003397D1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0" name="Straight Connector 537">
            <a:extLst>
              <a:ext uri="{FF2B5EF4-FFF2-40B4-BE49-F238E27FC236}">
                <a16:creationId xmlns:a16="http://schemas.microsoft.com/office/drawing/2014/main" id="{BF9EFFC5-6548-C85A-0E45-333E529919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1" name="Group 1008">
          <a:extLst>
            <a:ext uri="{FF2B5EF4-FFF2-40B4-BE49-F238E27FC236}">
              <a16:creationId xmlns:a16="http://schemas.microsoft.com/office/drawing/2014/main" id="{EF085E14-77F0-4567-A74C-C46149B0519F}"/>
            </a:ext>
          </a:extLst>
        </xdr:cNvPr>
        <xdr:cNvGrpSpPr>
          <a:grpSpLocks/>
        </xdr:cNvGrpSpPr>
      </xdr:nvGrpSpPr>
      <xdr:grpSpPr bwMode="auto">
        <a:xfrm>
          <a:off x="1937398" y="14288602"/>
          <a:ext cx="0" cy="102183"/>
          <a:chOff x="5475762" y="47760700"/>
          <a:chExt cx="314325" cy="230209"/>
        </a:xfrm>
      </xdr:grpSpPr>
      <xdr:cxnSp macro="">
        <xdr:nvCxnSpPr>
          <xdr:cNvPr id="1472" name="Straight Connector 1471">
            <a:extLst>
              <a:ext uri="{FF2B5EF4-FFF2-40B4-BE49-F238E27FC236}">
                <a16:creationId xmlns:a16="http://schemas.microsoft.com/office/drawing/2014/main" id="{693B7F42-9DD9-F828-2C5B-31058D652F9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73" name="Straight Connector 529">
            <a:extLst>
              <a:ext uri="{FF2B5EF4-FFF2-40B4-BE49-F238E27FC236}">
                <a16:creationId xmlns:a16="http://schemas.microsoft.com/office/drawing/2014/main" id="{5F717595-D42E-D808-7F09-16A372DF17C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74" name="Straight Connector 531">
            <a:extLst>
              <a:ext uri="{FF2B5EF4-FFF2-40B4-BE49-F238E27FC236}">
                <a16:creationId xmlns:a16="http://schemas.microsoft.com/office/drawing/2014/main" id="{6A396C3B-B995-00C2-ACBA-D896AE16DD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5" name="Straight Connector 533">
            <a:extLst>
              <a:ext uri="{FF2B5EF4-FFF2-40B4-BE49-F238E27FC236}">
                <a16:creationId xmlns:a16="http://schemas.microsoft.com/office/drawing/2014/main" id="{E0F0E32C-5B63-DFFD-DA4A-D777B5B2DA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6" name="Straight Connector 535">
            <a:extLst>
              <a:ext uri="{FF2B5EF4-FFF2-40B4-BE49-F238E27FC236}">
                <a16:creationId xmlns:a16="http://schemas.microsoft.com/office/drawing/2014/main" id="{B6216BA8-425C-7BBD-E4F8-6C52F8F24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7" name="Straight Connector 537">
            <a:extLst>
              <a:ext uri="{FF2B5EF4-FFF2-40B4-BE49-F238E27FC236}">
                <a16:creationId xmlns:a16="http://schemas.microsoft.com/office/drawing/2014/main" id="{F32DC774-63F8-0536-FAC6-8AA27E9AFF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8" name="Group 1008">
          <a:extLst>
            <a:ext uri="{FF2B5EF4-FFF2-40B4-BE49-F238E27FC236}">
              <a16:creationId xmlns:a16="http://schemas.microsoft.com/office/drawing/2014/main" id="{53C23717-9C35-4D9F-B708-9C0229E29B27}"/>
            </a:ext>
          </a:extLst>
        </xdr:cNvPr>
        <xdr:cNvGrpSpPr>
          <a:grpSpLocks/>
        </xdr:cNvGrpSpPr>
      </xdr:nvGrpSpPr>
      <xdr:grpSpPr bwMode="auto">
        <a:xfrm>
          <a:off x="1937398" y="14288602"/>
          <a:ext cx="0" cy="102183"/>
          <a:chOff x="5475762" y="47760700"/>
          <a:chExt cx="314325" cy="230209"/>
        </a:xfrm>
      </xdr:grpSpPr>
      <xdr:cxnSp macro="">
        <xdr:nvCxnSpPr>
          <xdr:cNvPr id="1479" name="Straight Connector 1478">
            <a:extLst>
              <a:ext uri="{FF2B5EF4-FFF2-40B4-BE49-F238E27FC236}">
                <a16:creationId xmlns:a16="http://schemas.microsoft.com/office/drawing/2014/main" id="{963DA06A-EB37-B15B-25F7-27A15647B3E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0" name="Straight Connector 529">
            <a:extLst>
              <a:ext uri="{FF2B5EF4-FFF2-40B4-BE49-F238E27FC236}">
                <a16:creationId xmlns:a16="http://schemas.microsoft.com/office/drawing/2014/main" id="{8AADA340-EAD3-A24F-997D-E21A118E4D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1" name="Straight Connector 531">
            <a:extLst>
              <a:ext uri="{FF2B5EF4-FFF2-40B4-BE49-F238E27FC236}">
                <a16:creationId xmlns:a16="http://schemas.microsoft.com/office/drawing/2014/main" id="{854E01D2-2FA6-4FF4-7986-581AB129312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2" name="Straight Connector 533">
            <a:extLst>
              <a:ext uri="{FF2B5EF4-FFF2-40B4-BE49-F238E27FC236}">
                <a16:creationId xmlns:a16="http://schemas.microsoft.com/office/drawing/2014/main" id="{E4D3DA7D-2128-0A08-1BAC-D1550A93F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3" name="Straight Connector 535">
            <a:extLst>
              <a:ext uri="{FF2B5EF4-FFF2-40B4-BE49-F238E27FC236}">
                <a16:creationId xmlns:a16="http://schemas.microsoft.com/office/drawing/2014/main" id="{94178DFF-EC46-6EC1-7584-8EBA2E0E82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4" name="Straight Connector 537">
            <a:extLst>
              <a:ext uri="{FF2B5EF4-FFF2-40B4-BE49-F238E27FC236}">
                <a16:creationId xmlns:a16="http://schemas.microsoft.com/office/drawing/2014/main" id="{85BEE3A6-0481-FA9A-9916-2EC7A762EA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85" name="Group 1008">
          <a:extLst>
            <a:ext uri="{FF2B5EF4-FFF2-40B4-BE49-F238E27FC236}">
              <a16:creationId xmlns:a16="http://schemas.microsoft.com/office/drawing/2014/main" id="{114119B4-0D2D-4549-9DD9-6A16FB16A970}"/>
            </a:ext>
          </a:extLst>
        </xdr:cNvPr>
        <xdr:cNvGrpSpPr>
          <a:grpSpLocks/>
        </xdr:cNvGrpSpPr>
      </xdr:nvGrpSpPr>
      <xdr:grpSpPr bwMode="auto">
        <a:xfrm>
          <a:off x="1937398" y="14288602"/>
          <a:ext cx="0" cy="102183"/>
          <a:chOff x="5475762" y="47760700"/>
          <a:chExt cx="314325" cy="230209"/>
        </a:xfrm>
      </xdr:grpSpPr>
      <xdr:cxnSp macro="">
        <xdr:nvCxnSpPr>
          <xdr:cNvPr id="1486" name="Straight Connector 1485">
            <a:extLst>
              <a:ext uri="{FF2B5EF4-FFF2-40B4-BE49-F238E27FC236}">
                <a16:creationId xmlns:a16="http://schemas.microsoft.com/office/drawing/2014/main" id="{41E70CA0-AA13-5910-FE2A-A0F6778527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7" name="Straight Connector 529">
            <a:extLst>
              <a:ext uri="{FF2B5EF4-FFF2-40B4-BE49-F238E27FC236}">
                <a16:creationId xmlns:a16="http://schemas.microsoft.com/office/drawing/2014/main" id="{E23E365E-01B1-6FF9-E775-EF567060AF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8" name="Straight Connector 531">
            <a:extLst>
              <a:ext uri="{FF2B5EF4-FFF2-40B4-BE49-F238E27FC236}">
                <a16:creationId xmlns:a16="http://schemas.microsoft.com/office/drawing/2014/main" id="{605BA57C-F75D-F222-173A-93C26C37DB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9" name="Straight Connector 533">
            <a:extLst>
              <a:ext uri="{FF2B5EF4-FFF2-40B4-BE49-F238E27FC236}">
                <a16:creationId xmlns:a16="http://schemas.microsoft.com/office/drawing/2014/main" id="{2F628D0D-A23E-DE92-8B4E-90AF124F77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0" name="Straight Connector 535">
            <a:extLst>
              <a:ext uri="{FF2B5EF4-FFF2-40B4-BE49-F238E27FC236}">
                <a16:creationId xmlns:a16="http://schemas.microsoft.com/office/drawing/2014/main" id="{3A2B72E0-4700-2E9A-210B-30CF1D3296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1" name="Straight Connector 537">
            <a:extLst>
              <a:ext uri="{FF2B5EF4-FFF2-40B4-BE49-F238E27FC236}">
                <a16:creationId xmlns:a16="http://schemas.microsoft.com/office/drawing/2014/main" id="{D8CF3386-2439-702F-F2E5-4EDC225141D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2" name="Group 1008">
          <a:extLst>
            <a:ext uri="{FF2B5EF4-FFF2-40B4-BE49-F238E27FC236}">
              <a16:creationId xmlns:a16="http://schemas.microsoft.com/office/drawing/2014/main" id="{AFEC6586-6911-42AB-B7A6-F512CB826748}"/>
            </a:ext>
          </a:extLst>
        </xdr:cNvPr>
        <xdr:cNvGrpSpPr>
          <a:grpSpLocks/>
        </xdr:cNvGrpSpPr>
      </xdr:nvGrpSpPr>
      <xdr:grpSpPr bwMode="auto">
        <a:xfrm>
          <a:off x="1937398" y="14288602"/>
          <a:ext cx="0" cy="102183"/>
          <a:chOff x="5475762" y="47760700"/>
          <a:chExt cx="314325" cy="230209"/>
        </a:xfrm>
      </xdr:grpSpPr>
      <xdr:cxnSp macro="">
        <xdr:nvCxnSpPr>
          <xdr:cNvPr id="1493" name="Straight Connector 1492">
            <a:extLst>
              <a:ext uri="{FF2B5EF4-FFF2-40B4-BE49-F238E27FC236}">
                <a16:creationId xmlns:a16="http://schemas.microsoft.com/office/drawing/2014/main" id="{EE340273-BFBD-28B3-AEC7-DFB58319DE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94" name="Straight Connector 529">
            <a:extLst>
              <a:ext uri="{FF2B5EF4-FFF2-40B4-BE49-F238E27FC236}">
                <a16:creationId xmlns:a16="http://schemas.microsoft.com/office/drawing/2014/main" id="{9C654EDA-51B8-78D9-C89E-F61725C1FD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95" name="Straight Connector 531">
            <a:extLst>
              <a:ext uri="{FF2B5EF4-FFF2-40B4-BE49-F238E27FC236}">
                <a16:creationId xmlns:a16="http://schemas.microsoft.com/office/drawing/2014/main" id="{4AE605EC-7359-4170-66B0-777AC39DB2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96" name="Straight Connector 533">
            <a:extLst>
              <a:ext uri="{FF2B5EF4-FFF2-40B4-BE49-F238E27FC236}">
                <a16:creationId xmlns:a16="http://schemas.microsoft.com/office/drawing/2014/main" id="{789D9DBB-F5B9-E14E-3174-1866B63BF7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7" name="Straight Connector 535">
            <a:extLst>
              <a:ext uri="{FF2B5EF4-FFF2-40B4-BE49-F238E27FC236}">
                <a16:creationId xmlns:a16="http://schemas.microsoft.com/office/drawing/2014/main" id="{3999EC2E-F80C-FC6B-6F21-301F75845F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8" name="Straight Connector 537">
            <a:extLst>
              <a:ext uri="{FF2B5EF4-FFF2-40B4-BE49-F238E27FC236}">
                <a16:creationId xmlns:a16="http://schemas.microsoft.com/office/drawing/2014/main" id="{B14D3C4F-2A5D-DA80-634E-78B88319F7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9" name="Group 1008">
          <a:extLst>
            <a:ext uri="{FF2B5EF4-FFF2-40B4-BE49-F238E27FC236}">
              <a16:creationId xmlns:a16="http://schemas.microsoft.com/office/drawing/2014/main" id="{D91928FD-927A-48C8-ACE2-167BDB92B073}"/>
            </a:ext>
          </a:extLst>
        </xdr:cNvPr>
        <xdr:cNvGrpSpPr>
          <a:grpSpLocks/>
        </xdr:cNvGrpSpPr>
      </xdr:nvGrpSpPr>
      <xdr:grpSpPr bwMode="auto">
        <a:xfrm>
          <a:off x="1937398" y="14288602"/>
          <a:ext cx="0" cy="102183"/>
          <a:chOff x="5475762" y="47760700"/>
          <a:chExt cx="314325" cy="230209"/>
        </a:xfrm>
      </xdr:grpSpPr>
      <xdr:cxnSp macro="">
        <xdr:nvCxnSpPr>
          <xdr:cNvPr id="1500" name="Straight Connector 1499">
            <a:extLst>
              <a:ext uri="{FF2B5EF4-FFF2-40B4-BE49-F238E27FC236}">
                <a16:creationId xmlns:a16="http://schemas.microsoft.com/office/drawing/2014/main" id="{8D2BF1E0-B777-0850-F02A-E1E4DD55D41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1" name="Straight Connector 529">
            <a:extLst>
              <a:ext uri="{FF2B5EF4-FFF2-40B4-BE49-F238E27FC236}">
                <a16:creationId xmlns:a16="http://schemas.microsoft.com/office/drawing/2014/main" id="{9818CA4C-D3FE-6577-D5C5-0DAD6EBE434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2" name="Straight Connector 531">
            <a:extLst>
              <a:ext uri="{FF2B5EF4-FFF2-40B4-BE49-F238E27FC236}">
                <a16:creationId xmlns:a16="http://schemas.microsoft.com/office/drawing/2014/main" id="{7B1336AF-24EF-EEFC-959A-8900D0695C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03" name="Straight Connector 533">
            <a:extLst>
              <a:ext uri="{FF2B5EF4-FFF2-40B4-BE49-F238E27FC236}">
                <a16:creationId xmlns:a16="http://schemas.microsoft.com/office/drawing/2014/main" id="{505F7F16-FE8C-6199-6C89-BAC88FBC8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4" name="Straight Connector 535">
            <a:extLst>
              <a:ext uri="{FF2B5EF4-FFF2-40B4-BE49-F238E27FC236}">
                <a16:creationId xmlns:a16="http://schemas.microsoft.com/office/drawing/2014/main" id="{AEB9F7AA-F36D-06D8-2D1C-D635A3F49D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5" name="Straight Connector 537">
            <a:extLst>
              <a:ext uri="{FF2B5EF4-FFF2-40B4-BE49-F238E27FC236}">
                <a16:creationId xmlns:a16="http://schemas.microsoft.com/office/drawing/2014/main" id="{22FAB172-6AF2-0905-012A-4D7258AFA3A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06" name="Group 1008">
          <a:extLst>
            <a:ext uri="{FF2B5EF4-FFF2-40B4-BE49-F238E27FC236}">
              <a16:creationId xmlns:a16="http://schemas.microsoft.com/office/drawing/2014/main" id="{E26E6C6C-856F-4BDD-99B8-AAE41B92F2D4}"/>
            </a:ext>
          </a:extLst>
        </xdr:cNvPr>
        <xdr:cNvGrpSpPr>
          <a:grpSpLocks/>
        </xdr:cNvGrpSpPr>
      </xdr:nvGrpSpPr>
      <xdr:grpSpPr bwMode="auto">
        <a:xfrm>
          <a:off x="1937398" y="14288602"/>
          <a:ext cx="0" cy="102183"/>
          <a:chOff x="5475762" y="47760700"/>
          <a:chExt cx="314325" cy="230209"/>
        </a:xfrm>
      </xdr:grpSpPr>
      <xdr:cxnSp macro="">
        <xdr:nvCxnSpPr>
          <xdr:cNvPr id="1507" name="Straight Connector 1506">
            <a:extLst>
              <a:ext uri="{FF2B5EF4-FFF2-40B4-BE49-F238E27FC236}">
                <a16:creationId xmlns:a16="http://schemas.microsoft.com/office/drawing/2014/main" id="{0227BEC0-075C-6519-35B8-564085288D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8" name="Straight Connector 529">
            <a:extLst>
              <a:ext uri="{FF2B5EF4-FFF2-40B4-BE49-F238E27FC236}">
                <a16:creationId xmlns:a16="http://schemas.microsoft.com/office/drawing/2014/main" id="{4F24DDEF-3DBB-B587-2F1E-637F24351DE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9" name="Straight Connector 531">
            <a:extLst>
              <a:ext uri="{FF2B5EF4-FFF2-40B4-BE49-F238E27FC236}">
                <a16:creationId xmlns:a16="http://schemas.microsoft.com/office/drawing/2014/main" id="{05E129EF-CE90-B01A-62DD-468BC40A0F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0" name="Straight Connector 533">
            <a:extLst>
              <a:ext uri="{FF2B5EF4-FFF2-40B4-BE49-F238E27FC236}">
                <a16:creationId xmlns:a16="http://schemas.microsoft.com/office/drawing/2014/main" id="{1ADDD07D-1867-15D4-C3B9-4D2252E76D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1" name="Straight Connector 535">
            <a:extLst>
              <a:ext uri="{FF2B5EF4-FFF2-40B4-BE49-F238E27FC236}">
                <a16:creationId xmlns:a16="http://schemas.microsoft.com/office/drawing/2014/main" id="{78F6DC38-3691-24F0-009A-D0147AC031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2" name="Straight Connector 537">
            <a:extLst>
              <a:ext uri="{FF2B5EF4-FFF2-40B4-BE49-F238E27FC236}">
                <a16:creationId xmlns:a16="http://schemas.microsoft.com/office/drawing/2014/main" id="{F72AFCB4-113C-99F6-CEB7-E43335F945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13" name="Group 1008">
          <a:extLst>
            <a:ext uri="{FF2B5EF4-FFF2-40B4-BE49-F238E27FC236}">
              <a16:creationId xmlns:a16="http://schemas.microsoft.com/office/drawing/2014/main" id="{F36ABCC7-E7EE-4EAD-9C78-7F3821B608D9}"/>
            </a:ext>
          </a:extLst>
        </xdr:cNvPr>
        <xdr:cNvGrpSpPr>
          <a:grpSpLocks/>
        </xdr:cNvGrpSpPr>
      </xdr:nvGrpSpPr>
      <xdr:grpSpPr bwMode="auto">
        <a:xfrm>
          <a:off x="1937398" y="14288602"/>
          <a:ext cx="0" cy="102183"/>
          <a:chOff x="5475762" y="47760700"/>
          <a:chExt cx="314325" cy="230209"/>
        </a:xfrm>
      </xdr:grpSpPr>
      <xdr:cxnSp macro="">
        <xdr:nvCxnSpPr>
          <xdr:cNvPr id="1514" name="Straight Connector 1513">
            <a:extLst>
              <a:ext uri="{FF2B5EF4-FFF2-40B4-BE49-F238E27FC236}">
                <a16:creationId xmlns:a16="http://schemas.microsoft.com/office/drawing/2014/main" id="{935562DE-616C-5818-753D-C90001E309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15" name="Straight Connector 529">
            <a:extLst>
              <a:ext uri="{FF2B5EF4-FFF2-40B4-BE49-F238E27FC236}">
                <a16:creationId xmlns:a16="http://schemas.microsoft.com/office/drawing/2014/main" id="{2B5C1293-D773-4B8A-CCA7-7832FC1E76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16" name="Straight Connector 531">
            <a:extLst>
              <a:ext uri="{FF2B5EF4-FFF2-40B4-BE49-F238E27FC236}">
                <a16:creationId xmlns:a16="http://schemas.microsoft.com/office/drawing/2014/main" id="{D1D2C622-FC25-16A2-4FC1-98752D2DF7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7" name="Straight Connector 533">
            <a:extLst>
              <a:ext uri="{FF2B5EF4-FFF2-40B4-BE49-F238E27FC236}">
                <a16:creationId xmlns:a16="http://schemas.microsoft.com/office/drawing/2014/main" id="{91DA6E61-06BF-08C7-D216-CA84F0DE97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8" name="Straight Connector 535">
            <a:extLst>
              <a:ext uri="{FF2B5EF4-FFF2-40B4-BE49-F238E27FC236}">
                <a16:creationId xmlns:a16="http://schemas.microsoft.com/office/drawing/2014/main" id="{963A7427-6057-4867-CADA-F9AC9E2171F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9" name="Straight Connector 537">
            <a:extLst>
              <a:ext uri="{FF2B5EF4-FFF2-40B4-BE49-F238E27FC236}">
                <a16:creationId xmlns:a16="http://schemas.microsoft.com/office/drawing/2014/main" id="{EFF1774C-33B6-592B-3FF6-6BBD5D507F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0" name="Group 1008">
          <a:extLst>
            <a:ext uri="{FF2B5EF4-FFF2-40B4-BE49-F238E27FC236}">
              <a16:creationId xmlns:a16="http://schemas.microsoft.com/office/drawing/2014/main" id="{4F78AA29-14D9-4A6E-9310-6FB8F8FE4AE0}"/>
            </a:ext>
          </a:extLst>
        </xdr:cNvPr>
        <xdr:cNvGrpSpPr>
          <a:grpSpLocks/>
        </xdr:cNvGrpSpPr>
      </xdr:nvGrpSpPr>
      <xdr:grpSpPr bwMode="auto">
        <a:xfrm>
          <a:off x="1937398" y="14288602"/>
          <a:ext cx="0" cy="102183"/>
          <a:chOff x="5475762" y="47760700"/>
          <a:chExt cx="314325" cy="230209"/>
        </a:xfrm>
      </xdr:grpSpPr>
      <xdr:cxnSp macro="">
        <xdr:nvCxnSpPr>
          <xdr:cNvPr id="1521" name="Straight Connector 1520">
            <a:extLst>
              <a:ext uri="{FF2B5EF4-FFF2-40B4-BE49-F238E27FC236}">
                <a16:creationId xmlns:a16="http://schemas.microsoft.com/office/drawing/2014/main" id="{CBFFE2F8-1DC5-F23A-6664-E00613DEAA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2" name="Straight Connector 529">
            <a:extLst>
              <a:ext uri="{FF2B5EF4-FFF2-40B4-BE49-F238E27FC236}">
                <a16:creationId xmlns:a16="http://schemas.microsoft.com/office/drawing/2014/main" id="{A0F724BB-C534-25A6-F72A-FE4B65F0BD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23" name="Straight Connector 531">
            <a:extLst>
              <a:ext uri="{FF2B5EF4-FFF2-40B4-BE49-F238E27FC236}">
                <a16:creationId xmlns:a16="http://schemas.microsoft.com/office/drawing/2014/main" id="{292D48D6-7B82-CB3C-00B8-A34AC2BC74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24" name="Straight Connector 533">
            <a:extLst>
              <a:ext uri="{FF2B5EF4-FFF2-40B4-BE49-F238E27FC236}">
                <a16:creationId xmlns:a16="http://schemas.microsoft.com/office/drawing/2014/main" id="{98A9C8AA-301A-B3FC-1354-A32F23B7F5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5" name="Straight Connector 535">
            <a:extLst>
              <a:ext uri="{FF2B5EF4-FFF2-40B4-BE49-F238E27FC236}">
                <a16:creationId xmlns:a16="http://schemas.microsoft.com/office/drawing/2014/main" id="{13AD042F-884E-F6CE-CB2D-F1B6641501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6" name="Straight Connector 537">
            <a:extLst>
              <a:ext uri="{FF2B5EF4-FFF2-40B4-BE49-F238E27FC236}">
                <a16:creationId xmlns:a16="http://schemas.microsoft.com/office/drawing/2014/main" id="{BE0914F2-F652-489F-1D50-177DABA831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7" name="Group 1008">
          <a:extLst>
            <a:ext uri="{FF2B5EF4-FFF2-40B4-BE49-F238E27FC236}">
              <a16:creationId xmlns:a16="http://schemas.microsoft.com/office/drawing/2014/main" id="{9985A8E6-AFB9-49E1-875B-0976BA1E8AD6}"/>
            </a:ext>
          </a:extLst>
        </xdr:cNvPr>
        <xdr:cNvGrpSpPr>
          <a:grpSpLocks/>
        </xdr:cNvGrpSpPr>
      </xdr:nvGrpSpPr>
      <xdr:grpSpPr bwMode="auto">
        <a:xfrm>
          <a:off x="1937398" y="14288602"/>
          <a:ext cx="0" cy="102183"/>
          <a:chOff x="5475762" y="47760700"/>
          <a:chExt cx="314325" cy="230209"/>
        </a:xfrm>
      </xdr:grpSpPr>
      <xdr:cxnSp macro="">
        <xdr:nvCxnSpPr>
          <xdr:cNvPr id="1528" name="Straight Connector 1527">
            <a:extLst>
              <a:ext uri="{FF2B5EF4-FFF2-40B4-BE49-F238E27FC236}">
                <a16:creationId xmlns:a16="http://schemas.microsoft.com/office/drawing/2014/main" id="{B9363353-4752-4123-AE4C-F3DE6B92F5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9" name="Straight Connector 529">
            <a:extLst>
              <a:ext uri="{FF2B5EF4-FFF2-40B4-BE49-F238E27FC236}">
                <a16:creationId xmlns:a16="http://schemas.microsoft.com/office/drawing/2014/main" id="{0CCA3112-1B0C-00F5-A342-CBDB950269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0" name="Straight Connector 531">
            <a:extLst>
              <a:ext uri="{FF2B5EF4-FFF2-40B4-BE49-F238E27FC236}">
                <a16:creationId xmlns:a16="http://schemas.microsoft.com/office/drawing/2014/main" id="{AE3AA8DE-35A7-D6B9-C44E-FB17214DDC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1" name="Straight Connector 533">
            <a:extLst>
              <a:ext uri="{FF2B5EF4-FFF2-40B4-BE49-F238E27FC236}">
                <a16:creationId xmlns:a16="http://schemas.microsoft.com/office/drawing/2014/main" id="{0975D2C7-5771-8587-838A-9B9DFC944F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2" name="Straight Connector 535">
            <a:extLst>
              <a:ext uri="{FF2B5EF4-FFF2-40B4-BE49-F238E27FC236}">
                <a16:creationId xmlns:a16="http://schemas.microsoft.com/office/drawing/2014/main" id="{538D8221-9458-F148-7286-C9367BA623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3" name="Straight Connector 537">
            <a:extLst>
              <a:ext uri="{FF2B5EF4-FFF2-40B4-BE49-F238E27FC236}">
                <a16:creationId xmlns:a16="http://schemas.microsoft.com/office/drawing/2014/main" id="{827D50B3-BB99-FB9F-3004-FD9A5A975C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34" name="Group 1008">
          <a:extLst>
            <a:ext uri="{FF2B5EF4-FFF2-40B4-BE49-F238E27FC236}">
              <a16:creationId xmlns:a16="http://schemas.microsoft.com/office/drawing/2014/main" id="{411390B9-86EF-41BC-9650-284D87BA45D0}"/>
            </a:ext>
          </a:extLst>
        </xdr:cNvPr>
        <xdr:cNvGrpSpPr>
          <a:grpSpLocks/>
        </xdr:cNvGrpSpPr>
      </xdr:nvGrpSpPr>
      <xdr:grpSpPr bwMode="auto">
        <a:xfrm>
          <a:off x="1937398" y="14288602"/>
          <a:ext cx="0" cy="102183"/>
          <a:chOff x="5475762" y="47760700"/>
          <a:chExt cx="314325" cy="230209"/>
        </a:xfrm>
      </xdr:grpSpPr>
      <xdr:cxnSp macro="">
        <xdr:nvCxnSpPr>
          <xdr:cNvPr id="1535" name="Straight Connector 1534">
            <a:extLst>
              <a:ext uri="{FF2B5EF4-FFF2-40B4-BE49-F238E27FC236}">
                <a16:creationId xmlns:a16="http://schemas.microsoft.com/office/drawing/2014/main" id="{5D2778EB-0C56-F5C1-E2DE-29707ECCF1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36" name="Straight Connector 529">
            <a:extLst>
              <a:ext uri="{FF2B5EF4-FFF2-40B4-BE49-F238E27FC236}">
                <a16:creationId xmlns:a16="http://schemas.microsoft.com/office/drawing/2014/main" id="{92132890-E43C-2C1E-F50B-75F6AF600C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7" name="Straight Connector 531">
            <a:extLst>
              <a:ext uri="{FF2B5EF4-FFF2-40B4-BE49-F238E27FC236}">
                <a16:creationId xmlns:a16="http://schemas.microsoft.com/office/drawing/2014/main" id="{DE776558-9875-E8B2-81FC-1256061125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8" name="Straight Connector 533">
            <a:extLst>
              <a:ext uri="{FF2B5EF4-FFF2-40B4-BE49-F238E27FC236}">
                <a16:creationId xmlns:a16="http://schemas.microsoft.com/office/drawing/2014/main" id="{817D86B4-03D5-702D-2B5C-C489458436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9" name="Straight Connector 535">
            <a:extLst>
              <a:ext uri="{FF2B5EF4-FFF2-40B4-BE49-F238E27FC236}">
                <a16:creationId xmlns:a16="http://schemas.microsoft.com/office/drawing/2014/main" id="{7FA9D812-A183-A4E2-60BF-98D4186F47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0" name="Straight Connector 537">
            <a:extLst>
              <a:ext uri="{FF2B5EF4-FFF2-40B4-BE49-F238E27FC236}">
                <a16:creationId xmlns:a16="http://schemas.microsoft.com/office/drawing/2014/main" id="{357363F1-9455-7466-CFB8-D06B77759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1" name="Group 1008">
          <a:extLst>
            <a:ext uri="{FF2B5EF4-FFF2-40B4-BE49-F238E27FC236}">
              <a16:creationId xmlns:a16="http://schemas.microsoft.com/office/drawing/2014/main" id="{44ECCB04-FC38-40CD-9821-4E41DAC7B09C}"/>
            </a:ext>
          </a:extLst>
        </xdr:cNvPr>
        <xdr:cNvGrpSpPr>
          <a:grpSpLocks/>
        </xdr:cNvGrpSpPr>
      </xdr:nvGrpSpPr>
      <xdr:grpSpPr bwMode="auto">
        <a:xfrm>
          <a:off x="1937398" y="14288602"/>
          <a:ext cx="0" cy="102183"/>
          <a:chOff x="5475762" y="47760700"/>
          <a:chExt cx="314325" cy="230209"/>
        </a:xfrm>
      </xdr:grpSpPr>
      <xdr:cxnSp macro="">
        <xdr:nvCxnSpPr>
          <xdr:cNvPr id="1542" name="Straight Connector 1541">
            <a:extLst>
              <a:ext uri="{FF2B5EF4-FFF2-40B4-BE49-F238E27FC236}">
                <a16:creationId xmlns:a16="http://schemas.microsoft.com/office/drawing/2014/main" id="{58D95692-4953-3E2A-7B38-5772D7B5A9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43" name="Straight Connector 529">
            <a:extLst>
              <a:ext uri="{FF2B5EF4-FFF2-40B4-BE49-F238E27FC236}">
                <a16:creationId xmlns:a16="http://schemas.microsoft.com/office/drawing/2014/main" id="{49D98827-22EF-78E1-6B06-257195BD1A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44" name="Straight Connector 531">
            <a:extLst>
              <a:ext uri="{FF2B5EF4-FFF2-40B4-BE49-F238E27FC236}">
                <a16:creationId xmlns:a16="http://schemas.microsoft.com/office/drawing/2014/main" id="{8D22F611-DFAE-E788-FC37-5044A3E4AC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5" name="Straight Connector 533">
            <a:extLst>
              <a:ext uri="{FF2B5EF4-FFF2-40B4-BE49-F238E27FC236}">
                <a16:creationId xmlns:a16="http://schemas.microsoft.com/office/drawing/2014/main" id="{A76B4446-BF36-87BD-4960-251DAF3782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6" name="Straight Connector 535">
            <a:extLst>
              <a:ext uri="{FF2B5EF4-FFF2-40B4-BE49-F238E27FC236}">
                <a16:creationId xmlns:a16="http://schemas.microsoft.com/office/drawing/2014/main" id="{5552BC9D-E0DC-5A39-63E0-10B1646E7D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7" name="Straight Connector 537">
            <a:extLst>
              <a:ext uri="{FF2B5EF4-FFF2-40B4-BE49-F238E27FC236}">
                <a16:creationId xmlns:a16="http://schemas.microsoft.com/office/drawing/2014/main" id="{5EFA97D6-BEDD-CB00-42B1-849DD69E6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8" name="Group 1008">
          <a:extLst>
            <a:ext uri="{FF2B5EF4-FFF2-40B4-BE49-F238E27FC236}">
              <a16:creationId xmlns:a16="http://schemas.microsoft.com/office/drawing/2014/main" id="{B57D1899-21E7-48F7-9992-FDA1F2AE4D48}"/>
            </a:ext>
          </a:extLst>
        </xdr:cNvPr>
        <xdr:cNvGrpSpPr>
          <a:grpSpLocks/>
        </xdr:cNvGrpSpPr>
      </xdr:nvGrpSpPr>
      <xdr:grpSpPr bwMode="auto">
        <a:xfrm>
          <a:off x="1937398" y="14288602"/>
          <a:ext cx="0" cy="102183"/>
          <a:chOff x="5475762" y="47760700"/>
          <a:chExt cx="314325" cy="230209"/>
        </a:xfrm>
      </xdr:grpSpPr>
      <xdr:cxnSp macro="">
        <xdr:nvCxnSpPr>
          <xdr:cNvPr id="1549" name="Straight Connector 1548">
            <a:extLst>
              <a:ext uri="{FF2B5EF4-FFF2-40B4-BE49-F238E27FC236}">
                <a16:creationId xmlns:a16="http://schemas.microsoft.com/office/drawing/2014/main" id="{D7610C35-8EA5-58D3-60C7-ECEA3061195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0" name="Straight Connector 529">
            <a:extLst>
              <a:ext uri="{FF2B5EF4-FFF2-40B4-BE49-F238E27FC236}">
                <a16:creationId xmlns:a16="http://schemas.microsoft.com/office/drawing/2014/main" id="{4975C50E-D9E6-D685-F491-E9C3C092D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1" name="Straight Connector 531">
            <a:extLst>
              <a:ext uri="{FF2B5EF4-FFF2-40B4-BE49-F238E27FC236}">
                <a16:creationId xmlns:a16="http://schemas.microsoft.com/office/drawing/2014/main" id="{C762948F-7D42-363E-5CC0-9BCC0D1D17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2" name="Straight Connector 533">
            <a:extLst>
              <a:ext uri="{FF2B5EF4-FFF2-40B4-BE49-F238E27FC236}">
                <a16:creationId xmlns:a16="http://schemas.microsoft.com/office/drawing/2014/main" id="{51230EE9-1F51-A24E-0F79-DCE6606B7B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3" name="Straight Connector 535">
            <a:extLst>
              <a:ext uri="{FF2B5EF4-FFF2-40B4-BE49-F238E27FC236}">
                <a16:creationId xmlns:a16="http://schemas.microsoft.com/office/drawing/2014/main" id="{98251B76-8DEE-EA61-00E9-96E9D9D85D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4" name="Straight Connector 537">
            <a:extLst>
              <a:ext uri="{FF2B5EF4-FFF2-40B4-BE49-F238E27FC236}">
                <a16:creationId xmlns:a16="http://schemas.microsoft.com/office/drawing/2014/main" id="{F977077D-45B5-04BE-1628-02014ECA07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55" name="Group 1008">
          <a:extLst>
            <a:ext uri="{FF2B5EF4-FFF2-40B4-BE49-F238E27FC236}">
              <a16:creationId xmlns:a16="http://schemas.microsoft.com/office/drawing/2014/main" id="{CC7C0191-640B-4E78-82E6-D6230213E487}"/>
            </a:ext>
          </a:extLst>
        </xdr:cNvPr>
        <xdr:cNvGrpSpPr>
          <a:grpSpLocks/>
        </xdr:cNvGrpSpPr>
      </xdr:nvGrpSpPr>
      <xdr:grpSpPr bwMode="auto">
        <a:xfrm>
          <a:off x="1937398" y="14288602"/>
          <a:ext cx="0" cy="102183"/>
          <a:chOff x="5475762" y="47760700"/>
          <a:chExt cx="314325" cy="230209"/>
        </a:xfrm>
      </xdr:grpSpPr>
      <xdr:cxnSp macro="">
        <xdr:nvCxnSpPr>
          <xdr:cNvPr id="1556" name="Straight Connector 1555">
            <a:extLst>
              <a:ext uri="{FF2B5EF4-FFF2-40B4-BE49-F238E27FC236}">
                <a16:creationId xmlns:a16="http://schemas.microsoft.com/office/drawing/2014/main" id="{AE95DA33-801E-65E5-1B90-741AD51EA6E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7" name="Straight Connector 529">
            <a:extLst>
              <a:ext uri="{FF2B5EF4-FFF2-40B4-BE49-F238E27FC236}">
                <a16:creationId xmlns:a16="http://schemas.microsoft.com/office/drawing/2014/main" id="{08550AB0-037A-140B-9354-EC4FBEAA9A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8" name="Straight Connector 531">
            <a:extLst>
              <a:ext uri="{FF2B5EF4-FFF2-40B4-BE49-F238E27FC236}">
                <a16:creationId xmlns:a16="http://schemas.microsoft.com/office/drawing/2014/main" id="{6C7835D0-2D77-6FA5-CDB2-5A4EEDFE872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9" name="Straight Connector 533">
            <a:extLst>
              <a:ext uri="{FF2B5EF4-FFF2-40B4-BE49-F238E27FC236}">
                <a16:creationId xmlns:a16="http://schemas.microsoft.com/office/drawing/2014/main" id="{FD02E355-E4F8-7917-FC08-C823AD3DC3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0" name="Straight Connector 535">
            <a:extLst>
              <a:ext uri="{FF2B5EF4-FFF2-40B4-BE49-F238E27FC236}">
                <a16:creationId xmlns:a16="http://schemas.microsoft.com/office/drawing/2014/main" id="{DC4167E9-5B93-472E-3F01-2765DCE096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1" name="Straight Connector 537">
            <a:extLst>
              <a:ext uri="{FF2B5EF4-FFF2-40B4-BE49-F238E27FC236}">
                <a16:creationId xmlns:a16="http://schemas.microsoft.com/office/drawing/2014/main" id="{D50BCFB6-335E-3637-2833-D7146F0C378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2" name="Group 1008">
          <a:extLst>
            <a:ext uri="{FF2B5EF4-FFF2-40B4-BE49-F238E27FC236}">
              <a16:creationId xmlns:a16="http://schemas.microsoft.com/office/drawing/2014/main" id="{291150F8-D3FD-4774-AAF3-79DF168CCD74}"/>
            </a:ext>
          </a:extLst>
        </xdr:cNvPr>
        <xdr:cNvGrpSpPr>
          <a:grpSpLocks/>
        </xdr:cNvGrpSpPr>
      </xdr:nvGrpSpPr>
      <xdr:grpSpPr bwMode="auto">
        <a:xfrm>
          <a:off x="1937398" y="14288602"/>
          <a:ext cx="0" cy="102183"/>
          <a:chOff x="5475762" y="47760700"/>
          <a:chExt cx="314325" cy="230209"/>
        </a:xfrm>
      </xdr:grpSpPr>
      <xdr:cxnSp macro="">
        <xdr:nvCxnSpPr>
          <xdr:cNvPr id="1563" name="Straight Connector 1562">
            <a:extLst>
              <a:ext uri="{FF2B5EF4-FFF2-40B4-BE49-F238E27FC236}">
                <a16:creationId xmlns:a16="http://schemas.microsoft.com/office/drawing/2014/main" id="{23A24527-AB34-C0CC-42C2-4F2075412CA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64" name="Straight Connector 529">
            <a:extLst>
              <a:ext uri="{FF2B5EF4-FFF2-40B4-BE49-F238E27FC236}">
                <a16:creationId xmlns:a16="http://schemas.microsoft.com/office/drawing/2014/main" id="{4274CC48-A4F3-0150-6727-334F99346E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65" name="Straight Connector 531">
            <a:extLst>
              <a:ext uri="{FF2B5EF4-FFF2-40B4-BE49-F238E27FC236}">
                <a16:creationId xmlns:a16="http://schemas.microsoft.com/office/drawing/2014/main" id="{0E0CA83B-0D48-6F98-2785-BD5F52A0273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66" name="Straight Connector 533">
            <a:extLst>
              <a:ext uri="{FF2B5EF4-FFF2-40B4-BE49-F238E27FC236}">
                <a16:creationId xmlns:a16="http://schemas.microsoft.com/office/drawing/2014/main" id="{88418F7C-EC98-A371-780C-7182802DA3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7" name="Straight Connector 535">
            <a:extLst>
              <a:ext uri="{FF2B5EF4-FFF2-40B4-BE49-F238E27FC236}">
                <a16:creationId xmlns:a16="http://schemas.microsoft.com/office/drawing/2014/main" id="{2F2E19F8-5876-DCB8-A873-808B43082B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8" name="Straight Connector 537">
            <a:extLst>
              <a:ext uri="{FF2B5EF4-FFF2-40B4-BE49-F238E27FC236}">
                <a16:creationId xmlns:a16="http://schemas.microsoft.com/office/drawing/2014/main" id="{9D9B6E39-2D3F-42FC-D8D0-2FA77CA9F3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9" name="Group 1008">
          <a:extLst>
            <a:ext uri="{FF2B5EF4-FFF2-40B4-BE49-F238E27FC236}">
              <a16:creationId xmlns:a16="http://schemas.microsoft.com/office/drawing/2014/main" id="{B37D550B-E3B9-4E63-8368-284A6B3A68CB}"/>
            </a:ext>
          </a:extLst>
        </xdr:cNvPr>
        <xdr:cNvGrpSpPr>
          <a:grpSpLocks/>
        </xdr:cNvGrpSpPr>
      </xdr:nvGrpSpPr>
      <xdr:grpSpPr bwMode="auto">
        <a:xfrm>
          <a:off x="1937398" y="14288602"/>
          <a:ext cx="0" cy="102183"/>
          <a:chOff x="5475762" y="47760700"/>
          <a:chExt cx="314325" cy="230209"/>
        </a:xfrm>
      </xdr:grpSpPr>
      <xdr:cxnSp macro="">
        <xdr:nvCxnSpPr>
          <xdr:cNvPr id="1570" name="Straight Connector 1569">
            <a:extLst>
              <a:ext uri="{FF2B5EF4-FFF2-40B4-BE49-F238E27FC236}">
                <a16:creationId xmlns:a16="http://schemas.microsoft.com/office/drawing/2014/main" id="{D53453FD-08DB-767A-C9A5-6C6317F00F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1" name="Straight Connector 529">
            <a:extLst>
              <a:ext uri="{FF2B5EF4-FFF2-40B4-BE49-F238E27FC236}">
                <a16:creationId xmlns:a16="http://schemas.microsoft.com/office/drawing/2014/main" id="{AC6D099E-43D0-241D-0843-1310224EFAE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2" name="Straight Connector 531">
            <a:extLst>
              <a:ext uri="{FF2B5EF4-FFF2-40B4-BE49-F238E27FC236}">
                <a16:creationId xmlns:a16="http://schemas.microsoft.com/office/drawing/2014/main" id="{7C5C8D19-D8DB-B9C3-1863-DBE32A13D1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73" name="Straight Connector 533">
            <a:extLst>
              <a:ext uri="{FF2B5EF4-FFF2-40B4-BE49-F238E27FC236}">
                <a16:creationId xmlns:a16="http://schemas.microsoft.com/office/drawing/2014/main" id="{F09A19F4-E0D0-025E-DA00-0F9F0308A5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4" name="Straight Connector 535">
            <a:extLst>
              <a:ext uri="{FF2B5EF4-FFF2-40B4-BE49-F238E27FC236}">
                <a16:creationId xmlns:a16="http://schemas.microsoft.com/office/drawing/2014/main" id="{058F1E5A-4EAD-9732-DA5F-25F9A2DF32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5" name="Straight Connector 537">
            <a:extLst>
              <a:ext uri="{FF2B5EF4-FFF2-40B4-BE49-F238E27FC236}">
                <a16:creationId xmlns:a16="http://schemas.microsoft.com/office/drawing/2014/main" id="{4A1B5149-E3CF-C428-EDCD-40E51612D3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76" name="Group 1008">
          <a:extLst>
            <a:ext uri="{FF2B5EF4-FFF2-40B4-BE49-F238E27FC236}">
              <a16:creationId xmlns:a16="http://schemas.microsoft.com/office/drawing/2014/main" id="{7C57509F-FAA3-47AF-B83B-E4A783819965}"/>
            </a:ext>
          </a:extLst>
        </xdr:cNvPr>
        <xdr:cNvGrpSpPr>
          <a:grpSpLocks/>
        </xdr:cNvGrpSpPr>
      </xdr:nvGrpSpPr>
      <xdr:grpSpPr bwMode="auto">
        <a:xfrm>
          <a:off x="1937398" y="14288602"/>
          <a:ext cx="0" cy="102183"/>
          <a:chOff x="5475762" y="47760700"/>
          <a:chExt cx="314325" cy="230209"/>
        </a:xfrm>
      </xdr:grpSpPr>
      <xdr:cxnSp macro="">
        <xdr:nvCxnSpPr>
          <xdr:cNvPr id="1577" name="Straight Connector 1576">
            <a:extLst>
              <a:ext uri="{FF2B5EF4-FFF2-40B4-BE49-F238E27FC236}">
                <a16:creationId xmlns:a16="http://schemas.microsoft.com/office/drawing/2014/main" id="{6971D0F9-210A-09AA-2962-60EF158329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8" name="Straight Connector 529">
            <a:extLst>
              <a:ext uri="{FF2B5EF4-FFF2-40B4-BE49-F238E27FC236}">
                <a16:creationId xmlns:a16="http://schemas.microsoft.com/office/drawing/2014/main" id="{0D14AC48-75D5-EFAE-7DB9-2DCF899A32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9" name="Straight Connector 531">
            <a:extLst>
              <a:ext uri="{FF2B5EF4-FFF2-40B4-BE49-F238E27FC236}">
                <a16:creationId xmlns:a16="http://schemas.microsoft.com/office/drawing/2014/main" id="{9202C7B3-3B4F-9DBE-B59C-D65C34063A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0" name="Straight Connector 533">
            <a:extLst>
              <a:ext uri="{FF2B5EF4-FFF2-40B4-BE49-F238E27FC236}">
                <a16:creationId xmlns:a16="http://schemas.microsoft.com/office/drawing/2014/main" id="{708A1842-BE3B-5303-1B02-9BA5F7094F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1" name="Straight Connector 535">
            <a:extLst>
              <a:ext uri="{FF2B5EF4-FFF2-40B4-BE49-F238E27FC236}">
                <a16:creationId xmlns:a16="http://schemas.microsoft.com/office/drawing/2014/main" id="{78865EA0-A290-A8B2-C043-A4096FCE6E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2" name="Straight Connector 537">
            <a:extLst>
              <a:ext uri="{FF2B5EF4-FFF2-40B4-BE49-F238E27FC236}">
                <a16:creationId xmlns:a16="http://schemas.microsoft.com/office/drawing/2014/main" id="{1E98CD86-F7A6-DFCD-B3F5-097D7ECB45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83" name="Group 1008">
          <a:extLst>
            <a:ext uri="{FF2B5EF4-FFF2-40B4-BE49-F238E27FC236}">
              <a16:creationId xmlns:a16="http://schemas.microsoft.com/office/drawing/2014/main" id="{C16D9639-8619-4E8C-8952-7E1A6E1DDBFB}"/>
            </a:ext>
          </a:extLst>
        </xdr:cNvPr>
        <xdr:cNvGrpSpPr>
          <a:grpSpLocks/>
        </xdr:cNvGrpSpPr>
      </xdr:nvGrpSpPr>
      <xdr:grpSpPr bwMode="auto">
        <a:xfrm>
          <a:off x="1937398" y="14288602"/>
          <a:ext cx="0" cy="102183"/>
          <a:chOff x="5475762" y="47760700"/>
          <a:chExt cx="314325" cy="230209"/>
        </a:xfrm>
      </xdr:grpSpPr>
      <xdr:cxnSp macro="">
        <xdr:nvCxnSpPr>
          <xdr:cNvPr id="1584" name="Straight Connector 1583">
            <a:extLst>
              <a:ext uri="{FF2B5EF4-FFF2-40B4-BE49-F238E27FC236}">
                <a16:creationId xmlns:a16="http://schemas.microsoft.com/office/drawing/2014/main" id="{925DC85B-DF00-48C9-4CB1-23DB5298D2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85" name="Straight Connector 529">
            <a:extLst>
              <a:ext uri="{FF2B5EF4-FFF2-40B4-BE49-F238E27FC236}">
                <a16:creationId xmlns:a16="http://schemas.microsoft.com/office/drawing/2014/main" id="{F3500788-3BDC-ECC8-071E-51E00DAD92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86" name="Straight Connector 531">
            <a:extLst>
              <a:ext uri="{FF2B5EF4-FFF2-40B4-BE49-F238E27FC236}">
                <a16:creationId xmlns:a16="http://schemas.microsoft.com/office/drawing/2014/main" id="{F91A23B3-5610-7598-18CE-9271F4E8B0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7" name="Straight Connector 533">
            <a:extLst>
              <a:ext uri="{FF2B5EF4-FFF2-40B4-BE49-F238E27FC236}">
                <a16:creationId xmlns:a16="http://schemas.microsoft.com/office/drawing/2014/main" id="{9052AD37-575D-DC8C-C990-B7CD44B849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8" name="Straight Connector 535">
            <a:extLst>
              <a:ext uri="{FF2B5EF4-FFF2-40B4-BE49-F238E27FC236}">
                <a16:creationId xmlns:a16="http://schemas.microsoft.com/office/drawing/2014/main" id="{4AF8E788-1111-4B17-5D5B-360EFF1C63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9" name="Straight Connector 537">
            <a:extLst>
              <a:ext uri="{FF2B5EF4-FFF2-40B4-BE49-F238E27FC236}">
                <a16:creationId xmlns:a16="http://schemas.microsoft.com/office/drawing/2014/main" id="{34A22B41-5EC1-77A7-2BCF-9FBC03BDFA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90" name="Group 1008">
          <a:extLst>
            <a:ext uri="{FF2B5EF4-FFF2-40B4-BE49-F238E27FC236}">
              <a16:creationId xmlns:a16="http://schemas.microsoft.com/office/drawing/2014/main" id="{398F89A5-61D0-4C5A-A90C-51BF1CDDC229}"/>
            </a:ext>
          </a:extLst>
        </xdr:cNvPr>
        <xdr:cNvGrpSpPr>
          <a:grpSpLocks/>
        </xdr:cNvGrpSpPr>
      </xdr:nvGrpSpPr>
      <xdr:grpSpPr bwMode="auto">
        <a:xfrm>
          <a:off x="1937398" y="14288602"/>
          <a:ext cx="0" cy="102183"/>
          <a:chOff x="5475762" y="47760700"/>
          <a:chExt cx="314325" cy="230209"/>
        </a:xfrm>
      </xdr:grpSpPr>
      <xdr:cxnSp macro="">
        <xdr:nvCxnSpPr>
          <xdr:cNvPr id="1591" name="Straight Connector 1590">
            <a:extLst>
              <a:ext uri="{FF2B5EF4-FFF2-40B4-BE49-F238E27FC236}">
                <a16:creationId xmlns:a16="http://schemas.microsoft.com/office/drawing/2014/main" id="{19F5D0AE-2DD3-2940-5EE8-EE5E0E80C5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2" name="Straight Connector 529">
            <a:extLst>
              <a:ext uri="{FF2B5EF4-FFF2-40B4-BE49-F238E27FC236}">
                <a16:creationId xmlns:a16="http://schemas.microsoft.com/office/drawing/2014/main" id="{A980CAAD-22B4-3D1D-E905-20C2F1EFDC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93" name="Straight Connector 531">
            <a:extLst>
              <a:ext uri="{FF2B5EF4-FFF2-40B4-BE49-F238E27FC236}">
                <a16:creationId xmlns:a16="http://schemas.microsoft.com/office/drawing/2014/main" id="{13F57690-3F97-A054-277E-DBF6FE2199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94" name="Straight Connector 533">
            <a:extLst>
              <a:ext uri="{FF2B5EF4-FFF2-40B4-BE49-F238E27FC236}">
                <a16:creationId xmlns:a16="http://schemas.microsoft.com/office/drawing/2014/main" id="{83F1648D-1448-EE2E-1A59-C205925B0F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5" name="Straight Connector 535">
            <a:extLst>
              <a:ext uri="{FF2B5EF4-FFF2-40B4-BE49-F238E27FC236}">
                <a16:creationId xmlns:a16="http://schemas.microsoft.com/office/drawing/2014/main" id="{89980056-07D9-4965-B348-F49D5B4BFD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6" name="Straight Connector 537">
            <a:extLst>
              <a:ext uri="{FF2B5EF4-FFF2-40B4-BE49-F238E27FC236}">
                <a16:creationId xmlns:a16="http://schemas.microsoft.com/office/drawing/2014/main" id="{146511B5-2840-FF7F-B1D7-3B4113332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69</xdr:row>
      <xdr:rowOff>57150</xdr:rowOff>
    </xdr:from>
    <xdr:to>
      <xdr:col>17</xdr:col>
      <xdr:colOff>0</xdr:colOff>
      <xdr:row>71</xdr:row>
      <xdr:rowOff>0</xdr:rowOff>
    </xdr:to>
    <xdr:sp macro="" textlink="">
      <xdr:nvSpPr>
        <xdr:cNvPr id="1597" name="AutoShape 46">
          <a:extLst>
            <a:ext uri="{FF2B5EF4-FFF2-40B4-BE49-F238E27FC236}">
              <a16:creationId xmlns:a16="http://schemas.microsoft.com/office/drawing/2014/main" id="{FD7E7304-8EEA-4A67-8874-1F82F1ECDD46}"/>
            </a:ext>
          </a:extLst>
        </xdr:cNvPr>
        <xdr:cNvSpPr>
          <a:spLocks noChangeArrowheads="1"/>
        </xdr:cNvSpPr>
      </xdr:nvSpPr>
      <xdr:spPr bwMode="auto">
        <a:xfrm>
          <a:off x="4895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69</xdr:row>
      <xdr:rowOff>57150</xdr:rowOff>
    </xdr:from>
    <xdr:to>
      <xdr:col>19</xdr:col>
      <xdr:colOff>0</xdr:colOff>
      <xdr:row>71</xdr:row>
      <xdr:rowOff>0</xdr:rowOff>
    </xdr:to>
    <xdr:sp macro="" textlink="">
      <xdr:nvSpPr>
        <xdr:cNvPr id="1598" name="AutoShape 46">
          <a:extLst>
            <a:ext uri="{FF2B5EF4-FFF2-40B4-BE49-F238E27FC236}">
              <a16:creationId xmlns:a16="http://schemas.microsoft.com/office/drawing/2014/main" id="{5CE9FE44-A69B-40AD-B8B5-77AAB09FCEE6}"/>
            </a:ext>
          </a:extLst>
        </xdr:cNvPr>
        <xdr:cNvSpPr>
          <a:spLocks noChangeArrowheads="1"/>
        </xdr:cNvSpPr>
      </xdr:nvSpPr>
      <xdr:spPr bwMode="auto">
        <a:xfrm>
          <a:off x="5467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69</xdr:row>
      <xdr:rowOff>57150</xdr:rowOff>
    </xdr:from>
    <xdr:to>
      <xdr:col>21</xdr:col>
      <xdr:colOff>0</xdr:colOff>
      <xdr:row>71</xdr:row>
      <xdr:rowOff>0</xdr:rowOff>
    </xdr:to>
    <xdr:sp macro="" textlink="">
      <xdr:nvSpPr>
        <xdr:cNvPr id="1599" name="AutoShape 46">
          <a:extLst>
            <a:ext uri="{FF2B5EF4-FFF2-40B4-BE49-F238E27FC236}">
              <a16:creationId xmlns:a16="http://schemas.microsoft.com/office/drawing/2014/main" id="{1ACB4AF6-ECA3-49C7-8482-C8F851C23174}"/>
            </a:ext>
          </a:extLst>
        </xdr:cNvPr>
        <xdr:cNvSpPr>
          <a:spLocks noChangeArrowheads="1"/>
        </xdr:cNvSpPr>
      </xdr:nvSpPr>
      <xdr:spPr bwMode="auto">
        <a:xfrm>
          <a:off x="60388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69</xdr:row>
      <xdr:rowOff>57150</xdr:rowOff>
    </xdr:from>
    <xdr:to>
      <xdr:col>23</xdr:col>
      <xdr:colOff>0</xdr:colOff>
      <xdr:row>71</xdr:row>
      <xdr:rowOff>0</xdr:rowOff>
    </xdr:to>
    <xdr:sp macro="" textlink="">
      <xdr:nvSpPr>
        <xdr:cNvPr id="1600" name="AutoShape 46">
          <a:extLst>
            <a:ext uri="{FF2B5EF4-FFF2-40B4-BE49-F238E27FC236}">
              <a16:creationId xmlns:a16="http://schemas.microsoft.com/office/drawing/2014/main" id="{251FA4A7-631B-416E-A829-F61B51E04689}"/>
            </a:ext>
          </a:extLst>
        </xdr:cNvPr>
        <xdr:cNvSpPr>
          <a:spLocks noChangeArrowheads="1"/>
        </xdr:cNvSpPr>
      </xdr:nvSpPr>
      <xdr:spPr bwMode="auto">
        <a:xfrm>
          <a:off x="6610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69</xdr:row>
      <xdr:rowOff>57150</xdr:rowOff>
    </xdr:from>
    <xdr:to>
      <xdr:col>25</xdr:col>
      <xdr:colOff>0</xdr:colOff>
      <xdr:row>71</xdr:row>
      <xdr:rowOff>0</xdr:rowOff>
    </xdr:to>
    <xdr:sp macro="" textlink="">
      <xdr:nvSpPr>
        <xdr:cNvPr id="1601" name="AutoShape 46">
          <a:extLst>
            <a:ext uri="{FF2B5EF4-FFF2-40B4-BE49-F238E27FC236}">
              <a16:creationId xmlns:a16="http://schemas.microsoft.com/office/drawing/2014/main" id="{012A2531-296A-42EC-9B18-B3B6FEDCBC53}"/>
            </a:ext>
          </a:extLst>
        </xdr:cNvPr>
        <xdr:cNvSpPr>
          <a:spLocks noChangeArrowheads="1"/>
        </xdr:cNvSpPr>
      </xdr:nvSpPr>
      <xdr:spPr bwMode="auto">
        <a:xfrm>
          <a:off x="7181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69</xdr:row>
      <xdr:rowOff>57150</xdr:rowOff>
    </xdr:from>
    <xdr:to>
      <xdr:col>27</xdr:col>
      <xdr:colOff>0</xdr:colOff>
      <xdr:row>71</xdr:row>
      <xdr:rowOff>0</xdr:rowOff>
    </xdr:to>
    <xdr:sp macro="" textlink="">
      <xdr:nvSpPr>
        <xdr:cNvPr id="1602" name="AutoShape 46">
          <a:extLst>
            <a:ext uri="{FF2B5EF4-FFF2-40B4-BE49-F238E27FC236}">
              <a16:creationId xmlns:a16="http://schemas.microsoft.com/office/drawing/2014/main" id="{510C340B-6259-41CD-8302-A7BD8F27DD4D}"/>
            </a:ext>
          </a:extLst>
        </xdr:cNvPr>
        <xdr:cNvSpPr>
          <a:spLocks noChangeArrowheads="1"/>
        </xdr:cNvSpPr>
      </xdr:nvSpPr>
      <xdr:spPr bwMode="auto">
        <a:xfrm>
          <a:off x="77533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69</xdr:row>
      <xdr:rowOff>57150</xdr:rowOff>
    </xdr:from>
    <xdr:to>
      <xdr:col>29</xdr:col>
      <xdr:colOff>0</xdr:colOff>
      <xdr:row>71</xdr:row>
      <xdr:rowOff>0</xdr:rowOff>
    </xdr:to>
    <xdr:sp macro="" textlink="">
      <xdr:nvSpPr>
        <xdr:cNvPr id="1603" name="AutoShape 46">
          <a:extLst>
            <a:ext uri="{FF2B5EF4-FFF2-40B4-BE49-F238E27FC236}">
              <a16:creationId xmlns:a16="http://schemas.microsoft.com/office/drawing/2014/main" id="{26BFE20B-8DB2-4E0B-8E69-6C8F8ADC683D}"/>
            </a:ext>
          </a:extLst>
        </xdr:cNvPr>
        <xdr:cNvSpPr>
          <a:spLocks noChangeArrowheads="1"/>
        </xdr:cNvSpPr>
      </xdr:nvSpPr>
      <xdr:spPr bwMode="auto">
        <a:xfrm>
          <a:off x="8382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69</xdr:row>
      <xdr:rowOff>57150</xdr:rowOff>
    </xdr:from>
    <xdr:to>
      <xdr:col>31</xdr:col>
      <xdr:colOff>0</xdr:colOff>
      <xdr:row>71</xdr:row>
      <xdr:rowOff>0</xdr:rowOff>
    </xdr:to>
    <xdr:sp macro="" textlink="">
      <xdr:nvSpPr>
        <xdr:cNvPr id="1604" name="AutoShape 46">
          <a:extLst>
            <a:ext uri="{FF2B5EF4-FFF2-40B4-BE49-F238E27FC236}">
              <a16:creationId xmlns:a16="http://schemas.microsoft.com/office/drawing/2014/main" id="{4FEC9E6E-43C9-4CB2-BF8E-55CEF6B3A14F}"/>
            </a:ext>
          </a:extLst>
        </xdr:cNvPr>
        <xdr:cNvSpPr>
          <a:spLocks noChangeArrowheads="1"/>
        </xdr:cNvSpPr>
      </xdr:nvSpPr>
      <xdr:spPr bwMode="auto">
        <a:xfrm>
          <a:off x="8953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69</xdr:row>
      <xdr:rowOff>57150</xdr:rowOff>
    </xdr:from>
    <xdr:to>
      <xdr:col>33</xdr:col>
      <xdr:colOff>0</xdr:colOff>
      <xdr:row>71</xdr:row>
      <xdr:rowOff>0</xdr:rowOff>
    </xdr:to>
    <xdr:sp macro="" textlink="">
      <xdr:nvSpPr>
        <xdr:cNvPr id="1605" name="AutoShape 46">
          <a:extLst>
            <a:ext uri="{FF2B5EF4-FFF2-40B4-BE49-F238E27FC236}">
              <a16:creationId xmlns:a16="http://schemas.microsoft.com/office/drawing/2014/main" id="{5D926653-E43C-418E-A593-198C82984E31}"/>
            </a:ext>
          </a:extLst>
        </xdr:cNvPr>
        <xdr:cNvSpPr>
          <a:spLocks noChangeArrowheads="1"/>
        </xdr:cNvSpPr>
      </xdr:nvSpPr>
      <xdr:spPr bwMode="auto">
        <a:xfrm>
          <a:off x="9525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69</xdr:row>
      <xdr:rowOff>57150</xdr:rowOff>
    </xdr:from>
    <xdr:to>
      <xdr:col>35</xdr:col>
      <xdr:colOff>0</xdr:colOff>
      <xdr:row>71</xdr:row>
      <xdr:rowOff>0</xdr:rowOff>
    </xdr:to>
    <xdr:sp macro="" textlink="">
      <xdr:nvSpPr>
        <xdr:cNvPr id="1606" name="AutoShape 46">
          <a:extLst>
            <a:ext uri="{FF2B5EF4-FFF2-40B4-BE49-F238E27FC236}">
              <a16:creationId xmlns:a16="http://schemas.microsoft.com/office/drawing/2014/main" id="{5213BB20-FA3C-412C-9131-7A30E2EB032E}"/>
            </a:ext>
          </a:extLst>
        </xdr:cNvPr>
        <xdr:cNvSpPr>
          <a:spLocks noChangeArrowheads="1"/>
        </xdr:cNvSpPr>
      </xdr:nvSpPr>
      <xdr:spPr bwMode="auto">
        <a:xfrm>
          <a:off x="10096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69</xdr:row>
      <xdr:rowOff>57150</xdr:rowOff>
    </xdr:from>
    <xdr:to>
      <xdr:col>37</xdr:col>
      <xdr:colOff>0</xdr:colOff>
      <xdr:row>71</xdr:row>
      <xdr:rowOff>0</xdr:rowOff>
    </xdr:to>
    <xdr:sp macro="" textlink="">
      <xdr:nvSpPr>
        <xdr:cNvPr id="1607" name="AutoShape 46">
          <a:extLst>
            <a:ext uri="{FF2B5EF4-FFF2-40B4-BE49-F238E27FC236}">
              <a16:creationId xmlns:a16="http://schemas.microsoft.com/office/drawing/2014/main" id="{6349E1A2-F4FD-4014-80EB-1A8D73F90077}"/>
            </a:ext>
          </a:extLst>
        </xdr:cNvPr>
        <xdr:cNvSpPr>
          <a:spLocks noChangeArrowheads="1"/>
        </xdr:cNvSpPr>
      </xdr:nvSpPr>
      <xdr:spPr bwMode="auto">
        <a:xfrm>
          <a:off x="10668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69</xdr:row>
      <xdr:rowOff>57150</xdr:rowOff>
    </xdr:from>
    <xdr:to>
      <xdr:col>39</xdr:col>
      <xdr:colOff>0</xdr:colOff>
      <xdr:row>71</xdr:row>
      <xdr:rowOff>0</xdr:rowOff>
    </xdr:to>
    <xdr:sp macro="" textlink="">
      <xdr:nvSpPr>
        <xdr:cNvPr id="1608" name="AutoShape 46">
          <a:extLst>
            <a:ext uri="{FF2B5EF4-FFF2-40B4-BE49-F238E27FC236}">
              <a16:creationId xmlns:a16="http://schemas.microsoft.com/office/drawing/2014/main" id="{87184922-A229-4995-BCD7-641C7CA48390}"/>
            </a:ext>
          </a:extLst>
        </xdr:cNvPr>
        <xdr:cNvSpPr>
          <a:spLocks noChangeArrowheads="1"/>
        </xdr:cNvSpPr>
      </xdr:nvSpPr>
      <xdr:spPr bwMode="auto">
        <a:xfrm>
          <a:off x="11239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69</xdr:row>
      <xdr:rowOff>57150</xdr:rowOff>
    </xdr:from>
    <xdr:to>
      <xdr:col>41</xdr:col>
      <xdr:colOff>0</xdr:colOff>
      <xdr:row>71</xdr:row>
      <xdr:rowOff>0</xdr:rowOff>
    </xdr:to>
    <xdr:sp macro="" textlink="">
      <xdr:nvSpPr>
        <xdr:cNvPr id="1609" name="AutoShape 46">
          <a:extLst>
            <a:ext uri="{FF2B5EF4-FFF2-40B4-BE49-F238E27FC236}">
              <a16:creationId xmlns:a16="http://schemas.microsoft.com/office/drawing/2014/main" id="{143978B8-C389-4928-AE7D-DC53DA4FCFE7}"/>
            </a:ext>
          </a:extLst>
        </xdr:cNvPr>
        <xdr:cNvSpPr>
          <a:spLocks noChangeArrowheads="1"/>
        </xdr:cNvSpPr>
      </xdr:nvSpPr>
      <xdr:spPr bwMode="auto">
        <a:xfrm>
          <a:off x="11811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69</xdr:row>
      <xdr:rowOff>57150</xdr:rowOff>
    </xdr:from>
    <xdr:to>
      <xdr:col>43</xdr:col>
      <xdr:colOff>0</xdr:colOff>
      <xdr:row>71</xdr:row>
      <xdr:rowOff>0</xdr:rowOff>
    </xdr:to>
    <xdr:sp macro="" textlink="">
      <xdr:nvSpPr>
        <xdr:cNvPr id="1610" name="AutoShape 46">
          <a:extLst>
            <a:ext uri="{FF2B5EF4-FFF2-40B4-BE49-F238E27FC236}">
              <a16:creationId xmlns:a16="http://schemas.microsoft.com/office/drawing/2014/main" id="{A6FB970C-D69A-4E7A-89E5-6E1BD55E6287}"/>
            </a:ext>
          </a:extLst>
        </xdr:cNvPr>
        <xdr:cNvSpPr>
          <a:spLocks noChangeArrowheads="1"/>
        </xdr:cNvSpPr>
      </xdr:nvSpPr>
      <xdr:spPr bwMode="auto">
        <a:xfrm>
          <a:off x="12382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69</xdr:row>
      <xdr:rowOff>57150</xdr:rowOff>
    </xdr:from>
    <xdr:to>
      <xdr:col>45</xdr:col>
      <xdr:colOff>0</xdr:colOff>
      <xdr:row>71</xdr:row>
      <xdr:rowOff>0</xdr:rowOff>
    </xdr:to>
    <xdr:sp macro="" textlink="">
      <xdr:nvSpPr>
        <xdr:cNvPr id="1611" name="AutoShape 46">
          <a:extLst>
            <a:ext uri="{FF2B5EF4-FFF2-40B4-BE49-F238E27FC236}">
              <a16:creationId xmlns:a16="http://schemas.microsoft.com/office/drawing/2014/main" id="{185CD31A-50C0-4D0D-9017-F76B48772AF9}"/>
            </a:ext>
          </a:extLst>
        </xdr:cNvPr>
        <xdr:cNvSpPr>
          <a:spLocks noChangeArrowheads="1"/>
        </xdr:cNvSpPr>
      </xdr:nvSpPr>
      <xdr:spPr bwMode="auto">
        <a:xfrm>
          <a:off x="12954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69</xdr:row>
      <xdr:rowOff>57150</xdr:rowOff>
    </xdr:from>
    <xdr:to>
      <xdr:col>11</xdr:col>
      <xdr:colOff>0</xdr:colOff>
      <xdr:row>71</xdr:row>
      <xdr:rowOff>0</xdr:rowOff>
    </xdr:to>
    <xdr:sp macro="" textlink="">
      <xdr:nvSpPr>
        <xdr:cNvPr id="1612" name="AutoShape 46">
          <a:extLst>
            <a:ext uri="{FF2B5EF4-FFF2-40B4-BE49-F238E27FC236}">
              <a16:creationId xmlns:a16="http://schemas.microsoft.com/office/drawing/2014/main" id="{B57730B8-130D-43F0-AA50-58A66A03F891}"/>
            </a:ext>
          </a:extLst>
        </xdr:cNvPr>
        <xdr:cNvSpPr>
          <a:spLocks noChangeArrowheads="1"/>
        </xdr:cNvSpPr>
      </xdr:nvSpPr>
      <xdr:spPr bwMode="auto">
        <a:xfrm>
          <a:off x="31813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69</xdr:row>
      <xdr:rowOff>57150</xdr:rowOff>
    </xdr:from>
    <xdr:to>
      <xdr:col>13</xdr:col>
      <xdr:colOff>0</xdr:colOff>
      <xdr:row>71</xdr:row>
      <xdr:rowOff>0</xdr:rowOff>
    </xdr:to>
    <xdr:sp macro="" textlink="">
      <xdr:nvSpPr>
        <xdr:cNvPr id="1613" name="AutoShape 46">
          <a:extLst>
            <a:ext uri="{FF2B5EF4-FFF2-40B4-BE49-F238E27FC236}">
              <a16:creationId xmlns:a16="http://schemas.microsoft.com/office/drawing/2014/main" id="{28F618AF-8161-42F3-8CA5-447E23268045}"/>
            </a:ext>
          </a:extLst>
        </xdr:cNvPr>
        <xdr:cNvSpPr>
          <a:spLocks noChangeArrowheads="1"/>
        </xdr:cNvSpPr>
      </xdr:nvSpPr>
      <xdr:spPr bwMode="auto">
        <a:xfrm>
          <a:off x="37528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69</xdr:row>
      <xdr:rowOff>57150</xdr:rowOff>
    </xdr:from>
    <xdr:to>
      <xdr:col>15</xdr:col>
      <xdr:colOff>0</xdr:colOff>
      <xdr:row>71</xdr:row>
      <xdr:rowOff>0</xdr:rowOff>
    </xdr:to>
    <xdr:sp macro="" textlink="">
      <xdr:nvSpPr>
        <xdr:cNvPr id="1614" name="AutoShape 46">
          <a:extLst>
            <a:ext uri="{FF2B5EF4-FFF2-40B4-BE49-F238E27FC236}">
              <a16:creationId xmlns:a16="http://schemas.microsoft.com/office/drawing/2014/main" id="{01FB2EC0-8A9C-4B8F-80EE-B95440C4B89A}"/>
            </a:ext>
          </a:extLst>
        </xdr:cNvPr>
        <xdr:cNvSpPr>
          <a:spLocks noChangeArrowheads="1"/>
        </xdr:cNvSpPr>
      </xdr:nvSpPr>
      <xdr:spPr bwMode="auto">
        <a:xfrm>
          <a:off x="4324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69</xdr:row>
      <xdr:rowOff>57150</xdr:rowOff>
    </xdr:from>
    <xdr:to>
      <xdr:col>9</xdr:col>
      <xdr:colOff>0</xdr:colOff>
      <xdr:row>71</xdr:row>
      <xdr:rowOff>0</xdr:rowOff>
    </xdr:to>
    <xdr:sp macro="" textlink="">
      <xdr:nvSpPr>
        <xdr:cNvPr id="1615" name="AutoShape 46">
          <a:extLst>
            <a:ext uri="{FF2B5EF4-FFF2-40B4-BE49-F238E27FC236}">
              <a16:creationId xmlns:a16="http://schemas.microsoft.com/office/drawing/2014/main" id="{6AEDF004-2D37-4497-91E9-662FB464FD5D}"/>
            </a:ext>
          </a:extLst>
        </xdr:cNvPr>
        <xdr:cNvSpPr>
          <a:spLocks noChangeArrowheads="1"/>
        </xdr:cNvSpPr>
      </xdr:nvSpPr>
      <xdr:spPr bwMode="auto">
        <a:xfrm>
          <a:off x="2409825" y="13249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69</xdr:row>
      <xdr:rowOff>57150</xdr:rowOff>
    </xdr:from>
    <xdr:to>
      <xdr:col>7</xdr:col>
      <xdr:colOff>0</xdr:colOff>
      <xdr:row>71</xdr:row>
      <xdr:rowOff>0</xdr:rowOff>
    </xdr:to>
    <xdr:sp macro="" textlink="">
      <xdr:nvSpPr>
        <xdr:cNvPr id="1616" name="AutoShape 46">
          <a:extLst>
            <a:ext uri="{FF2B5EF4-FFF2-40B4-BE49-F238E27FC236}">
              <a16:creationId xmlns:a16="http://schemas.microsoft.com/office/drawing/2014/main" id="{89637E46-330B-4BC8-9A19-094EEF386AC5}"/>
            </a:ext>
          </a:extLst>
        </xdr:cNvPr>
        <xdr:cNvSpPr>
          <a:spLocks noChangeArrowheads="1"/>
        </xdr:cNvSpPr>
      </xdr:nvSpPr>
      <xdr:spPr bwMode="auto">
        <a:xfrm>
          <a:off x="1819275" y="13249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69</xdr:row>
      <xdr:rowOff>57150</xdr:rowOff>
    </xdr:from>
    <xdr:to>
      <xdr:col>5</xdr:col>
      <xdr:colOff>0</xdr:colOff>
      <xdr:row>71</xdr:row>
      <xdr:rowOff>0</xdr:rowOff>
    </xdr:to>
    <xdr:sp macro="" textlink="">
      <xdr:nvSpPr>
        <xdr:cNvPr id="1617" name="AutoShape 46">
          <a:extLst>
            <a:ext uri="{FF2B5EF4-FFF2-40B4-BE49-F238E27FC236}">
              <a16:creationId xmlns:a16="http://schemas.microsoft.com/office/drawing/2014/main" id="{CF55016C-82AF-4102-BB19-A125EA46A1BD}"/>
            </a:ext>
          </a:extLst>
        </xdr:cNvPr>
        <xdr:cNvSpPr>
          <a:spLocks noChangeArrowheads="1"/>
        </xdr:cNvSpPr>
      </xdr:nvSpPr>
      <xdr:spPr bwMode="auto">
        <a:xfrm>
          <a:off x="1095375" y="13249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69</xdr:row>
      <xdr:rowOff>57150</xdr:rowOff>
    </xdr:from>
    <xdr:to>
      <xdr:col>3</xdr:col>
      <xdr:colOff>0</xdr:colOff>
      <xdr:row>71</xdr:row>
      <xdr:rowOff>0</xdr:rowOff>
    </xdr:to>
    <xdr:sp macro="" textlink="">
      <xdr:nvSpPr>
        <xdr:cNvPr id="1618" name="AutoShape 46">
          <a:extLst>
            <a:ext uri="{FF2B5EF4-FFF2-40B4-BE49-F238E27FC236}">
              <a16:creationId xmlns:a16="http://schemas.microsoft.com/office/drawing/2014/main" id="{6968CCDA-6454-49DF-B9ED-4558AF9932DC}"/>
            </a:ext>
          </a:extLst>
        </xdr:cNvPr>
        <xdr:cNvSpPr>
          <a:spLocks noChangeArrowheads="1"/>
        </xdr:cNvSpPr>
      </xdr:nvSpPr>
      <xdr:spPr bwMode="auto">
        <a:xfrm>
          <a:off x="523875"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80</xdr:row>
      <xdr:rowOff>104775</xdr:rowOff>
    </xdr:from>
    <xdr:to>
      <xdr:col>6</xdr:col>
      <xdr:colOff>0</xdr:colOff>
      <xdr:row>81</xdr:row>
      <xdr:rowOff>19050</xdr:rowOff>
    </xdr:to>
    <xdr:grpSp>
      <xdr:nvGrpSpPr>
        <xdr:cNvPr id="1619" name="Group 1008">
          <a:extLst>
            <a:ext uri="{FF2B5EF4-FFF2-40B4-BE49-F238E27FC236}">
              <a16:creationId xmlns:a16="http://schemas.microsoft.com/office/drawing/2014/main" id="{45790824-167B-4E27-BB0A-02EC12365635}"/>
            </a:ext>
          </a:extLst>
        </xdr:cNvPr>
        <xdr:cNvGrpSpPr>
          <a:grpSpLocks/>
        </xdr:cNvGrpSpPr>
      </xdr:nvGrpSpPr>
      <xdr:grpSpPr bwMode="auto">
        <a:xfrm>
          <a:off x="1937398" y="15856663"/>
          <a:ext cx="0" cy="102183"/>
          <a:chOff x="5475762" y="47760700"/>
          <a:chExt cx="314325" cy="230209"/>
        </a:xfrm>
      </xdr:grpSpPr>
      <xdr:cxnSp macro="">
        <xdr:nvCxnSpPr>
          <xdr:cNvPr id="1620" name="Straight Connector 1619">
            <a:extLst>
              <a:ext uri="{FF2B5EF4-FFF2-40B4-BE49-F238E27FC236}">
                <a16:creationId xmlns:a16="http://schemas.microsoft.com/office/drawing/2014/main" id="{75BF7156-DA49-165D-E978-6550ECB087C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1" name="Straight Connector 529">
            <a:extLst>
              <a:ext uri="{FF2B5EF4-FFF2-40B4-BE49-F238E27FC236}">
                <a16:creationId xmlns:a16="http://schemas.microsoft.com/office/drawing/2014/main" id="{3EEC58C9-1DC2-78BC-A85A-5816A1EBDD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22" name="Straight Connector 531">
            <a:extLst>
              <a:ext uri="{FF2B5EF4-FFF2-40B4-BE49-F238E27FC236}">
                <a16:creationId xmlns:a16="http://schemas.microsoft.com/office/drawing/2014/main" id="{368733FF-BB60-AFD0-FFAA-DEFCE0A32D0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23" name="Straight Connector 533">
            <a:extLst>
              <a:ext uri="{FF2B5EF4-FFF2-40B4-BE49-F238E27FC236}">
                <a16:creationId xmlns:a16="http://schemas.microsoft.com/office/drawing/2014/main" id="{FAB07650-C8D1-105D-C8B7-E37EFA323F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4" name="Straight Connector 535">
            <a:extLst>
              <a:ext uri="{FF2B5EF4-FFF2-40B4-BE49-F238E27FC236}">
                <a16:creationId xmlns:a16="http://schemas.microsoft.com/office/drawing/2014/main" id="{0ADA7320-03AE-A739-F3D0-B9E7CC93B6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5" name="Straight Connector 537">
            <a:extLst>
              <a:ext uri="{FF2B5EF4-FFF2-40B4-BE49-F238E27FC236}">
                <a16:creationId xmlns:a16="http://schemas.microsoft.com/office/drawing/2014/main" id="{DDF0AE8E-32B3-D2B1-F819-3A52EFF1711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26" name="Group 1008">
          <a:extLst>
            <a:ext uri="{FF2B5EF4-FFF2-40B4-BE49-F238E27FC236}">
              <a16:creationId xmlns:a16="http://schemas.microsoft.com/office/drawing/2014/main" id="{34D06ACE-0A62-4284-B253-0205BA45EF66}"/>
            </a:ext>
          </a:extLst>
        </xdr:cNvPr>
        <xdr:cNvGrpSpPr>
          <a:grpSpLocks/>
        </xdr:cNvGrpSpPr>
      </xdr:nvGrpSpPr>
      <xdr:grpSpPr bwMode="auto">
        <a:xfrm>
          <a:off x="1937398" y="15856663"/>
          <a:ext cx="0" cy="102183"/>
          <a:chOff x="5475762" y="47760700"/>
          <a:chExt cx="314325" cy="230209"/>
        </a:xfrm>
      </xdr:grpSpPr>
      <xdr:cxnSp macro="">
        <xdr:nvCxnSpPr>
          <xdr:cNvPr id="1627" name="Straight Connector 1626">
            <a:extLst>
              <a:ext uri="{FF2B5EF4-FFF2-40B4-BE49-F238E27FC236}">
                <a16:creationId xmlns:a16="http://schemas.microsoft.com/office/drawing/2014/main" id="{E16CA342-F7C4-F5A2-4130-40A2158D08F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8" name="Straight Connector 529">
            <a:extLst>
              <a:ext uri="{FF2B5EF4-FFF2-40B4-BE49-F238E27FC236}">
                <a16:creationId xmlns:a16="http://schemas.microsoft.com/office/drawing/2014/main" id="{AC33F525-9752-205E-4D3B-9324C196E26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29" name="Straight Connector 531">
            <a:extLst>
              <a:ext uri="{FF2B5EF4-FFF2-40B4-BE49-F238E27FC236}">
                <a16:creationId xmlns:a16="http://schemas.microsoft.com/office/drawing/2014/main" id="{5063B063-DA84-934C-EF42-3041BA68902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0" name="Straight Connector 533">
            <a:extLst>
              <a:ext uri="{FF2B5EF4-FFF2-40B4-BE49-F238E27FC236}">
                <a16:creationId xmlns:a16="http://schemas.microsoft.com/office/drawing/2014/main" id="{D65EE565-FE1D-E633-2596-F89623265E2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1" name="Straight Connector 535">
            <a:extLst>
              <a:ext uri="{FF2B5EF4-FFF2-40B4-BE49-F238E27FC236}">
                <a16:creationId xmlns:a16="http://schemas.microsoft.com/office/drawing/2014/main" id="{82DC887A-5F0F-E60D-9F32-B21DBEAB06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2" name="Straight Connector 537">
            <a:extLst>
              <a:ext uri="{FF2B5EF4-FFF2-40B4-BE49-F238E27FC236}">
                <a16:creationId xmlns:a16="http://schemas.microsoft.com/office/drawing/2014/main" id="{9AF63293-30DB-9B0D-50C6-EA574B43229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47625</xdr:rowOff>
    </xdr:to>
    <xdr:grpSp>
      <xdr:nvGrpSpPr>
        <xdr:cNvPr id="1633" name="Group 1008">
          <a:extLst>
            <a:ext uri="{FF2B5EF4-FFF2-40B4-BE49-F238E27FC236}">
              <a16:creationId xmlns:a16="http://schemas.microsoft.com/office/drawing/2014/main" id="{04893577-E2F1-4239-A585-E7D747C0E0D0}"/>
            </a:ext>
          </a:extLst>
        </xdr:cNvPr>
        <xdr:cNvGrpSpPr>
          <a:grpSpLocks/>
        </xdr:cNvGrpSpPr>
      </xdr:nvGrpSpPr>
      <xdr:grpSpPr bwMode="auto">
        <a:xfrm>
          <a:off x="1937398" y="15885238"/>
          <a:ext cx="0" cy="102183"/>
          <a:chOff x="5475762" y="47760700"/>
          <a:chExt cx="314325" cy="230209"/>
        </a:xfrm>
      </xdr:grpSpPr>
      <xdr:cxnSp macro="">
        <xdr:nvCxnSpPr>
          <xdr:cNvPr id="1634" name="Straight Connector 1633">
            <a:extLst>
              <a:ext uri="{FF2B5EF4-FFF2-40B4-BE49-F238E27FC236}">
                <a16:creationId xmlns:a16="http://schemas.microsoft.com/office/drawing/2014/main" id="{AAF4544D-6A87-3B6B-6E2D-63DC4E172AC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35" name="Straight Connector 529">
            <a:extLst>
              <a:ext uri="{FF2B5EF4-FFF2-40B4-BE49-F238E27FC236}">
                <a16:creationId xmlns:a16="http://schemas.microsoft.com/office/drawing/2014/main" id="{BB2CCA6E-F9E3-E997-6354-A575F0E0D07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36" name="Straight Connector 531">
            <a:extLst>
              <a:ext uri="{FF2B5EF4-FFF2-40B4-BE49-F238E27FC236}">
                <a16:creationId xmlns:a16="http://schemas.microsoft.com/office/drawing/2014/main" id="{2B3249C8-6C7C-F14F-C9F8-A43A251F705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7" name="Straight Connector 533">
            <a:extLst>
              <a:ext uri="{FF2B5EF4-FFF2-40B4-BE49-F238E27FC236}">
                <a16:creationId xmlns:a16="http://schemas.microsoft.com/office/drawing/2014/main" id="{1BF0B466-9A28-D4EE-96B2-DA32EC6C50A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8" name="Straight Connector 535">
            <a:extLst>
              <a:ext uri="{FF2B5EF4-FFF2-40B4-BE49-F238E27FC236}">
                <a16:creationId xmlns:a16="http://schemas.microsoft.com/office/drawing/2014/main" id="{0D84449C-EE75-7487-9235-7E1E8E8295A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9" name="Straight Connector 537">
            <a:extLst>
              <a:ext uri="{FF2B5EF4-FFF2-40B4-BE49-F238E27FC236}">
                <a16:creationId xmlns:a16="http://schemas.microsoft.com/office/drawing/2014/main" id="{03A73CCE-5BF2-BDA5-DB56-17564C117FF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57150</xdr:rowOff>
    </xdr:to>
    <xdr:grpSp>
      <xdr:nvGrpSpPr>
        <xdr:cNvPr id="1640" name="Group 1008">
          <a:extLst>
            <a:ext uri="{FF2B5EF4-FFF2-40B4-BE49-F238E27FC236}">
              <a16:creationId xmlns:a16="http://schemas.microsoft.com/office/drawing/2014/main" id="{BE2F2C9C-8354-4639-82F1-DAD9285C1EF0}"/>
            </a:ext>
          </a:extLst>
        </xdr:cNvPr>
        <xdr:cNvGrpSpPr>
          <a:grpSpLocks/>
        </xdr:cNvGrpSpPr>
      </xdr:nvGrpSpPr>
      <xdr:grpSpPr bwMode="auto">
        <a:xfrm>
          <a:off x="1937398" y="15885238"/>
          <a:ext cx="0" cy="111708"/>
          <a:chOff x="5475762" y="47760700"/>
          <a:chExt cx="314325" cy="230209"/>
        </a:xfrm>
      </xdr:grpSpPr>
      <xdr:cxnSp macro="">
        <xdr:nvCxnSpPr>
          <xdr:cNvPr id="1641" name="Straight Connector 1640">
            <a:extLst>
              <a:ext uri="{FF2B5EF4-FFF2-40B4-BE49-F238E27FC236}">
                <a16:creationId xmlns:a16="http://schemas.microsoft.com/office/drawing/2014/main" id="{D28B0CD9-FD88-683D-1F56-4100F0133CB9}"/>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2" name="Straight Connector 529">
            <a:extLst>
              <a:ext uri="{FF2B5EF4-FFF2-40B4-BE49-F238E27FC236}">
                <a16:creationId xmlns:a16="http://schemas.microsoft.com/office/drawing/2014/main" id="{9AAB9317-2143-2860-C687-E9990971983C}"/>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643" name="Straight Connector 531">
            <a:extLst>
              <a:ext uri="{FF2B5EF4-FFF2-40B4-BE49-F238E27FC236}">
                <a16:creationId xmlns:a16="http://schemas.microsoft.com/office/drawing/2014/main" id="{F471C962-19A2-7A5D-70CF-255477CD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644" name="Straight Connector 533">
            <a:extLst>
              <a:ext uri="{FF2B5EF4-FFF2-40B4-BE49-F238E27FC236}">
                <a16:creationId xmlns:a16="http://schemas.microsoft.com/office/drawing/2014/main" id="{D8DC27ED-AC55-8A80-673C-59C8276290F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5" name="Straight Connector 535">
            <a:extLst>
              <a:ext uri="{FF2B5EF4-FFF2-40B4-BE49-F238E27FC236}">
                <a16:creationId xmlns:a16="http://schemas.microsoft.com/office/drawing/2014/main" id="{27A9A53E-60A9-C445-C8AD-EB70397A7B0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6" name="Straight Connector 537">
            <a:extLst>
              <a:ext uri="{FF2B5EF4-FFF2-40B4-BE49-F238E27FC236}">
                <a16:creationId xmlns:a16="http://schemas.microsoft.com/office/drawing/2014/main" id="{9A63536D-2405-B735-4448-7779A9645809}"/>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47" name="Group 1008">
          <a:extLst>
            <a:ext uri="{FF2B5EF4-FFF2-40B4-BE49-F238E27FC236}">
              <a16:creationId xmlns:a16="http://schemas.microsoft.com/office/drawing/2014/main" id="{D806294C-5AB0-4F9D-989B-DE2B58777361}"/>
            </a:ext>
          </a:extLst>
        </xdr:cNvPr>
        <xdr:cNvGrpSpPr>
          <a:grpSpLocks/>
        </xdr:cNvGrpSpPr>
      </xdr:nvGrpSpPr>
      <xdr:grpSpPr bwMode="auto">
        <a:xfrm>
          <a:off x="1937398" y="15856663"/>
          <a:ext cx="0" cy="102183"/>
          <a:chOff x="5475762" y="47760700"/>
          <a:chExt cx="314325" cy="230209"/>
        </a:xfrm>
      </xdr:grpSpPr>
      <xdr:cxnSp macro="">
        <xdr:nvCxnSpPr>
          <xdr:cNvPr id="1648" name="Straight Connector 1647">
            <a:extLst>
              <a:ext uri="{FF2B5EF4-FFF2-40B4-BE49-F238E27FC236}">
                <a16:creationId xmlns:a16="http://schemas.microsoft.com/office/drawing/2014/main" id="{7C2E56FC-C6CB-4DE4-751A-A7D06608C0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9" name="Straight Connector 529">
            <a:extLst>
              <a:ext uri="{FF2B5EF4-FFF2-40B4-BE49-F238E27FC236}">
                <a16:creationId xmlns:a16="http://schemas.microsoft.com/office/drawing/2014/main" id="{7F072C99-296B-F32D-5173-03B5B4F67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0" name="Straight Connector 531">
            <a:extLst>
              <a:ext uri="{FF2B5EF4-FFF2-40B4-BE49-F238E27FC236}">
                <a16:creationId xmlns:a16="http://schemas.microsoft.com/office/drawing/2014/main" id="{6F2E3900-C5D2-9925-140F-2582EBB844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1" name="Straight Connector 533">
            <a:extLst>
              <a:ext uri="{FF2B5EF4-FFF2-40B4-BE49-F238E27FC236}">
                <a16:creationId xmlns:a16="http://schemas.microsoft.com/office/drawing/2014/main" id="{DF1073EC-FA41-D786-DAD4-5E6D76F631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2" name="Straight Connector 535">
            <a:extLst>
              <a:ext uri="{FF2B5EF4-FFF2-40B4-BE49-F238E27FC236}">
                <a16:creationId xmlns:a16="http://schemas.microsoft.com/office/drawing/2014/main" id="{1E76646C-1CC4-AF6B-3A06-1BA51AF884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3" name="Straight Connector 537">
            <a:extLst>
              <a:ext uri="{FF2B5EF4-FFF2-40B4-BE49-F238E27FC236}">
                <a16:creationId xmlns:a16="http://schemas.microsoft.com/office/drawing/2014/main" id="{DB1088BD-A510-ABF9-54FF-18AEC6F6D37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54" name="Group 1008">
          <a:extLst>
            <a:ext uri="{FF2B5EF4-FFF2-40B4-BE49-F238E27FC236}">
              <a16:creationId xmlns:a16="http://schemas.microsoft.com/office/drawing/2014/main" id="{20EA36ED-669E-4605-A5CE-F3660BD7E44E}"/>
            </a:ext>
          </a:extLst>
        </xdr:cNvPr>
        <xdr:cNvGrpSpPr>
          <a:grpSpLocks/>
        </xdr:cNvGrpSpPr>
      </xdr:nvGrpSpPr>
      <xdr:grpSpPr bwMode="auto">
        <a:xfrm>
          <a:off x="1937398" y="15856663"/>
          <a:ext cx="0" cy="102183"/>
          <a:chOff x="5475762" y="47760700"/>
          <a:chExt cx="314325" cy="230209"/>
        </a:xfrm>
      </xdr:grpSpPr>
      <xdr:cxnSp macro="">
        <xdr:nvCxnSpPr>
          <xdr:cNvPr id="1655" name="Straight Connector 1654">
            <a:extLst>
              <a:ext uri="{FF2B5EF4-FFF2-40B4-BE49-F238E27FC236}">
                <a16:creationId xmlns:a16="http://schemas.microsoft.com/office/drawing/2014/main" id="{D82D13EC-D3DB-C01A-FB64-DD47B458CB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56" name="Straight Connector 529">
            <a:extLst>
              <a:ext uri="{FF2B5EF4-FFF2-40B4-BE49-F238E27FC236}">
                <a16:creationId xmlns:a16="http://schemas.microsoft.com/office/drawing/2014/main" id="{16C2206E-1ADF-2370-4AFD-D44FFA204E1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7" name="Straight Connector 531">
            <a:extLst>
              <a:ext uri="{FF2B5EF4-FFF2-40B4-BE49-F238E27FC236}">
                <a16:creationId xmlns:a16="http://schemas.microsoft.com/office/drawing/2014/main" id="{0034F2B2-925B-9AEC-00DA-E521988AE3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8" name="Straight Connector 533">
            <a:extLst>
              <a:ext uri="{FF2B5EF4-FFF2-40B4-BE49-F238E27FC236}">
                <a16:creationId xmlns:a16="http://schemas.microsoft.com/office/drawing/2014/main" id="{B45C273E-0620-5B39-9B97-AFC7CE2DA7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9" name="Straight Connector 535">
            <a:extLst>
              <a:ext uri="{FF2B5EF4-FFF2-40B4-BE49-F238E27FC236}">
                <a16:creationId xmlns:a16="http://schemas.microsoft.com/office/drawing/2014/main" id="{500C02D1-7A65-B014-78E7-49E166EB4B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0" name="Straight Connector 537">
            <a:extLst>
              <a:ext uri="{FF2B5EF4-FFF2-40B4-BE49-F238E27FC236}">
                <a16:creationId xmlns:a16="http://schemas.microsoft.com/office/drawing/2014/main" id="{DF75E26D-B5D6-E748-BB35-72B1083EF1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1" name="Group 1008">
          <a:extLst>
            <a:ext uri="{FF2B5EF4-FFF2-40B4-BE49-F238E27FC236}">
              <a16:creationId xmlns:a16="http://schemas.microsoft.com/office/drawing/2014/main" id="{17264920-9927-42D0-8499-92A363DECF1C}"/>
            </a:ext>
          </a:extLst>
        </xdr:cNvPr>
        <xdr:cNvGrpSpPr>
          <a:grpSpLocks/>
        </xdr:cNvGrpSpPr>
      </xdr:nvGrpSpPr>
      <xdr:grpSpPr bwMode="auto">
        <a:xfrm>
          <a:off x="1937398" y="15856663"/>
          <a:ext cx="0" cy="102183"/>
          <a:chOff x="5475762" y="47760700"/>
          <a:chExt cx="314325" cy="230209"/>
        </a:xfrm>
      </xdr:grpSpPr>
      <xdr:cxnSp macro="">
        <xdr:nvCxnSpPr>
          <xdr:cNvPr id="1662" name="Straight Connector 1661">
            <a:extLst>
              <a:ext uri="{FF2B5EF4-FFF2-40B4-BE49-F238E27FC236}">
                <a16:creationId xmlns:a16="http://schemas.microsoft.com/office/drawing/2014/main" id="{E078F505-CFF1-BD84-BE61-39CA3D4048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3" name="Straight Connector 529">
            <a:extLst>
              <a:ext uri="{FF2B5EF4-FFF2-40B4-BE49-F238E27FC236}">
                <a16:creationId xmlns:a16="http://schemas.microsoft.com/office/drawing/2014/main" id="{F223D9CD-3EE3-96FC-0CBC-B09D4771F4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64" name="Straight Connector 531">
            <a:extLst>
              <a:ext uri="{FF2B5EF4-FFF2-40B4-BE49-F238E27FC236}">
                <a16:creationId xmlns:a16="http://schemas.microsoft.com/office/drawing/2014/main" id="{53F35EC9-E06D-6C60-8907-3C62329F32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65" name="Straight Connector 533">
            <a:extLst>
              <a:ext uri="{FF2B5EF4-FFF2-40B4-BE49-F238E27FC236}">
                <a16:creationId xmlns:a16="http://schemas.microsoft.com/office/drawing/2014/main" id="{C77C4F14-44B6-6704-1F00-FA26FC833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6" name="Straight Connector 535">
            <a:extLst>
              <a:ext uri="{FF2B5EF4-FFF2-40B4-BE49-F238E27FC236}">
                <a16:creationId xmlns:a16="http://schemas.microsoft.com/office/drawing/2014/main" id="{F8C73F0E-31C8-566F-8DE2-4A7F3E8B2A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7" name="Straight Connector 537">
            <a:extLst>
              <a:ext uri="{FF2B5EF4-FFF2-40B4-BE49-F238E27FC236}">
                <a16:creationId xmlns:a16="http://schemas.microsoft.com/office/drawing/2014/main" id="{4E15734C-9089-8EA6-5652-A5E82AC2D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8" name="Group 1008">
          <a:extLst>
            <a:ext uri="{FF2B5EF4-FFF2-40B4-BE49-F238E27FC236}">
              <a16:creationId xmlns:a16="http://schemas.microsoft.com/office/drawing/2014/main" id="{195B2EEB-05AA-453F-BF39-51CB62219385}"/>
            </a:ext>
          </a:extLst>
        </xdr:cNvPr>
        <xdr:cNvGrpSpPr>
          <a:grpSpLocks/>
        </xdr:cNvGrpSpPr>
      </xdr:nvGrpSpPr>
      <xdr:grpSpPr bwMode="auto">
        <a:xfrm>
          <a:off x="1937398" y="15856663"/>
          <a:ext cx="0" cy="102183"/>
          <a:chOff x="5475762" y="47760700"/>
          <a:chExt cx="314325" cy="230209"/>
        </a:xfrm>
      </xdr:grpSpPr>
      <xdr:cxnSp macro="">
        <xdr:nvCxnSpPr>
          <xdr:cNvPr id="1669" name="Straight Connector 1668">
            <a:extLst>
              <a:ext uri="{FF2B5EF4-FFF2-40B4-BE49-F238E27FC236}">
                <a16:creationId xmlns:a16="http://schemas.microsoft.com/office/drawing/2014/main" id="{FF8F7BD2-2070-10AA-B6A0-7B4D257041B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0" name="Straight Connector 529">
            <a:extLst>
              <a:ext uri="{FF2B5EF4-FFF2-40B4-BE49-F238E27FC236}">
                <a16:creationId xmlns:a16="http://schemas.microsoft.com/office/drawing/2014/main" id="{D75E47D8-4CA9-6E3A-06DA-FF49B4854D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1" name="Straight Connector 531">
            <a:extLst>
              <a:ext uri="{FF2B5EF4-FFF2-40B4-BE49-F238E27FC236}">
                <a16:creationId xmlns:a16="http://schemas.microsoft.com/office/drawing/2014/main" id="{464246B2-8BC0-97C5-8A25-CBB184855A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2" name="Straight Connector 533">
            <a:extLst>
              <a:ext uri="{FF2B5EF4-FFF2-40B4-BE49-F238E27FC236}">
                <a16:creationId xmlns:a16="http://schemas.microsoft.com/office/drawing/2014/main" id="{176E7567-7D54-22C2-1FED-37E1F07C1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3" name="Straight Connector 535">
            <a:extLst>
              <a:ext uri="{FF2B5EF4-FFF2-40B4-BE49-F238E27FC236}">
                <a16:creationId xmlns:a16="http://schemas.microsoft.com/office/drawing/2014/main" id="{10DF3142-099F-F9D5-5285-94856366B1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4" name="Straight Connector 537">
            <a:extLst>
              <a:ext uri="{FF2B5EF4-FFF2-40B4-BE49-F238E27FC236}">
                <a16:creationId xmlns:a16="http://schemas.microsoft.com/office/drawing/2014/main" id="{0B0E135B-3B5B-C7DE-56B5-6CCC99CDA2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75" name="Group 1008">
          <a:extLst>
            <a:ext uri="{FF2B5EF4-FFF2-40B4-BE49-F238E27FC236}">
              <a16:creationId xmlns:a16="http://schemas.microsoft.com/office/drawing/2014/main" id="{1A52A28A-B4B2-4762-894D-C5270A98F267}"/>
            </a:ext>
          </a:extLst>
        </xdr:cNvPr>
        <xdr:cNvGrpSpPr>
          <a:grpSpLocks/>
        </xdr:cNvGrpSpPr>
      </xdr:nvGrpSpPr>
      <xdr:grpSpPr bwMode="auto">
        <a:xfrm>
          <a:off x="1937398" y="15856663"/>
          <a:ext cx="0" cy="102183"/>
          <a:chOff x="5475762" y="47760700"/>
          <a:chExt cx="314325" cy="230209"/>
        </a:xfrm>
      </xdr:grpSpPr>
      <xdr:cxnSp macro="">
        <xdr:nvCxnSpPr>
          <xdr:cNvPr id="1676" name="Straight Connector 1675">
            <a:extLst>
              <a:ext uri="{FF2B5EF4-FFF2-40B4-BE49-F238E27FC236}">
                <a16:creationId xmlns:a16="http://schemas.microsoft.com/office/drawing/2014/main" id="{27CC1648-40B9-F116-1A19-3363FCCB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7" name="Straight Connector 529">
            <a:extLst>
              <a:ext uri="{FF2B5EF4-FFF2-40B4-BE49-F238E27FC236}">
                <a16:creationId xmlns:a16="http://schemas.microsoft.com/office/drawing/2014/main" id="{6DEC00C6-9F04-CB93-2B22-F3094B6800F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8" name="Straight Connector 531">
            <a:extLst>
              <a:ext uri="{FF2B5EF4-FFF2-40B4-BE49-F238E27FC236}">
                <a16:creationId xmlns:a16="http://schemas.microsoft.com/office/drawing/2014/main" id="{DA0278AA-1544-8338-8027-617CA1C771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9" name="Straight Connector 533">
            <a:extLst>
              <a:ext uri="{FF2B5EF4-FFF2-40B4-BE49-F238E27FC236}">
                <a16:creationId xmlns:a16="http://schemas.microsoft.com/office/drawing/2014/main" id="{AD4326EE-85FF-44E5-83E1-26017534FC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0" name="Straight Connector 535">
            <a:extLst>
              <a:ext uri="{FF2B5EF4-FFF2-40B4-BE49-F238E27FC236}">
                <a16:creationId xmlns:a16="http://schemas.microsoft.com/office/drawing/2014/main" id="{9EE440F7-667B-7807-E2A0-F9B1578431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1" name="Straight Connector 537">
            <a:extLst>
              <a:ext uri="{FF2B5EF4-FFF2-40B4-BE49-F238E27FC236}">
                <a16:creationId xmlns:a16="http://schemas.microsoft.com/office/drawing/2014/main" id="{22CF0CA9-DB0D-B78F-7A8A-FE6B09FA586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2" name="Group 1008">
          <a:extLst>
            <a:ext uri="{FF2B5EF4-FFF2-40B4-BE49-F238E27FC236}">
              <a16:creationId xmlns:a16="http://schemas.microsoft.com/office/drawing/2014/main" id="{6A365CF8-E1B0-4A2F-80A9-AC3EBB35E4B9}"/>
            </a:ext>
          </a:extLst>
        </xdr:cNvPr>
        <xdr:cNvGrpSpPr>
          <a:grpSpLocks/>
        </xdr:cNvGrpSpPr>
      </xdr:nvGrpSpPr>
      <xdr:grpSpPr bwMode="auto">
        <a:xfrm>
          <a:off x="1937398" y="15856663"/>
          <a:ext cx="0" cy="102183"/>
          <a:chOff x="5475762" y="47760700"/>
          <a:chExt cx="314325" cy="230209"/>
        </a:xfrm>
      </xdr:grpSpPr>
      <xdr:cxnSp macro="">
        <xdr:nvCxnSpPr>
          <xdr:cNvPr id="1683" name="Straight Connector 1682">
            <a:extLst>
              <a:ext uri="{FF2B5EF4-FFF2-40B4-BE49-F238E27FC236}">
                <a16:creationId xmlns:a16="http://schemas.microsoft.com/office/drawing/2014/main" id="{F8F8C4F3-0C17-A1BE-4B13-1F2B0671B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84" name="Straight Connector 529">
            <a:extLst>
              <a:ext uri="{FF2B5EF4-FFF2-40B4-BE49-F238E27FC236}">
                <a16:creationId xmlns:a16="http://schemas.microsoft.com/office/drawing/2014/main" id="{A6820E3A-0ACA-957B-74D6-0317A618CC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85" name="Straight Connector 531">
            <a:extLst>
              <a:ext uri="{FF2B5EF4-FFF2-40B4-BE49-F238E27FC236}">
                <a16:creationId xmlns:a16="http://schemas.microsoft.com/office/drawing/2014/main" id="{68144AEC-281C-8C04-5FE6-44B6CAE73AE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6" name="Straight Connector 533">
            <a:extLst>
              <a:ext uri="{FF2B5EF4-FFF2-40B4-BE49-F238E27FC236}">
                <a16:creationId xmlns:a16="http://schemas.microsoft.com/office/drawing/2014/main" id="{FA0BCFDF-D6CA-1768-3289-6A41B464E5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7" name="Straight Connector 535">
            <a:extLst>
              <a:ext uri="{FF2B5EF4-FFF2-40B4-BE49-F238E27FC236}">
                <a16:creationId xmlns:a16="http://schemas.microsoft.com/office/drawing/2014/main" id="{7C799378-A10F-C503-9BBE-0FEB3E03B2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8" name="Straight Connector 537">
            <a:extLst>
              <a:ext uri="{FF2B5EF4-FFF2-40B4-BE49-F238E27FC236}">
                <a16:creationId xmlns:a16="http://schemas.microsoft.com/office/drawing/2014/main" id="{8D2CA01D-225B-721C-5A0B-CEA839443F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9" name="Group 1008">
          <a:extLst>
            <a:ext uri="{FF2B5EF4-FFF2-40B4-BE49-F238E27FC236}">
              <a16:creationId xmlns:a16="http://schemas.microsoft.com/office/drawing/2014/main" id="{0D070766-1CC9-4349-A75A-9EB980FA99C6}"/>
            </a:ext>
          </a:extLst>
        </xdr:cNvPr>
        <xdr:cNvGrpSpPr>
          <a:grpSpLocks/>
        </xdr:cNvGrpSpPr>
      </xdr:nvGrpSpPr>
      <xdr:grpSpPr bwMode="auto">
        <a:xfrm>
          <a:off x="1937398" y="15856663"/>
          <a:ext cx="0" cy="102183"/>
          <a:chOff x="5475762" y="47760700"/>
          <a:chExt cx="314325" cy="230209"/>
        </a:xfrm>
      </xdr:grpSpPr>
      <xdr:cxnSp macro="">
        <xdr:nvCxnSpPr>
          <xdr:cNvPr id="1690" name="Straight Connector 1689">
            <a:extLst>
              <a:ext uri="{FF2B5EF4-FFF2-40B4-BE49-F238E27FC236}">
                <a16:creationId xmlns:a16="http://schemas.microsoft.com/office/drawing/2014/main" id="{3CAEE328-52B6-FD95-8973-D8E5F0E78A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1" name="Straight Connector 529">
            <a:extLst>
              <a:ext uri="{FF2B5EF4-FFF2-40B4-BE49-F238E27FC236}">
                <a16:creationId xmlns:a16="http://schemas.microsoft.com/office/drawing/2014/main" id="{84052B28-0727-011B-68D7-254198A528E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2" name="Straight Connector 531">
            <a:extLst>
              <a:ext uri="{FF2B5EF4-FFF2-40B4-BE49-F238E27FC236}">
                <a16:creationId xmlns:a16="http://schemas.microsoft.com/office/drawing/2014/main" id="{71FBBF42-7642-DE37-2B5F-578CCA1166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93" name="Straight Connector 533">
            <a:extLst>
              <a:ext uri="{FF2B5EF4-FFF2-40B4-BE49-F238E27FC236}">
                <a16:creationId xmlns:a16="http://schemas.microsoft.com/office/drawing/2014/main" id="{0574A790-F042-D7C5-94B7-474D6819FC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4" name="Straight Connector 535">
            <a:extLst>
              <a:ext uri="{FF2B5EF4-FFF2-40B4-BE49-F238E27FC236}">
                <a16:creationId xmlns:a16="http://schemas.microsoft.com/office/drawing/2014/main" id="{5DD08D66-EDC6-BEDF-E1A8-ECC15E7277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5" name="Straight Connector 537">
            <a:extLst>
              <a:ext uri="{FF2B5EF4-FFF2-40B4-BE49-F238E27FC236}">
                <a16:creationId xmlns:a16="http://schemas.microsoft.com/office/drawing/2014/main" id="{11FDBA09-A7C8-4FD9-2CC7-6C90B5E91D0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96" name="Group 1008">
          <a:extLst>
            <a:ext uri="{FF2B5EF4-FFF2-40B4-BE49-F238E27FC236}">
              <a16:creationId xmlns:a16="http://schemas.microsoft.com/office/drawing/2014/main" id="{2818E53C-15F0-4C94-BBD6-EAD06E607E16}"/>
            </a:ext>
          </a:extLst>
        </xdr:cNvPr>
        <xdr:cNvGrpSpPr>
          <a:grpSpLocks/>
        </xdr:cNvGrpSpPr>
      </xdr:nvGrpSpPr>
      <xdr:grpSpPr bwMode="auto">
        <a:xfrm>
          <a:off x="1937398" y="15856663"/>
          <a:ext cx="0" cy="102183"/>
          <a:chOff x="5475762" y="47760700"/>
          <a:chExt cx="314325" cy="230209"/>
        </a:xfrm>
      </xdr:grpSpPr>
      <xdr:cxnSp macro="">
        <xdr:nvCxnSpPr>
          <xdr:cNvPr id="1697" name="Straight Connector 1696">
            <a:extLst>
              <a:ext uri="{FF2B5EF4-FFF2-40B4-BE49-F238E27FC236}">
                <a16:creationId xmlns:a16="http://schemas.microsoft.com/office/drawing/2014/main" id="{F10DED29-0036-62E1-1FF8-30812B5756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8" name="Straight Connector 529">
            <a:extLst>
              <a:ext uri="{FF2B5EF4-FFF2-40B4-BE49-F238E27FC236}">
                <a16:creationId xmlns:a16="http://schemas.microsoft.com/office/drawing/2014/main" id="{EF071BA0-727A-52FD-A7E5-F9FA8B0F1C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9" name="Straight Connector 531">
            <a:extLst>
              <a:ext uri="{FF2B5EF4-FFF2-40B4-BE49-F238E27FC236}">
                <a16:creationId xmlns:a16="http://schemas.microsoft.com/office/drawing/2014/main" id="{5D95C927-1646-795E-4D27-7CD8AA4F6D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0" name="Straight Connector 533">
            <a:extLst>
              <a:ext uri="{FF2B5EF4-FFF2-40B4-BE49-F238E27FC236}">
                <a16:creationId xmlns:a16="http://schemas.microsoft.com/office/drawing/2014/main" id="{EEAA3708-42F8-0331-D0A3-D4AB77E569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1" name="Straight Connector 535">
            <a:extLst>
              <a:ext uri="{FF2B5EF4-FFF2-40B4-BE49-F238E27FC236}">
                <a16:creationId xmlns:a16="http://schemas.microsoft.com/office/drawing/2014/main" id="{EDAF29E3-171D-4706-2645-9C1FC7736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2" name="Straight Connector 537">
            <a:extLst>
              <a:ext uri="{FF2B5EF4-FFF2-40B4-BE49-F238E27FC236}">
                <a16:creationId xmlns:a16="http://schemas.microsoft.com/office/drawing/2014/main" id="{D06E1C59-4513-0A9C-FE8E-47F2A19C28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03" name="Group 1008">
          <a:extLst>
            <a:ext uri="{FF2B5EF4-FFF2-40B4-BE49-F238E27FC236}">
              <a16:creationId xmlns:a16="http://schemas.microsoft.com/office/drawing/2014/main" id="{E7FA06DE-339A-4553-8125-B72B3662556B}"/>
            </a:ext>
          </a:extLst>
        </xdr:cNvPr>
        <xdr:cNvGrpSpPr>
          <a:grpSpLocks/>
        </xdr:cNvGrpSpPr>
      </xdr:nvGrpSpPr>
      <xdr:grpSpPr bwMode="auto">
        <a:xfrm>
          <a:off x="1937398" y="15856663"/>
          <a:ext cx="0" cy="102183"/>
          <a:chOff x="5475762" y="47760700"/>
          <a:chExt cx="314325" cy="230209"/>
        </a:xfrm>
      </xdr:grpSpPr>
      <xdr:cxnSp macro="">
        <xdr:nvCxnSpPr>
          <xdr:cNvPr id="1704" name="Straight Connector 1703">
            <a:extLst>
              <a:ext uri="{FF2B5EF4-FFF2-40B4-BE49-F238E27FC236}">
                <a16:creationId xmlns:a16="http://schemas.microsoft.com/office/drawing/2014/main" id="{065AF07C-88E4-2A6A-B6AA-DA4E37FC97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05" name="Straight Connector 529">
            <a:extLst>
              <a:ext uri="{FF2B5EF4-FFF2-40B4-BE49-F238E27FC236}">
                <a16:creationId xmlns:a16="http://schemas.microsoft.com/office/drawing/2014/main" id="{21519A90-3057-F548-5A90-379AB96006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06" name="Straight Connector 531">
            <a:extLst>
              <a:ext uri="{FF2B5EF4-FFF2-40B4-BE49-F238E27FC236}">
                <a16:creationId xmlns:a16="http://schemas.microsoft.com/office/drawing/2014/main" id="{EC8414F4-A986-618E-D753-CEEDCF48D6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7" name="Straight Connector 533">
            <a:extLst>
              <a:ext uri="{FF2B5EF4-FFF2-40B4-BE49-F238E27FC236}">
                <a16:creationId xmlns:a16="http://schemas.microsoft.com/office/drawing/2014/main" id="{F99E53ED-9FA8-B62E-D33B-715B53A95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8" name="Straight Connector 535">
            <a:extLst>
              <a:ext uri="{FF2B5EF4-FFF2-40B4-BE49-F238E27FC236}">
                <a16:creationId xmlns:a16="http://schemas.microsoft.com/office/drawing/2014/main" id="{7BA482A8-5A38-16CD-4AFD-B26A783079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9" name="Straight Connector 537">
            <a:extLst>
              <a:ext uri="{FF2B5EF4-FFF2-40B4-BE49-F238E27FC236}">
                <a16:creationId xmlns:a16="http://schemas.microsoft.com/office/drawing/2014/main" id="{3AB2035D-C13C-F8FC-C977-7450A1661AA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0" name="Group 1008">
          <a:extLst>
            <a:ext uri="{FF2B5EF4-FFF2-40B4-BE49-F238E27FC236}">
              <a16:creationId xmlns:a16="http://schemas.microsoft.com/office/drawing/2014/main" id="{8BD845E1-AFC7-48AC-AA82-ABC732EF1AA8}"/>
            </a:ext>
          </a:extLst>
        </xdr:cNvPr>
        <xdr:cNvGrpSpPr>
          <a:grpSpLocks/>
        </xdr:cNvGrpSpPr>
      </xdr:nvGrpSpPr>
      <xdr:grpSpPr bwMode="auto">
        <a:xfrm>
          <a:off x="1937398" y="15856663"/>
          <a:ext cx="0" cy="102183"/>
          <a:chOff x="5475762" y="47760700"/>
          <a:chExt cx="314325" cy="230209"/>
        </a:xfrm>
      </xdr:grpSpPr>
      <xdr:cxnSp macro="">
        <xdr:nvCxnSpPr>
          <xdr:cNvPr id="1711" name="Straight Connector 1710">
            <a:extLst>
              <a:ext uri="{FF2B5EF4-FFF2-40B4-BE49-F238E27FC236}">
                <a16:creationId xmlns:a16="http://schemas.microsoft.com/office/drawing/2014/main" id="{BCA7E5E4-181B-CF65-928A-221BFF229D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2" name="Straight Connector 529">
            <a:extLst>
              <a:ext uri="{FF2B5EF4-FFF2-40B4-BE49-F238E27FC236}">
                <a16:creationId xmlns:a16="http://schemas.microsoft.com/office/drawing/2014/main" id="{5DFBAA4F-47E0-EFF2-0535-DFDEA64556E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13" name="Straight Connector 531">
            <a:extLst>
              <a:ext uri="{FF2B5EF4-FFF2-40B4-BE49-F238E27FC236}">
                <a16:creationId xmlns:a16="http://schemas.microsoft.com/office/drawing/2014/main" id="{2D3C1CA6-146E-124B-50E9-E89572B9A56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14" name="Straight Connector 533">
            <a:extLst>
              <a:ext uri="{FF2B5EF4-FFF2-40B4-BE49-F238E27FC236}">
                <a16:creationId xmlns:a16="http://schemas.microsoft.com/office/drawing/2014/main" id="{F7044A8B-2233-65B2-4E49-74BF1FD889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5" name="Straight Connector 535">
            <a:extLst>
              <a:ext uri="{FF2B5EF4-FFF2-40B4-BE49-F238E27FC236}">
                <a16:creationId xmlns:a16="http://schemas.microsoft.com/office/drawing/2014/main" id="{AFDD2DB1-2CEB-851C-CDF7-996C387FB9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6" name="Straight Connector 537">
            <a:extLst>
              <a:ext uri="{FF2B5EF4-FFF2-40B4-BE49-F238E27FC236}">
                <a16:creationId xmlns:a16="http://schemas.microsoft.com/office/drawing/2014/main" id="{AE3F0FAE-4752-DC55-A289-101EA4EB6A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7" name="Group 1008">
          <a:extLst>
            <a:ext uri="{FF2B5EF4-FFF2-40B4-BE49-F238E27FC236}">
              <a16:creationId xmlns:a16="http://schemas.microsoft.com/office/drawing/2014/main" id="{630902D1-910C-4C9C-A35A-B48ED04B74D7}"/>
            </a:ext>
          </a:extLst>
        </xdr:cNvPr>
        <xdr:cNvGrpSpPr>
          <a:grpSpLocks/>
        </xdr:cNvGrpSpPr>
      </xdr:nvGrpSpPr>
      <xdr:grpSpPr bwMode="auto">
        <a:xfrm>
          <a:off x="1937398" y="15856663"/>
          <a:ext cx="0" cy="102183"/>
          <a:chOff x="5475762" y="47760700"/>
          <a:chExt cx="314325" cy="230209"/>
        </a:xfrm>
      </xdr:grpSpPr>
      <xdr:cxnSp macro="">
        <xdr:nvCxnSpPr>
          <xdr:cNvPr id="1718" name="Straight Connector 1717">
            <a:extLst>
              <a:ext uri="{FF2B5EF4-FFF2-40B4-BE49-F238E27FC236}">
                <a16:creationId xmlns:a16="http://schemas.microsoft.com/office/drawing/2014/main" id="{74D0CECA-1210-FBB9-CB5F-4913AB125B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9" name="Straight Connector 529">
            <a:extLst>
              <a:ext uri="{FF2B5EF4-FFF2-40B4-BE49-F238E27FC236}">
                <a16:creationId xmlns:a16="http://schemas.microsoft.com/office/drawing/2014/main" id="{13236C9C-B24A-77AF-DFDA-C7C4B6985E1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0" name="Straight Connector 531">
            <a:extLst>
              <a:ext uri="{FF2B5EF4-FFF2-40B4-BE49-F238E27FC236}">
                <a16:creationId xmlns:a16="http://schemas.microsoft.com/office/drawing/2014/main" id="{90228316-BE75-6DF4-A78E-9620EA1DEA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1" name="Straight Connector 533">
            <a:extLst>
              <a:ext uri="{FF2B5EF4-FFF2-40B4-BE49-F238E27FC236}">
                <a16:creationId xmlns:a16="http://schemas.microsoft.com/office/drawing/2014/main" id="{672A2E39-B59F-DFB5-FBE3-FAB1345C940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2" name="Straight Connector 535">
            <a:extLst>
              <a:ext uri="{FF2B5EF4-FFF2-40B4-BE49-F238E27FC236}">
                <a16:creationId xmlns:a16="http://schemas.microsoft.com/office/drawing/2014/main" id="{8B84C44F-6810-F3A1-2A90-C57081484C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3" name="Straight Connector 537">
            <a:extLst>
              <a:ext uri="{FF2B5EF4-FFF2-40B4-BE49-F238E27FC236}">
                <a16:creationId xmlns:a16="http://schemas.microsoft.com/office/drawing/2014/main" id="{8E641FA6-EF32-B397-276B-AEC0480F51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24" name="Group 1008">
          <a:extLst>
            <a:ext uri="{FF2B5EF4-FFF2-40B4-BE49-F238E27FC236}">
              <a16:creationId xmlns:a16="http://schemas.microsoft.com/office/drawing/2014/main" id="{97876BB8-7468-4187-917E-7398CB852B5F}"/>
            </a:ext>
          </a:extLst>
        </xdr:cNvPr>
        <xdr:cNvGrpSpPr>
          <a:grpSpLocks/>
        </xdr:cNvGrpSpPr>
      </xdr:nvGrpSpPr>
      <xdr:grpSpPr bwMode="auto">
        <a:xfrm>
          <a:off x="1937398" y="15856663"/>
          <a:ext cx="0" cy="102183"/>
          <a:chOff x="5475762" y="47760700"/>
          <a:chExt cx="314325" cy="230209"/>
        </a:xfrm>
      </xdr:grpSpPr>
      <xdr:cxnSp macro="">
        <xdr:nvCxnSpPr>
          <xdr:cNvPr id="1725" name="Straight Connector 1724">
            <a:extLst>
              <a:ext uri="{FF2B5EF4-FFF2-40B4-BE49-F238E27FC236}">
                <a16:creationId xmlns:a16="http://schemas.microsoft.com/office/drawing/2014/main" id="{04431FAE-5F78-EBA4-FF5D-EE3B9E95289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26" name="Straight Connector 529">
            <a:extLst>
              <a:ext uri="{FF2B5EF4-FFF2-40B4-BE49-F238E27FC236}">
                <a16:creationId xmlns:a16="http://schemas.microsoft.com/office/drawing/2014/main" id="{54AC8556-8113-4B04-0226-6446103785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7" name="Straight Connector 531">
            <a:extLst>
              <a:ext uri="{FF2B5EF4-FFF2-40B4-BE49-F238E27FC236}">
                <a16:creationId xmlns:a16="http://schemas.microsoft.com/office/drawing/2014/main" id="{6D57301B-0386-1BC1-AB16-D740A1B18F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8" name="Straight Connector 533">
            <a:extLst>
              <a:ext uri="{FF2B5EF4-FFF2-40B4-BE49-F238E27FC236}">
                <a16:creationId xmlns:a16="http://schemas.microsoft.com/office/drawing/2014/main" id="{13D916D3-5468-622F-2AAF-B5891F1BC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9" name="Straight Connector 535">
            <a:extLst>
              <a:ext uri="{FF2B5EF4-FFF2-40B4-BE49-F238E27FC236}">
                <a16:creationId xmlns:a16="http://schemas.microsoft.com/office/drawing/2014/main" id="{2A3EFDDA-F1FC-047D-3A72-13084E96A3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0" name="Straight Connector 537">
            <a:extLst>
              <a:ext uri="{FF2B5EF4-FFF2-40B4-BE49-F238E27FC236}">
                <a16:creationId xmlns:a16="http://schemas.microsoft.com/office/drawing/2014/main" id="{24F8D72A-DCB9-C6B0-692B-FF69DB50AD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1" name="Group 1008">
          <a:extLst>
            <a:ext uri="{FF2B5EF4-FFF2-40B4-BE49-F238E27FC236}">
              <a16:creationId xmlns:a16="http://schemas.microsoft.com/office/drawing/2014/main" id="{8B39C2F7-A87D-416A-B2BE-9CEAEF3572A1}"/>
            </a:ext>
          </a:extLst>
        </xdr:cNvPr>
        <xdr:cNvGrpSpPr>
          <a:grpSpLocks/>
        </xdr:cNvGrpSpPr>
      </xdr:nvGrpSpPr>
      <xdr:grpSpPr bwMode="auto">
        <a:xfrm>
          <a:off x="1937398" y="15856663"/>
          <a:ext cx="0" cy="102183"/>
          <a:chOff x="5475762" y="47760700"/>
          <a:chExt cx="314325" cy="230209"/>
        </a:xfrm>
      </xdr:grpSpPr>
      <xdr:cxnSp macro="">
        <xdr:nvCxnSpPr>
          <xdr:cNvPr id="1732" name="Straight Connector 1731">
            <a:extLst>
              <a:ext uri="{FF2B5EF4-FFF2-40B4-BE49-F238E27FC236}">
                <a16:creationId xmlns:a16="http://schemas.microsoft.com/office/drawing/2014/main" id="{329FA2EE-6D82-F23D-52D0-5E08752CFDE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3" name="Straight Connector 529">
            <a:extLst>
              <a:ext uri="{FF2B5EF4-FFF2-40B4-BE49-F238E27FC236}">
                <a16:creationId xmlns:a16="http://schemas.microsoft.com/office/drawing/2014/main" id="{981F0F56-2AE1-1217-48F0-E40ACE9C04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34" name="Straight Connector 531">
            <a:extLst>
              <a:ext uri="{FF2B5EF4-FFF2-40B4-BE49-F238E27FC236}">
                <a16:creationId xmlns:a16="http://schemas.microsoft.com/office/drawing/2014/main" id="{A8AD39A4-7929-FC8D-EFD6-249E80B55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35" name="Straight Connector 533">
            <a:extLst>
              <a:ext uri="{FF2B5EF4-FFF2-40B4-BE49-F238E27FC236}">
                <a16:creationId xmlns:a16="http://schemas.microsoft.com/office/drawing/2014/main" id="{922857A6-B34C-E7E9-3828-9A31C38B6D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6" name="Straight Connector 535">
            <a:extLst>
              <a:ext uri="{FF2B5EF4-FFF2-40B4-BE49-F238E27FC236}">
                <a16:creationId xmlns:a16="http://schemas.microsoft.com/office/drawing/2014/main" id="{07DF2FD0-4DB1-FFA2-1271-51DA53D04B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7" name="Straight Connector 537">
            <a:extLst>
              <a:ext uri="{FF2B5EF4-FFF2-40B4-BE49-F238E27FC236}">
                <a16:creationId xmlns:a16="http://schemas.microsoft.com/office/drawing/2014/main" id="{12D5AF3A-4C1D-03F7-00E3-D3EDDFA46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8" name="Group 1008">
          <a:extLst>
            <a:ext uri="{FF2B5EF4-FFF2-40B4-BE49-F238E27FC236}">
              <a16:creationId xmlns:a16="http://schemas.microsoft.com/office/drawing/2014/main" id="{88B58B93-6E9B-4A34-83DD-3364489376D3}"/>
            </a:ext>
          </a:extLst>
        </xdr:cNvPr>
        <xdr:cNvGrpSpPr>
          <a:grpSpLocks/>
        </xdr:cNvGrpSpPr>
      </xdr:nvGrpSpPr>
      <xdr:grpSpPr bwMode="auto">
        <a:xfrm>
          <a:off x="1937398" y="15856663"/>
          <a:ext cx="0" cy="102183"/>
          <a:chOff x="5475762" y="47760700"/>
          <a:chExt cx="314325" cy="230209"/>
        </a:xfrm>
      </xdr:grpSpPr>
      <xdr:cxnSp macro="">
        <xdr:nvCxnSpPr>
          <xdr:cNvPr id="1739" name="Straight Connector 1738">
            <a:extLst>
              <a:ext uri="{FF2B5EF4-FFF2-40B4-BE49-F238E27FC236}">
                <a16:creationId xmlns:a16="http://schemas.microsoft.com/office/drawing/2014/main" id="{3B3AF57E-ED28-80D9-EF41-7B0467957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0" name="Straight Connector 529">
            <a:extLst>
              <a:ext uri="{FF2B5EF4-FFF2-40B4-BE49-F238E27FC236}">
                <a16:creationId xmlns:a16="http://schemas.microsoft.com/office/drawing/2014/main" id="{5CD057D4-6083-B2E6-47B8-B365ED6BC7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1" name="Straight Connector 531">
            <a:extLst>
              <a:ext uri="{FF2B5EF4-FFF2-40B4-BE49-F238E27FC236}">
                <a16:creationId xmlns:a16="http://schemas.microsoft.com/office/drawing/2014/main" id="{598684E5-1655-FD45-0830-539A1F48A2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2" name="Straight Connector 533">
            <a:extLst>
              <a:ext uri="{FF2B5EF4-FFF2-40B4-BE49-F238E27FC236}">
                <a16:creationId xmlns:a16="http://schemas.microsoft.com/office/drawing/2014/main" id="{23C5293B-5C7B-8323-D314-1E03BB2E1B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3" name="Straight Connector 535">
            <a:extLst>
              <a:ext uri="{FF2B5EF4-FFF2-40B4-BE49-F238E27FC236}">
                <a16:creationId xmlns:a16="http://schemas.microsoft.com/office/drawing/2014/main" id="{E1C91440-9AA1-5610-F3CE-57373FF5E3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4" name="Straight Connector 537">
            <a:extLst>
              <a:ext uri="{FF2B5EF4-FFF2-40B4-BE49-F238E27FC236}">
                <a16:creationId xmlns:a16="http://schemas.microsoft.com/office/drawing/2014/main" id="{6C6F7E76-A921-AB23-843D-77FABE499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45" name="Group 1008">
          <a:extLst>
            <a:ext uri="{FF2B5EF4-FFF2-40B4-BE49-F238E27FC236}">
              <a16:creationId xmlns:a16="http://schemas.microsoft.com/office/drawing/2014/main" id="{0940DD91-89E3-4313-A551-5B189AB841BF}"/>
            </a:ext>
          </a:extLst>
        </xdr:cNvPr>
        <xdr:cNvGrpSpPr>
          <a:grpSpLocks/>
        </xdr:cNvGrpSpPr>
      </xdr:nvGrpSpPr>
      <xdr:grpSpPr bwMode="auto">
        <a:xfrm>
          <a:off x="1937398" y="15856663"/>
          <a:ext cx="0" cy="102183"/>
          <a:chOff x="5475762" y="47760700"/>
          <a:chExt cx="314325" cy="230209"/>
        </a:xfrm>
      </xdr:grpSpPr>
      <xdr:cxnSp macro="">
        <xdr:nvCxnSpPr>
          <xdr:cNvPr id="1746" name="Straight Connector 1745">
            <a:extLst>
              <a:ext uri="{FF2B5EF4-FFF2-40B4-BE49-F238E27FC236}">
                <a16:creationId xmlns:a16="http://schemas.microsoft.com/office/drawing/2014/main" id="{5F6D52D0-F2A9-B03D-511A-0E395CFCD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7" name="Straight Connector 529">
            <a:extLst>
              <a:ext uri="{FF2B5EF4-FFF2-40B4-BE49-F238E27FC236}">
                <a16:creationId xmlns:a16="http://schemas.microsoft.com/office/drawing/2014/main" id="{4F8F2DA2-B832-00C2-EE8F-E6629CCF8A0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8" name="Straight Connector 531">
            <a:extLst>
              <a:ext uri="{FF2B5EF4-FFF2-40B4-BE49-F238E27FC236}">
                <a16:creationId xmlns:a16="http://schemas.microsoft.com/office/drawing/2014/main" id="{A1908ABE-8A8D-A740-EDF7-FECAD5F84E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9" name="Straight Connector 533">
            <a:extLst>
              <a:ext uri="{FF2B5EF4-FFF2-40B4-BE49-F238E27FC236}">
                <a16:creationId xmlns:a16="http://schemas.microsoft.com/office/drawing/2014/main" id="{B26034BA-0E5B-72C0-8676-CF683756DC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0" name="Straight Connector 535">
            <a:extLst>
              <a:ext uri="{FF2B5EF4-FFF2-40B4-BE49-F238E27FC236}">
                <a16:creationId xmlns:a16="http://schemas.microsoft.com/office/drawing/2014/main" id="{BE4D030E-A3C4-4070-CD34-BFC7067EC1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1" name="Straight Connector 537">
            <a:extLst>
              <a:ext uri="{FF2B5EF4-FFF2-40B4-BE49-F238E27FC236}">
                <a16:creationId xmlns:a16="http://schemas.microsoft.com/office/drawing/2014/main" id="{C571032E-D5CE-4C90-C1EA-DADE04E8F5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2" name="Group 1008">
          <a:extLst>
            <a:ext uri="{FF2B5EF4-FFF2-40B4-BE49-F238E27FC236}">
              <a16:creationId xmlns:a16="http://schemas.microsoft.com/office/drawing/2014/main" id="{8834E817-915A-4F2C-B2B5-6B355E45F35E}"/>
            </a:ext>
          </a:extLst>
        </xdr:cNvPr>
        <xdr:cNvGrpSpPr>
          <a:grpSpLocks/>
        </xdr:cNvGrpSpPr>
      </xdr:nvGrpSpPr>
      <xdr:grpSpPr bwMode="auto">
        <a:xfrm>
          <a:off x="1937398" y="15856663"/>
          <a:ext cx="0" cy="102183"/>
          <a:chOff x="5475762" y="47760700"/>
          <a:chExt cx="314325" cy="230209"/>
        </a:xfrm>
      </xdr:grpSpPr>
      <xdr:cxnSp macro="">
        <xdr:nvCxnSpPr>
          <xdr:cNvPr id="1753" name="Straight Connector 1752">
            <a:extLst>
              <a:ext uri="{FF2B5EF4-FFF2-40B4-BE49-F238E27FC236}">
                <a16:creationId xmlns:a16="http://schemas.microsoft.com/office/drawing/2014/main" id="{99FC3568-8190-298B-39E3-59946F4F3F3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54" name="Straight Connector 529">
            <a:extLst>
              <a:ext uri="{FF2B5EF4-FFF2-40B4-BE49-F238E27FC236}">
                <a16:creationId xmlns:a16="http://schemas.microsoft.com/office/drawing/2014/main" id="{AFA16C40-1D49-FFB2-2C9E-05317D666C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55" name="Straight Connector 531">
            <a:extLst>
              <a:ext uri="{FF2B5EF4-FFF2-40B4-BE49-F238E27FC236}">
                <a16:creationId xmlns:a16="http://schemas.microsoft.com/office/drawing/2014/main" id="{02F35DC8-117F-7325-12B1-58F9DB8A35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6" name="Straight Connector 533">
            <a:extLst>
              <a:ext uri="{FF2B5EF4-FFF2-40B4-BE49-F238E27FC236}">
                <a16:creationId xmlns:a16="http://schemas.microsoft.com/office/drawing/2014/main" id="{193096AC-E3C7-D992-A037-B3E502AEF7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7" name="Straight Connector 535">
            <a:extLst>
              <a:ext uri="{FF2B5EF4-FFF2-40B4-BE49-F238E27FC236}">
                <a16:creationId xmlns:a16="http://schemas.microsoft.com/office/drawing/2014/main" id="{8E39495B-6B7B-5AB4-4A4D-C38FA4D3744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8" name="Straight Connector 537">
            <a:extLst>
              <a:ext uri="{FF2B5EF4-FFF2-40B4-BE49-F238E27FC236}">
                <a16:creationId xmlns:a16="http://schemas.microsoft.com/office/drawing/2014/main" id="{09DA8FEE-2D4A-156D-8DC2-EDE420AC1D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9" name="Group 1008">
          <a:extLst>
            <a:ext uri="{FF2B5EF4-FFF2-40B4-BE49-F238E27FC236}">
              <a16:creationId xmlns:a16="http://schemas.microsoft.com/office/drawing/2014/main" id="{A4F856C3-C74A-4096-9B15-18385D0BE086}"/>
            </a:ext>
          </a:extLst>
        </xdr:cNvPr>
        <xdr:cNvGrpSpPr>
          <a:grpSpLocks/>
        </xdr:cNvGrpSpPr>
      </xdr:nvGrpSpPr>
      <xdr:grpSpPr bwMode="auto">
        <a:xfrm>
          <a:off x="1937398" y="15856663"/>
          <a:ext cx="0" cy="102183"/>
          <a:chOff x="5475762" y="47760700"/>
          <a:chExt cx="314325" cy="230209"/>
        </a:xfrm>
      </xdr:grpSpPr>
      <xdr:cxnSp macro="">
        <xdr:nvCxnSpPr>
          <xdr:cNvPr id="1760" name="Straight Connector 1759">
            <a:extLst>
              <a:ext uri="{FF2B5EF4-FFF2-40B4-BE49-F238E27FC236}">
                <a16:creationId xmlns:a16="http://schemas.microsoft.com/office/drawing/2014/main" id="{CFE74825-5362-643A-EA4D-D40096C2B3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1" name="Straight Connector 529">
            <a:extLst>
              <a:ext uri="{FF2B5EF4-FFF2-40B4-BE49-F238E27FC236}">
                <a16:creationId xmlns:a16="http://schemas.microsoft.com/office/drawing/2014/main" id="{843CC46D-09DB-D353-FA58-27E65A87676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2" name="Straight Connector 531">
            <a:extLst>
              <a:ext uri="{FF2B5EF4-FFF2-40B4-BE49-F238E27FC236}">
                <a16:creationId xmlns:a16="http://schemas.microsoft.com/office/drawing/2014/main" id="{CAC6D16C-A34F-DE2D-4254-7CD2C75E23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63" name="Straight Connector 533">
            <a:extLst>
              <a:ext uri="{FF2B5EF4-FFF2-40B4-BE49-F238E27FC236}">
                <a16:creationId xmlns:a16="http://schemas.microsoft.com/office/drawing/2014/main" id="{2B81C71D-2CAE-AA37-3B24-88C730766C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4" name="Straight Connector 535">
            <a:extLst>
              <a:ext uri="{FF2B5EF4-FFF2-40B4-BE49-F238E27FC236}">
                <a16:creationId xmlns:a16="http://schemas.microsoft.com/office/drawing/2014/main" id="{12B1151B-B500-89F2-EDE1-0649EAA28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5" name="Straight Connector 537">
            <a:extLst>
              <a:ext uri="{FF2B5EF4-FFF2-40B4-BE49-F238E27FC236}">
                <a16:creationId xmlns:a16="http://schemas.microsoft.com/office/drawing/2014/main" id="{20D4E431-0C59-52F1-0A26-4734FF1B16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66" name="Group 1008">
          <a:extLst>
            <a:ext uri="{FF2B5EF4-FFF2-40B4-BE49-F238E27FC236}">
              <a16:creationId xmlns:a16="http://schemas.microsoft.com/office/drawing/2014/main" id="{90EC4EC2-75DC-4528-96BC-237D603B2DF6}"/>
            </a:ext>
          </a:extLst>
        </xdr:cNvPr>
        <xdr:cNvGrpSpPr>
          <a:grpSpLocks/>
        </xdr:cNvGrpSpPr>
      </xdr:nvGrpSpPr>
      <xdr:grpSpPr bwMode="auto">
        <a:xfrm>
          <a:off x="1937398" y="15856663"/>
          <a:ext cx="0" cy="102183"/>
          <a:chOff x="5475762" y="47760700"/>
          <a:chExt cx="314325" cy="230209"/>
        </a:xfrm>
      </xdr:grpSpPr>
      <xdr:cxnSp macro="">
        <xdr:nvCxnSpPr>
          <xdr:cNvPr id="1767" name="Straight Connector 1766">
            <a:extLst>
              <a:ext uri="{FF2B5EF4-FFF2-40B4-BE49-F238E27FC236}">
                <a16:creationId xmlns:a16="http://schemas.microsoft.com/office/drawing/2014/main" id="{0D0ADCB8-5A99-755A-92A7-7DBAB62A27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8" name="Straight Connector 529">
            <a:extLst>
              <a:ext uri="{FF2B5EF4-FFF2-40B4-BE49-F238E27FC236}">
                <a16:creationId xmlns:a16="http://schemas.microsoft.com/office/drawing/2014/main" id="{162BAA0D-2287-CD10-2071-DDA11B8F7A5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9" name="Straight Connector 531">
            <a:extLst>
              <a:ext uri="{FF2B5EF4-FFF2-40B4-BE49-F238E27FC236}">
                <a16:creationId xmlns:a16="http://schemas.microsoft.com/office/drawing/2014/main" id="{2B686776-5056-92B3-8A8D-F0571579E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0" name="Straight Connector 533">
            <a:extLst>
              <a:ext uri="{FF2B5EF4-FFF2-40B4-BE49-F238E27FC236}">
                <a16:creationId xmlns:a16="http://schemas.microsoft.com/office/drawing/2014/main" id="{1A450720-F5C3-0C8F-D0CD-F0D6AF4E80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1" name="Straight Connector 535">
            <a:extLst>
              <a:ext uri="{FF2B5EF4-FFF2-40B4-BE49-F238E27FC236}">
                <a16:creationId xmlns:a16="http://schemas.microsoft.com/office/drawing/2014/main" id="{27C3DB66-B588-8487-C1AB-60E99FC42D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2" name="Straight Connector 537">
            <a:extLst>
              <a:ext uri="{FF2B5EF4-FFF2-40B4-BE49-F238E27FC236}">
                <a16:creationId xmlns:a16="http://schemas.microsoft.com/office/drawing/2014/main" id="{0BD70971-896A-0D6B-A6EF-793C15543B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73" name="Group 1008">
          <a:extLst>
            <a:ext uri="{FF2B5EF4-FFF2-40B4-BE49-F238E27FC236}">
              <a16:creationId xmlns:a16="http://schemas.microsoft.com/office/drawing/2014/main" id="{FAB5B3FC-B068-4C4D-8436-A5EA58B4DE0E}"/>
            </a:ext>
          </a:extLst>
        </xdr:cNvPr>
        <xdr:cNvGrpSpPr>
          <a:grpSpLocks/>
        </xdr:cNvGrpSpPr>
      </xdr:nvGrpSpPr>
      <xdr:grpSpPr bwMode="auto">
        <a:xfrm>
          <a:off x="1937398" y="15856663"/>
          <a:ext cx="0" cy="102183"/>
          <a:chOff x="5475762" y="47760700"/>
          <a:chExt cx="314325" cy="230209"/>
        </a:xfrm>
      </xdr:grpSpPr>
      <xdr:cxnSp macro="">
        <xdr:nvCxnSpPr>
          <xdr:cNvPr id="1774" name="Straight Connector 1773">
            <a:extLst>
              <a:ext uri="{FF2B5EF4-FFF2-40B4-BE49-F238E27FC236}">
                <a16:creationId xmlns:a16="http://schemas.microsoft.com/office/drawing/2014/main" id="{D1F77859-60B7-3866-E435-3DA1992990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75" name="Straight Connector 529">
            <a:extLst>
              <a:ext uri="{FF2B5EF4-FFF2-40B4-BE49-F238E27FC236}">
                <a16:creationId xmlns:a16="http://schemas.microsoft.com/office/drawing/2014/main" id="{0CA52686-10A3-D7C4-A148-5D96BD3775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76" name="Straight Connector 531">
            <a:extLst>
              <a:ext uri="{FF2B5EF4-FFF2-40B4-BE49-F238E27FC236}">
                <a16:creationId xmlns:a16="http://schemas.microsoft.com/office/drawing/2014/main" id="{81A8628B-1F3C-EA05-3824-A8F282EEA2E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7" name="Straight Connector 533">
            <a:extLst>
              <a:ext uri="{FF2B5EF4-FFF2-40B4-BE49-F238E27FC236}">
                <a16:creationId xmlns:a16="http://schemas.microsoft.com/office/drawing/2014/main" id="{F5008E29-57EA-3C3A-FAA6-213C29A38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8" name="Straight Connector 535">
            <a:extLst>
              <a:ext uri="{FF2B5EF4-FFF2-40B4-BE49-F238E27FC236}">
                <a16:creationId xmlns:a16="http://schemas.microsoft.com/office/drawing/2014/main" id="{014CA51F-E335-E53D-9EB1-B8C1DF622E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9" name="Straight Connector 537">
            <a:extLst>
              <a:ext uri="{FF2B5EF4-FFF2-40B4-BE49-F238E27FC236}">
                <a16:creationId xmlns:a16="http://schemas.microsoft.com/office/drawing/2014/main" id="{D55719E1-A371-9059-A4E1-68AD15E48C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0" name="Group 1008">
          <a:extLst>
            <a:ext uri="{FF2B5EF4-FFF2-40B4-BE49-F238E27FC236}">
              <a16:creationId xmlns:a16="http://schemas.microsoft.com/office/drawing/2014/main" id="{68D6B61A-9C33-4F7A-AE0A-DBEBC93BA161}"/>
            </a:ext>
          </a:extLst>
        </xdr:cNvPr>
        <xdr:cNvGrpSpPr>
          <a:grpSpLocks/>
        </xdr:cNvGrpSpPr>
      </xdr:nvGrpSpPr>
      <xdr:grpSpPr bwMode="auto">
        <a:xfrm>
          <a:off x="1937398" y="15856663"/>
          <a:ext cx="0" cy="102183"/>
          <a:chOff x="5475762" y="47760700"/>
          <a:chExt cx="314325" cy="230209"/>
        </a:xfrm>
      </xdr:grpSpPr>
      <xdr:cxnSp macro="">
        <xdr:nvCxnSpPr>
          <xdr:cNvPr id="1781" name="Straight Connector 1780">
            <a:extLst>
              <a:ext uri="{FF2B5EF4-FFF2-40B4-BE49-F238E27FC236}">
                <a16:creationId xmlns:a16="http://schemas.microsoft.com/office/drawing/2014/main" id="{B32EE3CD-1BC8-128D-0C29-52C63DF7A9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2" name="Straight Connector 529">
            <a:extLst>
              <a:ext uri="{FF2B5EF4-FFF2-40B4-BE49-F238E27FC236}">
                <a16:creationId xmlns:a16="http://schemas.microsoft.com/office/drawing/2014/main" id="{D4316666-E74A-CF14-50BE-3CEDC7C5FB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83" name="Straight Connector 531">
            <a:extLst>
              <a:ext uri="{FF2B5EF4-FFF2-40B4-BE49-F238E27FC236}">
                <a16:creationId xmlns:a16="http://schemas.microsoft.com/office/drawing/2014/main" id="{8CEE163A-8A76-51FA-8F0B-402AEBDBEC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84" name="Straight Connector 533">
            <a:extLst>
              <a:ext uri="{FF2B5EF4-FFF2-40B4-BE49-F238E27FC236}">
                <a16:creationId xmlns:a16="http://schemas.microsoft.com/office/drawing/2014/main" id="{073A948A-DD4F-B769-80A0-8CE3C8CC6C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5" name="Straight Connector 535">
            <a:extLst>
              <a:ext uri="{FF2B5EF4-FFF2-40B4-BE49-F238E27FC236}">
                <a16:creationId xmlns:a16="http://schemas.microsoft.com/office/drawing/2014/main" id="{BE2EF857-DC80-CF44-A46A-73C81D4FE2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6" name="Straight Connector 537">
            <a:extLst>
              <a:ext uri="{FF2B5EF4-FFF2-40B4-BE49-F238E27FC236}">
                <a16:creationId xmlns:a16="http://schemas.microsoft.com/office/drawing/2014/main" id="{378B1AD3-37B4-A2C4-3B3A-985AE4185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7" name="Group 1008">
          <a:extLst>
            <a:ext uri="{FF2B5EF4-FFF2-40B4-BE49-F238E27FC236}">
              <a16:creationId xmlns:a16="http://schemas.microsoft.com/office/drawing/2014/main" id="{1F5F137B-6376-4D66-AD7C-90A87ACA42D9}"/>
            </a:ext>
          </a:extLst>
        </xdr:cNvPr>
        <xdr:cNvGrpSpPr>
          <a:grpSpLocks/>
        </xdr:cNvGrpSpPr>
      </xdr:nvGrpSpPr>
      <xdr:grpSpPr bwMode="auto">
        <a:xfrm>
          <a:off x="1937398" y="15856663"/>
          <a:ext cx="0" cy="102183"/>
          <a:chOff x="5475762" y="47760700"/>
          <a:chExt cx="314325" cy="230209"/>
        </a:xfrm>
      </xdr:grpSpPr>
      <xdr:cxnSp macro="">
        <xdr:nvCxnSpPr>
          <xdr:cNvPr id="1788" name="Straight Connector 1787">
            <a:extLst>
              <a:ext uri="{FF2B5EF4-FFF2-40B4-BE49-F238E27FC236}">
                <a16:creationId xmlns:a16="http://schemas.microsoft.com/office/drawing/2014/main" id="{CD42E068-E292-1FB3-EF46-FAEE7F8882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9" name="Straight Connector 529">
            <a:extLst>
              <a:ext uri="{FF2B5EF4-FFF2-40B4-BE49-F238E27FC236}">
                <a16:creationId xmlns:a16="http://schemas.microsoft.com/office/drawing/2014/main" id="{BBF87D21-2013-59EB-5BAC-235764AC00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0" name="Straight Connector 531">
            <a:extLst>
              <a:ext uri="{FF2B5EF4-FFF2-40B4-BE49-F238E27FC236}">
                <a16:creationId xmlns:a16="http://schemas.microsoft.com/office/drawing/2014/main" id="{9915384D-8FC5-5229-0C4E-A4A139D3241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1" name="Straight Connector 533">
            <a:extLst>
              <a:ext uri="{FF2B5EF4-FFF2-40B4-BE49-F238E27FC236}">
                <a16:creationId xmlns:a16="http://schemas.microsoft.com/office/drawing/2014/main" id="{2C6785E5-B13D-43E8-0A33-B438A419CE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2" name="Straight Connector 535">
            <a:extLst>
              <a:ext uri="{FF2B5EF4-FFF2-40B4-BE49-F238E27FC236}">
                <a16:creationId xmlns:a16="http://schemas.microsoft.com/office/drawing/2014/main" id="{028A5839-84D5-3852-B138-FA3BA3AD0E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3" name="Straight Connector 537">
            <a:extLst>
              <a:ext uri="{FF2B5EF4-FFF2-40B4-BE49-F238E27FC236}">
                <a16:creationId xmlns:a16="http://schemas.microsoft.com/office/drawing/2014/main" id="{D227134D-5B4D-9317-F816-D027BA56CA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94" name="Group 1008">
          <a:extLst>
            <a:ext uri="{FF2B5EF4-FFF2-40B4-BE49-F238E27FC236}">
              <a16:creationId xmlns:a16="http://schemas.microsoft.com/office/drawing/2014/main" id="{B0BB94FD-9726-4641-965F-F0EFB60B8E85}"/>
            </a:ext>
          </a:extLst>
        </xdr:cNvPr>
        <xdr:cNvGrpSpPr>
          <a:grpSpLocks/>
        </xdr:cNvGrpSpPr>
      </xdr:nvGrpSpPr>
      <xdr:grpSpPr bwMode="auto">
        <a:xfrm>
          <a:off x="1937398" y="15856663"/>
          <a:ext cx="0" cy="102183"/>
          <a:chOff x="5475762" y="47760700"/>
          <a:chExt cx="314325" cy="230209"/>
        </a:xfrm>
      </xdr:grpSpPr>
      <xdr:cxnSp macro="">
        <xdr:nvCxnSpPr>
          <xdr:cNvPr id="1795" name="Straight Connector 1794">
            <a:extLst>
              <a:ext uri="{FF2B5EF4-FFF2-40B4-BE49-F238E27FC236}">
                <a16:creationId xmlns:a16="http://schemas.microsoft.com/office/drawing/2014/main" id="{3F89DAE5-FD47-0114-0B50-26BB62ADBE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96" name="Straight Connector 529">
            <a:extLst>
              <a:ext uri="{FF2B5EF4-FFF2-40B4-BE49-F238E27FC236}">
                <a16:creationId xmlns:a16="http://schemas.microsoft.com/office/drawing/2014/main" id="{E12D50FC-82BE-D130-C19F-163A706E2F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7" name="Straight Connector 531">
            <a:extLst>
              <a:ext uri="{FF2B5EF4-FFF2-40B4-BE49-F238E27FC236}">
                <a16:creationId xmlns:a16="http://schemas.microsoft.com/office/drawing/2014/main" id="{AA2B6401-600D-65ED-BEAB-86562DE77F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8" name="Straight Connector 533">
            <a:extLst>
              <a:ext uri="{FF2B5EF4-FFF2-40B4-BE49-F238E27FC236}">
                <a16:creationId xmlns:a16="http://schemas.microsoft.com/office/drawing/2014/main" id="{4F6C9A30-9092-55B4-57BB-5374C6110C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9" name="Straight Connector 535">
            <a:extLst>
              <a:ext uri="{FF2B5EF4-FFF2-40B4-BE49-F238E27FC236}">
                <a16:creationId xmlns:a16="http://schemas.microsoft.com/office/drawing/2014/main" id="{E9EE4EE8-6726-6191-C938-6369DFBE6C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00" name="Straight Connector 537">
            <a:extLst>
              <a:ext uri="{FF2B5EF4-FFF2-40B4-BE49-F238E27FC236}">
                <a16:creationId xmlns:a16="http://schemas.microsoft.com/office/drawing/2014/main" id="{BCEAD20A-B089-DB3E-6994-8A07DCCDC3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77</xdr:row>
      <xdr:rowOff>57150</xdr:rowOff>
    </xdr:from>
    <xdr:to>
      <xdr:col>17</xdr:col>
      <xdr:colOff>0</xdr:colOff>
      <xdr:row>79</xdr:row>
      <xdr:rowOff>0</xdr:rowOff>
    </xdr:to>
    <xdr:sp macro="" textlink="">
      <xdr:nvSpPr>
        <xdr:cNvPr id="1801" name="AutoShape 46">
          <a:extLst>
            <a:ext uri="{FF2B5EF4-FFF2-40B4-BE49-F238E27FC236}">
              <a16:creationId xmlns:a16="http://schemas.microsoft.com/office/drawing/2014/main" id="{55354885-1BBF-4EEF-A2A3-3FB6369F496A}"/>
            </a:ext>
          </a:extLst>
        </xdr:cNvPr>
        <xdr:cNvSpPr>
          <a:spLocks noChangeArrowheads="1"/>
        </xdr:cNvSpPr>
      </xdr:nvSpPr>
      <xdr:spPr bwMode="auto">
        <a:xfrm>
          <a:off x="4895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77</xdr:row>
      <xdr:rowOff>57150</xdr:rowOff>
    </xdr:from>
    <xdr:to>
      <xdr:col>19</xdr:col>
      <xdr:colOff>0</xdr:colOff>
      <xdr:row>79</xdr:row>
      <xdr:rowOff>0</xdr:rowOff>
    </xdr:to>
    <xdr:sp macro="" textlink="">
      <xdr:nvSpPr>
        <xdr:cNvPr id="1802" name="AutoShape 46">
          <a:extLst>
            <a:ext uri="{FF2B5EF4-FFF2-40B4-BE49-F238E27FC236}">
              <a16:creationId xmlns:a16="http://schemas.microsoft.com/office/drawing/2014/main" id="{1719343B-2D50-4E52-8191-CA071CF2C562}"/>
            </a:ext>
          </a:extLst>
        </xdr:cNvPr>
        <xdr:cNvSpPr>
          <a:spLocks noChangeArrowheads="1"/>
        </xdr:cNvSpPr>
      </xdr:nvSpPr>
      <xdr:spPr bwMode="auto">
        <a:xfrm>
          <a:off x="5467350" y="14773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20</xdr:col>
      <xdr:colOff>0</xdr:colOff>
      <xdr:row>77</xdr:row>
      <xdr:rowOff>57150</xdr:rowOff>
    </xdr:from>
    <xdr:to>
      <xdr:col>21</xdr:col>
      <xdr:colOff>0</xdr:colOff>
      <xdr:row>79</xdr:row>
      <xdr:rowOff>0</xdr:rowOff>
    </xdr:to>
    <xdr:sp macro="" textlink="">
      <xdr:nvSpPr>
        <xdr:cNvPr id="1803" name="AutoShape 46">
          <a:extLst>
            <a:ext uri="{FF2B5EF4-FFF2-40B4-BE49-F238E27FC236}">
              <a16:creationId xmlns:a16="http://schemas.microsoft.com/office/drawing/2014/main" id="{D2E6F1E7-C494-4BD7-95E8-05DD28C18328}"/>
            </a:ext>
          </a:extLst>
        </xdr:cNvPr>
        <xdr:cNvSpPr>
          <a:spLocks noChangeArrowheads="1"/>
        </xdr:cNvSpPr>
      </xdr:nvSpPr>
      <xdr:spPr bwMode="auto">
        <a:xfrm>
          <a:off x="60388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77</xdr:row>
      <xdr:rowOff>57150</xdr:rowOff>
    </xdr:from>
    <xdr:to>
      <xdr:col>23</xdr:col>
      <xdr:colOff>0</xdr:colOff>
      <xdr:row>79</xdr:row>
      <xdr:rowOff>0</xdr:rowOff>
    </xdr:to>
    <xdr:sp macro="" textlink="">
      <xdr:nvSpPr>
        <xdr:cNvPr id="1804" name="AutoShape 46">
          <a:extLst>
            <a:ext uri="{FF2B5EF4-FFF2-40B4-BE49-F238E27FC236}">
              <a16:creationId xmlns:a16="http://schemas.microsoft.com/office/drawing/2014/main" id="{DF010D97-0B22-40EC-B8C4-8CE9B09059F7}"/>
            </a:ext>
          </a:extLst>
        </xdr:cNvPr>
        <xdr:cNvSpPr>
          <a:spLocks noChangeArrowheads="1"/>
        </xdr:cNvSpPr>
      </xdr:nvSpPr>
      <xdr:spPr bwMode="auto">
        <a:xfrm>
          <a:off x="66103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77</xdr:row>
      <xdr:rowOff>57150</xdr:rowOff>
    </xdr:from>
    <xdr:to>
      <xdr:col>25</xdr:col>
      <xdr:colOff>0</xdr:colOff>
      <xdr:row>79</xdr:row>
      <xdr:rowOff>0</xdr:rowOff>
    </xdr:to>
    <xdr:sp macro="" textlink="">
      <xdr:nvSpPr>
        <xdr:cNvPr id="1805" name="AutoShape 46">
          <a:extLst>
            <a:ext uri="{FF2B5EF4-FFF2-40B4-BE49-F238E27FC236}">
              <a16:creationId xmlns:a16="http://schemas.microsoft.com/office/drawing/2014/main" id="{33054877-4045-4060-AE24-CA36919442D7}"/>
            </a:ext>
          </a:extLst>
        </xdr:cNvPr>
        <xdr:cNvSpPr>
          <a:spLocks noChangeArrowheads="1"/>
        </xdr:cNvSpPr>
      </xdr:nvSpPr>
      <xdr:spPr bwMode="auto">
        <a:xfrm>
          <a:off x="71818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77</xdr:row>
      <xdr:rowOff>57150</xdr:rowOff>
    </xdr:from>
    <xdr:to>
      <xdr:col>27</xdr:col>
      <xdr:colOff>0</xdr:colOff>
      <xdr:row>79</xdr:row>
      <xdr:rowOff>0</xdr:rowOff>
    </xdr:to>
    <xdr:sp macro="" textlink="">
      <xdr:nvSpPr>
        <xdr:cNvPr id="1806" name="AutoShape 46">
          <a:extLst>
            <a:ext uri="{FF2B5EF4-FFF2-40B4-BE49-F238E27FC236}">
              <a16:creationId xmlns:a16="http://schemas.microsoft.com/office/drawing/2014/main" id="{78D997E7-14A9-47A4-B1EB-C9B5B1B51DDC}"/>
            </a:ext>
          </a:extLst>
        </xdr:cNvPr>
        <xdr:cNvSpPr>
          <a:spLocks noChangeArrowheads="1"/>
        </xdr:cNvSpPr>
      </xdr:nvSpPr>
      <xdr:spPr bwMode="auto">
        <a:xfrm>
          <a:off x="77533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77</xdr:row>
      <xdr:rowOff>57150</xdr:rowOff>
    </xdr:from>
    <xdr:to>
      <xdr:col>29</xdr:col>
      <xdr:colOff>0</xdr:colOff>
      <xdr:row>79</xdr:row>
      <xdr:rowOff>0</xdr:rowOff>
    </xdr:to>
    <xdr:sp macro="" textlink="">
      <xdr:nvSpPr>
        <xdr:cNvPr id="1807" name="AutoShape 46">
          <a:extLst>
            <a:ext uri="{FF2B5EF4-FFF2-40B4-BE49-F238E27FC236}">
              <a16:creationId xmlns:a16="http://schemas.microsoft.com/office/drawing/2014/main" id="{AA59AB2A-EE78-47B7-9E93-E4C30022A5E1}"/>
            </a:ext>
          </a:extLst>
        </xdr:cNvPr>
        <xdr:cNvSpPr>
          <a:spLocks noChangeArrowheads="1"/>
        </xdr:cNvSpPr>
      </xdr:nvSpPr>
      <xdr:spPr bwMode="auto">
        <a:xfrm>
          <a:off x="83820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77</xdr:row>
      <xdr:rowOff>57150</xdr:rowOff>
    </xdr:from>
    <xdr:to>
      <xdr:col>31</xdr:col>
      <xdr:colOff>0</xdr:colOff>
      <xdr:row>79</xdr:row>
      <xdr:rowOff>0</xdr:rowOff>
    </xdr:to>
    <xdr:sp macro="" textlink="">
      <xdr:nvSpPr>
        <xdr:cNvPr id="1808" name="AutoShape 46">
          <a:extLst>
            <a:ext uri="{FF2B5EF4-FFF2-40B4-BE49-F238E27FC236}">
              <a16:creationId xmlns:a16="http://schemas.microsoft.com/office/drawing/2014/main" id="{224A4EAE-0F32-465F-80F0-09441FBA1E20}"/>
            </a:ext>
          </a:extLst>
        </xdr:cNvPr>
        <xdr:cNvSpPr>
          <a:spLocks noChangeArrowheads="1"/>
        </xdr:cNvSpPr>
      </xdr:nvSpPr>
      <xdr:spPr bwMode="auto">
        <a:xfrm>
          <a:off x="89535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77</xdr:row>
      <xdr:rowOff>57150</xdr:rowOff>
    </xdr:from>
    <xdr:to>
      <xdr:col>33</xdr:col>
      <xdr:colOff>0</xdr:colOff>
      <xdr:row>79</xdr:row>
      <xdr:rowOff>0</xdr:rowOff>
    </xdr:to>
    <xdr:sp macro="" textlink="">
      <xdr:nvSpPr>
        <xdr:cNvPr id="1809" name="AutoShape 46">
          <a:extLst>
            <a:ext uri="{FF2B5EF4-FFF2-40B4-BE49-F238E27FC236}">
              <a16:creationId xmlns:a16="http://schemas.microsoft.com/office/drawing/2014/main" id="{A69DD3CB-4B95-4903-B6DF-F4FFF5B1D255}"/>
            </a:ext>
          </a:extLst>
        </xdr:cNvPr>
        <xdr:cNvSpPr>
          <a:spLocks noChangeArrowheads="1"/>
        </xdr:cNvSpPr>
      </xdr:nvSpPr>
      <xdr:spPr bwMode="auto">
        <a:xfrm>
          <a:off x="9525000" y="14773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34</xdr:col>
      <xdr:colOff>0</xdr:colOff>
      <xdr:row>77</xdr:row>
      <xdr:rowOff>57150</xdr:rowOff>
    </xdr:from>
    <xdr:to>
      <xdr:col>35</xdr:col>
      <xdr:colOff>0</xdr:colOff>
      <xdr:row>79</xdr:row>
      <xdr:rowOff>0</xdr:rowOff>
    </xdr:to>
    <xdr:sp macro="" textlink="">
      <xdr:nvSpPr>
        <xdr:cNvPr id="1810" name="AutoShape 46">
          <a:extLst>
            <a:ext uri="{FF2B5EF4-FFF2-40B4-BE49-F238E27FC236}">
              <a16:creationId xmlns:a16="http://schemas.microsoft.com/office/drawing/2014/main" id="{C58C0BFB-7783-466A-9F29-EAFCEC5109AB}"/>
            </a:ext>
          </a:extLst>
        </xdr:cNvPr>
        <xdr:cNvSpPr>
          <a:spLocks noChangeArrowheads="1"/>
        </xdr:cNvSpPr>
      </xdr:nvSpPr>
      <xdr:spPr bwMode="auto">
        <a:xfrm>
          <a:off x="100965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77</xdr:row>
      <xdr:rowOff>57150</xdr:rowOff>
    </xdr:from>
    <xdr:to>
      <xdr:col>37</xdr:col>
      <xdr:colOff>0</xdr:colOff>
      <xdr:row>79</xdr:row>
      <xdr:rowOff>0</xdr:rowOff>
    </xdr:to>
    <xdr:sp macro="" textlink="">
      <xdr:nvSpPr>
        <xdr:cNvPr id="1811" name="AutoShape 46">
          <a:extLst>
            <a:ext uri="{FF2B5EF4-FFF2-40B4-BE49-F238E27FC236}">
              <a16:creationId xmlns:a16="http://schemas.microsoft.com/office/drawing/2014/main" id="{D4CE895B-001A-49B1-BA47-A5817A263A76}"/>
            </a:ext>
          </a:extLst>
        </xdr:cNvPr>
        <xdr:cNvSpPr>
          <a:spLocks noChangeArrowheads="1"/>
        </xdr:cNvSpPr>
      </xdr:nvSpPr>
      <xdr:spPr bwMode="auto">
        <a:xfrm>
          <a:off x="10668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77</xdr:row>
      <xdr:rowOff>57150</xdr:rowOff>
    </xdr:from>
    <xdr:to>
      <xdr:col>39</xdr:col>
      <xdr:colOff>0</xdr:colOff>
      <xdr:row>79</xdr:row>
      <xdr:rowOff>0</xdr:rowOff>
    </xdr:to>
    <xdr:sp macro="" textlink="">
      <xdr:nvSpPr>
        <xdr:cNvPr id="1812" name="AutoShape 46">
          <a:extLst>
            <a:ext uri="{FF2B5EF4-FFF2-40B4-BE49-F238E27FC236}">
              <a16:creationId xmlns:a16="http://schemas.microsoft.com/office/drawing/2014/main" id="{CFC54A78-7495-4470-837E-3C91F661422A}"/>
            </a:ext>
          </a:extLst>
        </xdr:cNvPr>
        <xdr:cNvSpPr>
          <a:spLocks noChangeArrowheads="1"/>
        </xdr:cNvSpPr>
      </xdr:nvSpPr>
      <xdr:spPr bwMode="auto">
        <a:xfrm>
          <a:off x="11239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77</xdr:row>
      <xdr:rowOff>57150</xdr:rowOff>
    </xdr:from>
    <xdr:to>
      <xdr:col>41</xdr:col>
      <xdr:colOff>0</xdr:colOff>
      <xdr:row>79</xdr:row>
      <xdr:rowOff>0</xdr:rowOff>
    </xdr:to>
    <xdr:sp macro="" textlink="">
      <xdr:nvSpPr>
        <xdr:cNvPr id="1813" name="AutoShape 46">
          <a:extLst>
            <a:ext uri="{FF2B5EF4-FFF2-40B4-BE49-F238E27FC236}">
              <a16:creationId xmlns:a16="http://schemas.microsoft.com/office/drawing/2014/main" id="{0FF8AE25-B1C9-472C-9FD7-D0B7F4EF53D5}"/>
            </a:ext>
          </a:extLst>
        </xdr:cNvPr>
        <xdr:cNvSpPr>
          <a:spLocks noChangeArrowheads="1"/>
        </xdr:cNvSpPr>
      </xdr:nvSpPr>
      <xdr:spPr bwMode="auto">
        <a:xfrm>
          <a:off x="11811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77</xdr:row>
      <xdr:rowOff>57150</xdr:rowOff>
    </xdr:from>
    <xdr:to>
      <xdr:col>43</xdr:col>
      <xdr:colOff>0</xdr:colOff>
      <xdr:row>79</xdr:row>
      <xdr:rowOff>0</xdr:rowOff>
    </xdr:to>
    <xdr:sp macro="" textlink="">
      <xdr:nvSpPr>
        <xdr:cNvPr id="1814" name="AutoShape 46">
          <a:extLst>
            <a:ext uri="{FF2B5EF4-FFF2-40B4-BE49-F238E27FC236}">
              <a16:creationId xmlns:a16="http://schemas.microsoft.com/office/drawing/2014/main" id="{93028A9F-D1BB-4F64-ABB5-617DCACE48B0}"/>
            </a:ext>
          </a:extLst>
        </xdr:cNvPr>
        <xdr:cNvSpPr>
          <a:spLocks noChangeArrowheads="1"/>
        </xdr:cNvSpPr>
      </xdr:nvSpPr>
      <xdr:spPr bwMode="auto">
        <a:xfrm>
          <a:off x="12382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77</xdr:row>
      <xdr:rowOff>57150</xdr:rowOff>
    </xdr:from>
    <xdr:to>
      <xdr:col>45</xdr:col>
      <xdr:colOff>0</xdr:colOff>
      <xdr:row>79</xdr:row>
      <xdr:rowOff>0</xdr:rowOff>
    </xdr:to>
    <xdr:sp macro="" textlink="">
      <xdr:nvSpPr>
        <xdr:cNvPr id="1815" name="AutoShape 46">
          <a:extLst>
            <a:ext uri="{FF2B5EF4-FFF2-40B4-BE49-F238E27FC236}">
              <a16:creationId xmlns:a16="http://schemas.microsoft.com/office/drawing/2014/main" id="{C694F958-BD20-4701-B536-F036CB8ADC3C}"/>
            </a:ext>
          </a:extLst>
        </xdr:cNvPr>
        <xdr:cNvSpPr>
          <a:spLocks noChangeArrowheads="1"/>
        </xdr:cNvSpPr>
      </xdr:nvSpPr>
      <xdr:spPr bwMode="auto">
        <a:xfrm>
          <a:off x="12954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77</xdr:row>
      <xdr:rowOff>57150</xdr:rowOff>
    </xdr:from>
    <xdr:to>
      <xdr:col>11</xdr:col>
      <xdr:colOff>0</xdr:colOff>
      <xdr:row>79</xdr:row>
      <xdr:rowOff>0</xdr:rowOff>
    </xdr:to>
    <xdr:sp macro="" textlink="">
      <xdr:nvSpPr>
        <xdr:cNvPr id="1816" name="AutoShape 46">
          <a:extLst>
            <a:ext uri="{FF2B5EF4-FFF2-40B4-BE49-F238E27FC236}">
              <a16:creationId xmlns:a16="http://schemas.microsoft.com/office/drawing/2014/main" id="{D7C5BEEF-0C88-40EA-9401-111C20B7508A}"/>
            </a:ext>
          </a:extLst>
        </xdr:cNvPr>
        <xdr:cNvSpPr>
          <a:spLocks noChangeArrowheads="1"/>
        </xdr:cNvSpPr>
      </xdr:nvSpPr>
      <xdr:spPr bwMode="auto">
        <a:xfrm>
          <a:off x="31813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77</xdr:row>
      <xdr:rowOff>57150</xdr:rowOff>
    </xdr:from>
    <xdr:to>
      <xdr:col>13</xdr:col>
      <xdr:colOff>0</xdr:colOff>
      <xdr:row>79</xdr:row>
      <xdr:rowOff>0</xdr:rowOff>
    </xdr:to>
    <xdr:sp macro="" textlink="">
      <xdr:nvSpPr>
        <xdr:cNvPr id="1817" name="AutoShape 46">
          <a:extLst>
            <a:ext uri="{FF2B5EF4-FFF2-40B4-BE49-F238E27FC236}">
              <a16:creationId xmlns:a16="http://schemas.microsoft.com/office/drawing/2014/main" id="{B3B68386-09AA-4F22-96E4-778F686C3046}"/>
            </a:ext>
          </a:extLst>
        </xdr:cNvPr>
        <xdr:cNvSpPr>
          <a:spLocks noChangeArrowheads="1"/>
        </xdr:cNvSpPr>
      </xdr:nvSpPr>
      <xdr:spPr bwMode="auto">
        <a:xfrm>
          <a:off x="3752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13</xdr:col>
      <xdr:colOff>281861</xdr:colOff>
      <xdr:row>77</xdr:row>
      <xdr:rowOff>76588</xdr:rowOff>
    </xdr:from>
    <xdr:to>
      <xdr:col>14</xdr:col>
      <xdr:colOff>379055</xdr:colOff>
      <xdr:row>79</xdr:row>
      <xdr:rowOff>19438</xdr:rowOff>
    </xdr:to>
    <xdr:sp macro="" textlink="">
      <xdr:nvSpPr>
        <xdr:cNvPr id="1818" name="AutoShape 46">
          <a:extLst>
            <a:ext uri="{FF2B5EF4-FFF2-40B4-BE49-F238E27FC236}">
              <a16:creationId xmlns:a16="http://schemas.microsoft.com/office/drawing/2014/main" id="{F1E6476E-C8E3-4A8D-B2EB-9BDC3929600B}"/>
            </a:ext>
          </a:extLst>
        </xdr:cNvPr>
        <xdr:cNvSpPr>
          <a:spLocks noChangeArrowheads="1"/>
        </xdr:cNvSpPr>
      </xdr:nvSpPr>
      <xdr:spPr bwMode="auto">
        <a:xfrm>
          <a:off x="4480637" y="15627608"/>
          <a:ext cx="379056" cy="33162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77</xdr:row>
      <xdr:rowOff>57150</xdr:rowOff>
    </xdr:from>
    <xdr:to>
      <xdr:col>9</xdr:col>
      <xdr:colOff>0</xdr:colOff>
      <xdr:row>79</xdr:row>
      <xdr:rowOff>0</xdr:rowOff>
    </xdr:to>
    <xdr:sp macro="" textlink="">
      <xdr:nvSpPr>
        <xdr:cNvPr id="1819" name="AutoShape 46">
          <a:extLst>
            <a:ext uri="{FF2B5EF4-FFF2-40B4-BE49-F238E27FC236}">
              <a16:creationId xmlns:a16="http://schemas.microsoft.com/office/drawing/2014/main" id="{5CFCAA4D-C5E8-4024-8CAF-8F930599083E}"/>
            </a:ext>
          </a:extLst>
        </xdr:cNvPr>
        <xdr:cNvSpPr>
          <a:spLocks noChangeArrowheads="1"/>
        </xdr:cNvSpPr>
      </xdr:nvSpPr>
      <xdr:spPr bwMode="auto">
        <a:xfrm>
          <a:off x="2409825" y="14773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77</xdr:row>
      <xdr:rowOff>57150</xdr:rowOff>
    </xdr:from>
    <xdr:to>
      <xdr:col>7</xdr:col>
      <xdr:colOff>0</xdr:colOff>
      <xdr:row>79</xdr:row>
      <xdr:rowOff>0</xdr:rowOff>
    </xdr:to>
    <xdr:sp macro="" textlink="">
      <xdr:nvSpPr>
        <xdr:cNvPr id="1820" name="AutoShape 46">
          <a:extLst>
            <a:ext uri="{FF2B5EF4-FFF2-40B4-BE49-F238E27FC236}">
              <a16:creationId xmlns:a16="http://schemas.microsoft.com/office/drawing/2014/main" id="{9F14DA3D-6B7F-4D1B-B7C6-97B30EF34539}"/>
            </a:ext>
          </a:extLst>
        </xdr:cNvPr>
        <xdr:cNvSpPr>
          <a:spLocks noChangeArrowheads="1"/>
        </xdr:cNvSpPr>
      </xdr:nvSpPr>
      <xdr:spPr bwMode="auto">
        <a:xfrm>
          <a:off x="1819275" y="14773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77</xdr:row>
      <xdr:rowOff>57150</xdr:rowOff>
    </xdr:from>
    <xdr:to>
      <xdr:col>5</xdr:col>
      <xdr:colOff>0</xdr:colOff>
      <xdr:row>79</xdr:row>
      <xdr:rowOff>0</xdr:rowOff>
    </xdr:to>
    <xdr:sp macro="" textlink="">
      <xdr:nvSpPr>
        <xdr:cNvPr id="1821" name="AutoShape 46">
          <a:extLst>
            <a:ext uri="{FF2B5EF4-FFF2-40B4-BE49-F238E27FC236}">
              <a16:creationId xmlns:a16="http://schemas.microsoft.com/office/drawing/2014/main" id="{C8FACD52-497A-4745-8C39-A62E8DD22918}"/>
            </a:ext>
          </a:extLst>
        </xdr:cNvPr>
        <xdr:cNvSpPr>
          <a:spLocks noChangeArrowheads="1"/>
        </xdr:cNvSpPr>
      </xdr:nvSpPr>
      <xdr:spPr bwMode="auto">
        <a:xfrm>
          <a:off x="1095375" y="14773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77</xdr:row>
      <xdr:rowOff>57150</xdr:rowOff>
    </xdr:from>
    <xdr:to>
      <xdr:col>3</xdr:col>
      <xdr:colOff>0</xdr:colOff>
      <xdr:row>79</xdr:row>
      <xdr:rowOff>0</xdr:rowOff>
    </xdr:to>
    <xdr:sp macro="" textlink="">
      <xdr:nvSpPr>
        <xdr:cNvPr id="1822" name="AutoShape 46">
          <a:extLst>
            <a:ext uri="{FF2B5EF4-FFF2-40B4-BE49-F238E27FC236}">
              <a16:creationId xmlns:a16="http://schemas.microsoft.com/office/drawing/2014/main" id="{E16E5977-CBAE-44C8-ABF1-CC337AFE85B9}"/>
            </a:ext>
          </a:extLst>
        </xdr:cNvPr>
        <xdr:cNvSpPr>
          <a:spLocks noChangeArrowheads="1"/>
        </xdr:cNvSpPr>
      </xdr:nvSpPr>
      <xdr:spPr bwMode="auto">
        <a:xfrm>
          <a:off x="523875"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88</xdr:row>
      <xdr:rowOff>104775</xdr:rowOff>
    </xdr:from>
    <xdr:to>
      <xdr:col>6</xdr:col>
      <xdr:colOff>0</xdr:colOff>
      <xdr:row>89</xdr:row>
      <xdr:rowOff>19050</xdr:rowOff>
    </xdr:to>
    <xdr:grpSp>
      <xdr:nvGrpSpPr>
        <xdr:cNvPr id="1823" name="Group 1008">
          <a:extLst>
            <a:ext uri="{FF2B5EF4-FFF2-40B4-BE49-F238E27FC236}">
              <a16:creationId xmlns:a16="http://schemas.microsoft.com/office/drawing/2014/main" id="{AB68ADB1-056D-43D0-B59A-86E8BCFB30CE}"/>
            </a:ext>
          </a:extLst>
        </xdr:cNvPr>
        <xdr:cNvGrpSpPr>
          <a:grpSpLocks/>
        </xdr:cNvGrpSpPr>
      </xdr:nvGrpSpPr>
      <xdr:grpSpPr bwMode="auto">
        <a:xfrm>
          <a:off x="1937398" y="17424724"/>
          <a:ext cx="0" cy="102183"/>
          <a:chOff x="5475762" y="47760700"/>
          <a:chExt cx="314325" cy="230209"/>
        </a:xfrm>
      </xdr:grpSpPr>
      <xdr:cxnSp macro="">
        <xdr:nvCxnSpPr>
          <xdr:cNvPr id="1824" name="Straight Connector 1823">
            <a:extLst>
              <a:ext uri="{FF2B5EF4-FFF2-40B4-BE49-F238E27FC236}">
                <a16:creationId xmlns:a16="http://schemas.microsoft.com/office/drawing/2014/main" id="{4E54AABC-3796-3FDA-2CF0-869D412DFE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25" name="Straight Connector 529">
            <a:extLst>
              <a:ext uri="{FF2B5EF4-FFF2-40B4-BE49-F238E27FC236}">
                <a16:creationId xmlns:a16="http://schemas.microsoft.com/office/drawing/2014/main" id="{65517286-A01F-95A4-B01A-8159B2E9A3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26" name="Straight Connector 531">
            <a:extLst>
              <a:ext uri="{FF2B5EF4-FFF2-40B4-BE49-F238E27FC236}">
                <a16:creationId xmlns:a16="http://schemas.microsoft.com/office/drawing/2014/main" id="{25E9A655-DB8F-97F0-9D62-DFA13AF328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7" name="Straight Connector 533">
            <a:extLst>
              <a:ext uri="{FF2B5EF4-FFF2-40B4-BE49-F238E27FC236}">
                <a16:creationId xmlns:a16="http://schemas.microsoft.com/office/drawing/2014/main" id="{1F728904-F136-EB6C-9D73-70C600497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8" name="Straight Connector 535">
            <a:extLst>
              <a:ext uri="{FF2B5EF4-FFF2-40B4-BE49-F238E27FC236}">
                <a16:creationId xmlns:a16="http://schemas.microsoft.com/office/drawing/2014/main" id="{54207144-F4E1-7FB2-654E-E795AB7531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9" name="Straight Connector 537">
            <a:extLst>
              <a:ext uri="{FF2B5EF4-FFF2-40B4-BE49-F238E27FC236}">
                <a16:creationId xmlns:a16="http://schemas.microsoft.com/office/drawing/2014/main" id="{3C89B5CB-0B31-1945-4211-E1DEF773D0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30" name="Group 1008">
          <a:extLst>
            <a:ext uri="{FF2B5EF4-FFF2-40B4-BE49-F238E27FC236}">
              <a16:creationId xmlns:a16="http://schemas.microsoft.com/office/drawing/2014/main" id="{854F4723-477E-4CAC-AC91-FF0429290EEC}"/>
            </a:ext>
          </a:extLst>
        </xdr:cNvPr>
        <xdr:cNvGrpSpPr>
          <a:grpSpLocks/>
        </xdr:cNvGrpSpPr>
      </xdr:nvGrpSpPr>
      <xdr:grpSpPr bwMode="auto">
        <a:xfrm>
          <a:off x="1937398" y="17424724"/>
          <a:ext cx="0" cy="102183"/>
          <a:chOff x="5475762" y="47760700"/>
          <a:chExt cx="314325" cy="230209"/>
        </a:xfrm>
      </xdr:grpSpPr>
      <xdr:cxnSp macro="">
        <xdr:nvCxnSpPr>
          <xdr:cNvPr id="1831" name="Straight Connector 1830">
            <a:extLst>
              <a:ext uri="{FF2B5EF4-FFF2-40B4-BE49-F238E27FC236}">
                <a16:creationId xmlns:a16="http://schemas.microsoft.com/office/drawing/2014/main" id="{24B68856-11AE-EAD0-D521-1606FD163E3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2" name="Straight Connector 529">
            <a:extLst>
              <a:ext uri="{FF2B5EF4-FFF2-40B4-BE49-F238E27FC236}">
                <a16:creationId xmlns:a16="http://schemas.microsoft.com/office/drawing/2014/main" id="{21EA8D39-E134-C8C6-A351-3AC46CF4931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33" name="Straight Connector 531">
            <a:extLst>
              <a:ext uri="{FF2B5EF4-FFF2-40B4-BE49-F238E27FC236}">
                <a16:creationId xmlns:a16="http://schemas.microsoft.com/office/drawing/2014/main" id="{DE361DE5-95B0-E8AC-2D37-E1AB0173037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34" name="Straight Connector 533">
            <a:extLst>
              <a:ext uri="{FF2B5EF4-FFF2-40B4-BE49-F238E27FC236}">
                <a16:creationId xmlns:a16="http://schemas.microsoft.com/office/drawing/2014/main" id="{468D42B0-57D9-117D-3370-0DAF191E163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5" name="Straight Connector 535">
            <a:extLst>
              <a:ext uri="{FF2B5EF4-FFF2-40B4-BE49-F238E27FC236}">
                <a16:creationId xmlns:a16="http://schemas.microsoft.com/office/drawing/2014/main" id="{ED772BE2-CAAE-D16D-609C-2E2AC9564C2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6" name="Straight Connector 537">
            <a:extLst>
              <a:ext uri="{FF2B5EF4-FFF2-40B4-BE49-F238E27FC236}">
                <a16:creationId xmlns:a16="http://schemas.microsoft.com/office/drawing/2014/main" id="{07B3D068-F1DC-B3AC-447D-4E1189E305E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47625</xdr:rowOff>
    </xdr:to>
    <xdr:grpSp>
      <xdr:nvGrpSpPr>
        <xdr:cNvPr id="1837" name="Group 1008">
          <a:extLst>
            <a:ext uri="{FF2B5EF4-FFF2-40B4-BE49-F238E27FC236}">
              <a16:creationId xmlns:a16="http://schemas.microsoft.com/office/drawing/2014/main" id="{1D21947A-D5B9-402C-B530-A33ADA0213A2}"/>
            </a:ext>
          </a:extLst>
        </xdr:cNvPr>
        <xdr:cNvGrpSpPr>
          <a:grpSpLocks/>
        </xdr:cNvGrpSpPr>
      </xdr:nvGrpSpPr>
      <xdr:grpSpPr bwMode="auto">
        <a:xfrm>
          <a:off x="1937398" y="17453299"/>
          <a:ext cx="0" cy="102183"/>
          <a:chOff x="5475762" y="47760700"/>
          <a:chExt cx="314325" cy="230209"/>
        </a:xfrm>
      </xdr:grpSpPr>
      <xdr:cxnSp macro="">
        <xdr:nvCxnSpPr>
          <xdr:cNvPr id="1838" name="Straight Connector 1837">
            <a:extLst>
              <a:ext uri="{FF2B5EF4-FFF2-40B4-BE49-F238E27FC236}">
                <a16:creationId xmlns:a16="http://schemas.microsoft.com/office/drawing/2014/main" id="{2AA6D117-7133-33BB-2B95-5A0CB5BB22F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9" name="Straight Connector 529">
            <a:extLst>
              <a:ext uri="{FF2B5EF4-FFF2-40B4-BE49-F238E27FC236}">
                <a16:creationId xmlns:a16="http://schemas.microsoft.com/office/drawing/2014/main" id="{0490E394-7598-7F70-7140-7C7A66B28453}"/>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40" name="Straight Connector 531">
            <a:extLst>
              <a:ext uri="{FF2B5EF4-FFF2-40B4-BE49-F238E27FC236}">
                <a16:creationId xmlns:a16="http://schemas.microsoft.com/office/drawing/2014/main" id="{5CE6FBB2-9761-080A-FEA6-BC6A2A0008D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41" name="Straight Connector 533">
            <a:extLst>
              <a:ext uri="{FF2B5EF4-FFF2-40B4-BE49-F238E27FC236}">
                <a16:creationId xmlns:a16="http://schemas.microsoft.com/office/drawing/2014/main" id="{2A07606C-002E-1184-BD39-DFEF8C7F79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2" name="Straight Connector 535">
            <a:extLst>
              <a:ext uri="{FF2B5EF4-FFF2-40B4-BE49-F238E27FC236}">
                <a16:creationId xmlns:a16="http://schemas.microsoft.com/office/drawing/2014/main" id="{2E4C8920-B45D-A85C-6A74-A61BF1287D2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3" name="Straight Connector 537">
            <a:extLst>
              <a:ext uri="{FF2B5EF4-FFF2-40B4-BE49-F238E27FC236}">
                <a16:creationId xmlns:a16="http://schemas.microsoft.com/office/drawing/2014/main" id="{0BD88B8E-E553-231B-6561-21A15EDE38F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57150</xdr:rowOff>
    </xdr:to>
    <xdr:grpSp>
      <xdr:nvGrpSpPr>
        <xdr:cNvPr id="1844" name="Group 1008">
          <a:extLst>
            <a:ext uri="{FF2B5EF4-FFF2-40B4-BE49-F238E27FC236}">
              <a16:creationId xmlns:a16="http://schemas.microsoft.com/office/drawing/2014/main" id="{760EBCDB-F836-43B2-AEFC-287D0A384513}"/>
            </a:ext>
          </a:extLst>
        </xdr:cNvPr>
        <xdr:cNvGrpSpPr>
          <a:grpSpLocks/>
        </xdr:cNvGrpSpPr>
      </xdr:nvGrpSpPr>
      <xdr:grpSpPr bwMode="auto">
        <a:xfrm>
          <a:off x="1937398" y="17453299"/>
          <a:ext cx="0" cy="111708"/>
          <a:chOff x="5475762" y="47760700"/>
          <a:chExt cx="314325" cy="230209"/>
        </a:xfrm>
      </xdr:grpSpPr>
      <xdr:cxnSp macro="">
        <xdr:nvCxnSpPr>
          <xdr:cNvPr id="1845" name="Straight Connector 1844">
            <a:extLst>
              <a:ext uri="{FF2B5EF4-FFF2-40B4-BE49-F238E27FC236}">
                <a16:creationId xmlns:a16="http://schemas.microsoft.com/office/drawing/2014/main" id="{8464CEEF-F96D-F458-A854-A7D07772C8B7}"/>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46" name="Straight Connector 529">
            <a:extLst>
              <a:ext uri="{FF2B5EF4-FFF2-40B4-BE49-F238E27FC236}">
                <a16:creationId xmlns:a16="http://schemas.microsoft.com/office/drawing/2014/main" id="{CBFDD08A-646E-61C9-3920-88F41A7AF52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847" name="Straight Connector 531">
            <a:extLst>
              <a:ext uri="{FF2B5EF4-FFF2-40B4-BE49-F238E27FC236}">
                <a16:creationId xmlns:a16="http://schemas.microsoft.com/office/drawing/2014/main" id="{A62B9CD9-2FB3-0CFC-EB7C-8DF5C5A5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848" name="Straight Connector 533">
            <a:extLst>
              <a:ext uri="{FF2B5EF4-FFF2-40B4-BE49-F238E27FC236}">
                <a16:creationId xmlns:a16="http://schemas.microsoft.com/office/drawing/2014/main" id="{DB5C9EFB-5BFE-1F19-06A2-9B54443B84C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49" name="Straight Connector 535">
            <a:extLst>
              <a:ext uri="{FF2B5EF4-FFF2-40B4-BE49-F238E27FC236}">
                <a16:creationId xmlns:a16="http://schemas.microsoft.com/office/drawing/2014/main" id="{3E21E35F-F03A-B1B4-B548-50B918FA3D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50" name="Straight Connector 537">
            <a:extLst>
              <a:ext uri="{FF2B5EF4-FFF2-40B4-BE49-F238E27FC236}">
                <a16:creationId xmlns:a16="http://schemas.microsoft.com/office/drawing/2014/main" id="{127F10AF-EE70-EE9A-8B5F-6EF238E102A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1" name="Group 1008">
          <a:extLst>
            <a:ext uri="{FF2B5EF4-FFF2-40B4-BE49-F238E27FC236}">
              <a16:creationId xmlns:a16="http://schemas.microsoft.com/office/drawing/2014/main" id="{E8F9A978-5454-4D15-9AE5-EB60CBE508DF}"/>
            </a:ext>
          </a:extLst>
        </xdr:cNvPr>
        <xdr:cNvGrpSpPr>
          <a:grpSpLocks/>
        </xdr:cNvGrpSpPr>
      </xdr:nvGrpSpPr>
      <xdr:grpSpPr bwMode="auto">
        <a:xfrm>
          <a:off x="1937398" y="17424724"/>
          <a:ext cx="0" cy="102183"/>
          <a:chOff x="5475762" y="47760700"/>
          <a:chExt cx="314325" cy="230209"/>
        </a:xfrm>
      </xdr:grpSpPr>
      <xdr:cxnSp macro="">
        <xdr:nvCxnSpPr>
          <xdr:cNvPr id="1852" name="Straight Connector 1851">
            <a:extLst>
              <a:ext uri="{FF2B5EF4-FFF2-40B4-BE49-F238E27FC236}">
                <a16:creationId xmlns:a16="http://schemas.microsoft.com/office/drawing/2014/main" id="{2211E049-2393-2CEC-EA11-58E4CEA26C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53" name="Straight Connector 529">
            <a:extLst>
              <a:ext uri="{FF2B5EF4-FFF2-40B4-BE49-F238E27FC236}">
                <a16:creationId xmlns:a16="http://schemas.microsoft.com/office/drawing/2014/main" id="{4C3A363A-5879-3CCC-3A5E-94CE547277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54" name="Straight Connector 531">
            <a:extLst>
              <a:ext uri="{FF2B5EF4-FFF2-40B4-BE49-F238E27FC236}">
                <a16:creationId xmlns:a16="http://schemas.microsoft.com/office/drawing/2014/main" id="{FCFEE7F1-BD26-3AEB-F9BF-C9D7A1DB39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55" name="Straight Connector 533">
            <a:extLst>
              <a:ext uri="{FF2B5EF4-FFF2-40B4-BE49-F238E27FC236}">
                <a16:creationId xmlns:a16="http://schemas.microsoft.com/office/drawing/2014/main" id="{609E2713-0CA7-5777-B449-131FD365E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6" name="Straight Connector 535">
            <a:extLst>
              <a:ext uri="{FF2B5EF4-FFF2-40B4-BE49-F238E27FC236}">
                <a16:creationId xmlns:a16="http://schemas.microsoft.com/office/drawing/2014/main" id="{E9F59286-58FB-537C-EF2E-D42304C1D98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7" name="Straight Connector 537">
            <a:extLst>
              <a:ext uri="{FF2B5EF4-FFF2-40B4-BE49-F238E27FC236}">
                <a16:creationId xmlns:a16="http://schemas.microsoft.com/office/drawing/2014/main" id="{8073AB7D-18B4-D619-2A6F-7979FBEAE3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8" name="Group 1008">
          <a:extLst>
            <a:ext uri="{FF2B5EF4-FFF2-40B4-BE49-F238E27FC236}">
              <a16:creationId xmlns:a16="http://schemas.microsoft.com/office/drawing/2014/main" id="{89D02C94-64D7-46D5-9D19-8D11379E99F4}"/>
            </a:ext>
          </a:extLst>
        </xdr:cNvPr>
        <xdr:cNvGrpSpPr>
          <a:grpSpLocks/>
        </xdr:cNvGrpSpPr>
      </xdr:nvGrpSpPr>
      <xdr:grpSpPr bwMode="auto">
        <a:xfrm>
          <a:off x="1937398" y="17424724"/>
          <a:ext cx="0" cy="102183"/>
          <a:chOff x="5475762" y="47760700"/>
          <a:chExt cx="314325" cy="230209"/>
        </a:xfrm>
      </xdr:grpSpPr>
      <xdr:cxnSp macro="">
        <xdr:nvCxnSpPr>
          <xdr:cNvPr id="1859" name="Straight Connector 1858">
            <a:extLst>
              <a:ext uri="{FF2B5EF4-FFF2-40B4-BE49-F238E27FC236}">
                <a16:creationId xmlns:a16="http://schemas.microsoft.com/office/drawing/2014/main" id="{7D4876AB-E86F-4FBC-F1A0-EF61CB8CF1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0" name="Straight Connector 529">
            <a:extLst>
              <a:ext uri="{FF2B5EF4-FFF2-40B4-BE49-F238E27FC236}">
                <a16:creationId xmlns:a16="http://schemas.microsoft.com/office/drawing/2014/main" id="{4B6D06D2-F76B-7E21-04C0-F182A85381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1" name="Straight Connector 531">
            <a:extLst>
              <a:ext uri="{FF2B5EF4-FFF2-40B4-BE49-F238E27FC236}">
                <a16:creationId xmlns:a16="http://schemas.microsoft.com/office/drawing/2014/main" id="{23159809-283D-0F27-EE1C-D5A9A37944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2" name="Straight Connector 533">
            <a:extLst>
              <a:ext uri="{FF2B5EF4-FFF2-40B4-BE49-F238E27FC236}">
                <a16:creationId xmlns:a16="http://schemas.microsoft.com/office/drawing/2014/main" id="{CDF994E1-5E5E-EE85-A113-A02746431D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3" name="Straight Connector 535">
            <a:extLst>
              <a:ext uri="{FF2B5EF4-FFF2-40B4-BE49-F238E27FC236}">
                <a16:creationId xmlns:a16="http://schemas.microsoft.com/office/drawing/2014/main" id="{02F5EC78-359F-DB26-B22C-36F2CA45C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4" name="Straight Connector 537">
            <a:extLst>
              <a:ext uri="{FF2B5EF4-FFF2-40B4-BE49-F238E27FC236}">
                <a16:creationId xmlns:a16="http://schemas.microsoft.com/office/drawing/2014/main" id="{DEEDD8AF-10E6-484F-9C99-74070A55822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65" name="Group 1008">
          <a:extLst>
            <a:ext uri="{FF2B5EF4-FFF2-40B4-BE49-F238E27FC236}">
              <a16:creationId xmlns:a16="http://schemas.microsoft.com/office/drawing/2014/main" id="{765E84E5-0AF7-462B-8C1F-ACB776FA7341}"/>
            </a:ext>
          </a:extLst>
        </xdr:cNvPr>
        <xdr:cNvGrpSpPr>
          <a:grpSpLocks/>
        </xdr:cNvGrpSpPr>
      </xdr:nvGrpSpPr>
      <xdr:grpSpPr bwMode="auto">
        <a:xfrm>
          <a:off x="1937398" y="17424724"/>
          <a:ext cx="0" cy="102183"/>
          <a:chOff x="5475762" y="47760700"/>
          <a:chExt cx="314325" cy="230209"/>
        </a:xfrm>
      </xdr:grpSpPr>
      <xdr:cxnSp macro="">
        <xdr:nvCxnSpPr>
          <xdr:cNvPr id="1866" name="Straight Connector 1865">
            <a:extLst>
              <a:ext uri="{FF2B5EF4-FFF2-40B4-BE49-F238E27FC236}">
                <a16:creationId xmlns:a16="http://schemas.microsoft.com/office/drawing/2014/main" id="{DF3C20E7-7373-3668-CB25-C094E1B21A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7" name="Straight Connector 529">
            <a:extLst>
              <a:ext uri="{FF2B5EF4-FFF2-40B4-BE49-F238E27FC236}">
                <a16:creationId xmlns:a16="http://schemas.microsoft.com/office/drawing/2014/main" id="{CAB53A63-B180-5859-9677-27A9F0D7A0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8" name="Straight Connector 531">
            <a:extLst>
              <a:ext uri="{FF2B5EF4-FFF2-40B4-BE49-F238E27FC236}">
                <a16:creationId xmlns:a16="http://schemas.microsoft.com/office/drawing/2014/main" id="{72CA8F7D-3D31-F542-02B8-6479B2A1C9D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9" name="Straight Connector 533">
            <a:extLst>
              <a:ext uri="{FF2B5EF4-FFF2-40B4-BE49-F238E27FC236}">
                <a16:creationId xmlns:a16="http://schemas.microsoft.com/office/drawing/2014/main" id="{171C83FC-E9F5-89EE-ADF0-AAAED4E67F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0" name="Straight Connector 535">
            <a:extLst>
              <a:ext uri="{FF2B5EF4-FFF2-40B4-BE49-F238E27FC236}">
                <a16:creationId xmlns:a16="http://schemas.microsoft.com/office/drawing/2014/main" id="{BCF79F5D-E8B5-702A-B547-7B15823E17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1" name="Straight Connector 537">
            <a:extLst>
              <a:ext uri="{FF2B5EF4-FFF2-40B4-BE49-F238E27FC236}">
                <a16:creationId xmlns:a16="http://schemas.microsoft.com/office/drawing/2014/main" id="{EB10B11D-8645-D863-6CDD-BE22129AF1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2" name="Group 1008">
          <a:extLst>
            <a:ext uri="{FF2B5EF4-FFF2-40B4-BE49-F238E27FC236}">
              <a16:creationId xmlns:a16="http://schemas.microsoft.com/office/drawing/2014/main" id="{6DF1C1AD-73BF-4F78-A899-D3861DCABAE1}"/>
            </a:ext>
          </a:extLst>
        </xdr:cNvPr>
        <xdr:cNvGrpSpPr>
          <a:grpSpLocks/>
        </xdr:cNvGrpSpPr>
      </xdr:nvGrpSpPr>
      <xdr:grpSpPr bwMode="auto">
        <a:xfrm>
          <a:off x="1937398" y="17424724"/>
          <a:ext cx="0" cy="102183"/>
          <a:chOff x="5475762" y="47760700"/>
          <a:chExt cx="314325" cy="230209"/>
        </a:xfrm>
      </xdr:grpSpPr>
      <xdr:cxnSp macro="">
        <xdr:nvCxnSpPr>
          <xdr:cNvPr id="1873" name="Straight Connector 1872">
            <a:extLst>
              <a:ext uri="{FF2B5EF4-FFF2-40B4-BE49-F238E27FC236}">
                <a16:creationId xmlns:a16="http://schemas.microsoft.com/office/drawing/2014/main" id="{1E6273F8-4E52-B176-7546-583CA5D7F80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4" name="Straight Connector 529">
            <a:extLst>
              <a:ext uri="{FF2B5EF4-FFF2-40B4-BE49-F238E27FC236}">
                <a16:creationId xmlns:a16="http://schemas.microsoft.com/office/drawing/2014/main" id="{92E96D7C-2381-0D9D-BE17-8D00B763AC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75" name="Straight Connector 531">
            <a:extLst>
              <a:ext uri="{FF2B5EF4-FFF2-40B4-BE49-F238E27FC236}">
                <a16:creationId xmlns:a16="http://schemas.microsoft.com/office/drawing/2014/main" id="{81AFD80B-6C56-0BBA-D036-1585DAC324D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76" name="Straight Connector 533">
            <a:extLst>
              <a:ext uri="{FF2B5EF4-FFF2-40B4-BE49-F238E27FC236}">
                <a16:creationId xmlns:a16="http://schemas.microsoft.com/office/drawing/2014/main" id="{B2295C01-8A6C-A94D-DA64-E0CBC3328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7" name="Straight Connector 535">
            <a:extLst>
              <a:ext uri="{FF2B5EF4-FFF2-40B4-BE49-F238E27FC236}">
                <a16:creationId xmlns:a16="http://schemas.microsoft.com/office/drawing/2014/main" id="{BF88434A-44D5-F00F-32B8-F6C2430BFEF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8" name="Straight Connector 537">
            <a:extLst>
              <a:ext uri="{FF2B5EF4-FFF2-40B4-BE49-F238E27FC236}">
                <a16:creationId xmlns:a16="http://schemas.microsoft.com/office/drawing/2014/main" id="{8415088A-A18E-3B22-AFEB-6E1E7031DC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9" name="Group 1008">
          <a:extLst>
            <a:ext uri="{FF2B5EF4-FFF2-40B4-BE49-F238E27FC236}">
              <a16:creationId xmlns:a16="http://schemas.microsoft.com/office/drawing/2014/main" id="{263C9DCE-973C-482B-BB48-B8BE5E8E84C8}"/>
            </a:ext>
          </a:extLst>
        </xdr:cNvPr>
        <xdr:cNvGrpSpPr>
          <a:grpSpLocks/>
        </xdr:cNvGrpSpPr>
      </xdr:nvGrpSpPr>
      <xdr:grpSpPr bwMode="auto">
        <a:xfrm>
          <a:off x="1937398" y="17424724"/>
          <a:ext cx="0" cy="102183"/>
          <a:chOff x="5475762" y="47760700"/>
          <a:chExt cx="314325" cy="230209"/>
        </a:xfrm>
      </xdr:grpSpPr>
      <xdr:cxnSp macro="">
        <xdr:nvCxnSpPr>
          <xdr:cNvPr id="1880" name="Straight Connector 1879">
            <a:extLst>
              <a:ext uri="{FF2B5EF4-FFF2-40B4-BE49-F238E27FC236}">
                <a16:creationId xmlns:a16="http://schemas.microsoft.com/office/drawing/2014/main" id="{F8521722-8257-4BF3-8E28-3AA14E749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1" name="Straight Connector 529">
            <a:extLst>
              <a:ext uri="{FF2B5EF4-FFF2-40B4-BE49-F238E27FC236}">
                <a16:creationId xmlns:a16="http://schemas.microsoft.com/office/drawing/2014/main" id="{DA4249B0-5026-2530-50EE-55B5CDF437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2" name="Straight Connector 531">
            <a:extLst>
              <a:ext uri="{FF2B5EF4-FFF2-40B4-BE49-F238E27FC236}">
                <a16:creationId xmlns:a16="http://schemas.microsoft.com/office/drawing/2014/main" id="{3E989EB8-43C4-1C01-C851-AB5613690F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83" name="Straight Connector 533">
            <a:extLst>
              <a:ext uri="{FF2B5EF4-FFF2-40B4-BE49-F238E27FC236}">
                <a16:creationId xmlns:a16="http://schemas.microsoft.com/office/drawing/2014/main" id="{70F634CD-B5A9-176F-7B52-F2DE99B9B0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4" name="Straight Connector 535">
            <a:extLst>
              <a:ext uri="{FF2B5EF4-FFF2-40B4-BE49-F238E27FC236}">
                <a16:creationId xmlns:a16="http://schemas.microsoft.com/office/drawing/2014/main" id="{B0F90F75-3585-B648-2FFB-24ACA0144A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5" name="Straight Connector 537">
            <a:extLst>
              <a:ext uri="{FF2B5EF4-FFF2-40B4-BE49-F238E27FC236}">
                <a16:creationId xmlns:a16="http://schemas.microsoft.com/office/drawing/2014/main" id="{E844A5A0-3946-860F-5817-35242071B9F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86" name="Group 1008">
          <a:extLst>
            <a:ext uri="{FF2B5EF4-FFF2-40B4-BE49-F238E27FC236}">
              <a16:creationId xmlns:a16="http://schemas.microsoft.com/office/drawing/2014/main" id="{B30E7E10-53F2-48C1-B014-62033D5202C5}"/>
            </a:ext>
          </a:extLst>
        </xdr:cNvPr>
        <xdr:cNvGrpSpPr>
          <a:grpSpLocks/>
        </xdr:cNvGrpSpPr>
      </xdr:nvGrpSpPr>
      <xdr:grpSpPr bwMode="auto">
        <a:xfrm>
          <a:off x="1937398" y="17424724"/>
          <a:ext cx="0" cy="102183"/>
          <a:chOff x="5475762" y="47760700"/>
          <a:chExt cx="314325" cy="230209"/>
        </a:xfrm>
      </xdr:grpSpPr>
      <xdr:cxnSp macro="">
        <xdr:nvCxnSpPr>
          <xdr:cNvPr id="1887" name="Straight Connector 1886">
            <a:extLst>
              <a:ext uri="{FF2B5EF4-FFF2-40B4-BE49-F238E27FC236}">
                <a16:creationId xmlns:a16="http://schemas.microsoft.com/office/drawing/2014/main" id="{FA1B3B93-E1D5-E698-5AC3-CD8ED166C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8" name="Straight Connector 529">
            <a:extLst>
              <a:ext uri="{FF2B5EF4-FFF2-40B4-BE49-F238E27FC236}">
                <a16:creationId xmlns:a16="http://schemas.microsoft.com/office/drawing/2014/main" id="{56B57920-84D7-04BB-4599-C0F988D5999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9" name="Straight Connector 531">
            <a:extLst>
              <a:ext uri="{FF2B5EF4-FFF2-40B4-BE49-F238E27FC236}">
                <a16:creationId xmlns:a16="http://schemas.microsoft.com/office/drawing/2014/main" id="{2A9ABFFB-A30B-C45B-2EA7-82BF075CDD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0" name="Straight Connector 533">
            <a:extLst>
              <a:ext uri="{FF2B5EF4-FFF2-40B4-BE49-F238E27FC236}">
                <a16:creationId xmlns:a16="http://schemas.microsoft.com/office/drawing/2014/main" id="{025D2B13-E3C3-CEEB-E336-8D8526530C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1" name="Straight Connector 535">
            <a:extLst>
              <a:ext uri="{FF2B5EF4-FFF2-40B4-BE49-F238E27FC236}">
                <a16:creationId xmlns:a16="http://schemas.microsoft.com/office/drawing/2014/main" id="{F73492ED-2E52-81CC-2513-DE7E331AC8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2" name="Straight Connector 537">
            <a:extLst>
              <a:ext uri="{FF2B5EF4-FFF2-40B4-BE49-F238E27FC236}">
                <a16:creationId xmlns:a16="http://schemas.microsoft.com/office/drawing/2014/main" id="{9DC842B8-43C4-8DD7-9244-55D6A34E6B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93" name="Group 1008">
          <a:extLst>
            <a:ext uri="{FF2B5EF4-FFF2-40B4-BE49-F238E27FC236}">
              <a16:creationId xmlns:a16="http://schemas.microsoft.com/office/drawing/2014/main" id="{4A3DA3EA-4482-47E9-ADC0-05860534E346}"/>
            </a:ext>
          </a:extLst>
        </xdr:cNvPr>
        <xdr:cNvGrpSpPr>
          <a:grpSpLocks/>
        </xdr:cNvGrpSpPr>
      </xdr:nvGrpSpPr>
      <xdr:grpSpPr bwMode="auto">
        <a:xfrm>
          <a:off x="1937398" y="17424724"/>
          <a:ext cx="0" cy="102183"/>
          <a:chOff x="5475762" y="47760700"/>
          <a:chExt cx="314325" cy="230209"/>
        </a:xfrm>
      </xdr:grpSpPr>
      <xdr:cxnSp macro="">
        <xdr:nvCxnSpPr>
          <xdr:cNvPr id="1894" name="Straight Connector 1893">
            <a:extLst>
              <a:ext uri="{FF2B5EF4-FFF2-40B4-BE49-F238E27FC236}">
                <a16:creationId xmlns:a16="http://schemas.microsoft.com/office/drawing/2014/main" id="{98229B76-23DF-AA74-1374-D2E4EF7E69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95" name="Straight Connector 529">
            <a:extLst>
              <a:ext uri="{FF2B5EF4-FFF2-40B4-BE49-F238E27FC236}">
                <a16:creationId xmlns:a16="http://schemas.microsoft.com/office/drawing/2014/main" id="{E48DF49D-FF86-80E3-7476-C5B69953230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96" name="Straight Connector 531">
            <a:extLst>
              <a:ext uri="{FF2B5EF4-FFF2-40B4-BE49-F238E27FC236}">
                <a16:creationId xmlns:a16="http://schemas.microsoft.com/office/drawing/2014/main" id="{42D7CBAC-D111-28E1-337B-92CFABCFE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7" name="Straight Connector 533">
            <a:extLst>
              <a:ext uri="{FF2B5EF4-FFF2-40B4-BE49-F238E27FC236}">
                <a16:creationId xmlns:a16="http://schemas.microsoft.com/office/drawing/2014/main" id="{C55BAF41-96A0-2871-FC88-259A70ECAD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8" name="Straight Connector 535">
            <a:extLst>
              <a:ext uri="{FF2B5EF4-FFF2-40B4-BE49-F238E27FC236}">
                <a16:creationId xmlns:a16="http://schemas.microsoft.com/office/drawing/2014/main" id="{41C90CFC-3FC9-5E39-B653-2B0F9EB93E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9" name="Straight Connector 537">
            <a:extLst>
              <a:ext uri="{FF2B5EF4-FFF2-40B4-BE49-F238E27FC236}">
                <a16:creationId xmlns:a16="http://schemas.microsoft.com/office/drawing/2014/main" id="{5B7071C5-6965-B59C-0122-69AC2269BF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0" name="Group 1008">
          <a:extLst>
            <a:ext uri="{FF2B5EF4-FFF2-40B4-BE49-F238E27FC236}">
              <a16:creationId xmlns:a16="http://schemas.microsoft.com/office/drawing/2014/main" id="{A9915D34-94BA-43E5-9F1B-EDE6078E4A92}"/>
            </a:ext>
          </a:extLst>
        </xdr:cNvPr>
        <xdr:cNvGrpSpPr>
          <a:grpSpLocks/>
        </xdr:cNvGrpSpPr>
      </xdr:nvGrpSpPr>
      <xdr:grpSpPr bwMode="auto">
        <a:xfrm>
          <a:off x="1937398" y="17424724"/>
          <a:ext cx="0" cy="102183"/>
          <a:chOff x="5475762" y="47760700"/>
          <a:chExt cx="314325" cy="230209"/>
        </a:xfrm>
      </xdr:grpSpPr>
      <xdr:cxnSp macro="">
        <xdr:nvCxnSpPr>
          <xdr:cNvPr id="1901" name="Straight Connector 1900">
            <a:extLst>
              <a:ext uri="{FF2B5EF4-FFF2-40B4-BE49-F238E27FC236}">
                <a16:creationId xmlns:a16="http://schemas.microsoft.com/office/drawing/2014/main" id="{8258B572-288C-BF71-442E-F694CFF921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2" name="Straight Connector 529">
            <a:extLst>
              <a:ext uri="{FF2B5EF4-FFF2-40B4-BE49-F238E27FC236}">
                <a16:creationId xmlns:a16="http://schemas.microsoft.com/office/drawing/2014/main" id="{BEDD04F1-AE02-CBC1-6363-5D076FCC14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03" name="Straight Connector 531">
            <a:extLst>
              <a:ext uri="{FF2B5EF4-FFF2-40B4-BE49-F238E27FC236}">
                <a16:creationId xmlns:a16="http://schemas.microsoft.com/office/drawing/2014/main" id="{64F416A1-0F87-541D-7C27-0AFE771E95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04" name="Straight Connector 533">
            <a:extLst>
              <a:ext uri="{FF2B5EF4-FFF2-40B4-BE49-F238E27FC236}">
                <a16:creationId xmlns:a16="http://schemas.microsoft.com/office/drawing/2014/main" id="{23C4D549-D9A8-6643-EB69-AB570C8D3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5" name="Straight Connector 535">
            <a:extLst>
              <a:ext uri="{FF2B5EF4-FFF2-40B4-BE49-F238E27FC236}">
                <a16:creationId xmlns:a16="http://schemas.microsoft.com/office/drawing/2014/main" id="{DA658DC3-F742-ACC7-3D92-4C5F147959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6" name="Straight Connector 537">
            <a:extLst>
              <a:ext uri="{FF2B5EF4-FFF2-40B4-BE49-F238E27FC236}">
                <a16:creationId xmlns:a16="http://schemas.microsoft.com/office/drawing/2014/main" id="{F1656AD1-7E85-CEF9-6604-311FA0F010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7" name="Group 1008">
          <a:extLst>
            <a:ext uri="{FF2B5EF4-FFF2-40B4-BE49-F238E27FC236}">
              <a16:creationId xmlns:a16="http://schemas.microsoft.com/office/drawing/2014/main" id="{C7474367-4960-4BF2-9EB2-31DC9815DE05}"/>
            </a:ext>
          </a:extLst>
        </xdr:cNvPr>
        <xdr:cNvGrpSpPr>
          <a:grpSpLocks/>
        </xdr:cNvGrpSpPr>
      </xdr:nvGrpSpPr>
      <xdr:grpSpPr bwMode="auto">
        <a:xfrm>
          <a:off x="1937398" y="17424724"/>
          <a:ext cx="0" cy="102183"/>
          <a:chOff x="5475762" y="47760700"/>
          <a:chExt cx="314325" cy="230209"/>
        </a:xfrm>
      </xdr:grpSpPr>
      <xdr:cxnSp macro="">
        <xdr:nvCxnSpPr>
          <xdr:cNvPr id="1908" name="Straight Connector 1907">
            <a:extLst>
              <a:ext uri="{FF2B5EF4-FFF2-40B4-BE49-F238E27FC236}">
                <a16:creationId xmlns:a16="http://schemas.microsoft.com/office/drawing/2014/main" id="{8D7A9A07-7469-DD20-1B5B-45CA0B2104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9" name="Straight Connector 529">
            <a:extLst>
              <a:ext uri="{FF2B5EF4-FFF2-40B4-BE49-F238E27FC236}">
                <a16:creationId xmlns:a16="http://schemas.microsoft.com/office/drawing/2014/main" id="{E7E768F8-0C2F-0F49-5B43-EEFA81B8DD9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0" name="Straight Connector 531">
            <a:extLst>
              <a:ext uri="{FF2B5EF4-FFF2-40B4-BE49-F238E27FC236}">
                <a16:creationId xmlns:a16="http://schemas.microsoft.com/office/drawing/2014/main" id="{A23560FC-588A-889E-E9B9-993E6A7496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1" name="Straight Connector 533">
            <a:extLst>
              <a:ext uri="{FF2B5EF4-FFF2-40B4-BE49-F238E27FC236}">
                <a16:creationId xmlns:a16="http://schemas.microsoft.com/office/drawing/2014/main" id="{2FCDA5E0-3FBF-74BD-E9F8-1ED4A07A59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2" name="Straight Connector 535">
            <a:extLst>
              <a:ext uri="{FF2B5EF4-FFF2-40B4-BE49-F238E27FC236}">
                <a16:creationId xmlns:a16="http://schemas.microsoft.com/office/drawing/2014/main" id="{7287C128-944E-313F-E735-DA91D0495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3" name="Straight Connector 537">
            <a:extLst>
              <a:ext uri="{FF2B5EF4-FFF2-40B4-BE49-F238E27FC236}">
                <a16:creationId xmlns:a16="http://schemas.microsoft.com/office/drawing/2014/main" id="{6DD722E4-2C65-1DDA-35A9-517CD61A34F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14" name="Group 1008">
          <a:extLst>
            <a:ext uri="{FF2B5EF4-FFF2-40B4-BE49-F238E27FC236}">
              <a16:creationId xmlns:a16="http://schemas.microsoft.com/office/drawing/2014/main" id="{21F8B02B-BD58-459B-B2D1-82854DE9B985}"/>
            </a:ext>
          </a:extLst>
        </xdr:cNvPr>
        <xdr:cNvGrpSpPr>
          <a:grpSpLocks/>
        </xdr:cNvGrpSpPr>
      </xdr:nvGrpSpPr>
      <xdr:grpSpPr bwMode="auto">
        <a:xfrm>
          <a:off x="1937398" y="17424724"/>
          <a:ext cx="0" cy="102183"/>
          <a:chOff x="5475762" y="47760700"/>
          <a:chExt cx="314325" cy="230209"/>
        </a:xfrm>
      </xdr:grpSpPr>
      <xdr:cxnSp macro="">
        <xdr:nvCxnSpPr>
          <xdr:cNvPr id="1915" name="Straight Connector 1914">
            <a:extLst>
              <a:ext uri="{FF2B5EF4-FFF2-40B4-BE49-F238E27FC236}">
                <a16:creationId xmlns:a16="http://schemas.microsoft.com/office/drawing/2014/main" id="{B4B92862-0270-0DD7-5FA8-D8DF8FBBF1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16" name="Straight Connector 529">
            <a:extLst>
              <a:ext uri="{FF2B5EF4-FFF2-40B4-BE49-F238E27FC236}">
                <a16:creationId xmlns:a16="http://schemas.microsoft.com/office/drawing/2014/main" id="{D1AE2C05-B4CC-B8C2-913B-4228BE8F64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7" name="Straight Connector 531">
            <a:extLst>
              <a:ext uri="{FF2B5EF4-FFF2-40B4-BE49-F238E27FC236}">
                <a16:creationId xmlns:a16="http://schemas.microsoft.com/office/drawing/2014/main" id="{46A621FB-31C1-44B6-D410-4CF2F15033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8" name="Straight Connector 533">
            <a:extLst>
              <a:ext uri="{FF2B5EF4-FFF2-40B4-BE49-F238E27FC236}">
                <a16:creationId xmlns:a16="http://schemas.microsoft.com/office/drawing/2014/main" id="{19436238-6C01-9729-0EB5-DA698D6B29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9" name="Straight Connector 535">
            <a:extLst>
              <a:ext uri="{FF2B5EF4-FFF2-40B4-BE49-F238E27FC236}">
                <a16:creationId xmlns:a16="http://schemas.microsoft.com/office/drawing/2014/main" id="{34B5B30F-92F9-E0FD-E915-372B1CB46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0" name="Straight Connector 537">
            <a:extLst>
              <a:ext uri="{FF2B5EF4-FFF2-40B4-BE49-F238E27FC236}">
                <a16:creationId xmlns:a16="http://schemas.microsoft.com/office/drawing/2014/main" id="{7859F6CB-37D8-0941-116B-70B751268E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1" name="Group 1008">
          <a:extLst>
            <a:ext uri="{FF2B5EF4-FFF2-40B4-BE49-F238E27FC236}">
              <a16:creationId xmlns:a16="http://schemas.microsoft.com/office/drawing/2014/main" id="{B53A957E-A59F-496E-B82E-608F623CD713}"/>
            </a:ext>
          </a:extLst>
        </xdr:cNvPr>
        <xdr:cNvGrpSpPr>
          <a:grpSpLocks/>
        </xdr:cNvGrpSpPr>
      </xdr:nvGrpSpPr>
      <xdr:grpSpPr bwMode="auto">
        <a:xfrm>
          <a:off x="1937398" y="17424724"/>
          <a:ext cx="0" cy="102183"/>
          <a:chOff x="5475762" y="47760700"/>
          <a:chExt cx="314325" cy="230209"/>
        </a:xfrm>
      </xdr:grpSpPr>
      <xdr:cxnSp macro="">
        <xdr:nvCxnSpPr>
          <xdr:cNvPr id="1922" name="Straight Connector 1921">
            <a:extLst>
              <a:ext uri="{FF2B5EF4-FFF2-40B4-BE49-F238E27FC236}">
                <a16:creationId xmlns:a16="http://schemas.microsoft.com/office/drawing/2014/main" id="{84151C62-36ED-957C-7425-14ABB98B279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23" name="Straight Connector 529">
            <a:extLst>
              <a:ext uri="{FF2B5EF4-FFF2-40B4-BE49-F238E27FC236}">
                <a16:creationId xmlns:a16="http://schemas.microsoft.com/office/drawing/2014/main" id="{BE886E1D-8E37-AD51-4773-1E7165C9E0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24" name="Straight Connector 531">
            <a:extLst>
              <a:ext uri="{FF2B5EF4-FFF2-40B4-BE49-F238E27FC236}">
                <a16:creationId xmlns:a16="http://schemas.microsoft.com/office/drawing/2014/main" id="{825C0507-4CA5-5239-BBA0-9FD0463C6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25" name="Straight Connector 533">
            <a:extLst>
              <a:ext uri="{FF2B5EF4-FFF2-40B4-BE49-F238E27FC236}">
                <a16:creationId xmlns:a16="http://schemas.microsoft.com/office/drawing/2014/main" id="{48288711-D58E-9C61-9233-05A2D6397E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6" name="Straight Connector 535">
            <a:extLst>
              <a:ext uri="{FF2B5EF4-FFF2-40B4-BE49-F238E27FC236}">
                <a16:creationId xmlns:a16="http://schemas.microsoft.com/office/drawing/2014/main" id="{E3C9782D-7FCA-3AE0-29A2-95B65BED55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7" name="Straight Connector 537">
            <a:extLst>
              <a:ext uri="{FF2B5EF4-FFF2-40B4-BE49-F238E27FC236}">
                <a16:creationId xmlns:a16="http://schemas.microsoft.com/office/drawing/2014/main" id="{B587D6CF-CB80-BD13-08E6-707197E9E6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8" name="Group 1008">
          <a:extLst>
            <a:ext uri="{FF2B5EF4-FFF2-40B4-BE49-F238E27FC236}">
              <a16:creationId xmlns:a16="http://schemas.microsoft.com/office/drawing/2014/main" id="{081E0DFC-3BDC-47E1-8DD6-3B7059E3D883}"/>
            </a:ext>
          </a:extLst>
        </xdr:cNvPr>
        <xdr:cNvGrpSpPr>
          <a:grpSpLocks/>
        </xdr:cNvGrpSpPr>
      </xdr:nvGrpSpPr>
      <xdr:grpSpPr bwMode="auto">
        <a:xfrm>
          <a:off x="1937398" y="17424724"/>
          <a:ext cx="0" cy="102183"/>
          <a:chOff x="5475762" y="47760700"/>
          <a:chExt cx="314325" cy="230209"/>
        </a:xfrm>
      </xdr:grpSpPr>
      <xdr:cxnSp macro="">
        <xdr:nvCxnSpPr>
          <xdr:cNvPr id="1929" name="Straight Connector 1928">
            <a:extLst>
              <a:ext uri="{FF2B5EF4-FFF2-40B4-BE49-F238E27FC236}">
                <a16:creationId xmlns:a16="http://schemas.microsoft.com/office/drawing/2014/main" id="{210485C5-12BD-88A5-FB7E-B9BF0C3B37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0" name="Straight Connector 529">
            <a:extLst>
              <a:ext uri="{FF2B5EF4-FFF2-40B4-BE49-F238E27FC236}">
                <a16:creationId xmlns:a16="http://schemas.microsoft.com/office/drawing/2014/main" id="{33FFFC4E-0E91-C764-413C-1E5772F4D9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1" name="Straight Connector 531">
            <a:extLst>
              <a:ext uri="{FF2B5EF4-FFF2-40B4-BE49-F238E27FC236}">
                <a16:creationId xmlns:a16="http://schemas.microsoft.com/office/drawing/2014/main" id="{C1C9D130-27A6-334D-520D-12E4EA79F5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2" name="Straight Connector 533">
            <a:extLst>
              <a:ext uri="{FF2B5EF4-FFF2-40B4-BE49-F238E27FC236}">
                <a16:creationId xmlns:a16="http://schemas.microsoft.com/office/drawing/2014/main" id="{B46A4605-5D65-DB87-87A1-94E7BB1739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3" name="Straight Connector 535">
            <a:extLst>
              <a:ext uri="{FF2B5EF4-FFF2-40B4-BE49-F238E27FC236}">
                <a16:creationId xmlns:a16="http://schemas.microsoft.com/office/drawing/2014/main" id="{9C3F12F9-CE74-9B74-7F12-E87FBF509B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4" name="Straight Connector 537">
            <a:extLst>
              <a:ext uri="{FF2B5EF4-FFF2-40B4-BE49-F238E27FC236}">
                <a16:creationId xmlns:a16="http://schemas.microsoft.com/office/drawing/2014/main" id="{CBDADB8B-4753-AB42-5099-62F64C2924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35" name="Group 1008">
          <a:extLst>
            <a:ext uri="{FF2B5EF4-FFF2-40B4-BE49-F238E27FC236}">
              <a16:creationId xmlns:a16="http://schemas.microsoft.com/office/drawing/2014/main" id="{7BC82BA1-364D-4612-83F6-A55153926B40}"/>
            </a:ext>
          </a:extLst>
        </xdr:cNvPr>
        <xdr:cNvGrpSpPr>
          <a:grpSpLocks/>
        </xdr:cNvGrpSpPr>
      </xdr:nvGrpSpPr>
      <xdr:grpSpPr bwMode="auto">
        <a:xfrm>
          <a:off x="1937398" y="17424724"/>
          <a:ext cx="0" cy="102183"/>
          <a:chOff x="5475762" y="47760700"/>
          <a:chExt cx="314325" cy="230209"/>
        </a:xfrm>
      </xdr:grpSpPr>
      <xdr:cxnSp macro="">
        <xdr:nvCxnSpPr>
          <xdr:cNvPr id="1936" name="Straight Connector 1935">
            <a:extLst>
              <a:ext uri="{FF2B5EF4-FFF2-40B4-BE49-F238E27FC236}">
                <a16:creationId xmlns:a16="http://schemas.microsoft.com/office/drawing/2014/main" id="{3CE064B8-21E4-330F-CFA9-42C627440D3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7" name="Straight Connector 529">
            <a:extLst>
              <a:ext uri="{FF2B5EF4-FFF2-40B4-BE49-F238E27FC236}">
                <a16:creationId xmlns:a16="http://schemas.microsoft.com/office/drawing/2014/main" id="{4849E134-C725-8AB8-F539-05FF40F56A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8" name="Straight Connector 531">
            <a:extLst>
              <a:ext uri="{FF2B5EF4-FFF2-40B4-BE49-F238E27FC236}">
                <a16:creationId xmlns:a16="http://schemas.microsoft.com/office/drawing/2014/main" id="{33316EDC-F158-42FF-CF1E-5FB07DC8ED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9" name="Straight Connector 533">
            <a:extLst>
              <a:ext uri="{FF2B5EF4-FFF2-40B4-BE49-F238E27FC236}">
                <a16:creationId xmlns:a16="http://schemas.microsoft.com/office/drawing/2014/main" id="{E1A05A4F-AC8E-E45F-DF80-9875E4AF7EE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0" name="Straight Connector 535">
            <a:extLst>
              <a:ext uri="{FF2B5EF4-FFF2-40B4-BE49-F238E27FC236}">
                <a16:creationId xmlns:a16="http://schemas.microsoft.com/office/drawing/2014/main" id="{2F598356-B87A-04C5-2597-13D9BFE394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1" name="Straight Connector 537">
            <a:extLst>
              <a:ext uri="{FF2B5EF4-FFF2-40B4-BE49-F238E27FC236}">
                <a16:creationId xmlns:a16="http://schemas.microsoft.com/office/drawing/2014/main" id="{7CAD6214-2842-8AC9-BF03-E1DD240014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2" name="Group 1008">
          <a:extLst>
            <a:ext uri="{FF2B5EF4-FFF2-40B4-BE49-F238E27FC236}">
              <a16:creationId xmlns:a16="http://schemas.microsoft.com/office/drawing/2014/main" id="{C930C921-5C0A-4D7C-99C5-745CC31554BA}"/>
            </a:ext>
          </a:extLst>
        </xdr:cNvPr>
        <xdr:cNvGrpSpPr>
          <a:grpSpLocks/>
        </xdr:cNvGrpSpPr>
      </xdr:nvGrpSpPr>
      <xdr:grpSpPr bwMode="auto">
        <a:xfrm>
          <a:off x="1937398" y="17424724"/>
          <a:ext cx="0" cy="102183"/>
          <a:chOff x="5475762" y="47760700"/>
          <a:chExt cx="314325" cy="230209"/>
        </a:xfrm>
      </xdr:grpSpPr>
      <xdr:cxnSp macro="">
        <xdr:nvCxnSpPr>
          <xdr:cNvPr id="1943" name="Straight Connector 1942">
            <a:extLst>
              <a:ext uri="{FF2B5EF4-FFF2-40B4-BE49-F238E27FC236}">
                <a16:creationId xmlns:a16="http://schemas.microsoft.com/office/drawing/2014/main" id="{1AEC9A26-5903-2B4F-15EA-361BCFB3CE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4" name="Straight Connector 529">
            <a:extLst>
              <a:ext uri="{FF2B5EF4-FFF2-40B4-BE49-F238E27FC236}">
                <a16:creationId xmlns:a16="http://schemas.microsoft.com/office/drawing/2014/main" id="{5B2866C6-8EA3-F026-8B79-3170C7C0480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45" name="Straight Connector 531">
            <a:extLst>
              <a:ext uri="{FF2B5EF4-FFF2-40B4-BE49-F238E27FC236}">
                <a16:creationId xmlns:a16="http://schemas.microsoft.com/office/drawing/2014/main" id="{5770A874-1BFB-E471-B43D-33C33C71F8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46" name="Straight Connector 533">
            <a:extLst>
              <a:ext uri="{FF2B5EF4-FFF2-40B4-BE49-F238E27FC236}">
                <a16:creationId xmlns:a16="http://schemas.microsoft.com/office/drawing/2014/main" id="{2491AFBB-2421-D5A0-2C75-3CA4F4C44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7" name="Straight Connector 535">
            <a:extLst>
              <a:ext uri="{FF2B5EF4-FFF2-40B4-BE49-F238E27FC236}">
                <a16:creationId xmlns:a16="http://schemas.microsoft.com/office/drawing/2014/main" id="{3CE022EC-E537-22E3-2BC0-5F236F81A6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8" name="Straight Connector 537">
            <a:extLst>
              <a:ext uri="{FF2B5EF4-FFF2-40B4-BE49-F238E27FC236}">
                <a16:creationId xmlns:a16="http://schemas.microsoft.com/office/drawing/2014/main" id="{9217FFF9-56F9-4CF7-C7CB-665D8DC994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9" name="Group 1008">
          <a:extLst>
            <a:ext uri="{FF2B5EF4-FFF2-40B4-BE49-F238E27FC236}">
              <a16:creationId xmlns:a16="http://schemas.microsoft.com/office/drawing/2014/main" id="{8A0576CB-517E-4DD7-978D-E8A34E0A83C4}"/>
            </a:ext>
          </a:extLst>
        </xdr:cNvPr>
        <xdr:cNvGrpSpPr>
          <a:grpSpLocks/>
        </xdr:cNvGrpSpPr>
      </xdr:nvGrpSpPr>
      <xdr:grpSpPr bwMode="auto">
        <a:xfrm>
          <a:off x="1937398" y="17424724"/>
          <a:ext cx="0" cy="102183"/>
          <a:chOff x="5475762" y="47760700"/>
          <a:chExt cx="314325" cy="230209"/>
        </a:xfrm>
      </xdr:grpSpPr>
      <xdr:cxnSp macro="">
        <xdr:nvCxnSpPr>
          <xdr:cNvPr id="1950" name="Straight Connector 1949">
            <a:extLst>
              <a:ext uri="{FF2B5EF4-FFF2-40B4-BE49-F238E27FC236}">
                <a16:creationId xmlns:a16="http://schemas.microsoft.com/office/drawing/2014/main" id="{7B90CA13-71BB-6B48-2FE2-581756FB81C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1" name="Straight Connector 529">
            <a:extLst>
              <a:ext uri="{FF2B5EF4-FFF2-40B4-BE49-F238E27FC236}">
                <a16:creationId xmlns:a16="http://schemas.microsoft.com/office/drawing/2014/main" id="{5DC578C5-B442-B479-F86A-A4001D585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2" name="Straight Connector 531">
            <a:extLst>
              <a:ext uri="{FF2B5EF4-FFF2-40B4-BE49-F238E27FC236}">
                <a16:creationId xmlns:a16="http://schemas.microsoft.com/office/drawing/2014/main" id="{EDD4DB08-95EA-0864-C30C-4832B3B1B81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53" name="Straight Connector 533">
            <a:extLst>
              <a:ext uri="{FF2B5EF4-FFF2-40B4-BE49-F238E27FC236}">
                <a16:creationId xmlns:a16="http://schemas.microsoft.com/office/drawing/2014/main" id="{B97FFC22-8026-DA5B-0DAC-A9D19C8C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4" name="Straight Connector 535">
            <a:extLst>
              <a:ext uri="{FF2B5EF4-FFF2-40B4-BE49-F238E27FC236}">
                <a16:creationId xmlns:a16="http://schemas.microsoft.com/office/drawing/2014/main" id="{7C56EBBC-9567-3CFC-03D9-1F8151A12C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5" name="Straight Connector 537">
            <a:extLst>
              <a:ext uri="{FF2B5EF4-FFF2-40B4-BE49-F238E27FC236}">
                <a16:creationId xmlns:a16="http://schemas.microsoft.com/office/drawing/2014/main" id="{998FABF9-6BA7-3FEA-6A5C-E93D74381F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56" name="Group 1008">
          <a:extLst>
            <a:ext uri="{FF2B5EF4-FFF2-40B4-BE49-F238E27FC236}">
              <a16:creationId xmlns:a16="http://schemas.microsoft.com/office/drawing/2014/main" id="{35FCA7DE-18B3-4A39-BC5F-1DD75656F680}"/>
            </a:ext>
          </a:extLst>
        </xdr:cNvPr>
        <xdr:cNvGrpSpPr>
          <a:grpSpLocks/>
        </xdr:cNvGrpSpPr>
      </xdr:nvGrpSpPr>
      <xdr:grpSpPr bwMode="auto">
        <a:xfrm>
          <a:off x="1937398" y="17424724"/>
          <a:ext cx="0" cy="102183"/>
          <a:chOff x="5475762" y="47760700"/>
          <a:chExt cx="314325" cy="230209"/>
        </a:xfrm>
      </xdr:grpSpPr>
      <xdr:cxnSp macro="">
        <xdr:nvCxnSpPr>
          <xdr:cNvPr id="1957" name="Straight Connector 1956">
            <a:extLst>
              <a:ext uri="{FF2B5EF4-FFF2-40B4-BE49-F238E27FC236}">
                <a16:creationId xmlns:a16="http://schemas.microsoft.com/office/drawing/2014/main" id="{95CFCE6E-50ED-4236-ED14-E47DDAE6F4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8" name="Straight Connector 529">
            <a:extLst>
              <a:ext uri="{FF2B5EF4-FFF2-40B4-BE49-F238E27FC236}">
                <a16:creationId xmlns:a16="http://schemas.microsoft.com/office/drawing/2014/main" id="{366691BF-BFCB-CE8D-B3AF-1CD4DEAC3F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9" name="Straight Connector 531">
            <a:extLst>
              <a:ext uri="{FF2B5EF4-FFF2-40B4-BE49-F238E27FC236}">
                <a16:creationId xmlns:a16="http://schemas.microsoft.com/office/drawing/2014/main" id="{258AB147-F8C0-ECA1-CE79-F79F602FFC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0" name="Straight Connector 533">
            <a:extLst>
              <a:ext uri="{FF2B5EF4-FFF2-40B4-BE49-F238E27FC236}">
                <a16:creationId xmlns:a16="http://schemas.microsoft.com/office/drawing/2014/main" id="{7336C04B-BFF3-7B44-CD1C-4050FFE28C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1" name="Straight Connector 535">
            <a:extLst>
              <a:ext uri="{FF2B5EF4-FFF2-40B4-BE49-F238E27FC236}">
                <a16:creationId xmlns:a16="http://schemas.microsoft.com/office/drawing/2014/main" id="{6CDF5EDF-8281-9318-A6F3-AA0066AA49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2" name="Straight Connector 537">
            <a:extLst>
              <a:ext uri="{FF2B5EF4-FFF2-40B4-BE49-F238E27FC236}">
                <a16:creationId xmlns:a16="http://schemas.microsoft.com/office/drawing/2014/main" id="{DA30ABCF-2980-3682-77EC-4AB6D5BF07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63" name="Group 1008">
          <a:extLst>
            <a:ext uri="{FF2B5EF4-FFF2-40B4-BE49-F238E27FC236}">
              <a16:creationId xmlns:a16="http://schemas.microsoft.com/office/drawing/2014/main" id="{3B5E70DB-DCE8-478A-9EEF-79CAD3F8F9E4}"/>
            </a:ext>
          </a:extLst>
        </xdr:cNvPr>
        <xdr:cNvGrpSpPr>
          <a:grpSpLocks/>
        </xdr:cNvGrpSpPr>
      </xdr:nvGrpSpPr>
      <xdr:grpSpPr bwMode="auto">
        <a:xfrm>
          <a:off x="1937398" y="17424724"/>
          <a:ext cx="0" cy="102183"/>
          <a:chOff x="5475762" y="47760700"/>
          <a:chExt cx="314325" cy="230209"/>
        </a:xfrm>
      </xdr:grpSpPr>
      <xdr:cxnSp macro="">
        <xdr:nvCxnSpPr>
          <xdr:cNvPr id="1964" name="Straight Connector 1963">
            <a:extLst>
              <a:ext uri="{FF2B5EF4-FFF2-40B4-BE49-F238E27FC236}">
                <a16:creationId xmlns:a16="http://schemas.microsoft.com/office/drawing/2014/main" id="{DF126153-9B0F-334F-0C9A-CEC33F3FB5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65" name="Straight Connector 529">
            <a:extLst>
              <a:ext uri="{FF2B5EF4-FFF2-40B4-BE49-F238E27FC236}">
                <a16:creationId xmlns:a16="http://schemas.microsoft.com/office/drawing/2014/main" id="{29C0252B-5AAA-B2FC-944D-8CB2296861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66" name="Straight Connector 531">
            <a:extLst>
              <a:ext uri="{FF2B5EF4-FFF2-40B4-BE49-F238E27FC236}">
                <a16:creationId xmlns:a16="http://schemas.microsoft.com/office/drawing/2014/main" id="{094FF34C-CE25-53F6-4E7C-D2CA04119C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7" name="Straight Connector 533">
            <a:extLst>
              <a:ext uri="{FF2B5EF4-FFF2-40B4-BE49-F238E27FC236}">
                <a16:creationId xmlns:a16="http://schemas.microsoft.com/office/drawing/2014/main" id="{7F82718A-D0DD-A79E-D4A9-0ED0A1CA7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8" name="Straight Connector 535">
            <a:extLst>
              <a:ext uri="{FF2B5EF4-FFF2-40B4-BE49-F238E27FC236}">
                <a16:creationId xmlns:a16="http://schemas.microsoft.com/office/drawing/2014/main" id="{30C0A4FC-EE0D-7195-1F69-2A94F89633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9" name="Straight Connector 537">
            <a:extLst>
              <a:ext uri="{FF2B5EF4-FFF2-40B4-BE49-F238E27FC236}">
                <a16:creationId xmlns:a16="http://schemas.microsoft.com/office/drawing/2014/main" id="{260EF11E-4AB3-FC48-6A65-5984F6239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0" name="Group 1008">
          <a:extLst>
            <a:ext uri="{FF2B5EF4-FFF2-40B4-BE49-F238E27FC236}">
              <a16:creationId xmlns:a16="http://schemas.microsoft.com/office/drawing/2014/main" id="{3142C4B2-7AF0-493E-9EAB-000491C00EA1}"/>
            </a:ext>
          </a:extLst>
        </xdr:cNvPr>
        <xdr:cNvGrpSpPr>
          <a:grpSpLocks/>
        </xdr:cNvGrpSpPr>
      </xdr:nvGrpSpPr>
      <xdr:grpSpPr bwMode="auto">
        <a:xfrm>
          <a:off x="1937398" y="17424724"/>
          <a:ext cx="0" cy="102183"/>
          <a:chOff x="5475762" y="47760700"/>
          <a:chExt cx="314325" cy="230209"/>
        </a:xfrm>
      </xdr:grpSpPr>
      <xdr:cxnSp macro="">
        <xdr:nvCxnSpPr>
          <xdr:cNvPr id="1971" name="Straight Connector 1970">
            <a:extLst>
              <a:ext uri="{FF2B5EF4-FFF2-40B4-BE49-F238E27FC236}">
                <a16:creationId xmlns:a16="http://schemas.microsoft.com/office/drawing/2014/main" id="{44DC1D60-004C-0A79-1E18-E491680744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2" name="Straight Connector 529">
            <a:extLst>
              <a:ext uri="{FF2B5EF4-FFF2-40B4-BE49-F238E27FC236}">
                <a16:creationId xmlns:a16="http://schemas.microsoft.com/office/drawing/2014/main" id="{CD118BF7-8976-74CF-DC21-EF2E57B9B2D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73" name="Straight Connector 531">
            <a:extLst>
              <a:ext uri="{FF2B5EF4-FFF2-40B4-BE49-F238E27FC236}">
                <a16:creationId xmlns:a16="http://schemas.microsoft.com/office/drawing/2014/main" id="{3BCA0500-22AE-7444-A082-020B34076E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74" name="Straight Connector 533">
            <a:extLst>
              <a:ext uri="{FF2B5EF4-FFF2-40B4-BE49-F238E27FC236}">
                <a16:creationId xmlns:a16="http://schemas.microsoft.com/office/drawing/2014/main" id="{48898059-EEC0-7D0A-CE3E-F17DD79F707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5" name="Straight Connector 535">
            <a:extLst>
              <a:ext uri="{FF2B5EF4-FFF2-40B4-BE49-F238E27FC236}">
                <a16:creationId xmlns:a16="http://schemas.microsoft.com/office/drawing/2014/main" id="{235091F3-0078-3F4B-FA88-F0A6EC48DD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6" name="Straight Connector 537">
            <a:extLst>
              <a:ext uri="{FF2B5EF4-FFF2-40B4-BE49-F238E27FC236}">
                <a16:creationId xmlns:a16="http://schemas.microsoft.com/office/drawing/2014/main" id="{30A2DFD2-18E1-4D18-D2C2-97E715B17F5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7" name="Group 1008">
          <a:extLst>
            <a:ext uri="{FF2B5EF4-FFF2-40B4-BE49-F238E27FC236}">
              <a16:creationId xmlns:a16="http://schemas.microsoft.com/office/drawing/2014/main" id="{04D2B5DF-8839-4AB2-9A6D-32B655783D2D}"/>
            </a:ext>
          </a:extLst>
        </xdr:cNvPr>
        <xdr:cNvGrpSpPr>
          <a:grpSpLocks/>
        </xdr:cNvGrpSpPr>
      </xdr:nvGrpSpPr>
      <xdr:grpSpPr bwMode="auto">
        <a:xfrm>
          <a:off x="1937398" y="17424724"/>
          <a:ext cx="0" cy="102183"/>
          <a:chOff x="5475762" y="47760700"/>
          <a:chExt cx="314325" cy="230209"/>
        </a:xfrm>
      </xdr:grpSpPr>
      <xdr:cxnSp macro="">
        <xdr:nvCxnSpPr>
          <xdr:cNvPr id="1978" name="Straight Connector 1977">
            <a:extLst>
              <a:ext uri="{FF2B5EF4-FFF2-40B4-BE49-F238E27FC236}">
                <a16:creationId xmlns:a16="http://schemas.microsoft.com/office/drawing/2014/main" id="{31269BCF-5009-3422-AC81-D7BCFBB5F4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9" name="Straight Connector 529">
            <a:extLst>
              <a:ext uri="{FF2B5EF4-FFF2-40B4-BE49-F238E27FC236}">
                <a16:creationId xmlns:a16="http://schemas.microsoft.com/office/drawing/2014/main" id="{BB300E74-0DD6-7258-E6D5-4B87F11A64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0" name="Straight Connector 531">
            <a:extLst>
              <a:ext uri="{FF2B5EF4-FFF2-40B4-BE49-F238E27FC236}">
                <a16:creationId xmlns:a16="http://schemas.microsoft.com/office/drawing/2014/main" id="{439D7CF9-482C-D82D-8839-4DD425FDFE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1" name="Straight Connector 533">
            <a:extLst>
              <a:ext uri="{FF2B5EF4-FFF2-40B4-BE49-F238E27FC236}">
                <a16:creationId xmlns:a16="http://schemas.microsoft.com/office/drawing/2014/main" id="{468D2006-E427-FEB5-32C6-A77FE3EF19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2" name="Straight Connector 535">
            <a:extLst>
              <a:ext uri="{FF2B5EF4-FFF2-40B4-BE49-F238E27FC236}">
                <a16:creationId xmlns:a16="http://schemas.microsoft.com/office/drawing/2014/main" id="{9188D009-FDBF-F999-231B-5300F8E642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3" name="Straight Connector 537">
            <a:extLst>
              <a:ext uri="{FF2B5EF4-FFF2-40B4-BE49-F238E27FC236}">
                <a16:creationId xmlns:a16="http://schemas.microsoft.com/office/drawing/2014/main" id="{DE6E7093-3D55-7C2B-AB97-638B5E2CC7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84" name="Group 1008">
          <a:extLst>
            <a:ext uri="{FF2B5EF4-FFF2-40B4-BE49-F238E27FC236}">
              <a16:creationId xmlns:a16="http://schemas.microsoft.com/office/drawing/2014/main" id="{6802F08B-4838-4743-9BA0-9557C5C8B265}"/>
            </a:ext>
          </a:extLst>
        </xdr:cNvPr>
        <xdr:cNvGrpSpPr>
          <a:grpSpLocks/>
        </xdr:cNvGrpSpPr>
      </xdr:nvGrpSpPr>
      <xdr:grpSpPr bwMode="auto">
        <a:xfrm>
          <a:off x="1937398" y="17424724"/>
          <a:ext cx="0" cy="102183"/>
          <a:chOff x="5475762" y="47760700"/>
          <a:chExt cx="314325" cy="230209"/>
        </a:xfrm>
      </xdr:grpSpPr>
      <xdr:cxnSp macro="">
        <xdr:nvCxnSpPr>
          <xdr:cNvPr id="1985" name="Straight Connector 1984">
            <a:extLst>
              <a:ext uri="{FF2B5EF4-FFF2-40B4-BE49-F238E27FC236}">
                <a16:creationId xmlns:a16="http://schemas.microsoft.com/office/drawing/2014/main" id="{1963CB48-34DB-C3BD-4E57-037B535191E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86" name="Straight Connector 529">
            <a:extLst>
              <a:ext uri="{FF2B5EF4-FFF2-40B4-BE49-F238E27FC236}">
                <a16:creationId xmlns:a16="http://schemas.microsoft.com/office/drawing/2014/main" id="{B39FDA7E-C082-F01B-0FD3-3ECED37BF4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7" name="Straight Connector 531">
            <a:extLst>
              <a:ext uri="{FF2B5EF4-FFF2-40B4-BE49-F238E27FC236}">
                <a16:creationId xmlns:a16="http://schemas.microsoft.com/office/drawing/2014/main" id="{3BA78703-A4B4-0306-0CF6-A8D0EE04EC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8" name="Straight Connector 533">
            <a:extLst>
              <a:ext uri="{FF2B5EF4-FFF2-40B4-BE49-F238E27FC236}">
                <a16:creationId xmlns:a16="http://schemas.microsoft.com/office/drawing/2014/main" id="{C13668EB-69AA-ED10-B5A3-3E7051984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9" name="Straight Connector 535">
            <a:extLst>
              <a:ext uri="{FF2B5EF4-FFF2-40B4-BE49-F238E27FC236}">
                <a16:creationId xmlns:a16="http://schemas.microsoft.com/office/drawing/2014/main" id="{C9C31B42-6AFC-8BF0-B8C7-772EE4AFC8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0" name="Straight Connector 537">
            <a:extLst>
              <a:ext uri="{FF2B5EF4-FFF2-40B4-BE49-F238E27FC236}">
                <a16:creationId xmlns:a16="http://schemas.microsoft.com/office/drawing/2014/main" id="{406690B4-8D55-8C75-1C91-96DAC4D9EB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1" name="Group 1008">
          <a:extLst>
            <a:ext uri="{FF2B5EF4-FFF2-40B4-BE49-F238E27FC236}">
              <a16:creationId xmlns:a16="http://schemas.microsoft.com/office/drawing/2014/main" id="{FBCF9716-0746-4671-8160-EA82A3BB153E}"/>
            </a:ext>
          </a:extLst>
        </xdr:cNvPr>
        <xdr:cNvGrpSpPr>
          <a:grpSpLocks/>
        </xdr:cNvGrpSpPr>
      </xdr:nvGrpSpPr>
      <xdr:grpSpPr bwMode="auto">
        <a:xfrm>
          <a:off x="1937398" y="17424724"/>
          <a:ext cx="0" cy="102183"/>
          <a:chOff x="5475762" y="47760700"/>
          <a:chExt cx="314325" cy="230209"/>
        </a:xfrm>
      </xdr:grpSpPr>
      <xdr:cxnSp macro="">
        <xdr:nvCxnSpPr>
          <xdr:cNvPr id="1992" name="Straight Connector 1991">
            <a:extLst>
              <a:ext uri="{FF2B5EF4-FFF2-40B4-BE49-F238E27FC236}">
                <a16:creationId xmlns:a16="http://schemas.microsoft.com/office/drawing/2014/main" id="{B11C9D69-27B9-8B8B-DA38-6FC7102339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93" name="Straight Connector 529">
            <a:extLst>
              <a:ext uri="{FF2B5EF4-FFF2-40B4-BE49-F238E27FC236}">
                <a16:creationId xmlns:a16="http://schemas.microsoft.com/office/drawing/2014/main" id="{C537E101-F00B-A19C-C666-304D354AEBD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94" name="Straight Connector 531">
            <a:extLst>
              <a:ext uri="{FF2B5EF4-FFF2-40B4-BE49-F238E27FC236}">
                <a16:creationId xmlns:a16="http://schemas.microsoft.com/office/drawing/2014/main" id="{0BF552A3-96F6-3E59-967F-5B1F5FCAE3A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95" name="Straight Connector 533">
            <a:extLst>
              <a:ext uri="{FF2B5EF4-FFF2-40B4-BE49-F238E27FC236}">
                <a16:creationId xmlns:a16="http://schemas.microsoft.com/office/drawing/2014/main" id="{AD40FA4C-95B5-A1ED-6967-A4388ECC11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6" name="Straight Connector 535">
            <a:extLst>
              <a:ext uri="{FF2B5EF4-FFF2-40B4-BE49-F238E27FC236}">
                <a16:creationId xmlns:a16="http://schemas.microsoft.com/office/drawing/2014/main" id="{B7FC4374-6ABA-B4BC-DCC8-FFF1D96F04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7" name="Straight Connector 537">
            <a:extLst>
              <a:ext uri="{FF2B5EF4-FFF2-40B4-BE49-F238E27FC236}">
                <a16:creationId xmlns:a16="http://schemas.microsoft.com/office/drawing/2014/main" id="{2FE30792-A65E-7798-85EE-E8C98A3B3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8" name="Group 1008">
          <a:extLst>
            <a:ext uri="{FF2B5EF4-FFF2-40B4-BE49-F238E27FC236}">
              <a16:creationId xmlns:a16="http://schemas.microsoft.com/office/drawing/2014/main" id="{13A1EC1D-1AB0-4AB0-A9F2-32BF4FF52F7C}"/>
            </a:ext>
          </a:extLst>
        </xdr:cNvPr>
        <xdr:cNvGrpSpPr>
          <a:grpSpLocks/>
        </xdr:cNvGrpSpPr>
      </xdr:nvGrpSpPr>
      <xdr:grpSpPr bwMode="auto">
        <a:xfrm>
          <a:off x="1937398" y="17424724"/>
          <a:ext cx="0" cy="102183"/>
          <a:chOff x="5475762" y="47760700"/>
          <a:chExt cx="314325" cy="230209"/>
        </a:xfrm>
      </xdr:grpSpPr>
      <xdr:cxnSp macro="">
        <xdr:nvCxnSpPr>
          <xdr:cNvPr id="1999" name="Straight Connector 1998">
            <a:extLst>
              <a:ext uri="{FF2B5EF4-FFF2-40B4-BE49-F238E27FC236}">
                <a16:creationId xmlns:a16="http://schemas.microsoft.com/office/drawing/2014/main" id="{F8A9FD83-2F73-888F-8EA5-E3A443307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00" name="Straight Connector 529">
            <a:extLst>
              <a:ext uri="{FF2B5EF4-FFF2-40B4-BE49-F238E27FC236}">
                <a16:creationId xmlns:a16="http://schemas.microsoft.com/office/drawing/2014/main" id="{CFBFCAC7-5BB5-EE9D-FDA9-CDEC756AC2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01" name="Straight Connector 531">
            <a:extLst>
              <a:ext uri="{FF2B5EF4-FFF2-40B4-BE49-F238E27FC236}">
                <a16:creationId xmlns:a16="http://schemas.microsoft.com/office/drawing/2014/main" id="{9A2F4397-4A10-6EDF-F709-2E433665E9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02" name="Straight Connector 533">
            <a:extLst>
              <a:ext uri="{FF2B5EF4-FFF2-40B4-BE49-F238E27FC236}">
                <a16:creationId xmlns:a16="http://schemas.microsoft.com/office/drawing/2014/main" id="{7032D14B-7398-F99C-1513-701A3BCBDB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3" name="Straight Connector 535">
            <a:extLst>
              <a:ext uri="{FF2B5EF4-FFF2-40B4-BE49-F238E27FC236}">
                <a16:creationId xmlns:a16="http://schemas.microsoft.com/office/drawing/2014/main" id="{DFE589CD-F608-49E7-F648-D988C81D98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4" name="Straight Connector 537">
            <a:extLst>
              <a:ext uri="{FF2B5EF4-FFF2-40B4-BE49-F238E27FC236}">
                <a16:creationId xmlns:a16="http://schemas.microsoft.com/office/drawing/2014/main" id="{9DBDF87B-2530-C0D9-7298-F2B26CEC5F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13</xdr:col>
      <xdr:colOff>278191</xdr:colOff>
      <xdr:row>85</xdr:row>
      <xdr:rowOff>46567</xdr:rowOff>
    </xdr:from>
    <xdr:to>
      <xdr:col>14</xdr:col>
      <xdr:colOff>369336</xdr:colOff>
      <xdr:row>86</xdr:row>
      <xdr:rowOff>179917</xdr:rowOff>
    </xdr:to>
    <xdr:sp macro="" textlink="">
      <xdr:nvSpPr>
        <xdr:cNvPr id="2005" name="AutoShape 46">
          <a:extLst>
            <a:ext uri="{FF2B5EF4-FFF2-40B4-BE49-F238E27FC236}">
              <a16:creationId xmlns:a16="http://schemas.microsoft.com/office/drawing/2014/main" id="{6EFB3BC0-2EBE-4554-9981-879AF7784A26}"/>
            </a:ext>
          </a:extLst>
        </xdr:cNvPr>
        <xdr:cNvSpPr>
          <a:spLocks noChangeArrowheads="1"/>
        </xdr:cNvSpPr>
      </xdr:nvSpPr>
      <xdr:spPr bwMode="auto">
        <a:xfrm>
          <a:off x="4476967" y="17211006"/>
          <a:ext cx="373007" cy="32773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16</xdr:col>
      <xdr:colOff>0</xdr:colOff>
      <xdr:row>85</xdr:row>
      <xdr:rowOff>57150</xdr:rowOff>
    </xdr:from>
    <xdr:to>
      <xdr:col>17</xdr:col>
      <xdr:colOff>0</xdr:colOff>
      <xdr:row>87</xdr:row>
      <xdr:rowOff>0</xdr:rowOff>
    </xdr:to>
    <xdr:sp macro="" textlink="">
      <xdr:nvSpPr>
        <xdr:cNvPr id="2006" name="AutoShape 46">
          <a:extLst>
            <a:ext uri="{FF2B5EF4-FFF2-40B4-BE49-F238E27FC236}">
              <a16:creationId xmlns:a16="http://schemas.microsoft.com/office/drawing/2014/main" id="{25C6DB78-83CD-4F37-A4C7-44FA0C15EC4F}"/>
            </a:ext>
          </a:extLst>
        </xdr:cNvPr>
        <xdr:cNvSpPr>
          <a:spLocks noChangeArrowheads="1"/>
        </xdr:cNvSpPr>
      </xdr:nvSpPr>
      <xdr:spPr bwMode="auto">
        <a:xfrm>
          <a:off x="4895850" y="1629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85</xdr:row>
      <xdr:rowOff>46567</xdr:rowOff>
    </xdr:from>
    <xdr:to>
      <xdr:col>19</xdr:col>
      <xdr:colOff>0</xdr:colOff>
      <xdr:row>86</xdr:row>
      <xdr:rowOff>179917</xdr:rowOff>
    </xdr:to>
    <xdr:sp macro="" textlink="">
      <xdr:nvSpPr>
        <xdr:cNvPr id="2007" name="AutoShape 46">
          <a:extLst>
            <a:ext uri="{FF2B5EF4-FFF2-40B4-BE49-F238E27FC236}">
              <a16:creationId xmlns:a16="http://schemas.microsoft.com/office/drawing/2014/main" id="{4B059B90-688F-4D01-8DF0-16D5E424F5BC}"/>
            </a:ext>
          </a:extLst>
        </xdr:cNvPr>
        <xdr:cNvSpPr>
          <a:spLocks noChangeArrowheads="1"/>
        </xdr:cNvSpPr>
      </xdr:nvSpPr>
      <xdr:spPr bwMode="auto">
        <a:xfrm>
          <a:off x="5467350" y="16286692"/>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85</xdr:row>
      <xdr:rowOff>57150</xdr:rowOff>
    </xdr:from>
    <xdr:to>
      <xdr:col>21</xdr:col>
      <xdr:colOff>0</xdr:colOff>
      <xdr:row>87</xdr:row>
      <xdr:rowOff>0</xdr:rowOff>
    </xdr:to>
    <xdr:sp macro="" textlink="">
      <xdr:nvSpPr>
        <xdr:cNvPr id="2008" name="AutoShape 46">
          <a:extLst>
            <a:ext uri="{FF2B5EF4-FFF2-40B4-BE49-F238E27FC236}">
              <a16:creationId xmlns:a16="http://schemas.microsoft.com/office/drawing/2014/main" id="{646033BC-B584-489D-92EB-6E09070B2415}"/>
            </a:ext>
          </a:extLst>
        </xdr:cNvPr>
        <xdr:cNvSpPr>
          <a:spLocks noChangeArrowheads="1"/>
        </xdr:cNvSpPr>
      </xdr:nvSpPr>
      <xdr:spPr bwMode="auto">
        <a:xfrm>
          <a:off x="603885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21</xdr:col>
      <xdr:colOff>275167</xdr:colOff>
      <xdr:row>85</xdr:row>
      <xdr:rowOff>46566</xdr:rowOff>
    </xdr:from>
    <xdr:to>
      <xdr:col>23</xdr:col>
      <xdr:colOff>0</xdr:colOff>
      <xdr:row>86</xdr:row>
      <xdr:rowOff>179916</xdr:rowOff>
    </xdr:to>
    <xdr:sp macro="" textlink="">
      <xdr:nvSpPr>
        <xdr:cNvPr id="2009" name="AutoShape 46">
          <a:extLst>
            <a:ext uri="{FF2B5EF4-FFF2-40B4-BE49-F238E27FC236}">
              <a16:creationId xmlns:a16="http://schemas.microsoft.com/office/drawing/2014/main" id="{AAB101D7-C7EA-4EDB-BC51-AFAE74F2FB91}"/>
            </a:ext>
          </a:extLst>
        </xdr:cNvPr>
        <xdr:cNvSpPr>
          <a:spLocks noChangeArrowheads="1"/>
        </xdr:cNvSpPr>
      </xdr:nvSpPr>
      <xdr:spPr bwMode="auto">
        <a:xfrm>
          <a:off x="6767718" y="16608403"/>
          <a:ext cx="346874"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863</xdr:colOff>
      <xdr:row>85</xdr:row>
      <xdr:rowOff>46566</xdr:rowOff>
    </xdr:from>
    <xdr:to>
      <xdr:col>25</xdr:col>
      <xdr:colOff>863</xdr:colOff>
      <xdr:row>86</xdr:row>
      <xdr:rowOff>179916</xdr:rowOff>
    </xdr:to>
    <xdr:sp macro="" textlink="">
      <xdr:nvSpPr>
        <xdr:cNvPr id="2010" name="AutoShape 46">
          <a:extLst>
            <a:ext uri="{FF2B5EF4-FFF2-40B4-BE49-F238E27FC236}">
              <a16:creationId xmlns:a16="http://schemas.microsoft.com/office/drawing/2014/main" id="{94771258-CE63-4697-87AA-701E55235AF0}"/>
            </a:ext>
          </a:extLst>
        </xdr:cNvPr>
        <xdr:cNvSpPr>
          <a:spLocks noChangeArrowheads="1"/>
        </xdr:cNvSpPr>
      </xdr:nvSpPr>
      <xdr:spPr bwMode="auto">
        <a:xfrm>
          <a:off x="7698618" y="17211005"/>
          <a:ext cx="340179" cy="327738"/>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85</xdr:row>
      <xdr:rowOff>46567</xdr:rowOff>
    </xdr:from>
    <xdr:to>
      <xdr:col>27</xdr:col>
      <xdr:colOff>0</xdr:colOff>
      <xdr:row>86</xdr:row>
      <xdr:rowOff>179917</xdr:rowOff>
    </xdr:to>
    <xdr:sp macro="" textlink="">
      <xdr:nvSpPr>
        <xdr:cNvPr id="2011" name="AutoShape 46">
          <a:extLst>
            <a:ext uri="{FF2B5EF4-FFF2-40B4-BE49-F238E27FC236}">
              <a16:creationId xmlns:a16="http://schemas.microsoft.com/office/drawing/2014/main" id="{B3842ECF-E277-462F-BCA9-2DBD59E8040B}"/>
            </a:ext>
          </a:extLst>
        </xdr:cNvPr>
        <xdr:cNvSpPr>
          <a:spLocks noChangeArrowheads="1"/>
        </xdr:cNvSpPr>
      </xdr:nvSpPr>
      <xdr:spPr bwMode="auto">
        <a:xfrm>
          <a:off x="7753350" y="16286692"/>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85</xdr:row>
      <xdr:rowOff>57150</xdr:rowOff>
    </xdr:from>
    <xdr:to>
      <xdr:col>29</xdr:col>
      <xdr:colOff>0</xdr:colOff>
      <xdr:row>87</xdr:row>
      <xdr:rowOff>0</xdr:rowOff>
    </xdr:to>
    <xdr:sp macro="" textlink="">
      <xdr:nvSpPr>
        <xdr:cNvPr id="2012" name="AutoShape 46">
          <a:extLst>
            <a:ext uri="{FF2B5EF4-FFF2-40B4-BE49-F238E27FC236}">
              <a16:creationId xmlns:a16="http://schemas.microsoft.com/office/drawing/2014/main" id="{6DF70313-49AB-4EE0-B9B1-D765985341AC}"/>
            </a:ext>
          </a:extLst>
        </xdr:cNvPr>
        <xdr:cNvSpPr>
          <a:spLocks noChangeArrowheads="1"/>
        </xdr:cNvSpPr>
      </xdr:nvSpPr>
      <xdr:spPr bwMode="auto">
        <a:xfrm>
          <a:off x="8382000" y="1629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30</xdr:col>
      <xdr:colOff>0</xdr:colOff>
      <xdr:row>85</xdr:row>
      <xdr:rowOff>57150</xdr:rowOff>
    </xdr:from>
    <xdr:to>
      <xdr:col>31</xdr:col>
      <xdr:colOff>0</xdr:colOff>
      <xdr:row>87</xdr:row>
      <xdr:rowOff>0</xdr:rowOff>
    </xdr:to>
    <xdr:sp macro="" textlink="">
      <xdr:nvSpPr>
        <xdr:cNvPr id="2013" name="AutoShape 46">
          <a:extLst>
            <a:ext uri="{FF2B5EF4-FFF2-40B4-BE49-F238E27FC236}">
              <a16:creationId xmlns:a16="http://schemas.microsoft.com/office/drawing/2014/main" id="{1258A271-179F-4146-B5FC-696B3A6441B3}"/>
            </a:ext>
          </a:extLst>
        </xdr:cNvPr>
        <xdr:cNvSpPr>
          <a:spLocks noChangeArrowheads="1"/>
        </xdr:cNvSpPr>
      </xdr:nvSpPr>
      <xdr:spPr bwMode="auto">
        <a:xfrm>
          <a:off x="895350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12743</xdr:colOff>
      <xdr:row>85</xdr:row>
      <xdr:rowOff>46567</xdr:rowOff>
    </xdr:from>
    <xdr:to>
      <xdr:col>33</xdr:col>
      <xdr:colOff>12743</xdr:colOff>
      <xdr:row>86</xdr:row>
      <xdr:rowOff>179917</xdr:rowOff>
    </xdr:to>
    <xdr:sp macro="" textlink="">
      <xdr:nvSpPr>
        <xdr:cNvPr id="2014" name="AutoShape 46">
          <a:extLst>
            <a:ext uri="{FF2B5EF4-FFF2-40B4-BE49-F238E27FC236}">
              <a16:creationId xmlns:a16="http://schemas.microsoft.com/office/drawing/2014/main" id="{E2F68B35-6DB5-4D1B-A74F-6042288960DB}"/>
            </a:ext>
          </a:extLst>
        </xdr:cNvPr>
        <xdr:cNvSpPr>
          <a:spLocks noChangeArrowheads="1"/>
        </xdr:cNvSpPr>
      </xdr:nvSpPr>
      <xdr:spPr bwMode="auto">
        <a:xfrm>
          <a:off x="9683534" y="16608404"/>
          <a:ext cx="281862"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85</xdr:row>
      <xdr:rowOff>46566</xdr:rowOff>
    </xdr:from>
    <xdr:to>
      <xdr:col>35</xdr:col>
      <xdr:colOff>0</xdr:colOff>
      <xdr:row>86</xdr:row>
      <xdr:rowOff>179916</xdr:rowOff>
    </xdr:to>
    <xdr:sp macro="" textlink="">
      <xdr:nvSpPr>
        <xdr:cNvPr id="2015" name="AutoShape 46">
          <a:extLst>
            <a:ext uri="{FF2B5EF4-FFF2-40B4-BE49-F238E27FC236}">
              <a16:creationId xmlns:a16="http://schemas.microsoft.com/office/drawing/2014/main" id="{89A71D1C-616E-4138-B45A-F96E17841610}"/>
            </a:ext>
          </a:extLst>
        </xdr:cNvPr>
        <xdr:cNvSpPr>
          <a:spLocks noChangeArrowheads="1"/>
        </xdr:cNvSpPr>
      </xdr:nvSpPr>
      <xdr:spPr bwMode="auto">
        <a:xfrm>
          <a:off x="10096500" y="16286691"/>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3025</xdr:colOff>
      <xdr:row>85</xdr:row>
      <xdr:rowOff>104669</xdr:rowOff>
    </xdr:from>
    <xdr:to>
      <xdr:col>36</xdr:col>
      <xdr:colOff>366347</xdr:colOff>
      <xdr:row>86</xdr:row>
      <xdr:rowOff>179916</xdr:rowOff>
    </xdr:to>
    <xdr:sp macro="" textlink="">
      <xdr:nvSpPr>
        <xdr:cNvPr id="2016" name="AutoShape 46">
          <a:extLst>
            <a:ext uri="{FF2B5EF4-FFF2-40B4-BE49-F238E27FC236}">
              <a16:creationId xmlns:a16="http://schemas.microsoft.com/office/drawing/2014/main" id="{0F1184E7-AEC0-4E3E-AAA3-23EC122513C8}"/>
            </a:ext>
          </a:extLst>
        </xdr:cNvPr>
        <xdr:cNvSpPr>
          <a:spLocks noChangeArrowheads="1"/>
        </xdr:cNvSpPr>
      </xdr:nvSpPr>
      <xdr:spPr bwMode="auto">
        <a:xfrm>
          <a:off x="11380690" y="16830988"/>
          <a:ext cx="363322"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37</xdr:col>
      <xdr:colOff>272143</xdr:colOff>
      <xdr:row>85</xdr:row>
      <xdr:rowOff>115136</xdr:rowOff>
    </xdr:from>
    <xdr:to>
      <xdr:col>39</xdr:col>
      <xdr:colOff>0</xdr:colOff>
      <xdr:row>86</xdr:row>
      <xdr:rowOff>179915</xdr:rowOff>
    </xdr:to>
    <xdr:sp macro="" textlink="">
      <xdr:nvSpPr>
        <xdr:cNvPr id="2017" name="AutoShape 46">
          <a:extLst>
            <a:ext uri="{FF2B5EF4-FFF2-40B4-BE49-F238E27FC236}">
              <a16:creationId xmlns:a16="http://schemas.microsoft.com/office/drawing/2014/main" id="{DE06B6BB-6785-4445-96D6-4DFAE0A830B4}"/>
            </a:ext>
          </a:extLst>
        </xdr:cNvPr>
        <xdr:cNvSpPr>
          <a:spLocks noChangeArrowheads="1"/>
        </xdr:cNvSpPr>
      </xdr:nvSpPr>
      <xdr:spPr bwMode="auto">
        <a:xfrm>
          <a:off x="12026621" y="16841455"/>
          <a:ext cx="355879" cy="25318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865</xdr:colOff>
      <xdr:row>85</xdr:row>
      <xdr:rowOff>94202</xdr:rowOff>
    </xdr:from>
    <xdr:to>
      <xdr:col>41</xdr:col>
      <xdr:colOff>0</xdr:colOff>
      <xdr:row>86</xdr:row>
      <xdr:rowOff>179915</xdr:rowOff>
    </xdr:to>
    <xdr:sp macro="" textlink="">
      <xdr:nvSpPr>
        <xdr:cNvPr id="2018" name="AutoShape 46">
          <a:extLst>
            <a:ext uri="{FF2B5EF4-FFF2-40B4-BE49-F238E27FC236}">
              <a16:creationId xmlns:a16="http://schemas.microsoft.com/office/drawing/2014/main" id="{D34EF25A-F54C-47DF-AB01-E52D0213F334}"/>
            </a:ext>
          </a:extLst>
        </xdr:cNvPr>
        <xdr:cNvSpPr>
          <a:spLocks noChangeArrowheads="1"/>
        </xdr:cNvSpPr>
      </xdr:nvSpPr>
      <xdr:spPr bwMode="auto">
        <a:xfrm>
          <a:off x="12665975" y="16820521"/>
          <a:ext cx="344547" cy="27411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41</xdr:col>
      <xdr:colOff>272143</xdr:colOff>
      <xdr:row>85</xdr:row>
      <xdr:rowOff>104669</xdr:rowOff>
    </xdr:from>
    <xdr:to>
      <xdr:col>43</xdr:col>
      <xdr:colOff>10584</xdr:colOff>
      <xdr:row>86</xdr:row>
      <xdr:rowOff>179916</xdr:rowOff>
    </xdr:to>
    <xdr:sp macro="" textlink="">
      <xdr:nvSpPr>
        <xdr:cNvPr id="2019" name="AutoShape 46">
          <a:extLst>
            <a:ext uri="{FF2B5EF4-FFF2-40B4-BE49-F238E27FC236}">
              <a16:creationId xmlns:a16="http://schemas.microsoft.com/office/drawing/2014/main" id="{E13DC523-FC36-4E12-AE50-5FFAC2491DAB}"/>
            </a:ext>
          </a:extLst>
        </xdr:cNvPr>
        <xdr:cNvSpPr>
          <a:spLocks noChangeArrowheads="1"/>
        </xdr:cNvSpPr>
      </xdr:nvSpPr>
      <xdr:spPr bwMode="auto">
        <a:xfrm>
          <a:off x="13282665" y="16830988"/>
          <a:ext cx="366463"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9</xdr:col>
      <xdr:colOff>365760</xdr:colOff>
      <xdr:row>85</xdr:row>
      <xdr:rowOff>98213</xdr:rowOff>
    </xdr:from>
    <xdr:to>
      <xdr:col>11</xdr:col>
      <xdr:colOff>10160</xdr:colOff>
      <xdr:row>87</xdr:row>
      <xdr:rowOff>0</xdr:rowOff>
    </xdr:to>
    <xdr:sp macro="" textlink="">
      <xdr:nvSpPr>
        <xdr:cNvPr id="2020" name="AutoShape 46">
          <a:extLst>
            <a:ext uri="{FF2B5EF4-FFF2-40B4-BE49-F238E27FC236}">
              <a16:creationId xmlns:a16="http://schemas.microsoft.com/office/drawing/2014/main" id="{02084CA2-ACF0-47D2-AA0A-B7B54EA6EAD4}"/>
            </a:ext>
          </a:extLst>
        </xdr:cNvPr>
        <xdr:cNvSpPr>
          <a:spLocks noChangeArrowheads="1"/>
        </xdr:cNvSpPr>
      </xdr:nvSpPr>
      <xdr:spPr bwMode="auto">
        <a:xfrm>
          <a:off x="3291840" y="17187333"/>
          <a:ext cx="396240" cy="287867"/>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85</xdr:row>
      <xdr:rowOff>46566</xdr:rowOff>
    </xdr:from>
    <xdr:to>
      <xdr:col>13</xdr:col>
      <xdr:colOff>0</xdr:colOff>
      <xdr:row>86</xdr:row>
      <xdr:rowOff>179916</xdr:rowOff>
    </xdr:to>
    <xdr:sp macro="" textlink="">
      <xdr:nvSpPr>
        <xdr:cNvPr id="2021" name="AutoShape 46">
          <a:extLst>
            <a:ext uri="{FF2B5EF4-FFF2-40B4-BE49-F238E27FC236}">
              <a16:creationId xmlns:a16="http://schemas.microsoft.com/office/drawing/2014/main" id="{E3F52F74-6074-4A4D-8E0C-0B30858A38E7}"/>
            </a:ext>
          </a:extLst>
        </xdr:cNvPr>
        <xdr:cNvSpPr>
          <a:spLocks noChangeArrowheads="1"/>
        </xdr:cNvSpPr>
      </xdr:nvSpPr>
      <xdr:spPr bwMode="auto">
        <a:xfrm>
          <a:off x="3752850" y="16286691"/>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85</xdr:row>
      <xdr:rowOff>57150</xdr:rowOff>
    </xdr:from>
    <xdr:to>
      <xdr:col>9</xdr:col>
      <xdr:colOff>0</xdr:colOff>
      <xdr:row>87</xdr:row>
      <xdr:rowOff>0</xdr:rowOff>
    </xdr:to>
    <xdr:sp macro="" textlink="">
      <xdr:nvSpPr>
        <xdr:cNvPr id="2022" name="AutoShape 46">
          <a:extLst>
            <a:ext uri="{FF2B5EF4-FFF2-40B4-BE49-F238E27FC236}">
              <a16:creationId xmlns:a16="http://schemas.microsoft.com/office/drawing/2014/main" id="{0BDD57D8-D6CD-4057-B617-948AB467F208}"/>
            </a:ext>
          </a:extLst>
        </xdr:cNvPr>
        <xdr:cNvSpPr>
          <a:spLocks noChangeArrowheads="1"/>
        </xdr:cNvSpPr>
      </xdr:nvSpPr>
      <xdr:spPr bwMode="auto">
        <a:xfrm>
          <a:off x="2409825" y="16297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85</xdr:row>
      <xdr:rowOff>57150</xdr:rowOff>
    </xdr:from>
    <xdr:to>
      <xdr:col>7</xdr:col>
      <xdr:colOff>0</xdr:colOff>
      <xdr:row>87</xdr:row>
      <xdr:rowOff>0</xdr:rowOff>
    </xdr:to>
    <xdr:sp macro="" textlink="">
      <xdr:nvSpPr>
        <xdr:cNvPr id="2023" name="AutoShape 46">
          <a:extLst>
            <a:ext uri="{FF2B5EF4-FFF2-40B4-BE49-F238E27FC236}">
              <a16:creationId xmlns:a16="http://schemas.microsoft.com/office/drawing/2014/main" id="{C85FAEA4-BE78-4872-BC9E-6E2876A01103}"/>
            </a:ext>
          </a:extLst>
        </xdr:cNvPr>
        <xdr:cNvSpPr>
          <a:spLocks noChangeArrowheads="1"/>
        </xdr:cNvSpPr>
      </xdr:nvSpPr>
      <xdr:spPr bwMode="auto">
        <a:xfrm>
          <a:off x="1819275" y="1629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85</xdr:row>
      <xdr:rowOff>57150</xdr:rowOff>
    </xdr:from>
    <xdr:to>
      <xdr:col>5</xdr:col>
      <xdr:colOff>0</xdr:colOff>
      <xdr:row>87</xdr:row>
      <xdr:rowOff>0</xdr:rowOff>
    </xdr:to>
    <xdr:sp macro="" textlink="">
      <xdr:nvSpPr>
        <xdr:cNvPr id="2024" name="AutoShape 46">
          <a:extLst>
            <a:ext uri="{FF2B5EF4-FFF2-40B4-BE49-F238E27FC236}">
              <a16:creationId xmlns:a16="http://schemas.microsoft.com/office/drawing/2014/main" id="{E06FC1F0-DC4C-4EC5-8E9D-B3305C1F58BC}"/>
            </a:ext>
          </a:extLst>
        </xdr:cNvPr>
        <xdr:cNvSpPr>
          <a:spLocks noChangeArrowheads="1"/>
        </xdr:cNvSpPr>
      </xdr:nvSpPr>
      <xdr:spPr bwMode="auto">
        <a:xfrm>
          <a:off x="1095375" y="1629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85</xdr:row>
      <xdr:rowOff>57150</xdr:rowOff>
    </xdr:from>
    <xdr:to>
      <xdr:col>3</xdr:col>
      <xdr:colOff>0</xdr:colOff>
      <xdr:row>87</xdr:row>
      <xdr:rowOff>0</xdr:rowOff>
    </xdr:to>
    <xdr:sp macro="" textlink="">
      <xdr:nvSpPr>
        <xdr:cNvPr id="2025" name="AutoShape 46">
          <a:extLst>
            <a:ext uri="{FF2B5EF4-FFF2-40B4-BE49-F238E27FC236}">
              <a16:creationId xmlns:a16="http://schemas.microsoft.com/office/drawing/2014/main" id="{E841A75E-C98B-4435-92FA-3D8CF06CB5E0}"/>
            </a:ext>
          </a:extLst>
        </xdr:cNvPr>
        <xdr:cNvSpPr>
          <a:spLocks noChangeArrowheads="1"/>
        </xdr:cNvSpPr>
      </xdr:nvSpPr>
      <xdr:spPr bwMode="auto">
        <a:xfrm>
          <a:off x="523875"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96</xdr:row>
      <xdr:rowOff>104775</xdr:rowOff>
    </xdr:from>
    <xdr:to>
      <xdr:col>6</xdr:col>
      <xdr:colOff>0</xdr:colOff>
      <xdr:row>97</xdr:row>
      <xdr:rowOff>19050</xdr:rowOff>
    </xdr:to>
    <xdr:grpSp>
      <xdr:nvGrpSpPr>
        <xdr:cNvPr id="2026" name="Group 1008">
          <a:extLst>
            <a:ext uri="{FF2B5EF4-FFF2-40B4-BE49-F238E27FC236}">
              <a16:creationId xmlns:a16="http://schemas.microsoft.com/office/drawing/2014/main" id="{1692715E-BE5E-45F1-B4DF-023F27FC31E3}"/>
            </a:ext>
          </a:extLst>
        </xdr:cNvPr>
        <xdr:cNvGrpSpPr>
          <a:grpSpLocks/>
        </xdr:cNvGrpSpPr>
      </xdr:nvGrpSpPr>
      <xdr:grpSpPr bwMode="auto">
        <a:xfrm>
          <a:off x="1937398" y="18992785"/>
          <a:ext cx="0" cy="102183"/>
          <a:chOff x="5475762" y="47760700"/>
          <a:chExt cx="314325" cy="230209"/>
        </a:xfrm>
      </xdr:grpSpPr>
      <xdr:cxnSp macro="">
        <xdr:nvCxnSpPr>
          <xdr:cNvPr id="2027" name="Straight Connector 2026">
            <a:extLst>
              <a:ext uri="{FF2B5EF4-FFF2-40B4-BE49-F238E27FC236}">
                <a16:creationId xmlns:a16="http://schemas.microsoft.com/office/drawing/2014/main" id="{AB3A50AC-7654-250F-F9F0-A4B1B71AA2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28" name="Straight Connector 529">
            <a:extLst>
              <a:ext uri="{FF2B5EF4-FFF2-40B4-BE49-F238E27FC236}">
                <a16:creationId xmlns:a16="http://schemas.microsoft.com/office/drawing/2014/main" id="{C254FD9F-FB53-9871-2228-C8CA24B1004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9" name="Straight Connector 531">
            <a:extLst>
              <a:ext uri="{FF2B5EF4-FFF2-40B4-BE49-F238E27FC236}">
                <a16:creationId xmlns:a16="http://schemas.microsoft.com/office/drawing/2014/main" id="{9996E926-4A44-C43F-6299-45AFFF32EE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0" name="Straight Connector 533">
            <a:extLst>
              <a:ext uri="{FF2B5EF4-FFF2-40B4-BE49-F238E27FC236}">
                <a16:creationId xmlns:a16="http://schemas.microsoft.com/office/drawing/2014/main" id="{999491DC-CBD8-40FC-A402-50A53E587F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1" name="Straight Connector 535">
            <a:extLst>
              <a:ext uri="{FF2B5EF4-FFF2-40B4-BE49-F238E27FC236}">
                <a16:creationId xmlns:a16="http://schemas.microsoft.com/office/drawing/2014/main" id="{005A72D4-4EFB-C6B1-7565-5F8D31A0A7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2" name="Straight Connector 537">
            <a:extLst>
              <a:ext uri="{FF2B5EF4-FFF2-40B4-BE49-F238E27FC236}">
                <a16:creationId xmlns:a16="http://schemas.microsoft.com/office/drawing/2014/main" id="{3CE64F5E-11DB-275B-39E9-D6E0533B7B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33" name="Group 1008">
          <a:extLst>
            <a:ext uri="{FF2B5EF4-FFF2-40B4-BE49-F238E27FC236}">
              <a16:creationId xmlns:a16="http://schemas.microsoft.com/office/drawing/2014/main" id="{81CD0839-5A2F-48F6-86DD-FE6479F02E00}"/>
            </a:ext>
          </a:extLst>
        </xdr:cNvPr>
        <xdr:cNvGrpSpPr>
          <a:grpSpLocks/>
        </xdr:cNvGrpSpPr>
      </xdr:nvGrpSpPr>
      <xdr:grpSpPr bwMode="auto">
        <a:xfrm>
          <a:off x="1937398" y="18992785"/>
          <a:ext cx="0" cy="102183"/>
          <a:chOff x="5475762" y="47760700"/>
          <a:chExt cx="314325" cy="230209"/>
        </a:xfrm>
      </xdr:grpSpPr>
      <xdr:cxnSp macro="">
        <xdr:nvCxnSpPr>
          <xdr:cNvPr id="2034" name="Straight Connector 2033">
            <a:extLst>
              <a:ext uri="{FF2B5EF4-FFF2-40B4-BE49-F238E27FC236}">
                <a16:creationId xmlns:a16="http://schemas.microsoft.com/office/drawing/2014/main" id="{6CE2E8FD-D1F5-9C4C-DECA-F6DED88CF21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35" name="Straight Connector 529">
            <a:extLst>
              <a:ext uri="{FF2B5EF4-FFF2-40B4-BE49-F238E27FC236}">
                <a16:creationId xmlns:a16="http://schemas.microsoft.com/office/drawing/2014/main" id="{24553A6A-9216-A500-1B47-C0EE981F03B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36" name="Straight Connector 531">
            <a:extLst>
              <a:ext uri="{FF2B5EF4-FFF2-40B4-BE49-F238E27FC236}">
                <a16:creationId xmlns:a16="http://schemas.microsoft.com/office/drawing/2014/main" id="{755E8F80-4A06-E15A-4774-87EC9C9ED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37" name="Straight Connector 533">
            <a:extLst>
              <a:ext uri="{FF2B5EF4-FFF2-40B4-BE49-F238E27FC236}">
                <a16:creationId xmlns:a16="http://schemas.microsoft.com/office/drawing/2014/main" id="{2A7D44D5-FACE-4A76-20A5-883B7C8FFE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8" name="Straight Connector 535">
            <a:extLst>
              <a:ext uri="{FF2B5EF4-FFF2-40B4-BE49-F238E27FC236}">
                <a16:creationId xmlns:a16="http://schemas.microsoft.com/office/drawing/2014/main" id="{6ED4C270-6C90-5E07-743B-F6F40214D30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9" name="Straight Connector 537">
            <a:extLst>
              <a:ext uri="{FF2B5EF4-FFF2-40B4-BE49-F238E27FC236}">
                <a16:creationId xmlns:a16="http://schemas.microsoft.com/office/drawing/2014/main" id="{42175F3F-DA83-DC89-B2D3-D09F408850B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47625</xdr:rowOff>
    </xdr:to>
    <xdr:grpSp>
      <xdr:nvGrpSpPr>
        <xdr:cNvPr id="2040" name="Group 1008">
          <a:extLst>
            <a:ext uri="{FF2B5EF4-FFF2-40B4-BE49-F238E27FC236}">
              <a16:creationId xmlns:a16="http://schemas.microsoft.com/office/drawing/2014/main" id="{6DE0901A-3D34-4BF5-A513-AEF0CFDCA2AD}"/>
            </a:ext>
          </a:extLst>
        </xdr:cNvPr>
        <xdr:cNvGrpSpPr>
          <a:grpSpLocks/>
        </xdr:cNvGrpSpPr>
      </xdr:nvGrpSpPr>
      <xdr:grpSpPr bwMode="auto">
        <a:xfrm>
          <a:off x="1937398" y="19021360"/>
          <a:ext cx="0" cy="102183"/>
          <a:chOff x="5475762" y="47760700"/>
          <a:chExt cx="314325" cy="230209"/>
        </a:xfrm>
      </xdr:grpSpPr>
      <xdr:cxnSp macro="">
        <xdr:nvCxnSpPr>
          <xdr:cNvPr id="2041" name="Straight Connector 2040">
            <a:extLst>
              <a:ext uri="{FF2B5EF4-FFF2-40B4-BE49-F238E27FC236}">
                <a16:creationId xmlns:a16="http://schemas.microsoft.com/office/drawing/2014/main" id="{5C865B51-1B24-BF20-CC23-D556DB0ADD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2" name="Straight Connector 529">
            <a:extLst>
              <a:ext uri="{FF2B5EF4-FFF2-40B4-BE49-F238E27FC236}">
                <a16:creationId xmlns:a16="http://schemas.microsoft.com/office/drawing/2014/main" id="{A86F7BDD-1027-C55D-98A6-62E3A7B3339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43" name="Straight Connector 531">
            <a:extLst>
              <a:ext uri="{FF2B5EF4-FFF2-40B4-BE49-F238E27FC236}">
                <a16:creationId xmlns:a16="http://schemas.microsoft.com/office/drawing/2014/main" id="{03715F56-57AF-0C54-868F-92A92BB1800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44" name="Straight Connector 533">
            <a:extLst>
              <a:ext uri="{FF2B5EF4-FFF2-40B4-BE49-F238E27FC236}">
                <a16:creationId xmlns:a16="http://schemas.microsoft.com/office/drawing/2014/main" id="{FAECDEF2-D539-D5C4-606D-6840E5936B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5" name="Straight Connector 535">
            <a:extLst>
              <a:ext uri="{FF2B5EF4-FFF2-40B4-BE49-F238E27FC236}">
                <a16:creationId xmlns:a16="http://schemas.microsoft.com/office/drawing/2014/main" id="{39EB6EAF-A778-413B-E758-9D7FD1E4B5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6" name="Straight Connector 537">
            <a:extLst>
              <a:ext uri="{FF2B5EF4-FFF2-40B4-BE49-F238E27FC236}">
                <a16:creationId xmlns:a16="http://schemas.microsoft.com/office/drawing/2014/main" id="{E4951926-D0EF-0D21-8CBB-D5C9D08C34E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57150</xdr:rowOff>
    </xdr:to>
    <xdr:grpSp>
      <xdr:nvGrpSpPr>
        <xdr:cNvPr id="2047" name="Group 1008">
          <a:extLst>
            <a:ext uri="{FF2B5EF4-FFF2-40B4-BE49-F238E27FC236}">
              <a16:creationId xmlns:a16="http://schemas.microsoft.com/office/drawing/2014/main" id="{13FF1C39-F7B9-4EF5-AC7B-2A1ECDA892DA}"/>
            </a:ext>
          </a:extLst>
        </xdr:cNvPr>
        <xdr:cNvGrpSpPr>
          <a:grpSpLocks/>
        </xdr:cNvGrpSpPr>
      </xdr:nvGrpSpPr>
      <xdr:grpSpPr bwMode="auto">
        <a:xfrm>
          <a:off x="1937398" y="19021360"/>
          <a:ext cx="0" cy="111708"/>
          <a:chOff x="5475762" y="47760700"/>
          <a:chExt cx="314325" cy="230209"/>
        </a:xfrm>
      </xdr:grpSpPr>
      <xdr:cxnSp macro="">
        <xdr:nvCxnSpPr>
          <xdr:cNvPr id="2048" name="Straight Connector 2047">
            <a:extLst>
              <a:ext uri="{FF2B5EF4-FFF2-40B4-BE49-F238E27FC236}">
                <a16:creationId xmlns:a16="http://schemas.microsoft.com/office/drawing/2014/main" id="{3A2CB420-C153-0299-05D9-D7A7EF8DF5D1}"/>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9" name="Straight Connector 529">
            <a:extLst>
              <a:ext uri="{FF2B5EF4-FFF2-40B4-BE49-F238E27FC236}">
                <a16:creationId xmlns:a16="http://schemas.microsoft.com/office/drawing/2014/main" id="{4C501E7C-46F3-3CC5-67A8-9A6FE9E919A7}"/>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050" name="Straight Connector 531">
            <a:extLst>
              <a:ext uri="{FF2B5EF4-FFF2-40B4-BE49-F238E27FC236}">
                <a16:creationId xmlns:a16="http://schemas.microsoft.com/office/drawing/2014/main" id="{F1C33C3A-2B82-97AD-6F84-A8491885F4CC}"/>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051" name="Straight Connector 533">
            <a:extLst>
              <a:ext uri="{FF2B5EF4-FFF2-40B4-BE49-F238E27FC236}">
                <a16:creationId xmlns:a16="http://schemas.microsoft.com/office/drawing/2014/main" id="{23F00532-C294-6B7C-39B1-6A87A26347E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2" name="Straight Connector 535">
            <a:extLst>
              <a:ext uri="{FF2B5EF4-FFF2-40B4-BE49-F238E27FC236}">
                <a16:creationId xmlns:a16="http://schemas.microsoft.com/office/drawing/2014/main" id="{8765A71E-0F52-BB05-3DBC-F8866B5CF10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3" name="Straight Connector 537">
            <a:extLst>
              <a:ext uri="{FF2B5EF4-FFF2-40B4-BE49-F238E27FC236}">
                <a16:creationId xmlns:a16="http://schemas.microsoft.com/office/drawing/2014/main" id="{09C09DF5-6EA8-8B00-E4BE-DD4EE676B1D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54" name="Group 1008">
          <a:extLst>
            <a:ext uri="{FF2B5EF4-FFF2-40B4-BE49-F238E27FC236}">
              <a16:creationId xmlns:a16="http://schemas.microsoft.com/office/drawing/2014/main" id="{EE84755F-0F35-42EB-B729-B88414561F95}"/>
            </a:ext>
          </a:extLst>
        </xdr:cNvPr>
        <xdr:cNvGrpSpPr>
          <a:grpSpLocks/>
        </xdr:cNvGrpSpPr>
      </xdr:nvGrpSpPr>
      <xdr:grpSpPr bwMode="auto">
        <a:xfrm>
          <a:off x="1937398" y="18992785"/>
          <a:ext cx="0" cy="102183"/>
          <a:chOff x="5475762" y="47760700"/>
          <a:chExt cx="314325" cy="230209"/>
        </a:xfrm>
      </xdr:grpSpPr>
      <xdr:cxnSp macro="">
        <xdr:nvCxnSpPr>
          <xdr:cNvPr id="2055" name="Straight Connector 2054">
            <a:extLst>
              <a:ext uri="{FF2B5EF4-FFF2-40B4-BE49-F238E27FC236}">
                <a16:creationId xmlns:a16="http://schemas.microsoft.com/office/drawing/2014/main" id="{3C4DC4E6-B55D-D318-7B60-7443CC152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56" name="Straight Connector 529">
            <a:extLst>
              <a:ext uri="{FF2B5EF4-FFF2-40B4-BE49-F238E27FC236}">
                <a16:creationId xmlns:a16="http://schemas.microsoft.com/office/drawing/2014/main" id="{A429E55E-C374-1A5A-3F69-E96F554BD1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57" name="Straight Connector 531">
            <a:extLst>
              <a:ext uri="{FF2B5EF4-FFF2-40B4-BE49-F238E27FC236}">
                <a16:creationId xmlns:a16="http://schemas.microsoft.com/office/drawing/2014/main" id="{E6F623FC-FBCD-2EB9-6189-18D8848A1BA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58" name="Straight Connector 533">
            <a:extLst>
              <a:ext uri="{FF2B5EF4-FFF2-40B4-BE49-F238E27FC236}">
                <a16:creationId xmlns:a16="http://schemas.microsoft.com/office/drawing/2014/main" id="{4020BDD6-E171-2F53-7592-AFCCE2A311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9" name="Straight Connector 535">
            <a:extLst>
              <a:ext uri="{FF2B5EF4-FFF2-40B4-BE49-F238E27FC236}">
                <a16:creationId xmlns:a16="http://schemas.microsoft.com/office/drawing/2014/main" id="{7E303BDE-A73B-94F0-7EFD-6998B15FB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0" name="Straight Connector 537">
            <a:extLst>
              <a:ext uri="{FF2B5EF4-FFF2-40B4-BE49-F238E27FC236}">
                <a16:creationId xmlns:a16="http://schemas.microsoft.com/office/drawing/2014/main" id="{84A42E2C-42CE-0BA8-AB27-9D5637D11AE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1" name="Group 1008">
          <a:extLst>
            <a:ext uri="{FF2B5EF4-FFF2-40B4-BE49-F238E27FC236}">
              <a16:creationId xmlns:a16="http://schemas.microsoft.com/office/drawing/2014/main" id="{37853DC7-9740-47BC-AC8C-F6A5E2F8E291}"/>
            </a:ext>
          </a:extLst>
        </xdr:cNvPr>
        <xdr:cNvGrpSpPr>
          <a:grpSpLocks/>
        </xdr:cNvGrpSpPr>
      </xdr:nvGrpSpPr>
      <xdr:grpSpPr bwMode="auto">
        <a:xfrm>
          <a:off x="1937398" y="18992785"/>
          <a:ext cx="0" cy="102183"/>
          <a:chOff x="5475762" y="47760700"/>
          <a:chExt cx="314325" cy="230209"/>
        </a:xfrm>
      </xdr:grpSpPr>
      <xdr:cxnSp macro="">
        <xdr:nvCxnSpPr>
          <xdr:cNvPr id="2062" name="Straight Connector 2061">
            <a:extLst>
              <a:ext uri="{FF2B5EF4-FFF2-40B4-BE49-F238E27FC236}">
                <a16:creationId xmlns:a16="http://schemas.microsoft.com/office/drawing/2014/main" id="{6FF51824-E7F7-9CC4-1328-512FDBB9C7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63" name="Straight Connector 529">
            <a:extLst>
              <a:ext uri="{FF2B5EF4-FFF2-40B4-BE49-F238E27FC236}">
                <a16:creationId xmlns:a16="http://schemas.microsoft.com/office/drawing/2014/main" id="{04CF406C-D252-D95B-5696-9F308804AB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64" name="Straight Connector 531">
            <a:extLst>
              <a:ext uri="{FF2B5EF4-FFF2-40B4-BE49-F238E27FC236}">
                <a16:creationId xmlns:a16="http://schemas.microsoft.com/office/drawing/2014/main" id="{EC2DDC6A-9381-BEEF-4DBD-6AD5F94BED6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65" name="Straight Connector 533">
            <a:extLst>
              <a:ext uri="{FF2B5EF4-FFF2-40B4-BE49-F238E27FC236}">
                <a16:creationId xmlns:a16="http://schemas.microsoft.com/office/drawing/2014/main" id="{2A248FFF-0B72-B0C5-E9E3-88AC5E5286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6" name="Straight Connector 535">
            <a:extLst>
              <a:ext uri="{FF2B5EF4-FFF2-40B4-BE49-F238E27FC236}">
                <a16:creationId xmlns:a16="http://schemas.microsoft.com/office/drawing/2014/main" id="{C613422D-458A-AD96-B71D-876F7CDE83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7" name="Straight Connector 537">
            <a:extLst>
              <a:ext uri="{FF2B5EF4-FFF2-40B4-BE49-F238E27FC236}">
                <a16:creationId xmlns:a16="http://schemas.microsoft.com/office/drawing/2014/main" id="{E81B79EC-1D61-E56A-EC50-D1FBFFEE5B4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8" name="Group 1008">
          <a:extLst>
            <a:ext uri="{FF2B5EF4-FFF2-40B4-BE49-F238E27FC236}">
              <a16:creationId xmlns:a16="http://schemas.microsoft.com/office/drawing/2014/main" id="{1936CEDD-70BA-416F-81AB-D2AF998F5DBA}"/>
            </a:ext>
          </a:extLst>
        </xdr:cNvPr>
        <xdr:cNvGrpSpPr>
          <a:grpSpLocks/>
        </xdr:cNvGrpSpPr>
      </xdr:nvGrpSpPr>
      <xdr:grpSpPr bwMode="auto">
        <a:xfrm>
          <a:off x="1937398" y="18992785"/>
          <a:ext cx="0" cy="102183"/>
          <a:chOff x="5475762" y="47760700"/>
          <a:chExt cx="314325" cy="230209"/>
        </a:xfrm>
      </xdr:grpSpPr>
      <xdr:cxnSp macro="">
        <xdr:nvCxnSpPr>
          <xdr:cNvPr id="2069" name="Straight Connector 2068">
            <a:extLst>
              <a:ext uri="{FF2B5EF4-FFF2-40B4-BE49-F238E27FC236}">
                <a16:creationId xmlns:a16="http://schemas.microsoft.com/office/drawing/2014/main" id="{A5F83C8C-6B93-32DA-F48D-B7E10B88429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0" name="Straight Connector 529">
            <a:extLst>
              <a:ext uri="{FF2B5EF4-FFF2-40B4-BE49-F238E27FC236}">
                <a16:creationId xmlns:a16="http://schemas.microsoft.com/office/drawing/2014/main" id="{4D7F8079-CE5D-98B0-8E40-C94D556DE5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1" name="Straight Connector 531">
            <a:extLst>
              <a:ext uri="{FF2B5EF4-FFF2-40B4-BE49-F238E27FC236}">
                <a16:creationId xmlns:a16="http://schemas.microsoft.com/office/drawing/2014/main" id="{DFC72066-90D2-1833-89DA-3681E09266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2" name="Straight Connector 533">
            <a:extLst>
              <a:ext uri="{FF2B5EF4-FFF2-40B4-BE49-F238E27FC236}">
                <a16:creationId xmlns:a16="http://schemas.microsoft.com/office/drawing/2014/main" id="{0247DB03-B726-E026-94E0-68280F5709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3" name="Straight Connector 535">
            <a:extLst>
              <a:ext uri="{FF2B5EF4-FFF2-40B4-BE49-F238E27FC236}">
                <a16:creationId xmlns:a16="http://schemas.microsoft.com/office/drawing/2014/main" id="{D5AAA31C-022F-7FC4-6874-9957E6EC6B9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4" name="Straight Connector 537">
            <a:extLst>
              <a:ext uri="{FF2B5EF4-FFF2-40B4-BE49-F238E27FC236}">
                <a16:creationId xmlns:a16="http://schemas.microsoft.com/office/drawing/2014/main" id="{B976C783-51C8-C2CF-BA86-7C7839B609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75" name="Group 1008">
          <a:extLst>
            <a:ext uri="{FF2B5EF4-FFF2-40B4-BE49-F238E27FC236}">
              <a16:creationId xmlns:a16="http://schemas.microsoft.com/office/drawing/2014/main" id="{AE3BE2CF-898D-40BB-8CE7-7FE0A3886AB0}"/>
            </a:ext>
          </a:extLst>
        </xdr:cNvPr>
        <xdr:cNvGrpSpPr>
          <a:grpSpLocks/>
        </xdr:cNvGrpSpPr>
      </xdr:nvGrpSpPr>
      <xdr:grpSpPr bwMode="auto">
        <a:xfrm>
          <a:off x="1937398" y="18992785"/>
          <a:ext cx="0" cy="102183"/>
          <a:chOff x="5475762" y="47760700"/>
          <a:chExt cx="314325" cy="230209"/>
        </a:xfrm>
      </xdr:grpSpPr>
      <xdr:cxnSp macro="">
        <xdr:nvCxnSpPr>
          <xdr:cNvPr id="2076" name="Straight Connector 2075">
            <a:extLst>
              <a:ext uri="{FF2B5EF4-FFF2-40B4-BE49-F238E27FC236}">
                <a16:creationId xmlns:a16="http://schemas.microsoft.com/office/drawing/2014/main" id="{C5F6AEB6-8054-2F20-12A7-DC169B21E52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7" name="Straight Connector 529">
            <a:extLst>
              <a:ext uri="{FF2B5EF4-FFF2-40B4-BE49-F238E27FC236}">
                <a16:creationId xmlns:a16="http://schemas.microsoft.com/office/drawing/2014/main" id="{9BDD04E1-068F-457C-94A2-A29297BF32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8" name="Straight Connector 531">
            <a:extLst>
              <a:ext uri="{FF2B5EF4-FFF2-40B4-BE49-F238E27FC236}">
                <a16:creationId xmlns:a16="http://schemas.microsoft.com/office/drawing/2014/main" id="{A3E68597-352F-4198-B85C-69347E3BAE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9" name="Straight Connector 533">
            <a:extLst>
              <a:ext uri="{FF2B5EF4-FFF2-40B4-BE49-F238E27FC236}">
                <a16:creationId xmlns:a16="http://schemas.microsoft.com/office/drawing/2014/main" id="{14C9DA08-69C0-958D-6BFA-155608CEAC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0" name="Straight Connector 535">
            <a:extLst>
              <a:ext uri="{FF2B5EF4-FFF2-40B4-BE49-F238E27FC236}">
                <a16:creationId xmlns:a16="http://schemas.microsoft.com/office/drawing/2014/main" id="{CB1EA12E-CC7D-7170-7B40-AFEC54C2CD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1" name="Straight Connector 537">
            <a:extLst>
              <a:ext uri="{FF2B5EF4-FFF2-40B4-BE49-F238E27FC236}">
                <a16:creationId xmlns:a16="http://schemas.microsoft.com/office/drawing/2014/main" id="{21E35F4A-A25B-8CF4-B03D-D03ADB901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2" name="Group 1008">
          <a:extLst>
            <a:ext uri="{FF2B5EF4-FFF2-40B4-BE49-F238E27FC236}">
              <a16:creationId xmlns:a16="http://schemas.microsoft.com/office/drawing/2014/main" id="{0FF3791B-D02E-46F2-A2F1-45FDEFF8ECD5}"/>
            </a:ext>
          </a:extLst>
        </xdr:cNvPr>
        <xdr:cNvGrpSpPr>
          <a:grpSpLocks/>
        </xdr:cNvGrpSpPr>
      </xdr:nvGrpSpPr>
      <xdr:grpSpPr bwMode="auto">
        <a:xfrm>
          <a:off x="1937398" y="18992785"/>
          <a:ext cx="0" cy="102183"/>
          <a:chOff x="5475762" y="47760700"/>
          <a:chExt cx="314325" cy="230209"/>
        </a:xfrm>
      </xdr:grpSpPr>
      <xdr:cxnSp macro="">
        <xdr:nvCxnSpPr>
          <xdr:cNvPr id="2083" name="Straight Connector 2082">
            <a:extLst>
              <a:ext uri="{FF2B5EF4-FFF2-40B4-BE49-F238E27FC236}">
                <a16:creationId xmlns:a16="http://schemas.microsoft.com/office/drawing/2014/main" id="{84642D66-5030-8600-7689-A68001BC44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4" name="Straight Connector 529">
            <a:extLst>
              <a:ext uri="{FF2B5EF4-FFF2-40B4-BE49-F238E27FC236}">
                <a16:creationId xmlns:a16="http://schemas.microsoft.com/office/drawing/2014/main" id="{2366A622-A8F5-42EB-0617-382D33DA88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85" name="Straight Connector 531">
            <a:extLst>
              <a:ext uri="{FF2B5EF4-FFF2-40B4-BE49-F238E27FC236}">
                <a16:creationId xmlns:a16="http://schemas.microsoft.com/office/drawing/2014/main" id="{95106EAF-66B4-929F-26D2-36513D69E42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86" name="Straight Connector 533">
            <a:extLst>
              <a:ext uri="{FF2B5EF4-FFF2-40B4-BE49-F238E27FC236}">
                <a16:creationId xmlns:a16="http://schemas.microsoft.com/office/drawing/2014/main" id="{EA8E17FA-B65C-FABE-467F-6A23CD872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7" name="Straight Connector 535">
            <a:extLst>
              <a:ext uri="{FF2B5EF4-FFF2-40B4-BE49-F238E27FC236}">
                <a16:creationId xmlns:a16="http://schemas.microsoft.com/office/drawing/2014/main" id="{1FF4A87F-C1CC-3290-A0EF-C2254AC8C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8" name="Straight Connector 537">
            <a:extLst>
              <a:ext uri="{FF2B5EF4-FFF2-40B4-BE49-F238E27FC236}">
                <a16:creationId xmlns:a16="http://schemas.microsoft.com/office/drawing/2014/main" id="{C6E7FC1D-1D24-C1BC-6AB4-F4B8C95A327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9" name="Group 1008">
          <a:extLst>
            <a:ext uri="{FF2B5EF4-FFF2-40B4-BE49-F238E27FC236}">
              <a16:creationId xmlns:a16="http://schemas.microsoft.com/office/drawing/2014/main" id="{D51A300F-DDA6-44AF-A1BC-8EDA01108CAA}"/>
            </a:ext>
          </a:extLst>
        </xdr:cNvPr>
        <xdr:cNvGrpSpPr>
          <a:grpSpLocks/>
        </xdr:cNvGrpSpPr>
      </xdr:nvGrpSpPr>
      <xdr:grpSpPr bwMode="auto">
        <a:xfrm>
          <a:off x="1937398" y="18992785"/>
          <a:ext cx="0" cy="102183"/>
          <a:chOff x="5475762" y="47760700"/>
          <a:chExt cx="314325" cy="230209"/>
        </a:xfrm>
      </xdr:grpSpPr>
      <xdr:cxnSp macro="">
        <xdr:nvCxnSpPr>
          <xdr:cNvPr id="2090" name="Straight Connector 2089">
            <a:extLst>
              <a:ext uri="{FF2B5EF4-FFF2-40B4-BE49-F238E27FC236}">
                <a16:creationId xmlns:a16="http://schemas.microsoft.com/office/drawing/2014/main" id="{25C998EB-3FD9-5088-4ECF-FF21A9BAF92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1" name="Straight Connector 529">
            <a:extLst>
              <a:ext uri="{FF2B5EF4-FFF2-40B4-BE49-F238E27FC236}">
                <a16:creationId xmlns:a16="http://schemas.microsoft.com/office/drawing/2014/main" id="{CA7A3694-BB7B-FD7E-7098-37D939891C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2" name="Straight Connector 531">
            <a:extLst>
              <a:ext uri="{FF2B5EF4-FFF2-40B4-BE49-F238E27FC236}">
                <a16:creationId xmlns:a16="http://schemas.microsoft.com/office/drawing/2014/main" id="{60C1796A-BE4F-4209-DDAE-D5D8E56A6E9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93" name="Straight Connector 533">
            <a:extLst>
              <a:ext uri="{FF2B5EF4-FFF2-40B4-BE49-F238E27FC236}">
                <a16:creationId xmlns:a16="http://schemas.microsoft.com/office/drawing/2014/main" id="{C756F064-8A05-5540-9FA0-11592124EA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4" name="Straight Connector 535">
            <a:extLst>
              <a:ext uri="{FF2B5EF4-FFF2-40B4-BE49-F238E27FC236}">
                <a16:creationId xmlns:a16="http://schemas.microsoft.com/office/drawing/2014/main" id="{2FB6A319-A9F7-C081-0310-7E456258C9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5" name="Straight Connector 537">
            <a:extLst>
              <a:ext uri="{FF2B5EF4-FFF2-40B4-BE49-F238E27FC236}">
                <a16:creationId xmlns:a16="http://schemas.microsoft.com/office/drawing/2014/main" id="{40C52A30-8421-99B6-D0F3-E21DA21A80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96" name="Group 1008">
          <a:extLst>
            <a:ext uri="{FF2B5EF4-FFF2-40B4-BE49-F238E27FC236}">
              <a16:creationId xmlns:a16="http://schemas.microsoft.com/office/drawing/2014/main" id="{A5C73127-EA2C-4C72-AB54-B4D574D01E42}"/>
            </a:ext>
          </a:extLst>
        </xdr:cNvPr>
        <xdr:cNvGrpSpPr>
          <a:grpSpLocks/>
        </xdr:cNvGrpSpPr>
      </xdr:nvGrpSpPr>
      <xdr:grpSpPr bwMode="auto">
        <a:xfrm>
          <a:off x="1937398" y="18992785"/>
          <a:ext cx="0" cy="102183"/>
          <a:chOff x="5475762" y="47760700"/>
          <a:chExt cx="314325" cy="230209"/>
        </a:xfrm>
      </xdr:grpSpPr>
      <xdr:cxnSp macro="">
        <xdr:nvCxnSpPr>
          <xdr:cNvPr id="2097" name="Straight Connector 2096">
            <a:extLst>
              <a:ext uri="{FF2B5EF4-FFF2-40B4-BE49-F238E27FC236}">
                <a16:creationId xmlns:a16="http://schemas.microsoft.com/office/drawing/2014/main" id="{7FFD60F8-CB9C-456D-47FD-48449A22EE9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8" name="Straight Connector 529">
            <a:extLst>
              <a:ext uri="{FF2B5EF4-FFF2-40B4-BE49-F238E27FC236}">
                <a16:creationId xmlns:a16="http://schemas.microsoft.com/office/drawing/2014/main" id="{3E6182CE-5EE6-D4FB-89C4-AB9BF47B63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9" name="Straight Connector 531">
            <a:extLst>
              <a:ext uri="{FF2B5EF4-FFF2-40B4-BE49-F238E27FC236}">
                <a16:creationId xmlns:a16="http://schemas.microsoft.com/office/drawing/2014/main" id="{89F66065-157D-858F-3BA1-A1F8E3AADF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0" name="Straight Connector 533">
            <a:extLst>
              <a:ext uri="{FF2B5EF4-FFF2-40B4-BE49-F238E27FC236}">
                <a16:creationId xmlns:a16="http://schemas.microsoft.com/office/drawing/2014/main" id="{4C5DA63A-5E50-C693-7394-5A608C561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1" name="Straight Connector 535">
            <a:extLst>
              <a:ext uri="{FF2B5EF4-FFF2-40B4-BE49-F238E27FC236}">
                <a16:creationId xmlns:a16="http://schemas.microsoft.com/office/drawing/2014/main" id="{09D291D8-75C2-56FF-7662-BF53B5653B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2" name="Straight Connector 537">
            <a:extLst>
              <a:ext uri="{FF2B5EF4-FFF2-40B4-BE49-F238E27FC236}">
                <a16:creationId xmlns:a16="http://schemas.microsoft.com/office/drawing/2014/main" id="{0C1F8A87-0BD6-8CCF-946C-B32D2BFB19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03" name="Group 1008">
          <a:extLst>
            <a:ext uri="{FF2B5EF4-FFF2-40B4-BE49-F238E27FC236}">
              <a16:creationId xmlns:a16="http://schemas.microsoft.com/office/drawing/2014/main" id="{63B0B1DB-8F3C-41B1-BE1B-0F45ABBA124C}"/>
            </a:ext>
          </a:extLst>
        </xdr:cNvPr>
        <xdr:cNvGrpSpPr>
          <a:grpSpLocks/>
        </xdr:cNvGrpSpPr>
      </xdr:nvGrpSpPr>
      <xdr:grpSpPr bwMode="auto">
        <a:xfrm>
          <a:off x="1937398" y="18992785"/>
          <a:ext cx="0" cy="102183"/>
          <a:chOff x="5475762" y="47760700"/>
          <a:chExt cx="314325" cy="230209"/>
        </a:xfrm>
      </xdr:grpSpPr>
      <xdr:cxnSp macro="">
        <xdr:nvCxnSpPr>
          <xdr:cNvPr id="2104" name="Straight Connector 2103">
            <a:extLst>
              <a:ext uri="{FF2B5EF4-FFF2-40B4-BE49-F238E27FC236}">
                <a16:creationId xmlns:a16="http://schemas.microsoft.com/office/drawing/2014/main" id="{C7002D1D-A39F-F38E-DF9C-B9E3B775F8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05" name="Straight Connector 529">
            <a:extLst>
              <a:ext uri="{FF2B5EF4-FFF2-40B4-BE49-F238E27FC236}">
                <a16:creationId xmlns:a16="http://schemas.microsoft.com/office/drawing/2014/main" id="{C50388B7-9A34-A3AE-C8E8-82F6FAAFF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06" name="Straight Connector 531">
            <a:extLst>
              <a:ext uri="{FF2B5EF4-FFF2-40B4-BE49-F238E27FC236}">
                <a16:creationId xmlns:a16="http://schemas.microsoft.com/office/drawing/2014/main" id="{D8EFDE92-5662-51D3-FC70-75F99ED2F2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7" name="Straight Connector 533">
            <a:extLst>
              <a:ext uri="{FF2B5EF4-FFF2-40B4-BE49-F238E27FC236}">
                <a16:creationId xmlns:a16="http://schemas.microsoft.com/office/drawing/2014/main" id="{E8766A9D-7883-BFDA-3BCA-3B36F62AA1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8" name="Straight Connector 535">
            <a:extLst>
              <a:ext uri="{FF2B5EF4-FFF2-40B4-BE49-F238E27FC236}">
                <a16:creationId xmlns:a16="http://schemas.microsoft.com/office/drawing/2014/main" id="{BC3C0B62-35A5-51AC-68E5-5377B9E981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9" name="Straight Connector 537">
            <a:extLst>
              <a:ext uri="{FF2B5EF4-FFF2-40B4-BE49-F238E27FC236}">
                <a16:creationId xmlns:a16="http://schemas.microsoft.com/office/drawing/2014/main" id="{97DE8556-AD7F-93F5-5AEE-84BE9A2B914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0" name="Group 1008">
          <a:extLst>
            <a:ext uri="{FF2B5EF4-FFF2-40B4-BE49-F238E27FC236}">
              <a16:creationId xmlns:a16="http://schemas.microsoft.com/office/drawing/2014/main" id="{BA67B195-1AD7-4BF2-ACB0-E95D02032C71}"/>
            </a:ext>
          </a:extLst>
        </xdr:cNvPr>
        <xdr:cNvGrpSpPr>
          <a:grpSpLocks/>
        </xdr:cNvGrpSpPr>
      </xdr:nvGrpSpPr>
      <xdr:grpSpPr bwMode="auto">
        <a:xfrm>
          <a:off x="1937398" y="18992785"/>
          <a:ext cx="0" cy="102183"/>
          <a:chOff x="5475762" y="47760700"/>
          <a:chExt cx="314325" cy="230209"/>
        </a:xfrm>
      </xdr:grpSpPr>
      <xdr:cxnSp macro="">
        <xdr:nvCxnSpPr>
          <xdr:cNvPr id="2111" name="Straight Connector 2110">
            <a:extLst>
              <a:ext uri="{FF2B5EF4-FFF2-40B4-BE49-F238E27FC236}">
                <a16:creationId xmlns:a16="http://schemas.microsoft.com/office/drawing/2014/main" id="{C9D2EA65-6C20-907F-8526-AD496339E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2" name="Straight Connector 529">
            <a:extLst>
              <a:ext uri="{FF2B5EF4-FFF2-40B4-BE49-F238E27FC236}">
                <a16:creationId xmlns:a16="http://schemas.microsoft.com/office/drawing/2014/main" id="{8511B59D-644A-4AF0-4A9C-FD3C27AC23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13" name="Straight Connector 531">
            <a:extLst>
              <a:ext uri="{FF2B5EF4-FFF2-40B4-BE49-F238E27FC236}">
                <a16:creationId xmlns:a16="http://schemas.microsoft.com/office/drawing/2014/main" id="{D89A2A8A-49CA-262C-EE6F-1C9AD3182F2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14" name="Straight Connector 533">
            <a:extLst>
              <a:ext uri="{FF2B5EF4-FFF2-40B4-BE49-F238E27FC236}">
                <a16:creationId xmlns:a16="http://schemas.microsoft.com/office/drawing/2014/main" id="{448548B5-45BF-1845-56FF-413DCBC2D9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5" name="Straight Connector 535">
            <a:extLst>
              <a:ext uri="{FF2B5EF4-FFF2-40B4-BE49-F238E27FC236}">
                <a16:creationId xmlns:a16="http://schemas.microsoft.com/office/drawing/2014/main" id="{E0E0FC52-114A-77CD-E38E-B894ECB5CB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6" name="Straight Connector 537">
            <a:extLst>
              <a:ext uri="{FF2B5EF4-FFF2-40B4-BE49-F238E27FC236}">
                <a16:creationId xmlns:a16="http://schemas.microsoft.com/office/drawing/2014/main" id="{5B7C1713-5EF8-66FF-A86B-233061E3B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7" name="Group 1008">
          <a:extLst>
            <a:ext uri="{FF2B5EF4-FFF2-40B4-BE49-F238E27FC236}">
              <a16:creationId xmlns:a16="http://schemas.microsoft.com/office/drawing/2014/main" id="{46082082-8BC9-490A-A0FE-980AD736928B}"/>
            </a:ext>
          </a:extLst>
        </xdr:cNvPr>
        <xdr:cNvGrpSpPr>
          <a:grpSpLocks/>
        </xdr:cNvGrpSpPr>
      </xdr:nvGrpSpPr>
      <xdr:grpSpPr bwMode="auto">
        <a:xfrm>
          <a:off x="1937398" y="18992785"/>
          <a:ext cx="0" cy="102183"/>
          <a:chOff x="5475762" y="47760700"/>
          <a:chExt cx="314325" cy="230209"/>
        </a:xfrm>
      </xdr:grpSpPr>
      <xdr:cxnSp macro="">
        <xdr:nvCxnSpPr>
          <xdr:cNvPr id="2118" name="Straight Connector 2117">
            <a:extLst>
              <a:ext uri="{FF2B5EF4-FFF2-40B4-BE49-F238E27FC236}">
                <a16:creationId xmlns:a16="http://schemas.microsoft.com/office/drawing/2014/main" id="{018C5A7C-56CF-F692-D081-BA87471D95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9" name="Straight Connector 529">
            <a:extLst>
              <a:ext uri="{FF2B5EF4-FFF2-40B4-BE49-F238E27FC236}">
                <a16:creationId xmlns:a16="http://schemas.microsoft.com/office/drawing/2014/main" id="{5D64D1CE-2F31-77E4-128C-0056B8AA967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0" name="Straight Connector 531">
            <a:extLst>
              <a:ext uri="{FF2B5EF4-FFF2-40B4-BE49-F238E27FC236}">
                <a16:creationId xmlns:a16="http://schemas.microsoft.com/office/drawing/2014/main" id="{D27BF48C-686E-C9E3-BA84-D5295848C21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1" name="Straight Connector 533">
            <a:extLst>
              <a:ext uri="{FF2B5EF4-FFF2-40B4-BE49-F238E27FC236}">
                <a16:creationId xmlns:a16="http://schemas.microsoft.com/office/drawing/2014/main" id="{7C574BBF-0C9E-BFAA-EEA8-3B817683CC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2" name="Straight Connector 535">
            <a:extLst>
              <a:ext uri="{FF2B5EF4-FFF2-40B4-BE49-F238E27FC236}">
                <a16:creationId xmlns:a16="http://schemas.microsoft.com/office/drawing/2014/main" id="{33B8B135-944A-DD37-60F0-315110D0FE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3" name="Straight Connector 537">
            <a:extLst>
              <a:ext uri="{FF2B5EF4-FFF2-40B4-BE49-F238E27FC236}">
                <a16:creationId xmlns:a16="http://schemas.microsoft.com/office/drawing/2014/main" id="{1778156C-A154-19C5-3C54-DD34C1F1B1E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24" name="Group 1008">
          <a:extLst>
            <a:ext uri="{FF2B5EF4-FFF2-40B4-BE49-F238E27FC236}">
              <a16:creationId xmlns:a16="http://schemas.microsoft.com/office/drawing/2014/main" id="{7B9D00CF-A56D-404C-B2A9-67B5F625FC6E}"/>
            </a:ext>
          </a:extLst>
        </xdr:cNvPr>
        <xdr:cNvGrpSpPr>
          <a:grpSpLocks/>
        </xdr:cNvGrpSpPr>
      </xdr:nvGrpSpPr>
      <xdr:grpSpPr bwMode="auto">
        <a:xfrm>
          <a:off x="1937398" y="18992785"/>
          <a:ext cx="0" cy="102183"/>
          <a:chOff x="5475762" y="47760700"/>
          <a:chExt cx="314325" cy="230209"/>
        </a:xfrm>
      </xdr:grpSpPr>
      <xdr:cxnSp macro="">
        <xdr:nvCxnSpPr>
          <xdr:cNvPr id="2125" name="Straight Connector 2124">
            <a:extLst>
              <a:ext uri="{FF2B5EF4-FFF2-40B4-BE49-F238E27FC236}">
                <a16:creationId xmlns:a16="http://schemas.microsoft.com/office/drawing/2014/main" id="{898D97D4-6149-E5F2-8048-64124E22A9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26" name="Straight Connector 529">
            <a:extLst>
              <a:ext uri="{FF2B5EF4-FFF2-40B4-BE49-F238E27FC236}">
                <a16:creationId xmlns:a16="http://schemas.microsoft.com/office/drawing/2014/main" id="{9D82C267-0D3E-DA1A-44A6-DAC600243D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7" name="Straight Connector 531">
            <a:extLst>
              <a:ext uri="{FF2B5EF4-FFF2-40B4-BE49-F238E27FC236}">
                <a16:creationId xmlns:a16="http://schemas.microsoft.com/office/drawing/2014/main" id="{0D9C2CF0-A436-EE57-33A3-B4EDA2BD7F9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8" name="Straight Connector 533">
            <a:extLst>
              <a:ext uri="{FF2B5EF4-FFF2-40B4-BE49-F238E27FC236}">
                <a16:creationId xmlns:a16="http://schemas.microsoft.com/office/drawing/2014/main" id="{1AC815E2-2AAE-0901-BABA-FF2E0AF07B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9" name="Straight Connector 535">
            <a:extLst>
              <a:ext uri="{FF2B5EF4-FFF2-40B4-BE49-F238E27FC236}">
                <a16:creationId xmlns:a16="http://schemas.microsoft.com/office/drawing/2014/main" id="{1582392D-4FCA-3189-F86C-C09F64AC26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0" name="Straight Connector 537">
            <a:extLst>
              <a:ext uri="{FF2B5EF4-FFF2-40B4-BE49-F238E27FC236}">
                <a16:creationId xmlns:a16="http://schemas.microsoft.com/office/drawing/2014/main" id="{3D67F191-2FE7-C766-3350-21945DC943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1" name="Group 1008">
          <a:extLst>
            <a:ext uri="{FF2B5EF4-FFF2-40B4-BE49-F238E27FC236}">
              <a16:creationId xmlns:a16="http://schemas.microsoft.com/office/drawing/2014/main" id="{66F948C5-D257-4054-889C-A1AD2DCBA780}"/>
            </a:ext>
          </a:extLst>
        </xdr:cNvPr>
        <xdr:cNvGrpSpPr>
          <a:grpSpLocks/>
        </xdr:cNvGrpSpPr>
      </xdr:nvGrpSpPr>
      <xdr:grpSpPr bwMode="auto">
        <a:xfrm>
          <a:off x="1937398" y="18992785"/>
          <a:ext cx="0" cy="102183"/>
          <a:chOff x="5475762" y="47760700"/>
          <a:chExt cx="314325" cy="230209"/>
        </a:xfrm>
      </xdr:grpSpPr>
      <xdr:cxnSp macro="">
        <xdr:nvCxnSpPr>
          <xdr:cNvPr id="2132" name="Straight Connector 2131">
            <a:extLst>
              <a:ext uri="{FF2B5EF4-FFF2-40B4-BE49-F238E27FC236}">
                <a16:creationId xmlns:a16="http://schemas.microsoft.com/office/drawing/2014/main" id="{BA467A1C-9227-EBFF-F6F4-84A6A5E061B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33" name="Straight Connector 529">
            <a:extLst>
              <a:ext uri="{FF2B5EF4-FFF2-40B4-BE49-F238E27FC236}">
                <a16:creationId xmlns:a16="http://schemas.microsoft.com/office/drawing/2014/main" id="{74C1B4A3-EBD6-D18F-ACE5-64B2E13C44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34" name="Straight Connector 531">
            <a:extLst>
              <a:ext uri="{FF2B5EF4-FFF2-40B4-BE49-F238E27FC236}">
                <a16:creationId xmlns:a16="http://schemas.microsoft.com/office/drawing/2014/main" id="{D25EE82E-073A-B679-8647-57444E6378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35" name="Straight Connector 533">
            <a:extLst>
              <a:ext uri="{FF2B5EF4-FFF2-40B4-BE49-F238E27FC236}">
                <a16:creationId xmlns:a16="http://schemas.microsoft.com/office/drawing/2014/main" id="{05A87879-1122-46A5-7AAA-490198CF6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6" name="Straight Connector 535">
            <a:extLst>
              <a:ext uri="{FF2B5EF4-FFF2-40B4-BE49-F238E27FC236}">
                <a16:creationId xmlns:a16="http://schemas.microsoft.com/office/drawing/2014/main" id="{A75E5593-95DD-231C-BB1A-6C54C6ACB6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7" name="Straight Connector 537">
            <a:extLst>
              <a:ext uri="{FF2B5EF4-FFF2-40B4-BE49-F238E27FC236}">
                <a16:creationId xmlns:a16="http://schemas.microsoft.com/office/drawing/2014/main" id="{C14B4BC9-421D-3A1C-3F7B-255E3027D5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8" name="Group 1008">
          <a:extLst>
            <a:ext uri="{FF2B5EF4-FFF2-40B4-BE49-F238E27FC236}">
              <a16:creationId xmlns:a16="http://schemas.microsoft.com/office/drawing/2014/main" id="{7936FBCB-224E-4DF0-ADCE-FBEE6AC55E57}"/>
            </a:ext>
          </a:extLst>
        </xdr:cNvPr>
        <xdr:cNvGrpSpPr>
          <a:grpSpLocks/>
        </xdr:cNvGrpSpPr>
      </xdr:nvGrpSpPr>
      <xdr:grpSpPr bwMode="auto">
        <a:xfrm>
          <a:off x="1937398" y="18992785"/>
          <a:ext cx="0" cy="102183"/>
          <a:chOff x="5475762" y="47760700"/>
          <a:chExt cx="314325" cy="230209"/>
        </a:xfrm>
      </xdr:grpSpPr>
      <xdr:cxnSp macro="">
        <xdr:nvCxnSpPr>
          <xdr:cNvPr id="2139" name="Straight Connector 2138">
            <a:extLst>
              <a:ext uri="{FF2B5EF4-FFF2-40B4-BE49-F238E27FC236}">
                <a16:creationId xmlns:a16="http://schemas.microsoft.com/office/drawing/2014/main" id="{BAD30083-8781-F0A2-F3A1-1E62F8543C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0" name="Straight Connector 529">
            <a:extLst>
              <a:ext uri="{FF2B5EF4-FFF2-40B4-BE49-F238E27FC236}">
                <a16:creationId xmlns:a16="http://schemas.microsoft.com/office/drawing/2014/main" id="{90AF166B-49A4-5E16-4175-C3B16C6995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1" name="Straight Connector 531">
            <a:extLst>
              <a:ext uri="{FF2B5EF4-FFF2-40B4-BE49-F238E27FC236}">
                <a16:creationId xmlns:a16="http://schemas.microsoft.com/office/drawing/2014/main" id="{6A7C6F60-0E2E-0DF7-2603-92FB53262EF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2" name="Straight Connector 533">
            <a:extLst>
              <a:ext uri="{FF2B5EF4-FFF2-40B4-BE49-F238E27FC236}">
                <a16:creationId xmlns:a16="http://schemas.microsoft.com/office/drawing/2014/main" id="{5BA056F3-E82D-C54E-DB9E-79968AFD43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3" name="Straight Connector 535">
            <a:extLst>
              <a:ext uri="{FF2B5EF4-FFF2-40B4-BE49-F238E27FC236}">
                <a16:creationId xmlns:a16="http://schemas.microsoft.com/office/drawing/2014/main" id="{254ABA41-B64C-31ED-0A2C-F998B8F8F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4" name="Straight Connector 537">
            <a:extLst>
              <a:ext uri="{FF2B5EF4-FFF2-40B4-BE49-F238E27FC236}">
                <a16:creationId xmlns:a16="http://schemas.microsoft.com/office/drawing/2014/main" id="{38CEEBE3-EDDA-1DEF-1F3D-582CE8D1A1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45" name="Group 1008">
          <a:extLst>
            <a:ext uri="{FF2B5EF4-FFF2-40B4-BE49-F238E27FC236}">
              <a16:creationId xmlns:a16="http://schemas.microsoft.com/office/drawing/2014/main" id="{3A71D5E6-A34F-4BB5-8149-A71AF874A05F}"/>
            </a:ext>
          </a:extLst>
        </xdr:cNvPr>
        <xdr:cNvGrpSpPr>
          <a:grpSpLocks/>
        </xdr:cNvGrpSpPr>
      </xdr:nvGrpSpPr>
      <xdr:grpSpPr bwMode="auto">
        <a:xfrm>
          <a:off x="1937398" y="18992785"/>
          <a:ext cx="0" cy="102183"/>
          <a:chOff x="5475762" y="47760700"/>
          <a:chExt cx="314325" cy="230209"/>
        </a:xfrm>
      </xdr:grpSpPr>
      <xdr:cxnSp macro="">
        <xdr:nvCxnSpPr>
          <xdr:cNvPr id="2146" name="Straight Connector 2145">
            <a:extLst>
              <a:ext uri="{FF2B5EF4-FFF2-40B4-BE49-F238E27FC236}">
                <a16:creationId xmlns:a16="http://schemas.microsoft.com/office/drawing/2014/main" id="{CA987575-442B-1CEF-8B41-AA8E088F34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7" name="Straight Connector 529">
            <a:extLst>
              <a:ext uri="{FF2B5EF4-FFF2-40B4-BE49-F238E27FC236}">
                <a16:creationId xmlns:a16="http://schemas.microsoft.com/office/drawing/2014/main" id="{3AAF0B83-FC29-9651-6851-274078BBAD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8" name="Straight Connector 531">
            <a:extLst>
              <a:ext uri="{FF2B5EF4-FFF2-40B4-BE49-F238E27FC236}">
                <a16:creationId xmlns:a16="http://schemas.microsoft.com/office/drawing/2014/main" id="{FC5BDA9D-C5CD-B7A5-DADC-C40D86B55E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9" name="Straight Connector 533">
            <a:extLst>
              <a:ext uri="{FF2B5EF4-FFF2-40B4-BE49-F238E27FC236}">
                <a16:creationId xmlns:a16="http://schemas.microsoft.com/office/drawing/2014/main" id="{AA65B3E5-E03A-3098-7FF6-2D060460A1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0" name="Straight Connector 535">
            <a:extLst>
              <a:ext uri="{FF2B5EF4-FFF2-40B4-BE49-F238E27FC236}">
                <a16:creationId xmlns:a16="http://schemas.microsoft.com/office/drawing/2014/main" id="{AF845E15-31AD-070E-1F8A-B838CC63E4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1" name="Straight Connector 537">
            <a:extLst>
              <a:ext uri="{FF2B5EF4-FFF2-40B4-BE49-F238E27FC236}">
                <a16:creationId xmlns:a16="http://schemas.microsoft.com/office/drawing/2014/main" id="{10710AA2-8EE2-3F95-598E-474302A1A5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2" name="Group 1008">
          <a:extLst>
            <a:ext uri="{FF2B5EF4-FFF2-40B4-BE49-F238E27FC236}">
              <a16:creationId xmlns:a16="http://schemas.microsoft.com/office/drawing/2014/main" id="{8A47EA44-F3C0-4FA7-963D-67A5E25B3946}"/>
            </a:ext>
          </a:extLst>
        </xdr:cNvPr>
        <xdr:cNvGrpSpPr>
          <a:grpSpLocks/>
        </xdr:cNvGrpSpPr>
      </xdr:nvGrpSpPr>
      <xdr:grpSpPr bwMode="auto">
        <a:xfrm>
          <a:off x="1937398" y="18992785"/>
          <a:ext cx="0" cy="102183"/>
          <a:chOff x="5475762" y="47760700"/>
          <a:chExt cx="314325" cy="230209"/>
        </a:xfrm>
      </xdr:grpSpPr>
      <xdr:cxnSp macro="">
        <xdr:nvCxnSpPr>
          <xdr:cNvPr id="2153" name="Straight Connector 2152">
            <a:extLst>
              <a:ext uri="{FF2B5EF4-FFF2-40B4-BE49-F238E27FC236}">
                <a16:creationId xmlns:a16="http://schemas.microsoft.com/office/drawing/2014/main" id="{A418D108-6267-78AE-4D0D-B091FCB5C92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4" name="Straight Connector 529">
            <a:extLst>
              <a:ext uri="{FF2B5EF4-FFF2-40B4-BE49-F238E27FC236}">
                <a16:creationId xmlns:a16="http://schemas.microsoft.com/office/drawing/2014/main" id="{F0607F17-CE74-14C4-2481-EEC1CBEB2E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55" name="Straight Connector 531">
            <a:extLst>
              <a:ext uri="{FF2B5EF4-FFF2-40B4-BE49-F238E27FC236}">
                <a16:creationId xmlns:a16="http://schemas.microsoft.com/office/drawing/2014/main" id="{C999A0FF-2A08-C1B4-E716-C516F7439E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56" name="Straight Connector 533">
            <a:extLst>
              <a:ext uri="{FF2B5EF4-FFF2-40B4-BE49-F238E27FC236}">
                <a16:creationId xmlns:a16="http://schemas.microsoft.com/office/drawing/2014/main" id="{382F9D12-0FD6-FC2D-5F9C-6622E8B196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7" name="Straight Connector 535">
            <a:extLst>
              <a:ext uri="{FF2B5EF4-FFF2-40B4-BE49-F238E27FC236}">
                <a16:creationId xmlns:a16="http://schemas.microsoft.com/office/drawing/2014/main" id="{575D502B-B6FC-DA14-65A9-19ABF679CF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8" name="Straight Connector 537">
            <a:extLst>
              <a:ext uri="{FF2B5EF4-FFF2-40B4-BE49-F238E27FC236}">
                <a16:creationId xmlns:a16="http://schemas.microsoft.com/office/drawing/2014/main" id="{5504D4F3-27DB-F86D-113F-5351B884AD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9" name="Group 1008">
          <a:extLst>
            <a:ext uri="{FF2B5EF4-FFF2-40B4-BE49-F238E27FC236}">
              <a16:creationId xmlns:a16="http://schemas.microsoft.com/office/drawing/2014/main" id="{EC2E560B-7954-4F71-B097-103ECEC18B9C}"/>
            </a:ext>
          </a:extLst>
        </xdr:cNvPr>
        <xdr:cNvGrpSpPr>
          <a:grpSpLocks/>
        </xdr:cNvGrpSpPr>
      </xdr:nvGrpSpPr>
      <xdr:grpSpPr bwMode="auto">
        <a:xfrm>
          <a:off x="1937398" y="18992785"/>
          <a:ext cx="0" cy="102183"/>
          <a:chOff x="5475762" y="47760700"/>
          <a:chExt cx="314325" cy="230209"/>
        </a:xfrm>
      </xdr:grpSpPr>
      <xdr:cxnSp macro="">
        <xdr:nvCxnSpPr>
          <xdr:cNvPr id="2160" name="Straight Connector 2159">
            <a:extLst>
              <a:ext uri="{FF2B5EF4-FFF2-40B4-BE49-F238E27FC236}">
                <a16:creationId xmlns:a16="http://schemas.microsoft.com/office/drawing/2014/main" id="{50543A8C-73D3-536E-9C0A-118338547E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1" name="Straight Connector 529">
            <a:extLst>
              <a:ext uri="{FF2B5EF4-FFF2-40B4-BE49-F238E27FC236}">
                <a16:creationId xmlns:a16="http://schemas.microsoft.com/office/drawing/2014/main" id="{2F92C0AC-1056-7153-96E2-9A5C91CF2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2" name="Straight Connector 531">
            <a:extLst>
              <a:ext uri="{FF2B5EF4-FFF2-40B4-BE49-F238E27FC236}">
                <a16:creationId xmlns:a16="http://schemas.microsoft.com/office/drawing/2014/main" id="{9E1BCD44-2291-C68D-AB6A-380A80ECFD7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63" name="Straight Connector 533">
            <a:extLst>
              <a:ext uri="{FF2B5EF4-FFF2-40B4-BE49-F238E27FC236}">
                <a16:creationId xmlns:a16="http://schemas.microsoft.com/office/drawing/2014/main" id="{E6C451A6-4413-7C19-0EAB-D08E3100F8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4" name="Straight Connector 535">
            <a:extLst>
              <a:ext uri="{FF2B5EF4-FFF2-40B4-BE49-F238E27FC236}">
                <a16:creationId xmlns:a16="http://schemas.microsoft.com/office/drawing/2014/main" id="{2D9F6E67-F5AB-6688-AD5B-94193647E7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5" name="Straight Connector 537">
            <a:extLst>
              <a:ext uri="{FF2B5EF4-FFF2-40B4-BE49-F238E27FC236}">
                <a16:creationId xmlns:a16="http://schemas.microsoft.com/office/drawing/2014/main" id="{82E37D13-FAF2-3F82-C0DE-DE385B9FC5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66" name="Group 1008">
          <a:extLst>
            <a:ext uri="{FF2B5EF4-FFF2-40B4-BE49-F238E27FC236}">
              <a16:creationId xmlns:a16="http://schemas.microsoft.com/office/drawing/2014/main" id="{B3C23A29-DE9E-4930-8978-BED3DB8D420C}"/>
            </a:ext>
          </a:extLst>
        </xdr:cNvPr>
        <xdr:cNvGrpSpPr>
          <a:grpSpLocks/>
        </xdr:cNvGrpSpPr>
      </xdr:nvGrpSpPr>
      <xdr:grpSpPr bwMode="auto">
        <a:xfrm>
          <a:off x="1937398" y="18992785"/>
          <a:ext cx="0" cy="102183"/>
          <a:chOff x="5475762" y="47760700"/>
          <a:chExt cx="314325" cy="230209"/>
        </a:xfrm>
      </xdr:grpSpPr>
      <xdr:cxnSp macro="">
        <xdr:nvCxnSpPr>
          <xdr:cNvPr id="2167" name="Straight Connector 2166">
            <a:extLst>
              <a:ext uri="{FF2B5EF4-FFF2-40B4-BE49-F238E27FC236}">
                <a16:creationId xmlns:a16="http://schemas.microsoft.com/office/drawing/2014/main" id="{A87F9C1B-A384-81E7-6566-EAF86CBECB1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8" name="Straight Connector 529">
            <a:extLst>
              <a:ext uri="{FF2B5EF4-FFF2-40B4-BE49-F238E27FC236}">
                <a16:creationId xmlns:a16="http://schemas.microsoft.com/office/drawing/2014/main" id="{0B57BB0F-0A99-6B16-D79D-D3631C1E11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9" name="Straight Connector 531">
            <a:extLst>
              <a:ext uri="{FF2B5EF4-FFF2-40B4-BE49-F238E27FC236}">
                <a16:creationId xmlns:a16="http://schemas.microsoft.com/office/drawing/2014/main" id="{18EFB18E-8BDC-AA07-586F-3C74F657305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0" name="Straight Connector 533">
            <a:extLst>
              <a:ext uri="{FF2B5EF4-FFF2-40B4-BE49-F238E27FC236}">
                <a16:creationId xmlns:a16="http://schemas.microsoft.com/office/drawing/2014/main" id="{B71B4F05-55DD-D46F-C39B-7B5FDBE5A0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1" name="Straight Connector 535">
            <a:extLst>
              <a:ext uri="{FF2B5EF4-FFF2-40B4-BE49-F238E27FC236}">
                <a16:creationId xmlns:a16="http://schemas.microsoft.com/office/drawing/2014/main" id="{9159C87A-019C-C360-6DAE-8EFFA6FD7C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2" name="Straight Connector 537">
            <a:extLst>
              <a:ext uri="{FF2B5EF4-FFF2-40B4-BE49-F238E27FC236}">
                <a16:creationId xmlns:a16="http://schemas.microsoft.com/office/drawing/2014/main" id="{15CFB34A-AA00-2112-AC00-9B5C757482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73" name="Group 1008">
          <a:extLst>
            <a:ext uri="{FF2B5EF4-FFF2-40B4-BE49-F238E27FC236}">
              <a16:creationId xmlns:a16="http://schemas.microsoft.com/office/drawing/2014/main" id="{891A9E07-8533-41B0-B3D7-9280C9D40B72}"/>
            </a:ext>
          </a:extLst>
        </xdr:cNvPr>
        <xdr:cNvGrpSpPr>
          <a:grpSpLocks/>
        </xdr:cNvGrpSpPr>
      </xdr:nvGrpSpPr>
      <xdr:grpSpPr bwMode="auto">
        <a:xfrm>
          <a:off x="1937398" y="18992785"/>
          <a:ext cx="0" cy="102183"/>
          <a:chOff x="5475762" y="47760700"/>
          <a:chExt cx="314325" cy="230209"/>
        </a:xfrm>
      </xdr:grpSpPr>
      <xdr:cxnSp macro="">
        <xdr:nvCxnSpPr>
          <xdr:cNvPr id="2174" name="Straight Connector 2173">
            <a:extLst>
              <a:ext uri="{FF2B5EF4-FFF2-40B4-BE49-F238E27FC236}">
                <a16:creationId xmlns:a16="http://schemas.microsoft.com/office/drawing/2014/main" id="{18AEAFC0-44F3-7E12-0E43-42056015AB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75" name="Straight Connector 529">
            <a:extLst>
              <a:ext uri="{FF2B5EF4-FFF2-40B4-BE49-F238E27FC236}">
                <a16:creationId xmlns:a16="http://schemas.microsoft.com/office/drawing/2014/main" id="{B950B7CB-8B94-C955-B59A-599F620A858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76" name="Straight Connector 531">
            <a:extLst>
              <a:ext uri="{FF2B5EF4-FFF2-40B4-BE49-F238E27FC236}">
                <a16:creationId xmlns:a16="http://schemas.microsoft.com/office/drawing/2014/main" id="{66A5BFAD-24AB-8E69-53DE-690CE1930F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7" name="Straight Connector 533">
            <a:extLst>
              <a:ext uri="{FF2B5EF4-FFF2-40B4-BE49-F238E27FC236}">
                <a16:creationId xmlns:a16="http://schemas.microsoft.com/office/drawing/2014/main" id="{58366249-6F0D-305E-00BB-A593481DF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8" name="Straight Connector 535">
            <a:extLst>
              <a:ext uri="{FF2B5EF4-FFF2-40B4-BE49-F238E27FC236}">
                <a16:creationId xmlns:a16="http://schemas.microsoft.com/office/drawing/2014/main" id="{34DF1131-8B9D-E5EF-9664-EC576CC6BD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9" name="Straight Connector 537">
            <a:extLst>
              <a:ext uri="{FF2B5EF4-FFF2-40B4-BE49-F238E27FC236}">
                <a16:creationId xmlns:a16="http://schemas.microsoft.com/office/drawing/2014/main" id="{813EA973-04C3-5590-275D-E6C554F9E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0" name="Group 1008">
          <a:extLst>
            <a:ext uri="{FF2B5EF4-FFF2-40B4-BE49-F238E27FC236}">
              <a16:creationId xmlns:a16="http://schemas.microsoft.com/office/drawing/2014/main" id="{0634EB74-E22D-406A-81C9-F70DDFDD19FF}"/>
            </a:ext>
          </a:extLst>
        </xdr:cNvPr>
        <xdr:cNvGrpSpPr>
          <a:grpSpLocks/>
        </xdr:cNvGrpSpPr>
      </xdr:nvGrpSpPr>
      <xdr:grpSpPr bwMode="auto">
        <a:xfrm>
          <a:off x="1937398" y="18992785"/>
          <a:ext cx="0" cy="102183"/>
          <a:chOff x="5475762" y="47760700"/>
          <a:chExt cx="314325" cy="230209"/>
        </a:xfrm>
      </xdr:grpSpPr>
      <xdr:cxnSp macro="">
        <xdr:nvCxnSpPr>
          <xdr:cNvPr id="2181" name="Straight Connector 2180">
            <a:extLst>
              <a:ext uri="{FF2B5EF4-FFF2-40B4-BE49-F238E27FC236}">
                <a16:creationId xmlns:a16="http://schemas.microsoft.com/office/drawing/2014/main" id="{A8C858A5-28A6-E098-3018-8CD10D145E4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2" name="Straight Connector 529">
            <a:extLst>
              <a:ext uri="{FF2B5EF4-FFF2-40B4-BE49-F238E27FC236}">
                <a16:creationId xmlns:a16="http://schemas.microsoft.com/office/drawing/2014/main" id="{83AEECCD-A639-272B-2169-05ED2D3BAB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83" name="Straight Connector 531">
            <a:extLst>
              <a:ext uri="{FF2B5EF4-FFF2-40B4-BE49-F238E27FC236}">
                <a16:creationId xmlns:a16="http://schemas.microsoft.com/office/drawing/2014/main" id="{4301D94F-F478-64F5-7DDF-829AC481B5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84" name="Straight Connector 533">
            <a:extLst>
              <a:ext uri="{FF2B5EF4-FFF2-40B4-BE49-F238E27FC236}">
                <a16:creationId xmlns:a16="http://schemas.microsoft.com/office/drawing/2014/main" id="{90B258BA-6BEC-0816-A1FE-D324226188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5" name="Straight Connector 535">
            <a:extLst>
              <a:ext uri="{FF2B5EF4-FFF2-40B4-BE49-F238E27FC236}">
                <a16:creationId xmlns:a16="http://schemas.microsoft.com/office/drawing/2014/main" id="{1BDFF054-538B-7427-4DAF-51C951938C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6" name="Straight Connector 537">
            <a:extLst>
              <a:ext uri="{FF2B5EF4-FFF2-40B4-BE49-F238E27FC236}">
                <a16:creationId xmlns:a16="http://schemas.microsoft.com/office/drawing/2014/main" id="{2FAC3B7C-ACBC-42C7-23BE-483ED054EE3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7" name="Group 1008">
          <a:extLst>
            <a:ext uri="{FF2B5EF4-FFF2-40B4-BE49-F238E27FC236}">
              <a16:creationId xmlns:a16="http://schemas.microsoft.com/office/drawing/2014/main" id="{6094E2B1-C172-4A5C-B19A-3285A77BD97C}"/>
            </a:ext>
          </a:extLst>
        </xdr:cNvPr>
        <xdr:cNvGrpSpPr>
          <a:grpSpLocks/>
        </xdr:cNvGrpSpPr>
      </xdr:nvGrpSpPr>
      <xdr:grpSpPr bwMode="auto">
        <a:xfrm>
          <a:off x="1937398" y="18992785"/>
          <a:ext cx="0" cy="102183"/>
          <a:chOff x="5475762" y="47760700"/>
          <a:chExt cx="314325" cy="230209"/>
        </a:xfrm>
      </xdr:grpSpPr>
      <xdr:cxnSp macro="">
        <xdr:nvCxnSpPr>
          <xdr:cNvPr id="2188" name="Straight Connector 2187">
            <a:extLst>
              <a:ext uri="{FF2B5EF4-FFF2-40B4-BE49-F238E27FC236}">
                <a16:creationId xmlns:a16="http://schemas.microsoft.com/office/drawing/2014/main" id="{97494391-B9F9-3728-8C83-DD7721EA5F5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9" name="Straight Connector 529">
            <a:extLst>
              <a:ext uri="{FF2B5EF4-FFF2-40B4-BE49-F238E27FC236}">
                <a16:creationId xmlns:a16="http://schemas.microsoft.com/office/drawing/2014/main" id="{9346B456-6FBA-4AF2-D8A6-E348BEDC7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0" name="Straight Connector 531">
            <a:extLst>
              <a:ext uri="{FF2B5EF4-FFF2-40B4-BE49-F238E27FC236}">
                <a16:creationId xmlns:a16="http://schemas.microsoft.com/office/drawing/2014/main" id="{358647B3-CEB7-3AF7-581B-13572982B4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1" name="Straight Connector 533">
            <a:extLst>
              <a:ext uri="{FF2B5EF4-FFF2-40B4-BE49-F238E27FC236}">
                <a16:creationId xmlns:a16="http://schemas.microsoft.com/office/drawing/2014/main" id="{38EC2609-87A7-57AE-2C99-E3EAFDCFB0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2" name="Straight Connector 535">
            <a:extLst>
              <a:ext uri="{FF2B5EF4-FFF2-40B4-BE49-F238E27FC236}">
                <a16:creationId xmlns:a16="http://schemas.microsoft.com/office/drawing/2014/main" id="{2809DD7D-EE51-3001-AD24-F8A14BCA9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3" name="Straight Connector 537">
            <a:extLst>
              <a:ext uri="{FF2B5EF4-FFF2-40B4-BE49-F238E27FC236}">
                <a16:creationId xmlns:a16="http://schemas.microsoft.com/office/drawing/2014/main" id="{587C2879-EBD1-EC27-6DC5-04D7976583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94" name="Group 1008">
          <a:extLst>
            <a:ext uri="{FF2B5EF4-FFF2-40B4-BE49-F238E27FC236}">
              <a16:creationId xmlns:a16="http://schemas.microsoft.com/office/drawing/2014/main" id="{08B56EA1-E9AE-4F3A-B2B9-F71029518E38}"/>
            </a:ext>
          </a:extLst>
        </xdr:cNvPr>
        <xdr:cNvGrpSpPr>
          <a:grpSpLocks/>
        </xdr:cNvGrpSpPr>
      </xdr:nvGrpSpPr>
      <xdr:grpSpPr bwMode="auto">
        <a:xfrm>
          <a:off x="1937398" y="18992785"/>
          <a:ext cx="0" cy="102183"/>
          <a:chOff x="5475762" y="47760700"/>
          <a:chExt cx="314325" cy="230209"/>
        </a:xfrm>
      </xdr:grpSpPr>
      <xdr:cxnSp macro="">
        <xdr:nvCxnSpPr>
          <xdr:cNvPr id="2195" name="Straight Connector 2194">
            <a:extLst>
              <a:ext uri="{FF2B5EF4-FFF2-40B4-BE49-F238E27FC236}">
                <a16:creationId xmlns:a16="http://schemas.microsoft.com/office/drawing/2014/main" id="{BEA3479F-81F5-1430-22EA-7603F1FAA7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96" name="Straight Connector 529">
            <a:extLst>
              <a:ext uri="{FF2B5EF4-FFF2-40B4-BE49-F238E27FC236}">
                <a16:creationId xmlns:a16="http://schemas.microsoft.com/office/drawing/2014/main" id="{0A495F9F-62BC-058A-1381-0C5DD6AE9E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7" name="Straight Connector 531">
            <a:extLst>
              <a:ext uri="{FF2B5EF4-FFF2-40B4-BE49-F238E27FC236}">
                <a16:creationId xmlns:a16="http://schemas.microsoft.com/office/drawing/2014/main" id="{1EB4A555-815F-BBD9-D1D2-D6802259C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8" name="Straight Connector 533">
            <a:extLst>
              <a:ext uri="{FF2B5EF4-FFF2-40B4-BE49-F238E27FC236}">
                <a16:creationId xmlns:a16="http://schemas.microsoft.com/office/drawing/2014/main" id="{CAF0D6F0-6688-10E1-D418-D11C842783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9" name="Straight Connector 535">
            <a:extLst>
              <a:ext uri="{FF2B5EF4-FFF2-40B4-BE49-F238E27FC236}">
                <a16:creationId xmlns:a16="http://schemas.microsoft.com/office/drawing/2014/main" id="{488E7372-424B-5AAB-19DF-A00F403D8A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0" name="Straight Connector 537">
            <a:extLst>
              <a:ext uri="{FF2B5EF4-FFF2-40B4-BE49-F238E27FC236}">
                <a16:creationId xmlns:a16="http://schemas.microsoft.com/office/drawing/2014/main" id="{1FE12E66-3F9E-82EB-CEAC-317BDFADC1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201" name="Group 1008">
          <a:extLst>
            <a:ext uri="{FF2B5EF4-FFF2-40B4-BE49-F238E27FC236}">
              <a16:creationId xmlns:a16="http://schemas.microsoft.com/office/drawing/2014/main" id="{97F6F6DA-A208-41C7-B26D-8ED073578234}"/>
            </a:ext>
          </a:extLst>
        </xdr:cNvPr>
        <xdr:cNvGrpSpPr>
          <a:grpSpLocks/>
        </xdr:cNvGrpSpPr>
      </xdr:nvGrpSpPr>
      <xdr:grpSpPr bwMode="auto">
        <a:xfrm>
          <a:off x="1937398" y="18992785"/>
          <a:ext cx="0" cy="102183"/>
          <a:chOff x="5475762" y="47760700"/>
          <a:chExt cx="314325" cy="230209"/>
        </a:xfrm>
      </xdr:grpSpPr>
      <xdr:cxnSp macro="">
        <xdr:nvCxnSpPr>
          <xdr:cNvPr id="2202" name="Straight Connector 2201">
            <a:extLst>
              <a:ext uri="{FF2B5EF4-FFF2-40B4-BE49-F238E27FC236}">
                <a16:creationId xmlns:a16="http://schemas.microsoft.com/office/drawing/2014/main" id="{B6C75E10-6DEA-642E-B3F1-9D901C71DD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03" name="Straight Connector 529">
            <a:extLst>
              <a:ext uri="{FF2B5EF4-FFF2-40B4-BE49-F238E27FC236}">
                <a16:creationId xmlns:a16="http://schemas.microsoft.com/office/drawing/2014/main" id="{71C4F983-385A-C3A1-AFD6-8710D84A1C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04" name="Straight Connector 531">
            <a:extLst>
              <a:ext uri="{FF2B5EF4-FFF2-40B4-BE49-F238E27FC236}">
                <a16:creationId xmlns:a16="http://schemas.microsoft.com/office/drawing/2014/main" id="{2ECC2006-46F8-7940-BE9C-AEF1DD1495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05" name="Straight Connector 533">
            <a:extLst>
              <a:ext uri="{FF2B5EF4-FFF2-40B4-BE49-F238E27FC236}">
                <a16:creationId xmlns:a16="http://schemas.microsoft.com/office/drawing/2014/main" id="{42C0B43B-1000-97DD-CD30-EEF9A001B2B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6" name="Straight Connector 535">
            <a:extLst>
              <a:ext uri="{FF2B5EF4-FFF2-40B4-BE49-F238E27FC236}">
                <a16:creationId xmlns:a16="http://schemas.microsoft.com/office/drawing/2014/main" id="{D16A31C1-86E5-ABF6-7E2D-AC5D8ACD84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7" name="Straight Connector 537">
            <a:extLst>
              <a:ext uri="{FF2B5EF4-FFF2-40B4-BE49-F238E27FC236}">
                <a16:creationId xmlns:a16="http://schemas.microsoft.com/office/drawing/2014/main" id="{6E4E714E-3F35-1855-5E2C-5D74C781F8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93</xdr:row>
      <xdr:rowOff>57150</xdr:rowOff>
    </xdr:from>
    <xdr:to>
      <xdr:col>17</xdr:col>
      <xdr:colOff>0</xdr:colOff>
      <xdr:row>95</xdr:row>
      <xdr:rowOff>0</xdr:rowOff>
    </xdr:to>
    <xdr:sp macro="" textlink="">
      <xdr:nvSpPr>
        <xdr:cNvPr id="2208" name="AutoShape 46">
          <a:extLst>
            <a:ext uri="{FF2B5EF4-FFF2-40B4-BE49-F238E27FC236}">
              <a16:creationId xmlns:a16="http://schemas.microsoft.com/office/drawing/2014/main" id="{81F9A224-5CE7-4C66-8D0F-6FB763F15D6B}"/>
            </a:ext>
          </a:extLst>
        </xdr:cNvPr>
        <xdr:cNvSpPr>
          <a:spLocks noChangeArrowheads="1"/>
        </xdr:cNvSpPr>
      </xdr:nvSpPr>
      <xdr:spPr bwMode="auto">
        <a:xfrm>
          <a:off x="4895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93</xdr:row>
      <xdr:rowOff>57150</xdr:rowOff>
    </xdr:from>
    <xdr:to>
      <xdr:col>19</xdr:col>
      <xdr:colOff>0</xdr:colOff>
      <xdr:row>95</xdr:row>
      <xdr:rowOff>0</xdr:rowOff>
    </xdr:to>
    <xdr:sp macro="" textlink="">
      <xdr:nvSpPr>
        <xdr:cNvPr id="2209" name="AutoShape 46">
          <a:extLst>
            <a:ext uri="{FF2B5EF4-FFF2-40B4-BE49-F238E27FC236}">
              <a16:creationId xmlns:a16="http://schemas.microsoft.com/office/drawing/2014/main" id="{98FBE6CB-FCBD-40B7-B8F0-D47D50F5EF29}"/>
            </a:ext>
          </a:extLst>
        </xdr:cNvPr>
        <xdr:cNvSpPr>
          <a:spLocks noChangeArrowheads="1"/>
        </xdr:cNvSpPr>
      </xdr:nvSpPr>
      <xdr:spPr bwMode="auto">
        <a:xfrm>
          <a:off x="5467350" y="17821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20</xdr:col>
      <xdr:colOff>0</xdr:colOff>
      <xdr:row>93</xdr:row>
      <xdr:rowOff>57150</xdr:rowOff>
    </xdr:from>
    <xdr:to>
      <xdr:col>21</xdr:col>
      <xdr:colOff>0</xdr:colOff>
      <xdr:row>95</xdr:row>
      <xdr:rowOff>0</xdr:rowOff>
    </xdr:to>
    <xdr:sp macro="" textlink="">
      <xdr:nvSpPr>
        <xdr:cNvPr id="2210" name="AutoShape 46">
          <a:extLst>
            <a:ext uri="{FF2B5EF4-FFF2-40B4-BE49-F238E27FC236}">
              <a16:creationId xmlns:a16="http://schemas.microsoft.com/office/drawing/2014/main" id="{B1D80ED9-B840-4EB3-BD0A-55AD4C87B3B2}"/>
            </a:ext>
          </a:extLst>
        </xdr:cNvPr>
        <xdr:cNvSpPr>
          <a:spLocks noChangeArrowheads="1"/>
        </xdr:cNvSpPr>
      </xdr:nvSpPr>
      <xdr:spPr bwMode="auto">
        <a:xfrm>
          <a:off x="6038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93</xdr:row>
      <xdr:rowOff>57150</xdr:rowOff>
    </xdr:from>
    <xdr:to>
      <xdr:col>23</xdr:col>
      <xdr:colOff>0</xdr:colOff>
      <xdr:row>95</xdr:row>
      <xdr:rowOff>0</xdr:rowOff>
    </xdr:to>
    <xdr:sp macro="" textlink="">
      <xdr:nvSpPr>
        <xdr:cNvPr id="2211" name="AutoShape 46">
          <a:extLst>
            <a:ext uri="{FF2B5EF4-FFF2-40B4-BE49-F238E27FC236}">
              <a16:creationId xmlns:a16="http://schemas.microsoft.com/office/drawing/2014/main" id="{22285D65-BC26-4367-B366-2F8B06B116B5}"/>
            </a:ext>
          </a:extLst>
        </xdr:cNvPr>
        <xdr:cNvSpPr>
          <a:spLocks noChangeArrowheads="1"/>
        </xdr:cNvSpPr>
      </xdr:nvSpPr>
      <xdr:spPr bwMode="auto">
        <a:xfrm>
          <a:off x="6725816" y="18174089"/>
          <a:ext cx="281863" cy="33162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93</xdr:row>
      <xdr:rowOff>57150</xdr:rowOff>
    </xdr:from>
    <xdr:to>
      <xdr:col>25</xdr:col>
      <xdr:colOff>0</xdr:colOff>
      <xdr:row>95</xdr:row>
      <xdr:rowOff>0</xdr:rowOff>
    </xdr:to>
    <xdr:sp macro="" textlink="">
      <xdr:nvSpPr>
        <xdr:cNvPr id="2212" name="AutoShape 46">
          <a:extLst>
            <a:ext uri="{FF2B5EF4-FFF2-40B4-BE49-F238E27FC236}">
              <a16:creationId xmlns:a16="http://schemas.microsoft.com/office/drawing/2014/main" id="{69BF78EB-B3F9-49D6-9724-DE096FCF2776}"/>
            </a:ext>
          </a:extLst>
        </xdr:cNvPr>
        <xdr:cNvSpPr>
          <a:spLocks noChangeArrowheads="1"/>
        </xdr:cNvSpPr>
      </xdr:nvSpPr>
      <xdr:spPr bwMode="auto">
        <a:xfrm>
          <a:off x="7181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93</xdr:row>
      <xdr:rowOff>57150</xdr:rowOff>
    </xdr:from>
    <xdr:to>
      <xdr:col>27</xdr:col>
      <xdr:colOff>0</xdr:colOff>
      <xdr:row>95</xdr:row>
      <xdr:rowOff>0</xdr:rowOff>
    </xdr:to>
    <xdr:sp macro="" textlink="">
      <xdr:nvSpPr>
        <xdr:cNvPr id="2213" name="AutoShape 46">
          <a:extLst>
            <a:ext uri="{FF2B5EF4-FFF2-40B4-BE49-F238E27FC236}">
              <a16:creationId xmlns:a16="http://schemas.microsoft.com/office/drawing/2014/main" id="{7E645E88-EBF7-4796-BD68-FDE486E5DC9E}"/>
            </a:ext>
          </a:extLst>
        </xdr:cNvPr>
        <xdr:cNvSpPr>
          <a:spLocks noChangeArrowheads="1"/>
        </xdr:cNvSpPr>
      </xdr:nvSpPr>
      <xdr:spPr bwMode="auto">
        <a:xfrm>
          <a:off x="7753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93</xdr:row>
      <xdr:rowOff>57150</xdr:rowOff>
    </xdr:from>
    <xdr:to>
      <xdr:col>29</xdr:col>
      <xdr:colOff>0</xdr:colOff>
      <xdr:row>95</xdr:row>
      <xdr:rowOff>0</xdr:rowOff>
    </xdr:to>
    <xdr:sp macro="" textlink="">
      <xdr:nvSpPr>
        <xdr:cNvPr id="2214" name="AutoShape 46">
          <a:extLst>
            <a:ext uri="{FF2B5EF4-FFF2-40B4-BE49-F238E27FC236}">
              <a16:creationId xmlns:a16="http://schemas.microsoft.com/office/drawing/2014/main" id="{83EE9D46-48DC-4109-A3CD-80BB24AE4CBC}"/>
            </a:ext>
          </a:extLst>
        </xdr:cNvPr>
        <xdr:cNvSpPr>
          <a:spLocks noChangeArrowheads="1"/>
        </xdr:cNvSpPr>
      </xdr:nvSpPr>
      <xdr:spPr bwMode="auto">
        <a:xfrm>
          <a:off x="8382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93</xdr:row>
      <xdr:rowOff>57150</xdr:rowOff>
    </xdr:from>
    <xdr:to>
      <xdr:col>31</xdr:col>
      <xdr:colOff>0</xdr:colOff>
      <xdr:row>95</xdr:row>
      <xdr:rowOff>0</xdr:rowOff>
    </xdr:to>
    <xdr:sp macro="" textlink="">
      <xdr:nvSpPr>
        <xdr:cNvPr id="2215" name="AutoShape 46">
          <a:extLst>
            <a:ext uri="{FF2B5EF4-FFF2-40B4-BE49-F238E27FC236}">
              <a16:creationId xmlns:a16="http://schemas.microsoft.com/office/drawing/2014/main" id="{8EDC9703-E0A5-4E6D-AF9C-AC649926D45B}"/>
            </a:ext>
          </a:extLst>
        </xdr:cNvPr>
        <xdr:cNvSpPr>
          <a:spLocks noChangeArrowheads="1"/>
        </xdr:cNvSpPr>
      </xdr:nvSpPr>
      <xdr:spPr bwMode="auto">
        <a:xfrm>
          <a:off x="8953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93</xdr:row>
      <xdr:rowOff>57150</xdr:rowOff>
    </xdr:from>
    <xdr:to>
      <xdr:col>33</xdr:col>
      <xdr:colOff>0</xdr:colOff>
      <xdr:row>95</xdr:row>
      <xdr:rowOff>0</xdr:rowOff>
    </xdr:to>
    <xdr:sp macro="" textlink="">
      <xdr:nvSpPr>
        <xdr:cNvPr id="2216" name="AutoShape 46">
          <a:extLst>
            <a:ext uri="{FF2B5EF4-FFF2-40B4-BE49-F238E27FC236}">
              <a16:creationId xmlns:a16="http://schemas.microsoft.com/office/drawing/2014/main" id="{987D1A91-B449-4244-A3F8-F40B50961467}"/>
            </a:ext>
          </a:extLst>
        </xdr:cNvPr>
        <xdr:cNvSpPr>
          <a:spLocks noChangeArrowheads="1"/>
        </xdr:cNvSpPr>
      </xdr:nvSpPr>
      <xdr:spPr bwMode="auto">
        <a:xfrm>
          <a:off x="9525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93</xdr:row>
      <xdr:rowOff>57150</xdr:rowOff>
    </xdr:from>
    <xdr:to>
      <xdr:col>35</xdr:col>
      <xdr:colOff>0</xdr:colOff>
      <xdr:row>95</xdr:row>
      <xdr:rowOff>0</xdr:rowOff>
    </xdr:to>
    <xdr:sp macro="" textlink="">
      <xdr:nvSpPr>
        <xdr:cNvPr id="2217" name="AutoShape 46">
          <a:extLst>
            <a:ext uri="{FF2B5EF4-FFF2-40B4-BE49-F238E27FC236}">
              <a16:creationId xmlns:a16="http://schemas.microsoft.com/office/drawing/2014/main" id="{80C2EC71-4BB5-43A4-8010-3ABF2FA92020}"/>
            </a:ext>
          </a:extLst>
        </xdr:cNvPr>
        <xdr:cNvSpPr>
          <a:spLocks noChangeArrowheads="1"/>
        </xdr:cNvSpPr>
      </xdr:nvSpPr>
      <xdr:spPr bwMode="auto">
        <a:xfrm>
          <a:off x="10945906" y="18291362"/>
          <a:ext cx="349623" cy="31936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93</xdr:row>
      <xdr:rowOff>57150</xdr:rowOff>
    </xdr:from>
    <xdr:to>
      <xdr:col>37</xdr:col>
      <xdr:colOff>0</xdr:colOff>
      <xdr:row>95</xdr:row>
      <xdr:rowOff>0</xdr:rowOff>
    </xdr:to>
    <xdr:sp macro="" textlink="">
      <xdr:nvSpPr>
        <xdr:cNvPr id="2218" name="AutoShape 46">
          <a:extLst>
            <a:ext uri="{FF2B5EF4-FFF2-40B4-BE49-F238E27FC236}">
              <a16:creationId xmlns:a16="http://schemas.microsoft.com/office/drawing/2014/main" id="{FCC940AD-37C8-43D8-A592-40C3189C22C0}"/>
            </a:ext>
          </a:extLst>
        </xdr:cNvPr>
        <xdr:cNvSpPr>
          <a:spLocks noChangeArrowheads="1"/>
        </xdr:cNvSpPr>
      </xdr:nvSpPr>
      <xdr:spPr bwMode="auto">
        <a:xfrm>
          <a:off x="10668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93</xdr:row>
      <xdr:rowOff>57150</xdr:rowOff>
    </xdr:from>
    <xdr:to>
      <xdr:col>39</xdr:col>
      <xdr:colOff>0</xdr:colOff>
      <xdr:row>95</xdr:row>
      <xdr:rowOff>0</xdr:rowOff>
    </xdr:to>
    <xdr:sp macro="" textlink="">
      <xdr:nvSpPr>
        <xdr:cNvPr id="2219" name="AutoShape 46">
          <a:extLst>
            <a:ext uri="{FF2B5EF4-FFF2-40B4-BE49-F238E27FC236}">
              <a16:creationId xmlns:a16="http://schemas.microsoft.com/office/drawing/2014/main" id="{DA5E19A7-4AD7-45AA-9B69-ED4594768046}"/>
            </a:ext>
          </a:extLst>
        </xdr:cNvPr>
        <xdr:cNvSpPr>
          <a:spLocks noChangeArrowheads="1"/>
        </xdr:cNvSpPr>
      </xdr:nvSpPr>
      <xdr:spPr bwMode="auto">
        <a:xfrm>
          <a:off x="11239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93</xdr:row>
      <xdr:rowOff>57150</xdr:rowOff>
    </xdr:from>
    <xdr:to>
      <xdr:col>41</xdr:col>
      <xdr:colOff>0</xdr:colOff>
      <xdr:row>95</xdr:row>
      <xdr:rowOff>0</xdr:rowOff>
    </xdr:to>
    <xdr:sp macro="" textlink="">
      <xdr:nvSpPr>
        <xdr:cNvPr id="2220" name="AutoShape 46">
          <a:extLst>
            <a:ext uri="{FF2B5EF4-FFF2-40B4-BE49-F238E27FC236}">
              <a16:creationId xmlns:a16="http://schemas.microsoft.com/office/drawing/2014/main" id="{7DE15E40-E46E-45D1-BADD-F8E22F9C6ED1}"/>
            </a:ext>
          </a:extLst>
        </xdr:cNvPr>
        <xdr:cNvSpPr>
          <a:spLocks noChangeArrowheads="1"/>
        </xdr:cNvSpPr>
      </xdr:nvSpPr>
      <xdr:spPr bwMode="auto">
        <a:xfrm>
          <a:off x="11811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93</xdr:row>
      <xdr:rowOff>57150</xdr:rowOff>
    </xdr:from>
    <xdr:to>
      <xdr:col>43</xdr:col>
      <xdr:colOff>0</xdr:colOff>
      <xdr:row>95</xdr:row>
      <xdr:rowOff>0</xdr:rowOff>
    </xdr:to>
    <xdr:sp macro="" textlink="">
      <xdr:nvSpPr>
        <xdr:cNvPr id="2221" name="AutoShape 46">
          <a:extLst>
            <a:ext uri="{FF2B5EF4-FFF2-40B4-BE49-F238E27FC236}">
              <a16:creationId xmlns:a16="http://schemas.microsoft.com/office/drawing/2014/main" id="{D86AA60A-B234-4174-BCB8-30FBEDA2492F}"/>
            </a:ext>
          </a:extLst>
        </xdr:cNvPr>
        <xdr:cNvSpPr>
          <a:spLocks noChangeArrowheads="1"/>
        </xdr:cNvSpPr>
      </xdr:nvSpPr>
      <xdr:spPr bwMode="auto">
        <a:xfrm>
          <a:off x="12382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93</xdr:row>
      <xdr:rowOff>57150</xdr:rowOff>
    </xdr:from>
    <xdr:to>
      <xdr:col>45</xdr:col>
      <xdr:colOff>0</xdr:colOff>
      <xdr:row>95</xdr:row>
      <xdr:rowOff>0</xdr:rowOff>
    </xdr:to>
    <xdr:sp macro="" textlink="">
      <xdr:nvSpPr>
        <xdr:cNvPr id="2222" name="AutoShape 46">
          <a:extLst>
            <a:ext uri="{FF2B5EF4-FFF2-40B4-BE49-F238E27FC236}">
              <a16:creationId xmlns:a16="http://schemas.microsoft.com/office/drawing/2014/main" id="{A2D0D83D-2EB9-41B6-8EE9-3E510C64B908}"/>
            </a:ext>
          </a:extLst>
        </xdr:cNvPr>
        <xdr:cNvSpPr>
          <a:spLocks noChangeArrowheads="1"/>
        </xdr:cNvSpPr>
      </xdr:nvSpPr>
      <xdr:spPr bwMode="auto">
        <a:xfrm>
          <a:off x="12954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93</xdr:row>
      <xdr:rowOff>57150</xdr:rowOff>
    </xdr:from>
    <xdr:to>
      <xdr:col>11</xdr:col>
      <xdr:colOff>0</xdr:colOff>
      <xdr:row>95</xdr:row>
      <xdr:rowOff>0</xdr:rowOff>
    </xdr:to>
    <xdr:sp macro="" textlink="">
      <xdr:nvSpPr>
        <xdr:cNvPr id="2223" name="AutoShape 46">
          <a:extLst>
            <a:ext uri="{FF2B5EF4-FFF2-40B4-BE49-F238E27FC236}">
              <a16:creationId xmlns:a16="http://schemas.microsoft.com/office/drawing/2014/main" id="{06776669-05F0-4769-93BD-03FEB4A8F573}"/>
            </a:ext>
          </a:extLst>
        </xdr:cNvPr>
        <xdr:cNvSpPr>
          <a:spLocks noChangeArrowheads="1"/>
        </xdr:cNvSpPr>
      </xdr:nvSpPr>
      <xdr:spPr bwMode="auto">
        <a:xfrm>
          <a:off x="3098030" y="18683817"/>
          <a:ext cx="346364" cy="32769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93</xdr:row>
      <xdr:rowOff>57150</xdr:rowOff>
    </xdr:from>
    <xdr:to>
      <xdr:col>13</xdr:col>
      <xdr:colOff>0</xdr:colOff>
      <xdr:row>95</xdr:row>
      <xdr:rowOff>0</xdr:rowOff>
    </xdr:to>
    <xdr:sp macro="" textlink="">
      <xdr:nvSpPr>
        <xdr:cNvPr id="2224" name="AutoShape 46">
          <a:extLst>
            <a:ext uri="{FF2B5EF4-FFF2-40B4-BE49-F238E27FC236}">
              <a16:creationId xmlns:a16="http://schemas.microsoft.com/office/drawing/2014/main" id="{963BDE6A-A2C7-4D21-A2CC-BEC52099A8DA}"/>
            </a:ext>
          </a:extLst>
        </xdr:cNvPr>
        <xdr:cNvSpPr>
          <a:spLocks noChangeArrowheads="1"/>
        </xdr:cNvSpPr>
      </xdr:nvSpPr>
      <xdr:spPr bwMode="auto">
        <a:xfrm>
          <a:off x="3752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93</xdr:row>
      <xdr:rowOff>57150</xdr:rowOff>
    </xdr:from>
    <xdr:to>
      <xdr:col>15</xdr:col>
      <xdr:colOff>0</xdr:colOff>
      <xdr:row>95</xdr:row>
      <xdr:rowOff>0</xdr:rowOff>
    </xdr:to>
    <xdr:sp macro="" textlink="">
      <xdr:nvSpPr>
        <xdr:cNvPr id="2225" name="AutoShape 46">
          <a:extLst>
            <a:ext uri="{FF2B5EF4-FFF2-40B4-BE49-F238E27FC236}">
              <a16:creationId xmlns:a16="http://schemas.microsoft.com/office/drawing/2014/main" id="{E0813ABB-635E-4617-AC17-8EEFCDF05CC0}"/>
            </a:ext>
          </a:extLst>
        </xdr:cNvPr>
        <xdr:cNvSpPr>
          <a:spLocks noChangeArrowheads="1"/>
        </xdr:cNvSpPr>
      </xdr:nvSpPr>
      <xdr:spPr bwMode="auto">
        <a:xfrm>
          <a:off x="4324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93</xdr:row>
      <xdr:rowOff>57150</xdr:rowOff>
    </xdr:from>
    <xdr:to>
      <xdr:col>9</xdr:col>
      <xdr:colOff>0</xdr:colOff>
      <xdr:row>95</xdr:row>
      <xdr:rowOff>0</xdr:rowOff>
    </xdr:to>
    <xdr:sp macro="" textlink="">
      <xdr:nvSpPr>
        <xdr:cNvPr id="2226" name="AutoShape 46">
          <a:extLst>
            <a:ext uri="{FF2B5EF4-FFF2-40B4-BE49-F238E27FC236}">
              <a16:creationId xmlns:a16="http://schemas.microsoft.com/office/drawing/2014/main" id="{F45AA2B9-DF68-4542-93A5-DC8F50C3A0F8}"/>
            </a:ext>
          </a:extLst>
        </xdr:cNvPr>
        <xdr:cNvSpPr>
          <a:spLocks noChangeArrowheads="1"/>
        </xdr:cNvSpPr>
      </xdr:nvSpPr>
      <xdr:spPr bwMode="auto">
        <a:xfrm>
          <a:off x="2409825" y="17821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93</xdr:row>
      <xdr:rowOff>115137</xdr:rowOff>
    </xdr:from>
    <xdr:to>
      <xdr:col>7</xdr:col>
      <xdr:colOff>0</xdr:colOff>
      <xdr:row>95</xdr:row>
      <xdr:rowOff>0</xdr:rowOff>
    </xdr:to>
    <xdr:sp macro="" textlink="">
      <xdr:nvSpPr>
        <xdr:cNvPr id="2227" name="AutoShape 46">
          <a:extLst>
            <a:ext uri="{FF2B5EF4-FFF2-40B4-BE49-F238E27FC236}">
              <a16:creationId xmlns:a16="http://schemas.microsoft.com/office/drawing/2014/main" id="{1D5B3473-0DDC-4043-959F-24EFCFE2C164}"/>
            </a:ext>
          </a:extLst>
        </xdr:cNvPr>
        <xdr:cNvSpPr>
          <a:spLocks noChangeArrowheads="1"/>
        </xdr:cNvSpPr>
      </xdr:nvSpPr>
      <xdr:spPr bwMode="auto">
        <a:xfrm>
          <a:off x="1779396" y="18421978"/>
          <a:ext cx="345412" cy="26167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93</xdr:row>
      <xdr:rowOff>57150</xdr:rowOff>
    </xdr:from>
    <xdr:to>
      <xdr:col>5</xdr:col>
      <xdr:colOff>0</xdr:colOff>
      <xdr:row>95</xdr:row>
      <xdr:rowOff>0</xdr:rowOff>
    </xdr:to>
    <xdr:sp macro="" textlink="">
      <xdr:nvSpPr>
        <xdr:cNvPr id="2228" name="AutoShape 46">
          <a:extLst>
            <a:ext uri="{FF2B5EF4-FFF2-40B4-BE49-F238E27FC236}">
              <a16:creationId xmlns:a16="http://schemas.microsoft.com/office/drawing/2014/main" id="{C65CCE24-D67F-4D71-9292-9C260408530F}"/>
            </a:ext>
          </a:extLst>
        </xdr:cNvPr>
        <xdr:cNvSpPr>
          <a:spLocks noChangeArrowheads="1"/>
        </xdr:cNvSpPr>
      </xdr:nvSpPr>
      <xdr:spPr bwMode="auto">
        <a:xfrm>
          <a:off x="1095375" y="1782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93</xdr:row>
      <xdr:rowOff>57150</xdr:rowOff>
    </xdr:from>
    <xdr:to>
      <xdr:col>3</xdr:col>
      <xdr:colOff>0</xdr:colOff>
      <xdr:row>95</xdr:row>
      <xdr:rowOff>0</xdr:rowOff>
    </xdr:to>
    <xdr:sp macro="" textlink="">
      <xdr:nvSpPr>
        <xdr:cNvPr id="2229" name="AutoShape 46">
          <a:extLst>
            <a:ext uri="{FF2B5EF4-FFF2-40B4-BE49-F238E27FC236}">
              <a16:creationId xmlns:a16="http://schemas.microsoft.com/office/drawing/2014/main" id="{560E9A82-F28E-45C1-9F6A-DF2588E3F784}"/>
            </a:ext>
          </a:extLst>
        </xdr:cNvPr>
        <xdr:cNvSpPr>
          <a:spLocks noChangeArrowheads="1"/>
        </xdr:cNvSpPr>
      </xdr:nvSpPr>
      <xdr:spPr bwMode="auto">
        <a:xfrm>
          <a:off x="523875" y="17821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6</xdr:col>
      <xdr:colOff>0</xdr:colOff>
      <xdr:row>104</xdr:row>
      <xdr:rowOff>104775</xdr:rowOff>
    </xdr:from>
    <xdr:to>
      <xdr:col>6</xdr:col>
      <xdr:colOff>0</xdr:colOff>
      <xdr:row>105</xdr:row>
      <xdr:rowOff>19050</xdr:rowOff>
    </xdr:to>
    <xdr:grpSp>
      <xdr:nvGrpSpPr>
        <xdr:cNvPr id="2230" name="Group 1008">
          <a:extLst>
            <a:ext uri="{FF2B5EF4-FFF2-40B4-BE49-F238E27FC236}">
              <a16:creationId xmlns:a16="http://schemas.microsoft.com/office/drawing/2014/main" id="{F8AF1D0C-F282-4EE0-B2EC-A9F00ACADEBA}"/>
            </a:ext>
          </a:extLst>
        </xdr:cNvPr>
        <xdr:cNvGrpSpPr>
          <a:grpSpLocks/>
        </xdr:cNvGrpSpPr>
      </xdr:nvGrpSpPr>
      <xdr:grpSpPr bwMode="auto">
        <a:xfrm>
          <a:off x="1937398" y="20560846"/>
          <a:ext cx="0" cy="102184"/>
          <a:chOff x="5475762" y="47760700"/>
          <a:chExt cx="314325" cy="230209"/>
        </a:xfrm>
      </xdr:grpSpPr>
      <xdr:cxnSp macro="">
        <xdr:nvCxnSpPr>
          <xdr:cNvPr id="2231" name="Straight Connector 2230">
            <a:extLst>
              <a:ext uri="{FF2B5EF4-FFF2-40B4-BE49-F238E27FC236}">
                <a16:creationId xmlns:a16="http://schemas.microsoft.com/office/drawing/2014/main" id="{3BB2C9B3-AA5D-7E28-8409-EAF9621D32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2" name="Straight Connector 529">
            <a:extLst>
              <a:ext uri="{FF2B5EF4-FFF2-40B4-BE49-F238E27FC236}">
                <a16:creationId xmlns:a16="http://schemas.microsoft.com/office/drawing/2014/main" id="{5D95D7A0-08AE-0111-75B9-9E8EEB2D61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3" name="Straight Connector 531">
            <a:extLst>
              <a:ext uri="{FF2B5EF4-FFF2-40B4-BE49-F238E27FC236}">
                <a16:creationId xmlns:a16="http://schemas.microsoft.com/office/drawing/2014/main" id="{8118319F-274D-DF4F-02B4-EBCA3D24B0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34" name="Straight Connector 533">
            <a:extLst>
              <a:ext uri="{FF2B5EF4-FFF2-40B4-BE49-F238E27FC236}">
                <a16:creationId xmlns:a16="http://schemas.microsoft.com/office/drawing/2014/main" id="{90484F94-16DA-B23E-F880-3D8B2F05D79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5" name="Straight Connector 535">
            <a:extLst>
              <a:ext uri="{FF2B5EF4-FFF2-40B4-BE49-F238E27FC236}">
                <a16:creationId xmlns:a16="http://schemas.microsoft.com/office/drawing/2014/main" id="{9146CB67-8652-6A7C-3A99-7BB4C7033F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6" name="Straight Connector 537">
            <a:extLst>
              <a:ext uri="{FF2B5EF4-FFF2-40B4-BE49-F238E27FC236}">
                <a16:creationId xmlns:a16="http://schemas.microsoft.com/office/drawing/2014/main" id="{0073A1B3-ECFE-7B45-1F18-290D72A590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37" name="Group 1008">
          <a:extLst>
            <a:ext uri="{FF2B5EF4-FFF2-40B4-BE49-F238E27FC236}">
              <a16:creationId xmlns:a16="http://schemas.microsoft.com/office/drawing/2014/main" id="{1D927FA2-6E82-436C-916C-66697B640AA9}"/>
            </a:ext>
          </a:extLst>
        </xdr:cNvPr>
        <xdr:cNvGrpSpPr>
          <a:grpSpLocks/>
        </xdr:cNvGrpSpPr>
      </xdr:nvGrpSpPr>
      <xdr:grpSpPr bwMode="auto">
        <a:xfrm>
          <a:off x="1937398" y="20560846"/>
          <a:ext cx="0" cy="102184"/>
          <a:chOff x="5475762" y="47760700"/>
          <a:chExt cx="314325" cy="230209"/>
        </a:xfrm>
      </xdr:grpSpPr>
      <xdr:cxnSp macro="">
        <xdr:nvCxnSpPr>
          <xdr:cNvPr id="2238" name="Straight Connector 2237">
            <a:extLst>
              <a:ext uri="{FF2B5EF4-FFF2-40B4-BE49-F238E27FC236}">
                <a16:creationId xmlns:a16="http://schemas.microsoft.com/office/drawing/2014/main" id="{55811BA0-6379-7AD6-1AE4-8B6963279A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9" name="Straight Connector 529">
            <a:extLst>
              <a:ext uri="{FF2B5EF4-FFF2-40B4-BE49-F238E27FC236}">
                <a16:creationId xmlns:a16="http://schemas.microsoft.com/office/drawing/2014/main" id="{9C493A58-E10B-51D7-9C09-334916519B6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0" name="Straight Connector 531">
            <a:extLst>
              <a:ext uri="{FF2B5EF4-FFF2-40B4-BE49-F238E27FC236}">
                <a16:creationId xmlns:a16="http://schemas.microsoft.com/office/drawing/2014/main" id="{93D46585-6437-8A1B-F0DE-B108F5ABF26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1" name="Straight Connector 533">
            <a:extLst>
              <a:ext uri="{FF2B5EF4-FFF2-40B4-BE49-F238E27FC236}">
                <a16:creationId xmlns:a16="http://schemas.microsoft.com/office/drawing/2014/main" id="{CB5384D6-04C3-5BB4-49DA-93C0B71ACEC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2" name="Straight Connector 535">
            <a:extLst>
              <a:ext uri="{FF2B5EF4-FFF2-40B4-BE49-F238E27FC236}">
                <a16:creationId xmlns:a16="http://schemas.microsoft.com/office/drawing/2014/main" id="{C5DBBD46-B62F-5162-A96A-1E2577F4FE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3" name="Straight Connector 537">
            <a:extLst>
              <a:ext uri="{FF2B5EF4-FFF2-40B4-BE49-F238E27FC236}">
                <a16:creationId xmlns:a16="http://schemas.microsoft.com/office/drawing/2014/main" id="{DAD5DB47-5364-2C37-D5C6-C6A0569812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47625</xdr:rowOff>
    </xdr:to>
    <xdr:grpSp>
      <xdr:nvGrpSpPr>
        <xdr:cNvPr id="2244" name="Group 1008">
          <a:extLst>
            <a:ext uri="{FF2B5EF4-FFF2-40B4-BE49-F238E27FC236}">
              <a16:creationId xmlns:a16="http://schemas.microsoft.com/office/drawing/2014/main" id="{78FC80BB-AFAC-4307-93F0-063957337BA6}"/>
            </a:ext>
          </a:extLst>
        </xdr:cNvPr>
        <xdr:cNvGrpSpPr>
          <a:grpSpLocks/>
        </xdr:cNvGrpSpPr>
      </xdr:nvGrpSpPr>
      <xdr:grpSpPr bwMode="auto">
        <a:xfrm>
          <a:off x="1937398" y="20589421"/>
          <a:ext cx="0" cy="102184"/>
          <a:chOff x="5475762" y="47760700"/>
          <a:chExt cx="314325" cy="230209"/>
        </a:xfrm>
      </xdr:grpSpPr>
      <xdr:cxnSp macro="">
        <xdr:nvCxnSpPr>
          <xdr:cNvPr id="2245" name="Straight Connector 2244">
            <a:extLst>
              <a:ext uri="{FF2B5EF4-FFF2-40B4-BE49-F238E27FC236}">
                <a16:creationId xmlns:a16="http://schemas.microsoft.com/office/drawing/2014/main" id="{E3210B86-6145-1D2D-495E-B5510DDD164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46" name="Straight Connector 529">
            <a:extLst>
              <a:ext uri="{FF2B5EF4-FFF2-40B4-BE49-F238E27FC236}">
                <a16:creationId xmlns:a16="http://schemas.microsoft.com/office/drawing/2014/main" id="{644ADAD8-B01E-04BD-B9F2-CB990E89CA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7" name="Straight Connector 531">
            <a:extLst>
              <a:ext uri="{FF2B5EF4-FFF2-40B4-BE49-F238E27FC236}">
                <a16:creationId xmlns:a16="http://schemas.microsoft.com/office/drawing/2014/main" id="{5DE8C83C-D83D-A606-7814-259265F8CE9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8" name="Straight Connector 533">
            <a:extLst>
              <a:ext uri="{FF2B5EF4-FFF2-40B4-BE49-F238E27FC236}">
                <a16:creationId xmlns:a16="http://schemas.microsoft.com/office/drawing/2014/main" id="{A4422A4D-E811-1641-683F-939AEC296D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9" name="Straight Connector 535">
            <a:extLst>
              <a:ext uri="{FF2B5EF4-FFF2-40B4-BE49-F238E27FC236}">
                <a16:creationId xmlns:a16="http://schemas.microsoft.com/office/drawing/2014/main" id="{AD7778AD-B153-5A92-7FBA-9E15F10B7E3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50" name="Straight Connector 537">
            <a:extLst>
              <a:ext uri="{FF2B5EF4-FFF2-40B4-BE49-F238E27FC236}">
                <a16:creationId xmlns:a16="http://schemas.microsoft.com/office/drawing/2014/main" id="{ABF1C027-3C5C-A243-4DB3-2AE99B75B80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57150</xdr:rowOff>
    </xdr:to>
    <xdr:grpSp>
      <xdr:nvGrpSpPr>
        <xdr:cNvPr id="2251" name="Group 1008">
          <a:extLst>
            <a:ext uri="{FF2B5EF4-FFF2-40B4-BE49-F238E27FC236}">
              <a16:creationId xmlns:a16="http://schemas.microsoft.com/office/drawing/2014/main" id="{85E9F6CF-BB66-421A-BA0A-A0B0038FB068}"/>
            </a:ext>
          </a:extLst>
        </xdr:cNvPr>
        <xdr:cNvGrpSpPr>
          <a:grpSpLocks/>
        </xdr:cNvGrpSpPr>
      </xdr:nvGrpSpPr>
      <xdr:grpSpPr bwMode="auto">
        <a:xfrm>
          <a:off x="1937398" y="20589421"/>
          <a:ext cx="0" cy="111709"/>
          <a:chOff x="5475762" y="47760700"/>
          <a:chExt cx="314325" cy="230209"/>
        </a:xfrm>
      </xdr:grpSpPr>
      <xdr:cxnSp macro="">
        <xdr:nvCxnSpPr>
          <xdr:cNvPr id="2252" name="Straight Connector 2251">
            <a:extLst>
              <a:ext uri="{FF2B5EF4-FFF2-40B4-BE49-F238E27FC236}">
                <a16:creationId xmlns:a16="http://schemas.microsoft.com/office/drawing/2014/main" id="{32423B26-EFE4-3198-D213-51125C715572}"/>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53" name="Straight Connector 529">
            <a:extLst>
              <a:ext uri="{FF2B5EF4-FFF2-40B4-BE49-F238E27FC236}">
                <a16:creationId xmlns:a16="http://schemas.microsoft.com/office/drawing/2014/main" id="{1F9B97AD-7D3B-56DC-4F5E-5A1E56FAAA1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254" name="Straight Connector 531">
            <a:extLst>
              <a:ext uri="{FF2B5EF4-FFF2-40B4-BE49-F238E27FC236}">
                <a16:creationId xmlns:a16="http://schemas.microsoft.com/office/drawing/2014/main" id="{6AB0F96F-AEB8-3B75-0B7E-1CB86EE29A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255" name="Straight Connector 533">
            <a:extLst>
              <a:ext uri="{FF2B5EF4-FFF2-40B4-BE49-F238E27FC236}">
                <a16:creationId xmlns:a16="http://schemas.microsoft.com/office/drawing/2014/main" id="{07ADC09F-535D-F90A-13D2-64CBBE8AD1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6" name="Straight Connector 535">
            <a:extLst>
              <a:ext uri="{FF2B5EF4-FFF2-40B4-BE49-F238E27FC236}">
                <a16:creationId xmlns:a16="http://schemas.microsoft.com/office/drawing/2014/main" id="{EEBA98FA-9431-E0B3-7363-7FEE0B27D1A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7" name="Straight Connector 537">
            <a:extLst>
              <a:ext uri="{FF2B5EF4-FFF2-40B4-BE49-F238E27FC236}">
                <a16:creationId xmlns:a16="http://schemas.microsoft.com/office/drawing/2014/main" id="{65CB847F-1F4F-F033-4390-66429A00B20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58" name="Group 1008">
          <a:extLst>
            <a:ext uri="{FF2B5EF4-FFF2-40B4-BE49-F238E27FC236}">
              <a16:creationId xmlns:a16="http://schemas.microsoft.com/office/drawing/2014/main" id="{590272DE-CF36-4521-9251-BE6F14116B21}"/>
            </a:ext>
          </a:extLst>
        </xdr:cNvPr>
        <xdr:cNvGrpSpPr>
          <a:grpSpLocks/>
        </xdr:cNvGrpSpPr>
      </xdr:nvGrpSpPr>
      <xdr:grpSpPr bwMode="auto">
        <a:xfrm>
          <a:off x="1937398" y="20560846"/>
          <a:ext cx="0" cy="102184"/>
          <a:chOff x="5475762" y="47760700"/>
          <a:chExt cx="314325" cy="230209"/>
        </a:xfrm>
      </xdr:grpSpPr>
      <xdr:cxnSp macro="">
        <xdr:nvCxnSpPr>
          <xdr:cNvPr id="2259" name="Straight Connector 2258">
            <a:extLst>
              <a:ext uri="{FF2B5EF4-FFF2-40B4-BE49-F238E27FC236}">
                <a16:creationId xmlns:a16="http://schemas.microsoft.com/office/drawing/2014/main" id="{50D4D489-95E4-9730-6DF4-00F2D6A7B63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0" name="Straight Connector 529">
            <a:extLst>
              <a:ext uri="{FF2B5EF4-FFF2-40B4-BE49-F238E27FC236}">
                <a16:creationId xmlns:a16="http://schemas.microsoft.com/office/drawing/2014/main" id="{0FF90CCC-E3A2-427D-8245-26A8D2C80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1" name="Straight Connector 531">
            <a:extLst>
              <a:ext uri="{FF2B5EF4-FFF2-40B4-BE49-F238E27FC236}">
                <a16:creationId xmlns:a16="http://schemas.microsoft.com/office/drawing/2014/main" id="{75362506-375E-5082-7BF8-957A32C879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2" name="Straight Connector 533">
            <a:extLst>
              <a:ext uri="{FF2B5EF4-FFF2-40B4-BE49-F238E27FC236}">
                <a16:creationId xmlns:a16="http://schemas.microsoft.com/office/drawing/2014/main" id="{39BF9B36-CFC4-5D4C-1DB6-A7D949A647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3" name="Straight Connector 535">
            <a:extLst>
              <a:ext uri="{FF2B5EF4-FFF2-40B4-BE49-F238E27FC236}">
                <a16:creationId xmlns:a16="http://schemas.microsoft.com/office/drawing/2014/main" id="{A38371D1-2E19-AEA8-ED44-F02765D454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4" name="Straight Connector 537">
            <a:extLst>
              <a:ext uri="{FF2B5EF4-FFF2-40B4-BE49-F238E27FC236}">
                <a16:creationId xmlns:a16="http://schemas.microsoft.com/office/drawing/2014/main" id="{900C60A0-253F-B09D-1AF1-ABE0CDBB0E8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65" name="Group 1008">
          <a:extLst>
            <a:ext uri="{FF2B5EF4-FFF2-40B4-BE49-F238E27FC236}">
              <a16:creationId xmlns:a16="http://schemas.microsoft.com/office/drawing/2014/main" id="{A04E3C7F-CD28-4285-B5F2-3AF47AF22A4B}"/>
            </a:ext>
          </a:extLst>
        </xdr:cNvPr>
        <xdr:cNvGrpSpPr>
          <a:grpSpLocks/>
        </xdr:cNvGrpSpPr>
      </xdr:nvGrpSpPr>
      <xdr:grpSpPr bwMode="auto">
        <a:xfrm>
          <a:off x="1937398" y="20560846"/>
          <a:ext cx="0" cy="102184"/>
          <a:chOff x="5475762" y="47760700"/>
          <a:chExt cx="314325" cy="230209"/>
        </a:xfrm>
      </xdr:grpSpPr>
      <xdr:cxnSp macro="">
        <xdr:nvCxnSpPr>
          <xdr:cNvPr id="2266" name="Straight Connector 2265">
            <a:extLst>
              <a:ext uri="{FF2B5EF4-FFF2-40B4-BE49-F238E27FC236}">
                <a16:creationId xmlns:a16="http://schemas.microsoft.com/office/drawing/2014/main" id="{B3EF0600-A1CE-67E3-EA54-BF08BDDEC60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7" name="Straight Connector 529">
            <a:extLst>
              <a:ext uri="{FF2B5EF4-FFF2-40B4-BE49-F238E27FC236}">
                <a16:creationId xmlns:a16="http://schemas.microsoft.com/office/drawing/2014/main" id="{545BAD5F-0075-80CE-AD1B-3BD763DBF8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8" name="Straight Connector 531">
            <a:extLst>
              <a:ext uri="{FF2B5EF4-FFF2-40B4-BE49-F238E27FC236}">
                <a16:creationId xmlns:a16="http://schemas.microsoft.com/office/drawing/2014/main" id="{B92D3F20-8D98-EE82-614C-B315569FC5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9" name="Straight Connector 533">
            <a:extLst>
              <a:ext uri="{FF2B5EF4-FFF2-40B4-BE49-F238E27FC236}">
                <a16:creationId xmlns:a16="http://schemas.microsoft.com/office/drawing/2014/main" id="{E0C1731F-A9C4-7759-1DD0-3DFCAC6F47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0" name="Straight Connector 535">
            <a:extLst>
              <a:ext uri="{FF2B5EF4-FFF2-40B4-BE49-F238E27FC236}">
                <a16:creationId xmlns:a16="http://schemas.microsoft.com/office/drawing/2014/main" id="{65032A92-02BD-602D-DA94-679E2A8623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1" name="Straight Connector 537">
            <a:extLst>
              <a:ext uri="{FF2B5EF4-FFF2-40B4-BE49-F238E27FC236}">
                <a16:creationId xmlns:a16="http://schemas.microsoft.com/office/drawing/2014/main" id="{7D38A5DE-F566-29F6-5EC1-F78AF0E9C6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2" name="Group 1008">
          <a:extLst>
            <a:ext uri="{FF2B5EF4-FFF2-40B4-BE49-F238E27FC236}">
              <a16:creationId xmlns:a16="http://schemas.microsoft.com/office/drawing/2014/main" id="{B14ADF7C-89D6-4CCC-8E80-FAFCC49FB809}"/>
            </a:ext>
          </a:extLst>
        </xdr:cNvPr>
        <xdr:cNvGrpSpPr>
          <a:grpSpLocks/>
        </xdr:cNvGrpSpPr>
      </xdr:nvGrpSpPr>
      <xdr:grpSpPr bwMode="auto">
        <a:xfrm>
          <a:off x="1937398" y="20560846"/>
          <a:ext cx="0" cy="102184"/>
          <a:chOff x="5475762" y="47760700"/>
          <a:chExt cx="314325" cy="230209"/>
        </a:xfrm>
      </xdr:grpSpPr>
      <xdr:cxnSp macro="">
        <xdr:nvCxnSpPr>
          <xdr:cNvPr id="2273" name="Straight Connector 2272">
            <a:extLst>
              <a:ext uri="{FF2B5EF4-FFF2-40B4-BE49-F238E27FC236}">
                <a16:creationId xmlns:a16="http://schemas.microsoft.com/office/drawing/2014/main" id="{A58B312B-CF7D-724A-10CB-D72246A06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74" name="Straight Connector 529">
            <a:extLst>
              <a:ext uri="{FF2B5EF4-FFF2-40B4-BE49-F238E27FC236}">
                <a16:creationId xmlns:a16="http://schemas.microsoft.com/office/drawing/2014/main" id="{BFCB0EC3-1CD2-B9A9-9444-54EE5A2386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75" name="Straight Connector 531">
            <a:extLst>
              <a:ext uri="{FF2B5EF4-FFF2-40B4-BE49-F238E27FC236}">
                <a16:creationId xmlns:a16="http://schemas.microsoft.com/office/drawing/2014/main" id="{B5D8139D-5F99-62AF-2514-6B0832E3B7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76" name="Straight Connector 533">
            <a:extLst>
              <a:ext uri="{FF2B5EF4-FFF2-40B4-BE49-F238E27FC236}">
                <a16:creationId xmlns:a16="http://schemas.microsoft.com/office/drawing/2014/main" id="{B00B2195-A797-AA5D-6B15-33B96A8FB3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7" name="Straight Connector 535">
            <a:extLst>
              <a:ext uri="{FF2B5EF4-FFF2-40B4-BE49-F238E27FC236}">
                <a16:creationId xmlns:a16="http://schemas.microsoft.com/office/drawing/2014/main" id="{0839FD6E-019D-78F3-5B5E-7259D565ED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8" name="Straight Connector 537">
            <a:extLst>
              <a:ext uri="{FF2B5EF4-FFF2-40B4-BE49-F238E27FC236}">
                <a16:creationId xmlns:a16="http://schemas.microsoft.com/office/drawing/2014/main" id="{42F3F486-F579-91D9-A9D8-A73BE864F4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9" name="Group 1008">
          <a:extLst>
            <a:ext uri="{FF2B5EF4-FFF2-40B4-BE49-F238E27FC236}">
              <a16:creationId xmlns:a16="http://schemas.microsoft.com/office/drawing/2014/main" id="{640BD353-AB03-4F3A-8E10-6A083A9B514A}"/>
            </a:ext>
          </a:extLst>
        </xdr:cNvPr>
        <xdr:cNvGrpSpPr>
          <a:grpSpLocks/>
        </xdr:cNvGrpSpPr>
      </xdr:nvGrpSpPr>
      <xdr:grpSpPr bwMode="auto">
        <a:xfrm>
          <a:off x="1937398" y="20560846"/>
          <a:ext cx="0" cy="102184"/>
          <a:chOff x="5475762" y="47760700"/>
          <a:chExt cx="314325" cy="230209"/>
        </a:xfrm>
      </xdr:grpSpPr>
      <xdr:cxnSp macro="">
        <xdr:nvCxnSpPr>
          <xdr:cNvPr id="2280" name="Straight Connector 2279">
            <a:extLst>
              <a:ext uri="{FF2B5EF4-FFF2-40B4-BE49-F238E27FC236}">
                <a16:creationId xmlns:a16="http://schemas.microsoft.com/office/drawing/2014/main" id="{BBE4C675-D8DF-667D-5A14-58E9ACB225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1" name="Straight Connector 529">
            <a:extLst>
              <a:ext uri="{FF2B5EF4-FFF2-40B4-BE49-F238E27FC236}">
                <a16:creationId xmlns:a16="http://schemas.microsoft.com/office/drawing/2014/main" id="{04611A53-5C94-CC27-FED1-926DBED59B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2" name="Straight Connector 531">
            <a:extLst>
              <a:ext uri="{FF2B5EF4-FFF2-40B4-BE49-F238E27FC236}">
                <a16:creationId xmlns:a16="http://schemas.microsoft.com/office/drawing/2014/main" id="{78D6E6FF-C9C0-488E-B8C5-604AEE2792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83" name="Straight Connector 533">
            <a:extLst>
              <a:ext uri="{FF2B5EF4-FFF2-40B4-BE49-F238E27FC236}">
                <a16:creationId xmlns:a16="http://schemas.microsoft.com/office/drawing/2014/main" id="{6361814B-E946-8358-E846-68E83CEAA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4" name="Straight Connector 535">
            <a:extLst>
              <a:ext uri="{FF2B5EF4-FFF2-40B4-BE49-F238E27FC236}">
                <a16:creationId xmlns:a16="http://schemas.microsoft.com/office/drawing/2014/main" id="{920DF23D-1DDF-92AF-02C8-86AF1C0CDD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5" name="Straight Connector 537">
            <a:extLst>
              <a:ext uri="{FF2B5EF4-FFF2-40B4-BE49-F238E27FC236}">
                <a16:creationId xmlns:a16="http://schemas.microsoft.com/office/drawing/2014/main" id="{11CEA97A-E3F5-D31B-EC1F-2EEEF42B06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86" name="Group 1008">
          <a:extLst>
            <a:ext uri="{FF2B5EF4-FFF2-40B4-BE49-F238E27FC236}">
              <a16:creationId xmlns:a16="http://schemas.microsoft.com/office/drawing/2014/main" id="{1A303D31-76B1-4E15-A9D1-CCAB56888B00}"/>
            </a:ext>
          </a:extLst>
        </xdr:cNvPr>
        <xdr:cNvGrpSpPr>
          <a:grpSpLocks/>
        </xdr:cNvGrpSpPr>
      </xdr:nvGrpSpPr>
      <xdr:grpSpPr bwMode="auto">
        <a:xfrm>
          <a:off x="1937398" y="20560846"/>
          <a:ext cx="0" cy="102184"/>
          <a:chOff x="5475762" y="47760700"/>
          <a:chExt cx="314325" cy="230209"/>
        </a:xfrm>
      </xdr:grpSpPr>
      <xdr:cxnSp macro="">
        <xdr:nvCxnSpPr>
          <xdr:cNvPr id="2287" name="Straight Connector 2286">
            <a:extLst>
              <a:ext uri="{FF2B5EF4-FFF2-40B4-BE49-F238E27FC236}">
                <a16:creationId xmlns:a16="http://schemas.microsoft.com/office/drawing/2014/main" id="{C0A9744C-00C9-4D29-C7CC-9B4C59EE74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8" name="Straight Connector 529">
            <a:extLst>
              <a:ext uri="{FF2B5EF4-FFF2-40B4-BE49-F238E27FC236}">
                <a16:creationId xmlns:a16="http://schemas.microsoft.com/office/drawing/2014/main" id="{27E03386-FC9D-1611-D91F-F7AFB1B67A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9" name="Straight Connector 531">
            <a:extLst>
              <a:ext uri="{FF2B5EF4-FFF2-40B4-BE49-F238E27FC236}">
                <a16:creationId xmlns:a16="http://schemas.microsoft.com/office/drawing/2014/main" id="{EB09C670-CF80-0270-943C-E42B208E6D2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0" name="Straight Connector 533">
            <a:extLst>
              <a:ext uri="{FF2B5EF4-FFF2-40B4-BE49-F238E27FC236}">
                <a16:creationId xmlns:a16="http://schemas.microsoft.com/office/drawing/2014/main" id="{1E7612C5-AE50-619F-53A5-2C871ACCDD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1" name="Straight Connector 535">
            <a:extLst>
              <a:ext uri="{FF2B5EF4-FFF2-40B4-BE49-F238E27FC236}">
                <a16:creationId xmlns:a16="http://schemas.microsoft.com/office/drawing/2014/main" id="{39D20F9C-3532-CC68-D614-4405D98E5D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2" name="Straight Connector 537">
            <a:extLst>
              <a:ext uri="{FF2B5EF4-FFF2-40B4-BE49-F238E27FC236}">
                <a16:creationId xmlns:a16="http://schemas.microsoft.com/office/drawing/2014/main" id="{5549C227-E312-A581-03CB-461E5ABFD73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93" name="Group 1008">
          <a:extLst>
            <a:ext uri="{FF2B5EF4-FFF2-40B4-BE49-F238E27FC236}">
              <a16:creationId xmlns:a16="http://schemas.microsoft.com/office/drawing/2014/main" id="{FBE7B0C1-29FD-478A-8726-0170F9870033}"/>
            </a:ext>
          </a:extLst>
        </xdr:cNvPr>
        <xdr:cNvGrpSpPr>
          <a:grpSpLocks/>
        </xdr:cNvGrpSpPr>
      </xdr:nvGrpSpPr>
      <xdr:grpSpPr bwMode="auto">
        <a:xfrm>
          <a:off x="1937398" y="20560846"/>
          <a:ext cx="0" cy="102184"/>
          <a:chOff x="5475762" y="47760700"/>
          <a:chExt cx="314325" cy="230209"/>
        </a:xfrm>
      </xdr:grpSpPr>
      <xdr:cxnSp macro="">
        <xdr:nvCxnSpPr>
          <xdr:cNvPr id="2294" name="Straight Connector 2293">
            <a:extLst>
              <a:ext uri="{FF2B5EF4-FFF2-40B4-BE49-F238E27FC236}">
                <a16:creationId xmlns:a16="http://schemas.microsoft.com/office/drawing/2014/main" id="{329F3E9F-C0BF-0032-E2A6-D5B04ACA414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5" name="Straight Connector 529">
            <a:extLst>
              <a:ext uri="{FF2B5EF4-FFF2-40B4-BE49-F238E27FC236}">
                <a16:creationId xmlns:a16="http://schemas.microsoft.com/office/drawing/2014/main" id="{EC9598C8-8C8B-2369-B341-AA3CFC1772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96" name="Straight Connector 531">
            <a:extLst>
              <a:ext uri="{FF2B5EF4-FFF2-40B4-BE49-F238E27FC236}">
                <a16:creationId xmlns:a16="http://schemas.microsoft.com/office/drawing/2014/main" id="{D92D34A5-02DD-3695-CEB1-A267AD86B0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7" name="Straight Connector 533">
            <a:extLst>
              <a:ext uri="{FF2B5EF4-FFF2-40B4-BE49-F238E27FC236}">
                <a16:creationId xmlns:a16="http://schemas.microsoft.com/office/drawing/2014/main" id="{45E345AE-1B87-480B-09DF-F23A2A393B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8" name="Straight Connector 535">
            <a:extLst>
              <a:ext uri="{FF2B5EF4-FFF2-40B4-BE49-F238E27FC236}">
                <a16:creationId xmlns:a16="http://schemas.microsoft.com/office/drawing/2014/main" id="{7D1AFEBC-7706-CD50-A654-F1AA66ED92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9" name="Straight Connector 537">
            <a:extLst>
              <a:ext uri="{FF2B5EF4-FFF2-40B4-BE49-F238E27FC236}">
                <a16:creationId xmlns:a16="http://schemas.microsoft.com/office/drawing/2014/main" id="{576C0DF8-010F-CA40-BC4D-080289AC64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0" name="Group 1008">
          <a:extLst>
            <a:ext uri="{FF2B5EF4-FFF2-40B4-BE49-F238E27FC236}">
              <a16:creationId xmlns:a16="http://schemas.microsoft.com/office/drawing/2014/main" id="{AC1500C3-244B-43C3-9390-3FFB63C16BCE}"/>
            </a:ext>
          </a:extLst>
        </xdr:cNvPr>
        <xdr:cNvGrpSpPr>
          <a:grpSpLocks/>
        </xdr:cNvGrpSpPr>
      </xdr:nvGrpSpPr>
      <xdr:grpSpPr bwMode="auto">
        <a:xfrm>
          <a:off x="1937398" y="20560846"/>
          <a:ext cx="0" cy="102184"/>
          <a:chOff x="5475762" y="47760700"/>
          <a:chExt cx="314325" cy="230209"/>
        </a:xfrm>
      </xdr:grpSpPr>
      <xdr:cxnSp macro="">
        <xdr:nvCxnSpPr>
          <xdr:cNvPr id="2301" name="Straight Connector 2300">
            <a:extLst>
              <a:ext uri="{FF2B5EF4-FFF2-40B4-BE49-F238E27FC236}">
                <a16:creationId xmlns:a16="http://schemas.microsoft.com/office/drawing/2014/main" id="{A2D94221-752B-C3CE-A747-BFF7D7C3BD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2" name="Straight Connector 529">
            <a:extLst>
              <a:ext uri="{FF2B5EF4-FFF2-40B4-BE49-F238E27FC236}">
                <a16:creationId xmlns:a16="http://schemas.microsoft.com/office/drawing/2014/main" id="{18F786C7-5B01-E609-CD14-5B22B68ECB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3" name="Straight Connector 531">
            <a:extLst>
              <a:ext uri="{FF2B5EF4-FFF2-40B4-BE49-F238E27FC236}">
                <a16:creationId xmlns:a16="http://schemas.microsoft.com/office/drawing/2014/main" id="{2B3EC958-AB8D-A933-61C7-E5D5D048E3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04" name="Straight Connector 533">
            <a:extLst>
              <a:ext uri="{FF2B5EF4-FFF2-40B4-BE49-F238E27FC236}">
                <a16:creationId xmlns:a16="http://schemas.microsoft.com/office/drawing/2014/main" id="{D40F2F8E-D10D-4FCB-8B48-CF1154870B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5" name="Straight Connector 535">
            <a:extLst>
              <a:ext uri="{FF2B5EF4-FFF2-40B4-BE49-F238E27FC236}">
                <a16:creationId xmlns:a16="http://schemas.microsoft.com/office/drawing/2014/main" id="{CF9F41BC-3085-4E0F-4C56-802F4D7D6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6" name="Straight Connector 537">
            <a:extLst>
              <a:ext uri="{FF2B5EF4-FFF2-40B4-BE49-F238E27FC236}">
                <a16:creationId xmlns:a16="http://schemas.microsoft.com/office/drawing/2014/main" id="{FD628AA7-709E-BFAB-15FB-D9CD9ECE662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7" name="Group 1008">
          <a:extLst>
            <a:ext uri="{FF2B5EF4-FFF2-40B4-BE49-F238E27FC236}">
              <a16:creationId xmlns:a16="http://schemas.microsoft.com/office/drawing/2014/main" id="{AA060E0D-3685-4B52-9583-F59CAA5A6C70}"/>
            </a:ext>
          </a:extLst>
        </xdr:cNvPr>
        <xdr:cNvGrpSpPr>
          <a:grpSpLocks/>
        </xdr:cNvGrpSpPr>
      </xdr:nvGrpSpPr>
      <xdr:grpSpPr bwMode="auto">
        <a:xfrm>
          <a:off x="1937398" y="20560846"/>
          <a:ext cx="0" cy="102184"/>
          <a:chOff x="5475762" y="47760700"/>
          <a:chExt cx="314325" cy="230209"/>
        </a:xfrm>
      </xdr:grpSpPr>
      <xdr:cxnSp macro="">
        <xdr:nvCxnSpPr>
          <xdr:cNvPr id="2308" name="Straight Connector 2307">
            <a:extLst>
              <a:ext uri="{FF2B5EF4-FFF2-40B4-BE49-F238E27FC236}">
                <a16:creationId xmlns:a16="http://schemas.microsoft.com/office/drawing/2014/main" id="{C50EA7EC-8A72-121F-80DA-FE4A718F78A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9" name="Straight Connector 529">
            <a:extLst>
              <a:ext uri="{FF2B5EF4-FFF2-40B4-BE49-F238E27FC236}">
                <a16:creationId xmlns:a16="http://schemas.microsoft.com/office/drawing/2014/main" id="{113681A3-0494-C7AA-6BF8-15819432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0" name="Straight Connector 531">
            <a:extLst>
              <a:ext uri="{FF2B5EF4-FFF2-40B4-BE49-F238E27FC236}">
                <a16:creationId xmlns:a16="http://schemas.microsoft.com/office/drawing/2014/main" id="{75152608-17D0-AF7D-9EE6-B5A7513E03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1" name="Straight Connector 533">
            <a:extLst>
              <a:ext uri="{FF2B5EF4-FFF2-40B4-BE49-F238E27FC236}">
                <a16:creationId xmlns:a16="http://schemas.microsoft.com/office/drawing/2014/main" id="{A852C4B6-C03D-6DAA-A200-E21F690C2C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2" name="Straight Connector 535">
            <a:extLst>
              <a:ext uri="{FF2B5EF4-FFF2-40B4-BE49-F238E27FC236}">
                <a16:creationId xmlns:a16="http://schemas.microsoft.com/office/drawing/2014/main" id="{56DEE310-9622-1D2E-143B-53B3604B2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3" name="Straight Connector 537">
            <a:extLst>
              <a:ext uri="{FF2B5EF4-FFF2-40B4-BE49-F238E27FC236}">
                <a16:creationId xmlns:a16="http://schemas.microsoft.com/office/drawing/2014/main" id="{E8D263F9-C8D9-B695-3363-B0AF6147C8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14" name="Group 1008">
          <a:extLst>
            <a:ext uri="{FF2B5EF4-FFF2-40B4-BE49-F238E27FC236}">
              <a16:creationId xmlns:a16="http://schemas.microsoft.com/office/drawing/2014/main" id="{EB056680-A83C-48BA-B2EE-D2BDD0B8B5BB}"/>
            </a:ext>
          </a:extLst>
        </xdr:cNvPr>
        <xdr:cNvGrpSpPr>
          <a:grpSpLocks/>
        </xdr:cNvGrpSpPr>
      </xdr:nvGrpSpPr>
      <xdr:grpSpPr bwMode="auto">
        <a:xfrm>
          <a:off x="1937398" y="20560846"/>
          <a:ext cx="0" cy="102184"/>
          <a:chOff x="5475762" y="47760700"/>
          <a:chExt cx="314325" cy="230209"/>
        </a:xfrm>
      </xdr:grpSpPr>
      <xdr:cxnSp macro="">
        <xdr:nvCxnSpPr>
          <xdr:cNvPr id="2315" name="Straight Connector 2314">
            <a:extLst>
              <a:ext uri="{FF2B5EF4-FFF2-40B4-BE49-F238E27FC236}">
                <a16:creationId xmlns:a16="http://schemas.microsoft.com/office/drawing/2014/main" id="{23614B42-BD0D-0F38-AA42-8EA4B15C65D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16" name="Straight Connector 529">
            <a:extLst>
              <a:ext uri="{FF2B5EF4-FFF2-40B4-BE49-F238E27FC236}">
                <a16:creationId xmlns:a16="http://schemas.microsoft.com/office/drawing/2014/main" id="{785BA463-36B9-7BC1-30A6-1E41BF8D7F7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7" name="Straight Connector 531">
            <a:extLst>
              <a:ext uri="{FF2B5EF4-FFF2-40B4-BE49-F238E27FC236}">
                <a16:creationId xmlns:a16="http://schemas.microsoft.com/office/drawing/2014/main" id="{511A6195-06AB-8500-00AB-60669AEE44B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8" name="Straight Connector 533">
            <a:extLst>
              <a:ext uri="{FF2B5EF4-FFF2-40B4-BE49-F238E27FC236}">
                <a16:creationId xmlns:a16="http://schemas.microsoft.com/office/drawing/2014/main" id="{756177E3-4437-A551-288E-F45672A442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9" name="Straight Connector 535">
            <a:extLst>
              <a:ext uri="{FF2B5EF4-FFF2-40B4-BE49-F238E27FC236}">
                <a16:creationId xmlns:a16="http://schemas.microsoft.com/office/drawing/2014/main" id="{22BB5EDA-0AF9-9282-9EAA-3843E4274B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0" name="Straight Connector 537">
            <a:extLst>
              <a:ext uri="{FF2B5EF4-FFF2-40B4-BE49-F238E27FC236}">
                <a16:creationId xmlns:a16="http://schemas.microsoft.com/office/drawing/2014/main" id="{F86BB54C-EE19-2923-6CB2-22F33EE556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1" name="Group 1008">
          <a:extLst>
            <a:ext uri="{FF2B5EF4-FFF2-40B4-BE49-F238E27FC236}">
              <a16:creationId xmlns:a16="http://schemas.microsoft.com/office/drawing/2014/main" id="{6B7918C7-6F8E-4AF6-957D-9E3B931C2AB6}"/>
            </a:ext>
          </a:extLst>
        </xdr:cNvPr>
        <xdr:cNvGrpSpPr>
          <a:grpSpLocks/>
        </xdr:cNvGrpSpPr>
      </xdr:nvGrpSpPr>
      <xdr:grpSpPr bwMode="auto">
        <a:xfrm>
          <a:off x="1937398" y="20560846"/>
          <a:ext cx="0" cy="102184"/>
          <a:chOff x="5475762" y="47760700"/>
          <a:chExt cx="314325" cy="230209"/>
        </a:xfrm>
      </xdr:grpSpPr>
      <xdr:cxnSp macro="">
        <xdr:nvCxnSpPr>
          <xdr:cNvPr id="2322" name="Straight Connector 2321">
            <a:extLst>
              <a:ext uri="{FF2B5EF4-FFF2-40B4-BE49-F238E27FC236}">
                <a16:creationId xmlns:a16="http://schemas.microsoft.com/office/drawing/2014/main" id="{7BC7DE30-DE96-AE3E-35F1-2CCCE45A51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23" name="Straight Connector 529">
            <a:extLst>
              <a:ext uri="{FF2B5EF4-FFF2-40B4-BE49-F238E27FC236}">
                <a16:creationId xmlns:a16="http://schemas.microsoft.com/office/drawing/2014/main" id="{0DB3D488-92EA-0C60-ECE5-75773765E74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24" name="Straight Connector 531">
            <a:extLst>
              <a:ext uri="{FF2B5EF4-FFF2-40B4-BE49-F238E27FC236}">
                <a16:creationId xmlns:a16="http://schemas.microsoft.com/office/drawing/2014/main" id="{DAE59499-5E98-A8F7-5F60-BFA715460E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25" name="Straight Connector 533">
            <a:extLst>
              <a:ext uri="{FF2B5EF4-FFF2-40B4-BE49-F238E27FC236}">
                <a16:creationId xmlns:a16="http://schemas.microsoft.com/office/drawing/2014/main" id="{24DF7850-BFB5-0F95-90CD-D011916DB8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6" name="Straight Connector 535">
            <a:extLst>
              <a:ext uri="{FF2B5EF4-FFF2-40B4-BE49-F238E27FC236}">
                <a16:creationId xmlns:a16="http://schemas.microsoft.com/office/drawing/2014/main" id="{52F428CB-5707-C52A-25F2-6C6902F10D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7" name="Straight Connector 537">
            <a:extLst>
              <a:ext uri="{FF2B5EF4-FFF2-40B4-BE49-F238E27FC236}">
                <a16:creationId xmlns:a16="http://schemas.microsoft.com/office/drawing/2014/main" id="{3105BD46-2198-8CB6-787A-6BB9F1A92D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8" name="Group 1008">
          <a:extLst>
            <a:ext uri="{FF2B5EF4-FFF2-40B4-BE49-F238E27FC236}">
              <a16:creationId xmlns:a16="http://schemas.microsoft.com/office/drawing/2014/main" id="{0E6578B0-1C70-4D1B-8D10-15C463F502C7}"/>
            </a:ext>
          </a:extLst>
        </xdr:cNvPr>
        <xdr:cNvGrpSpPr>
          <a:grpSpLocks/>
        </xdr:cNvGrpSpPr>
      </xdr:nvGrpSpPr>
      <xdr:grpSpPr bwMode="auto">
        <a:xfrm>
          <a:off x="1937398" y="20560846"/>
          <a:ext cx="0" cy="102184"/>
          <a:chOff x="5475762" y="47760700"/>
          <a:chExt cx="314325" cy="230209"/>
        </a:xfrm>
      </xdr:grpSpPr>
      <xdr:cxnSp macro="">
        <xdr:nvCxnSpPr>
          <xdr:cNvPr id="2329" name="Straight Connector 2328">
            <a:extLst>
              <a:ext uri="{FF2B5EF4-FFF2-40B4-BE49-F238E27FC236}">
                <a16:creationId xmlns:a16="http://schemas.microsoft.com/office/drawing/2014/main" id="{852CD680-FCD1-378A-2E89-11C4688746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0" name="Straight Connector 529">
            <a:extLst>
              <a:ext uri="{FF2B5EF4-FFF2-40B4-BE49-F238E27FC236}">
                <a16:creationId xmlns:a16="http://schemas.microsoft.com/office/drawing/2014/main" id="{9031B34B-048B-77D9-A828-F66EE4A32F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1" name="Straight Connector 531">
            <a:extLst>
              <a:ext uri="{FF2B5EF4-FFF2-40B4-BE49-F238E27FC236}">
                <a16:creationId xmlns:a16="http://schemas.microsoft.com/office/drawing/2014/main" id="{E50093E8-ED5F-CE0E-6034-3866DB1AEA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2" name="Straight Connector 533">
            <a:extLst>
              <a:ext uri="{FF2B5EF4-FFF2-40B4-BE49-F238E27FC236}">
                <a16:creationId xmlns:a16="http://schemas.microsoft.com/office/drawing/2014/main" id="{EF7D8A02-5B7A-9822-A2D9-A433B4549A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3" name="Straight Connector 535">
            <a:extLst>
              <a:ext uri="{FF2B5EF4-FFF2-40B4-BE49-F238E27FC236}">
                <a16:creationId xmlns:a16="http://schemas.microsoft.com/office/drawing/2014/main" id="{5BFE86A0-F9F4-5CFE-AB14-FF2B2635DE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4" name="Straight Connector 537">
            <a:extLst>
              <a:ext uri="{FF2B5EF4-FFF2-40B4-BE49-F238E27FC236}">
                <a16:creationId xmlns:a16="http://schemas.microsoft.com/office/drawing/2014/main" id="{3FA9372C-009F-9921-D9C5-0ADECD7C5E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35" name="Group 1008">
          <a:extLst>
            <a:ext uri="{FF2B5EF4-FFF2-40B4-BE49-F238E27FC236}">
              <a16:creationId xmlns:a16="http://schemas.microsoft.com/office/drawing/2014/main" id="{CE42D738-026A-4DBF-8A3D-2B9AA5306EB3}"/>
            </a:ext>
          </a:extLst>
        </xdr:cNvPr>
        <xdr:cNvGrpSpPr>
          <a:grpSpLocks/>
        </xdr:cNvGrpSpPr>
      </xdr:nvGrpSpPr>
      <xdr:grpSpPr bwMode="auto">
        <a:xfrm>
          <a:off x="1937398" y="20560846"/>
          <a:ext cx="0" cy="102184"/>
          <a:chOff x="5475762" y="47760700"/>
          <a:chExt cx="314325" cy="230209"/>
        </a:xfrm>
      </xdr:grpSpPr>
      <xdr:cxnSp macro="">
        <xdr:nvCxnSpPr>
          <xdr:cNvPr id="2336" name="Straight Connector 2335">
            <a:extLst>
              <a:ext uri="{FF2B5EF4-FFF2-40B4-BE49-F238E27FC236}">
                <a16:creationId xmlns:a16="http://schemas.microsoft.com/office/drawing/2014/main" id="{6786DE07-196D-C8B4-D5C2-E5E1AC93D2B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7" name="Straight Connector 529">
            <a:extLst>
              <a:ext uri="{FF2B5EF4-FFF2-40B4-BE49-F238E27FC236}">
                <a16:creationId xmlns:a16="http://schemas.microsoft.com/office/drawing/2014/main" id="{AF11E65F-41B9-ACA1-24C9-75C0C195E9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8" name="Straight Connector 531">
            <a:extLst>
              <a:ext uri="{FF2B5EF4-FFF2-40B4-BE49-F238E27FC236}">
                <a16:creationId xmlns:a16="http://schemas.microsoft.com/office/drawing/2014/main" id="{68189D09-08A2-A528-9EEE-B68AA3B2F5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9" name="Straight Connector 533">
            <a:extLst>
              <a:ext uri="{FF2B5EF4-FFF2-40B4-BE49-F238E27FC236}">
                <a16:creationId xmlns:a16="http://schemas.microsoft.com/office/drawing/2014/main" id="{792F42FF-2254-3125-BA1A-6736B3F359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0" name="Straight Connector 535">
            <a:extLst>
              <a:ext uri="{FF2B5EF4-FFF2-40B4-BE49-F238E27FC236}">
                <a16:creationId xmlns:a16="http://schemas.microsoft.com/office/drawing/2014/main" id="{B89D28E7-ED3A-8114-99CE-CB576827DF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1" name="Straight Connector 537">
            <a:extLst>
              <a:ext uri="{FF2B5EF4-FFF2-40B4-BE49-F238E27FC236}">
                <a16:creationId xmlns:a16="http://schemas.microsoft.com/office/drawing/2014/main" id="{5A6C2C80-3BD6-27FB-7D81-7FBC1556F1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2" name="Group 1008">
          <a:extLst>
            <a:ext uri="{FF2B5EF4-FFF2-40B4-BE49-F238E27FC236}">
              <a16:creationId xmlns:a16="http://schemas.microsoft.com/office/drawing/2014/main" id="{DADBCAA3-A5BC-4EDE-8D65-254A9E7C38E4}"/>
            </a:ext>
          </a:extLst>
        </xdr:cNvPr>
        <xdr:cNvGrpSpPr>
          <a:grpSpLocks/>
        </xdr:cNvGrpSpPr>
      </xdr:nvGrpSpPr>
      <xdr:grpSpPr bwMode="auto">
        <a:xfrm>
          <a:off x="1937398" y="20560846"/>
          <a:ext cx="0" cy="102184"/>
          <a:chOff x="5475762" y="47760700"/>
          <a:chExt cx="314325" cy="230209"/>
        </a:xfrm>
      </xdr:grpSpPr>
      <xdr:cxnSp macro="">
        <xdr:nvCxnSpPr>
          <xdr:cNvPr id="2343" name="Straight Connector 2342">
            <a:extLst>
              <a:ext uri="{FF2B5EF4-FFF2-40B4-BE49-F238E27FC236}">
                <a16:creationId xmlns:a16="http://schemas.microsoft.com/office/drawing/2014/main" id="{7C505BEA-9A29-7D0E-31C8-4CF56CDAFF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44" name="Straight Connector 529">
            <a:extLst>
              <a:ext uri="{FF2B5EF4-FFF2-40B4-BE49-F238E27FC236}">
                <a16:creationId xmlns:a16="http://schemas.microsoft.com/office/drawing/2014/main" id="{B191AA67-C2F4-FBFC-B0C8-026AA25ABF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45" name="Straight Connector 531">
            <a:extLst>
              <a:ext uri="{FF2B5EF4-FFF2-40B4-BE49-F238E27FC236}">
                <a16:creationId xmlns:a16="http://schemas.microsoft.com/office/drawing/2014/main" id="{142105A0-FFC6-AEFB-4DF4-B9EB98AEB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46" name="Straight Connector 533">
            <a:extLst>
              <a:ext uri="{FF2B5EF4-FFF2-40B4-BE49-F238E27FC236}">
                <a16:creationId xmlns:a16="http://schemas.microsoft.com/office/drawing/2014/main" id="{E24DBD13-CC72-633D-7BD2-BAF100219E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7" name="Straight Connector 535">
            <a:extLst>
              <a:ext uri="{FF2B5EF4-FFF2-40B4-BE49-F238E27FC236}">
                <a16:creationId xmlns:a16="http://schemas.microsoft.com/office/drawing/2014/main" id="{918EFEF8-8A68-79DD-20F0-769EE52C9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8" name="Straight Connector 537">
            <a:extLst>
              <a:ext uri="{FF2B5EF4-FFF2-40B4-BE49-F238E27FC236}">
                <a16:creationId xmlns:a16="http://schemas.microsoft.com/office/drawing/2014/main" id="{25C54908-F559-121D-B604-911DA3147F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9" name="Group 1008">
          <a:extLst>
            <a:ext uri="{FF2B5EF4-FFF2-40B4-BE49-F238E27FC236}">
              <a16:creationId xmlns:a16="http://schemas.microsoft.com/office/drawing/2014/main" id="{261E5E3F-7CCF-412A-B378-48F0C75B462B}"/>
            </a:ext>
          </a:extLst>
        </xdr:cNvPr>
        <xdr:cNvGrpSpPr>
          <a:grpSpLocks/>
        </xdr:cNvGrpSpPr>
      </xdr:nvGrpSpPr>
      <xdr:grpSpPr bwMode="auto">
        <a:xfrm>
          <a:off x="1937398" y="20560846"/>
          <a:ext cx="0" cy="102184"/>
          <a:chOff x="5475762" y="47760700"/>
          <a:chExt cx="314325" cy="230209"/>
        </a:xfrm>
      </xdr:grpSpPr>
      <xdr:cxnSp macro="">
        <xdr:nvCxnSpPr>
          <xdr:cNvPr id="2350" name="Straight Connector 2349">
            <a:extLst>
              <a:ext uri="{FF2B5EF4-FFF2-40B4-BE49-F238E27FC236}">
                <a16:creationId xmlns:a16="http://schemas.microsoft.com/office/drawing/2014/main" id="{090B4971-C5CF-1F39-0B7E-6EAF944C21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1" name="Straight Connector 529">
            <a:extLst>
              <a:ext uri="{FF2B5EF4-FFF2-40B4-BE49-F238E27FC236}">
                <a16:creationId xmlns:a16="http://schemas.microsoft.com/office/drawing/2014/main" id="{DFF288B1-486F-FD5C-3E61-BB6E0E7A23B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2" name="Straight Connector 531">
            <a:extLst>
              <a:ext uri="{FF2B5EF4-FFF2-40B4-BE49-F238E27FC236}">
                <a16:creationId xmlns:a16="http://schemas.microsoft.com/office/drawing/2014/main" id="{4AFC7313-21D8-4CAA-EFAE-7E7A40F05E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53" name="Straight Connector 533">
            <a:extLst>
              <a:ext uri="{FF2B5EF4-FFF2-40B4-BE49-F238E27FC236}">
                <a16:creationId xmlns:a16="http://schemas.microsoft.com/office/drawing/2014/main" id="{2947638A-7103-FA24-2F79-2487FDC1EA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4" name="Straight Connector 535">
            <a:extLst>
              <a:ext uri="{FF2B5EF4-FFF2-40B4-BE49-F238E27FC236}">
                <a16:creationId xmlns:a16="http://schemas.microsoft.com/office/drawing/2014/main" id="{01C69B39-10FA-3B0A-EE17-CFB3C56132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5" name="Straight Connector 537">
            <a:extLst>
              <a:ext uri="{FF2B5EF4-FFF2-40B4-BE49-F238E27FC236}">
                <a16:creationId xmlns:a16="http://schemas.microsoft.com/office/drawing/2014/main" id="{45BCBDD7-476C-CCD2-3EF1-E123363730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56" name="Group 1008">
          <a:extLst>
            <a:ext uri="{FF2B5EF4-FFF2-40B4-BE49-F238E27FC236}">
              <a16:creationId xmlns:a16="http://schemas.microsoft.com/office/drawing/2014/main" id="{806E547B-A167-46EB-BE9B-0C2894CA7F16}"/>
            </a:ext>
          </a:extLst>
        </xdr:cNvPr>
        <xdr:cNvGrpSpPr>
          <a:grpSpLocks/>
        </xdr:cNvGrpSpPr>
      </xdr:nvGrpSpPr>
      <xdr:grpSpPr bwMode="auto">
        <a:xfrm>
          <a:off x="1937398" y="20560846"/>
          <a:ext cx="0" cy="102184"/>
          <a:chOff x="5475762" y="47760700"/>
          <a:chExt cx="314325" cy="230209"/>
        </a:xfrm>
      </xdr:grpSpPr>
      <xdr:cxnSp macro="">
        <xdr:nvCxnSpPr>
          <xdr:cNvPr id="2357" name="Straight Connector 2356">
            <a:extLst>
              <a:ext uri="{FF2B5EF4-FFF2-40B4-BE49-F238E27FC236}">
                <a16:creationId xmlns:a16="http://schemas.microsoft.com/office/drawing/2014/main" id="{67E30B75-4110-F0D3-A280-D4E4682C1B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8" name="Straight Connector 529">
            <a:extLst>
              <a:ext uri="{FF2B5EF4-FFF2-40B4-BE49-F238E27FC236}">
                <a16:creationId xmlns:a16="http://schemas.microsoft.com/office/drawing/2014/main" id="{FD61B052-0208-E53A-AE73-D9038F4395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9" name="Straight Connector 531">
            <a:extLst>
              <a:ext uri="{FF2B5EF4-FFF2-40B4-BE49-F238E27FC236}">
                <a16:creationId xmlns:a16="http://schemas.microsoft.com/office/drawing/2014/main" id="{24CEE07C-9741-EB83-62AB-9B9AE236A1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0" name="Straight Connector 533">
            <a:extLst>
              <a:ext uri="{FF2B5EF4-FFF2-40B4-BE49-F238E27FC236}">
                <a16:creationId xmlns:a16="http://schemas.microsoft.com/office/drawing/2014/main" id="{303C8A50-41BD-D0B8-50A5-4C9FBFD51B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1" name="Straight Connector 535">
            <a:extLst>
              <a:ext uri="{FF2B5EF4-FFF2-40B4-BE49-F238E27FC236}">
                <a16:creationId xmlns:a16="http://schemas.microsoft.com/office/drawing/2014/main" id="{9D3D996E-9EC5-0958-6C42-2877E6E2B3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2" name="Straight Connector 537">
            <a:extLst>
              <a:ext uri="{FF2B5EF4-FFF2-40B4-BE49-F238E27FC236}">
                <a16:creationId xmlns:a16="http://schemas.microsoft.com/office/drawing/2014/main" id="{4BC7CF44-5CEB-D9EE-DE2F-1B49232426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63" name="Group 1008">
          <a:extLst>
            <a:ext uri="{FF2B5EF4-FFF2-40B4-BE49-F238E27FC236}">
              <a16:creationId xmlns:a16="http://schemas.microsoft.com/office/drawing/2014/main" id="{544C6252-1A9C-4B3E-A780-6D15821FCE83}"/>
            </a:ext>
          </a:extLst>
        </xdr:cNvPr>
        <xdr:cNvGrpSpPr>
          <a:grpSpLocks/>
        </xdr:cNvGrpSpPr>
      </xdr:nvGrpSpPr>
      <xdr:grpSpPr bwMode="auto">
        <a:xfrm>
          <a:off x="1937398" y="20560846"/>
          <a:ext cx="0" cy="102184"/>
          <a:chOff x="5475762" y="47760700"/>
          <a:chExt cx="314325" cy="230209"/>
        </a:xfrm>
      </xdr:grpSpPr>
      <xdr:cxnSp macro="">
        <xdr:nvCxnSpPr>
          <xdr:cNvPr id="2364" name="Straight Connector 2363">
            <a:extLst>
              <a:ext uri="{FF2B5EF4-FFF2-40B4-BE49-F238E27FC236}">
                <a16:creationId xmlns:a16="http://schemas.microsoft.com/office/drawing/2014/main" id="{9697EC75-3D49-163A-0ECB-62C22A4720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5" name="Straight Connector 529">
            <a:extLst>
              <a:ext uri="{FF2B5EF4-FFF2-40B4-BE49-F238E27FC236}">
                <a16:creationId xmlns:a16="http://schemas.microsoft.com/office/drawing/2014/main" id="{2BFC83E5-CBFD-14F5-FFC6-4785AD04AA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66" name="Straight Connector 531">
            <a:extLst>
              <a:ext uri="{FF2B5EF4-FFF2-40B4-BE49-F238E27FC236}">
                <a16:creationId xmlns:a16="http://schemas.microsoft.com/office/drawing/2014/main" id="{0FEA1398-2F13-CC15-6063-4100D0A925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7" name="Straight Connector 533">
            <a:extLst>
              <a:ext uri="{FF2B5EF4-FFF2-40B4-BE49-F238E27FC236}">
                <a16:creationId xmlns:a16="http://schemas.microsoft.com/office/drawing/2014/main" id="{7BFC781F-042D-48AE-B872-01C4DCA8D6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8" name="Straight Connector 535">
            <a:extLst>
              <a:ext uri="{FF2B5EF4-FFF2-40B4-BE49-F238E27FC236}">
                <a16:creationId xmlns:a16="http://schemas.microsoft.com/office/drawing/2014/main" id="{624FC863-570B-CE1B-9867-8402919855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9" name="Straight Connector 537">
            <a:extLst>
              <a:ext uri="{FF2B5EF4-FFF2-40B4-BE49-F238E27FC236}">
                <a16:creationId xmlns:a16="http://schemas.microsoft.com/office/drawing/2014/main" id="{CE896DE6-D65B-3338-E5F9-6688B2B568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0" name="Group 1008">
          <a:extLst>
            <a:ext uri="{FF2B5EF4-FFF2-40B4-BE49-F238E27FC236}">
              <a16:creationId xmlns:a16="http://schemas.microsoft.com/office/drawing/2014/main" id="{2DE88CB8-202E-4C5A-8A63-81853CFC9A0D}"/>
            </a:ext>
          </a:extLst>
        </xdr:cNvPr>
        <xdr:cNvGrpSpPr>
          <a:grpSpLocks/>
        </xdr:cNvGrpSpPr>
      </xdr:nvGrpSpPr>
      <xdr:grpSpPr bwMode="auto">
        <a:xfrm>
          <a:off x="1937398" y="20560846"/>
          <a:ext cx="0" cy="102184"/>
          <a:chOff x="5475762" y="47760700"/>
          <a:chExt cx="314325" cy="230209"/>
        </a:xfrm>
      </xdr:grpSpPr>
      <xdr:cxnSp macro="">
        <xdr:nvCxnSpPr>
          <xdr:cNvPr id="2371" name="Straight Connector 2370">
            <a:extLst>
              <a:ext uri="{FF2B5EF4-FFF2-40B4-BE49-F238E27FC236}">
                <a16:creationId xmlns:a16="http://schemas.microsoft.com/office/drawing/2014/main" id="{F4AB78BF-8990-6AE8-DD68-C3483E2D74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2" name="Straight Connector 529">
            <a:extLst>
              <a:ext uri="{FF2B5EF4-FFF2-40B4-BE49-F238E27FC236}">
                <a16:creationId xmlns:a16="http://schemas.microsoft.com/office/drawing/2014/main" id="{31DF1C50-4F40-09BA-E399-BE8263C05B2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3" name="Straight Connector 531">
            <a:extLst>
              <a:ext uri="{FF2B5EF4-FFF2-40B4-BE49-F238E27FC236}">
                <a16:creationId xmlns:a16="http://schemas.microsoft.com/office/drawing/2014/main" id="{B4EE99E2-56F6-A105-BD59-1667A0AE43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74" name="Straight Connector 533">
            <a:extLst>
              <a:ext uri="{FF2B5EF4-FFF2-40B4-BE49-F238E27FC236}">
                <a16:creationId xmlns:a16="http://schemas.microsoft.com/office/drawing/2014/main" id="{E0B0B5C2-DE6F-7615-A43D-C1A33A9890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5" name="Straight Connector 535">
            <a:extLst>
              <a:ext uri="{FF2B5EF4-FFF2-40B4-BE49-F238E27FC236}">
                <a16:creationId xmlns:a16="http://schemas.microsoft.com/office/drawing/2014/main" id="{52442B69-F3DB-30A2-FFD8-90204AFF89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6" name="Straight Connector 537">
            <a:extLst>
              <a:ext uri="{FF2B5EF4-FFF2-40B4-BE49-F238E27FC236}">
                <a16:creationId xmlns:a16="http://schemas.microsoft.com/office/drawing/2014/main" id="{01892A35-4176-480C-03B4-A57E73EA58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7" name="Group 1008">
          <a:extLst>
            <a:ext uri="{FF2B5EF4-FFF2-40B4-BE49-F238E27FC236}">
              <a16:creationId xmlns:a16="http://schemas.microsoft.com/office/drawing/2014/main" id="{E24543AA-E09F-44F1-8BCC-E4FF799833BD}"/>
            </a:ext>
          </a:extLst>
        </xdr:cNvPr>
        <xdr:cNvGrpSpPr>
          <a:grpSpLocks/>
        </xdr:cNvGrpSpPr>
      </xdr:nvGrpSpPr>
      <xdr:grpSpPr bwMode="auto">
        <a:xfrm>
          <a:off x="1937398" y="20560846"/>
          <a:ext cx="0" cy="102184"/>
          <a:chOff x="5475762" y="47760700"/>
          <a:chExt cx="314325" cy="230209"/>
        </a:xfrm>
      </xdr:grpSpPr>
      <xdr:cxnSp macro="">
        <xdr:nvCxnSpPr>
          <xdr:cNvPr id="2378" name="Straight Connector 2377">
            <a:extLst>
              <a:ext uri="{FF2B5EF4-FFF2-40B4-BE49-F238E27FC236}">
                <a16:creationId xmlns:a16="http://schemas.microsoft.com/office/drawing/2014/main" id="{D6933263-55CA-EBD0-AD76-F04DEA8468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9" name="Straight Connector 529">
            <a:extLst>
              <a:ext uri="{FF2B5EF4-FFF2-40B4-BE49-F238E27FC236}">
                <a16:creationId xmlns:a16="http://schemas.microsoft.com/office/drawing/2014/main" id="{49820331-9A20-3B59-D7EB-B6782794FDE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0" name="Straight Connector 531">
            <a:extLst>
              <a:ext uri="{FF2B5EF4-FFF2-40B4-BE49-F238E27FC236}">
                <a16:creationId xmlns:a16="http://schemas.microsoft.com/office/drawing/2014/main" id="{F497803B-EF9F-250F-EB50-2A5070D4D9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1" name="Straight Connector 533">
            <a:extLst>
              <a:ext uri="{FF2B5EF4-FFF2-40B4-BE49-F238E27FC236}">
                <a16:creationId xmlns:a16="http://schemas.microsoft.com/office/drawing/2014/main" id="{342416E5-92F9-C072-2B51-967E0F367F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2" name="Straight Connector 535">
            <a:extLst>
              <a:ext uri="{FF2B5EF4-FFF2-40B4-BE49-F238E27FC236}">
                <a16:creationId xmlns:a16="http://schemas.microsoft.com/office/drawing/2014/main" id="{6403B254-6A81-735E-E46C-5580BEF954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3" name="Straight Connector 537">
            <a:extLst>
              <a:ext uri="{FF2B5EF4-FFF2-40B4-BE49-F238E27FC236}">
                <a16:creationId xmlns:a16="http://schemas.microsoft.com/office/drawing/2014/main" id="{8F450041-A525-8291-0DD3-4B4A1E15EE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84" name="Group 1008">
          <a:extLst>
            <a:ext uri="{FF2B5EF4-FFF2-40B4-BE49-F238E27FC236}">
              <a16:creationId xmlns:a16="http://schemas.microsoft.com/office/drawing/2014/main" id="{566CE278-3975-4E6B-AB09-3A3C609D996F}"/>
            </a:ext>
          </a:extLst>
        </xdr:cNvPr>
        <xdr:cNvGrpSpPr>
          <a:grpSpLocks/>
        </xdr:cNvGrpSpPr>
      </xdr:nvGrpSpPr>
      <xdr:grpSpPr bwMode="auto">
        <a:xfrm>
          <a:off x="1937398" y="20560846"/>
          <a:ext cx="0" cy="102184"/>
          <a:chOff x="5475762" y="47760700"/>
          <a:chExt cx="314325" cy="230209"/>
        </a:xfrm>
      </xdr:grpSpPr>
      <xdr:cxnSp macro="">
        <xdr:nvCxnSpPr>
          <xdr:cNvPr id="2385" name="Straight Connector 2384">
            <a:extLst>
              <a:ext uri="{FF2B5EF4-FFF2-40B4-BE49-F238E27FC236}">
                <a16:creationId xmlns:a16="http://schemas.microsoft.com/office/drawing/2014/main" id="{A04BBFA5-2426-569D-A334-547DF6F05A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86" name="Straight Connector 529">
            <a:extLst>
              <a:ext uri="{FF2B5EF4-FFF2-40B4-BE49-F238E27FC236}">
                <a16:creationId xmlns:a16="http://schemas.microsoft.com/office/drawing/2014/main" id="{7A171FD3-C584-7A54-2200-051FA0C95E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7" name="Straight Connector 531">
            <a:extLst>
              <a:ext uri="{FF2B5EF4-FFF2-40B4-BE49-F238E27FC236}">
                <a16:creationId xmlns:a16="http://schemas.microsoft.com/office/drawing/2014/main" id="{6C89A820-F756-5D54-2E6E-AD0F1DA469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8" name="Straight Connector 533">
            <a:extLst>
              <a:ext uri="{FF2B5EF4-FFF2-40B4-BE49-F238E27FC236}">
                <a16:creationId xmlns:a16="http://schemas.microsoft.com/office/drawing/2014/main" id="{44A45BB7-526B-CE0A-4009-7CF246009C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9" name="Straight Connector 535">
            <a:extLst>
              <a:ext uri="{FF2B5EF4-FFF2-40B4-BE49-F238E27FC236}">
                <a16:creationId xmlns:a16="http://schemas.microsoft.com/office/drawing/2014/main" id="{666B767C-4F76-E244-EA5F-9E2E125B24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0" name="Straight Connector 537">
            <a:extLst>
              <a:ext uri="{FF2B5EF4-FFF2-40B4-BE49-F238E27FC236}">
                <a16:creationId xmlns:a16="http://schemas.microsoft.com/office/drawing/2014/main" id="{4DDCBFB9-F0B9-0EC8-145F-612880EBFC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1" name="Group 1008">
          <a:extLst>
            <a:ext uri="{FF2B5EF4-FFF2-40B4-BE49-F238E27FC236}">
              <a16:creationId xmlns:a16="http://schemas.microsoft.com/office/drawing/2014/main" id="{AAD18E31-A2E8-47F6-850F-975844134F62}"/>
            </a:ext>
          </a:extLst>
        </xdr:cNvPr>
        <xdr:cNvGrpSpPr>
          <a:grpSpLocks/>
        </xdr:cNvGrpSpPr>
      </xdr:nvGrpSpPr>
      <xdr:grpSpPr bwMode="auto">
        <a:xfrm>
          <a:off x="1937398" y="20560846"/>
          <a:ext cx="0" cy="102184"/>
          <a:chOff x="5475762" y="47760700"/>
          <a:chExt cx="314325" cy="230209"/>
        </a:xfrm>
      </xdr:grpSpPr>
      <xdr:cxnSp macro="">
        <xdr:nvCxnSpPr>
          <xdr:cNvPr id="2392" name="Straight Connector 2391">
            <a:extLst>
              <a:ext uri="{FF2B5EF4-FFF2-40B4-BE49-F238E27FC236}">
                <a16:creationId xmlns:a16="http://schemas.microsoft.com/office/drawing/2014/main" id="{55C3F5FB-46BD-8086-7126-E88100887F0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93" name="Straight Connector 529">
            <a:extLst>
              <a:ext uri="{FF2B5EF4-FFF2-40B4-BE49-F238E27FC236}">
                <a16:creationId xmlns:a16="http://schemas.microsoft.com/office/drawing/2014/main" id="{AED7A2E7-39FC-CCC6-F04E-6517388536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94" name="Straight Connector 531">
            <a:extLst>
              <a:ext uri="{FF2B5EF4-FFF2-40B4-BE49-F238E27FC236}">
                <a16:creationId xmlns:a16="http://schemas.microsoft.com/office/drawing/2014/main" id="{35A7448B-43AB-9835-0EA6-8FF2A35690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95" name="Straight Connector 533">
            <a:extLst>
              <a:ext uri="{FF2B5EF4-FFF2-40B4-BE49-F238E27FC236}">
                <a16:creationId xmlns:a16="http://schemas.microsoft.com/office/drawing/2014/main" id="{EBC385B6-B040-E15E-D4B9-522C06CF5B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6" name="Straight Connector 535">
            <a:extLst>
              <a:ext uri="{FF2B5EF4-FFF2-40B4-BE49-F238E27FC236}">
                <a16:creationId xmlns:a16="http://schemas.microsoft.com/office/drawing/2014/main" id="{6D2DB26F-01C3-F0A4-8B56-2FE490128A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7" name="Straight Connector 537">
            <a:extLst>
              <a:ext uri="{FF2B5EF4-FFF2-40B4-BE49-F238E27FC236}">
                <a16:creationId xmlns:a16="http://schemas.microsoft.com/office/drawing/2014/main" id="{874180E0-E9A0-7E9B-D78C-D69E669586E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8" name="Group 1008">
          <a:extLst>
            <a:ext uri="{FF2B5EF4-FFF2-40B4-BE49-F238E27FC236}">
              <a16:creationId xmlns:a16="http://schemas.microsoft.com/office/drawing/2014/main" id="{E0B09CFE-8C30-42EF-93B5-0675B05F4B31}"/>
            </a:ext>
          </a:extLst>
        </xdr:cNvPr>
        <xdr:cNvGrpSpPr>
          <a:grpSpLocks/>
        </xdr:cNvGrpSpPr>
      </xdr:nvGrpSpPr>
      <xdr:grpSpPr bwMode="auto">
        <a:xfrm>
          <a:off x="1937398" y="20560846"/>
          <a:ext cx="0" cy="102184"/>
          <a:chOff x="5475762" y="47760700"/>
          <a:chExt cx="314325" cy="230209"/>
        </a:xfrm>
      </xdr:grpSpPr>
      <xdr:cxnSp macro="">
        <xdr:nvCxnSpPr>
          <xdr:cNvPr id="2399" name="Straight Connector 2398">
            <a:extLst>
              <a:ext uri="{FF2B5EF4-FFF2-40B4-BE49-F238E27FC236}">
                <a16:creationId xmlns:a16="http://schemas.microsoft.com/office/drawing/2014/main" id="{6276D910-A8BE-7DBA-0AAE-48173EC9C2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0" name="Straight Connector 529">
            <a:extLst>
              <a:ext uri="{FF2B5EF4-FFF2-40B4-BE49-F238E27FC236}">
                <a16:creationId xmlns:a16="http://schemas.microsoft.com/office/drawing/2014/main" id="{3BC1E017-0C6B-71C4-82AD-2465A73D367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1" name="Straight Connector 531">
            <a:extLst>
              <a:ext uri="{FF2B5EF4-FFF2-40B4-BE49-F238E27FC236}">
                <a16:creationId xmlns:a16="http://schemas.microsoft.com/office/drawing/2014/main" id="{34577228-2E35-B6BA-EC34-A844934205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2" name="Straight Connector 533">
            <a:extLst>
              <a:ext uri="{FF2B5EF4-FFF2-40B4-BE49-F238E27FC236}">
                <a16:creationId xmlns:a16="http://schemas.microsoft.com/office/drawing/2014/main" id="{C922F8D6-FC5A-15C0-5C7B-0102EC8DE4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3" name="Straight Connector 535">
            <a:extLst>
              <a:ext uri="{FF2B5EF4-FFF2-40B4-BE49-F238E27FC236}">
                <a16:creationId xmlns:a16="http://schemas.microsoft.com/office/drawing/2014/main" id="{B62B0215-41F2-6CCE-1E2F-9B0F82BD4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4" name="Straight Connector 537">
            <a:extLst>
              <a:ext uri="{FF2B5EF4-FFF2-40B4-BE49-F238E27FC236}">
                <a16:creationId xmlns:a16="http://schemas.microsoft.com/office/drawing/2014/main" id="{B5DBE9B1-8EE6-9AE9-17EC-852B81D8BD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405" name="Group 1008">
          <a:extLst>
            <a:ext uri="{FF2B5EF4-FFF2-40B4-BE49-F238E27FC236}">
              <a16:creationId xmlns:a16="http://schemas.microsoft.com/office/drawing/2014/main" id="{46615D8A-0D85-405D-89E4-6D36F9BBBC0E}"/>
            </a:ext>
          </a:extLst>
        </xdr:cNvPr>
        <xdr:cNvGrpSpPr>
          <a:grpSpLocks/>
        </xdr:cNvGrpSpPr>
      </xdr:nvGrpSpPr>
      <xdr:grpSpPr bwMode="auto">
        <a:xfrm>
          <a:off x="1937398" y="20560846"/>
          <a:ext cx="0" cy="102184"/>
          <a:chOff x="5475762" y="47760700"/>
          <a:chExt cx="314325" cy="230209"/>
        </a:xfrm>
      </xdr:grpSpPr>
      <xdr:cxnSp macro="">
        <xdr:nvCxnSpPr>
          <xdr:cNvPr id="2406" name="Straight Connector 2405">
            <a:extLst>
              <a:ext uri="{FF2B5EF4-FFF2-40B4-BE49-F238E27FC236}">
                <a16:creationId xmlns:a16="http://schemas.microsoft.com/office/drawing/2014/main" id="{B10C22BD-AF29-3DDF-19AD-6F43D4E00D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7" name="Straight Connector 529">
            <a:extLst>
              <a:ext uri="{FF2B5EF4-FFF2-40B4-BE49-F238E27FC236}">
                <a16:creationId xmlns:a16="http://schemas.microsoft.com/office/drawing/2014/main" id="{6F6E982D-D5C3-413A-5AC0-EB16079572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8" name="Straight Connector 531">
            <a:extLst>
              <a:ext uri="{FF2B5EF4-FFF2-40B4-BE49-F238E27FC236}">
                <a16:creationId xmlns:a16="http://schemas.microsoft.com/office/drawing/2014/main" id="{3EA783DF-39C1-C07F-4FD9-6C12A762DB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9" name="Straight Connector 533">
            <a:extLst>
              <a:ext uri="{FF2B5EF4-FFF2-40B4-BE49-F238E27FC236}">
                <a16:creationId xmlns:a16="http://schemas.microsoft.com/office/drawing/2014/main" id="{E24F0C76-E9FD-0041-EB82-C1C3C4F34D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0" name="Straight Connector 535">
            <a:extLst>
              <a:ext uri="{FF2B5EF4-FFF2-40B4-BE49-F238E27FC236}">
                <a16:creationId xmlns:a16="http://schemas.microsoft.com/office/drawing/2014/main" id="{046D59A5-D920-9B26-999D-C618E5EED3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1" name="Straight Connector 537">
            <a:extLst>
              <a:ext uri="{FF2B5EF4-FFF2-40B4-BE49-F238E27FC236}">
                <a16:creationId xmlns:a16="http://schemas.microsoft.com/office/drawing/2014/main" id="{8B9810FE-8B5B-D179-CD25-DB7D446E533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101</xdr:row>
      <xdr:rowOff>57150</xdr:rowOff>
    </xdr:from>
    <xdr:to>
      <xdr:col>17</xdr:col>
      <xdr:colOff>0</xdr:colOff>
      <xdr:row>103</xdr:row>
      <xdr:rowOff>0</xdr:rowOff>
    </xdr:to>
    <xdr:sp macro="" textlink="">
      <xdr:nvSpPr>
        <xdr:cNvPr id="2412" name="AutoShape 46">
          <a:extLst>
            <a:ext uri="{FF2B5EF4-FFF2-40B4-BE49-F238E27FC236}">
              <a16:creationId xmlns:a16="http://schemas.microsoft.com/office/drawing/2014/main" id="{7ADFA373-2AAE-40BE-8B5D-783A62A8A1F5}"/>
            </a:ext>
          </a:extLst>
        </xdr:cNvPr>
        <xdr:cNvSpPr>
          <a:spLocks noChangeArrowheads="1"/>
        </xdr:cNvSpPr>
      </xdr:nvSpPr>
      <xdr:spPr bwMode="auto">
        <a:xfrm>
          <a:off x="4895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101</xdr:row>
      <xdr:rowOff>57150</xdr:rowOff>
    </xdr:from>
    <xdr:to>
      <xdr:col>19</xdr:col>
      <xdr:colOff>0</xdr:colOff>
      <xdr:row>103</xdr:row>
      <xdr:rowOff>0</xdr:rowOff>
    </xdr:to>
    <xdr:sp macro="" textlink="">
      <xdr:nvSpPr>
        <xdr:cNvPr id="2413" name="AutoShape 46">
          <a:extLst>
            <a:ext uri="{FF2B5EF4-FFF2-40B4-BE49-F238E27FC236}">
              <a16:creationId xmlns:a16="http://schemas.microsoft.com/office/drawing/2014/main" id="{703CBE0E-142F-428A-B6E3-0062739DC2A2}"/>
            </a:ext>
          </a:extLst>
        </xdr:cNvPr>
        <xdr:cNvSpPr>
          <a:spLocks noChangeArrowheads="1"/>
        </xdr:cNvSpPr>
      </xdr:nvSpPr>
      <xdr:spPr bwMode="auto">
        <a:xfrm>
          <a:off x="5467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101</xdr:row>
      <xdr:rowOff>57150</xdr:rowOff>
    </xdr:from>
    <xdr:to>
      <xdr:col>21</xdr:col>
      <xdr:colOff>0</xdr:colOff>
      <xdr:row>103</xdr:row>
      <xdr:rowOff>0</xdr:rowOff>
    </xdr:to>
    <xdr:sp macro="" textlink="">
      <xdr:nvSpPr>
        <xdr:cNvPr id="2414" name="AutoShape 46">
          <a:extLst>
            <a:ext uri="{FF2B5EF4-FFF2-40B4-BE49-F238E27FC236}">
              <a16:creationId xmlns:a16="http://schemas.microsoft.com/office/drawing/2014/main" id="{F1D305B5-7175-4838-B0FA-98B9982B34C7}"/>
            </a:ext>
          </a:extLst>
        </xdr:cNvPr>
        <xdr:cNvSpPr>
          <a:spLocks noChangeArrowheads="1"/>
        </xdr:cNvSpPr>
      </xdr:nvSpPr>
      <xdr:spPr bwMode="auto">
        <a:xfrm>
          <a:off x="6038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101</xdr:row>
      <xdr:rowOff>57150</xdr:rowOff>
    </xdr:from>
    <xdr:to>
      <xdr:col>23</xdr:col>
      <xdr:colOff>0</xdr:colOff>
      <xdr:row>103</xdr:row>
      <xdr:rowOff>0</xdr:rowOff>
    </xdr:to>
    <xdr:sp macro="" textlink="">
      <xdr:nvSpPr>
        <xdr:cNvPr id="2415" name="AutoShape 46">
          <a:extLst>
            <a:ext uri="{FF2B5EF4-FFF2-40B4-BE49-F238E27FC236}">
              <a16:creationId xmlns:a16="http://schemas.microsoft.com/office/drawing/2014/main" id="{7C8E064A-3548-4410-93C5-E4E7EA1D9A05}"/>
            </a:ext>
          </a:extLst>
        </xdr:cNvPr>
        <xdr:cNvSpPr>
          <a:spLocks noChangeArrowheads="1"/>
        </xdr:cNvSpPr>
      </xdr:nvSpPr>
      <xdr:spPr bwMode="auto">
        <a:xfrm>
          <a:off x="6610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101</xdr:row>
      <xdr:rowOff>57150</xdr:rowOff>
    </xdr:from>
    <xdr:to>
      <xdr:col>25</xdr:col>
      <xdr:colOff>0</xdr:colOff>
      <xdr:row>103</xdr:row>
      <xdr:rowOff>0</xdr:rowOff>
    </xdr:to>
    <xdr:sp macro="" textlink="">
      <xdr:nvSpPr>
        <xdr:cNvPr id="2416" name="AutoShape 46">
          <a:extLst>
            <a:ext uri="{FF2B5EF4-FFF2-40B4-BE49-F238E27FC236}">
              <a16:creationId xmlns:a16="http://schemas.microsoft.com/office/drawing/2014/main" id="{AFBDA256-0E63-400D-90E8-AA5675CD639D}"/>
            </a:ext>
          </a:extLst>
        </xdr:cNvPr>
        <xdr:cNvSpPr>
          <a:spLocks noChangeArrowheads="1"/>
        </xdr:cNvSpPr>
      </xdr:nvSpPr>
      <xdr:spPr bwMode="auto">
        <a:xfrm>
          <a:off x="7181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25</xdr:col>
      <xdr:colOff>288635</xdr:colOff>
      <xdr:row>101</xdr:row>
      <xdr:rowOff>47529</xdr:rowOff>
    </xdr:from>
    <xdr:to>
      <xdr:col>26</xdr:col>
      <xdr:colOff>346363</xdr:colOff>
      <xdr:row>102</xdr:row>
      <xdr:rowOff>182804</xdr:rowOff>
    </xdr:to>
    <xdr:sp macro="" textlink="">
      <xdr:nvSpPr>
        <xdr:cNvPr id="2417" name="AutoShape 46">
          <a:extLst>
            <a:ext uri="{FF2B5EF4-FFF2-40B4-BE49-F238E27FC236}">
              <a16:creationId xmlns:a16="http://schemas.microsoft.com/office/drawing/2014/main" id="{5C279D48-3A60-4D75-A957-407C3820A545}"/>
            </a:ext>
          </a:extLst>
        </xdr:cNvPr>
        <xdr:cNvSpPr>
          <a:spLocks noChangeArrowheads="1"/>
        </xdr:cNvSpPr>
      </xdr:nvSpPr>
      <xdr:spPr bwMode="auto">
        <a:xfrm>
          <a:off x="8178029" y="20280938"/>
          <a:ext cx="346364" cy="32769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101</xdr:row>
      <xdr:rowOff>57150</xdr:rowOff>
    </xdr:from>
    <xdr:to>
      <xdr:col>29</xdr:col>
      <xdr:colOff>0</xdr:colOff>
      <xdr:row>103</xdr:row>
      <xdr:rowOff>0</xdr:rowOff>
    </xdr:to>
    <xdr:sp macro="" textlink="">
      <xdr:nvSpPr>
        <xdr:cNvPr id="2418" name="AutoShape 46">
          <a:extLst>
            <a:ext uri="{FF2B5EF4-FFF2-40B4-BE49-F238E27FC236}">
              <a16:creationId xmlns:a16="http://schemas.microsoft.com/office/drawing/2014/main" id="{45116576-967B-4E8E-96AB-97BCA4717D1B}"/>
            </a:ext>
          </a:extLst>
        </xdr:cNvPr>
        <xdr:cNvSpPr>
          <a:spLocks noChangeArrowheads="1"/>
        </xdr:cNvSpPr>
      </xdr:nvSpPr>
      <xdr:spPr bwMode="auto">
        <a:xfrm>
          <a:off x="8382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101</xdr:row>
      <xdr:rowOff>57150</xdr:rowOff>
    </xdr:from>
    <xdr:to>
      <xdr:col>31</xdr:col>
      <xdr:colOff>0</xdr:colOff>
      <xdr:row>103</xdr:row>
      <xdr:rowOff>0</xdr:rowOff>
    </xdr:to>
    <xdr:sp macro="" textlink="">
      <xdr:nvSpPr>
        <xdr:cNvPr id="2419" name="AutoShape 46">
          <a:extLst>
            <a:ext uri="{FF2B5EF4-FFF2-40B4-BE49-F238E27FC236}">
              <a16:creationId xmlns:a16="http://schemas.microsoft.com/office/drawing/2014/main" id="{0F256806-7BA4-4CFE-B732-7C1A2E6D493B}"/>
            </a:ext>
          </a:extLst>
        </xdr:cNvPr>
        <xdr:cNvSpPr>
          <a:spLocks noChangeArrowheads="1"/>
        </xdr:cNvSpPr>
      </xdr:nvSpPr>
      <xdr:spPr bwMode="auto">
        <a:xfrm>
          <a:off x="8953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101</xdr:row>
      <xdr:rowOff>57150</xdr:rowOff>
    </xdr:from>
    <xdr:to>
      <xdr:col>33</xdr:col>
      <xdr:colOff>0</xdr:colOff>
      <xdr:row>103</xdr:row>
      <xdr:rowOff>0</xdr:rowOff>
    </xdr:to>
    <xdr:sp macro="" textlink="">
      <xdr:nvSpPr>
        <xdr:cNvPr id="2420" name="AutoShape 46">
          <a:extLst>
            <a:ext uri="{FF2B5EF4-FFF2-40B4-BE49-F238E27FC236}">
              <a16:creationId xmlns:a16="http://schemas.microsoft.com/office/drawing/2014/main" id="{385DCB88-C1E3-43F5-92F5-D59115F14ED1}"/>
            </a:ext>
          </a:extLst>
        </xdr:cNvPr>
        <xdr:cNvSpPr>
          <a:spLocks noChangeArrowheads="1"/>
        </xdr:cNvSpPr>
      </xdr:nvSpPr>
      <xdr:spPr bwMode="auto">
        <a:xfrm>
          <a:off x="9525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101</xdr:row>
      <xdr:rowOff>57150</xdr:rowOff>
    </xdr:from>
    <xdr:to>
      <xdr:col>35</xdr:col>
      <xdr:colOff>0</xdr:colOff>
      <xdr:row>103</xdr:row>
      <xdr:rowOff>0</xdr:rowOff>
    </xdr:to>
    <xdr:sp macro="" textlink="">
      <xdr:nvSpPr>
        <xdr:cNvPr id="2421" name="AutoShape 46">
          <a:extLst>
            <a:ext uri="{FF2B5EF4-FFF2-40B4-BE49-F238E27FC236}">
              <a16:creationId xmlns:a16="http://schemas.microsoft.com/office/drawing/2014/main" id="{21F7988C-F5E1-4284-B006-7575ADD9B8E4}"/>
            </a:ext>
          </a:extLst>
        </xdr:cNvPr>
        <xdr:cNvSpPr>
          <a:spLocks noChangeArrowheads="1"/>
        </xdr:cNvSpPr>
      </xdr:nvSpPr>
      <xdr:spPr bwMode="auto">
        <a:xfrm>
          <a:off x="10096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101</xdr:row>
      <xdr:rowOff>57150</xdr:rowOff>
    </xdr:from>
    <xdr:to>
      <xdr:col>37</xdr:col>
      <xdr:colOff>0</xdr:colOff>
      <xdr:row>103</xdr:row>
      <xdr:rowOff>0</xdr:rowOff>
    </xdr:to>
    <xdr:sp macro="" textlink="">
      <xdr:nvSpPr>
        <xdr:cNvPr id="2422" name="AutoShape 46">
          <a:extLst>
            <a:ext uri="{FF2B5EF4-FFF2-40B4-BE49-F238E27FC236}">
              <a16:creationId xmlns:a16="http://schemas.microsoft.com/office/drawing/2014/main" id="{92093A0E-EDC2-4A37-8B54-A17D1507CFC7}"/>
            </a:ext>
          </a:extLst>
        </xdr:cNvPr>
        <xdr:cNvSpPr>
          <a:spLocks noChangeArrowheads="1"/>
        </xdr:cNvSpPr>
      </xdr:nvSpPr>
      <xdr:spPr bwMode="auto">
        <a:xfrm>
          <a:off x="10668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101</xdr:row>
      <xdr:rowOff>57150</xdr:rowOff>
    </xdr:from>
    <xdr:to>
      <xdr:col>39</xdr:col>
      <xdr:colOff>0</xdr:colOff>
      <xdr:row>103</xdr:row>
      <xdr:rowOff>0</xdr:rowOff>
    </xdr:to>
    <xdr:sp macro="" textlink="">
      <xdr:nvSpPr>
        <xdr:cNvPr id="2423" name="AutoShape 46">
          <a:extLst>
            <a:ext uri="{FF2B5EF4-FFF2-40B4-BE49-F238E27FC236}">
              <a16:creationId xmlns:a16="http://schemas.microsoft.com/office/drawing/2014/main" id="{96B24CEC-D934-45AF-A6A7-2977A45C43D9}"/>
            </a:ext>
          </a:extLst>
        </xdr:cNvPr>
        <xdr:cNvSpPr>
          <a:spLocks noChangeArrowheads="1"/>
        </xdr:cNvSpPr>
      </xdr:nvSpPr>
      <xdr:spPr bwMode="auto">
        <a:xfrm>
          <a:off x="11239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101</xdr:row>
      <xdr:rowOff>57150</xdr:rowOff>
    </xdr:from>
    <xdr:to>
      <xdr:col>41</xdr:col>
      <xdr:colOff>0</xdr:colOff>
      <xdr:row>103</xdr:row>
      <xdr:rowOff>0</xdr:rowOff>
    </xdr:to>
    <xdr:sp macro="" textlink="">
      <xdr:nvSpPr>
        <xdr:cNvPr id="2424" name="AutoShape 46">
          <a:extLst>
            <a:ext uri="{FF2B5EF4-FFF2-40B4-BE49-F238E27FC236}">
              <a16:creationId xmlns:a16="http://schemas.microsoft.com/office/drawing/2014/main" id="{AF52B916-33F0-48B0-8ECE-938DA537CA9D}"/>
            </a:ext>
          </a:extLst>
        </xdr:cNvPr>
        <xdr:cNvSpPr>
          <a:spLocks noChangeArrowheads="1"/>
        </xdr:cNvSpPr>
      </xdr:nvSpPr>
      <xdr:spPr bwMode="auto">
        <a:xfrm>
          <a:off x="11811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101</xdr:row>
      <xdr:rowOff>57150</xdr:rowOff>
    </xdr:from>
    <xdr:to>
      <xdr:col>43</xdr:col>
      <xdr:colOff>0</xdr:colOff>
      <xdr:row>103</xdr:row>
      <xdr:rowOff>0</xdr:rowOff>
    </xdr:to>
    <xdr:sp macro="" textlink="">
      <xdr:nvSpPr>
        <xdr:cNvPr id="2425" name="AutoShape 46">
          <a:extLst>
            <a:ext uri="{FF2B5EF4-FFF2-40B4-BE49-F238E27FC236}">
              <a16:creationId xmlns:a16="http://schemas.microsoft.com/office/drawing/2014/main" id="{29BAD7FF-6D37-4534-A319-2F4B2AC5B10D}"/>
            </a:ext>
          </a:extLst>
        </xdr:cNvPr>
        <xdr:cNvSpPr>
          <a:spLocks noChangeArrowheads="1"/>
        </xdr:cNvSpPr>
      </xdr:nvSpPr>
      <xdr:spPr bwMode="auto">
        <a:xfrm>
          <a:off x="12382500" y="19345275"/>
          <a:ext cx="285750" cy="323850"/>
        </a:xfrm>
        <a:prstGeom prst="triangle">
          <a:avLst>
            <a:gd name="adj" fmla="val 50000"/>
          </a:avLst>
        </a:prstGeom>
        <a:solidFill>
          <a:srgbClr val="C00000"/>
        </a:solidFill>
        <a:ln w="9525">
          <a:solidFill>
            <a:srgbClr val="000000"/>
          </a:solidFill>
          <a:miter lim="800000"/>
          <a:headEnd/>
          <a:tailEnd/>
        </a:ln>
      </xdr:spPr>
    </xdr:sp>
    <xdr:clientData/>
  </xdr:twoCellAnchor>
  <xdr:twoCellAnchor>
    <xdr:from>
      <xdr:col>44</xdr:col>
      <xdr:colOff>0</xdr:colOff>
      <xdr:row>101</xdr:row>
      <xdr:rowOff>57150</xdr:rowOff>
    </xdr:from>
    <xdr:to>
      <xdr:col>45</xdr:col>
      <xdr:colOff>0</xdr:colOff>
      <xdr:row>103</xdr:row>
      <xdr:rowOff>0</xdr:rowOff>
    </xdr:to>
    <xdr:sp macro="" textlink="">
      <xdr:nvSpPr>
        <xdr:cNvPr id="2426" name="AutoShape 46">
          <a:extLst>
            <a:ext uri="{FF2B5EF4-FFF2-40B4-BE49-F238E27FC236}">
              <a16:creationId xmlns:a16="http://schemas.microsoft.com/office/drawing/2014/main" id="{FDA56C72-4F2C-47E1-9A34-65C3F1CD2627}"/>
            </a:ext>
          </a:extLst>
        </xdr:cNvPr>
        <xdr:cNvSpPr>
          <a:spLocks noChangeArrowheads="1"/>
        </xdr:cNvSpPr>
      </xdr:nvSpPr>
      <xdr:spPr bwMode="auto">
        <a:xfrm>
          <a:off x="12954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101</xdr:row>
      <xdr:rowOff>57150</xdr:rowOff>
    </xdr:from>
    <xdr:to>
      <xdr:col>11</xdr:col>
      <xdr:colOff>0</xdr:colOff>
      <xdr:row>103</xdr:row>
      <xdr:rowOff>0</xdr:rowOff>
    </xdr:to>
    <xdr:sp macro="" textlink="">
      <xdr:nvSpPr>
        <xdr:cNvPr id="2427" name="AutoShape 46">
          <a:extLst>
            <a:ext uri="{FF2B5EF4-FFF2-40B4-BE49-F238E27FC236}">
              <a16:creationId xmlns:a16="http://schemas.microsoft.com/office/drawing/2014/main" id="{C5DEB9B0-8886-4C85-B83B-489A9FA383FA}"/>
            </a:ext>
          </a:extLst>
        </xdr:cNvPr>
        <xdr:cNvSpPr>
          <a:spLocks noChangeArrowheads="1"/>
        </xdr:cNvSpPr>
      </xdr:nvSpPr>
      <xdr:spPr bwMode="auto">
        <a:xfrm>
          <a:off x="3181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101</xdr:row>
      <xdr:rowOff>57150</xdr:rowOff>
    </xdr:from>
    <xdr:to>
      <xdr:col>13</xdr:col>
      <xdr:colOff>0</xdr:colOff>
      <xdr:row>103</xdr:row>
      <xdr:rowOff>0</xdr:rowOff>
    </xdr:to>
    <xdr:sp macro="" textlink="">
      <xdr:nvSpPr>
        <xdr:cNvPr id="2428" name="AutoShape 46">
          <a:extLst>
            <a:ext uri="{FF2B5EF4-FFF2-40B4-BE49-F238E27FC236}">
              <a16:creationId xmlns:a16="http://schemas.microsoft.com/office/drawing/2014/main" id="{8D048CD8-7EEF-439F-890F-1660153F8195}"/>
            </a:ext>
          </a:extLst>
        </xdr:cNvPr>
        <xdr:cNvSpPr>
          <a:spLocks noChangeArrowheads="1"/>
        </xdr:cNvSpPr>
      </xdr:nvSpPr>
      <xdr:spPr bwMode="auto">
        <a:xfrm>
          <a:off x="3752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101</xdr:row>
      <xdr:rowOff>57150</xdr:rowOff>
    </xdr:from>
    <xdr:to>
      <xdr:col>15</xdr:col>
      <xdr:colOff>0</xdr:colOff>
      <xdr:row>103</xdr:row>
      <xdr:rowOff>0</xdr:rowOff>
    </xdr:to>
    <xdr:sp macro="" textlink="">
      <xdr:nvSpPr>
        <xdr:cNvPr id="2429" name="AutoShape 46">
          <a:extLst>
            <a:ext uri="{FF2B5EF4-FFF2-40B4-BE49-F238E27FC236}">
              <a16:creationId xmlns:a16="http://schemas.microsoft.com/office/drawing/2014/main" id="{95EA071C-04BD-4010-802E-BF2E6E99EDE8}"/>
            </a:ext>
          </a:extLst>
        </xdr:cNvPr>
        <xdr:cNvSpPr>
          <a:spLocks noChangeArrowheads="1"/>
        </xdr:cNvSpPr>
      </xdr:nvSpPr>
      <xdr:spPr bwMode="auto">
        <a:xfrm>
          <a:off x="4324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101</xdr:row>
      <xdr:rowOff>57150</xdr:rowOff>
    </xdr:from>
    <xdr:to>
      <xdr:col>9</xdr:col>
      <xdr:colOff>0</xdr:colOff>
      <xdr:row>103</xdr:row>
      <xdr:rowOff>0</xdr:rowOff>
    </xdr:to>
    <xdr:sp macro="" textlink="">
      <xdr:nvSpPr>
        <xdr:cNvPr id="2430" name="AutoShape 46">
          <a:extLst>
            <a:ext uri="{FF2B5EF4-FFF2-40B4-BE49-F238E27FC236}">
              <a16:creationId xmlns:a16="http://schemas.microsoft.com/office/drawing/2014/main" id="{07A1BD05-904C-4735-B571-C69405FB9703}"/>
            </a:ext>
          </a:extLst>
        </xdr:cNvPr>
        <xdr:cNvSpPr>
          <a:spLocks noChangeArrowheads="1"/>
        </xdr:cNvSpPr>
      </xdr:nvSpPr>
      <xdr:spPr bwMode="auto">
        <a:xfrm>
          <a:off x="2409825" y="19345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101</xdr:row>
      <xdr:rowOff>57150</xdr:rowOff>
    </xdr:from>
    <xdr:to>
      <xdr:col>7</xdr:col>
      <xdr:colOff>0</xdr:colOff>
      <xdr:row>103</xdr:row>
      <xdr:rowOff>0</xdr:rowOff>
    </xdr:to>
    <xdr:sp macro="" textlink="">
      <xdr:nvSpPr>
        <xdr:cNvPr id="2431" name="AutoShape 46">
          <a:extLst>
            <a:ext uri="{FF2B5EF4-FFF2-40B4-BE49-F238E27FC236}">
              <a16:creationId xmlns:a16="http://schemas.microsoft.com/office/drawing/2014/main" id="{0FFF7C0B-2B44-4164-9B4E-90542B978F94}"/>
            </a:ext>
          </a:extLst>
        </xdr:cNvPr>
        <xdr:cNvSpPr>
          <a:spLocks noChangeArrowheads="1"/>
        </xdr:cNvSpPr>
      </xdr:nvSpPr>
      <xdr:spPr bwMode="auto">
        <a:xfrm>
          <a:off x="1819275" y="1934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101</xdr:row>
      <xdr:rowOff>57150</xdr:rowOff>
    </xdr:from>
    <xdr:to>
      <xdr:col>5</xdr:col>
      <xdr:colOff>0</xdr:colOff>
      <xdr:row>103</xdr:row>
      <xdr:rowOff>0</xdr:rowOff>
    </xdr:to>
    <xdr:sp macro="" textlink="">
      <xdr:nvSpPr>
        <xdr:cNvPr id="2432" name="AutoShape 46">
          <a:extLst>
            <a:ext uri="{FF2B5EF4-FFF2-40B4-BE49-F238E27FC236}">
              <a16:creationId xmlns:a16="http://schemas.microsoft.com/office/drawing/2014/main" id="{29ECE772-FDD1-485C-A749-B24AA58A73FB}"/>
            </a:ext>
          </a:extLst>
        </xdr:cNvPr>
        <xdr:cNvSpPr>
          <a:spLocks noChangeArrowheads="1"/>
        </xdr:cNvSpPr>
      </xdr:nvSpPr>
      <xdr:spPr bwMode="auto">
        <a:xfrm>
          <a:off x="1095375" y="1934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112</xdr:row>
      <xdr:rowOff>104775</xdr:rowOff>
    </xdr:from>
    <xdr:to>
      <xdr:col>6</xdr:col>
      <xdr:colOff>0</xdr:colOff>
      <xdr:row>113</xdr:row>
      <xdr:rowOff>19050</xdr:rowOff>
    </xdr:to>
    <xdr:grpSp>
      <xdr:nvGrpSpPr>
        <xdr:cNvPr id="2433" name="Group 1008">
          <a:extLst>
            <a:ext uri="{FF2B5EF4-FFF2-40B4-BE49-F238E27FC236}">
              <a16:creationId xmlns:a16="http://schemas.microsoft.com/office/drawing/2014/main" id="{57252D3A-806C-4DD8-BA28-BB9736095C98}"/>
            </a:ext>
          </a:extLst>
        </xdr:cNvPr>
        <xdr:cNvGrpSpPr>
          <a:grpSpLocks/>
        </xdr:cNvGrpSpPr>
      </xdr:nvGrpSpPr>
      <xdr:grpSpPr bwMode="auto">
        <a:xfrm>
          <a:off x="1937398" y="22128908"/>
          <a:ext cx="0" cy="102183"/>
          <a:chOff x="5475762" y="47760700"/>
          <a:chExt cx="314325" cy="230209"/>
        </a:xfrm>
      </xdr:grpSpPr>
      <xdr:cxnSp macro="">
        <xdr:nvCxnSpPr>
          <xdr:cNvPr id="2434" name="Straight Connector 2433">
            <a:extLst>
              <a:ext uri="{FF2B5EF4-FFF2-40B4-BE49-F238E27FC236}">
                <a16:creationId xmlns:a16="http://schemas.microsoft.com/office/drawing/2014/main" id="{90E32177-C185-1E2D-18A7-E4052F30F9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5" name="Straight Connector 529">
            <a:extLst>
              <a:ext uri="{FF2B5EF4-FFF2-40B4-BE49-F238E27FC236}">
                <a16:creationId xmlns:a16="http://schemas.microsoft.com/office/drawing/2014/main" id="{00767584-5E7D-F996-0254-BF72002588F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36" name="Straight Connector 531">
            <a:extLst>
              <a:ext uri="{FF2B5EF4-FFF2-40B4-BE49-F238E27FC236}">
                <a16:creationId xmlns:a16="http://schemas.microsoft.com/office/drawing/2014/main" id="{BD52AE45-9FC2-41C0-5A4D-421699168C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37" name="Straight Connector 533">
            <a:extLst>
              <a:ext uri="{FF2B5EF4-FFF2-40B4-BE49-F238E27FC236}">
                <a16:creationId xmlns:a16="http://schemas.microsoft.com/office/drawing/2014/main" id="{73534EB5-D963-D829-BD75-83EA6ECF7E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8" name="Straight Connector 535">
            <a:extLst>
              <a:ext uri="{FF2B5EF4-FFF2-40B4-BE49-F238E27FC236}">
                <a16:creationId xmlns:a16="http://schemas.microsoft.com/office/drawing/2014/main" id="{70CB32A3-0DFE-C51C-EA2F-414C1BE364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9" name="Straight Connector 537">
            <a:extLst>
              <a:ext uri="{FF2B5EF4-FFF2-40B4-BE49-F238E27FC236}">
                <a16:creationId xmlns:a16="http://schemas.microsoft.com/office/drawing/2014/main" id="{761741EC-F5C6-C131-F238-E78EB1FBB8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40" name="Group 1008">
          <a:extLst>
            <a:ext uri="{FF2B5EF4-FFF2-40B4-BE49-F238E27FC236}">
              <a16:creationId xmlns:a16="http://schemas.microsoft.com/office/drawing/2014/main" id="{6FDB2C5D-666A-4DF2-8697-8B342480AEDF}"/>
            </a:ext>
          </a:extLst>
        </xdr:cNvPr>
        <xdr:cNvGrpSpPr>
          <a:grpSpLocks/>
        </xdr:cNvGrpSpPr>
      </xdr:nvGrpSpPr>
      <xdr:grpSpPr bwMode="auto">
        <a:xfrm>
          <a:off x="1937398" y="22128908"/>
          <a:ext cx="0" cy="102183"/>
          <a:chOff x="5475762" y="47760700"/>
          <a:chExt cx="314325" cy="230209"/>
        </a:xfrm>
      </xdr:grpSpPr>
      <xdr:cxnSp macro="">
        <xdr:nvCxnSpPr>
          <xdr:cNvPr id="2441" name="Straight Connector 2440">
            <a:extLst>
              <a:ext uri="{FF2B5EF4-FFF2-40B4-BE49-F238E27FC236}">
                <a16:creationId xmlns:a16="http://schemas.microsoft.com/office/drawing/2014/main" id="{C1F6B17C-5126-4F8D-6D0F-8464C577934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2" name="Straight Connector 529">
            <a:extLst>
              <a:ext uri="{FF2B5EF4-FFF2-40B4-BE49-F238E27FC236}">
                <a16:creationId xmlns:a16="http://schemas.microsoft.com/office/drawing/2014/main" id="{39ABDEC3-B42D-78D7-2662-FEA23A0A530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43" name="Straight Connector 531">
            <a:extLst>
              <a:ext uri="{FF2B5EF4-FFF2-40B4-BE49-F238E27FC236}">
                <a16:creationId xmlns:a16="http://schemas.microsoft.com/office/drawing/2014/main" id="{8E999581-1C54-91E5-DE5A-EA044C1A2AA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44" name="Straight Connector 533">
            <a:extLst>
              <a:ext uri="{FF2B5EF4-FFF2-40B4-BE49-F238E27FC236}">
                <a16:creationId xmlns:a16="http://schemas.microsoft.com/office/drawing/2014/main" id="{22AC0D5A-EC6B-4BAA-BF83-D12EFDFB316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5" name="Straight Connector 535">
            <a:extLst>
              <a:ext uri="{FF2B5EF4-FFF2-40B4-BE49-F238E27FC236}">
                <a16:creationId xmlns:a16="http://schemas.microsoft.com/office/drawing/2014/main" id="{83322ECE-0CCD-B19B-8DAF-8F30936841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6" name="Straight Connector 537">
            <a:extLst>
              <a:ext uri="{FF2B5EF4-FFF2-40B4-BE49-F238E27FC236}">
                <a16:creationId xmlns:a16="http://schemas.microsoft.com/office/drawing/2014/main" id="{76B3D286-7413-225C-E5BE-9C6ED221A22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47625</xdr:rowOff>
    </xdr:to>
    <xdr:grpSp>
      <xdr:nvGrpSpPr>
        <xdr:cNvPr id="2447" name="Group 1008">
          <a:extLst>
            <a:ext uri="{FF2B5EF4-FFF2-40B4-BE49-F238E27FC236}">
              <a16:creationId xmlns:a16="http://schemas.microsoft.com/office/drawing/2014/main" id="{E4E2CA3D-B991-479A-BF7D-24AD0A0CA12B}"/>
            </a:ext>
          </a:extLst>
        </xdr:cNvPr>
        <xdr:cNvGrpSpPr>
          <a:grpSpLocks/>
        </xdr:cNvGrpSpPr>
      </xdr:nvGrpSpPr>
      <xdr:grpSpPr bwMode="auto">
        <a:xfrm>
          <a:off x="1937398" y="22157483"/>
          <a:ext cx="0" cy="102183"/>
          <a:chOff x="5475762" y="47760700"/>
          <a:chExt cx="314325" cy="230209"/>
        </a:xfrm>
      </xdr:grpSpPr>
      <xdr:cxnSp macro="">
        <xdr:nvCxnSpPr>
          <xdr:cNvPr id="2448" name="Straight Connector 2447">
            <a:extLst>
              <a:ext uri="{FF2B5EF4-FFF2-40B4-BE49-F238E27FC236}">
                <a16:creationId xmlns:a16="http://schemas.microsoft.com/office/drawing/2014/main" id="{DB7E278B-0B62-BF96-E17E-FB18423346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9" name="Straight Connector 529">
            <a:extLst>
              <a:ext uri="{FF2B5EF4-FFF2-40B4-BE49-F238E27FC236}">
                <a16:creationId xmlns:a16="http://schemas.microsoft.com/office/drawing/2014/main" id="{94795F73-4035-0555-A559-51C22A32C997}"/>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50" name="Straight Connector 531">
            <a:extLst>
              <a:ext uri="{FF2B5EF4-FFF2-40B4-BE49-F238E27FC236}">
                <a16:creationId xmlns:a16="http://schemas.microsoft.com/office/drawing/2014/main" id="{EF9395DE-8B03-597F-7750-05F6C295DC3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51" name="Straight Connector 533">
            <a:extLst>
              <a:ext uri="{FF2B5EF4-FFF2-40B4-BE49-F238E27FC236}">
                <a16:creationId xmlns:a16="http://schemas.microsoft.com/office/drawing/2014/main" id="{1A6E6060-8C03-5868-D3CB-7D5F466BDD7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2" name="Straight Connector 535">
            <a:extLst>
              <a:ext uri="{FF2B5EF4-FFF2-40B4-BE49-F238E27FC236}">
                <a16:creationId xmlns:a16="http://schemas.microsoft.com/office/drawing/2014/main" id="{FBB2E5A6-A137-84FF-ABCA-50AB568B985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3" name="Straight Connector 537">
            <a:extLst>
              <a:ext uri="{FF2B5EF4-FFF2-40B4-BE49-F238E27FC236}">
                <a16:creationId xmlns:a16="http://schemas.microsoft.com/office/drawing/2014/main" id="{F050E10E-F116-F554-D9C4-F65B2CBF0B03}"/>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57150</xdr:rowOff>
    </xdr:to>
    <xdr:grpSp>
      <xdr:nvGrpSpPr>
        <xdr:cNvPr id="2454" name="Group 1008">
          <a:extLst>
            <a:ext uri="{FF2B5EF4-FFF2-40B4-BE49-F238E27FC236}">
              <a16:creationId xmlns:a16="http://schemas.microsoft.com/office/drawing/2014/main" id="{BA88D2F1-260B-4C02-8972-96E8D3716B7B}"/>
            </a:ext>
          </a:extLst>
        </xdr:cNvPr>
        <xdr:cNvGrpSpPr>
          <a:grpSpLocks/>
        </xdr:cNvGrpSpPr>
      </xdr:nvGrpSpPr>
      <xdr:grpSpPr bwMode="auto">
        <a:xfrm>
          <a:off x="1937398" y="22157483"/>
          <a:ext cx="0" cy="111708"/>
          <a:chOff x="5475762" y="47760700"/>
          <a:chExt cx="314325" cy="230209"/>
        </a:xfrm>
      </xdr:grpSpPr>
      <xdr:cxnSp macro="">
        <xdr:nvCxnSpPr>
          <xdr:cNvPr id="2455" name="Straight Connector 2454">
            <a:extLst>
              <a:ext uri="{FF2B5EF4-FFF2-40B4-BE49-F238E27FC236}">
                <a16:creationId xmlns:a16="http://schemas.microsoft.com/office/drawing/2014/main" id="{E66D5374-789C-2B8D-98B6-63CF545D4B3D}"/>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56" name="Straight Connector 529">
            <a:extLst>
              <a:ext uri="{FF2B5EF4-FFF2-40B4-BE49-F238E27FC236}">
                <a16:creationId xmlns:a16="http://schemas.microsoft.com/office/drawing/2014/main" id="{B0F2C3A7-8555-8192-F3E7-2632FA22FDC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457" name="Straight Connector 531">
            <a:extLst>
              <a:ext uri="{FF2B5EF4-FFF2-40B4-BE49-F238E27FC236}">
                <a16:creationId xmlns:a16="http://schemas.microsoft.com/office/drawing/2014/main" id="{36CF08D7-52E9-2648-88D4-BF0850219DC8}"/>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458" name="Straight Connector 533">
            <a:extLst>
              <a:ext uri="{FF2B5EF4-FFF2-40B4-BE49-F238E27FC236}">
                <a16:creationId xmlns:a16="http://schemas.microsoft.com/office/drawing/2014/main" id="{B3A13714-C603-415C-6208-EAEF9551CF6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59" name="Straight Connector 535">
            <a:extLst>
              <a:ext uri="{FF2B5EF4-FFF2-40B4-BE49-F238E27FC236}">
                <a16:creationId xmlns:a16="http://schemas.microsoft.com/office/drawing/2014/main" id="{138C01EA-4B5A-CC12-0060-CFB6EA43E1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60" name="Straight Connector 537">
            <a:extLst>
              <a:ext uri="{FF2B5EF4-FFF2-40B4-BE49-F238E27FC236}">
                <a16:creationId xmlns:a16="http://schemas.microsoft.com/office/drawing/2014/main" id="{BF9E4353-A809-DF7D-DACD-703B689CE3F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1" name="Group 1008">
          <a:extLst>
            <a:ext uri="{FF2B5EF4-FFF2-40B4-BE49-F238E27FC236}">
              <a16:creationId xmlns:a16="http://schemas.microsoft.com/office/drawing/2014/main" id="{C94C0FF3-7254-42F7-9BBB-B3D7229D9DC5}"/>
            </a:ext>
          </a:extLst>
        </xdr:cNvPr>
        <xdr:cNvGrpSpPr>
          <a:grpSpLocks/>
        </xdr:cNvGrpSpPr>
      </xdr:nvGrpSpPr>
      <xdr:grpSpPr bwMode="auto">
        <a:xfrm>
          <a:off x="1937398" y="22128908"/>
          <a:ext cx="0" cy="102183"/>
          <a:chOff x="5475762" y="47760700"/>
          <a:chExt cx="314325" cy="230209"/>
        </a:xfrm>
      </xdr:grpSpPr>
      <xdr:cxnSp macro="">
        <xdr:nvCxnSpPr>
          <xdr:cNvPr id="2462" name="Straight Connector 2461">
            <a:extLst>
              <a:ext uri="{FF2B5EF4-FFF2-40B4-BE49-F238E27FC236}">
                <a16:creationId xmlns:a16="http://schemas.microsoft.com/office/drawing/2014/main" id="{9C6347FB-974D-15F1-87C8-68396C4087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63" name="Straight Connector 529">
            <a:extLst>
              <a:ext uri="{FF2B5EF4-FFF2-40B4-BE49-F238E27FC236}">
                <a16:creationId xmlns:a16="http://schemas.microsoft.com/office/drawing/2014/main" id="{CBF58EFC-DF63-BD20-BCAB-196035C72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64" name="Straight Connector 531">
            <a:extLst>
              <a:ext uri="{FF2B5EF4-FFF2-40B4-BE49-F238E27FC236}">
                <a16:creationId xmlns:a16="http://schemas.microsoft.com/office/drawing/2014/main" id="{9EF2F14F-9191-ECB1-91F1-6AA583BAAD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65" name="Straight Connector 533">
            <a:extLst>
              <a:ext uri="{FF2B5EF4-FFF2-40B4-BE49-F238E27FC236}">
                <a16:creationId xmlns:a16="http://schemas.microsoft.com/office/drawing/2014/main" id="{CA2889B6-0716-F0BF-7117-50662B8210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6" name="Straight Connector 535">
            <a:extLst>
              <a:ext uri="{FF2B5EF4-FFF2-40B4-BE49-F238E27FC236}">
                <a16:creationId xmlns:a16="http://schemas.microsoft.com/office/drawing/2014/main" id="{3438EE83-E9CD-9C60-C4BE-72AB9BBFE63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7" name="Straight Connector 537">
            <a:extLst>
              <a:ext uri="{FF2B5EF4-FFF2-40B4-BE49-F238E27FC236}">
                <a16:creationId xmlns:a16="http://schemas.microsoft.com/office/drawing/2014/main" id="{FC2A6BFD-1B9A-230D-11F6-4A7A41815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8" name="Group 1008">
          <a:extLst>
            <a:ext uri="{FF2B5EF4-FFF2-40B4-BE49-F238E27FC236}">
              <a16:creationId xmlns:a16="http://schemas.microsoft.com/office/drawing/2014/main" id="{A77B0D90-10EC-4DE3-AEA5-6A3E8C334301}"/>
            </a:ext>
          </a:extLst>
        </xdr:cNvPr>
        <xdr:cNvGrpSpPr>
          <a:grpSpLocks/>
        </xdr:cNvGrpSpPr>
      </xdr:nvGrpSpPr>
      <xdr:grpSpPr bwMode="auto">
        <a:xfrm>
          <a:off x="1937398" y="22128908"/>
          <a:ext cx="0" cy="102183"/>
          <a:chOff x="5475762" y="47760700"/>
          <a:chExt cx="314325" cy="230209"/>
        </a:xfrm>
      </xdr:grpSpPr>
      <xdr:cxnSp macro="">
        <xdr:nvCxnSpPr>
          <xdr:cNvPr id="2469" name="Straight Connector 2468">
            <a:extLst>
              <a:ext uri="{FF2B5EF4-FFF2-40B4-BE49-F238E27FC236}">
                <a16:creationId xmlns:a16="http://schemas.microsoft.com/office/drawing/2014/main" id="{95BA6726-AFBE-8671-0A28-21545FE87B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0" name="Straight Connector 529">
            <a:extLst>
              <a:ext uri="{FF2B5EF4-FFF2-40B4-BE49-F238E27FC236}">
                <a16:creationId xmlns:a16="http://schemas.microsoft.com/office/drawing/2014/main" id="{F8065EFD-8062-802D-35BC-DFE2AFCA6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1" name="Straight Connector 531">
            <a:extLst>
              <a:ext uri="{FF2B5EF4-FFF2-40B4-BE49-F238E27FC236}">
                <a16:creationId xmlns:a16="http://schemas.microsoft.com/office/drawing/2014/main" id="{EB45A4C8-DB7D-5F68-5077-A5EE97D10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2" name="Straight Connector 533">
            <a:extLst>
              <a:ext uri="{FF2B5EF4-FFF2-40B4-BE49-F238E27FC236}">
                <a16:creationId xmlns:a16="http://schemas.microsoft.com/office/drawing/2014/main" id="{B878EE4B-4331-E68F-8186-607A64E8C4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3" name="Straight Connector 535">
            <a:extLst>
              <a:ext uri="{FF2B5EF4-FFF2-40B4-BE49-F238E27FC236}">
                <a16:creationId xmlns:a16="http://schemas.microsoft.com/office/drawing/2014/main" id="{B9E7561D-06D9-5B99-F27C-957810474F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4" name="Straight Connector 537">
            <a:extLst>
              <a:ext uri="{FF2B5EF4-FFF2-40B4-BE49-F238E27FC236}">
                <a16:creationId xmlns:a16="http://schemas.microsoft.com/office/drawing/2014/main" id="{D9C7DCAA-7423-9B85-397F-516A2A185B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75" name="Group 1008">
          <a:extLst>
            <a:ext uri="{FF2B5EF4-FFF2-40B4-BE49-F238E27FC236}">
              <a16:creationId xmlns:a16="http://schemas.microsoft.com/office/drawing/2014/main" id="{C6AF6EBC-D06F-464F-ACAB-D74DB6554420}"/>
            </a:ext>
          </a:extLst>
        </xdr:cNvPr>
        <xdr:cNvGrpSpPr>
          <a:grpSpLocks/>
        </xdr:cNvGrpSpPr>
      </xdr:nvGrpSpPr>
      <xdr:grpSpPr bwMode="auto">
        <a:xfrm>
          <a:off x="1937398" y="22128908"/>
          <a:ext cx="0" cy="102183"/>
          <a:chOff x="5475762" y="47760700"/>
          <a:chExt cx="314325" cy="230209"/>
        </a:xfrm>
      </xdr:grpSpPr>
      <xdr:cxnSp macro="">
        <xdr:nvCxnSpPr>
          <xdr:cNvPr id="2476" name="Straight Connector 2475">
            <a:extLst>
              <a:ext uri="{FF2B5EF4-FFF2-40B4-BE49-F238E27FC236}">
                <a16:creationId xmlns:a16="http://schemas.microsoft.com/office/drawing/2014/main" id="{847C4104-943D-0023-6087-E13673591F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7" name="Straight Connector 529">
            <a:extLst>
              <a:ext uri="{FF2B5EF4-FFF2-40B4-BE49-F238E27FC236}">
                <a16:creationId xmlns:a16="http://schemas.microsoft.com/office/drawing/2014/main" id="{2578FBC1-6B9D-0E01-C4B9-A87E417C56C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8" name="Straight Connector 531">
            <a:extLst>
              <a:ext uri="{FF2B5EF4-FFF2-40B4-BE49-F238E27FC236}">
                <a16:creationId xmlns:a16="http://schemas.microsoft.com/office/drawing/2014/main" id="{E116F52F-E9D4-7AB3-5DD9-F786762339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9" name="Straight Connector 533">
            <a:extLst>
              <a:ext uri="{FF2B5EF4-FFF2-40B4-BE49-F238E27FC236}">
                <a16:creationId xmlns:a16="http://schemas.microsoft.com/office/drawing/2014/main" id="{68E75FA0-70CD-40C4-8944-E37309EA94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0" name="Straight Connector 535">
            <a:extLst>
              <a:ext uri="{FF2B5EF4-FFF2-40B4-BE49-F238E27FC236}">
                <a16:creationId xmlns:a16="http://schemas.microsoft.com/office/drawing/2014/main" id="{255BDAD0-F64F-A0C1-F7EC-929A6A432C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1" name="Straight Connector 537">
            <a:extLst>
              <a:ext uri="{FF2B5EF4-FFF2-40B4-BE49-F238E27FC236}">
                <a16:creationId xmlns:a16="http://schemas.microsoft.com/office/drawing/2014/main" id="{9C8D1545-77B1-163B-5F5B-8DC75D2FF3C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2" name="Group 1008">
          <a:extLst>
            <a:ext uri="{FF2B5EF4-FFF2-40B4-BE49-F238E27FC236}">
              <a16:creationId xmlns:a16="http://schemas.microsoft.com/office/drawing/2014/main" id="{3BB8C463-FB3F-4CDB-B970-B15562E8A3A2}"/>
            </a:ext>
          </a:extLst>
        </xdr:cNvPr>
        <xdr:cNvGrpSpPr>
          <a:grpSpLocks/>
        </xdr:cNvGrpSpPr>
      </xdr:nvGrpSpPr>
      <xdr:grpSpPr bwMode="auto">
        <a:xfrm>
          <a:off x="1937398" y="22128908"/>
          <a:ext cx="0" cy="102183"/>
          <a:chOff x="5475762" y="47760700"/>
          <a:chExt cx="314325" cy="230209"/>
        </a:xfrm>
      </xdr:grpSpPr>
      <xdr:cxnSp macro="">
        <xdr:nvCxnSpPr>
          <xdr:cNvPr id="2483" name="Straight Connector 2482">
            <a:extLst>
              <a:ext uri="{FF2B5EF4-FFF2-40B4-BE49-F238E27FC236}">
                <a16:creationId xmlns:a16="http://schemas.microsoft.com/office/drawing/2014/main" id="{1DEDAF6E-E633-BAFA-6991-F3A16604892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84" name="Straight Connector 529">
            <a:extLst>
              <a:ext uri="{FF2B5EF4-FFF2-40B4-BE49-F238E27FC236}">
                <a16:creationId xmlns:a16="http://schemas.microsoft.com/office/drawing/2014/main" id="{D0F35FD9-6E0C-DC93-EA0D-84A86C8BBF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85" name="Straight Connector 531">
            <a:extLst>
              <a:ext uri="{FF2B5EF4-FFF2-40B4-BE49-F238E27FC236}">
                <a16:creationId xmlns:a16="http://schemas.microsoft.com/office/drawing/2014/main" id="{64FE4CBD-D100-7401-CD4A-1D9031D3FA5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86" name="Straight Connector 533">
            <a:extLst>
              <a:ext uri="{FF2B5EF4-FFF2-40B4-BE49-F238E27FC236}">
                <a16:creationId xmlns:a16="http://schemas.microsoft.com/office/drawing/2014/main" id="{CA4C7797-BC29-58B0-77DE-AA1C7C8472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7" name="Straight Connector 535">
            <a:extLst>
              <a:ext uri="{FF2B5EF4-FFF2-40B4-BE49-F238E27FC236}">
                <a16:creationId xmlns:a16="http://schemas.microsoft.com/office/drawing/2014/main" id="{6F6A24CF-6C1E-3C60-588C-254469AD1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8" name="Straight Connector 537">
            <a:extLst>
              <a:ext uri="{FF2B5EF4-FFF2-40B4-BE49-F238E27FC236}">
                <a16:creationId xmlns:a16="http://schemas.microsoft.com/office/drawing/2014/main" id="{7D399FA8-C779-67DF-DA79-0ED514F34D5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9" name="Group 1008">
          <a:extLst>
            <a:ext uri="{FF2B5EF4-FFF2-40B4-BE49-F238E27FC236}">
              <a16:creationId xmlns:a16="http://schemas.microsoft.com/office/drawing/2014/main" id="{E5EFCC66-F9BE-460F-B6F6-8944077820FB}"/>
            </a:ext>
          </a:extLst>
        </xdr:cNvPr>
        <xdr:cNvGrpSpPr>
          <a:grpSpLocks/>
        </xdr:cNvGrpSpPr>
      </xdr:nvGrpSpPr>
      <xdr:grpSpPr bwMode="auto">
        <a:xfrm>
          <a:off x="1937398" y="22128908"/>
          <a:ext cx="0" cy="102183"/>
          <a:chOff x="5475762" y="47760700"/>
          <a:chExt cx="314325" cy="230209"/>
        </a:xfrm>
      </xdr:grpSpPr>
      <xdr:cxnSp macro="">
        <xdr:nvCxnSpPr>
          <xdr:cNvPr id="2490" name="Straight Connector 2489">
            <a:extLst>
              <a:ext uri="{FF2B5EF4-FFF2-40B4-BE49-F238E27FC236}">
                <a16:creationId xmlns:a16="http://schemas.microsoft.com/office/drawing/2014/main" id="{E488CEA0-605E-A3A7-8272-4B0EE466443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1" name="Straight Connector 529">
            <a:extLst>
              <a:ext uri="{FF2B5EF4-FFF2-40B4-BE49-F238E27FC236}">
                <a16:creationId xmlns:a16="http://schemas.microsoft.com/office/drawing/2014/main" id="{A5B219F4-C9F5-4DFF-1D8E-21FF1C97B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2" name="Straight Connector 531">
            <a:extLst>
              <a:ext uri="{FF2B5EF4-FFF2-40B4-BE49-F238E27FC236}">
                <a16:creationId xmlns:a16="http://schemas.microsoft.com/office/drawing/2014/main" id="{099D889A-A7B5-F3AB-C1E9-658BBCC52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93" name="Straight Connector 533">
            <a:extLst>
              <a:ext uri="{FF2B5EF4-FFF2-40B4-BE49-F238E27FC236}">
                <a16:creationId xmlns:a16="http://schemas.microsoft.com/office/drawing/2014/main" id="{4B286EA5-C1FD-D5EF-682E-28D766B174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4" name="Straight Connector 535">
            <a:extLst>
              <a:ext uri="{FF2B5EF4-FFF2-40B4-BE49-F238E27FC236}">
                <a16:creationId xmlns:a16="http://schemas.microsoft.com/office/drawing/2014/main" id="{6824A72B-B7B0-F5AC-F277-42116DA084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5" name="Straight Connector 537">
            <a:extLst>
              <a:ext uri="{FF2B5EF4-FFF2-40B4-BE49-F238E27FC236}">
                <a16:creationId xmlns:a16="http://schemas.microsoft.com/office/drawing/2014/main" id="{6FFFD648-D0F9-01D1-343C-9AF712C6531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96" name="Group 1008">
          <a:extLst>
            <a:ext uri="{FF2B5EF4-FFF2-40B4-BE49-F238E27FC236}">
              <a16:creationId xmlns:a16="http://schemas.microsoft.com/office/drawing/2014/main" id="{8CBD69E6-C502-4704-8AD0-69BCB75F9072}"/>
            </a:ext>
          </a:extLst>
        </xdr:cNvPr>
        <xdr:cNvGrpSpPr>
          <a:grpSpLocks/>
        </xdr:cNvGrpSpPr>
      </xdr:nvGrpSpPr>
      <xdr:grpSpPr bwMode="auto">
        <a:xfrm>
          <a:off x="1937398" y="22128908"/>
          <a:ext cx="0" cy="102183"/>
          <a:chOff x="5475762" y="47760700"/>
          <a:chExt cx="314325" cy="230209"/>
        </a:xfrm>
      </xdr:grpSpPr>
      <xdr:cxnSp macro="">
        <xdr:nvCxnSpPr>
          <xdr:cNvPr id="2497" name="Straight Connector 2496">
            <a:extLst>
              <a:ext uri="{FF2B5EF4-FFF2-40B4-BE49-F238E27FC236}">
                <a16:creationId xmlns:a16="http://schemas.microsoft.com/office/drawing/2014/main" id="{4618D297-AE09-94A8-941F-887A029CF7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8" name="Straight Connector 529">
            <a:extLst>
              <a:ext uri="{FF2B5EF4-FFF2-40B4-BE49-F238E27FC236}">
                <a16:creationId xmlns:a16="http://schemas.microsoft.com/office/drawing/2014/main" id="{9851A2BF-C40F-7016-5B2A-0966ECBDFF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9" name="Straight Connector 531">
            <a:extLst>
              <a:ext uri="{FF2B5EF4-FFF2-40B4-BE49-F238E27FC236}">
                <a16:creationId xmlns:a16="http://schemas.microsoft.com/office/drawing/2014/main" id="{B2512387-4185-8C3E-E330-984FEC826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0" name="Straight Connector 533">
            <a:extLst>
              <a:ext uri="{FF2B5EF4-FFF2-40B4-BE49-F238E27FC236}">
                <a16:creationId xmlns:a16="http://schemas.microsoft.com/office/drawing/2014/main" id="{1DF7E62D-475E-823A-B978-C3385E6741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1" name="Straight Connector 535">
            <a:extLst>
              <a:ext uri="{FF2B5EF4-FFF2-40B4-BE49-F238E27FC236}">
                <a16:creationId xmlns:a16="http://schemas.microsoft.com/office/drawing/2014/main" id="{C3ACEA06-77E4-A392-AD94-38A4C0BF27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2" name="Straight Connector 537">
            <a:extLst>
              <a:ext uri="{FF2B5EF4-FFF2-40B4-BE49-F238E27FC236}">
                <a16:creationId xmlns:a16="http://schemas.microsoft.com/office/drawing/2014/main" id="{13A7B23E-6D81-51E4-E031-E73EDD2441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03" name="Group 1008">
          <a:extLst>
            <a:ext uri="{FF2B5EF4-FFF2-40B4-BE49-F238E27FC236}">
              <a16:creationId xmlns:a16="http://schemas.microsoft.com/office/drawing/2014/main" id="{41CF90D7-FA0C-427F-8619-B7E2A048FDDF}"/>
            </a:ext>
          </a:extLst>
        </xdr:cNvPr>
        <xdr:cNvGrpSpPr>
          <a:grpSpLocks/>
        </xdr:cNvGrpSpPr>
      </xdr:nvGrpSpPr>
      <xdr:grpSpPr bwMode="auto">
        <a:xfrm>
          <a:off x="1937398" y="22128908"/>
          <a:ext cx="0" cy="102183"/>
          <a:chOff x="5475762" y="47760700"/>
          <a:chExt cx="314325" cy="230209"/>
        </a:xfrm>
      </xdr:grpSpPr>
      <xdr:cxnSp macro="">
        <xdr:nvCxnSpPr>
          <xdr:cNvPr id="2504" name="Straight Connector 2503">
            <a:extLst>
              <a:ext uri="{FF2B5EF4-FFF2-40B4-BE49-F238E27FC236}">
                <a16:creationId xmlns:a16="http://schemas.microsoft.com/office/drawing/2014/main" id="{0B9A793B-4115-9DFA-B97C-2692FD1E09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5" name="Straight Connector 529">
            <a:extLst>
              <a:ext uri="{FF2B5EF4-FFF2-40B4-BE49-F238E27FC236}">
                <a16:creationId xmlns:a16="http://schemas.microsoft.com/office/drawing/2014/main" id="{D750727D-3660-524B-7ECB-EFBB147CCE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06" name="Straight Connector 531">
            <a:extLst>
              <a:ext uri="{FF2B5EF4-FFF2-40B4-BE49-F238E27FC236}">
                <a16:creationId xmlns:a16="http://schemas.microsoft.com/office/drawing/2014/main" id="{449660D7-FA50-7A8F-BE5D-EE3662E5CA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7" name="Straight Connector 533">
            <a:extLst>
              <a:ext uri="{FF2B5EF4-FFF2-40B4-BE49-F238E27FC236}">
                <a16:creationId xmlns:a16="http://schemas.microsoft.com/office/drawing/2014/main" id="{8C19512E-DD08-F726-264F-E0830E302A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8" name="Straight Connector 535">
            <a:extLst>
              <a:ext uri="{FF2B5EF4-FFF2-40B4-BE49-F238E27FC236}">
                <a16:creationId xmlns:a16="http://schemas.microsoft.com/office/drawing/2014/main" id="{D99A6ED7-B1FE-2BF8-318A-F4FB9B879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9" name="Straight Connector 537">
            <a:extLst>
              <a:ext uri="{FF2B5EF4-FFF2-40B4-BE49-F238E27FC236}">
                <a16:creationId xmlns:a16="http://schemas.microsoft.com/office/drawing/2014/main" id="{5D72019D-8BCC-8333-7977-9159312BB63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0" name="Group 1008">
          <a:extLst>
            <a:ext uri="{FF2B5EF4-FFF2-40B4-BE49-F238E27FC236}">
              <a16:creationId xmlns:a16="http://schemas.microsoft.com/office/drawing/2014/main" id="{5918180A-BBE9-4633-B537-39411FBE07FB}"/>
            </a:ext>
          </a:extLst>
        </xdr:cNvPr>
        <xdr:cNvGrpSpPr>
          <a:grpSpLocks/>
        </xdr:cNvGrpSpPr>
      </xdr:nvGrpSpPr>
      <xdr:grpSpPr bwMode="auto">
        <a:xfrm>
          <a:off x="1937398" y="22128908"/>
          <a:ext cx="0" cy="102183"/>
          <a:chOff x="5475762" y="47760700"/>
          <a:chExt cx="314325" cy="230209"/>
        </a:xfrm>
      </xdr:grpSpPr>
      <xdr:cxnSp macro="">
        <xdr:nvCxnSpPr>
          <xdr:cNvPr id="2511" name="Straight Connector 2510">
            <a:extLst>
              <a:ext uri="{FF2B5EF4-FFF2-40B4-BE49-F238E27FC236}">
                <a16:creationId xmlns:a16="http://schemas.microsoft.com/office/drawing/2014/main" id="{174CB4AE-BB63-DC55-97F8-6283A110CE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2" name="Straight Connector 529">
            <a:extLst>
              <a:ext uri="{FF2B5EF4-FFF2-40B4-BE49-F238E27FC236}">
                <a16:creationId xmlns:a16="http://schemas.microsoft.com/office/drawing/2014/main" id="{063752DF-7D7F-CFFE-4FAE-D4D78C1DE8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3" name="Straight Connector 531">
            <a:extLst>
              <a:ext uri="{FF2B5EF4-FFF2-40B4-BE49-F238E27FC236}">
                <a16:creationId xmlns:a16="http://schemas.microsoft.com/office/drawing/2014/main" id="{EBE80369-A331-90C8-A167-E5FA41CA65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14" name="Straight Connector 533">
            <a:extLst>
              <a:ext uri="{FF2B5EF4-FFF2-40B4-BE49-F238E27FC236}">
                <a16:creationId xmlns:a16="http://schemas.microsoft.com/office/drawing/2014/main" id="{7E29A0CC-A613-4D45-314F-A5203047B2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5" name="Straight Connector 535">
            <a:extLst>
              <a:ext uri="{FF2B5EF4-FFF2-40B4-BE49-F238E27FC236}">
                <a16:creationId xmlns:a16="http://schemas.microsoft.com/office/drawing/2014/main" id="{0A87BF1D-2F2A-76A9-400A-DD24AD294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6" name="Straight Connector 537">
            <a:extLst>
              <a:ext uri="{FF2B5EF4-FFF2-40B4-BE49-F238E27FC236}">
                <a16:creationId xmlns:a16="http://schemas.microsoft.com/office/drawing/2014/main" id="{A553876E-F308-37FC-7B69-A5643CC651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7" name="Group 1008">
          <a:extLst>
            <a:ext uri="{FF2B5EF4-FFF2-40B4-BE49-F238E27FC236}">
              <a16:creationId xmlns:a16="http://schemas.microsoft.com/office/drawing/2014/main" id="{B95ED6D8-A7B0-4B32-B255-620F350B9174}"/>
            </a:ext>
          </a:extLst>
        </xdr:cNvPr>
        <xdr:cNvGrpSpPr>
          <a:grpSpLocks/>
        </xdr:cNvGrpSpPr>
      </xdr:nvGrpSpPr>
      <xdr:grpSpPr bwMode="auto">
        <a:xfrm>
          <a:off x="1937398" y="22128908"/>
          <a:ext cx="0" cy="102183"/>
          <a:chOff x="5475762" y="47760700"/>
          <a:chExt cx="314325" cy="230209"/>
        </a:xfrm>
      </xdr:grpSpPr>
      <xdr:cxnSp macro="">
        <xdr:nvCxnSpPr>
          <xdr:cNvPr id="2518" name="Straight Connector 2517">
            <a:extLst>
              <a:ext uri="{FF2B5EF4-FFF2-40B4-BE49-F238E27FC236}">
                <a16:creationId xmlns:a16="http://schemas.microsoft.com/office/drawing/2014/main" id="{0EEE12FF-92D1-EEF7-92A6-AD6EDE103C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9" name="Straight Connector 529">
            <a:extLst>
              <a:ext uri="{FF2B5EF4-FFF2-40B4-BE49-F238E27FC236}">
                <a16:creationId xmlns:a16="http://schemas.microsoft.com/office/drawing/2014/main" id="{FA27BB6D-4E97-9E3F-C0FF-C56AC72920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0" name="Straight Connector 531">
            <a:extLst>
              <a:ext uri="{FF2B5EF4-FFF2-40B4-BE49-F238E27FC236}">
                <a16:creationId xmlns:a16="http://schemas.microsoft.com/office/drawing/2014/main" id="{A04AC35C-4E07-0DA5-9C4D-CBA38385DF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1" name="Straight Connector 533">
            <a:extLst>
              <a:ext uri="{FF2B5EF4-FFF2-40B4-BE49-F238E27FC236}">
                <a16:creationId xmlns:a16="http://schemas.microsoft.com/office/drawing/2014/main" id="{615FF742-77A3-521F-202D-ACB1B11730B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2" name="Straight Connector 535">
            <a:extLst>
              <a:ext uri="{FF2B5EF4-FFF2-40B4-BE49-F238E27FC236}">
                <a16:creationId xmlns:a16="http://schemas.microsoft.com/office/drawing/2014/main" id="{6324B8DE-8C26-11F9-EDC7-41DC4D9E25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3" name="Straight Connector 537">
            <a:extLst>
              <a:ext uri="{FF2B5EF4-FFF2-40B4-BE49-F238E27FC236}">
                <a16:creationId xmlns:a16="http://schemas.microsoft.com/office/drawing/2014/main" id="{048C184E-CCF7-4D08-BBFF-A05B9104F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24" name="Group 1008">
          <a:extLst>
            <a:ext uri="{FF2B5EF4-FFF2-40B4-BE49-F238E27FC236}">
              <a16:creationId xmlns:a16="http://schemas.microsoft.com/office/drawing/2014/main" id="{FB45C436-1675-4D6A-96A6-13A8F15D3EBA}"/>
            </a:ext>
          </a:extLst>
        </xdr:cNvPr>
        <xdr:cNvGrpSpPr>
          <a:grpSpLocks/>
        </xdr:cNvGrpSpPr>
      </xdr:nvGrpSpPr>
      <xdr:grpSpPr bwMode="auto">
        <a:xfrm>
          <a:off x="1937398" y="22128908"/>
          <a:ext cx="0" cy="102183"/>
          <a:chOff x="5475762" y="47760700"/>
          <a:chExt cx="314325" cy="230209"/>
        </a:xfrm>
      </xdr:grpSpPr>
      <xdr:cxnSp macro="">
        <xdr:nvCxnSpPr>
          <xdr:cNvPr id="2525" name="Straight Connector 2524">
            <a:extLst>
              <a:ext uri="{FF2B5EF4-FFF2-40B4-BE49-F238E27FC236}">
                <a16:creationId xmlns:a16="http://schemas.microsoft.com/office/drawing/2014/main" id="{5F09777E-081E-47CF-D814-684D2E2C19D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26" name="Straight Connector 529">
            <a:extLst>
              <a:ext uri="{FF2B5EF4-FFF2-40B4-BE49-F238E27FC236}">
                <a16:creationId xmlns:a16="http://schemas.microsoft.com/office/drawing/2014/main" id="{1C7F277C-CB54-2FE5-B694-EB29D12162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7" name="Straight Connector 531">
            <a:extLst>
              <a:ext uri="{FF2B5EF4-FFF2-40B4-BE49-F238E27FC236}">
                <a16:creationId xmlns:a16="http://schemas.microsoft.com/office/drawing/2014/main" id="{216C01BD-AD8A-658A-0F47-92735C0603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8" name="Straight Connector 533">
            <a:extLst>
              <a:ext uri="{FF2B5EF4-FFF2-40B4-BE49-F238E27FC236}">
                <a16:creationId xmlns:a16="http://schemas.microsoft.com/office/drawing/2014/main" id="{37F6DD92-0463-2704-698A-B102638294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9" name="Straight Connector 535">
            <a:extLst>
              <a:ext uri="{FF2B5EF4-FFF2-40B4-BE49-F238E27FC236}">
                <a16:creationId xmlns:a16="http://schemas.microsoft.com/office/drawing/2014/main" id="{3CADF333-4E38-4C1E-D8E5-9658B79C6A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0" name="Straight Connector 537">
            <a:extLst>
              <a:ext uri="{FF2B5EF4-FFF2-40B4-BE49-F238E27FC236}">
                <a16:creationId xmlns:a16="http://schemas.microsoft.com/office/drawing/2014/main" id="{4E378754-3093-E8C5-8984-EA40C1C6F9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1" name="Group 1008">
          <a:extLst>
            <a:ext uri="{FF2B5EF4-FFF2-40B4-BE49-F238E27FC236}">
              <a16:creationId xmlns:a16="http://schemas.microsoft.com/office/drawing/2014/main" id="{F89A1C7C-57B5-4944-8BE4-09ACB982B90F}"/>
            </a:ext>
          </a:extLst>
        </xdr:cNvPr>
        <xdr:cNvGrpSpPr>
          <a:grpSpLocks/>
        </xdr:cNvGrpSpPr>
      </xdr:nvGrpSpPr>
      <xdr:grpSpPr bwMode="auto">
        <a:xfrm>
          <a:off x="1937398" y="22128908"/>
          <a:ext cx="0" cy="102183"/>
          <a:chOff x="5475762" y="47760700"/>
          <a:chExt cx="314325" cy="230209"/>
        </a:xfrm>
      </xdr:grpSpPr>
      <xdr:cxnSp macro="">
        <xdr:nvCxnSpPr>
          <xdr:cNvPr id="2532" name="Straight Connector 2531">
            <a:extLst>
              <a:ext uri="{FF2B5EF4-FFF2-40B4-BE49-F238E27FC236}">
                <a16:creationId xmlns:a16="http://schemas.microsoft.com/office/drawing/2014/main" id="{EEA7EB6A-948F-C39E-537F-62C7F100B8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33" name="Straight Connector 529">
            <a:extLst>
              <a:ext uri="{FF2B5EF4-FFF2-40B4-BE49-F238E27FC236}">
                <a16:creationId xmlns:a16="http://schemas.microsoft.com/office/drawing/2014/main" id="{4E66E01E-71F5-6E72-DC99-8E7D288368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34" name="Straight Connector 531">
            <a:extLst>
              <a:ext uri="{FF2B5EF4-FFF2-40B4-BE49-F238E27FC236}">
                <a16:creationId xmlns:a16="http://schemas.microsoft.com/office/drawing/2014/main" id="{2AAB8EF3-22E7-A222-2B78-60A7F65CF8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35" name="Straight Connector 533">
            <a:extLst>
              <a:ext uri="{FF2B5EF4-FFF2-40B4-BE49-F238E27FC236}">
                <a16:creationId xmlns:a16="http://schemas.microsoft.com/office/drawing/2014/main" id="{FC84FF42-AAC8-AB40-CD54-DC26DDFB65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6" name="Straight Connector 535">
            <a:extLst>
              <a:ext uri="{FF2B5EF4-FFF2-40B4-BE49-F238E27FC236}">
                <a16:creationId xmlns:a16="http://schemas.microsoft.com/office/drawing/2014/main" id="{94DE8143-6D41-2919-3339-45DA49371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7" name="Straight Connector 537">
            <a:extLst>
              <a:ext uri="{FF2B5EF4-FFF2-40B4-BE49-F238E27FC236}">
                <a16:creationId xmlns:a16="http://schemas.microsoft.com/office/drawing/2014/main" id="{6EAC9493-8E1C-A94C-669D-D40133D038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8" name="Group 1008">
          <a:extLst>
            <a:ext uri="{FF2B5EF4-FFF2-40B4-BE49-F238E27FC236}">
              <a16:creationId xmlns:a16="http://schemas.microsoft.com/office/drawing/2014/main" id="{41FADE61-6C5A-4155-8420-2C89B745F327}"/>
            </a:ext>
          </a:extLst>
        </xdr:cNvPr>
        <xdr:cNvGrpSpPr>
          <a:grpSpLocks/>
        </xdr:cNvGrpSpPr>
      </xdr:nvGrpSpPr>
      <xdr:grpSpPr bwMode="auto">
        <a:xfrm>
          <a:off x="1937398" y="22128908"/>
          <a:ext cx="0" cy="102183"/>
          <a:chOff x="5475762" y="47760700"/>
          <a:chExt cx="314325" cy="230209"/>
        </a:xfrm>
      </xdr:grpSpPr>
      <xdr:cxnSp macro="">
        <xdr:nvCxnSpPr>
          <xdr:cNvPr id="2539" name="Straight Connector 2538">
            <a:extLst>
              <a:ext uri="{FF2B5EF4-FFF2-40B4-BE49-F238E27FC236}">
                <a16:creationId xmlns:a16="http://schemas.microsoft.com/office/drawing/2014/main" id="{62E91475-A335-CAA2-64F2-FBF1486521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0" name="Straight Connector 529">
            <a:extLst>
              <a:ext uri="{FF2B5EF4-FFF2-40B4-BE49-F238E27FC236}">
                <a16:creationId xmlns:a16="http://schemas.microsoft.com/office/drawing/2014/main" id="{B80CECDE-B436-B7AA-129E-95A05899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1" name="Straight Connector 531">
            <a:extLst>
              <a:ext uri="{FF2B5EF4-FFF2-40B4-BE49-F238E27FC236}">
                <a16:creationId xmlns:a16="http://schemas.microsoft.com/office/drawing/2014/main" id="{44343A8C-7C45-DFCF-10C6-09E82FE9CF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2" name="Straight Connector 533">
            <a:extLst>
              <a:ext uri="{FF2B5EF4-FFF2-40B4-BE49-F238E27FC236}">
                <a16:creationId xmlns:a16="http://schemas.microsoft.com/office/drawing/2014/main" id="{48D6309F-4BCD-5F37-F735-FCB44C5AF4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3" name="Straight Connector 535">
            <a:extLst>
              <a:ext uri="{FF2B5EF4-FFF2-40B4-BE49-F238E27FC236}">
                <a16:creationId xmlns:a16="http://schemas.microsoft.com/office/drawing/2014/main" id="{9636D97A-6252-7C2B-8A6B-B9224BF517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4" name="Straight Connector 537">
            <a:extLst>
              <a:ext uri="{FF2B5EF4-FFF2-40B4-BE49-F238E27FC236}">
                <a16:creationId xmlns:a16="http://schemas.microsoft.com/office/drawing/2014/main" id="{E0E43CDC-7913-98E7-A8E7-9063A8F3E5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45" name="Group 1008">
          <a:extLst>
            <a:ext uri="{FF2B5EF4-FFF2-40B4-BE49-F238E27FC236}">
              <a16:creationId xmlns:a16="http://schemas.microsoft.com/office/drawing/2014/main" id="{703A5CE8-7426-4BB7-9D75-BECC79A797BE}"/>
            </a:ext>
          </a:extLst>
        </xdr:cNvPr>
        <xdr:cNvGrpSpPr>
          <a:grpSpLocks/>
        </xdr:cNvGrpSpPr>
      </xdr:nvGrpSpPr>
      <xdr:grpSpPr bwMode="auto">
        <a:xfrm>
          <a:off x="1937398" y="22128908"/>
          <a:ext cx="0" cy="102183"/>
          <a:chOff x="5475762" y="47760700"/>
          <a:chExt cx="314325" cy="230209"/>
        </a:xfrm>
      </xdr:grpSpPr>
      <xdr:cxnSp macro="">
        <xdr:nvCxnSpPr>
          <xdr:cNvPr id="2546" name="Straight Connector 2545">
            <a:extLst>
              <a:ext uri="{FF2B5EF4-FFF2-40B4-BE49-F238E27FC236}">
                <a16:creationId xmlns:a16="http://schemas.microsoft.com/office/drawing/2014/main" id="{9D480E98-E45C-D966-026A-17DD3838724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7" name="Straight Connector 529">
            <a:extLst>
              <a:ext uri="{FF2B5EF4-FFF2-40B4-BE49-F238E27FC236}">
                <a16:creationId xmlns:a16="http://schemas.microsoft.com/office/drawing/2014/main" id="{556CFB3A-3CC8-2035-8947-CDAD9A68EF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8" name="Straight Connector 531">
            <a:extLst>
              <a:ext uri="{FF2B5EF4-FFF2-40B4-BE49-F238E27FC236}">
                <a16:creationId xmlns:a16="http://schemas.microsoft.com/office/drawing/2014/main" id="{E5138F6A-EC85-14BF-685A-1F21C4A2D94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9" name="Straight Connector 533">
            <a:extLst>
              <a:ext uri="{FF2B5EF4-FFF2-40B4-BE49-F238E27FC236}">
                <a16:creationId xmlns:a16="http://schemas.microsoft.com/office/drawing/2014/main" id="{8E0D45C2-E003-EBE1-71A6-B4384B6540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0" name="Straight Connector 535">
            <a:extLst>
              <a:ext uri="{FF2B5EF4-FFF2-40B4-BE49-F238E27FC236}">
                <a16:creationId xmlns:a16="http://schemas.microsoft.com/office/drawing/2014/main" id="{BF889DE0-A4D1-BF2D-DDB8-DE62EAC2BC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1" name="Straight Connector 537">
            <a:extLst>
              <a:ext uri="{FF2B5EF4-FFF2-40B4-BE49-F238E27FC236}">
                <a16:creationId xmlns:a16="http://schemas.microsoft.com/office/drawing/2014/main" id="{11D44542-8EA9-ACD6-ECB3-38A4C1943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2" name="Group 1008">
          <a:extLst>
            <a:ext uri="{FF2B5EF4-FFF2-40B4-BE49-F238E27FC236}">
              <a16:creationId xmlns:a16="http://schemas.microsoft.com/office/drawing/2014/main" id="{2311ABB3-3A74-4DDD-AA3C-70EB717E874A}"/>
            </a:ext>
          </a:extLst>
        </xdr:cNvPr>
        <xdr:cNvGrpSpPr>
          <a:grpSpLocks/>
        </xdr:cNvGrpSpPr>
      </xdr:nvGrpSpPr>
      <xdr:grpSpPr bwMode="auto">
        <a:xfrm>
          <a:off x="1937398" y="22128908"/>
          <a:ext cx="0" cy="102183"/>
          <a:chOff x="5475762" y="47760700"/>
          <a:chExt cx="314325" cy="230209"/>
        </a:xfrm>
      </xdr:grpSpPr>
      <xdr:cxnSp macro="">
        <xdr:nvCxnSpPr>
          <xdr:cNvPr id="2553" name="Straight Connector 2552">
            <a:extLst>
              <a:ext uri="{FF2B5EF4-FFF2-40B4-BE49-F238E27FC236}">
                <a16:creationId xmlns:a16="http://schemas.microsoft.com/office/drawing/2014/main" id="{27FE252E-3C8B-9BBB-7C90-889F7B094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54" name="Straight Connector 529">
            <a:extLst>
              <a:ext uri="{FF2B5EF4-FFF2-40B4-BE49-F238E27FC236}">
                <a16:creationId xmlns:a16="http://schemas.microsoft.com/office/drawing/2014/main" id="{EEFB2085-A92C-3BA3-F6F9-AFE8C2171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55" name="Straight Connector 531">
            <a:extLst>
              <a:ext uri="{FF2B5EF4-FFF2-40B4-BE49-F238E27FC236}">
                <a16:creationId xmlns:a16="http://schemas.microsoft.com/office/drawing/2014/main" id="{5838BD5A-11DF-05B1-6838-0A04C0CE64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56" name="Straight Connector 533">
            <a:extLst>
              <a:ext uri="{FF2B5EF4-FFF2-40B4-BE49-F238E27FC236}">
                <a16:creationId xmlns:a16="http://schemas.microsoft.com/office/drawing/2014/main" id="{50C79008-5417-1FCF-44A0-6BA9C7623E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7" name="Straight Connector 535">
            <a:extLst>
              <a:ext uri="{FF2B5EF4-FFF2-40B4-BE49-F238E27FC236}">
                <a16:creationId xmlns:a16="http://schemas.microsoft.com/office/drawing/2014/main" id="{4624444F-D296-1E04-46B5-F0E4E2511B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8" name="Straight Connector 537">
            <a:extLst>
              <a:ext uri="{FF2B5EF4-FFF2-40B4-BE49-F238E27FC236}">
                <a16:creationId xmlns:a16="http://schemas.microsoft.com/office/drawing/2014/main" id="{938DE453-DF09-3BDB-542B-5BB0C32E12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9" name="Group 1008">
          <a:extLst>
            <a:ext uri="{FF2B5EF4-FFF2-40B4-BE49-F238E27FC236}">
              <a16:creationId xmlns:a16="http://schemas.microsoft.com/office/drawing/2014/main" id="{46FAEFBB-2724-40EE-A9B4-B2E062DA6B15}"/>
            </a:ext>
          </a:extLst>
        </xdr:cNvPr>
        <xdr:cNvGrpSpPr>
          <a:grpSpLocks/>
        </xdr:cNvGrpSpPr>
      </xdr:nvGrpSpPr>
      <xdr:grpSpPr bwMode="auto">
        <a:xfrm>
          <a:off x="1937398" y="22128908"/>
          <a:ext cx="0" cy="102183"/>
          <a:chOff x="5475762" y="47760700"/>
          <a:chExt cx="314325" cy="230209"/>
        </a:xfrm>
      </xdr:grpSpPr>
      <xdr:cxnSp macro="">
        <xdr:nvCxnSpPr>
          <xdr:cNvPr id="2560" name="Straight Connector 2559">
            <a:extLst>
              <a:ext uri="{FF2B5EF4-FFF2-40B4-BE49-F238E27FC236}">
                <a16:creationId xmlns:a16="http://schemas.microsoft.com/office/drawing/2014/main" id="{DDAAB0FB-A972-86DC-AAE6-928ED49F0E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1" name="Straight Connector 529">
            <a:extLst>
              <a:ext uri="{FF2B5EF4-FFF2-40B4-BE49-F238E27FC236}">
                <a16:creationId xmlns:a16="http://schemas.microsoft.com/office/drawing/2014/main" id="{BE3F4C5F-7A41-57B4-CC63-32B122DD02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2" name="Straight Connector 531">
            <a:extLst>
              <a:ext uri="{FF2B5EF4-FFF2-40B4-BE49-F238E27FC236}">
                <a16:creationId xmlns:a16="http://schemas.microsoft.com/office/drawing/2014/main" id="{BD6836B3-60AE-CF1A-6ED5-795BEBA2CBF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63" name="Straight Connector 533">
            <a:extLst>
              <a:ext uri="{FF2B5EF4-FFF2-40B4-BE49-F238E27FC236}">
                <a16:creationId xmlns:a16="http://schemas.microsoft.com/office/drawing/2014/main" id="{A54A4164-4026-570A-BFD1-EB6A697400B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4" name="Straight Connector 535">
            <a:extLst>
              <a:ext uri="{FF2B5EF4-FFF2-40B4-BE49-F238E27FC236}">
                <a16:creationId xmlns:a16="http://schemas.microsoft.com/office/drawing/2014/main" id="{C1F2AECF-06E7-122E-2300-C720AEDCB1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5" name="Straight Connector 537">
            <a:extLst>
              <a:ext uri="{FF2B5EF4-FFF2-40B4-BE49-F238E27FC236}">
                <a16:creationId xmlns:a16="http://schemas.microsoft.com/office/drawing/2014/main" id="{277AC618-2A34-F66E-1BA3-74FF4AB132B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66" name="Group 1008">
          <a:extLst>
            <a:ext uri="{FF2B5EF4-FFF2-40B4-BE49-F238E27FC236}">
              <a16:creationId xmlns:a16="http://schemas.microsoft.com/office/drawing/2014/main" id="{6ECDE0FC-1B07-4758-BBF7-72EBC4D5B539}"/>
            </a:ext>
          </a:extLst>
        </xdr:cNvPr>
        <xdr:cNvGrpSpPr>
          <a:grpSpLocks/>
        </xdr:cNvGrpSpPr>
      </xdr:nvGrpSpPr>
      <xdr:grpSpPr bwMode="auto">
        <a:xfrm>
          <a:off x="1937398" y="22128908"/>
          <a:ext cx="0" cy="102183"/>
          <a:chOff x="5475762" y="47760700"/>
          <a:chExt cx="314325" cy="230209"/>
        </a:xfrm>
      </xdr:grpSpPr>
      <xdr:cxnSp macro="">
        <xdr:nvCxnSpPr>
          <xdr:cNvPr id="2567" name="Straight Connector 2566">
            <a:extLst>
              <a:ext uri="{FF2B5EF4-FFF2-40B4-BE49-F238E27FC236}">
                <a16:creationId xmlns:a16="http://schemas.microsoft.com/office/drawing/2014/main" id="{CBF02455-0158-6C0F-6B7C-C20FF04D94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8" name="Straight Connector 529">
            <a:extLst>
              <a:ext uri="{FF2B5EF4-FFF2-40B4-BE49-F238E27FC236}">
                <a16:creationId xmlns:a16="http://schemas.microsoft.com/office/drawing/2014/main" id="{4DAFF7FB-C3D2-D3AE-A516-A31B31DD2D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9" name="Straight Connector 531">
            <a:extLst>
              <a:ext uri="{FF2B5EF4-FFF2-40B4-BE49-F238E27FC236}">
                <a16:creationId xmlns:a16="http://schemas.microsoft.com/office/drawing/2014/main" id="{73EFC035-3AF8-E64F-498E-C0056C06BA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0" name="Straight Connector 533">
            <a:extLst>
              <a:ext uri="{FF2B5EF4-FFF2-40B4-BE49-F238E27FC236}">
                <a16:creationId xmlns:a16="http://schemas.microsoft.com/office/drawing/2014/main" id="{F75A26DD-035B-E6C1-AB0C-4B5FC14F49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1" name="Straight Connector 535">
            <a:extLst>
              <a:ext uri="{FF2B5EF4-FFF2-40B4-BE49-F238E27FC236}">
                <a16:creationId xmlns:a16="http://schemas.microsoft.com/office/drawing/2014/main" id="{DE95AD52-2978-95ED-886E-3BA1978D50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2" name="Straight Connector 537">
            <a:extLst>
              <a:ext uri="{FF2B5EF4-FFF2-40B4-BE49-F238E27FC236}">
                <a16:creationId xmlns:a16="http://schemas.microsoft.com/office/drawing/2014/main" id="{59703FE3-F0F7-2ECD-3DD1-0CD0398CFF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73" name="Group 1008">
          <a:extLst>
            <a:ext uri="{FF2B5EF4-FFF2-40B4-BE49-F238E27FC236}">
              <a16:creationId xmlns:a16="http://schemas.microsoft.com/office/drawing/2014/main" id="{0FC99F27-6817-4CC7-A03C-1B6808EDD607}"/>
            </a:ext>
          </a:extLst>
        </xdr:cNvPr>
        <xdr:cNvGrpSpPr>
          <a:grpSpLocks/>
        </xdr:cNvGrpSpPr>
      </xdr:nvGrpSpPr>
      <xdr:grpSpPr bwMode="auto">
        <a:xfrm>
          <a:off x="1937398" y="22128908"/>
          <a:ext cx="0" cy="102183"/>
          <a:chOff x="5475762" y="47760700"/>
          <a:chExt cx="314325" cy="230209"/>
        </a:xfrm>
      </xdr:grpSpPr>
      <xdr:cxnSp macro="">
        <xdr:nvCxnSpPr>
          <xdr:cNvPr id="2574" name="Straight Connector 2573">
            <a:extLst>
              <a:ext uri="{FF2B5EF4-FFF2-40B4-BE49-F238E27FC236}">
                <a16:creationId xmlns:a16="http://schemas.microsoft.com/office/drawing/2014/main" id="{E0A0815C-406D-B28E-3AFE-0D09AC688A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5" name="Straight Connector 529">
            <a:extLst>
              <a:ext uri="{FF2B5EF4-FFF2-40B4-BE49-F238E27FC236}">
                <a16:creationId xmlns:a16="http://schemas.microsoft.com/office/drawing/2014/main" id="{25AD6D82-C327-3D9B-4B0A-3A53FEF6E6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76" name="Straight Connector 531">
            <a:extLst>
              <a:ext uri="{FF2B5EF4-FFF2-40B4-BE49-F238E27FC236}">
                <a16:creationId xmlns:a16="http://schemas.microsoft.com/office/drawing/2014/main" id="{0E1B9893-401E-7F65-8681-DB5FB8D28E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7" name="Straight Connector 533">
            <a:extLst>
              <a:ext uri="{FF2B5EF4-FFF2-40B4-BE49-F238E27FC236}">
                <a16:creationId xmlns:a16="http://schemas.microsoft.com/office/drawing/2014/main" id="{BA02A15D-D27F-45EF-C5A1-DD65C11D5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8" name="Straight Connector 535">
            <a:extLst>
              <a:ext uri="{FF2B5EF4-FFF2-40B4-BE49-F238E27FC236}">
                <a16:creationId xmlns:a16="http://schemas.microsoft.com/office/drawing/2014/main" id="{520ADCAC-5E6C-8791-4AD8-39BD9749EE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9" name="Straight Connector 537">
            <a:extLst>
              <a:ext uri="{FF2B5EF4-FFF2-40B4-BE49-F238E27FC236}">
                <a16:creationId xmlns:a16="http://schemas.microsoft.com/office/drawing/2014/main" id="{8A461B24-B9D2-5B16-AD97-7A82579935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0" name="Group 1008">
          <a:extLst>
            <a:ext uri="{FF2B5EF4-FFF2-40B4-BE49-F238E27FC236}">
              <a16:creationId xmlns:a16="http://schemas.microsoft.com/office/drawing/2014/main" id="{19116BB6-B135-4586-B013-825E4A38E2D7}"/>
            </a:ext>
          </a:extLst>
        </xdr:cNvPr>
        <xdr:cNvGrpSpPr>
          <a:grpSpLocks/>
        </xdr:cNvGrpSpPr>
      </xdr:nvGrpSpPr>
      <xdr:grpSpPr bwMode="auto">
        <a:xfrm>
          <a:off x="1937398" y="22128908"/>
          <a:ext cx="0" cy="102183"/>
          <a:chOff x="5475762" y="47760700"/>
          <a:chExt cx="314325" cy="230209"/>
        </a:xfrm>
      </xdr:grpSpPr>
      <xdr:cxnSp macro="">
        <xdr:nvCxnSpPr>
          <xdr:cNvPr id="2581" name="Straight Connector 2580">
            <a:extLst>
              <a:ext uri="{FF2B5EF4-FFF2-40B4-BE49-F238E27FC236}">
                <a16:creationId xmlns:a16="http://schemas.microsoft.com/office/drawing/2014/main" id="{725A1A7E-3BCF-EC3E-3200-2C36B65E4A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2" name="Straight Connector 529">
            <a:extLst>
              <a:ext uri="{FF2B5EF4-FFF2-40B4-BE49-F238E27FC236}">
                <a16:creationId xmlns:a16="http://schemas.microsoft.com/office/drawing/2014/main" id="{92C7764A-C663-00B2-F8E1-AD5A079BC9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3" name="Straight Connector 531">
            <a:extLst>
              <a:ext uri="{FF2B5EF4-FFF2-40B4-BE49-F238E27FC236}">
                <a16:creationId xmlns:a16="http://schemas.microsoft.com/office/drawing/2014/main" id="{DFB18E50-6FA7-11E3-E23E-392CBBEA90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84" name="Straight Connector 533">
            <a:extLst>
              <a:ext uri="{FF2B5EF4-FFF2-40B4-BE49-F238E27FC236}">
                <a16:creationId xmlns:a16="http://schemas.microsoft.com/office/drawing/2014/main" id="{3D61B410-8FA6-0587-B6EC-E9E8EEB8B8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5" name="Straight Connector 535">
            <a:extLst>
              <a:ext uri="{FF2B5EF4-FFF2-40B4-BE49-F238E27FC236}">
                <a16:creationId xmlns:a16="http://schemas.microsoft.com/office/drawing/2014/main" id="{17432B9E-15E3-1B2B-AAC7-969663D96F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6" name="Straight Connector 537">
            <a:extLst>
              <a:ext uri="{FF2B5EF4-FFF2-40B4-BE49-F238E27FC236}">
                <a16:creationId xmlns:a16="http://schemas.microsoft.com/office/drawing/2014/main" id="{211CE001-D059-2AF0-D588-55F338CFB1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7" name="Group 1008">
          <a:extLst>
            <a:ext uri="{FF2B5EF4-FFF2-40B4-BE49-F238E27FC236}">
              <a16:creationId xmlns:a16="http://schemas.microsoft.com/office/drawing/2014/main" id="{F65F8DA7-03A5-47D2-ACAC-CE900633BF5D}"/>
            </a:ext>
          </a:extLst>
        </xdr:cNvPr>
        <xdr:cNvGrpSpPr>
          <a:grpSpLocks/>
        </xdr:cNvGrpSpPr>
      </xdr:nvGrpSpPr>
      <xdr:grpSpPr bwMode="auto">
        <a:xfrm>
          <a:off x="1937398" y="22128908"/>
          <a:ext cx="0" cy="102183"/>
          <a:chOff x="5475762" y="47760700"/>
          <a:chExt cx="314325" cy="230209"/>
        </a:xfrm>
      </xdr:grpSpPr>
      <xdr:cxnSp macro="">
        <xdr:nvCxnSpPr>
          <xdr:cNvPr id="2588" name="Straight Connector 2587">
            <a:extLst>
              <a:ext uri="{FF2B5EF4-FFF2-40B4-BE49-F238E27FC236}">
                <a16:creationId xmlns:a16="http://schemas.microsoft.com/office/drawing/2014/main" id="{25F9F6E2-2E18-B200-E736-97101B5AC5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9" name="Straight Connector 529">
            <a:extLst>
              <a:ext uri="{FF2B5EF4-FFF2-40B4-BE49-F238E27FC236}">
                <a16:creationId xmlns:a16="http://schemas.microsoft.com/office/drawing/2014/main" id="{8FC4B8A1-C32E-511D-D9EA-B3D07726D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0" name="Straight Connector 531">
            <a:extLst>
              <a:ext uri="{FF2B5EF4-FFF2-40B4-BE49-F238E27FC236}">
                <a16:creationId xmlns:a16="http://schemas.microsoft.com/office/drawing/2014/main" id="{05EF81F5-09D8-B367-EBA2-80F24C79D07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1" name="Straight Connector 533">
            <a:extLst>
              <a:ext uri="{FF2B5EF4-FFF2-40B4-BE49-F238E27FC236}">
                <a16:creationId xmlns:a16="http://schemas.microsoft.com/office/drawing/2014/main" id="{F3A61BE9-1602-3C81-8A44-71A6386563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2" name="Straight Connector 535">
            <a:extLst>
              <a:ext uri="{FF2B5EF4-FFF2-40B4-BE49-F238E27FC236}">
                <a16:creationId xmlns:a16="http://schemas.microsoft.com/office/drawing/2014/main" id="{AEAE3F70-25B6-F95B-B1B6-8054D8254C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3" name="Straight Connector 537">
            <a:extLst>
              <a:ext uri="{FF2B5EF4-FFF2-40B4-BE49-F238E27FC236}">
                <a16:creationId xmlns:a16="http://schemas.microsoft.com/office/drawing/2014/main" id="{03104ECC-7A53-AD3F-EE7B-4745876F82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94" name="Group 1008">
          <a:extLst>
            <a:ext uri="{FF2B5EF4-FFF2-40B4-BE49-F238E27FC236}">
              <a16:creationId xmlns:a16="http://schemas.microsoft.com/office/drawing/2014/main" id="{7CF2BF46-1C55-4A8C-A330-A0EE0AE9AE10}"/>
            </a:ext>
          </a:extLst>
        </xdr:cNvPr>
        <xdr:cNvGrpSpPr>
          <a:grpSpLocks/>
        </xdr:cNvGrpSpPr>
      </xdr:nvGrpSpPr>
      <xdr:grpSpPr bwMode="auto">
        <a:xfrm>
          <a:off x="1937398" y="22128908"/>
          <a:ext cx="0" cy="102183"/>
          <a:chOff x="5475762" y="47760700"/>
          <a:chExt cx="314325" cy="230209"/>
        </a:xfrm>
      </xdr:grpSpPr>
      <xdr:cxnSp macro="">
        <xdr:nvCxnSpPr>
          <xdr:cNvPr id="2595" name="Straight Connector 2594">
            <a:extLst>
              <a:ext uri="{FF2B5EF4-FFF2-40B4-BE49-F238E27FC236}">
                <a16:creationId xmlns:a16="http://schemas.microsoft.com/office/drawing/2014/main" id="{2D862E64-A2E5-706D-E823-FEC93A2735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96" name="Straight Connector 529">
            <a:extLst>
              <a:ext uri="{FF2B5EF4-FFF2-40B4-BE49-F238E27FC236}">
                <a16:creationId xmlns:a16="http://schemas.microsoft.com/office/drawing/2014/main" id="{10203A9C-800D-2090-F85F-470D537DD7B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7" name="Straight Connector 531">
            <a:extLst>
              <a:ext uri="{FF2B5EF4-FFF2-40B4-BE49-F238E27FC236}">
                <a16:creationId xmlns:a16="http://schemas.microsoft.com/office/drawing/2014/main" id="{837DE1D4-AB06-9DF7-BE68-62513E3F6C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8" name="Straight Connector 533">
            <a:extLst>
              <a:ext uri="{FF2B5EF4-FFF2-40B4-BE49-F238E27FC236}">
                <a16:creationId xmlns:a16="http://schemas.microsoft.com/office/drawing/2014/main" id="{642D7443-A1A4-6B5F-2511-3270031A77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9" name="Straight Connector 535">
            <a:extLst>
              <a:ext uri="{FF2B5EF4-FFF2-40B4-BE49-F238E27FC236}">
                <a16:creationId xmlns:a16="http://schemas.microsoft.com/office/drawing/2014/main" id="{9DA7355D-E863-C998-603F-F1690EFF82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0" name="Straight Connector 537">
            <a:extLst>
              <a:ext uri="{FF2B5EF4-FFF2-40B4-BE49-F238E27FC236}">
                <a16:creationId xmlns:a16="http://schemas.microsoft.com/office/drawing/2014/main" id="{301D20E8-B930-8ADB-2012-97167C542B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1" name="Group 1008">
          <a:extLst>
            <a:ext uri="{FF2B5EF4-FFF2-40B4-BE49-F238E27FC236}">
              <a16:creationId xmlns:a16="http://schemas.microsoft.com/office/drawing/2014/main" id="{9165268B-5F89-4628-A053-467D822CDD10}"/>
            </a:ext>
          </a:extLst>
        </xdr:cNvPr>
        <xdr:cNvGrpSpPr>
          <a:grpSpLocks/>
        </xdr:cNvGrpSpPr>
      </xdr:nvGrpSpPr>
      <xdr:grpSpPr bwMode="auto">
        <a:xfrm>
          <a:off x="1937398" y="22128908"/>
          <a:ext cx="0" cy="102183"/>
          <a:chOff x="5475762" y="47760700"/>
          <a:chExt cx="314325" cy="230209"/>
        </a:xfrm>
      </xdr:grpSpPr>
      <xdr:cxnSp macro="">
        <xdr:nvCxnSpPr>
          <xdr:cNvPr id="2602" name="Straight Connector 2601">
            <a:extLst>
              <a:ext uri="{FF2B5EF4-FFF2-40B4-BE49-F238E27FC236}">
                <a16:creationId xmlns:a16="http://schemas.microsoft.com/office/drawing/2014/main" id="{296F3441-8612-C9D7-2E46-3DD4EEEE7F2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03" name="Straight Connector 529">
            <a:extLst>
              <a:ext uri="{FF2B5EF4-FFF2-40B4-BE49-F238E27FC236}">
                <a16:creationId xmlns:a16="http://schemas.microsoft.com/office/drawing/2014/main" id="{9D7C1EB7-333E-FB2E-30FB-EE71FA364B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04" name="Straight Connector 531">
            <a:extLst>
              <a:ext uri="{FF2B5EF4-FFF2-40B4-BE49-F238E27FC236}">
                <a16:creationId xmlns:a16="http://schemas.microsoft.com/office/drawing/2014/main" id="{9AC2E87B-3028-D215-3F0D-5AD2FFB0F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05" name="Straight Connector 533">
            <a:extLst>
              <a:ext uri="{FF2B5EF4-FFF2-40B4-BE49-F238E27FC236}">
                <a16:creationId xmlns:a16="http://schemas.microsoft.com/office/drawing/2014/main" id="{FF0ACA9C-3840-5235-996B-E5448AF6A1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6" name="Straight Connector 535">
            <a:extLst>
              <a:ext uri="{FF2B5EF4-FFF2-40B4-BE49-F238E27FC236}">
                <a16:creationId xmlns:a16="http://schemas.microsoft.com/office/drawing/2014/main" id="{27588209-42D4-CB68-3D2A-B9A9F081F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7" name="Straight Connector 537">
            <a:extLst>
              <a:ext uri="{FF2B5EF4-FFF2-40B4-BE49-F238E27FC236}">
                <a16:creationId xmlns:a16="http://schemas.microsoft.com/office/drawing/2014/main" id="{77A83F5A-EBA3-E966-5C6C-79E6C459CF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8" name="Group 1008">
          <a:extLst>
            <a:ext uri="{FF2B5EF4-FFF2-40B4-BE49-F238E27FC236}">
              <a16:creationId xmlns:a16="http://schemas.microsoft.com/office/drawing/2014/main" id="{3547EB93-F5AF-4734-9825-F4C146942C8A}"/>
            </a:ext>
          </a:extLst>
        </xdr:cNvPr>
        <xdr:cNvGrpSpPr>
          <a:grpSpLocks/>
        </xdr:cNvGrpSpPr>
      </xdr:nvGrpSpPr>
      <xdr:grpSpPr bwMode="auto">
        <a:xfrm>
          <a:off x="1937398" y="22128908"/>
          <a:ext cx="0" cy="102183"/>
          <a:chOff x="5475762" y="47760700"/>
          <a:chExt cx="314325" cy="230209"/>
        </a:xfrm>
      </xdr:grpSpPr>
      <xdr:cxnSp macro="">
        <xdr:nvCxnSpPr>
          <xdr:cNvPr id="2609" name="Straight Connector 2608">
            <a:extLst>
              <a:ext uri="{FF2B5EF4-FFF2-40B4-BE49-F238E27FC236}">
                <a16:creationId xmlns:a16="http://schemas.microsoft.com/office/drawing/2014/main" id="{E6607A44-EC7F-CB78-BE19-F3AE09C27A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10" name="Straight Connector 529">
            <a:extLst>
              <a:ext uri="{FF2B5EF4-FFF2-40B4-BE49-F238E27FC236}">
                <a16:creationId xmlns:a16="http://schemas.microsoft.com/office/drawing/2014/main" id="{B3FFA591-89CB-A712-78FB-20A901D6DC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11" name="Straight Connector 531">
            <a:extLst>
              <a:ext uri="{FF2B5EF4-FFF2-40B4-BE49-F238E27FC236}">
                <a16:creationId xmlns:a16="http://schemas.microsoft.com/office/drawing/2014/main" id="{C41E36EB-098C-F3D3-415F-3637698FB0C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12" name="Straight Connector 533">
            <a:extLst>
              <a:ext uri="{FF2B5EF4-FFF2-40B4-BE49-F238E27FC236}">
                <a16:creationId xmlns:a16="http://schemas.microsoft.com/office/drawing/2014/main" id="{F3F16B5B-BFF8-645F-BFD8-8069E2BF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3" name="Straight Connector 535">
            <a:extLst>
              <a:ext uri="{FF2B5EF4-FFF2-40B4-BE49-F238E27FC236}">
                <a16:creationId xmlns:a16="http://schemas.microsoft.com/office/drawing/2014/main" id="{2AC10A22-D226-A285-4BE2-5B5E6B1709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4" name="Straight Connector 537">
            <a:extLst>
              <a:ext uri="{FF2B5EF4-FFF2-40B4-BE49-F238E27FC236}">
                <a16:creationId xmlns:a16="http://schemas.microsoft.com/office/drawing/2014/main" id="{0C92F7AD-C8C6-A5FA-33A6-84670FFBCF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109</xdr:row>
      <xdr:rowOff>57150</xdr:rowOff>
    </xdr:from>
    <xdr:to>
      <xdr:col>17</xdr:col>
      <xdr:colOff>0</xdr:colOff>
      <xdr:row>111</xdr:row>
      <xdr:rowOff>0</xdr:rowOff>
    </xdr:to>
    <xdr:sp macro="" textlink="">
      <xdr:nvSpPr>
        <xdr:cNvPr id="2615" name="AutoShape 46">
          <a:extLst>
            <a:ext uri="{FF2B5EF4-FFF2-40B4-BE49-F238E27FC236}">
              <a16:creationId xmlns:a16="http://schemas.microsoft.com/office/drawing/2014/main" id="{26730A4B-281E-4AB5-AD40-34424C4164A2}"/>
            </a:ext>
          </a:extLst>
        </xdr:cNvPr>
        <xdr:cNvSpPr>
          <a:spLocks noChangeArrowheads="1"/>
        </xdr:cNvSpPr>
      </xdr:nvSpPr>
      <xdr:spPr bwMode="auto">
        <a:xfrm>
          <a:off x="4895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109</xdr:row>
      <xdr:rowOff>57150</xdr:rowOff>
    </xdr:from>
    <xdr:to>
      <xdr:col>19</xdr:col>
      <xdr:colOff>0</xdr:colOff>
      <xdr:row>111</xdr:row>
      <xdr:rowOff>0</xdr:rowOff>
    </xdr:to>
    <xdr:sp macro="" textlink="">
      <xdr:nvSpPr>
        <xdr:cNvPr id="2616" name="AutoShape 46">
          <a:extLst>
            <a:ext uri="{FF2B5EF4-FFF2-40B4-BE49-F238E27FC236}">
              <a16:creationId xmlns:a16="http://schemas.microsoft.com/office/drawing/2014/main" id="{84070802-FEFC-408D-86B8-7B6B31C02445}"/>
            </a:ext>
          </a:extLst>
        </xdr:cNvPr>
        <xdr:cNvSpPr>
          <a:spLocks noChangeArrowheads="1"/>
        </xdr:cNvSpPr>
      </xdr:nvSpPr>
      <xdr:spPr bwMode="auto">
        <a:xfrm>
          <a:off x="5467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109</xdr:row>
      <xdr:rowOff>57150</xdr:rowOff>
    </xdr:from>
    <xdr:to>
      <xdr:col>21</xdr:col>
      <xdr:colOff>0</xdr:colOff>
      <xdr:row>111</xdr:row>
      <xdr:rowOff>0</xdr:rowOff>
    </xdr:to>
    <xdr:sp macro="" textlink="">
      <xdr:nvSpPr>
        <xdr:cNvPr id="2617" name="AutoShape 46">
          <a:extLst>
            <a:ext uri="{FF2B5EF4-FFF2-40B4-BE49-F238E27FC236}">
              <a16:creationId xmlns:a16="http://schemas.microsoft.com/office/drawing/2014/main" id="{2B167058-8DDB-4001-92C5-05C33BB58A89}"/>
            </a:ext>
          </a:extLst>
        </xdr:cNvPr>
        <xdr:cNvSpPr>
          <a:spLocks noChangeArrowheads="1"/>
        </xdr:cNvSpPr>
      </xdr:nvSpPr>
      <xdr:spPr bwMode="auto">
        <a:xfrm>
          <a:off x="6038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109</xdr:row>
      <xdr:rowOff>57150</xdr:rowOff>
    </xdr:from>
    <xdr:to>
      <xdr:col>23</xdr:col>
      <xdr:colOff>0</xdr:colOff>
      <xdr:row>111</xdr:row>
      <xdr:rowOff>0</xdr:rowOff>
    </xdr:to>
    <xdr:sp macro="" textlink="">
      <xdr:nvSpPr>
        <xdr:cNvPr id="2618" name="AutoShape 46">
          <a:extLst>
            <a:ext uri="{FF2B5EF4-FFF2-40B4-BE49-F238E27FC236}">
              <a16:creationId xmlns:a16="http://schemas.microsoft.com/office/drawing/2014/main" id="{C36EA021-0B03-4B7E-AC52-2787DF976396}"/>
            </a:ext>
          </a:extLst>
        </xdr:cNvPr>
        <xdr:cNvSpPr>
          <a:spLocks noChangeArrowheads="1"/>
        </xdr:cNvSpPr>
      </xdr:nvSpPr>
      <xdr:spPr bwMode="auto">
        <a:xfrm>
          <a:off x="6610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109</xdr:row>
      <xdr:rowOff>57150</xdr:rowOff>
    </xdr:from>
    <xdr:to>
      <xdr:col>25</xdr:col>
      <xdr:colOff>0</xdr:colOff>
      <xdr:row>111</xdr:row>
      <xdr:rowOff>0</xdr:rowOff>
    </xdr:to>
    <xdr:sp macro="" textlink="">
      <xdr:nvSpPr>
        <xdr:cNvPr id="2619" name="AutoShape 46">
          <a:extLst>
            <a:ext uri="{FF2B5EF4-FFF2-40B4-BE49-F238E27FC236}">
              <a16:creationId xmlns:a16="http://schemas.microsoft.com/office/drawing/2014/main" id="{37072A10-67FE-4486-9EFE-CD8CBF35EFD0}"/>
            </a:ext>
          </a:extLst>
        </xdr:cNvPr>
        <xdr:cNvSpPr>
          <a:spLocks noChangeArrowheads="1"/>
        </xdr:cNvSpPr>
      </xdr:nvSpPr>
      <xdr:spPr bwMode="auto">
        <a:xfrm>
          <a:off x="7181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109</xdr:row>
      <xdr:rowOff>57150</xdr:rowOff>
    </xdr:from>
    <xdr:to>
      <xdr:col>27</xdr:col>
      <xdr:colOff>0</xdr:colOff>
      <xdr:row>111</xdr:row>
      <xdr:rowOff>0</xdr:rowOff>
    </xdr:to>
    <xdr:sp macro="" textlink="">
      <xdr:nvSpPr>
        <xdr:cNvPr id="2620" name="AutoShape 46">
          <a:extLst>
            <a:ext uri="{FF2B5EF4-FFF2-40B4-BE49-F238E27FC236}">
              <a16:creationId xmlns:a16="http://schemas.microsoft.com/office/drawing/2014/main" id="{156D92AD-535C-43EA-9DB4-7D72C4B831F0}"/>
            </a:ext>
          </a:extLst>
        </xdr:cNvPr>
        <xdr:cNvSpPr>
          <a:spLocks noChangeArrowheads="1"/>
        </xdr:cNvSpPr>
      </xdr:nvSpPr>
      <xdr:spPr bwMode="auto">
        <a:xfrm>
          <a:off x="7753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109</xdr:row>
      <xdr:rowOff>57150</xdr:rowOff>
    </xdr:from>
    <xdr:to>
      <xdr:col>29</xdr:col>
      <xdr:colOff>0</xdr:colOff>
      <xdr:row>111</xdr:row>
      <xdr:rowOff>0</xdr:rowOff>
    </xdr:to>
    <xdr:sp macro="" textlink="">
      <xdr:nvSpPr>
        <xdr:cNvPr id="2621" name="AutoShape 46">
          <a:extLst>
            <a:ext uri="{FF2B5EF4-FFF2-40B4-BE49-F238E27FC236}">
              <a16:creationId xmlns:a16="http://schemas.microsoft.com/office/drawing/2014/main" id="{DCEE002D-ACC3-411B-A5EE-114D861D64A6}"/>
            </a:ext>
          </a:extLst>
        </xdr:cNvPr>
        <xdr:cNvSpPr>
          <a:spLocks noChangeArrowheads="1"/>
        </xdr:cNvSpPr>
      </xdr:nvSpPr>
      <xdr:spPr bwMode="auto">
        <a:xfrm>
          <a:off x="8382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109</xdr:row>
      <xdr:rowOff>57150</xdr:rowOff>
    </xdr:from>
    <xdr:to>
      <xdr:col>31</xdr:col>
      <xdr:colOff>0</xdr:colOff>
      <xdr:row>111</xdr:row>
      <xdr:rowOff>0</xdr:rowOff>
    </xdr:to>
    <xdr:sp macro="" textlink="">
      <xdr:nvSpPr>
        <xdr:cNvPr id="2622" name="AutoShape 46">
          <a:extLst>
            <a:ext uri="{FF2B5EF4-FFF2-40B4-BE49-F238E27FC236}">
              <a16:creationId xmlns:a16="http://schemas.microsoft.com/office/drawing/2014/main" id="{06A84809-2D87-4991-A168-11A303FB97FF}"/>
            </a:ext>
          </a:extLst>
        </xdr:cNvPr>
        <xdr:cNvSpPr>
          <a:spLocks noChangeArrowheads="1"/>
        </xdr:cNvSpPr>
      </xdr:nvSpPr>
      <xdr:spPr bwMode="auto">
        <a:xfrm>
          <a:off x="8953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109</xdr:row>
      <xdr:rowOff>57150</xdr:rowOff>
    </xdr:from>
    <xdr:to>
      <xdr:col>33</xdr:col>
      <xdr:colOff>0</xdr:colOff>
      <xdr:row>111</xdr:row>
      <xdr:rowOff>0</xdr:rowOff>
    </xdr:to>
    <xdr:sp macro="" textlink="">
      <xdr:nvSpPr>
        <xdr:cNvPr id="2623" name="AutoShape 46">
          <a:extLst>
            <a:ext uri="{FF2B5EF4-FFF2-40B4-BE49-F238E27FC236}">
              <a16:creationId xmlns:a16="http://schemas.microsoft.com/office/drawing/2014/main" id="{28524194-22E4-4ED7-B466-ABB1840AD0AE}"/>
            </a:ext>
          </a:extLst>
        </xdr:cNvPr>
        <xdr:cNvSpPr>
          <a:spLocks noChangeArrowheads="1"/>
        </xdr:cNvSpPr>
      </xdr:nvSpPr>
      <xdr:spPr bwMode="auto">
        <a:xfrm>
          <a:off x="9525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109</xdr:row>
      <xdr:rowOff>57150</xdr:rowOff>
    </xdr:from>
    <xdr:to>
      <xdr:col>35</xdr:col>
      <xdr:colOff>0</xdr:colOff>
      <xdr:row>111</xdr:row>
      <xdr:rowOff>0</xdr:rowOff>
    </xdr:to>
    <xdr:sp macro="" textlink="">
      <xdr:nvSpPr>
        <xdr:cNvPr id="2624" name="AutoShape 46">
          <a:extLst>
            <a:ext uri="{FF2B5EF4-FFF2-40B4-BE49-F238E27FC236}">
              <a16:creationId xmlns:a16="http://schemas.microsoft.com/office/drawing/2014/main" id="{39D3831D-182E-4110-A9B9-12EF41299D7E}"/>
            </a:ext>
          </a:extLst>
        </xdr:cNvPr>
        <xdr:cNvSpPr>
          <a:spLocks noChangeArrowheads="1"/>
        </xdr:cNvSpPr>
      </xdr:nvSpPr>
      <xdr:spPr bwMode="auto">
        <a:xfrm>
          <a:off x="10096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109</xdr:row>
      <xdr:rowOff>57150</xdr:rowOff>
    </xdr:from>
    <xdr:to>
      <xdr:col>37</xdr:col>
      <xdr:colOff>0</xdr:colOff>
      <xdr:row>111</xdr:row>
      <xdr:rowOff>0</xdr:rowOff>
    </xdr:to>
    <xdr:sp macro="" textlink="">
      <xdr:nvSpPr>
        <xdr:cNvPr id="2625" name="AutoShape 46">
          <a:extLst>
            <a:ext uri="{FF2B5EF4-FFF2-40B4-BE49-F238E27FC236}">
              <a16:creationId xmlns:a16="http://schemas.microsoft.com/office/drawing/2014/main" id="{144FBA33-8F26-439E-A5D5-00F1D9B8AB12}"/>
            </a:ext>
          </a:extLst>
        </xdr:cNvPr>
        <xdr:cNvSpPr>
          <a:spLocks noChangeArrowheads="1"/>
        </xdr:cNvSpPr>
      </xdr:nvSpPr>
      <xdr:spPr bwMode="auto">
        <a:xfrm>
          <a:off x="10668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109</xdr:row>
      <xdr:rowOff>57150</xdr:rowOff>
    </xdr:from>
    <xdr:to>
      <xdr:col>39</xdr:col>
      <xdr:colOff>0</xdr:colOff>
      <xdr:row>111</xdr:row>
      <xdr:rowOff>0</xdr:rowOff>
    </xdr:to>
    <xdr:sp macro="" textlink="">
      <xdr:nvSpPr>
        <xdr:cNvPr id="2626" name="AutoShape 46">
          <a:extLst>
            <a:ext uri="{FF2B5EF4-FFF2-40B4-BE49-F238E27FC236}">
              <a16:creationId xmlns:a16="http://schemas.microsoft.com/office/drawing/2014/main" id="{F502EFF0-97CC-48F3-A41D-BF45CC868636}"/>
            </a:ext>
          </a:extLst>
        </xdr:cNvPr>
        <xdr:cNvSpPr>
          <a:spLocks noChangeArrowheads="1"/>
        </xdr:cNvSpPr>
      </xdr:nvSpPr>
      <xdr:spPr bwMode="auto">
        <a:xfrm>
          <a:off x="11239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109</xdr:row>
      <xdr:rowOff>57150</xdr:rowOff>
    </xdr:from>
    <xdr:to>
      <xdr:col>41</xdr:col>
      <xdr:colOff>0</xdr:colOff>
      <xdr:row>111</xdr:row>
      <xdr:rowOff>0</xdr:rowOff>
    </xdr:to>
    <xdr:sp macro="" textlink="">
      <xdr:nvSpPr>
        <xdr:cNvPr id="2627" name="AutoShape 46">
          <a:extLst>
            <a:ext uri="{FF2B5EF4-FFF2-40B4-BE49-F238E27FC236}">
              <a16:creationId xmlns:a16="http://schemas.microsoft.com/office/drawing/2014/main" id="{779520EA-BB44-4671-A7DF-43773691B8A6}"/>
            </a:ext>
          </a:extLst>
        </xdr:cNvPr>
        <xdr:cNvSpPr>
          <a:spLocks noChangeArrowheads="1"/>
        </xdr:cNvSpPr>
      </xdr:nvSpPr>
      <xdr:spPr bwMode="auto">
        <a:xfrm>
          <a:off x="11811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109</xdr:row>
      <xdr:rowOff>57150</xdr:rowOff>
    </xdr:from>
    <xdr:to>
      <xdr:col>43</xdr:col>
      <xdr:colOff>0</xdr:colOff>
      <xdr:row>111</xdr:row>
      <xdr:rowOff>0</xdr:rowOff>
    </xdr:to>
    <xdr:sp macro="" textlink="">
      <xdr:nvSpPr>
        <xdr:cNvPr id="2628" name="AutoShape 46">
          <a:extLst>
            <a:ext uri="{FF2B5EF4-FFF2-40B4-BE49-F238E27FC236}">
              <a16:creationId xmlns:a16="http://schemas.microsoft.com/office/drawing/2014/main" id="{381CEAC8-C341-4405-8085-9F91D845E814}"/>
            </a:ext>
          </a:extLst>
        </xdr:cNvPr>
        <xdr:cNvSpPr>
          <a:spLocks noChangeArrowheads="1"/>
        </xdr:cNvSpPr>
      </xdr:nvSpPr>
      <xdr:spPr bwMode="auto">
        <a:xfrm>
          <a:off x="12382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109</xdr:row>
      <xdr:rowOff>57150</xdr:rowOff>
    </xdr:from>
    <xdr:to>
      <xdr:col>45</xdr:col>
      <xdr:colOff>0</xdr:colOff>
      <xdr:row>111</xdr:row>
      <xdr:rowOff>0</xdr:rowOff>
    </xdr:to>
    <xdr:sp macro="" textlink="">
      <xdr:nvSpPr>
        <xdr:cNvPr id="2629" name="AutoShape 46">
          <a:extLst>
            <a:ext uri="{FF2B5EF4-FFF2-40B4-BE49-F238E27FC236}">
              <a16:creationId xmlns:a16="http://schemas.microsoft.com/office/drawing/2014/main" id="{8A3EB338-E6B7-4C1E-AEDB-584D0EEBF8DE}"/>
            </a:ext>
          </a:extLst>
        </xdr:cNvPr>
        <xdr:cNvSpPr>
          <a:spLocks noChangeArrowheads="1"/>
        </xdr:cNvSpPr>
      </xdr:nvSpPr>
      <xdr:spPr bwMode="auto">
        <a:xfrm>
          <a:off x="12954000" y="2086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109</xdr:row>
      <xdr:rowOff>57150</xdr:rowOff>
    </xdr:from>
    <xdr:to>
      <xdr:col>11</xdr:col>
      <xdr:colOff>0</xdr:colOff>
      <xdr:row>111</xdr:row>
      <xdr:rowOff>0</xdr:rowOff>
    </xdr:to>
    <xdr:sp macro="" textlink="">
      <xdr:nvSpPr>
        <xdr:cNvPr id="2630" name="AutoShape 46">
          <a:extLst>
            <a:ext uri="{FF2B5EF4-FFF2-40B4-BE49-F238E27FC236}">
              <a16:creationId xmlns:a16="http://schemas.microsoft.com/office/drawing/2014/main" id="{BB464A3B-8F69-4073-A1AA-E3F36ECF2785}"/>
            </a:ext>
          </a:extLst>
        </xdr:cNvPr>
        <xdr:cNvSpPr>
          <a:spLocks noChangeArrowheads="1"/>
        </xdr:cNvSpPr>
      </xdr:nvSpPr>
      <xdr:spPr bwMode="auto">
        <a:xfrm>
          <a:off x="3181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109</xdr:row>
      <xdr:rowOff>57150</xdr:rowOff>
    </xdr:from>
    <xdr:to>
      <xdr:col>13</xdr:col>
      <xdr:colOff>0</xdr:colOff>
      <xdr:row>111</xdr:row>
      <xdr:rowOff>0</xdr:rowOff>
    </xdr:to>
    <xdr:sp macro="" textlink="">
      <xdr:nvSpPr>
        <xdr:cNvPr id="2631" name="AutoShape 46">
          <a:extLst>
            <a:ext uri="{FF2B5EF4-FFF2-40B4-BE49-F238E27FC236}">
              <a16:creationId xmlns:a16="http://schemas.microsoft.com/office/drawing/2014/main" id="{BE06EDAE-5F6B-4B97-BDE5-DAC274029B97}"/>
            </a:ext>
          </a:extLst>
        </xdr:cNvPr>
        <xdr:cNvSpPr>
          <a:spLocks noChangeArrowheads="1"/>
        </xdr:cNvSpPr>
      </xdr:nvSpPr>
      <xdr:spPr bwMode="auto">
        <a:xfrm>
          <a:off x="3752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109</xdr:row>
      <xdr:rowOff>57150</xdr:rowOff>
    </xdr:from>
    <xdr:to>
      <xdr:col>15</xdr:col>
      <xdr:colOff>0</xdr:colOff>
      <xdr:row>111</xdr:row>
      <xdr:rowOff>0</xdr:rowOff>
    </xdr:to>
    <xdr:sp macro="" textlink="">
      <xdr:nvSpPr>
        <xdr:cNvPr id="2632" name="AutoShape 46">
          <a:extLst>
            <a:ext uri="{FF2B5EF4-FFF2-40B4-BE49-F238E27FC236}">
              <a16:creationId xmlns:a16="http://schemas.microsoft.com/office/drawing/2014/main" id="{56AD436A-8E26-4CCA-8999-B513A7BA9D2E}"/>
            </a:ext>
          </a:extLst>
        </xdr:cNvPr>
        <xdr:cNvSpPr>
          <a:spLocks noChangeArrowheads="1"/>
        </xdr:cNvSpPr>
      </xdr:nvSpPr>
      <xdr:spPr bwMode="auto">
        <a:xfrm>
          <a:off x="4324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109</xdr:row>
      <xdr:rowOff>57150</xdr:rowOff>
    </xdr:from>
    <xdr:to>
      <xdr:col>9</xdr:col>
      <xdr:colOff>0</xdr:colOff>
      <xdr:row>111</xdr:row>
      <xdr:rowOff>0</xdr:rowOff>
    </xdr:to>
    <xdr:sp macro="" textlink="">
      <xdr:nvSpPr>
        <xdr:cNvPr id="2633" name="AutoShape 46">
          <a:extLst>
            <a:ext uri="{FF2B5EF4-FFF2-40B4-BE49-F238E27FC236}">
              <a16:creationId xmlns:a16="http://schemas.microsoft.com/office/drawing/2014/main" id="{6C420030-0AEF-4B7C-BE46-EA3439B2E318}"/>
            </a:ext>
          </a:extLst>
        </xdr:cNvPr>
        <xdr:cNvSpPr>
          <a:spLocks noChangeArrowheads="1"/>
        </xdr:cNvSpPr>
      </xdr:nvSpPr>
      <xdr:spPr bwMode="auto">
        <a:xfrm>
          <a:off x="2409825" y="20869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109</xdr:row>
      <xdr:rowOff>57150</xdr:rowOff>
    </xdr:from>
    <xdr:to>
      <xdr:col>7</xdr:col>
      <xdr:colOff>0</xdr:colOff>
      <xdr:row>111</xdr:row>
      <xdr:rowOff>0</xdr:rowOff>
    </xdr:to>
    <xdr:sp macro="" textlink="">
      <xdr:nvSpPr>
        <xdr:cNvPr id="2634" name="AutoShape 46">
          <a:extLst>
            <a:ext uri="{FF2B5EF4-FFF2-40B4-BE49-F238E27FC236}">
              <a16:creationId xmlns:a16="http://schemas.microsoft.com/office/drawing/2014/main" id="{3C9D3BB8-994C-4F2F-B8E9-C72E6286C86A}"/>
            </a:ext>
          </a:extLst>
        </xdr:cNvPr>
        <xdr:cNvSpPr>
          <a:spLocks noChangeArrowheads="1"/>
        </xdr:cNvSpPr>
      </xdr:nvSpPr>
      <xdr:spPr bwMode="auto">
        <a:xfrm>
          <a:off x="1819275" y="20869275"/>
          <a:ext cx="352425"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4</xdr:col>
      <xdr:colOff>0</xdr:colOff>
      <xdr:row>109</xdr:row>
      <xdr:rowOff>57150</xdr:rowOff>
    </xdr:from>
    <xdr:to>
      <xdr:col>5</xdr:col>
      <xdr:colOff>0</xdr:colOff>
      <xdr:row>111</xdr:row>
      <xdr:rowOff>0</xdr:rowOff>
    </xdr:to>
    <xdr:sp macro="" textlink="">
      <xdr:nvSpPr>
        <xdr:cNvPr id="2635" name="AutoShape 46">
          <a:extLst>
            <a:ext uri="{FF2B5EF4-FFF2-40B4-BE49-F238E27FC236}">
              <a16:creationId xmlns:a16="http://schemas.microsoft.com/office/drawing/2014/main" id="{2B61315B-F79D-4E14-B028-3D93A4036FE0}"/>
            </a:ext>
          </a:extLst>
        </xdr:cNvPr>
        <xdr:cNvSpPr>
          <a:spLocks noChangeArrowheads="1"/>
        </xdr:cNvSpPr>
      </xdr:nvSpPr>
      <xdr:spPr bwMode="auto">
        <a:xfrm>
          <a:off x="1095375" y="20869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109</xdr:row>
      <xdr:rowOff>57150</xdr:rowOff>
    </xdr:from>
    <xdr:to>
      <xdr:col>3</xdr:col>
      <xdr:colOff>0</xdr:colOff>
      <xdr:row>111</xdr:row>
      <xdr:rowOff>0</xdr:rowOff>
    </xdr:to>
    <xdr:sp macro="" textlink="">
      <xdr:nvSpPr>
        <xdr:cNvPr id="2636" name="AutoShape 46">
          <a:extLst>
            <a:ext uri="{FF2B5EF4-FFF2-40B4-BE49-F238E27FC236}">
              <a16:creationId xmlns:a16="http://schemas.microsoft.com/office/drawing/2014/main" id="{0458EB69-A941-4F92-9281-834B866CBF75}"/>
            </a:ext>
          </a:extLst>
        </xdr:cNvPr>
        <xdr:cNvSpPr>
          <a:spLocks noChangeArrowheads="1"/>
        </xdr:cNvSpPr>
      </xdr:nvSpPr>
      <xdr:spPr bwMode="auto">
        <a:xfrm>
          <a:off x="523875"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120</xdr:row>
      <xdr:rowOff>104775</xdr:rowOff>
    </xdr:from>
    <xdr:to>
      <xdr:col>6</xdr:col>
      <xdr:colOff>0</xdr:colOff>
      <xdr:row>121</xdr:row>
      <xdr:rowOff>19050</xdr:rowOff>
    </xdr:to>
    <xdr:grpSp>
      <xdr:nvGrpSpPr>
        <xdr:cNvPr id="2637" name="Group 1008">
          <a:extLst>
            <a:ext uri="{FF2B5EF4-FFF2-40B4-BE49-F238E27FC236}">
              <a16:creationId xmlns:a16="http://schemas.microsoft.com/office/drawing/2014/main" id="{2C66841B-06E4-486A-A1E6-D4232D298D1C}"/>
            </a:ext>
          </a:extLst>
        </xdr:cNvPr>
        <xdr:cNvGrpSpPr>
          <a:grpSpLocks/>
        </xdr:cNvGrpSpPr>
      </xdr:nvGrpSpPr>
      <xdr:grpSpPr bwMode="auto">
        <a:xfrm>
          <a:off x="1937398" y="23696969"/>
          <a:ext cx="0" cy="102183"/>
          <a:chOff x="5475762" y="47760700"/>
          <a:chExt cx="314325" cy="230209"/>
        </a:xfrm>
      </xdr:grpSpPr>
      <xdr:cxnSp macro="">
        <xdr:nvCxnSpPr>
          <xdr:cNvPr id="2638" name="Straight Connector 2637">
            <a:extLst>
              <a:ext uri="{FF2B5EF4-FFF2-40B4-BE49-F238E27FC236}">
                <a16:creationId xmlns:a16="http://schemas.microsoft.com/office/drawing/2014/main" id="{3407582F-0B24-7728-D0F1-14AA03103B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39" name="Straight Connector 529">
            <a:extLst>
              <a:ext uri="{FF2B5EF4-FFF2-40B4-BE49-F238E27FC236}">
                <a16:creationId xmlns:a16="http://schemas.microsoft.com/office/drawing/2014/main" id="{7A4647A0-6C53-6F6B-A858-F539477A7B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40" name="Straight Connector 531">
            <a:extLst>
              <a:ext uri="{FF2B5EF4-FFF2-40B4-BE49-F238E27FC236}">
                <a16:creationId xmlns:a16="http://schemas.microsoft.com/office/drawing/2014/main" id="{43679916-BEF5-618A-77FD-275A33CFF1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41" name="Straight Connector 533">
            <a:extLst>
              <a:ext uri="{FF2B5EF4-FFF2-40B4-BE49-F238E27FC236}">
                <a16:creationId xmlns:a16="http://schemas.microsoft.com/office/drawing/2014/main" id="{E515993E-E796-C6D4-1E80-0D21249B347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2" name="Straight Connector 535">
            <a:extLst>
              <a:ext uri="{FF2B5EF4-FFF2-40B4-BE49-F238E27FC236}">
                <a16:creationId xmlns:a16="http://schemas.microsoft.com/office/drawing/2014/main" id="{67675AED-C9A5-2989-1F61-B011D37C55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3" name="Straight Connector 537">
            <a:extLst>
              <a:ext uri="{FF2B5EF4-FFF2-40B4-BE49-F238E27FC236}">
                <a16:creationId xmlns:a16="http://schemas.microsoft.com/office/drawing/2014/main" id="{A78FAFE9-25BB-6F80-ECA2-19D1FA993B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44" name="Group 1008">
          <a:extLst>
            <a:ext uri="{FF2B5EF4-FFF2-40B4-BE49-F238E27FC236}">
              <a16:creationId xmlns:a16="http://schemas.microsoft.com/office/drawing/2014/main" id="{B57138A5-855D-47A7-9E83-EEBDC291B915}"/>
            </a:ext>
          </a:extLst>
        </xdr:cNvPr>
        <xdr:cNvGrpSpPr>
          <a:grpSpLocks/>
        </xdr:cNvGrpSpPr>
      </xdr:nvGrpSpPr>
      <xdr:grpSpPr bwMode="auto">
        <a:xfrm>
          <a:off x="1937398" y="23696969"/>
          <a:ext cx="0" cy="102183"/>
          <a:chOff x="5475762" y="47760700"/>
          <a:chExt cx="314325" cy="230209"/>
        </a:xfrm>
      </xdr:grpSpPr>
      <xdr:cxnSp macro="">
        <xdr:nvCxnSpPr>
          <xdr:cNvPr id="2645" name="Straight Connector 2644">
            <a:extLst>
              <a:ext uri="{FF2B5EF4-FFF2-40B4-BE49-F238E27FC236}">
                <a16:creationId xmlns:a16="http://schemas.microsoft.com/office/drawing/2014/main" id="{CFEDB3E2-A3CC-2C69-B8AE-35733425A27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6" name="Straight Connector 529">
            <a:extLst>
              <a:ext uri="{FF2B5EF4-FFF2-40B4-BE49-F238E27FC236}">
                <a16:creationId xmlns:a16="http://schemas.microsoft.com/office/drawing/2014/main" id="{4569056D-B389-936C-1CBC-46D63965FC9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47" name="Straight Connector 531">
            <a:extLst>
              <a:ext uri="{FF2B5EF4-FFF2-40B4-BE49-F238E27FC236}">
                <a16:creationId xmlns:a16="http://schemas.microsoft.com/office/drawing/2014/main" id="{9AE3211C-44C8-587A-B5B5-27B7A53BAA9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48" name="Straight Connector 533">
            <a:extLst>
              <a:ext uri="{FF2B5EF4-FFF2-40B4-BE49-F238E27FC236}">
                <a16:creationId xmlns:a16="http://schemas.microsoft.com/office/drawing/2014/main" id="{594F48B8-9297-7566-8EA9-4A7E537A169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49" name="Straight Connector 535">
            <a:extLst>
              <a:ext uri="{FF2B5EF4-FFF2-40B4-BE49-F238E27FC236}">
                <a16:creationId xmlns:a16="http://schemas.microsoft.com/office/drawing/2014/main" id="{6F9710DE-4855-CD9A-9247-51350C10442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0" name="Straight Connector 537">
            <a:extLst>
              <a:ext uri="{FF2B5EF4-FFF2-40B4-BE49-F238E27FC236}">
                <a16:creationId xmlns:a16="http://schemas.microsoft.com/office/drawing/2014/main" id="{21116860-732F-5E20-9E7E-92E21659BF7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651" name="Group 1008">
          <a:extLst>
            <a:ext uri="{FF2B5EF4-FFF2-40B4-BE49-F238E27FC236}">
              <a16:creationId xmlns:a16="http://schemas.microsoft.com/office/drawing/2014/main" id="{12C2E32F-ECE9-472A-A142-97AFC258E53F}"/>
            </a:ext>
          </a:extLst>
        </xdr:cNvPr>
        <xdr:cNvGrpSpPr>
          <a:grpSpLocks/>
        </xdr:cNvGrpSpPr>
      </xdr:nvGrpSpPr>
      <xdr:grpSpPr bwMode="auto">
        <a:xfrm>
          <a:off x="1937398" y="23725544"/>
          <a:ext cx="0" cy="102183"/>
          <a:chOff x="5475762" y="47760700"/>
          <a:chExt cx="314325" cy="230209"/>
        </a:xfrm>
      </xdr:grpSpPr>
      <xdr:cxnSp macro="">
        <xdr:nvCxnSpPr>
          <xdr:cNvPr id="2652" name="Straight Connector 2651">
            <a:extLst>
              <a:ext uri="{FF2B5EF4-FFF2-40B4-BE49-F238E27FC236}">
                <a16:creationId xmlns:a16="http://schemas.microsoft.com/office/drawing/2014/main" id="{34FD4EAA-D166-4A3C-DFB6-DC09AA98491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53" name="Straight Connector 529">
            <a:extLst>
              <a:ext uri="{FF2B5EF4-FFF2-40B4-BE49-F238E27FC236}">
                <a16:creationId xmlns:a16="http://schemas.microsoft.com/office/drawing/2014/main" id="{B1418666-4A53-E4BF-1D8D-0B5E5DE54E08}"/>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54" name="Straight Connector 531">
            <a:extLst>
              <a:ext uri="{FF2B5EF4-FFF2-40B4-BE49-F238E27FC236}">
                <a16:creationId xmlns:a16="http://schemas.microsoft.com/office/drawing/2014/main" id="{28B06AFA-5EE4-8F58-B0F9-0892ED35AD8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55" name="Straight Connector 533">
            <a:extLst>
              <a:ext uri="{FF2B5EF4-FFF2-40B4-BE49-F238E27FC236}">
                <a16:creationId xmlns:a16="http://schemas.microsoft.com/office/drawing/2014/main" id="{5005219F-A14F-AD16-5B13-C6E57EEF5E3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6" name="Straight Connector 535">
            <a:extLst>
              <a:ext uri="{FF2B5EF4-FFF2-40B4-BE49-F238E27FC236}">
                <a16:creationId xmlns:a16="http://schemas.microsoft.com/office/drawing/2014/main" id="{449E9982-F988-4088-1D04-1E36E08BBFE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7" name="Straight Connector 537">
            <a:extLst>
              <a:ext uri="{FF2B5EF4-FFF2-40B4-BE49-F238E27FC236}">
                <a16:creationId xmlns:a16="http://schemas.microsoft.com/office/drawing/2014/main" id="{095FB27D-A6C5-5C6C-F772-0B926249313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658" name="Group 1008">
          <a:extLst>
            <a:ext uri="{FF2B5EF4-FFF2-40B4-BE49-F238E27FC236}">
              <a16:creationId xmlns:a16="http://schemas.microsoft.com/office/drawing/2014/main" id="{26E0CA57-FE36-4097-94CA-A576C59FA778}"/>
            </a:ext>
          </a:extLst>
        </xdr:cNvPr>
        <xdr:cNvGrpSpPr>
          <a:grpSpLocks/>
        </xdr:cNvGrpSpPr>
      </xdr:nvGrpSpPr>
      <xdr:grpSpPr bwMode="auto">
        <a:xfrm>
          <a:off x="1937398" y="23725544"/>
          <a:ext cx="0" cy="111708"/>
          <a:chOff x="5475762" y="47760700"/>
          <a:chExt cx="314325" cy="230209"/>
        </a:xfrm>
      </xdr:grpSpPr>
      <xdr:cxnSp macro="">
        <xdr:nvCxnSpPr>
          <xdr:cNvPr id="2659" name="Straight Connector 2658">
            <a:extLst>
              <a:ext uri="{FF2B5EF4-FFF2-40B4-BE49-F238E27FC236}">
                <a16:creationId xmlns:a16="http://schemas.microsoft.com/office/drawing/2014/main" id="{DA6F1359-4D87-87F9-35C2-49E2661D01B4}"/>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0" name="Straight Connector 529">
            <a:extLst>
              <a:ext uri="{FF2B5EF4-FFF2-40B4-BE49-F238E27FC236}">
                <a16:creationId xmlns:a16="http://schemas.microsoft.com/office/drawing/2014/main" id="{97AC9623-74C0-4870-BB8E-73AA73DDB67D}"/>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661" name="Straight Connector 531">
            <a:extLst>
              <a:ext uri="{FF2B5EF4-FFF2-40B4-BE49-F238E27FC236}">
                <a16:creationId xmlns:a16="http://schemas.microsoft.com/office/drawing/2014/main" id="{8C9FA0E5-B2C0-878B-EFE2-7CC3FBECEF4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662" name="Straight Connector 533">
            <a:extLst>
              <a:ext uri="{FF2B5EF4-FFF2-40B4-BE49-F238E27FC236}">
                <a16:creationId xmlns:a16="http://schemas.microsoft.com/office/drawing/2014/main" id="{0F9B5E6B-4D32-60BE-0B55-A23C8EB0003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3" name="Straight Connector 535">
            <a:extLst>
              <a:ext uri="{FF2B5EF4-FFF2-40B4-BE49-F238E27FC236}">
                <a16:creationId xmlns:a16="http://schemas.microsoft.com/office/drawing/2014/main" id="{D2088089-90BA-FB39-D64D-8570ADEE37E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4" name="Straight Connector 537">
            <a:extLst>
              <a:ext uri="{FF2B5EF4-FFF2-40B4-BE49-F238E27FC236}">
                <a16:creationId xmlns:a16="http://schemas.microsoft.com/office/drawing/2014/main" id="{B45D2319-7A10-EBC5-9C09-80ACC3BBBC2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65" name="Group 1008">
          <a:extLst>
            <a:ext uri="{FF2B5EF4-FFF2-40B4-BE49-F238E27FC236}">
              <a16:creationId xmlns:a16="http://schemas.microsoft.com/office/drawing/2014/main" id="{7DE72C6D-FA8D-4A0A-BBD6-9DE75664DC4C}"/>
            </a:ext>
          </a:extLst>
        </xdr:cNvPr>
        <xdr:cNvGrpSpPr>
          <a:grpSpLocks/>
        </xdr:cNvGrpSpPr>
      </xdr:nvGrpSpPr>
      <xdr:grpSpPr bwMode="auto">
        <a:xfrm>
          <a:off x="1937398" y="23696969"/>
          <a:ext cx="0" cy="102183"/>
          <a:chOff x="5475762" y="47760700"/>
          <a:chExt cx="314325" cy="230209"/>
        </a:xfrm>
      </xdr:grpSpPr>
      <xdr:cxnSp macro="">
        <xdr:nvCxnSpPr>
          <xdr:cNvPr id="2666" name="Straight Connector 2665">
            <a:extLst>
              <a:ext uri="{FF2B5EF4-FFF2-40B4-BE49-F238E27FC236}">
                <a16:creationId xmlns:a16="http://schemas.microsoft.com/office/drawing/2014/main" id="{9949B9CF-F13F-C8FD-C72E-D75162B675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7" name="Straight Connector 529">
            <a:extLst>
              <a:ext uri="{FF2B5EF4-FFF2-40B4-BE49-F238E27FC236}">
                <a16:creationId xmlns:a16="http://schemas.microsoft.com/office/drawing/2014/main" id="{B88C90FA-A4DF-8F25-6E7D-BBCC10FB9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68" name="Straight Connector 531">
            <a:extLst>
              <a:ext uri="{FF2B5EF4-FFF2-40B4-BE49-F238E27FC236}">
                <a16:creationId xmlns:a16="http://schemas.microsoft.com/office/drawing/2014/main" id="{75E78C18-E8FF-903A-8CDE-2CAAD9925ED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9" name="Straight Connector 533">
            <a:extLst>
              <a:ext uri="{FF2B5EF4-FFF2-40B4-BE49-F238E27FC236}">
                <a16:creationId xmlns:a16="http://schemas.microsoft.com/office/drawing/2014/main" id="{64094A4C-2004-C722-C2F6-3A755D6F6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0" name="Straight Connector 535">
            <a:extLst>
              <a:ext uri="{FF2B5EF4-FFF2-40B4-BE49-F238E27FC236}">
                <a16:creationId xmlns:a16="http://schemas.microsoft.com/office/drawing/2014/main" id="{D3F5FBC9-87A1-0929-D8F5-E1A8D441A3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1" name="Straight Connector 537">
            <a:extLst>
              <a:ext uri="{FF2B5EF4-FFF2-40B4-BE49-F238E27FC236}">
                <a16:creationId xmlns:a16="http://schemas.microsoft.com/office/drawing/2014/main" id="{BB622B4E-0F90-1CEE-516F-76BDEA7C9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2" name="Group 1008">
          <a:extLst>
            <a:ext uri="{FF2B5EF4-FFF2-40B4-BE49-F238E27FC236}">
              <a16:creationId xmlns:a16="http://schemas.microsoft.com/office/drawing/2014/main" id="{9158618A-5CAE-4A90-A458-F74FF3536EDF}"/>
            </a:ext>
          </a:extLst>
        </xdr:cNvPr>
        <xdr:cNvGrpSpPr>
          <a:grpSpLocks/>
        </xdr:cNvGrpSpPr>
      </xdr:nvGrpSpPr>
      <xdr:grpSpPr bwMode="auto">
        <a:xfrm>
          <a:off x="1937398" y="23696969"/>
          <a:ext cx="0" cy="102183"/>
          <a:chOff x="5475762" y="47760700"/>
          <a:chExt cx="314325" cy="230209"/>
        </a:xfrm>
      </xdr:grpSpPr>
      <xdr:cxnSp macro="">
        <xdr:nvCxnSpPr>
          <xdr:cNvPr id="2673" name="Straight Connector 2672">
            <a:extLst>
              <a:ext uri="{FF2B5EF4-FFF2-40B4-BE49-F238E27FC236}">
                <a16:creationId xmlns:a16="http://schemas.microsoft.com/office/drawing/2014/main" id="{05D5A1EC-300F-83C0-0351-79E995AF75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74" name="Straight Connector 529">
            <a:extLst>
              <a:ext uri="{FF2B5EF4-FFF2-40B4-BE49-F238E27FC236}">
                <a16:creationId xmlns:a16="http://schemas.microsoft.com/office/drawing/2014/main" id="{7003F9BF-5C38-834B-4F21-34C92D42A5C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75" name="Straight Connector 531">
            <a:extLst>
              <a:ext uri="{FF2B5EF4-FFF2-40B4-BE49-F238E27FC236}">
                <a16:creationId xmlns:a16="http://schemas.microsoft.com/office/drawing/2014/main" id="{CD0AA2F2-FBBD-1102-36D6-9055612231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76" name="Straight Connector 533">
            <a:extLst>
              <a:ext uri="{FF2B5EF4-FFF2-40B4-BE49-F238E27FC236}">
                <a16:creationId xmlns:a16="http://schemas.microsoft.com/office/drawing/2014/main" id="{040E67AF-7BC8-B556-41D5-98C31440BC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7" name="Straight Connector 535">
            <a:extLst>
              <a:ext uri="{FF2B5EF4-FFF2-40B4-BE49-F238E27FC236}">
                <a16:creationId xmlns:a16="http://schemas.microsoft.com/office/drawing/2014/main" id="{C9BB9A45-05A1-EC07-F47D-0541AB29513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8" name="Straight Connector 537">
            <a:extLst>
              <a:ext uri="{FF2B5EF4-FFF2-40B4-BE49-F238E27FC236}">
                <a16:creationId xmlns:a16="http://schemas.microsoft.com/office/drawing/2014/main" id="{83F8A961-0BB3-F354-51C4-3C257F934F5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9" name="Group 1008">
          <a:extLst>
            <a:ext uri="{FF2B5EF4-FFF2-40B4-BE49-F238E27FC236}">
              <a16:creationId xmlns:a16="http://schemas.microsoft.com/office/drawing/2014/main" id="{45916D88-6DA3-46AD-A4FE-264F4A85E34F}"/>
            </a:ext>
          </a:extLst>
        </xdr:cNvPr>
        <xdr:cNvGrpSpPr>
          <a:grpSpLocks/>
        </xdr:cNvGrpSpPr>
      </xdr:nvGrpSpPr>
      <xdr:grpSpPr bwMode="auto">
        <a:xfrm>
          <a:off x="1937398" y="23696969"/>
          <a:ext cx="0" cy="102183"/>
          <a:chOff x="5475762" y="47760700"/>
          <a:chExt cx="314325" cy="230209"/>
        </a:xfrm>
      </xdr:grpSpPr>
      <xdr:cxnSp macro="">
        <xdr:nvCxnSpPr>
          <xdr:cNvPr id="2680" name="Straight Connector 2679">
            <a:extLst>
              <a:ext uri="{FF2B5EF4-FFF2-40B4-BE49-F238E27FC236}">
                <a16:creationId xmlns:a16="http://schemas.microsoft.com/office/drawing/2014/main" id="{19D87BF9-F70D-5FAB-E38C-50DA7D2866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1" name="Straight Connector 529">
            <a:extLst>
              <a:ext uri="{FF2B5EF4-FFF2-40B4-BE49-F238E27FC236}">
                <a16:creationId xmlns:a16="http://schemas.microsoft.com/office/drawing/2014/main" id="{11400490-EBFE-49FD-131B-57BADE2A49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2" name="Straight Connector 531">
            <a:extLst>
              <a:ext uri="{FF2B5EF4-FFF2-40B4-BE49-F238E27FC236}">
                <a16:creationId xmlns:a16="http://schemas.microsoft.com/office/drawing/2014/main" id="{A0E77FB9-CFB6-8157-B2F5-1AEE3D05AB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83" name="Straight Connector 533">
            <a:extLst>
              <a:ext uri="{FF2B5EF4-FFF2-40B4-BE49-F238E27FC236}">
                <a16:creationId xmlns:a16="http://schemas.microsoft.com/office/drawing/2014/main" id="{97D46CEF-6FEB-E529-E575-D7F39090D2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4" name="Straight Connector 535">
            <a:extLst>
              <a:ext uri="{FF2B5EF4-FFF2-40B4-BE49-F238E27FC236}">
                <a16:creationId xmlns:a16="http://schemas.microsoft.com/office/drawing/2014/main" id="{99142506-4408-9CA3-9593-A12B950F9B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5" name="Straight Connector 537">
            <a:extLst>
              <a:ext uri="{FF2B5EF4-FFF2-40B4-BE49-F238E27FC236}">
                <a16:creationId xmlns:a16="http://schemas.microsoft.com/office/drawing/2014/main" id="{0C5EBB89-E02E-36E2-FE07-E06993E8E30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86" name="Group 1008">
          <a:extLst>
            <a:ext uri="{FF2B5EF4-FFF2-40B4-BE49-F238E27FC236}">
              <a16:creationId xmlns:a16="http://schemas.microsoft.com/office/drawing/2014/main" id="{D141F383-A1A3-4A55-9EBC-BE0E808C73C5}"/>
            </a:ext>
          </a:extLst>
        </xdr:cNvPr>
        <xdr:cNvGrpSpPr>
          <a:grpSpLocks/>
        </xdr:cNvGrpSpPr>
      </xdr:nvGrpSpPr>
      <xdr:grpSpPr bwMode="auto">
        <a:xfrm>
          <a:off x="1937398" y="23696969"/>
          <a:ext cx="0" cy="102183"/>
          <a:chOff x="5475762" y="47760700"/>
          <a:chExt cx="314325" cy="230209"/>
        </a:xfrm>
      </xdr:grpSpPr>
      <xdr:cxnSp macro="">
        <xdr:nvCxnSpPr>
          <xdr:cNvPr id="2687" name="Straight Connector 2686">
            <a:extLst>
              <a:ext uri="{FF2B5EF4-FFF2-40B4-BE49-F238E27FC236}">
                <a16:creationId xmlns:a16="http://schemas.microsoft.com/office/drawing/2014/main" id="{62C7F723-F64C-B3A8-B90B-562273361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8" name="Straight Connector 529">
            <a:extLst>
              <a:ext uri="{FF2B5EF4-FFF2-40B4-BE49-F238E27FC236}">
                <a16:creationId xmlns:a16="http://schemas.microsoft.com/office/drawing/2014/main" id="{AB16CC7C-3E16-7C3B-C35B-728A61AC4CF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9" name="Straight Connector 531">
            <a:extLst>
              <a:ext uri="{FF2B5EF4-FFF2-40B4-BE49-F238E27FC236}">
                <a16:creationId xmlns:a16="http://schemas.microsoft.com/office/drawing/2014/main" id="{FC29EB7C-9530-91CD-54A9-E473E77D7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0" name="Straight Connector 533">
            <a:extLst>
              <a:ext uri="{FF2B5EF4-FFF2-40B4-BE49-F238E27FC236}">
                <a16:creationId xmlns:a16="http://schemas.microsoft.com/office/drawing/2014/main" id="{27F5CAF7-1314-CE9B-5C39-63661BF74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1" name="Straight Connector 535">
            <a:extLst>
              <a:ext uri="{FF2B5EF4-FFF2-40B4-BE49-F238E27FC236}">
                <a16:creationId xmlns:a16="http://schemas.microsoft.com/office/drawing/2014/main" id="{552727DF-B616-DB0E-A534-6023F89120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2" name="Straight Connector 537">
            <a:extLst>
              <a:ext uri="{FF2B5EF4-FFF2-40B4-BE49-F238E27FC236}">
                <a16:creationId xmlns:a16="http://schemas.microsoft.com/office/drawing/2014/main" id="{D5C1C540-9A3F-A85D-28CA-D184A9E7405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93" name="Group 1008">
          <a:extLst>
            <a:ext uri="{FF2B5EF4-FFF2-40B4-BE49-F238E27FC236}">
              <a16:creationId xmlns:a16="http://schemas.microsoft.com/office/drawing/2014/main" id="{D7BE6E44-D5AF-4D03-AB50-B281D91BFDFA}"/>
            </a:ext>
          </a:extLst>
        </xdr:cNvPr>
        <xdr:cNvGrpSpPr>
          <a:grpSpLocks/>
        </xdr:cNvGrpSpPr>
      </xdr:nvGrpSpPr>
      <xdr:grpSpPr bwMode="auto">
        <a:xfrm>
          <a:off x="1937398" y="23696969"/>
          <a:ext cx="0" cy="102183"/>
          <a:chOff x="5475762" y="47760700"/>
          <a:chExt cx="314325" cy="230209"/>
        </a:xfrm>
      </xdr:grpSpPr>
      <xdr:cxnSp macro="">
        <xdr:nvCxnSpPr>
          <xdr:cNvPr id="2694" name="Straight Connector 2693">
            <a:extLst>
              <a:ext uri="{FF2B5EF4-FFF2-40B4-BE49-F238E27FC236}">
                <a16:creationId xmlns:a16="http://schemas.microsoft.com/office/drawing/2014/main" id="{0ED28A86-1EAE-E2D9-DD44-6F49ED7CC26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95" name="Straight Connector 529">
            <a:extLst>
              <a:ext uri="{FF2B5EF4-FFF2-40B4-BE49-F238E27FC236}">
                <a16:creationId xmlns:a16="http://schemas.microsoft.com/office/drawing/2014/main" id="{57F32656-C75D-36BE-95DA-4FD4363494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96" name="Straight Connector 531">
            <a:extLst>
              <a:ext uri="{FF2B5EF4-FFF2-40B4-BE49-F238E27FC236}">
                <a16:creationId xmlns:a16="http://schemas.microsoft.com/office/drawing/2014/main" id="{2D661608-C6FB-89A4-218C-31F9161AB0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7" name="Straight Connector 533">
            <a:extLst>
              <a:ext uri="{FF2B5EF4-FFF2-40B4-BE49-F238E27FC236}">
                <a16:creationId xmlns:a16="http://schemas.microsoft.com/office/drawing/2014/main" id="{A9C73587-DC97-61CC-9008-2BFC13696E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8" name="Straight Connector 535">
            <a:extLst>
              <a:ext uri="{FF2B5EF4-FFF2-40B4-BE49-F238E27FC236}">
                <a16:creationId xmlns:a16="http://schemas.microsoft.com/office/drawing/2014/main" id="{67FF9FE9-DC4F-53BA-BDD4-8641627EB9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9" name="Straight Connector 537">
            <a:extLst>
              <a:ext uri="{FF2B5EF4-FFF2-40B4-BE49-F238E27FC236}">
                <a16:creationId xmlns:a16="http://schemas.microsoft.com/office/drawing/2014/main" id="{87C1724A-4CB9-4C79-3D65-213B01C2B0A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0" name="Group 1008">
          <a:extLst>
            <a:ext uri="{FF2B5EF4-FFF2-40B4-BE49-F238E27FC236}">
              <a16:creationId xmlns:a16="http://schemas.microsoft.com/office/drawing/2014/main" id="{9D06BAE2-1192-4DE4-B3D7-757D0B7A1E4D}"/>
            </a:ext>
          </a:extLst>
        </xdr:cNvPr>
        <xdr:cNvGrpSpPr>
          <a:grpSpLocks/>
        </xdr:cNvGrpSpPr>
      </xdr:nvGrpSpPr>
      <xdr:grpSpPr bwMode="auto">
        <a:xfrm>
          <a:off x="1937398" y="23696969"/>
          <a:ext cx="0" cy="102183"/>
          <a:chOff x="5475762" y="47760700"/>
          <a:chExt cx="314325" cy="230209"/>
        </a:xfrm>
      </xdr:grpSpPr>
      <xdr:cxnSp macro="">
        <xdr:nvCxnSpPr>
          <xdr:cNvPr id="2701" name="Straight Connector 2700">
            <a:extLst>
              <a:ext uri="{FF2B5EF4-FFF2-40B4-BE49-F238E27FC236}">
                <a16:creationId xmlns:a16="http://schemas.microsoft.com/office/drawing/2014/main" id="{A486A75B-0FB0-1371-3F4D-685A53D85D5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2" name="Straight Connector 529">
            <a:extLst>
              <a:ext uri="{FF2B5EF4-FFF2-40B4-BE49-F238E27FC236}">
                <a16:creationId xmlns:a16="http://schemas.microsoft.com/office/drawing/2014/main" id="{9433A98D-E481-D8E8-7E56-9D63AF6E06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03" name="Straight Connector 531">
            <a:extLst>
              <a:ext uri="{FF2B5EF4-FFF2-40B4-BE49-F238E27FC236}">
                <a16:creationId xmlns:a16="http://schemas.microsoft.com/office/drawing/2014/main" id="{306D096B-6175-DBF3-CCF3-38060ADCCE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04" name="Straight Connector 533">
            <a:extLst>
              <a:ext uri="{FF2B5EF4-FFF2-40B4-BE49-F238E27FC236}">
                <a16:creationId xmlns:a16="http://schemas.microsoft.com/office/drawing/2014/main" id="{1FE2BCC8-D19F-8C00-E242-E44110C946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5" name="Straight Connector 535">
            <a:extLst>
              <a:ext uri="{FF2B5EF4-FFF2-40B4-BE49-F238E27FC236}">
                <a16:creationId xmlns:a16="http://schemas.microsoft.com/office/drawing/2014/main" id="{9FC57D6C-FC05-D512-27EE-200F17EEFB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6" name="Straight Connector 537">
            <a:extLst>
              <a:ext uri="{FF2B5EF4-FFF2-40B4-BE49-F238E27FC236}">
                <a16:creationId xmlns:a16="http://schemas.microsoft.com/office/drawing/2014/main" id="{A1050088-6B49-1797-7A8A-B09B0A39C2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7" name="Group 1008">
          <a:extLst>
            <a:ext uri="{FF2B5EF4-FFF2-40B4-BE49-F238E27FC236}">
              <a16:creationId xmlns:a16="http://schemas.microsoft.com/office/drawing/2014/main" id="{EB1AF816-8E78-46E2-AB11-C6BEA44F7B5C}"/>
            </a:ext>
          </a:extLst>
        </xdr:cNvPr>
        <xdr:cNvGrpSpPr>
          <a:grpSpLocks/>
        </xdr:cNvGrpSpPr>
      </xdr:nvGrpSpPr>
      <xdr:grpSpPr bwMode="auto">
        <a:xfrm>
          <a:off x="1937398" y="23696969"/>
          <a:ext cx="0" cy="102183"/>
          <a:chOff x="5475762" y="47760700"/>
          <a:chExt cx="314325" cy="230209"/>
        </a:xfrm>
      </xdr:grpSpPr>
      <xdr:cxnSp macro="">
        <xdr:nvCxnSpPr>
          <xdr:cNvPr id="2708" name="Straight Connector 2707">
            <a:extLst>
              <a:ext uri="{FF2B5EF4-FFF2-40B4-BE49-F238E27FC236}">
                <a16:creationId xmlns:a16="http://schemas.microsoft.com/office/drawing/2014/main" id="{C446B760-B8C3-8F5A-9587-3172FDFDEC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9" name="Straight Connector 529">
            <a:extLst>
              <a:ext uri="{FF2B5EF4-FFF2-40B4-BE49-F238E27FC236}">
                <a16:creationId xmlns:a16="http://schemas.microsoft.com/office/drawing/2014/main" id="{30305BB6-B257-D433-4FDD-835CDFF59B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0" name="Straight Connector 531">
            <a:extLst>
              <a:ext uri="{FF2B5EF4-FFF2-40B4-BE49-F238E27FC236}">
                <a16:creationId xmlns:a16="http://schemas.microsoft.com/office/drawing/2014/main" id="{25A8489B-10E0-0AB1-2A12-FE2E7D3EAFF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1" name="Straight Connector 533">
            <a:extLst>
              <a:ext uri="{FF2B5EF4-FFF2-40B4-BE49-F238E27FC236}">
                <a16:creationId xmlns:a16="http://schemas.microsoft.com/office/drawing/2014/main" id="{168A69C7-A641-7A4A-2BCC-6051721E59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2" name="Straight Connector 535">
            <a:extLst>
              <a:ext uri="{FF2B5EF4-FFF2-40B4-BE49-F238E27FC236}">
                <a16:creationId xmlns:a16="http://schemas.microsoft.com/office/drawing/2014/main" id="{E7088930-28A3-B7E3-AD51-423344D75C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3" name="Straight Connector 537">
            <a:extLst>
              <a:ext uri="{FF2B5EF4-FFF2-40B4-BE49-F238E27FC236}">
                <a16:creationId xmlns:a16="http://schemas.microsoft.com/office/drawing/2014/main" id="{577C23E7-9720-4C87-ECA2-B1805D34C0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14" name="Group 1008">
          <a:extLst>
            <a:ext uri="{FF2B5EF4-FFF2-40B4-BE49-F238E27FC236}">
              <a16:creationId xmlns:a16="http://schemas.microsoft.com/office/drawing/2014/main" id="{DBF1991B-96BC-4906-8A8D-5A2E7EF0BD8A}"/>
            </a:ext>
          </a:extLst>
        </xdr:cNvPr>
        <xdr:cNvGrpSpPr>
          <a:grpSpLocks/>
        </xdr:cNvGrpSpPr>
      </xdr:nvGrpSpPr>
      <xdr:grpSpPr bwMode="auto">
        <a:xfrm>
          <a:off x="1937398" y="23696969"/>
          <a:ext cx="0" cy="102183"/>
          <a:chOff x="5475762" y="47760700"/>
          <a:chExt cx="314325" cy="230209"/>
        </a:xfrm>
      </xdr:grpSpPr>
      <xdr:cxnSp macro="">
        <xdr:nvCxnSpPr>
          <xdr:cNvPr id="2715" name="Straight Connector 2714">
            <a:extLst>
              <a:ext uri="{FF2B5EF4-FFF2-40B4-BE49-F238E27FC236}">
                <a16:creationId xmlns:a16="http://schemas.microsoft.com/office/drawing/2014/main" id="{54A7B984-ECB7-6C4A-41EB-39457A9E06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6" name="Straight Connector 529">
            <a:extLst>
              <a:ext uri="{FF2B5EF4-FFF2-40B4-BE49-F238E27FC236}">
                <a16:creationId xmlns:a16="http://schemas.microsoft.com/office/drawing/2014/main" id="{555142D2-8666-45EA-D14E-10CC061507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7" name="Straight Connector 531">
            <a:extLst>
              <a:ext uri="{FF2B5EF4-FFF2-40B4-BE49-F238E27FC236}">
                <a16:creationId xmlns:a16="http://schemas.microsoft.com/office/drawing/2014/main" id="{38B3F943-5AD4-DA8F-FAAE-B450D90D3B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8" name="Straight Connector 533">
            <a:extLst>
              <a:ext uri="{FF2B5EF4-FFF2-40B4-BE49-F238E27FC236}">
                <a16:creationId xmlns:a16="http://schemas.microsoft.com/office/drawing/2014/main" id="{770EE091-8ACA-1697-20BD-45DB7B499D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9" name="Straight Connector 535">
            <a:extLst>
              <a:ext uri="{FF2B5EF4-FFF2-40B4-BE49-F238E27FC236}">
                <a16:creationId xmlns:a16="http://schemas.microsoft.com/office/drawing/2014/main" id="{A5368F64-ABFD-7783-A9BF-074A23949F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0" name="Straight Connector 537">
            <a:extLst>
              <a:ext uri="{FF2B5EF4-FFF2-40B4-BE49-F238E27FC236}">
                <a16:creationId xmlns:a16="http://schemas.microsoft.com/office/drawing/2014/main" id="{9FB085B6-FF68-02B3-5AEB-7525EBEE0F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1" name="Group 1008">
          <a:extLst>
            <a:ext uri="{FF2B5EF4-FFF2-40B4-BE49-F238E27FC236}">
              <a16:creationId xmlns:a16="http://schemas.microsoft.com/office/drawing/2014/main" id="{11C8329D-F53C-42C4-9570-D7F01DDF1505}"/>
            </a:ext>
          </a:extLst>
        </xdr:cNvPr>
        <xdr:cNvGrpSpPr>
          <a:grpSpLocks/>
        </xdr:cNvGrpSpPr>
      </xdr:nvGrpSpPr>
      <xdr:grpSpPr bwMode="auto">
        <a:xfrm>
          <a:off x="1937398" y="23696969"/>
          <a:ext cx="0" cy="102183"/>
          <a:chOff x="5475762" y="47760700"/>
          <a:chExt cx="314325" cy="230209"/>
        </a:xfrm>
      </xdr:grpSpPr>
      <xdr:cxnSp macro="">
        <xdr:nvCxnSpPr>
          <xdr:cNvPr id="2722" name="Straight Connector 2721">
            <a:extLst>
              <a:ext uri="{FF2B5EF4-FFF2-40B4-BE49-F238E27FC236}">
                <a16:creationId xmlns:a16="http://schemas.microsoft.com/office/drawing/2014/main" id="{BE4DE581-BDFD-151C-3E02-D8DBD64879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23" name="Straight Connector 529">
            <a:extLst>
              <a:ext uri="{FF2B5EF4-FFF2-40B4-BE49-F238E27FC236}">
                <a16:creationId xmlns:a16="http://schemas.microsoft.com/office/drawing/2014/main" id="{29C543B4-B2AE-4C68-51A5-B443403B667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4" name="Straight Connector 531">
            <a:extLst>
              <a:ext uri="{FF2B5EF4-FFF2-40B4-BE49-F238E27FC236}">
                <a16:creationId xmlns:a16="http://schemas.microsoft.com/office/drawing/2014/main" id="{7C26F8C0-6B8E-D127-8F66-0800124666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25" name="Straight Connector 533">
            <a:extLst>
              <a:ext uri="{FF2B5EF4-FFF2-40B4-BE49-F238E27FC236}">
                <a16:creationId xmlns:a16="http://schemas.microsoft.com/office/drawing/2014/main" id="{0F166323-884E-E846-CD93-88F56FD423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6" name="Straight Connector 535">
            <a:extLst>
              <a:ext uri="{FF2B5EF4-FFF2-40B4-BE49-F238E27FC236}">
                <a16:creationId xmlns:a16="http://schemas.microsoft.com/office/drawing/2014/main" id="{A6BFA5F6-82BB-D7CF-E598-E32347A116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7" name="Straight Connector 537">
            <a:extLst>
              <a:ext uri="{FF2B5EF4-FFF2-40B4-BE49-F238E27FC236}">
                <a16:creationId xmlns:a16="http://schemas.microsoft.com/office/drawing/2014/main" id="{FD323B74-FA22-9EA7-E25C-1E762B25B8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8" name="Group 1008">
          <a:extLst>
            <a:ext uri="{FF2B5EF4-FFF2-40B4-BE49-F238E27FC236}">
              <a16:creationId xmlns:a16="http://schemas.microsoft.com/office/drawing/2014/main" id="{6B2F0963-DB99-412A-8888-050751A191F6}"/>
            </a:ext>
          </a:extLst>
        </xdr:cNvPr>
        <xdr:cNvGrpSpPr>
          <a:grpSpLocks/>
        </xdr:cNvGrpSpPr>
      </xdr:nvGrpSpPr>
      <xdr:grpSpPr bwMode="auto">
        <a:xfrm>
          <a:off x="1937398" y="23696969"/>
          <a:ext cx="0" cy="102183"/>
          <a:chOff x="5475762" y="47760700"/>
          <a:chExt cx="314325" cy="230209"/>
        </a:xfrm>
      </xdr:grpSpPr>
      <xdr:cxnSp macro="">
        <xdr:nvCxnSpPr>
          <xdr:cNvPr id="2729" name="Straight Connector 2728">
            <a:extLst>
              <a:ext uri="{FF2B5EF4-FFF2-40B4-BE49-F238E27FC236}">
                <a16:creationId xmlns:a16="http://schemas.microsoft.com/office/drawing/2014/main" id="{76B51249-BF8E-2FA5-B8AC-771FCACF1E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0" name="Straight Connector 529">
            <a:extLst>
              <a:ext uri="{FF2B5EF4-FFF2-40B4-BE49-F238E27FC236}">
                <a16:creationId xmlns:a16="http://schemas.microsoft.com/office/drawing/2014/main" id="{309B7620-EC0D-8B40-7941-00AF621BC4B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1" name="Straight Connector 531">
            <a:extLst>
              <a:ext uri="{FF2B5EF4-FFF2-40B4-BE49-F238E27FC236}">
                <a16:creationId xmlns:a16="http://schemas.microsoft.com/office/drawing/2014/main" id="{044E53FB-4DFA-43B4-C877-5D6A9844AD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2" name="Straight Connector 533">
            <a:extLst>
              <a:ext uri="{FF2B5EF4-FFF2-40B4-BE49-F238E27FC236}">
                <a16:creationId xmlns:a16="http://schemas.microsoft.com/office/drawing/2014/main" id="{6762418A-4268-61AE-C788-08258A16A8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3" name="Straight Connector 535">
            <a:extLst>
              <a:ext uri="{FF2B5EF4-FFF2-40B4-BE49-F238E27FC236}">
                <a16:creationId xmlns:a16="http://schemas.microsoft.com/office/drawing/2014/main" id="{D4C03A83-9383-10B4-CBFD-A6A3137C24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4" name="Straight Connector 537">
            <a:extLst>
              <a:ext uri="{FF2B5EF4-FFF2-40B4-BE49-F238E27FC236}">
                <a16:creationId xmlns:a16="http://schemas.microsoft.com/office/drawing/2014/main" id="{D00E1CE1-3C98-C58C-9B97-2C342B95B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35" name="Group 1008">
          <a:extLst>
            <a:ext uri="{FF2B5EF4-FFF2-40B4-BE49-F238E27FC236}">
              <a16:creationId xmlns:a16="http://schemas.microsoft.com/office/drawing/2014/main" id="{819367E4-19B5-4D52-B2DC-6D106CB20DF5}"/>
            </a:ext>
          </a:extLst>
        </xdr:cNvPr>
        <xdr:cNvGrpSpPr>
          <a:grpSpLocks/>
        </xdr:cNvGrpSpPr>
      </xdr:nvGrpSpPr>
      <xdr:grpSpPr bwMode="auto">
        <a:xfrm>
          <a:off x="1937398" y="23696969"/>
          <a:ext cx="0" cy="102183"/>
          <a:chOff x="5475762" y="47760700"/>
          <a:chExt cx="314325" cy="230209"/>
        </a:xfrm>
      </xdr:grpSpPr>
      <xdr:cxnSp macro="">
        <xdr:nvCxnSpPr>
          <xdr:cNvPr id="2736" name="Straight Connector 2735">
            <a:extLst>
              <a:ext uri="{FF2B5EF4-FFF2-40B4-BE49-F238E27FC236}">
                <a16:creationId xmlns:a16="http://schemas.microsoft.com/office/drawing/2014/main" id="{2438B876-D761-88D5-9BAD-EA8F1D9370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7" name="Straight Connector 529">
            <a:extLst>
              <a:ext uri="{FF2B5EF4-FFF2-40B4-BE49-F238E27FC236}">
                <a16:creationId xmlns:a16="http://schemas.microsoft.com/office/drawing/2014/main" id="{308F58F8-2C5A-E442-339A-8AA64A2715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8" name="Straight Connector 531">
            <a:extLst>
              <a:ext uri="{FF2B5EF4-FFF2-40B4-BE49-F238E27FC236}">
                <a16:creationId xmlns:a16="http://schemas.microsoft.com/office/drawing/2014/main" id="{55FE7931-9837-1CA7-BC59-FAEEE99C479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9" name="Straight Connector 533">
            <a:extLst>
              <a:ext uri="{FF2B5EF4-FFF2-40B4-BE49-F238E27FC236}">
                <a16:creationId xmlns:a16="http://schemas.microsoft.com/office/drawing/2014/main" id="{28332EE1-AE7D-5647-D9EB-2107F0B60F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0" name="Straight Connector 535">
            <a:extLst>
              <a:ext uri="{FF2B5EF4-FFF2-40B4-BE49-F238E27FC236}">
                <a16:creationId xmlns:a16="http://schemas.microsoft.com/office/drawing/2014/main" id="{386D986B-108A-1B5F-DF80-276360FC29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1" name="Straight Connector 537">
            <a:extLst>
              <a:ext uri="{FF2B5EF4-FFF2-40B4-BE49-F238E27FC236}">
                <a16:creationId xmlns:a16="http://schemas.microsoft.com/office/drawing/2014/main" id="{ACEB08B6-BC41-5BD2-84CA-0BDDA3F6C7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2" name="Group 1008">
          <a:extLst>
            <a:ext uri="{FF2B5EF4-FFF2-40B4-BE49-F238E27FC236}">
              <a16:creationId xmlns:a16="http://schemas.microsoft.com/office/drawing/2014/main" id="{50605C30-C06E-4C00-A7D2-C664DA347EA0}"/>
            </a:ext>
          </a:extLst>
        </xdr:cNvPr>
        <xdr:cNvGrpSpPr>
          <a:grpSpLocks/>
        </xdr:cNvGrpSpPr>
      </xdr:nvGrpSpPr>
      <xdr:grpSpPr bwMode="auto">
        <a:xfrm>
          <a:off x="1937398" y="23696969"/>
          <a:ext cx="0" cy="102183"/>
          <a:chOff x="5475762" y="47760700"/>
          <a:chExt cx="314325" cy="230209"/>
        </a:xfrm>
      </xdr:grpSpPr>
      <xdr:cxnSp macro="">
        <xdr:nvCxnSpPr>
          <xdr:cNvPr id="2743" name="Straight Connector 2742">
            <a:extLst>
              <a:ext uri="{FF2B5EF4-FFF2-40B4-BE49-F238E27FC236}">
                <a16:creationId xmlns:a16="http://schemas.microsoft.com/office/drawing/2014/main" id="{A1070AA6-954E-4335-F8FE-01E5DABFF59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44" name="Straight Connector 529">
            <a:extLst>
              <a:ext uri="{FF2B5EF4-FFF2-40B4-BE49-F238E27FC236}">
                <a16:creationId xmlns:a16="http://schemas.microsoft.com/office/drawing/2014/main" id="{7CBDEFE7-D3DB-C6DC-86CF-D1FEA57CD1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45" name="Straight Connector 531">
            <a:extLst>
              <a:ext uri="{FF2B5EF4-FFF2-40B4-BE49-F238E27FC236}">
                <a16:creationId xmlns:a16="http://schemas.microsoft.com/office/drawing/2014/main" id="{99169F0D-A00C-A01F-8677-A7240C5E8A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46" name="Straight Connector 533">
            <a:extLst>
              <a:ext uri="{FF2B5EF4-FFF2-40B4-BE49-F238E27FC236}">
                <a16:creationId xmlns:a16="http://schemas.microsoft.com/office/drawing/2014/main" id="{0CFC91A4-5496-F055-F83C-716936CDDA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7" name="Straight Connector 535">
            <a:extLst>
              <a:ext uri="{FF2B5EF4-FFF2-40B4-BE49-F238E27FC236}">
                <a16:creationId xmlns:a16="http://schemas.microsoft.com/office/drawing/2014/main" id="{1A2BC762-8476-88FE-E5DD-23891F237BE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8" name="Straight Connector 537">
            <a:extLst>
              <a:ext uri="{FF2B5EF4-FFF2-40B4-BE49-F238E27FC236}">
                <a16:creationId xmlns:a16="http://schemas.microsoft.com/office/drawing/2014/main" id="{1A45F7FB-CA7C-5BD1-FCC2-F54D6FF5915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9" name="Group 1008">
          <a:extLst>
            <a:ext uri="{FF2B5EF4-FFF2-40B4-BE49-F238E27FC236}">
              <a16:creationId xmlns:a16="http://schemas.microsoft.com/office/drawing/2014/main" id="{9D8933E6-82E6-40D0-BFD9-8353736D508E}"/>
            </a:ext>
          </a:extLst>
        </xdr:cNvPr>
        <xdr:cNvGrpSpPr>
          <a:grpSpLocks/>
        </xdr:cNvGrpSpPr>
      </xdr:nvGrpSpPr>
      <xdr:grpSpPr bwMode="auto">
        <a:xfrm>
          <a:off x="1937398" y="23696969"/>
          <a:ext cx="0" cy="102183"/>
          <a:chOff x="5475762" y="47760700"/>
          <a:chExt cx="314325" cy="230209"/>
        </a:xfrm>
      </xdr:grpSpPr>
      <xdr:cxnSp macro="">
        <xdr:nvCxnSpPr>
          <xdr:cNvPr id="2750" name="Straight Connector 2749">
            <a:extLst>
              <a:ext uri="{FF2B5EF4-FFF2-40B4-BE49-F238E27FC236}">
                <a16:creationId xmlns:a16="http://schemas.microsoft.com/office/drawing/2014/main" id="{513800AE-1AE5-0682-122B-9167F7191C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1" name="Straight Connector 529">
            <a:extLst>
              <a:ext uri="{FF2B5EF4-FFF2-40B4-BE49-F238E27FC236}">
                <a16:creationId xmlns:a16="http://schemas.microsoft.com/office/drawing/2014/main" id="{B0260E21-D1AD-2426-6CB6-54BB3817187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2" name="Straight Connector 531">
            <a:extLst>
              <a:ext uri="{FF2B5EF4-FFF2-40B4-BE49-F238E27FC236}">
                <a16:creationId xmlns:a16="http://schemas.microsoft.com/office/drawing/2014/main" id="{CF1B7550-DE6F-1B0E-AD0B-D0DD1C0EB8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53" name="Straight Connector 533">
            <a:extLst>
              <a:ext uri="{FF2B5EF4-FFF2-40B4-BE49-F238E27FC236}">
                <a16:creationId xmlns:a16="http://schemas.microsoft.com/office/drawing/2014/main" id="{EEA42017-C46A-B5BC-3F7A-F3B658C349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4" name="Straight Connector 535">
            <a:extLst>
              <a:ext uri="{FF2B5EF4-FFF2-40B4-BE49-F238E27FC236}">
                <a16:creationId xmlns:a16="http://schemas.microsoft.com/office/drawing/2014/main" id="{CDF38EB0-86AC-2C25-05E4-DAB8421FEB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5" name="Straight Connector 537">
            <a:extLst>
              <a:ext uri="{FF2B5EF4-FFF2-40B4-BE49-F238E27FC236}">
                <a16:creationId xmlns:a16="http://schemas.microsoft.com/office/drawing/2014/main" id="{06E6EAE1-7808-9321-D5D9-B967A11D4A6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56" name="Group 1008">
          <a:extLst>
            <a:ext uri="{FF2B5EF4-FFF2-40B4-BE49-F238E27FC236}">
              <a16:creationId xmlns:a16="http://schemas.microsoft.com/office/drawing/2014/main" id="{5C152CC7-7060-44E3-BDEF-2ACC4C660E52}"/>
            </a:ext>
          </a:extLst>
        </xdr:cNvPr>
        <xdr:cNvGrpSpPr>
          <a:grpSpLocks/>
        </xdr:cNvGrpSpPr>
      </xdr:nvGrpSpPr>
      <xdr:grpSpPr bwMode="auto">
        <a:xfrm>
          <a:off x="1937398" y="23696969"/>
          <a:ext cx="0" cy="102183"/>
          <a:chOff x="5475762" y="47760700"/>
          <a:chExt cx="314325" cy="230209"/>
        </a:xfrm>
      </xdr:grpSpPr>
      <xdr:cxnSp macro="">
        <xdr:nvCxnSpPr>
          <xdr:cNvPr id="2757" name="Straight Connector 2756">
            <a:extLst>
              <a:ext uri="{FF2B5EF4-FFF2-40B4-BE49-F238E27FC236}">
                <a16:creationId xmlns:a16="http://schemas.microsoft.com/office/drawing/2014/main" id="{933017F3-F465-775C-7154-79D1B05EE61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8" name="Straight Connector 529">
            <a:extLst>
              <a:ext uri="{FF2B5EF4-FFF2-40B4-BE49-F238E27FC236}">
                <a16:creationId xmlns:a16="http://schemas.microsoft.com/office/drawing/2014/main" id="{5D350DFE-40C6-E7F2-8DAD-71C31A1B6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9" name="Straight Connector 531">
            <a:extLst>
              <a:ext uri="{FF2B5EF4-FFF2-40B4-BE49-F238E27FC236}">
                <a16:creationId xmlns:a16="http://schemas.microsoft.com/office/drawing/2014/main" id="{47EE02D0-D6D7-AC1E-F7A2-9AA22F27CA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0" name="Straight Connector 533">
            <a:extLst>
              <a:ext uri="{FF2B5EF4-FFF2-40B4-BE49-F238E27FC236}">
                <a16:creationId xmlns:a16="http://schemas.microsoft.com/office/drawing/2014/main" id="{4E453884-9335-97F1-4D91-7C8FFCE799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1" name="Straight Connector 535">
            <a:extLst>
              <a:ext uri="{FF2B5EF4-FFF2-40B4-BE49-F238E27FC236}">
                <a16:creationId xmlns:a16="http://schemas.microsoft.com/office/drawing/2014/main" id="{19E5A128-6937-7FAD-0632-874F6490CC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2" name="Straight Connector 537">
            <a:extLst>
              <a:ext uri="{FF2B5EF4-FFF2-40B4-BE49-F238E27FC236}">
                <a16:creationId xmlns:a16="http://schemas.microsoft.com/office/drawing/2014/main" id="{5DEBC328-0718-691E-4921-0BF8B8B5E2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63" name="Group 1008">
          <a:extLst>
            <a:ext uri="{FF2B5EF4-FFF2-40B4-BE49-F238E27FC236}">
              <a16:creationId xmlns:a16="http://schemas.microsoft.com/office/drawing/2014/main" id="{AE5A0E77-13E9-4620-B04C-DC2D815DF02E}"/>
            </a:ext>
          </a:extLst>
        </xdr:cNvPr>
        <xdr:cNvGrpSpPr>
          <a:grpSpLocks/>
        </xdr:cNvGrpSpPr>
      </xdr:nvGrpSpPr>
      <xdr:grpSpPr bwMode="auto">
        <a:xfrm>
          <a:off x="1937398" y="23696969"/>
          <a:ext cx="0" cy="102183"/>
          <a:chOff x="5475762" y="47760700"/>
          <a:chExt cx="314325" cy="230209"/>
        </a:xfrm>
      </xdr:grpSpPr>
      <xdr:cxnSp macro="">
        <xdr:nvCxnSpPr>
          <xdr:cNvPr id="2764" name="Straight Connector 2763">
            <a:extLst>
              <a:ext uri="{FF2B5EF4-FFF2-40B4-BE49-F238E27FC236}">
                <a16:creationId xmlns:a16="http://schemas.microsoft.com/office/drawing/2014/main" id="{AC193430-F76B-BB66-1FA6-56EA4600CE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65" name="Straight Connector 529">
            <a:extLst>
              <a:ext uri="{FF2B5EF4-FFF2-40B4-BE49-F238E27FC236}">
                <a16:creationId xmlns:a16="http://schemas.microsoft.com/office/drawing/2014/main" id="{796E40F1-CB6A-6030-36FD-866DD0F4312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66" name="Straight Connector 531">
            <a:extLst>
              <a:ext uri="{FF2B5EF4-FFF2-40B4-BE49-F238E27FC236}">
                <a16:creationId xmlns:a16="http://schemas.microsoft.com/office/drawing/2014/main" id="{1D6BECCB-C6AE-D65B-C9F2-5C77E49BCA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7" name="Straight Connector 533">
            <a:extLst>
              <a:ext uri="{FF2B5EF4-FFF2-40B4-BE49-F238E27FC236}">
                <a16:creationId xmlns:a16="http://schemas.microsoft.com/office/drawing/2014/main" id="{1B48041E-85D7-C723-8BC2-EDE381BE5F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8" name="Straight Connector 535">
            <a:extLst>
              <a:ext uri="{FF2B5EF4-FFF2-40B4-BE49-F238E27FC236}">
                <a16:creationId xmlns:a16="http://schemas.microsoft.com/office/drawing/2014/main" id="{414F9410-9397-A434-FB05-CDF83C962F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9" name="Straight Connector 537">
            <a:extLst>
              <a:ext uri="{FF2B5EF4-FFF2-40B4-BE49-F238E27FC236}">
                <a16:creationId xmlns:a16="http://schemas.microsoft.com/office/drawing/2014/main" id="{16464B19-411F-360D-E744-2C7054EAEC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0" name="Group 1008">
          <a:extLst>
            <a:ext uri="{FF2B5EF4-FFF2-40B4-BE49-F238E27FC236}">
              <a16:creationId xmlns:a16="http://schemas.microsoft.com/office/drawing/2014/main" id="{2EDD468B-C9DD-4AC3-A5E8-CDB1B25F0696}"/>
            </a:ext>
          </a:extLst>
        </xdr:cNvPr>
        <xdr:cNvGrpSpPr>
          <a:grpSpLocks/>
        </xdr:cNvGrpSpPr>
      </xdr:nvGrpSpPr>
      <xdr:grpSpPr bwMode="auto">
        <a:xfrm>
          <a:off x="1937398" y="23696969"/>
          <a:ext cx="0" cy="102183"/>
          <a:chOff x="5475762" y="47760700"/>
          <a:chExt cx="314325" cy="230209"/>
        </a:xfrm>
      </xdr:grpSpPr>
      <xdr:cxnSp macro="">
        <xdr:nvCxnSpPr>
          <xdr:cNvPr id="2771" name="Straight Connector 2770">
            <a:extLst>
              <a:ext uri="{FF2B5EF4-FFF2-40B4-BE49-F238E27FC236}">
                <a16:creationId xmlns:a16="http://schemas.microsoft.com/office/drawing/2014/main" id="{78279791-5ACF-4E94-E44A-EF54F2994D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2" name="Straight Connector 529">
            <a:extLst>
              <a:ext uri="{FF2B5EF4-FFF2-40B4-BE49-F238E27FC236}">
                <a16:creationId xmlns:a16="http://schemas.microsoft.com/office/drawing/2014/main" id="{40A49CE4-2EFD-044F-2008-30E00991F04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73" name="Straight Connector 531">
            <a:extLst>
              <a:ext uri="{FF2B5EF4-FFF2-40B4-BE49-F238E27FC236}">
                <a16:creationId xmlns:a16="http://schemas.microsoft.com/office/drawing/2014/main" id="{050B2C31-BB8C-8ACF-4F6E-B083E6B047B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74" name="Straight Connector 533">
            <a:extLst>
              <a:ext uri="{FF2B5EF4-FFF2-40B4-BE49-F238E27FC236}">
                <a16:creationId xmlns:a16="http://schemas.microsoft.com/office/drawing/2014/main" id="{CACB8349-7270-452A-17E8-1D1C5DEFB1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5" name="Straight Connector 535">
            <a:extLst>
              <a:ext uri="{FF2B5EF4-FFF2-40B4-BE49-F238E27FC236}">
                <a16:creationId xmlns:a16="http://schemas.microsoft.com/office/drawing/2014/main" id="{751B2AFF-39F0-5588-C4CB-58905CDA2E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6" name="Straight Connector 537">
            <a:extLst>
              <a:ext uri="{FF2B5EF4-FFF2-40B4-BE49-F238E27FC236}">
                <a16:creationId xmlns:a16="http://schemas.microsoft.com/office/drawing/2014/main" id="{C7D7F20D-1F1E-BBB6-7B9F-952CA522D9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7" name="Group 1008">
          <a:extLst>
            <a:ext uri="{FF2B5EF4-FFF2-40B4-BE49-F238E27FC236}">
              <a16:creationId xmlns:a16="http://schemas.microsoft.com/office/drawing/2014/main" id="{61679337-2705-4CC6-8141-3254ED0533A1}"/>
            </a:ext>
          </a:extLst>
        </xdr:cNvPr>
        <xdr:cNvGrpSpPr>
          <a:grpSpLocks/>
        </xdr:cNvGrpSpPr>
      </xdr:nvGrpSpPr>
      <xdr:grpSpPr bwMode="auto">
        <a:xfrm>
          <a:off x="1937398" y="23696969"/>
          <a:ext cx="0" cy="102183"/>
          <a:chOff x="5475762" y="47760700"/>
          <a:chExt cx="314325" cy="230209"/>
        </a:xfrm>
      </xdr:grpSpPr>
      <xdr:cxnSp macro="">
        <xdr:nvCxnSpPr>
          <xdr:cNvPr id="2778" name="Straight Connector 2777">
            <a:extLst>
              <a:ext uri="{FF2B5EF4-FFF2-40B4-BE49-F238E27FC236}">
                <a16:creationId xmlns:a16="http://schemas.microsoft.com/office/drawing/2014/main" id="{76169EC8-CB5D-122D-A1C3-A0F8371BEC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9" name="Straight Connector 529">
            <a:extLst>
              <a:ext uri="{FF2B5EF4-FFF2-40B4-BE49-F238E27FC236}">
                <a16:creationId xmlns:a16="http://schemas.microsoft.com/office/drawing/2014/main" id="{30EE6532-8F42-A74E-B8FE-C1D017DFBB5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0" name="Straight Connector 531">
            <a:extLst>
              <a:ext uri="{FF2B5EF4-FFF2-40B4-BE49-F238E27FC236}">
                <a16:creationId xmlns:a16="http://schemas.microsoft.com/office/drawing/2014/main" id="{161EBCDD-91BD-28B3-D9D1-605ED8B8D0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1" name="Straight Connector 533">
            <a:extLst>
              <a:ext uri="{FF2B5EF4-FFF2-40B4-BE49-F238E27FC236}">
                <a16:creationId xmlns:a16="http://schemas.microsoft.com/office/drawing/2014/main" id="{221ED708-74B0-7181-89F3-CAF957C286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2" name="Straight Connector 535">
            <a:extLst>
              <a:ext uri="{FF2B5EF4-FFF2-40B4-BE49-F238E27FC236}">
                <a16:creationId xmlns:a16="http://schemas.microsoft.com/office/drawing/2014/main" id="{547A5C98-00CD-1CF2-0813-EC9C67339B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3" name="Straight Connector 537">
            <a:extLst>
              <a:ext uri="{FF2B5EF4-FFF2-40B4-BE49-F238E27FC236}">
                <a16:creationId xmlns:a16="http://schemas.microsoft.com/office/drawing/2014/main" id="{6CC69CF6-B733-A9CA-0E9D-534A079636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84" name="Group 1008">
          <a:extLst>
            <a:ext uri="{FF2B5EF4-FFF2-40B4-BE49-F238E27FC236}">
              <a16:creationId xmlns:a16="http://schemas.microsoft.com/office/drawing/2014/main" id="{AE3E9810-21BD-4783-94CC-DBFD19FB48BD}"/>
            </a:ext>
          </a:extLst>
        </xdr:cNvPr>
        <xdr:cNvGrpSpPr>
          <a:grpSpLocks/>
        </xdr:cNvGrpSpPr>
      </xdr:nvGrpSpPr>
      <xdr:grpSpPr bwMode="auto">
        <a:xfrm>
          <a:off x="1937398" y="23696969"/>
          <a:ext cx="0" cy="102183"/>
          <a:chOff x="5475762" y="47760700"/>
          <a:chExt cx="314325" cy="230209"/>
        </a:xfrm>
      </xdr:grpSpPr>
      <xdr:cxnSp macro="">
        <xdr:nvCxnSpPr>
          <xdr:cNvPr id="2785" name="Straight Connector 2784">
            <a:extLst>
              <a:ext uri="{FF2B5EF4-FFF2-40B4-BE49-F238E27FC236}">
                <a16:creationId xmlns:a16="http://schemas.microsoft.com/office/drawing/2014/main" id="{EB7F634B-BBCD-CA3B-2896-C5BBB38C62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6" name="Straight Connector 529">
            <a:extLst>
              <a:ext uri="{FF2B5EF4-FFF2-40B4-BE49-F238E27FC236}">
                <a16:creationId xmlns:a16="http://schemas.microsoft.com/office/drawing/2014/main" id="{36952920-3B60-8218-0469-0F2242067FC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7" name="Straight Connector 531">
            <a:extLst>
              <a:ext uri="{FF2B5EF4-FFF2-40B4-BE49-F238E27FC236}">
                <a16:creationId xmlns:a16="http://schemas.microsoft.com/office/drawing/2014/main" id="{1D24B630-6EA7-5F98-34A3-E30D058C9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8" name="Straight Connector 533">
            <a:extLst>
              <a:ext uri="{FF2B5EF4-FFF2-40B4-BE49-F238E27FC236}">
                <a16:creationId xmlns:a16="http://schemas.microsoft.com/office/drawing/2014/main" id="{A0B01EA1-F7D0-578B-92D0-6D9473B195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9" name="Straight Connector 535">
            <a:extLst>
              <a:ext uri="{FF2B5EF4-FFF2-40B4-BE49-F238E27FC236}">
                <a16:creationId xmlns:a16="http://schemas.microsoft.com/office/drawing/2014/main" id="{007641AC-7932-1B64-1ADF-8E6D21042C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0" name="Straight Connector 537">
            <a:extLst>
              <a:ext uri="{FF2B5EF4-FFF2-40B4-BE49-F238E27FC236}">
                <a16:creationId xmlns:a16="http://schemas.microsoft.com/office/drawing/2014/main" id="{E501947B-56A2-39FA-F77D-2766D8D94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1" name="Group 1008">
          <a:extLst>
            <a:ext uri="{FF2B5EF4-FFF2-40B4-BE49-F238E27FC236}">
              <a16:creationId xmlns:a16="http://schemas.microsoft.com/office/drawing/2014/main" id="{1D5DE014-A213-48DC-AC03-42F4A0F85289}"/>
            </a:ext>
          </a:extLst>
        </xdr:cNvPr>
        <xdr:cNvGrpSpPr>
          <a:grpSpLocks/>
        </xdr:cNvGrpSpPr>
      </xdr:nvGrpSpPr>
      <xdr:grpSpPr bwMode="auto">
        <a:xfrm>
          <a:off x="1937398" y="23696969"/>
          <a:ext cx="0" cy="102183"/>
          <a:chOff x="5475762" y="47760700"/>
          <a:chExt cx="314325" cy="230209"/>
        </a:xfrm>
      </xdr:grpSpPr>
      <xdr:cxnSp macro="">
        <xdr:nvCxnSpPr>
          <xdr:cNvPr id="2792" name="Straight Connector 2791">
            <a:extLst>
              <a:ext uri="{FF2B5EF4-FFF2-40B4-BE49-F238E27FC236}">
                <a16:creationId xmlns:a16="http://schemas.microsoft.com/office/drawing/2014/main" id="{1BA2BD9B-C2B0-7CDC-8E18-52A62DE985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93" name="Straight Connector 529">
            <a:extLst>
              <a:ext uri="{FF2B5EF4-FFF2-40B4-BE49-F238E27FC236}">
                <a16:creationId xmlns:a16="http://schemas.microsoft.com/office/drawing/2014/main" id="{B04ABDB9-9BBC-82D2-B387-5B9A77221F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4" name="Straight Connector 531">
            <a:extLst>
              <a:ext uri="{FF2B5EF4-FFF2-40B4-BE49-F238E27FC236}">
                <a16:creationId xmlns:a16="http://schemas.microsoft.com/office/drawing/2014/main" id="{2FDF3781-C111-6CE3-0EBB-034C1CF4B9A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95" name="Straight Connector 533">
            <a:extLst>
              <a:ext uri="{FF2B5EF4-FFF2-40B4-BE49-F238E27FC236}">
                <a16:creationId xmlns:a16="http://schemas.microsoft.com/office/drawing/2014/main" id="{180FB7CE-D038-2532-6955-AB48A6B806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6" name="Straight Connector 535">
            <a:extLst>
              <a:ext uri="{FF2B5EF4-FFF2-40B4-BE49-F238E27FC236}">
                <a16:creationId xmlns:a16="http://schemas.microsoft.com/office/drawing/2014/main" id="{37070698-3ADB-17F5-B5DB-C1695ABD7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7" name="Straight Connector 537">
            <a:extLst>
              <a:ext uri="{FF2B5EF4-FFF2-40B4-BE49-F238E27FC236}">
                <a16:creationId xmlns:a16="http://schemas.microsoft.com/office/drawing/2014/main" id="{B8EA499C-F957-85E8-AE54-2A77962C2CE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8" name="Group 1008">
          <a:extLst>
            <a:ext uri="{FF2B5EF4-FFF2-40B4-BE49-F238E27FC236}">
              <a16:creationId xmlns:a16="http://schemas.microsoft.com/office/drawing/2014/main" id="{ECA60711-C48F-47A4-BED6-D1739E3F113A}"/>
            </a:ext>
          </a:extLst>
        </xdr:cNvPr>
        <xdr:cNvGrpSpPr>
          <a:grpSpLocks/>
        </xdr:cNvGrpSpPr>
      </xdr:nvGrpSpPr>
      <xdr:grpSpPr bwMode="auto">
        <a:xfrm>
          <a:off x="1937398" y="23696969"/>
          <a:ext cx="0" cy="102183"/>
          <a:chOff x="5475762" y="47760700"/>
          <a:chExt cx="314325" cy="230209"/>
        </a:xfrm>
      </xdr:grpSpPr>
      <xdr:cxnSp macro="">
        <xdr:nvCxnSpPr>
          <xdr:cNvPr id="2799" name="Straight Connector 2798">
            <a:extLst>
              <a:ext uri="{FF2B5EF4-FFF2-40B4-BE49-F238E27FC236}">
                <a16:creationId xmlns:a16="http://schemas.microsoft.com/office/drawing/2014/main" id="{227ED602-8E06-5A7E-0549-13EE46ED90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0" name="Straight Connector 529">
            <a:extLst>
              <a:ext uri="{FF2B5EF4-FFF2-40B4-BE49-F238E27FC236}">
                <a16:creationId xmlns:a16="http://schemas.microsoft.com/office/drawing/2014/main" id="{11197C90-181B-E7D2-AF53-A0458123DC8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1" name="Straight Connector 531">
            <a:extLst>
              <a:ext uri="{FF2B5EF4-FFF2-40B4-BE49-F238E27FC236}">
                <a16:creationId xmlns:a16="http://schemas.microsoft.com/office/drawing/2014/main" id="{4E98AAB9-3BC5-890C-0615-43211EC55CE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2" name="Straight Connector 533">
            <a:extLst>
              <a:ext uri="{FF2B5EF4-FFF2-40B4-BE49-F238E27FC236}">
                <a16:creationId xmlns:a16="http://schemas.microsoft.com/office/drawing/2014/main" id="{D76A0709-55F5-EB80-4689-0C58D348E6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3" name="Straight Connector 535">
            <a:extLst>
              <a:ext uri="{FF2B5EF4-FFF2-40B4-BE49-F238E27FC236}">
                <a16:creationId xmlns:a16="http://schemas.microsoft.com/office/drawing/2014/main" id="{E315D5F9-1CBB-9E6B-BF00-C9DB0DDEB4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4" name="Straight Connector 537">
            <a:extLst>
              <a:ext uri="{FF2B5EF4-FFF2-40B4-BE49-F238E27FC236}">
                <a16:creationId xmlns:a16="http://schemas.microsoft.com/office/drawing/2014/main" id="{1D2B5833-5002-BCB5-A3F4-173BECC324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05" name="Group 1008">
          <a:extLst>
            <a:ext uri="{FF2B5EF4-FFF2-40B4-BE49-F238E27FC236}">
              <a16:creationId xmlns:a16="http://schemas.microsoft.com/office/drawing/2014/main" id="{0F6CE8E1-385B-4156-A77C-4501C01F7062}"/>
            </a:ext>
          </a:extLst>
        </xdr:cNvPr>
        <xdr:cNvGrpSpPr>
          <a:grpSpLocks/>
        </xdr:cNvGrpSpPr>
      </xdr:nvGrpSpPr>
      <xdr:grpSpPr bwMode="auto">
        <a:xfrm>
          <a:off x="1937398" y="23696969"/>
          <a:ext cx="0" cy="102183"/>
          <a:chOff x="5475762" y="47760700"/>
          <a:chExt cx="314325" cy="230209"/>
        </a:xfrm>
      </xdr:grpSpPr>
      <xdr:cxnSp macro="">
        <xdr:nvCxnSpPr>
          <xdr:cNvPr id="2806" name="Straight Connector 2805">
            <a:extLst>
              <a:ext uri="{FF2B5EF4-FFF2-40B4-BE49-F238E27FC236}">
                <a16:creationId xmlns:a16="http://schemas.microsoft.com/office/drawing/2014/main" id="{C4EDB5C0-2DFF-38FA-46D8-E5C6A005C8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7" name="Straight Connector 529">
            <a:extLst>
              <a:ext uri="{FF2B5EF4-FFF2-40B4-BE49-F238E27FC236}">
                <a16:creationId xmlns:a16="http://schemas.microsoft.com/office/drawing/2014/main" id="{7B93462D-2259-C1BF-93D7-AD07224F5A6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8" name="Straight Connector 531">
            <a:extLst>
              <a:ext uri="{FF2B5EF4-FFF2-40B4-BE49-F238E27FC236}">
                <a16:creationId xmlns:a16="http://schemas.microsoft.com/office/drawing/2014/main" id="{01A785D0-0A89-A13E-EA9A-F024DA3E20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9" name="Straight Connector 533">
            <a:extLst>
              <a:ext uri="{FF2B5EF4-FFF2-40B4-BE49-F238E27FC236}">
                <a16:creationId xmlns:a16="http://schemas.microsoft.com/office/drawing/2014/main" id="{C655E0B0-8AB5-1350-9FA2-0E732FFF92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0" name="Straight Connector 535">
            <a:extLst>
              <a:ext uri="{FF2B5EF4-FFF2-40B4-BE49-F238E27FC236}">
                <a16:creationId xmlns:a16="http://schemas.microsoft.com/office/drawing/2014/main" id="{2870E58C-6F14-A10C-3B6B-187AB54233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1" name="Straight Connector 537">
            <a:extLst>
              <a:ext uri="{FF2B5EF4-FFF2-40B4-BE49-F238E27FC236}">
                <a16:creationId xmlns:a16="http://schemas.microsoft.com/office/drawing/2014/main" id="{D276E29A-6EC1-FD50-CAFA-3AED9E2DBB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12" name="Group 1008">
          <a:extLst>
            <a:ext uri="{FF2B5EF4-FFF2-40B4-BE49-F238E27FC236}">
              <a16:creationId xmlns:a16="http://schemas.microsoft.com/office/drawing/2014/main" id="{6BB37CBB-0F6B-4460-9441-FDB7FDCE05A6}"/>
            </a:ext>
          </a:extLst>
        </xdr:cNvPr>
        <xdr:cNvGrpSpPr>
          <a:grpSpLocks/>
        </xdr:cNvGrpSpPr>
      </xdr:nvGrpSpPr>
      <xdr:grpSpPr bwMode="auto">
        <a:xfrm>
          <a:off x="1937398" y="23696969"/>
          <a:ext cx="0" cy="102183"/>
          <a:chOff x="5475762" y="47760700"/>
          <a:chExt cx="314325" cy="230209"/>
        </a:xfrm>
      </xdr:grpSpPr>
      <xdr:cxnSp macro="">
        <xdr:nvCxnSpPr>
          <xdr:cNvPr id="2813" name="Straight Connector 2812">
            <a:extLst>
              <a:ext uri="{FF2B5EF4-FFF2-40B4-BE49-F238E27FC236}">
                <a16:creationId xmlns:a16="http://schemas.microsoft.com/office/drawing/2014/main" id="{26CD2088-FE2F-A1AD-EB95-A2552A63DA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14" name="Straight Connector 529">
            <a:extLst>
              <a:ext uri="{FF2B5EF4-FFF2-40B4-BE49-F238E27FC236}">
                <a16:creationId xmlns:a16="http://schemas.microsoft.com/office/drawing/2014/main" id="{92784928-78AB-09EA-0E86-D26404A4CD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15" name="Straight Connector 531">
            <a:extLst>
              <a:ext uri="{FF2B5EF4-FFF2-40B4-BE49-F238E27FC236}">
                <a16:creationId xmlns:a16="http://schemas.microsoft.com/office/drawing/2014/main" id="{1959E7C2-4729-E3EC-5F43-3A70ABAC2F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16" name="Straight Connector 533">
            <a:extLst>
              <a:ext uri="{FF2B5EF4-FFF2-40B4-BE49-F238E27FC236}">
                <a16:creationId xmlns:a16="http://schemas.microsoft.com/office/drawing/2014/main" id="{64A1ABCC-5F5F-C9F7-A846-1D6158F905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7" name="Straight Connector 535">
            <a:extLst>
              <a:ext uri="{FF2B5EF4-FFF2-40B4-BE49-F238E27FC236}">
                <a16:creationId xmlns:a16="http://schemas.microsoft.com/office/drawing/2014/main" id="{7194C994-B638-BB12-2A38-A3A138ED90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8" name="Straight Connector 537">
            <a:extLst>
              <a:ext uri="{FF2B5EF4-FFF2-40B4-BE49-F238E27FC236}">
                <a16:creationId xmlns:a16="http://schemas.microsoft.com/office/drawing/2014/main" id="{D617C439-54AA-1EA8-399F-5C27A9C02C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117</xdr:row>
      <xdr:rowOff>57150</xdr:rowOff>
    </xdr:from>
    <xdr:to>
      <xdr:col>7</xdr:col>
      <xdr:colOff>0</xdr:colOff>
      <xdr:row>119</xdr:row>
      <xdr:rowOff>0</xdr:rowOff>
    </xdr:to>
    <xdr:sp macro="" textlink="">
      <xdr:nvSpPr>
        <xdr:cNvPr id="2819" name="AutoShape 46">
          <a:extLst>
            <a:ext uri="{FF2B5EF4-FFF2-40B4-BE49-F238E27FC236}">
              <a16:creationId xmlns:a16="http://schemas.microsoft.com/office/drawing/2014/main" id="{8D68D6F1-8200-40C1-9A60-0800AA5D3DE2}"/>
            </a:ext>
          </a:extLst>
        </xdr:cNvPr>
        <xdr:cNvSpPr>
          <a:spLocks noChangeArrowheads="1"/>
        </xdr:cNvSpPr>
      </xdr:nvSpPr>
      <xdr:spPr bwMode="auto">
        <a:xfrm>
          <a:off x="1819275" y="22393275"/>
          <a:ext cx="352425"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2820" name="AutoShape 46">
          <a:extLst>
            <a:ext uri="{FF2B5EF4-FFF2-40B4-BE49-F238E27FC236}">
              <a16:creationId xmlns:a16="http://schemas.microsoft.com/office/drawing/2014/main" id="{7CF43D80-F2A0-404D-95FA-FED3CC45A525}"/>
            </a:ext>
          </a:extLst>
        </xdr:cNvPr>
        <xdr:cNvSpPr>
          <a:spLocks noChangeArrowheads="1"/>
        </xdr:cNvSpPr>
      </xdr:nvSpPr>
      <xdr:spPr bwMode="auto">
        <a:xfrm>
          <a:off x="1095375" y="22393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2821" name="AutoShape 46">
          <a:extLst>
            <a:ext uri="{FF2B5EF4-FFF2-40B4-BE49-F238E27FC236}">
              <a16:creationId xmlns:a16="http://schemas.microsoft.com/office/drawing/2014/main" id="{B24DEFDF-E809-41B1-9EAF-557F79541A3B}"/>
            </a:ext>
          </a:extLst>
        </xdr:cNvPr>
        <xdr:cNvSpPr>
          <a:spLocks noChangeArrowheads="1"/>
        </xdr:cNvSpPr>
      </xdr:nvSpPr>
      <xdr:spPr bwMode="auto">
        <a:xfrm>
          <a:off x="523875"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editAs="oneCell">
    <xdr:from>
      <xdr:col>29</xdr:col>
      <xdr:colOff>28576</xdr:colOff>
      <xdr:row>47</xdr:row>
      <xdr:rowOff>161924</xdr:rowOff>
    </xdr:from>
    <xdr:to>
      <xdr:col>29</xdr:col>
      <xdr:colOff>255906</xdr:colOff>
      <xdr:row>49</xdr:row>
      <xdr:rowOff>155120</xdr:rowOff>
    </xdr:to>
    <xdr:pic>
      <xdr:nvPicPr>
        <xdr:cNvPr id="2822" name="Graphic 2264" descr="Road with solid fill">
          <a:extLst>
            <a:ext uri="{FF2B5EF4-FFF2-40B4-BE49-F238E27FC236}">
              <a16:creationId xmlns:a16="http://schemas.microsoft.com/office/drawing/2014/main" id="{F8C0D119-5697-4EE0-9958-048F8189B1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96326" y="9163049"/>
          <a:ext cx="228600" cy="428625"/>
        </a:xfrm>
        <a:prstGeom prst="rect">
          <a:avLst/>
        </a:prstGeom>
        <a:solidFill>
          <a:schemeClr val="accent3"/>
        </a:solidFill>
        <a:ln>
          <a:noFill/>
        </a:ln>
      </xdr:spPr>
    </xdr:pic>
    <xdr:clientData/>
  </xdr:twoCellAnchor>
  <xdr:twoCellAnchor editAs="oneCell">
    <xdr:from>
      <xdr:col>7</xdr:col>
      <xdr:colOff>38100</xdr:colOff>
      <xdr:row>72</xdr:row>
      <xdr:rowOff>0</xdr:rowOff>
    </xdr:from>
    <xdr:to>
      <xdr:col>7</xdr:col>
      <xdr:colOff>266268</xdr:colOff>
      <xdr:row>74</xdr:row>
      <xdr:rowOff>48894</xdr:rowOff>
    </xdr:to>
    <xdr:pic>
      <xdr:nvPicPr>
        <xdr:cNvPr id="2825" name="Graphic 2264" descr="Road with solid fill">
          <a:extLst>
            <a:ext uri="{FF2B5EF4-FFF2-40B4-BE49-F238E27FC236}">
              <a16:creationId xmlns:a16="http://schemas.microsoft.com/office/drawing/2014/main" id="{7EEC9473-CEF7-4C69-9702-DDE7ED7A2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9800" y="13763625"/>
          <a:ext cx="223308" cy="428625"/>
        </a:xfrm>
        <a:prstGeom prst="rect">
          <a:avLst/>
        </a:prstGeom>
        <a:solidFill>
          <a:schemeClr val="accent3"/>
        </a:solidFill>
        <a:ln>
          <a:noFill/>
        </a:ln>
      </xdr:spPr>
    </xdr:pic>
    <xdr:clientData/>
  </xdr:twoCellAnchor>
  <xdr:twoCellAnchor>
    <xdr:from>
      <xdr:col>6</xdr:col>
      <xdr:colOff>0</xdr:colOff>
      <xdr:row>120</xdr:row>
      <xdr:rowOff>104775</xdr:rowOff>
    </xdr:from>
    <xdr:to>
      <xdr:col>6</xdr:col>
      <xdr:colOff>0</xdr:colOff>
      <xdr:row>121</xdr:row>
      <xdr:rowOff>19050</xdr:rowOff>
    </xdr:to>
    <xdr:grpSp>
      <xdr:nvGrpSpPr>
        <xdr:cNvPr id="2826" name="Group 1008">
          <a:extLst>
            <a:ext uri="{FF2B5EF4-FFF2-40B4-BE49-F238E27FC236}">
              <a16:creationId xmlns:a16="http://schemas.microsoft.com/office/drawing/2014/main" id="{CFC70E60-504D-4BF9-95E2-E37ED621869E}"/>
            </a:ext>
          </a:extLst>
        </xdr:cNvPr>
        <xdr:cNvGrpSpPr>
          <a:grpSpLocks/>
        </xdr:cNvGrpSpPr>
      </xdr:nvGrpSpPr>
      <xdr:grpSpPr bwMode="auto">
        <a:xfrm>
          <a:off x="1937398" y="23696969"/>
          <a:ext cx="0" cy="102183"/>
          <a:chOff x="5475762" y="47760700"/>
          <a:chExt cx="314325" cy="230209"/>
        </a:xfrm>
      </xdr:grpSpPr>
      <xdr:cxnSp macro="">
        <xdr:nvCxnSpPr>
          <xdr:cNvPr id="2827" name="Straight Connector 2826">
            <a:extLst>
              <a:ext uri="{FF2B5EF4-FFF2-40B4-BE49-F238E27FC236}">
                <a16:creationId xmlns:a16="http://schemas.microsoft.com/office/drawing/2014/main" id="{ADD11699-C753-4700-1753-BAC7DCAA4E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28" name="Straight Connector 529">
            <a:extLst>
              <a:ext uri="{FF2B5EF4-FFF2-40B4-BE49-F238E27FC236}">
                <a16:creationId xmlns:a16="http://schemas.microsoft.com/office/drawing/2014/main" id="{F6E1F2D9-4A35-76D4-207B-AFAB650898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29" name="Straight Connector 531">
            <a:extLst>
              <a:ext uri="{FF2B5EF4-FFF2-40B4-BE49-F238E27FC236}">
                <a16:creationId xmlns:a16="http://schemas.microsoft.com/office/drawing/2014/main" id="{9EFB6F5E-5F80-74A3-831B-2C22DF8692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30" name="Straight Connector 533">
            <a:extLst>
              <a:ext uri="{FF2B5EF4-FFF2-40B4-BE49-F238E27FC236}">
                <a16:creationId xmlns:a16="http://schemas.microsoft.com/office/drawing/2014/main" id="{BF1A662E-6862-4C3C-BFAD-B09FD71FB8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1" name="Straight Connector 535">
            <a:extLst>
              <a:ext uri="{FF2B5EF4-FFF2-40B4-BE49-F238E27FC236}">
                <a16:creationId xmlns:a16="http://schemas.microsoft.com/office/drawing/2014/main" id="{3F446CA2-B8AF-06E2-1863-EA27CCC0E9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2" name="Straight Connector 537">
            <a:extLst>
              <a:ext uri="{FF2B5EF4-FFF2-40B4-BE49-F238E27FC236}">
                <a16:creationId xmlns:a16="http://schemas.microsoft.com/office/drawing/2014/main" id="{107A3BA1-700F-679F-1B9B-1E173EF0FF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33" name="Group 1008">
          <a:extLst>
            <a:ext uri="{FF2B5EF4-FFF2-40B4-BE49-F238E27FC236}">
              <a16:creationId xmlns:a16="http://schemas.microsoft.com/office/drawing/2014/main" id="{D008060B-530E-4AC9-A3AD-5509ADF7DAA1}"/>
            </a:ext>
          </a:extLst>
        </xdr:cNvPr>
        <xdr:cNvGrpSpPr>
          <a:grpSpLocks/>
        </xdr:cNvGrpSpPr>
      </xdr:nvGrpSpPr>
      <xdr:grpSpPr bwMode="auto">
        <a:xfrm>
          <a:off x="1937398" y="23696969"/>
          <a:ext cx="0" cy="102183"/>
          <a:chOff x="5475762" y="47760700"/>
          <a:chExt cx="314325" cy="230209"/>
        </a:xfrm>
      </xdr:grpSpPr>
      <xdr:cxnSp macro="">
        <xdr:nvCxnSpPr>
          <xdr:cNvPr id="2834" name="Straight Connector 2833">
            <a:extLst>
              <a:ext uri="{FF2B5EF4-FFF2-40B4-BE49-F238E27FC236}">
                <a16:creationId xmlns:a16="http://schemas.microsoft.com/office/drawing/2014/main" id="{18EEF984-4ADD-A6AB-8ADA-C028CBE2128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35" name="Straight Connector 529">
            <a:extLst>
              <a:ext uri="{FF2B5EF4-FFF2-40B4-BE49-F238E27FC236}">
                <a16:creationId xmlns:a16="http://schemas.microsoft.com/office/drawing/2014/main" id="{F9E20871-5446-3D1C-B8A7-F73EBF14D52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36" name="Straight Connector 531">
            <a:extLst>
              <a:ext uri="{FF2B5EF4-FFF2-40B4-BE49-F238E27FC236}">
                <a16:creationId xmlns:a16="http://schemas.microsoft.com/office/drawing/2014/main" id="{DD88F881-257C-6E57-CC57-84245B606EC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37" name="Straight Connector 533">
            <a:extLst>
              <a:ext uri="{FF2B5EF4-FFF2-40B4-BE49-F238E27FC236}">
                <a16:creationId xmlns:a16="http://schemas.microsoft.com/office/drawing/2014/main" id="{A59FD33C-1C93-962E-1B66-D6042EB3C1D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8" name="Straight Connector 535">
            <a:extLst>
              <a:ext uri="{FF2B5EF4-FFF2-40B4-BE49-F238E27FC236}">
                <a16:creationId xmlns:a16="http://schemas.microsoft.com/office/drawing/2014/main" id="{31C76E70-1ED5-2F83-31DD-DFC0B272D60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9" name="Straight Connector 537">
            <a:extLst>
              <a:ext uri="{FF2B5EF4-FFF2-40B4-BE49-F238E27FC236}">
                <a16:creationId xmlns:a16="http://schemas.microsoft.com/office/drawing/2014/main" id="{30B7F072-88A1-F72E-00C5-5CA62DD9561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840" name="Group 1008">
          <a:extLst>
            <a:ext uri="{FF2B5EF4-FFF2-40B4-BE49-F238E27FC236}">
              <a16:creationId xmlns:a16="http://schemas.microsoft.com/office/drawing/2014/main" id="{764CB540-D3B6-43AB-9173-9793A1235F5E}"/>
            </a:ext>
          </a:extLst>
        </xdr:cNvPr>
        <xdr:cNvGrpSpPr>
          <a:grpSpLocks/>
        </xdr:cNvGrpSpPr>
      </xdr:nvGrpSpPr>
      <xdr:grpSpPr bwMode="auto">
        <a:xfrm>
          <a:off x="1937398" y="23725544"/>
          <a:ext cx="0" cy="102183"/>
          <a:chOff x="5475762" y="47760700"/>
          <a:chExt cx="314325" cy="230209"/>
        </a:xfrm>
      </xdr:grpSpPr>
      <xdr:cxnSp macro="">
        <xdr:nvCxnSpPr>
          <xdr:cNvPr id="2841" name="Straight Connector 2840">
            <a:extLst>
              <a:ext uri="{FF2B5EF4-FFF2-40B4-BE49-F238E27FC236}">
                <a16:creationId xmlns:a16="http://schemas.microsoft.com/office/drawing/2014/main" id="{D7251D49-3B53-09B3-0906-5C58BBEB925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2" name="Straight Connector 529">
            <a:extLst>
              <a:ext uri="{FF2B5EF4-FFF2-40B4-BE49-F238E27FC236}">
                <a16:creationId xmlns:a16="http://schemas.microsoft.com/office/drawing/2014/main" id="{AB5F1853-3C3A-A5E7-3A8B-7A718CD92B04}"/>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43" name="Straight Connector 531">
            <a:extLst>
              <a:ext uri="{FF2B5EF4-FFF2-40B4-BE49-F238E27FC236}">
                <a16:creationId xmlns:a16="http://schemas.microsoft.com/office/drawing/2014/main" id="{B0B032E9-155F-2605-74CE-2963CACC1F0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44" name="Straight Connector 533">
            <a:extLst>
              <a:ext uri="{FF2B5EF4-FFF2-40B4-BE49-F238E27FC236}">
                <a16:creationId xmlns:a16="http://schemas.microsoft.com/office/drawing/2014/main" id="{E293F01C-D211-B0A7-2E59-9EB859AA59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5" name="Straight Connector 535">
            <a:extLst>
              <a:ext uri="{FF2B5EF4-FFF2-40B4-BE49-F238E27FC236}">
                <a16:creationId xmlns:a16="http://schemas.microsoft.com/office/drawing/2014/main" id="{DCB86DC9-BD07-720F-0E0E-7B2DFE02F8A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6" name="Straight Connector 537">
            <a:extLst>
              <a:ext uri="{FF2B5EF4-FFF2-40B4-BE49-F238E27FC236}">
                <a16:creationId xmlns:a16="http://schemas.microsoft.com/office/drawing/2014/main" id="{7CCE35C3-A83B-FAFA-BFCC-3E4E195E7A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847" name="Group 1008">
          <a:extLst>
            <a:ext uri="{FF2B5EF4-FFF2-40B4-BE49-F238E27FC236}">
              <a16:creationId xmlns:a16="http://schemas.microsoft.com/office/drawing/2014/main" id="{2D69E2EB-604C-4A54-971E-143CCD763DFD}"/>
            </a:ext>
          </a:extLst>
        </xdr:cNvPr>
        <xdr:cNvGrpSpPr>
          <a:grpSpLocks/>
        </xdr:cNvGrpSpPr>
      </xdr:nvGrpSpPr>
      <xdr:grpSpPr bwMode="auto">
        <a:xfrm>
          <a:off x="1937398" y="23725544"/>
          <a:ext cx="0" cy="111708"/>
          <a:chOff x="5475762" y="47760700"/>
          <a:chExt cx="314325" cy="230209"/>
        </a:xfrm>
      </xdr:grpSpPr>
      <xdr:cxnSp macro="">
        <xdr:nvCxnSpPr>
          <xdr:cNvPr id="2848" name="Straight Connector 2847">
            <a:extLst>
              <a:ext uri="{FF2B5EF4-FFF2-40B4-BE49-F238E27FC236}">
                <a16:creationId xmlns:a16="http://schemas.microsoft.com/office/drawing/2014/main" id="{6EAB5020-7867-2BED-2BE7-AAC923804AFE}"/>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9" name="Straight Connector 529">
            <a:extLst>
              <a:ext uri="{FF2B5EF4-FFF2-40B4-BE49-F238E27FC236}">
                <a16:creationId xmlns:a16="http://schemas.microsoft.com/office/drawing/2014/main" id="{411309A2-9F82-D428-3BBE-F038F155BA7B}"/>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850" name="Straight Connector 531">
            <a:extLst>
              <a:ext uri="{FF2B5EF4-FFF2-40B4-BE49-F238E27FC236}">
                <a16:creationId xmlns:a16="http://schemas.microsoft.com/office/drawing/2014/main" id="{6F680C2A-85B5-3252-E2D3-9EF57269077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851" name="Straight Connector 533">
            <a:extLst>
              <a:ext uri="{FF2B5EF4-FFF2-40B4-BE49-F238E27FC236}">
                <a16:creationId xmlns:a16="http://schemas.microsoft.com/office/drawing/2014/main" id="{04742ABA-B82B-75CD-79CD-5E1F26579E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2" name="Straight Connector 535">
            <a:extLst>
              <a:ext uri="{FF2B5EF4-FFF2-40B4-BE49-F238E27FC236}">
                <a16:creationId xmlns:a16="http://schemas.microsoft.com/office/drawing/2014/main" id="{08E7436D-BAE5-CE53-57D0-6D1385D04F0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3" name="Straight Connector 537">
            <a:extLst>
              <a:ext uri="{FF2B5EF4-FFF2-40B4-BE49-F238E27FC236}">
                <a16:creationId xmlns:a16="http://schemas.microsoft.com/office/drawing/2014/main" id="{EE2C9C6B-C144-3505-3340-1591A49D951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54" name="Group 1008">
          <a:extLst>
            <a:ext uri="{FF2B5EF4-FFF2-40B4-BE49-F238E27FC236}">
              <a16:creationId xmlns:a16="http://schemas.microsoft.com/office/drawing/2014/main" id="{717258C6-B907-46B5-9415-2DB49E3A75EA}"/>
            </a:ext>
          </a:extLst>
        </xdr:cNvPr>
        <xdr:cNvGrpSpPr>
          <a:grpSpLocks/>
        </xdr:cNvGrpSpPr>
      </xdr:nvGrpSpPr>
      <xdr:grpSpPr bwMode="auto">
        <a:xfrm>
          <a:off x="1937398" y="23696969"/>
          <a:ext cx="0" cy="102183"/>
          <a:chOff x="5475762" y="47760700"/>
          <a:chExt cx="314325" cy="230209"/>
        </a:xfrm>
      </xdr:grpSpPr>
      <xdr:cxnSp macro="">
        <xdr:nvCxnSpPr>
          <xdr:cNvPr id="2855" name="Straight Connector 2854">
            <a:extLst>
              <a:ext uri="{FF2B5EF4-FFF2-40B4-BE49-F238E27FC236}">
                <a16:creationId xmlns:a16="http://schemas.microsoft.com/office/drawing/2014/main" id="{6B84853A-16BA-C743-974B-05212EDD2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6" name="Straight Connector 529">
            <a:extLst>
              <a:ext uri="{FF2B5EF4-FFF2-40B4-BE49-F238E27FC236}">
                <a16:creationId xmlns:a16="http://schemas.microsoft.com/office/drawing/2014/main" id="{12E94406-0C4F-695B-83A2-24477E8D07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57" name="Straight Connector 531">
            <a:extLst>
              <a:ext uri="{FF2B5EF4-FFF2-40B4-BE49-F238E27FC236}">
                <a16:creationId xmlns:a16="http://schemas.microsoft.com/office/drawing/2014/main" id="{E34D795E-7980-3086-8FD7-F3E6FBD1187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58" name="Straight Connector 533">
            <a:extLst>
              <a:ext uri="{FF2B5EF4-FFF2-40B4-BE49-F238E27FC236}">
                <a16:creationId xmlns:a16="http://schemas.microsoft.com/office/drawing/2014/main" id="{0C0C99B9-D2B2-6D63-075E-2963EF36D3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59" name="Straight Connector 535">
            <a:extLst>
              <a:ext uri="{FF2B5EF4-FFF2-40B4-BE49-F238E27FC236}">
                <a16:creationId xmlns:a16="http://schemas.microsoft.com/office/drawing/2014/main" id="{25B33BBF-EDA1-E7DF-F1B7-BF5FC3E888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0" name="Straight Connector 537">
            <a:extLst>
              <a:ext uri="{FF2B5EF4-FFF2-40B4-BE49-F238E27FC236}">
                <a16:creationId xmlns:a16="http://schemas.microsoft.com/office/drawing/2014/main" id="{82931B40-5DC9-4DCC-D7CF-FD89A8BDC44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1" name="Group 1008">
          <a:extLst>
            <a:ext uri="{FF2B5EF4-FFF2-40B4-BE49-F238E27FC236}">
              <a16:creationId xmlns:a16="http://schemas.microsoft.com/office/drawing/2014/main" id="{05A4882B-1AE6-4AB7-A09D-BC805E3A542B}"/>
            </a:ext>
          </a:extLst>
        </xdr:cNvPr>
        <xdr:cNvGrpSpPr>
          <a:grpSpLocks/>
        </xdr:cNvGrpSpPr>
      </xdr:nvGrpSpPr>
      <xdr:grpSpPr bwMode="auto">
        <a:xfrm>
          <a:off x="1937398" y="23696969"/>
          <a:ext cx="0" cy="102183"/>
          <a:chOff x="5475762" y="47760700"/>
          <a:chExt cx="314325" cy="230209"/>
        </a:xfrm>
      </xdr:grpSpPr>
      <xdr:cxnSp macro="">
        <xdr:nvCxnSpPr>
          <xdr:cNvPr id="2862" name="Straight Connector 2861">
            <a:extLst>
              <a:ext uri="{FF2B5EF4-FFF2-40B4-BE49-F238E27FC236}">
                <a16:creationId xmlns:a16="http://schemas.microsoft.com/office/drawing/2014/main" id="{2F8F82BF-FB7A-DEA2-9649-EF97FEAD89E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63" name="Straight Connector 529">
            <a:extLst>
              <a:ext uri="{FF2B5EF4-FFF2-40B4-BE49-F238E27FC236}">
                <a16:creationId xmlns:a16="http://schemas.microsoft.com/office/drawing/2014/main" id="{A2DC5F7F-836D-D294-83AA-83DC5C12C0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4" name="Straight Connector 531">
            <a:extLst>
              <a:ext uri="{FF2B5EF4-FFF2-40B4-BE49-F238E27FC236}">
                <a16:creationId xmlns:a16="http://schemas.microsoft.com/office/drawing/2014/main" id="{A0FDB30D-CD26-D2D0-E26A-8078871C37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65" name="Straight Connector 533">
            <a:extLst>
              <a:ext uri="{FF2B5EF4-FFF2-40B4-BE49-F238E27FC236}">
                <a16:creationId xmlns:a16="http://schemas.microsoft.com/office/drawing/2014/main" id="{7A62F5BE-A467-1331-79D9-4EEAB05EF0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6" name="Straight Connector 535">
            <a:extLst>
              <a:ext uri="{FF2B5EF4-FFF2-40B4-BE49-F238E27FC236}">
                <a16:creationId xmlns:a16="http://schemas.microsoft.com/office/drawing/2014/main" id="{41D5CB3A-C1BD-8F39-A5A7-0E9B1767FE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7" name="Straight Connector 537">
            <a:extLst>
              <a:ext uri="{FF2B5EF4-FFF2-40B4-BE49-F238E27FC236}">
                <a16:creationId xmlns:a16="http://schemas.microsoft.com/office/drawing/2014/main" id="{BEDD3989-20D8-E5A0-C796-7593ABD84D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8" name="Group 1008">
          <a:extLst>
            <a:ext uri="{FF2B5EF4-FFF2-40B4-BE49-F238E27FC236}">
              <a16:creationId xmlns:a16="http://schemas.microsoft.com/office/drawing/2014/main" id="{6C952D19-E1C5-47C4-BC44-9D4B0D225621}"/>
            </a:ext>
          </a:extLst>
        </xdr:cNvPr>
        <xdr:cNvGrpSpPr>
          <a:grpSpLocks/>
        </xdr:cNvGrpSpPr>
      </xdr:nvGrpSpPr>
      <xdr:grpSpPr bwMode="auto">
        <a:xfrm>
          <a:off x="1937398" y="23696969"/>
          <a:ext cx="0" cy="102183"/>
          <a:chOff x="5475762" y="47760700"/>
          <a:chExt cx="314325" cy="230209"/>
        </a:xfrm>
      </xdr:grpSpPr>
      <xdr:cxnSp macro="">
        <xdr:nvCxnSpPr>
          <xdr:cNvPr id="2869" name="Straight Connector 2868">
            <a:extLst>
              <a:ext uri="{FF2B5EF4-FFF2-40B4-BE49-F238E27FC236}">
                <a16:creationId xmlns:a16="http://schemas.microsoft.com/office/drawing/2014/main" id="{70BD7E86-4BED-8981-3B6A-80C44FAEBF4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0" name="Straight Connector 529">
            <a:extLst>
              <a:ext uri="{FF2B5EF4-FFF2-40B4-BE49-F238E27FC236}">
                <a16:creationId xmlns:a16="http://schemas.microsoft.com/office/drawing/2014/main" id="{38980C74-3360-617F-3B06-F0D0BBA935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1" name="Straight Connector 531">
            <a:extLst>
              <a:ext uri="{FF2B5EF4-FFF2-40B4-BE49-F238E27FC236}">
                <a16:creationId xmlns:a16="http://schemas.microsoft.com/office/drawing/2014/main" id="{6369F61E-9506-3BBB-1DB4-02E02784D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2" name="Straight Connector 533">
            <a:extLst>
              <a:ext uri="{FF2B5EF4-FFF2-40B4-BE49-F238E27FC236}">
                <a16:creationId xmlns:a16="http://schemas.microsoft.com/office/drawing/2014/main" id="{7E3E0C69-7D94-C9F5-8E7B-EF13F2BF7A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3" name="Straight Connector 535">
            <a:extLst>
              <a:ext uri="{FF2B5EF4-FFF2-40B4-BE49-F238E27FC236}">
                <a16:creationId xmlns:a16="http://schemas.microsoft.com/office/drawing/2014/main" id="{983B34FE-1F7A-93A6-15A8-821E8DBA16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4" name="Straight Connector 537">
            <a:extLst>
              <a:ext uri="{FF2B5EF4-FFF2-40B4-BE49-F238E27FC236}">
                <a16:creationId xmlns:a16="http://schemas.microsoft.com/office/drawing/2014/main" id="{9B3F45D9-C5C4-56F0-007A-3AA37EA949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75" name="Group 1008">
          <a:extLst>
            <a:ext uri="{FF2B5EF4-FFF2-40B4-BE49-F238E27FC236}">
              <a16:creationId xmlns:a16="http://schemas.microsoft.com/office/drawing/2014/main" id="{BC13133C-2069-41BA-A5F3-23C66DB3D0F4}"/>
            </a:ext>
          </a:extLst>
        </xdr:cNvPr>
        <xdr:cNvGrpSpPr>
          <a:grpSpLocks/>
        </xdr:cNvGrpSpPr>
      </xdr:nvGrpSpPr>
      <xdr:grpSpPr bwMode="auto">
        <a:xfrm>
          <a:off x="1937398" y="23696969"/>
          <a:ext cx="0" cy="102183"/>
          <a:chOff x="5475762" y="47760700"/>
          <a:chExt cx="314325" cy="230209"/>
        </a:xfrm>
      </xdr:grpSpPr>
      <xdr:cxnSp macro="">
        <xdr:nvCxnSpPr>
          <xdr:cNvPr id="2876" name="Straight Connector 2875">
            <a:extLst>
              <a:ext uri="{FF2B5EF4-FFF2-40B4-BE49-F238E27FC236}">
                <a16:creationId xmlns:a16="http://schemas.microsoft.com/office/drawing/2014/main" id="{830F92C0-9C90-2040-1797-FFF782DD27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7" name="Straight Connector 529">
            <a:extLst>
              <a:ext uri="{FF2B5EF4-FFF2-40B4-BE49-F238E27FC236}">
                <a16:creationId xmlns:a16="http://schemas.microsoft.com/office/drawing/2014/main" id="{1A2F38E6-4502-9FC3-6845-CFE856E714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8" name="Straight Connector 531">
            <a:extLst>
              <a:ext uri="{FF2B5EF4-FFF2-40B4-BE49-F238E27FC236}">
                <a16:creationId xmlns:a16="http://schemas.microsoft.com/office/drawing/2014/main" id="{A6D790ED-4148-AB03-A7A8-123B8047A9D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9" name="Straight Connector 533">
            <a:extLst>
              <a:ext uri="{FF2B5EF4-FFF2-40B4-BE49-F238E27FC236}">
                <a16:creationId xmlns:a16="http://schemas.microsoft.com/office/drawing/2014/main" id="{787FFFD0-8E49-DDB0-68D3-47A70BEB98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0" name="Straight Connector 535">
            <a:extLst>
              <a:ext uri="{FF2B5EF4-FFF2-40B4-BE49-F238E27FC236}">
                <a16:creationId xmlns:a16="http://schemas.microsoft.com/office/drawing/2014/main" id="{623621B8-5A61-8DF3-C217-2F1F0A4FE1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1" name="Straight Connector 537">
            <a:extLst>
              <a:ext uri="{FF2B5EF4-FFF2-40B4-BE49-F238E27FC236}">
                <a16:creationId xmlns:a16="http://schemas.microsoft.com/office/drawing/2014/main" id="{A069C779-065E-70CC-F7A3-3FA5B630EA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2" name="Group 1008">
          <a:extLst>
            <a:ext uri="{FF2B5EF4-FFF2-40B4-BE49-F238E27FC236}">
              <a16:creationId xmlns:a16="http://schemas.microsoft.com/office/drawing/2014/main" id="{D4F2D081-1C0A-47A4-866D-9E9F6923BC97}"/>
            </a:ext>
          </a:extLst>
        </xdr:cNvPr>
        <xdr:cNvGrpSpPr>
          <a:grpSpLocks/>
        </xdr:cNvGrpSpPr>
      </xdr:nvGrpSpPr>
      <xdr:grpSpPr bwMode="auto">
        <a:xfrm>
          <a:off x="1937398" y="23696969"/>
          <a:ext cx="0" cy="102183"/>
          <a:chOff x="5475762" y="47760700"/>
          <a:chExt cx="314325" cy="230209"/>
        </a:xfrm>
      </xdr:grpSpPr>
      <xdr:cxnSp macro="">
        <xdr:nvCxnSpPr>
          <xdr:cNvPr id="2883" name="Straight Connector 2882">
            <a:extLst>
              <a:ext uri="{FF2B5EF4-FFF2-40B4-BE49-F238E27FC236}">
                <a16:creationId xmlns:a16="http://schemas.microsoft.com/office/drawing/2014/main" id="{1248D6CF-B854-83F8-3505-8CE38EC8670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84" name="Straight Connector 529">
            <a:extLst>
              <a:ext uri="{FF2B5EF4-FFF2-40B4-BE49-F238E27FC236}">
                <a16:creationId xmlns:a16="http://schemas.microsoft.com/office/drawing/2014/main" id="{70456236-2006-A1D3-1695-22A3FBDAC2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85" name="Straight Connector 531">
            <a:extLst>
              <a:ext uri="{FF2B5EF4-FFF2-40B4-BE49-F238E27FC236}">
                <a16:creationId xmlns:a16="http://schemas.microsoft.com/office/drawing/2014/main" id="{042CDE4C-4F6C-589A-4EB4-952514D5DD3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86" name="Straight Connector 533">
            <a:extLst>
              <a:ext uri="{FF2B5EF4-FFF2-40B4-BE49-F238E27FC236}">
                <a16:creationId xmlns:a16="http://schemas.microsoft.com/office/drawing/2014/main" id="{673628D3-2558-EADB-43B0-7C0F56FE9D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7" name="Straight Connector 535">
            <a:extLst>
              <a:ext uri="{FF2B5EF4-FFF2-40B4-BE49-F238E27FC236}">
                <a16:creationId xmlns:a16="http://schemas.microsoft.com/office/drawing/2014/main" id="{F2890877-93E2-9C99-4617-13513F79D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8" name="Straight Connector 537">
            <a:extLst>
              <a:ext uri="{FF2B5EF4-FFF2-40B4-BE49-F238E27FC236}">
                <a16:creationId xmlns:a16="http://schemas.microsoft.com/office/drawing/2014/main" id="{BFE1999C-4368-3941-DBBF-A1BE545784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9" name="Group 1008">
          <a:extLst>
            <a:ext uri="{FF2B5EF4-FFF2-40B4-BE49-F238E27FC236}">
              <a16:creationId xmlns:a16="http://schemas.microsoft.com/office/drawing/2014/main" id="{C8948C64-797F-4A32-8916-AE65309EE15A}"/>
            </a:ext>
          </a:extLst>
        </xdr:cNvPr>
        <xdr:cNvGrpSpPr>
          <a:grpSpLocks/>
        </xdr:cNvGrpSpPr>
      </xdr:nvGrpSpPr>
      <xdr:grpSpPr bwMode="auto">
        <a:xfrm>
          <a:off x="1937398" y="23696969"/>
          <a:ext cx="0" cy="102183"/>
          <a:chOff x="5475762" y="47760700"/>
          <a:chExt cx="314325" cy="230209"/>
        </a:xfrm>
      </xdr:grpSpPr>
      <xdr:cxnSp macro="">
        <xdr:nvCxnSpPr>
          <xdr:cNvPr id="2890" name="Straight Connector 2889">
            <a:extLst>
              <a:ext uri="{FF2B5EF4-FFF2-40B4-BE49-F238E27FC236}">
                <a16:creationId xmlns:a16="http://schemas.microsoft.com/office/drawing/2014/main" id="{496C0206-3629-8333-3EDA-E5D71C8764F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1" name="Straight Connector 529">
            <a:extLst>
              <a:ext uri="{FF2B5EF4-FFF2-40B4-BE49-F238E27FC236}">
                <a16:creationId xmlns:a16="http://schemas.microsoft.com/office/drawing/2014/main" id="{3270A127-D509-5683-7AB2-51ABE09DD5C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2" name="Straight Connector 531">
            <a:extLst>
              <a:ext uri="{FF2B5EF4-FFF2-40B4-BE49-F238E27FC236}">
                <a16:creationId xmlns:a16="http://schemas.microsoft.com/office/drawing/2014/main" id="{ED712703-2500-0B10-AF22-8626026AF5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93" name="Straight Connector 533">
            <a:extLst>
              <a:ext uri="{FF2B5EF4-FFF2-40B4-BE49-F238E27FC236}">
                <a16:creationId xmlns:a16="http://schemas.microsoft.com/office/drawing/2014/main" id="{CCE2D7F1-DD57-CCAF-BB6A-FE8459CCD3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4" name="Straight Connector 535">
            <a:extLst>
              <a:ext uri="{FF2B5EF4-FFF2-40B4-BE49-F238E27FC236}">
                <a16:creationId xmlns:a16="http://schemas.microsoft.com/office/drawing/2014/main" id="{5809F921-32EF-FC31-FD64-2B0A1F548D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5" name="Straight Connector 537">
            <a:extLst>
              <a:ext uri="{FF2B5EF4-FFF2-40B4-BE49-F238E27FC236}">
                <a16:creationId xmlns:a16="http://schemas.microsoft.com/office/drawing/2014/main" id="{4169A52B-1CD7-AD74-848C-109917182C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96" name="Group 1008">
          <a:extLst>
            <a:ext uri="{FF2B5EF4-FFF2-40B4-BE49-F238E27FC236}">
              <a16:creationId xmlns:a16="http://schemas.microsoft.com/office/drawing/2014/main" id="{4ACEFE98-84DC-4C34-A5F5-DCD0C72C4619}"/>
            </a:ext>
          </a:extLst>
        </xdr:cNvPr>
        <xdr:cNvGrpSpPr>
          <a:grpSpLocks/>
        </xdr:cNvGrpSpPr>
      </xdr:nvGrpSpPr>
      <xdr:grpSpPr bwMode="auto">
        <a:xfrm>
          <a:off x="1937398" y="23696969"/>
          <a:ext cx="0" cy="102183"/>
          <a:chOff x="5475762" y="47760700"/>
          <a:chExt cx="314325" cy="230209"/>
        </a:xfrm>
      </xdr:grpSpPr>
      <xdr:cxnSp macro="">
        <xdr:nvCxnSpPr>
          <xdr:cNvPr id="2897" name="Straight Connector 2896">
            <a:extLst>
              <a:ext uri="{FF2B5EF4-FFF2-40B4-BE49-F238E27FC236}">
                <a16:creationId xmlns:a16="http://schemas.microsoft.com/office/drawing/2014/main" id="{5A50D6BD-2EA1-0045-7F76-6D87212645E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8" name="Straight Connector 529">
            <a:extLst>
              <a:ext uri="{FF2B5EF4-FFF2-40B4-BE49-F238E27FC236}">
                <a16:creationId xmlns:a16="http://schemas.microsoft.com/office/drawing/2014/main" id="{089555D9-37A7-85C1-8C3B-49A4B329EA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9" name="Straight Connector 531">
            <a:extLst>
              <a:ext uri="{FF2B5EF4-FFF2-40B4-BE49-F238E27FC236}">
                <a16:creationId xmlns:a16="http://schemas.microsoft.com/office/drawing/2014/main" id="{504AA38C-7969-4935-1250-C95DE00A82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0" name="Straight Connector 533">
            <a:extLst>
              <a:ext uri="{FF2B5EF4-FFF2-40B4-BE49-F238E27FC236}">
                <a16:creationId xmlns:a16="http://schemas.microsoft.com/office/drawing/2014/main" id="{14FC9EBD-C902-60D4-2DD0-8FD4C8FF4A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1" name="Straight Connector 535">
            <a:extLst>
              <a:ext uri="{FF2B5EF4-FFF2-40B4-BE49-F238E27FC236}">
                <a16:creationId xmlns:a16="http://schemas.microsoft.com/office/drawing/2014/main" id="{746604B0-56E1-095B-F459-B80695623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2" name="Straight Connector 537">
            <a:extLst>
              <a:ext uri="{FF2B5EF4-FFF2-40B4-BE49-F238E27FC236}">
                <a16:creationId xmlns:a16="http://schemas.microsoft.com/office/drawing/2014/main" id="{DE6F47D0-2876-F60C-40A6-FA5D7936D1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03" name="Group 1008">
          <a:extLst>
            <a:ext uri="{FF2B5EF4-FFF2-40B4-BE49-F238E27FC236}">
              <a16:creationId xmlns:a16="http://schemas.microsoft.com/office/drawing/2014/main" id="{67A167A2-27B0-4CD0-815D-2A65F94AD9D0}"/>
            </a:ext>
          </a:extLst>
        </xdr:cNvPr>
        <xdr:cNvGrpSpPr>
          <a:grpSpLocks/>
        </xdr:cNvGrpSpPr>
      </xdr:nvGrpSpPr>
      <xdr:grpSpPr bwMode="auto">
        <a:xfrm>
          <a:off x="1937398" y="23696969"/>
          <a:ext cx="0" cy="102183"/>
          <a:chOff x="5475762" y="47760700"/>
          <a:chExt cx="314325" cy="230209"/>
        </a:xfrm>
      </xdr:grpSpPr>
      <xdr:cxnSp macro="">
        <xdr:nvCxnSpPr>
          <xdr:cNvPr id="2904" name="Straight Connector 2903">
            <a:extLst>
              <a:ext uri="{FF2B5EF4-FFF2-40B4-BE49-F238E27FC236}">
                <a16:creationId xmlns:a16="http://schemas.microsoft.com/office/drawing/2014/main" id="{61D8FE5F-0E60-1053-9EF5-FEA8A0ABA16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05" name="Straight Connector 529">
            <a:extLst>
              <a:ext uri="{FF2B5EF4-FFF2-40B4-BE49-F238E27FC236}">
                <a16:creationId xmlns:a16="http://schemas.microsoft.com/office/drawing/2014/main" id="{EBA879DC-886E-5822-28FE-9B669E16107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06" name="Straight Connector 531">
            <a:extLst>
              <a:ext uri="{FF2B5EF4-FFF2-40B4-BE49-F238E27FC236}">
                <a16:creationId xmlns:a16="http://schemas.microsoft.com/office/drawing/2014/main" id="{9969D0FE-44AE-19FF-11B0-5C9A9B93DA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7" name="Straight Connector 533">
            <a:extLst>
              <a:ext uri="{FF2B5EF4-FFF2-40B4-BE49-F238E27FC236}">
                <a16:creationId xmlns:a16="http://schemas.microsoft.com/office/drawing/2014/main" id="{C7F9F7A8-14D5-30BC-21C0-FD0F8B6756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8" name="Straight Connector 535">
            <a:extLst>
              <a:ext uri="{FF2B5EF4-FFF2-40B4-BE49-F238E27FC236}">
                <a16:creationId xmlns:a16="http://schemas.microsoft.com/office/drawing/2014/main" id="{367BE2ED-E340-5FA6-2A0B-CE63C65E4B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9" name="Straight Connector 537">
            <a:extLst>
              <a:ext uri="{FF2B5EF4-FFF2-40B4-BE49-F238E27FC236}">
                <a16:creationId xmlns:a16="http://schemas.microsoft.com/office/drawing/2014/main" id="{6E9712BB-6589-0242-6FA9-83994AE56AD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0" name="Group 1008">
          <a:extLst>
            <a:ext uri="{FF2B5EF4-FFF2-40B4-BE49-F238E27FC236}">
              <a16:creationId xmlns:a16="http://schemas.microsoft.com/office/drawing/2014/main" id="{2FD75260-80CC-4CFB-BCF0-7C95AF49C450}"/>
            </a:ext>
          </a:extLst>
        </xdr:cNvPr>
        <xdr:cNvGrpSpPr>
          <a:grpSpLocks/>
        </xdr:cNvGrpSpPr>
      </xdr:nvGrpSpPr>
      <xdr:grpSpPr bwMode="auto">
        <a:xfrm>
          <a:off x="1937398" y="23696969"/>
          <a:ext cx="0" cy="102183"/>
          <a:chOff x="5475762" y="47760700"/>
          <a:chExt cx="314325" cy="230209"/>
        </a:xfrm>
      </xdr:grpSpPr>
      <xdr:cxnSp macro="">
        <xdr:nvCxnSpPr>
          <xdr:cNvPr id="2911" name="Straight Connector 2910">
            <a:extLst>
              <a:ext uri="{FF2B5EF4-FFF2-40B4-BE49-F238E27FC236}">
                <a16:creationId xmlns:a16="http://schemas.microsoft.com/office/drawing/2014/main" id="{F6DF8A26-2E6D-764A-7575-632E37931D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2" name="Straight Connector 529">
            <a:extLst>
              <a:ext uri="{FF2B5EF4-FFF2-40B4-BE49-F238E27FC236}">
                <a16:creationId xmlns:a16="http://schemas.microsoft.com/office/drawing/2014/main" id="{169CB88E-4FBF-ECF8-7BCC-7F711EF2EB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13" name="Straight Connector 531">
            <a:extLst>
              <a:ext uri="{FF2B5EF4-FFF2-40B4-BE49-F238E27FC236}">
                <a16:creationId xmlns:a16="http://schemas.microsoft.com/office/drawing/2014/main" id="{3C41BCFA-CA25-3298-DBC0-6C03ACE515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14" name="Straight Connector 533">
            <a:extLst>
              <a:ext uri="{FF2B5EF4-FFF2-40B4-BE49-F238E27FC236}">
                <a16:creationId xmlns:a16="http://schemas.microsoft.com/office/drawing/2014/main" id="{4BF3CCE5-F557-22CD-D886-60A8A7FFD5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5" name="Straight Connector 535">
            <a:extLst>
              <a:ext uri="{FF2B5EF4-FFF2-40B4-BE49-F238E27FC236}">
                <a16:creationId xmlns:a16="http://schemas.microsoft.com/office/drawing/2014/main" id="{2C2EED6E-E8DB-F8BD-E77B-9B8FAC690D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6" name="Straight Connector 537">
            <a:extLst>
              <a:ext uri="{FF2B5EF4-FFF2-40B4-BE49-F238E27FC236}">
                <a16:creationId xmlns:a16="http://schemas.microsoft.com/office/drawing/2014/main" id="{19E2A8B2-FB50-82E0-AD91-AD462D7383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7" name="Group 1008">
          <a:extLst>
            <a:ext uri="{FF2B5EF4-FFF2-40B4-BE49-F238E27FC236}">
              <a16:creationId xmlns:a16="http://schemas.microsoft.com/office/drawing/2014/main" id="{FD545E2B-BE1D-4813-AD90-91255A9E7613}"/>
            </a:ext>
          </a:extLst>
        </xdr:cNvPr>
        <xdr:cNvGrpSpPr>
          <a:grpSpLocks/>
        </xdr:cNvGrpSpPr>
      </xdr:nvGrpSpPr>
      <xdr:grpSpPr bwMode="auto">
        <a:xfrm>
          <a:off x="1937398" y="23696969"/>
          <a:ext cx="0" cy="102183"/>
          <a:chOff x="5475762" y="47760700"/>
          <a:chExt cx="314325" cy="230209"/>
        </a:xfrm>
      </xdr:grpSpPr>
      <xdr:cxnSp macro="">
        <xdr:nvCxnSpPr>
          <xdr:cNvPr id="2918" name="Straight Connector 2917">
            <a:extLst>
              <a:ext uri="{FF2B5EF4-FFF2-40B4-BE49-F238E27FC236}">
                <a16:creationId xmlns:a16="http://schemas.microsoft.com/office/drawing/2014/main" id="{80ABC93E-F675-0021-DA5B-A4E2241F36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9" name="Straight Connector 529">
            <a:extLst>
              <a:ext uri="{FF2B5EF4-FFF2-40B4-BE49-F238E27FC236}">
                <a16:creationId xmlns:a16="http://schemas.microsoft.com/office/drawing/2014/main" id="{2C246C42-C9F4-C3FF-70CE-46F84DFD077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0" name="Straight Connector 531">
            <a:extLst>
              <a:ext uri="{FF2B5EF4-FFF2-40B4-BE49-F238E27FC236}">
                <a16:creationId xmlns:a16="http://schemas.microsoft.com/office/drawing/2014/main" id="{C8A82610-A683-BB51-91A1-6DC2B706F28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1" name="Straight Connector 533">
            <a:extLst>
              <a:ext uri="{FF2B5EF4-FFF2-40B4-BE49-F238E27FC236}">
                <a16:creationId xmlns:a16="http://schemas.microsoft.com/office/drawing/2014/main" id="{B20E3B56-E710-CF4D-666F-64FCC9384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2" name="Straight Connector 535">
            <a:extLst>
              <a:ext uri="{FF2B5EF4-FFF2-40B4-BE49-F238E27FC236}">
                <a16:creationId xmlns:a16="http://schemas.microsoft.com/office/drawing/2014/main" id="{14A2E378-E2C6-7096-6890-8753362A01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3" name="Straight Connector 537">
            <a:extLst>
              <a:ext uri="{FF2B5EF4-FFF2-40B4-BE49-F238E27FC236}">
                <a16:creationId xmlns:a16="http://schemas.microsoft.com/office/drawing/2014/main" id="{7AC615BE-8E4E-23E5-D8AB-D16259C03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24" name="Group 1008">
          <a:extLst>
            <a:ext uri="{FF2B5EF4-FFF2-40B4-BE49-F238E27FC236}">
              <a16:creationId xmlns:a16="http://schemas.microsoft.com/office/drawing/2014/main" id="{9C6B379C-AFCE-4E08-90F5-95659F802423}"/>
            </a:ext>
          </a:extLst>
        </xdr:cNvPr>
        <xdr:cNvGrpSpPr>
          <a:grpSpLocks/>
        </xdr:cNvGrpSpPr>
      </xdr:nvGrpSpPr>
      <xdr:grpSpPr bwMode="auto">
        <a:xfrm>
          <a:off x="1937398" y="23696969"/>
          <a:ext cx="0" cy="102183"/>
          <a:chOff x="5475762" y="47760700"/>
          <a:chExt cx="314325" cy="230209"/>
        </a:xfrm>
      </xdr:grpSpPr>
      <xdr:cxnSp macro="">
        <xdr:nvCxnSpPr>
          <xdr:cNvPr id="2925" name="Straight Connector 2924">
            <a:extLst>
              <a:ext uri="{FF2B5EF4-FFF2-40B4-BE49-F238E27FC236}">
                <a16:creationId xmlns:a16="http://schemas.microsoft.com/office/drawing/2014/main" id="{E84CACA3-F2EE-5352-E477-ECA7AD2E19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6" name="Straight Connector 529">
            <a:extLst>
              <a:ext uri="{FF2B5EF4-FFF2-40B4-BE49-F238E27FC236}">
                <a16:creationId xmlns:a16="http://schemas.microsoft.com/office/drawing/2014/main" id="{6B1E4CC3-74C8-E1A5-A06A-46029BD34B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7" name="Straight Connector 531">
            <a:extLst>
              <a:ext uri="{FF2B5EF4-FFF2-40B4-BE49-F238E27FC236}">
                <a16:creationId xmlns:a16="http://schemas.microsoft.com/office/drawing/2014/main" id="{92C17548-6E02-B1FA-C01E-81DD418166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8" name="Straight Connector 533">
            <a:extLst>
              <a:ext uri="{FF2B5EF4-FFF2-40B4-BE49-F238E27FC236}">
                <a16:creationId xmlns:a16="http://schemas.microsoft.com/office/drawing/2014/main" id="{97018488-B99C-5BF7-1053-2192EFA97A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9" name="Straight Connector 535">
            <a:extLst>
              <a:ext uri="{FF2B5EF4-FFF2-40B4-BE49-F238E27FC236}">
                <a16:creationId xmlns:a16="http://schemas.microsoft.com/office/drawing/2014/main" id="{7FC39D1E-9C27-C59F-37F0-76D63EB31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0" name="Straight Connector 537">
            <a:extLst>
              <a:ext uri="{FF2B5EF4-FFF2-40B4-BE49-F238E27FC236}">
                <a16:creationId xmlns:a16="http://schemas.microsoft.com/office/drawing/2014/main" id="{8F16A91E-7030-D95F-8E11-795B5C8D10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1" name="Group 1008">
          <a:extLst>
            <a:ext uri="{FF2B5EF4-FFF2-40B4-BE49-F238E27FC236}">
              <a16:creationId xmlns:a16="http://schemas.microsoft.com/office/drawing/2014/main" id="{0F2F9537-B50D-46CB-BFB7-07F866F32235}"/>
            </a:ext>
          </a:extLst>
        </xdr:cNvPr>
        <xdr:cNvGrpSpPr>
          <a:grpSpLocks/>
        </xdr:cNvGrpSpPr>
      </xdr:nvGrpSpPr>
      <xdr:grpSpPr bwMode="auto">
        <a:xfrm>
          <a:off x="1937398" y="23696969"/>
          <a:ext cx="0" cy="102183"/>
          <a:chOff x="5475762" y="47760700"/>
          <a:chExt cx="314325" cy="230209"/>
        </a:xfrm>
      </xdr:grpSpPr>
      <xdr:cxnSp macro="">
        <xdr:nvCxnSpPr>
          <xdr:cNvPr id="2932" name="Straight Connector 2931">
            <a:extLst>
              <a:ext uri="{FF2B5EF4-FFF2-40B4-BE49-F238E27FC236}">
                <a16:creationId xmlns:a16="http://schemas.microsoft.com/office/drawing/2014/main" id="{42B04FAB-3B85-5154-A2EA-235E29E9150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33" name="Straight Connector 529">
            <a:extLst>
              <a:ext uri="{FF2B5EF4-FFF2-40B4-BE49-F238E27FC236}">
                <a16:creationId xmlns:a16="http://schemas.microsoft.com/office/drawing/2014/main" id="{0FDFF17D-52DB-9875-044E-DBEFBC8C33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4" name="Straight Connector 531">
            <a:extLst>
              <a:ext uri="{FF2B5EF4-FFF2-40B4-BE49-F238E27FC236}">
                <a16:creationId xmlns:a16="http://schemas.microsoft.com/office/drawing/2014/main" id="{3F7FE563-1654-F44B-FFB3-164D51677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35" name="Straight Connector 533">
            <a:extLst>
              <a:ext uri="{FF2B5EF4-FFF2-40B4-BE49-F238E27FC236}">
                <a16:creationId xmlns:a16="http://schemas.microsoft.com/office/drawing/2014/main" id="{8B630F8C-58B4-A5DE-463B-3925A6C0C2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6" name="Straight Connector 535">
            <a:extLst>
              <a:ext uri="{FF2B5EF4-FFF2-40B4-BE49-F238E27FC236}">
                <a16:creationId xmlns:a16="http://schemas.microsoft.com/office/drawing/2014/main" id="{1E08CE6A-2000-0545-7C23-F4598435DE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7" name="Straight Connector 537">
            <a:extLst>
              <a:ext uri="{FF2B5EF4-FFF2-40B4-BE49-F238E27FC236}">
                <a16:creationId xmlns:a16="http://schemas.microsoft.com/office/drawing/2014/main" id="{D38DA9C6-F384-7381-6C5C-2D9A4FCDEA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8" name="Group 1008">
          <a:extLst>
            <a:ext uri="{FF2B5EF4-FFF2-40B4-BE49-F238E27FC236}">
              <a16:creationId xmlns:a16="http://schemas.microsoft.com/office/drawing/2014/main" id="{ABC21A3A-156A-49C6-87CE-B84BD8B6A461}"/>
            </a:ext>
          </a:extLst>
        </xdr:cNvPr>
        <xdr:cNvGrpSpPr>
          <a:grpSpLocks/>
        </xdr:cNvGrpSpPr>
      </xdr:nvGrpSpPr>
      <xdr:grpSpPr bwMode="auto">
        <a:xfrm>
          <a:off x="1937398" y="23696969"/>
          <a:ext cx="0" cy="102183"/>
          <a:chOff x="5475762" y="47760700"/>
          <a:chExt cx="314325" cy="230209"/>
        </a:xfrm>
      </xdr:grpSpPr>
      <xdr:cxnSp macro="">
        <xdr:nvCxnSpPr>
          <xdr:cNvPr id="2939" name="Straight Connector 2938">
            <a:extLst>
              <a:ext uri="{FF2B5EF4-FFF2-40B4-BE49-F238E27FC236}">
                <a16:creationId xmlns:a16="http://schemas.microsoft.com/office/drawing/2014/main" id="{AB10734B-DC39-5E23-8FC8-4D4100D7959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0" name="Straight Connector 529">
            <a:extLst>
              <a:ext uri="{FF2B5EF4-FFF2-40B4-BE49-F238E27FC236}">
                <a16:creationId xmlns:a16="http://schemas.microsoft.com/office/drawing/2014/main" id="{F02A104E-E403-1C91-15C6-C712FD7E71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1" name="Straight Connector 531">
            <a:extLst>
              <a:ext uri="{FF2B5EF4-FFF2-40B4-BE49-F238E27FC236}">
                <a16:creationId xmlns:a16="http://schemas.microsoft.com/office/drawing/2014/main" id="{49161700-5F62-610C-14C5-5A4C838019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2" name="Straight Connector 533">
            <a:extLst>
              <a:ext uri="{FF2B5EF4-FFF2-40B4-BE49-F238E27FC236}">
                <a16:creationId xmlns:a16="http://schemas.microsoft.com/office/drawing/2014/main" id="{F893307E-13EA-5186-E6CC-1074DC1A0F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3" name="Straight Connector 535">
            <a:extLst>
              <a:ext uri="{FF2B5EF4-FFF2-40B4-BE49-F238E27FC236}">
                <a16:creationId xmlns:a16="http://schemas.microsoft.com/office/drawing/2014/main" id="{E3B2BA61-C8E2-EE63-0B9C-73E91D87D36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4" name="Straight Connector 537">
            <a:extLst>
              <a:ext uri="{FF2B5EF4-FFF2-40B4-BE49-F238E27FC236}">
                <a16:creationId xmlns:a16="http://schemas.microsoft.com/office/drawing/2014/main" id="{FC68D39B-3C87-8480-F605-3ADB219ADA8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45" name="Group 1008">
          <a:extLst>
            <a:ext uri="{FF2B5EF4-FFF2-40B4-BE49-F238E27FC236}">
              <a16:creationId xmlns:a16="http://schemas.microsoft.com/office/drawing/2014/main" id="{C1710F4B-4AA4-4EDB-8B82-15064C8C9143}"/>
            </a:ext>
          </a:extLst>
        </xdr:cNvPr>
        <xdr:cNvGrpSpPr>
          <a:grpSpLocks/>
        </xdr:cNvGrpSpPr>
      </xdr:nvGrpSpPr>
      <xdr:grpSpPr bwMode="auto">
        <a:xfrm>
          <a:off x="1937398" y="23696969"/>
          <a:ext cx="0" cy="102183"/>
          <a:chOff x="5475762" y="47760700"/>
          <a:chExt cx="314325" cy="230209"/>
        </a:xfrm>
      </xdr:grpSpPr>
      <xdr:cxnSp macro="">
        <xdr:nvCxnSpPr>
          <xdr:cNvPr id="2946" name="Straight Connector 2945">
            <a:extLst>
              <a:ext uri="{FF2B5EF4-FFF2-40B4-BE49-F238E27FC236}">
                <a16:creationId xmlns:a16="http://schemas.microsoft.com/office/drawing/2014/main" id="{224DBCEB-4773-3153-5742-AC4456C42D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7" name="Straight Connector 529">
            <a:extLst>
              <a:ext uri="{FF2B5EF4-FFF2-40B4-BE49-F238E27FC236}">
                <a16:creationId xmlns:a16="http://schemas.microsoft.com/office/drawing/2014/main" id="{70E4381E-FEB1-D99B-8962-51729CBB45C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8" name="Straight Connector 531">
            <a:extLst>
              <a:ext uri="{FF2B5EF4-FFF2-40B4-BE49-F238E27FC236}">
                <a16:creationId xmlns:a16="http://schemas.microsoft.com/office/drawing/2014/main" id="{FBF50351-3CA1-9D46-8C23-A99FE4EC91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9" name="Straight Connector 533">
            <a:extLst>
              <a:ext uri="{FF2B5EF4-FFF2-40B4-BE49-F238E27FC236}">
                <a16:creationId xmlns:a16="http://schemas.microsoft.com/office/drawing/2014/main" id="{B8EF7AA0-BCE5-E520-BD93-868D0393C4C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0" name="Straight Connector 535">
            <a:extLst>
              <a:ext uri="{FF2B5EF4-FFF2-40B4-BE49-F238E27FC236}">
                <a16:creationId xmlns:a16="http://schemas.microsoft.com/office/drawing/2014/main" id="{D775CAE5-F2AB-3E1F-4712-FE8FAAF6BA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1" name="Straight Connector 537">
            <a:extLst>
              <a:ext uri="{FF2B5EF4-FFF2-40B4-BE49-F238E27FC236}">
                <a16:creationId xmlns:a16="http://schemas.microsoft.com/office/drawing/2014/main" id="{3642459C-C477-41CB-2A3C-9BB80F7808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2" name="Group 1008">
          <a:extLst>
            <a:ext uri="{FF2B5EF4-FFF2-40B4-BE49-F238E27FC236}">
              <a16:creationId xmlns:a16="http://schemas.microsoft.com/office/drawing/2014/main" id="{CC4A30B3-91BD-47C1-B267-6D8D2CB8C1DF}"/>
            </a:ext>
          </a:extLst>
        </xdr:cNvPr>
        <xdr:cNvGrpSpPr>
          <a:grpSpLocks/>
        </xdr:cNvGrpSpPr>
      </xdr:nvGrpSpPr>
      <xdr:grpSpPr bwMode="auto">
        <a:xfrm>
          <a:off x="1937398" y="23696969"/>
          <a:ext cx="0" cy="102183"/>
          <a:chOff x="5475762" y="47760700"/>
          <a:chExt cx="314325" cy="230209"/>
        </a:xfrm>
      </xdr:grpSpPr>
      <xdr:cxnSp macro="">
        <xdr:nvCxnSpPr>
          <xdr:cNvPr id="2953" name="Straight Connector 2952">
            <a:extLst>
              <a:ext uri="{FF2B5EF4-FFF2-40B4-BE49-F238E27FC236}">
                <a16:creationId xmlns:a16="http://schemas.microsoft.com/office/drawing/2014/main" id="{4140D0E2-1CE1-0390-0B7C-8E7BB72792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54" name="Straight Connector 529">
            <a:extLst>
              <a:ext uri="{FF2B5EF4-FFF2-40B4-BE49-F238E27FC236}">
                <a16:creationId xmlns:a16="http://schemas.microsoft.com/office/drawing/2014/main" id="{EE66F60E-20C0-3DD4-5896-3888A4C634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55" name="Straight Connector 531">
            <a:extLst>
              <a:ext uri="{FF2B5EF4-FFF2-40B4-BE49-F238E27FC236}">
                <a16:creationId xmlns:a16="http://schemas.microsoft.com/office/drawing/2014/main" id="{BAD99086-A903-E8B7-58EF-3601E010C5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56" name="Straight Connector 533">
            <a:extLst>
              <a:ext uri="{FF2B5EF4-FFF2-40B4-BE49-F238E27FC236}">
                <a16:creationId xmlns:a16="http://schemas.microsoft.com/office/drawing/2014/main" id="{74E1DCEB-CEB6-CA49-C4DC-858CA8C0365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7" name="Straight Connector 535">
            <a:extLst>
              <a:ext uri="{FF2B5EF4-FFF2-40B4-BE49-F238E27FC236}">
                <a16:creationId xmlns:a16="http://schemas.microsoft.com/office/drawing/2014/main" id="{2D8984F9-AED7-14DF-9BC9-44DD52CD33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8" name="Straight Connector 537">
            <a:extLst>
              <a:ext uri="{FF2B5EF4-FFF2-40B4-BE49-F238E27FC236}">
                <a16:creationId xmlns:a16="http://schemas.microsoft.com/office/drawing/2014/main" id="{C2347D9E-0335-C69F-2C66-7C2DBDD92F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9" name="Group 1008">
          <a:extLst>
            <a:ext uri="{FF2B5EF4-FFF2-40B4-BE49-F238E27FC236}">
              <a16:creationId xmlns:a16="http://schemas.microsoft.com/office/drawing/2014/main" id="{69C1A858-5A5C-470E-A1AA-3CC1BC87DA29}"/>
            </a:ext>
          </a:extLst>
        </xdr:cNvPr>
        <xdr:cNvGrpSpPr>
          <a:grpSpLocks/>
        </xdr:cNvGrpSpPr>
      </xdr:nvGrpSpPr>
      <xdr:grpSpPr bwMode="auto">
        <a:xfrm>
          <a:off x="1937398" y="23696969"/>
          <a:ext cx="0" cy="102183"/>
          <a:chOff x="5475762" y="47760700"/>
          <a:chExt cx="314325" cy="230209"/>
        </a:xfrm>
      </xdr:grpSpPr>
      <xdr:cxnSp macro="">
        <xdr:nvCxnSpPr>
          <xdr:cNvPr id="2960" name="Straight Connector 2959">
            <a:extLst>
              <a:ext uri="{FF2B5EF4-FFF2-40B4-BE49-F238E27FC236}">
                <a16:creationId xmlns:a16="http://schemas.microsoft.com/office/drawing/2014/main" id="{CBE17610-F4F0-D6E5-27F7-65E4251FE8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1" name="Straight Connector 529">
            <a:extLst>
              <a:ext uri="{FF2B5EF4-FFF2-40B4-BE49-F238E27FC236}">
                <a16:creationId xmlns:a16="http://schemas.microsoft.com/office/drawing/2014/main" id="{47E2D9AB-157A-CFF8-36D8-C9A42FF465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2" name="Straight Connector 531">
            <a:extLst>
              <a:ext uri="{FF2B5EF4-FFF2-40B4-BE49-F238E27FC236}">
                <a16:creationId xmlns:a16="http://schemas.microsoft.com/office/drawing/2014/main" id="{DA93CE2D-1138-44C6-0806-B8AA17BCBC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63" name="Straight Connector 533">
            <a:extLst>
              <a:ext uri="{FF2B5EF4-FFF2-40B4-BE49-F238E27FC236}">
                <a16:creationId xmlns:a16="http://schemas.microsoft.com/office/drawing/2014/main" id="{226FAA3E-AFED-5A79-67E3-F24805DEC1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4" name="Straight Connector 535">
            <a:extLst>
              <a:ext uri="{FF2B5EF4-FFF2-40B4-BE49-F238E27FC236}">
                <a16:creationId xmlns:a16="http://schemas.microsoft.com/office/drawing/2014/main" id="{A6B9C118-0923-1B1C-ACEF-08857D4343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5" name="Straight Connector 537">
            <a:extLst>
              <a:ext uri="{FF2B5EF4-FFF2-40B4-BE49-F238E27FC236}">
                <a16:creationId xmlns:a16="http://schemas.microsoft.com/office/drawing/2014/main" id="{9F438454-5851-42B2-6F13-4272B8E2206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66" name="Group 1008">
          <a:extLst>
            <a:ext uri="{FF2B5EF4-FFF2-40B4-BE49-F238E27FC236}">
              <a16:creationId xmlns:a16="http://schemas.microsoft.com/office/drawing/2014/main" id="{2975B95B-2A32-47DA-858C-F4D7173B346C}"/>
            </a:ext>
          </a:extLst>
        </xdr:cNvPr>
        <xdr:cNvGrpSpPr>
          <a:grpSpLocks/>
        </xdr:cNvGrpSpPr>
      </xdr:nvGrpSpPr>
      <xdr:grpSpPr bwMode="auto">
        <a:xfrm>
          <a:off x="1937398" y="23696969"/>
          <a:ext cx="0" cy="102183"/>
          <a:chOff x="5475762" y="47760700"/>
          <a:chExt cx="314325" cy="230209"/>
        </a:xfrm>
      </xdr:grpSpPr>
      <xdr:cxnSp macro="">
        <xdr:nvCxnSpPr>
          <xdr:cNvPr id="2967" name="Straight Connector 2966">
            <a:extLst>
              <a:ext uri="{FF2B5EF4-FFF2-40B4-BE49-F238E27FC236}">
                <a16:creationId xmlns:a16="http://schemas.microsoft.com/office/drawing/2014/main" id="{508BA83B-A655-FC0A-626E-529FA2C101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8" name="Straight Connector 529">
            <a:extLst>
              <a:ext uri="{FF2B5EF4-FFF2-40B4-BE49-F238E27FC236}">
                <a16:creationId xmlns:a16="http://schemas.microsoft.com/office/drawing/2014/main" id="{163081F3-0539-E26E-B37A-0164CB43D7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9" name="Straight Connector 531">
            <a:extLst>
              <a:ext uri="{FF2B5EF4-FFF2-40B4-BE49-F238E27FC236}">
                <a16:creationId xmlns:a16="http://schemas.microsoft.com/office/drawing/2014/main" id="{75FE88CA-B60E-D5E5-F0F8-E3583B1EB0A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0" name="Straight Connector 533">
            <a:extLst>
              <a:ext uri="{FF2B5EF4-FFF2-40B4-BE49-F238E27FC236}">
                <a16:creationId xmlns:a16="http://schemas.microsoft.com/office/drawing/2014/main" id="{23F5A93C-BD07-D3A9-F896-3CDE8CB24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1" name="Straight Connector 535">
            <a:extLst>
              <a:ext uri="{FF2B5EF4-FFF2-40B4-BE49-F238E27FC236}">
                <a16:creationId xmlns:a16="http://schemas.microsoft.com/office/drawing/2014/main" id="{237415E0-14F9-EF14-66DA-C6474F010C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2" name="Straight Connector 537">
            <a:extLst>
              <a:ext uri="{FF2B5EF4-FFF2-40B4-BE49-F238E27FC236}">
                <a16:creationId xmlns:a16="http://schemas.microsoft.com/office/drawing/2014/main" id="{4E644B40-7824-2A9A-ECD7-20E671F521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73" name="Group 1008">
          <a:extLst>
            <a:ext uri="{FF2B5EF4-FFF2-40B4-BE49-F238E27FC236}">
              <a16:creationId xmlns:a16="http://schemas.microsoft.com/office/drawing/2014/main" id="{A9AA6366-8A74-4B30-AD2D-C6C30C4DB37B}"/>
            </a:ext>
          </a:extLst>
        </xdr:cNvPr>
        <xdr:cNvGrpSpPr>
          <a:grpSpLocks/>
        </xdr:cNvGrpSpPr>
      </xdr:nvGrpSpPr>
      <xdr:grpSpPr bwMode="auto">
        <a:xfrm>
          <a:off x="1937398" y="23696969"/>
          <a:ext cx="0" cy="102183"/>
          <a:chOff x="5475762" y="47760700"/>
          <a:chExt cx="314325" cy="230209"/>
        </a:xfrm>
      </xdr:grpSpPr>
      <xdr:cxnSp macro="">
        <xdr:nvCxnSpPr>
          <xdr:cNvPr id="2974" name="Straight Connector 2973">
            <a:extLst>
              <a:ext uri="{FF2B5EF4-FFF2-40B4-BE49-F238E27FC236}">
                <a16:creationId xmlns:a16="http://schemas.microsoft.com/office/drawing/2014/main" id="{D6700186-21F4-6EBA-C426-AFB111A81AF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75" name="Straight Connector 529">
            <a:extLst>
              <a:ext uri="{FF2B5EF4-FFF2-40B4-BE49-F238E27FC236}">
                <a16:creationId xmlns:a16="http://schemas.microsoft.com/office/drawing/2014/main" id="{57DD9658-BC20-6F49-FBDD-0EB7847AF9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76" name="Straight Connector 531">
            <a:extLst>
              <a:ext uri="{FF2B5EF4-FFF2-40B4-BE49-F238E27FC236}">
                <a16:creationId xmlns:a16="http://schemas.microsoft.com/office/drawing/2014/main" id="{716CC5DA-B213-BE19-592F-E095B5CE16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7" name="Straight Connector 533">
            <a:extLst>
              <a:ext uri="{FF2B5EF4-FFF2-40B4-BE49-F238E27FC236}">
                <a16:creationId xmlns:a16="http://schemas.microsoft.com/office/drawing/2014/main" id="{14AC43CE-2737-4B57-DD7D-1CACDE0328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8" name="Straight Connector 535">
            <a:extLst>
              <a:ext uri="{FF2B5EF4-FFF2-40B4-BE49-F238E27FC236}">
                <a16:creationId xmlns:a16="http://schemas.microsoft.com/office/drawing/2014/main" id="{B0487880-A69C-5930-989E-E2434B54BA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9" name="Straight Connector 537">
            <a:extLst>
              <a:ext uri="{FF2B5EF4-FFF2-40B4-BE49-F238E27FC236}">
                <a16:creationId xmlns:a16="http://schemas.microsoft.com/office/drawing/2014/main" id="{E1410CBD-D60E-E8CF-961F-06E1E0E6DB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0" name="Group 1008">
          <a:extLst>
            <a:ext uri="{FF2B5EF4-FFF2-40B4-BE49-F238E27FC236}">
              <a16:creationId xmlns:a16="http://schemas.microsoft.com/office/drawing/2014/main" id="{1F1E05E9-F859-44E6-8137-7EF67277F0DE}"/>
            </a:ext>
          </a:extLst>
        </xdr:cNvPr>
        <xdr:cNvGrpSpPr>
          <a:grpSpLocks/>
        </xdr:cNvGrpSpPr>
      </xdr:nvGrpSpPr>
      <xdr:grpSpPr bwMode="auto">
        <a:xfrm>
          <a:off x="1937398" y="23696969"/>
          <a:ext cx="0" cy="102183"/>
          <a:chOff x="5475762" y="47760700"/>
          <a:chExt cx="314325" cy="230209"/>
        </a:xfrm>
      </xdr:grpSpPr>
      <xdr:cxnSp macro="">
        <xdr:nvCxnSpPr>
          <xdr:cNvPr id="2981" name="Straight Connector 2980">
            <a:extLst>
              <a:ext uri="{FF2B5EF4-FFF2-40B4-BE49-F238E27FC236}">
                <a16:creationId xmlns:a16="http://schemas.microsoft.com/office/drawing/2014/main" id="{8AA487AD-2DA3-E0F2-3191-8CC7154848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2" name="Straight Connector 529">
            <a:extLst>
              <a:ext uri="{FF2B5EF4-FFF2-40B4-BE49-F238E27FC236}">
                <a16:creationId xmlns:a16="http://schemas.microsoft.com/office/drawing/2014/main" id="{758D0642-1AF5-4A41-657B-EDA59CE7A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83" name="Straight Connector 531">
            <a:extLst>
              <a:ext uri="{FF2B5EF4-FFF2-40B4-BE49-F238E27FC236}">
                <a16:creationId xmlns:a16="http://schemas.microsoft.com/office/drawing/2014/main" id="{231C52D1-08FA-1E8A-EF8C-A450D25A23C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84" name="Straight Connector 533">
            <a:extLst>
              <a:ext uri="{FF2B5EF4-FFF2-40B4-BE49-F238E27FC236}">
                <a16:creationId xmlns:a16="http://schemas.microsoft.com/office/drawing/2014/main" id="{EC391412-A126-2003-83B1-791CE7958E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5" name="Straight Connector 535">
            <a:extLst>
              <a:ext uri="{FF2B5EF4-FFF2-40B4-BE49-F238E27FC236}">
                <a16:creationId xmlns:a16="http://schemas.microsoft.com/office/drawing/2014/main" id="{CF77F016-DB09-A193-B357-0CB45F029D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6" name="Straight Connector 537">
            <a:extLst>
              <a:ext uri="{FF2B5EF4-FFF2-40B4-BE49-F238E27FC236}">
                <a16:creationId xmlns:a16="http://schemas.microsoft.com/office/drawing/2014/main" id="{3879D0F4-6655-8D5F-54A1-91097D5D7A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7" name="Group 1008">
          <a:extLst>
            <a:ext uri="{FF2B5EF4-FFF2-40B4-BE49-F238E27FC236}">
              <a16:creationId xmlns:a16="http://schemas.microsoft.com/office/drawing/2014/main" id="{E74A9C67-AF8F-4982-BC81-C24A30991BCD}"/>
            </a:ext>
          </a:extLst>
        </xdr:cNvPr>
        <xdr:cNvGrpSpPr>
          <a:grpSpLocks/>
        </xdr:cNvGrpSpPr>
      </xdr:nvGrpSpPr>
      <xdr:grpSpPr bwMode="auto">
        <a:xfrm>
          <a:off x="1937398" y="23696969"/>
          <a:ext cx="0" cy="102183"/>
          <a:chOff x="5475762" y="47760700"/>
          <a:chExt cx="314325" cy="230209"/>
        </a:xfrm>
      </xdr:grpSpPr>
      <xdr:cxnSp macro="">
        <xdr:nvCxnSpPr>
          <xdr:cNvPr id="2988" name="Straight Connector 2987">
            <a:extLst>
              <a:ext uri="{FF2B5EF4-FFF2-40B4-BE49-F238E27FC236}">
                <a16:creationId xmlns:a16="http://schemas.microsoft.com/office/drawing/2014/main" id="{0D7E08FC-3130-50C6-8B84-6C35630116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9" name="Straight Connector 529">
            <a:extLst>
              <a:ext uri="{FF2B5EF4-FFF2-40B4-BE49-F238E27FC236}">
                <a16:creationId xmlns:a16="http://schemas.microsoft.com/office/drawing/2014/main" id="{F7712B12-917E-2124-1251-CE164788403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0" name="Straight Connector 531">
            <a:extLst>
              <a:ext uri="{FF2B5EF4-FFF2-40B4-BE49-F238E27FC236}">
                <a16:creationId xmlns:a16="http://schemas.microsoft.com/office/drawing/2014/main" id="{8BBA50EB-CE3A-CAAB-BB62-3C6B365240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1" name="Straight Connector 533">
            <a:extLst>
              <a:ext uri="{FF2B5EF4-FFF2-40B4-BE49-F238E27FC236}">
                <a16:creationId xmlns:a16="http://schemas.microsoft.com/office/drawing/2014/main" id="{6B516572-279D-6499-6D54-CD6BA1F60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2" name="Straight Connector 535">
            <a:extLst>
              <a:ext uri="{FF2B5EF4-FFF2-40B4-BE49-F238E27FC236}">
                <a16:creationId xmlns:a16="http://schemas.microsoft.com/office/drawing/2014/main" id="{9E151666-0DA3-4345-FE6D-CDE5D2806B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3" name="Straight Connector 537">
            <a:extLst>
              <a:ext uri="{FF2B5EF4-FFF2-40B4-BE49-F238E27FC236}">
                <a16:creationId xmlns:a16="http://schemas.microsoft.com/office/drawing/2014/main" id="{519E02C8-C073-654A-F7C8-873BEBBB312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94" name="Group 1008">
          <a:extLst>
            <a:ext uri="{FF2B5EF4-FFF2-40B4-BE49-F238E27FC236}">
              <a16:creationId xmlns:a16="http://schemas.microsoft.com/office/drawing/2014/main" id="{519A18D2-30FA-4A58-9B8D-6110762E1D24}"/>
            </a:ext>
          </a:extLst>
        </xdr:cNvPr>
        <xdr:cNvGrpSpPr>
          <a:grpSpLocks/>
        </xdr:cNvGrpSpPr>
      </xdr:nvGrpSpPr>
      <xdr:grpSpPr bwMode="auto">
        <a:xfrm>
          <a:off x="1937398" y="23696969"/>
          <a:ext cx="0" cy="102183"/>
          <a:chOff x="5475762" y="47760700"/>
          <a:chExt cx="314325" cy="230209"/>
        </a:xfrm>
      </xdr:grpSpPr>
      <xdr:cxnSp macro="">
        <xdr:nvCxnSpPr>
          <xdr:cNvPr id="2995" name="Straight Connector 2994">
            <a:extLst>
              <a:ext uri="{FF2B5EF4-FFF2-40B4-BE49-F238E27FC236}">
                <a16:creationId xmlns:a16="http://schemas.microsoft.com/office/drawing/2014/main" id="{69CC0B08-6591-859B-EB1F-946D4AD4D62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6" name="Straight Connector 529">
            <a:extLst>
              <a:ext uri="{FF2B5EF4-FFF2-40B4-BE49-F238E27FC236}">
                <a16:creationId xmlns:a16="http://schemas.microsoft.com/office/drawing/2014/main" id="{C1E398F6-CC49-BE15-5D99-2A78DFE0BD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7" name="Straight Connector 531">
            <a:extLst>
              <a:ext uri="{FF2B5EF4-FFF2-40B4-BE49-F238E27FC236}">
                <a16:creationId xmlns:a16="http://schemas.microsoft.com/office/drawing/2014/main" id="{94765740-BB83-B112-1AD5-8D01B6B44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8" name="Straight Connector 533">
            <a:extLst>
              <a:ext uri="{FF2B5EF4-FFF2-40B4-BE49-F238E27FC236}">
                <a16:creationId xmlns:a16="http://schemas.microsoft.com/office/drawing/2014/main" id="{F63C2AFD-FD3F-39A8-C1E5-A82740704F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9" name="Straight Connector 535">
            <a:extLst>
              <a:ext uri="{FF2B5EF4-FFF2-40B4-BE49-F238E27FC236}">
                <a16:creationId xmlns:a16="http://schemas.microsoft.com/office/drawing/2014/main" id="{A30E354D-9DA7-FBB0-355A-36867D9AB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0" name="Straight Connector 537">
            <a:extLst>
              <a:ext uri="{FF2B5EF4-FFF2-40B4-BE49-F238E27FC236}">
                <a16:creationId xmlns:a16="http://schemas.microsoft.com/office/drawing/2014/main" id="{19EF97C2-8337-0560-8EC7-E87A3EDCE1C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3001" name="Group 1008">
          <a:extLst>
            <a:ext uri="{FF2B5EF4-FFF2-40B4-BE49-F238E27FC236}">
              <a16:creationId xmlns:a16="http://schemas.microsoft.com/office/drawing/2014/main" id="{C2A75560-EAD2-4A4A-924E-48AA5186785D}"/>
            </a:ext>
          </a:extLst>
        </xdr:cNvPr>
        <xdr:cNvGrpSpPr>
          <a:grpSpLocks/>
        </xdr:cNvGrpSpPr>
      </xdr:nvGrpSpPr>
      <xdr:grpSpPr bwMode="auto">
        <a:xfrm>
          <a:off x="1937398" y="23696969"/>
          <a:ext cx="0" cy="102183"/>
          <a:chOff x="5475762" y="47760700"/>
          <a:chExt cx="314325" cy="230209"/>
        </a:xfrm>
      </xdr:grpSpPr>
      <xdr:cxnSp macro="">
        <xdr:nvCxnSpPr>
          <xdr:cNvPr id="3002" name="Straight Connector 3001">
            <a:extLst>
              <a:ext uri="{FF2B5EF4-FFF2-40B4-BE49-F238E27FC236}">
                <a16:creationId xmlns:a16="http://schemas.microsoft.com/office/drawing/2014/main" id="{56D71C49-9E7B-3D55-CC33-18BB3693AE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03" name="Straight Connector 529">
            <a:extLst>
              <a:ext uri="{FF2B5EF4-FFF2-40B4-BE49-F238E27FC236}">
                <a16:creationId xmlns:a16="http://schemas.microsoft.com/office/drawing/2014/main" id="{248CACF6-6CAC-206C-A395-178B453A35B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4" name="Straight Connector 531">
            <a:extLst>
              <a:ext uri="{FF2B5EF4-FFF2-40B4-BE49-F238E27FC236}">
                <a16:creationId xmlns:a16="http://schemas.microsoft.com/office/drawing/2014/main" id="{A7B7FB0F-67EB-5ADB-F415-BA83B49B65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05" name="Straight Connector 533">
            <a:extLst>
              <a:ext uri="{FF2B5EF4-FFF2-40B4-BE49-F238E27FC236}">
                <a16:creationId xmlns:a16="http://schemas.microsoft.com/office/drawing/2014/main" id="{89A6D9D9-5610-8E57-00CF-8B5FA996C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6" name="Straight Connector 535">
            <a:extLst>
              <a:ext uri="{FF2B5EF4-FFF2-40B4-BE49-F238E27FC236}">
                <a16:creationId xmlns:a16="http://schemas.microsoft.com/office/drawing/2014/main" id="{0730C60B-9659-F8F4-BF83-FFD0A164FC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7" name="Straight Connector 537">
            <a:extLst>
              <a:ext uri="{FF2B5EF4-FFF2-40B4-BE49-F238E27FC236}">
                <a16:creationId xmlns:a16="http://schemas.microsoft.com/office/drawing/2014/main" id="{F9E1ACE4-EE51-2068-9AFD-EDDBC1BC332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117</xdr:row>
      <xdr:rowOff>57150</xdr:rowOff>
    </xdr:from>
    <xdr:to>
      <xdr:col>17</xdr:col>
      <xdr:colOff>0</xdr:colOff>
      <xdr:row>119</xdr:row>
      <xdr:rowOff>0</xdr:rowOff>
    </xdr:to>
    <xdr:sp macro="" textlink="">
      <xdr:nvSpPr>
        <xdr:cNvPr id="3008" name="AutoShape 46">
          <a:extLst>
            <a:ext uri="{FF2B5EF4-FFF2-40B4-BE49-F238E27FC236}">
              <a16:creationId xmlns:a16="http://schemas.microsoft.com/office/drawing/2014/main" id="{89788C02-7D4F-4EA9-AF6B-ECB48BBC2CF5}"/>
            </a:ext>
          </a:extLst>
        </xdr:cNvPr>
        <xdr:cNvSpPr>
          <a:spLocks noChangeArrowheads="1"/>
        </xdr:cNvSpPr>
      </xdr:nvSpPr>
      <xdr:spPr bwMode="auto">
        <a:xfrm>
          <a:off x="48958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117</xdr:row>
      <xdr:rowOff>57150</xdr:rowOff>
    </xdr:from>
    <xdr:to>
      <xdr:col>19</xdr:col>
      <xdr:colOff>0</xdr:colOff>
      <xdr:row>119</xdr:row>
      <xdr:rowOff>0</xdr:rowOff>
    </xdr:to>
    <xdr:sp macro="" textlink="">
      <xdr:nvSpPr>
        <xdr:cNvPr id="3009" name="AutoShape 46">
          <a:extLst>
            <a:ext uri="{FF2B5EF4-FFF2-40B4-BE49-F238E27FC236}">
              <a16:creationId xmlns:a16="http://schemas.microsoft.com/office/drawing/2014/main" id="{BF4832D6-BA93-476E-8AC4-028D4399750D}"/>
            </a:ext>
          </a:extLst>
        </xdr:cNvPr>
        <xdr:cNvSpPr>
          <a:spLocks noChangeArrowheads="1"/>
        </xdr:cNvSpPr>
      </xdr:nvSpPr>
      <xdr:spPr bwMode="auto">
        <a:xfrm>
          <a:off x="5467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117</xdr:row>
      <xdr:rowOff>57150</xdr:rowOff>
    </xdr:from>
    <xdr:to>
      <xdr:col>21</xdr:col>
      <xdr:colOff>0</xdr:colOff>
      <xdr:row>119</xdr:row>
      <xdr:rowOff>0</xdr:rowOff>
    </xdr:to>
    <xdr:sp macro="" textlink="">
      <xdr:nvSpPr>
        <xdr:cNvPr id="3010" name="AutoShape 46">
          <a:extLst>
            <a:ext uri="{FF2B5EF4-FFF2-40B4-BE49-F238E27FC236}">
              <a16:creationId xmlns:a16="http://schemas.microsoft.com/office/drawing/2014/main" id="{5C79B5A8-C2E5-4B2E-9E20-7FB56C9144CE}"/>
            </a:ext>
          </a:extLst>
        </xdr:cNvPr>
        <xdr:cNvSpPr>
          <a:spLocks noChangeArrowheads="1"/>
        </xdr:cNvSpPr>
      </xdr:nvSpPr>
      <xdr:spPr bwMode="auto">
        <a:xfrm>
          <a:off x="6038850" y="22393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22</xdr:col>
      <xdr:colOff>0</xdr:colOff>
      <xdr:row>117</xdr:row>
      <xdr:rowOff>57150</xdr:rowOff>
    </xdr:from>
    <xdr:to>
      <xdr:col>23</xdr:col>
      <xdr:colOff>0</xdr:colOff>
      <xdr:row>119</xdr:row>
      <xdr:rowOff>0</xdr:rowOff>
    </xdr:to>
    <xdr:sp macro="" textlink="">
      <xdr:nvSpPr>
        <xdr:cNvPr id="3011" name="AutoShape 46">
          <a:extLst>
            <a:ext uri="{FF2B5EF4-FFF2-40B4-BE49-F238E27FC236}">
              <a16:creationId xmlns:a16="http://schemas.microsoft.com/office/drawing/2014/main" id="{1BCE8990-E6E1-4A08-954B-2541F421ED47}"/>
            </a:ext>
          </a:extLst>
        </xdr:cNvPr>
        <xdr:cNvSpPr>
          <a:spLocks noChangeArrowheads="1"/>
        </xdr:cNvSpPr>
      </xdr:nvSpPr>
      <xdr:spPr bwMode="auto">
        <a:xfrm>
          <a:off x="66103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117</xdr:row>
      <xdr:rowOff>57150</xdr:rowOff>
    </xdr:from>
    <xdr:to>
      <xdr:col>25</xdr:col>
      <xdr:colOff>0</xdr:colOff>
      <xdr:row>119</xdr:row>
      <xdr:rowOff>0</xdr:rowOff>
    </xdr:to>
    <xdr:sp macro="" textlink="">
      <xdr:nvSpPr>
        <xdr:cNvPr id="3012" name="AutoShape 46">
          <a:extLst>
            <a:ext uri="{FF2B5EF4-FFF2-40B4-BE49-F238E27FC236}">
              <a16:creationId xmlns:a16="http://schemas.microsoft.com/office/drawing/2014/main" id="{0254ACBC-5566-463F-AF25-D9E9F56C567E}"/>
            </a:ext>
          </a:extLst>
        </xdr:cNvPr>
        <xdr:cNvSpPr>
          <a:spLocks noChangeArrowheads="1"/>
        </xdr:cNvSpPr>
      </xdr:nvSpPr>
      <xdr:spPr bwMode="auto">
        <a:xfrm>
          <a:off x="71818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27</xdr:col>
      <xdr:colOff>303659</xdr:colOff>
      <xdr:row>117</xdr:row>
      <xdr:rowOff>57034</xdr:rowOff>
    </xdr:from>
    <xdr:to>
      <xdr:col>28</xdr:col>
      <xdr:colOff>335060</xdr:colOff>
      <xdr:row>119</xdr:row>
      <xdr:rowOff>1977</xdr:rowOff>
    </xdr:to>
    <xdr:sp macro="" textlink="">
      <xdr:nvSpPr>
        <xdr:cNvPr id="3013" name="AutoShape 46">
          <a:extLst>
            <a:ext uri="{FF2B5EF4-FFF2-40B4-BE49-F238E27FC236}">
              <a16:creationId xmlns:a16="http://schemas.microsoft.com/office/drawing/2014/main" id="{4371949B-D37D-4505-BFA4-B62DB0A8F5C9}"/>
            </a:ext>
          </a:extLst>
        </xdr:cNvPr>
        <xdr:cNvSpPr>
          <a:spLocks noChangeArrowheads="1"/>
        </xdr:cNvSpPr>
      </xdr:nvSpPr>
      <xdr:spPr bwMode="auto">
        <a:xfrm>
          <a:off x="8823824" y="23105441"/>
          <a:ext cx="345412" cy="321756"/>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117</xdr:row>
      <xdr:rowOff>57150</xdr:rowOff>
    </xdr:from>
    <xdr:to>
      <xdr:col>31</xdr:col>
      <xdr:colOff>0</xdr:colOff>
      <xdr:row>119</xdr:row>
      <xdr:rowOff>0</xdr:rowOff>
    </xdr:to>
    <xdr:sp macro="" textlink="">
      <xdr:nvSpPr>
        <xdr:cNvPr id="3014" name="AutoShape 46">
          <a:extLst>
            <a:ext uri="{FF2B5EF4-FFF2-40B4-BE49-F238E27FC236}">
              <a16:creationId xmlns:a16="http://schemas.microsoft.com/office/drawing/2014/main" id="{345486F5-7261-409C-9E1D-CAF5D2640966}"/>
            </a:ext>
          </a:extLst>
        </xdr:cNvPr>
        <xdr:cNvSpPr>
          <a:spLocks noChangeArrowheads="1"/>
        </xdr:cNvSpPr>
      </xdr:nvSpPr>
      <xdr:spPr bwMode="auto">
        <a:xfrm>
          <a:off x="8953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117</xdr:row>
      <xdr:rowOff>57150</xdr:rowOff>
    </xdr:from>
    <xdr:to>
      <xdr:col>33</xdr:col>
      <xdr:colOff>0</xdr:colOff>
      <xdr:row>119</xdr:row>
      <xdr:rowOff>0</xdr:rowOff>
    </xdr:to>
    <xdr:sp macro="" textlink="">
      <xdr:nvSpPr>
        <xdr:cNvPr id="3015" name="AutoShape 46">
          <a:extLst>
            <a:ext uri="{FF2B5EF4-FFF2-40B4-BE49-F238E27FC236}">
              <a16:creationId xmlns:a16="http://schemas.microsoft.com/office/drawing/2014/main" id="{E7B00F43-F572-4F01-AF45-3E5D9FD4F67B}"/>
            </a:ext>
          </a:extLst>
        </xdr:cNvPr>
        <xdr:cNvSpPr>
          <a:spLocks noChangeArrowheads="1"/>
        </xdr:cNvSpPr>
      </xdr:nvSpPr>
      <xdr:spPr bwMode="auto">
        <a:xfrm>
          <a:off x="9525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117</xdr:row>
      <xdr:rowOff>57150</xdr:rowOff>
    </xdr:from>
    <xdr:to>
      <xdr:col>35</xdr:col>
      <xdr:colOff>0</xdr:colOff>
      <xdr:row>119</xdr:row>
      <xdr:rowOff>0</xdr:rowOff>
    </xdr:to>
    <xdr:sp macro="" textlink="">
      <xdr:nvSpPr>
        <xdr:cNvPr id="3016" name="AutoShape 46">
          <a:extLst>
            <a:ext uri="{FF2B5EF4-FFF2-40B4-BE49-F238E27FC236}">
              <a16:creationId xmlns:a16="http://schemas.microsoft.com/office/drawing/2014/main" id="{9B877FBA-EB0B-4383-9AA9-984F70C3B160}"/>
            </a:ext>
          </a:extLst>
        </xdr:cNvPr>
        <xdr:cNvSpPr>
          <a:spLocks noChangeArrowheads="1"/>
        </xdr:cNvSpPr>
      </xdr:nvSpPr>
      <xdr:spPr bwMode="auto">
        <a:xfrm>
          <a:off x="10096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117</xdr:row>
      <xdr:rowOff>57150</xdr:rowOff>
    </xdr:from>
    <xdr:to>
      <xdr:col>37</xdr:col>
      <xdr:colOff>0</xdr:colOff>
      <xdr:row>119</xdr:row>
      <xdr:rowOff>0</xdr:rowOff>
    </xdr:to>
    <xdr:sp macro="" textlink="">
      <xdr:nvSpPr>
        <xdr:cNvPr id="3017" name="AutoShape 46">
          <a:extLst>
            <a:ext uri="{FF2B5EF4-FFF2-40B4-BE49-F238E27FC236}">
              <a16:creationId xmlns:a16="http://schemas.microsoft.com/office/drawing/2014/main" id="{A51E1425-D2B4-4D49-A073-034994743A7F}"/>
            </a:ext>
          </a:extLst>
        </xdr:cNvPr>
        <xdr:cNvSpPr>
          <a:spLocks noChangeArrowheads="1"/>
        </xdr:cNvSpPr>
      </xdr:nvSpPr>
      <xdr:spPr bwMode="auto">
        <a:xfrm>
          <a:off x="10668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117</xdr:row>
      <xdr:rowOff>57150</xdr:rowOff>
    </xdr:from>
    <xdr:to>
      <xdr:col>39</xdr:col>
      <xdr:colOff>0</xdr:colOff>
      <xdr:row>119</xdr:row>
      <xdr:rowOff>0</xdr:rowOff>
    </xdr:to>
    <xdr:sp macro="" textlink="">
      <xdr:nvSpPr>
        <xdr:cNvPr id="3018" name="AutoShape 46">
          <a:extLst>
            <a:ext uri="{FF2B5EF4-FFF2-40B4-BE49-F238E27FC236}">
              <a16:creationId xmlns:a16="http://schemas.microsoft.com/office/drawing/2014/main" id="{80678B77-D05E-43D7-B8D9-AF8734E9EF5F}"/>
            </a:ext>
          </a:extLst>
        </xdr:cNvPr>
        <xdr:cNvSpPr>
          <a:spLocks noChangeArrowheads="1"/>
        </xdr:cNvSpPr>
      </xdr:nvSpPr>
      <xdr:spPr bwMode="auto">
        <a:xfrm>
          <a:off x="11239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117</xdr:row>
      <xdr:rowOff>57150</xdr:rowOff>
    </xdr:from>
    <xdr:to>
      <xdr:col>41</xdr:col>
      <xdr:colOff>0</xdr:colOff>
      <xdr:row>119</xdr:row>
      <xdr:rowOff>0</xdr:rowOff>
    </xdr:to>
    <xdr:sp macro="" textlink="">
      <xdr:nvSpPr>
        <xdr:cNvPr id="3019" name="AutoShape 46">
          <a:extLst>
            <a:ext uri="{FF2B5EF4-FFF2-40B4-BE49-F238E27FC236}">
              <a16:creationId xmlns:a16="http://schemas.microsoft.com/office/drawing/2014/main" id="{427B73EE-2715-4242-87C7-D3E25303F48D}"/>
            </a:ext>
          </a:extLst>
        </xdr:cNvPr>
        <xdr:cNvSpPr>
          <a:spLocks noChangeArrowheads="1"/>
        </xdr:cNvSpPr>
      </xdr:nvSpPr>
      <xdr:spPr bwMode="auto">
        <a:xfrm>
          <a:off x="11811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117</xdr:row>
      <xdr:rowOff>57150</xdr:rowOff>
    </xdr:from>
    <xdr:to>
      <xdr:col>11</xdr:col>
      <xdr:colOff>0</xdr:colOff>
      <xdr:row>119</xdr:row>
      <xdr:rowOff>0</xdr:rowOff>
    </xdr:to>
    <xdr:sp macro="" textlink="">
      <xdr:nvSpPr>
        <xdr:cNvPr id="3020" name="AutoShape 46">
          <a:extLst>
            <a:ext uri="{FF2B5EF4-FFF2-40B4-BE49-F238E27FC236}">
              <a16:creationId xmlns:a16="http://schemas.microsoft.com/office/drawing/2014/main" id="{C5D9C872-97FC-4930-8120-69F5D4BC16D9}"/>
            </a:ext>
          </a:extLst>
        </xdr:cNvPr>
        <xdr:cNvSpPr>
          <a:spLocks noChangeArrowheads="1"/>
        </xdr:cNvSpPr>
      </xdr:nvSpPr>
      <xdr:spPr bwMode="auto">
        <a:xfrm>
          <a:off x="31813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117</xdr:row>
      <xdr:rowOff>57150</xdr:rowOff>
    </xdr:from>
    <xdr:to>
      <xdr:col>13</xdr:col>
      <xdr:colOff>0</xdr:colOff>
      <xdr:row>119</xdr:row>
      <xdr:rowOff>0</xdr:rowOff>
    </xdr:to>
    <xdr:sp macro="" textlink="">
      <xdr:nvSpPr>
        <xdr:cNvPr id="3021" name="AutoShape 46">
          <a:extLst>
            <a:ext uri="{FF2B5EF4-FFF2-40B4-BE49-F238E27FC236}">
              <a16:creationId xmlns:a16="http://schemas.microsoft.com/office/drawing/2014/main" id="{42D83CFA-713E-40A0-89D8-B0A9E1DF17A8}"/>
            </a:ext>
          </a:extLst>
        </xdr:cNvPr>
        <xdr:cNvSpPr>
          <a:spLocks noChangeArrowheads="1"/>
        </xdr:cNvSpPr>
      </xdr:nvSpPr>
      <xdr:spPr bwMode="auto">
        <a:xfrm>
          <a:off x="37528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117</xdr:row>
      <xdr:rowOff>57150</xdr:rowOff>
    </xdr:from>
    <xdr:to>
      <xdr:col>15</xdr:col>
      <xdr:colOff>0</xdr:colOff>
      <xdr:row>119</xdr:row>
      <xdr:rowOff>0</xdr:rowOff>
    </xdr:to>
    <xdr:sp macro="" textlink="">
      <xdr:nvSpPr>
        <xdr:cNvPr id="3022" name="AutoShape 46">
          <a:extLst>
            <a:ext uri="{FF2B5EF4-FFF2-40B4-BE49-F238E27FC236}">
              <a16:creationId xmlns:a16="http://schemas.microsoft.com/office/drawing/2014/main" id="{B1455CBF-A951-47E8-96AB-C0874A029794}"/>
            </a:ext>
          </a:extLst>
        </xdr:cNvPr>
        <xdr:cNvSpPr>
          <a:spLocks noChangeArrowheads="1"/>
        </xdr:cNvSpPr>
      </xdr:nvSpPr>
      <xdr:spPr bwMode="auto">
        <a:xfrm>
          <a:off x="4324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117</xdr:row>
      <xdr:rowOff>57150</xdr:rowOff>
    </xdr:from>
    <xdr:to>
      <xdr:col>9</xdr:col>
      <xdr:colOff>0</xdr:colOff>
      <xdr:row>119</xdr:row>
      <xdr:rowOff>0</xdr:rowOff>
    </xdr:to>
    <xdr:sp macro="" textlink="">
      <xdr:nvSpPr>
        <xdr:cNvPr id="3023" name="AutoShape 46">
          <a:extLst>
            <a:ext uri="{FF2B5EF4-FFF2-40B4-BE49-F238E27FC236}">
              <a16:creationId xmlns:a16="http://schemas.microsoft.com/office/drawing/2014/main" id="{89E170B9-8AE5-443F-B066-A6CEF95FD7F5}"/>
            </a:ext>
          </a:extLst>
        </xdr:cNvPr>
        <xdr:cNvSpPr>
          <a:spLocks noChangeArrowheads="1"/>
        </xdr:cNvSpPr>
      </xdr:nvSpPr>
      <xdr:spPr bwMode="auto">
        <a:xfrm>
          <a:off x="2409825" y="22393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117</xdr:row>
      <xdr:rowOff>57150</xdr:rowOff>
    </xdr:from>
    <xdr:to>
      <xdr:col>7</xdr:col>
      <xdr:colOff>0</xdr:colOff>
      <xdr:row>119</xdr:row>
      <xdr:rowOff>0</xdr:rowOff>
    </xdr:to>
    <xdr:sp macro="" textlink="">
      <xdr:nvSpPr>
        <xdr:cNvPr id="3024" name="AutoShape 46">
          <a:extLst>
            <a:ext uri="{FF2B5EF4-FFF2-40B4-BE49-F238E27FC236}">
              <a16:creationId xmlns:a16="http://schemas.microsoft.com/office/drawing/2014/main" id="{39FF777A-550B-4B07-AE63-0CC807AC5554}"/>
            </a:ext>
          </a:extLst>
        </xdr:cNvPr>
        <xdr:cNvSpPr>
          <a:spLocks noChangeArrowheads="1"/>
        </xdr:cNvSpPr>
      </xdr:nvSpPr>
      <xdr:spPr bwMode="auto">
        <a:xfrm>
          <a:off x="1819275" y="22393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3025" name="AutoShape 46">
          <a:extLst>
            <a:ext uri="{FF2B5EF4-FFF2-40B4-BE49-F238E27FC236}">
              <a16:creationId xmlns:a16="http://schemas.microsoft.com/office/drawing/2014/main" id="{70D02FC1-BE90-4A50-8F0B-B322673C10C6}"/>
            </a:ext>
          </a:extLst>
        </xdr:cNvPr>
        <xdr:cNvSpPr>
          <a:spLocks noChangeArrowheads="1"/>
        </xdr:cNvSpPr>
      </xdr:nvSpPr>
      <xdr:spPr bwMode="auto">
        <a:xfrm>
          <a:off x="1095375" y="22393275"/>
          <a:ext cx="4381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3026" name="AutoShape 46">
          <a:extLst>
            <a:ext uri="{FF2B5EF4-FFF2-40B4-BE49-F238E27FC236}">
              <a16:creationId xmlns:a16="http://schemas.microsoft.com/office/drawing/2014/main" id="{C86CF7B9-234F-4EC0-AAF4-A9F44B2BADE7}"/>
            </a:ext>
          </a:extLst>
        </xdr:cNvPr>
        <xdr:cNvSpPr>
          <a:spLocks noChangeArrowheads="1"/>
        </xdr:cNvSpPr>
      </xdr:nvSpPr>
      <xdr:spPr bwMode="auto">
        <a:xfrm>
          <a:off x="523875"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23446</xdr:colOff>
      <xdr:row>8</xdr:row>
      <xdr:rowOff>188624</xdr:rowOff>
    </xdr:from>
    <xdr:to>
      <xdr:col>36</xdr:col>
      <xdr:colOff>121374</xdr:colOff>
      <xdr:row>9</xdr:row>
      <xdr:rowOff>167457</xdr:rowOff>
    </xdr:to>
    <xdr:cxnSp macro="">
      <xdr:nvCxnSpPr>
        <xdr:cNvPr id="3027" name="Elbow Connector 55">
          <a:extLst>
            <a:ext uri="{FF2B5EF4-FFF2-40B4-BE49-F238E27FC236}">
              <a16:creationId xmlns:a16="http://schemas.microsoft.com/office/drawing/2014/main" id="{48A2AB95-3B0F-4D0E-B3BC-1EFB07100D2A}"/>
            </a:ext>
          </a:extLst>
        </xdr:cNvPr>
        <xdr:cNvCxnSpPr/>
      </xdr:nvCxnSpPr>
      <xdr:spPr>
        <a:xfrm rot="16200000" flipH="1">
          <a:off x="11812006" y="1817051"/>
          <a:ext cx="171744" cy="9792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25</xdr:col>
      <xdr:colOff>57150</xdr:colOff>
      <xdr:row>3</xdr:row>
      <xdr:rowOff>66675</xdr:rowOff>
    </xdr:from>
    <xdr:to>
      <xdr:col>26</xdr:col>
      <xdr:colOff>180975</xdr:colOff>
      <xdr:row>3</xdr:row>
      <xdr:rowOff>142875</xdr:rowOff>
    </xdr:to>
    <xdr:sp macro="" textlink="">
      <xdr:nvSpPr>
        <xdr:cNvPr id="3028" name="Freeform 10707">
          <a:extLst>
            <a:ext uri="{FF2B5EF4-FFF2-40B4-BE49-F238E27FC236}">
              <a16:creationId xmlns:a16="http://schemas.microsoft.com/office/drawing/2014/main" id="{830FACAA-8D7C-465D-B358-4625D289518F}"/>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1</xdr:col>
      <xdr:colOff>114302</xdr:colOff>
      <xdr:row>11</xdr:row>
      <xdr:rowOff>74085</xdr:rowOff>
    </xdr:from>
    <xdr:to>
      <xdr:col>2</xdr:col>
      <xdr:colOff>201083</xdr:colOff>
      <xdr:row>13</xdr:row>
      <xdr:rowOff>31751</xdr:rowOff>
    </xdr:to>
    <xdr:sp macro="" textlink="">
      <xdr:nvSpPr>
        <xdr:cNvPr id="3029" name="Rectangle 3028">
          <a:extLst>
            <a:ext uri="{FF2B5EF4-FFF2-40B4-BE49-F238E27FC236}">
              <a16:creationId xmlns:a16="http://schemas.microsoft.com/office/drawing/2014/main" id="{FBD7A0C6-3D7F-4C5B-896A-E36D31B9CAAD}"/>
            </a:ext>
          </a:extLst>
        </xdr:cNvPr>
        <xdr:cNvSpPr/>
      </xdr:nvSpPr>
      <xdr:spPr>
        <a:xfrm>
          <a:off x="352427" y="2217210"/>
          <a:ext cx="372531" cy="338666"/>
        </a:xfrm>
        <a:prstGeom prst="rect">
          <a:avLst/>
        </a:prstGeom>
        <a:noFill/>
        <a:ln w="28575">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44</xdr:col>
      <xdr:colOff>0</xdr:colOff>
      <xdr:row>85</xdr:row>
      <xdr:rowOff>115137</xdr:rowOff>
    </xdr:from>
    <xdr:to>
      <xdr:col>45</xdr:col>
      <xdr:colOff>0</xdr:colOff>
      <xdr:row>86</xdr:row>
      <xdr:rowOff>186259</xdr:rowOff>
    </xdr:to>
    <xdr:sp macro="" textlink="">
      <xdr:nvSpPr>
        <xdr:cNvPr id="3044" name="AutoShape 46">
          <a:extLst>
            <a:ext uri="{FF2B5EF4-FFF2-40B4-BE49-F238E27FC236}">
              <a16:creationId xmlns:a16="http://schemas.microsoft.com/office/drawing/2014/main" id="{A9E0F7D0-B7E3-4F23-A7BF-AB56735BBFA3}"/>
            </a:ext>
          </a:extLst>
        </xdr:cNvPr>
        <xdr:cNvSpPr>
          <a:spLocks noChangeArrowheads="1"/>
        </xdr:cNvSpPr>
      </xdr:nvSpPr>
      <xdr:spPr bwMode="auto">
        <a:xfrm>
          <a:off x="14036291" y="16841456"/>
          <a:ext cx="366346" cy="25952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864</xdr:colOff>
      <xdr:row>101</xdr:row>
      <xdr:rowOff>61771</xdr:rowOff>
    </xdr:from>
    <xdr:to>
      <xdr:col>3</xdr:col>
      <xdr:colOff>864</xdr:colOff>
      <xdr:row>103</xdr:row>
      <xdr:rowOff>734</xdr:rowOff>
    </xdr:to>
    <xdr:sp macro="" textlink="">
      <xdr:nvSpPr>
        <xdr:cNvPr id="3045" name="AutoShape 46">
          <a:extLst>
            <a:ext uri="{FF2B5EF4-FFF2-40B4-BE49-F238E27FC236}">
              <a16:creationId xmlns:a16="http://schemas.microsoft.com/office/drawing/2014/main" id="{BBE996C6-277D-46C0-A572-E3EB60B0F36E}"/>
            </a:ext>
          </a:extLst>
        </xdr:cNvPr>
        <xdr:cNvSpPr>
          <a:spLocks noChangeArrowheads="1"/>
        </xdr:cNvSpPr>
      </xdr:nvSpPr>
      <xdr:spPr bwMode="auto">
        <a:xfrm>
          <a:off x="525711" y="19733812"/>
          <a:ext cx="340179" cy="327738"/>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117</xdr:row>
      <xdr:rowOff>61768</xdr:rowOff>
    </xdr:from>
    <xdr:to>
      <xdr:col>27</xdr:col>
      <xdr:colOff>0</xdr:colOff>
      <xdr:row>119</xdr:row>
      <xdr:rowOff>730</xdr:rowOff>
    </xdr:to>
    <xdr:sp macro="" textlink="">
      <xdr:nvSpPr>
        <xdr:cNvPr id="3046" name="AutoShape 46">
          <a:extLst>
            <a:ext uri="{FF2B5EF4-FFF2-40B4-BE49-F238E27FC236}">
              <a16:creationId xmlns:a16="http://schemas.microsoft.com/office/drawing/2014/main" id="{B86E67E6-0011-4EBC-8E9A-2CBFB49BE937}"/>
            </a:ext>
          </a:extLst>
        </xdr:cNvPr>
        <xdr:cNvSpPr>
          <a:spLocks noChangeArrowheads="1"/>
        </xdr:cNvSpPr>
      </xdr:nvSpPr>
      <xdr:spPr bwMode="auto">
        <a:xfrm>
          <a:off x="8319796" y="23679880"/>
          <a:ext cx="340178" cy="327738"/>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42</xdr:col>
      <xdr:colOff>0</xdr:colOff>
      <xdr:row>117</xdr:row>
      <xdr:rowOff>52916</xdr:rowOff>
    </xdr:from>
    <xdr:to>
      <xdr:col>42</xdr:col>
      <xdr:colOff>328083</xdr:colOff>
      <xdr:row>119</xdr:row>
      <xdr:rowOff>0</xdr:rowOff>
    </xdr:to>
    <xdr:sp macro="" textlink="">
      <xdr:nvSpPr>
        <xdr:cNvPr id="3047" name="AutoShape 46">
          <a:extLst>
            <a:ext uri="{FF2B5EF4-FFF2-40B4-BE49-F238E27FC236}">
              <a16:creationId xmlns:a16="http://schemas.microsoft.com/office/drawing/2014/main" id="{DE4AB1DB-83F8-4250-B465-9F7F83D1F332}"/>
            </a:ext>
          </a:extLst>
        </xdr:cNvPr>
        <xdr:cNvSpPr>
          <a:spLocks noChangeArrowheads="1"/>
        </xdr:cNvSpPr>
      </xdr:nvSpPr>
      <xdr:spPr bwMode="auto">
        <a:xfrm>
          <a:off x="13419667" y="23219833"/>
          <a:ext cx="328083" cy="328084"/>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32</xdr:col>
      <xdr:colOff>146437</xdr:colOff>
      <xdr:row>39</xdr:row>
      <xdr:rowOff>96115</xdr:rowOff>
    </xdr:from>
    <xdr:to>
      <xdr:col>32</xdr:col>
      <xdr:colOff>241688</xdr:colOff>
      <xdr:row>41</xdr:row>
      <xdr:rowOff>864</xdr:rowOff>
    </xdr:to>
    <xdr:cxnSp macro="">
      <xdr:nvCxnSpPr>
        <xdr:cNvPr id="3048" name="Elbow Connector 55">
          <a:extLst>
            <a:ext uri="{FF2B5EF4-FFF2-40B4-BE49-F238E27FC236}">
              <a16:creationId xmlns:a16="http://schemas.microsoft.com/office/drawing/2014/main" id="{C7C86620-EEA7-48F2-AFC6-2DF62350CD9E}"/>
            </a:ext>
          </a:extLst>
        </xdr:cNvPr>
        <xdr:cNvCxnSpPr/>
      </xdr:nvCxnSpPr>
      <xdr:spPr>
        <a:xfrm rot="16200000" flipH="1">
          <a:off x="10262377" y="8029078"/>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122682</xdr:colOff>
      <xdr:row>39</xdr:row>
      <xdr:rowOff>84665</xdr:rowOff>
    </xdr:from>
    <xdr:to>
      <xdr:col>34</xdr:col>
      <xdr:colOff>260264</xdr:colOff>
      <xdr:row>41</xdr:row>
      <xdr:rowOff>10584</xdr:rowOff>
    </xdr:to>
    <xdr:cxnSp macro="">
      <xdr:nvCxnSpPr>
        <xdr:cNvPr id="3049" name="Elbow Connector 55">
          <a:extLst>
            <a:ext uri="{FF2B5EF4-FFF2-40B4-BE49-F238E27FC236}">
              <a16:creationId xmlns:a16="http://schemas.microsoft.com/office/drawing/2014/main" id="{5BD508B8-CA81-4CC7-AE47-7B24EE15BD49}"/>
            </a:ext>
          </a:extLst>
        </xdr:cNvPr>
        <xdr:cNvCxnSpPr/>
      </xdr:nvCxnSpPr>
      <xdr:spPr>
        <a:xfrm rot="16200000" flipH="1">
          <a:off x="10871243" y="8007048"/>
          <a:ext cx="373011" cy="1375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116420</xdr:colOff>
      <xdr:row>39</xdr:row>
      <xdr:rowOff>74083</xdr:rowOff>
    </xdr:from>
    <xdr:to>
      <xdr:col>36</xdr:col>
      <xdr:colOff>254003</xdr:colOff>
      <xdr:row>41</xdr:row>
      <xdr:rowOff>10586</xdr:rowOff>
    </xdr:to>
    <xdr:cxnSp macro="">
      <xdr:nvCxnSpPr>
        <xdr:cNvPr id="3050" name="Elbow Connector 55">
          <a:extLst>
            <a:ext uri="{FF2B5EF4-FFF2-40B4-BE49-F238E27FC236}">
              <a16:creationId xmlns:a16="http://schemas.microsoft.com/office/drawing/2014/main" id="{DB427F3B-3D21-4E27-BC58-C6F117567287}"/>
            </a:ext>
          </a:extLst>
        </xdr:cNvPr>
        <xdr:cNvCxnSpPr/>
      </xdr:nvCxnSpPr>
      <xdr:spPr>
        <a:xfrm rot="16200000" flipH="1">
          <a:off x="10694460" y="7641168"/>
          <a:ext cx="317503" cy="1375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35</xdr:col>
      <xdr:colOff>155299</xdr:colOff>
      <xdr:row>158</xdr:row>
      <xdr:rowOff>103532</xdr:rowOff>
    </xdr:from>
    <xdr:to>
      <xdr:col>44</xdr:col>
      <xdr:colOff>1</xdr:colOff>
      <xdr:row>160</xdr:row>
      <xdr:rowOff>63453</xdr:rowOff>
    </xdr:to>
    <xdr:sp macro="" textlink="">
      <xdr:nvSpPr>
        <xdr:cNvPr id="3051" name="TextBox 5">
          <a:extLst>
            <a:ext uri="{FF2B5EF4-FFF2-40B4-BE49-F238E27FC236}">
              <a16:creationId xmlns:a16="http://schemas.microsoft.com/office/drawing/2014/main" id="{A61848D4-1C93-460F-9222-B020951B9F59}"/>
            </a:ext>
          </a:extLst>
        </xdr:cNvPr>
        <xdr:cNvSpPr txBox="1"/>
      </xdr:nvSpPr>
      <xdr:spPr>
        <a:xfrm>
          <a:off x="10537549" y="27849857"/>
          <a:ext cx="2416452" cy="283771"/>
        </a:xfrm>
        <a:prstGeom prst="rect">
          <a:avLst/>
        </a:prstGeom>
        <a:solidFill>
          <a:srgbClr val="F2F2F2">
            <a:alpha val="20000"/>
          </a:srgbClr>
        </a:solidFill>
      </xdr:spPr>
      <xdr:txBody>
        <a:bodyPr wrap="square" rtlCol="0">
          <a:no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defTabSz="914377">
            <a:defRPr/>
          </a:pPr>
          <a:r>
            <a:rPr lang="en-US">
              <a:solidFill>
                <a:srgbClr val="C00000"/>
              </a:solidFill>
            </a:rPr>
            <a:t>Global Footprint in </a:t>
          </a:r>
          <a:r>
            <a:rPr lang="en-US">
              <a:solidFill>
                <a:srgbClr val="C00000"/>
              </a:solidFill>
              <a:effectLst>
                <a:outerShdw blurRad="38100" dist="38100" dir="2700000" algn="tl">
                  <a:srgbClr val="000000">
                    <a:alpha val="43137"/>
                  </a:srgbClr>
                </a:outerShdw>
              </a:effectLst>
            </a:rPr>
            <a:t>110+ countries* </a:t>
          </a:r>
          <a:endParaRPr lang="en-US" sz="2000">
            <a:solidFill>
              <a:srgbClr val="C00000"/>
            </a:solidFill>
            <a:effectLst>
              <a:outerShdw blurRad="38100" dist="38100" dir="2700000" algn="tl">
                <a:srgbClr val="000000">
                  <a:alpha val="43137"/>
                </a:srgbClr>
              </a:outerShdw>
            </a:effectLst>
          </a:endParaRPr>
        </a:p>
      </xdr:txBody>
    </xdr:sp>
    <xdr:clientData/>
  </xdr:twoCellAnchor>
  <xdr:twoCellAnchor>
    <xdr:from>
      <xdr:col>39</xdr:col>
      <xdr:colOff>4140</xdr:colOff>
      <xdr:row>160</xdr:row>
      <xdr:rowOff>0</xdr:rowOff>
    </xdr:from>
    <xdr:to>
      <xdr:col>41</xdr:col>
      <xdr:colOff>20705</xdr:colOff>
      <xdr:row>162</xdr:row>
      <xdr:rowOff>118176</xdr:rowOff>
    </xdr:to>
    <xdr:grpSp>
      <xdr:nvGrpSpPr>
        <xdr:cNvPr id="3052" name="Group 3051">
          <a:extLst>
            <a:ext uri="{FF2B5EF4-FFF2-40B4-BE49-F238E27FC236}">
              <a16:creationId xmlns:a16="http://schemas.microsoft.com/office/drawing/2014/main" id="{8A3BB8BA-6AAF-4166-9273-FA96F5D4A4C2}"/>
            </a:ext>
          </a:extLst>
        </xdr:cNvPr>
        <xdr:cNvGrpSpPr>
          <a:grpSpLocks/>
        </xdr:cNvGrpSpPr>
      </xdr:nvGrpSpPr>
      <xdr:grpSpPr bwMode="auto">
        <a:xfrm>
          <a:off x="13203069" y="30752143"/>
          <a:ext cx="671003" cy="442155"/>
          <a:chOff x="10" y="10"/>
          <a:chExt cx="920" cy="558"/>
        </a:xfrm>
      </xdr:grpSpPr>
      <xdr:sp macro="" textlink="">
        <xdr:nvSpPr>
          <xdr:cNvPr id="3053" name="Freeform 2">
            <a:extLst>
              <a:ext uri="{FF2B5EF4-FFF2-40B4-BE49-F238E27FC236}">
                <a16:creationId xmlns:a16="http://schemas.microsoft.com/office/drawing/2014/main" id="{2F0DB850-0403-5175-8001-485845E6DECB}"/>
              </a:ext>
            </a:extLst>
          </xdr:cNvPr>
          <xdr:cNvSpPr>
            <a:spLocks/>
          </xdr:cNvSpPr>
        </xdr:nvSpPr>
        <xdr:spPr bwMode="auto">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nvGrpSpPr>
          <xdr:cNvPr id="3054" name="Group 1389">
            <a:extLst>
              <a:ext uri="{FF2B5EF4-FFF2-40B4-BE49-F238E27FC236}">
                <a16:creationId xmlns:a16="http://schemas.microsoft.com/office/drawing/2014/main" id="{B7296AAE-3A80-8013-A2CC-F1C8319048FD}"/>
              </a:ext>
            </a:extLst>
          </xdr:cNvPr>
          <xdr:cNvGrpSpPr>
            <a:grpSpLocks/>
          </xdr:cNvGrpSpPr>
        </xdr:nvGrpSpPr>
        <xdr:grpSpPr bwMode="auto">
          <a:xfrm>
            <a:off x="37" y="47"/>
            <a:ext cx="304" cy="490"/>
            <a:chOff x="37" y="47"/>
            <a:chExt cx="304" cy="490"/>
          </a:xfrm>
        </xdr:grpSpPr>
        <xdr:sp macro="" textlink="">
          <xdr:nvSpPr>
            <xdr:cNvPr id="3062" name="Freeform 4">
              <a:extLst>
                <a:ext uri="{FF2B5EF4-FFF2-40B4-BE49-F238E27FC236}">
                  <a16:creationId xmlns:a16="http://schemas.microsoft.com/office/drawing/2014/main" id="{11E6BE88-97B5-BD85-F129-53E3A6A6262F}"/>
                </a:ext>
              </a:extLst>
            </xdr:cNvPr>
            <xdr:cNvSpPr>
              <a:spLocks/>
            </xdr:cNvSpPr>
          </xdr:nvSpPr>
          <xdr:spPr bwMode="auto">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3" name="Freeform 5">
              <a:extLst>
                <a:ext uri="{FF2B5EF4-FFF2-40B4-BE49-F238E27FC236}">
                  <a16:creationId xmlns:a16="http://schemas.microsoft.com/office/drawing/2014/main" id="{40DE1520-8596-9809-D34D-D95B55BB1FD8}"/>
                </a:ext>
              </a:extLst>
            </xdr:cNvPr>
            <xdr:cNvSpPr>
              <a:spLocks/>
            </xdr:cNvSpPr>
          </xdr:nvSpPr>
          <xdr:spPr bwMode="auto">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4" name="Freeform 6">
              <a:extLst>
                <a:ext uri="{FF2B5EF4-FFF2-40B4-BE49-F238E27FC236}">
                  <a16:creationId xmlns:a16="http://schemas.microsoft.com/office/drawing/2014/main" id="{D626BA41-204A-C54B-9123-A6C12F6B410D}"/>
                </a:ext>
              </a:extLst>
            </xdr:cNvPr>
            <xdr:cNvSpPr>
              <a:spLocks/>
            </xdr:cNvSpPr>
          </xdr:nvSpPr>
          <xdr:spPr bwMode="auto">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sp macro="" textlink="">
        <xdr:nvSpPr>
          <xdr:cNvPr id="3055" name="Freeform 7">
            <a:extLst>
              <a:ext uri="{FF2B5EF4-FFF2-40B4-BE49-F238E27FC236}">
                <a16:creationId xmlns:a16="http://schemas.microsoft.com/office/drawing/2014/main" id="{8B3B21AE-85B7-BD06-CD82-D73F6A1D2CCF}"/>
              </a:ext>
            </a:extLst>
          </xdr:cNvPr>
          <xdr:cNvSpPr>
            <a:spLocks/>
          </xdr:cNvSpPr>
        </xdr:nvSpPr>
        <xdr:spPr bwMode="auto">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6" name="Rectangle 3055">
            <a:extLst>
              <a:ext uri="{FF2B5EF4-FFF2-40B4-BE49-F238E27FC236}">
                <a16:creationId xmlns:a16="http://schemas.microsoft.com/office/drawing/2014/main" id="{5C7CF35E-BC37-D073-1335-32B921CF4159}"/>
              </a:ext>
            </a:extLst>
          </xdr:cNvPr>
          <xdr:cNvSpPr>
            <a:spLocks/>
          </xdr:cNvSpPr>
        </xdr:nvSpPr>
        <xdr:spPr bwMode="auto">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7" name="Rectangle 3056">
            <a:extLst>
              <a:ext uri="{FF2B5EF4-FFF2-40B4-BE49-F238E27FC236}">
                <a16:creationId xmlns:a16="http://schemas.microsoft.com/office/drawing/2014/main" id="{A931825A-0BD3-CFD2-5BF0-245E99F448C4}"/>
              </a:ext>
            </a:extLst>
          </xdr:cNvPr>
          <xdr:cNvSpPr>
            <a:spLocks/>
          </xdr:cNvSpPr>
        </xdr:nvSpPr>
        <xdr:spPr bwMode="auto">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8" name="Rectangle 3057">
            <a:extLst>
              <a:ext uri="{FF2B5EF4-FFF2-40B4-BE49-F238E27FC236}">
                <a16:creationId xmlns:a16="http://schemas.microsoft.com/office/drawing/2014/main" id="{861F43D2-BF07-208B-283F-DB5FB98C2105}"/>
              </a:ext>
            </a:extLst>
          </xdr:cNvPr>
          <xdr:cNvSpPr>
            <a:spLocks/>
          </xdr:cNvSpPr>
        </xdr:nvSpPr>
        <xdr:spPr bwMode="auto">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9" name="Freeform 11">
            <a:extLst>
              <a:ext uri="{FF2B5EF4-FFF2-40B4-BE49-F238E27FC236}">
                <a16:creationId xmlns:a16="http://schemas.microsoft.com/office/drawing/2014/main" id="{5B2F48A3-E858-0235-45C0-6584D903B7B2}"/>
              </a:ext>
            </a:extLst>
          </xdr:cNvPr>
          <xdr:cNvSpPr>
            <a:spLocks/>
          </xdr:cNvSpPr>
        </xdr:nvSpPr>
        <xdr:spPr bwMode="auto">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0" name="Freeform 12">
            <a:extLst>
              <a:ext uri="{FF2B5EF4-FFF2-40B4-BE49-F238E27FC236}">
                <a16:creationId xmlns:a16="http://schemas.microsoft.com/office/drawing/2014/main" id="{59C9CEBE-4879-D088-0395-78784552E12F}"/>
              </a:ext>
            </a:extLst>
          </xdr:cNvPr>
          <xdr:cNvSpPr>
            <a:spLocks/>
          </xdr:cNvSpPr>
        </xdr:nvSpPr>
        <xdr:spPr bwMode="auto">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1" name="Freeform 13">
            <a:extLst>
              <a:ext uri="{FF2B5EF4-FFF2-40B4-BE49-F238E27FC236}">
                <a16:creationId xmlns:a16="http://schemas.microsoft.com/office/drawing/2014/main" id="{705826C1-3614-412C-3D56-9028DE064880}"/>
              </a:ext>
            </a:extLst>
          </xdr:cNvPr>
          <xdr:cNvSpPr>
            <a:spLocks/>
          </xdr:cNvSpPr>
        </xdr:nvSpPr>
        <xdr:spPr bwMode="auto">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39</xdr:col>
      <xdr:colOff>0</xdr:colOff>
      <xdr:row>163</xdr:row>
      <xdr:rowOff>0</xdr:rowOff>
    </xdr:from>
    <xdr:to>
      <xdr:col>44</xdr:col>
      <xdr:colOff>123714</xdr:colOff>
      <xdr:row>164</xdr:row>
      <xdr:rowOff>57478</xdr:rowOff>
    </xdr:to>
    <xdr:sp macro="" textlink="">
      <xdr:nvSpPr>
        <xdr:cNvPr id="3065" name="Rectangle 3064">
          <a:extLst>
            <a:ext uri="{FF2B5EF4-FFF2-40B4-BE49-F238E27FC236}">
              <a16:creationId xmlns:a16="http://schemas.microsoft.com/office/drawing/2014/main" id="{5E5EB0DC-FB2A-457B-910D-22D8504F61B0}"/>
            </a:ext>
          </a:extLst>
        </xdr:cNvPr>
        <xdr:cNvSpPr/>
      </xdr:nvSpPr>
      <xdr:spPr>
        <a:xfrm>
          <a:off x="11525250" y="28555950"/>
          <a:ext cx="1552464" cy="219403"/>
        </a:xfrm>
        <a:prstGeom prst="rect">
          <a:avLst/>
        </a:prstGeom>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defTabSz="914377">
            <a:defRPr/>
          </a:pPr>
          <a:r>
            <a:rPr lang="en-US" sz="900">
              <a:solidFill>
                <a:prstClr val="black"/>
              </a:solidFill>
            </a:rPr>
            <a:t>*Includes EPC and Supply</a:t>
          </a:r>
        </a:p>
      </xdr:txBody>
    </xdr:sp>
    <xdr:clientData/>
  </xdr:twoCellAnchor>
  <xdr:twoCellAnchor>
    <xdr:from>
      <xdr:col>26</xdr:col>
      <xdr:colOff>113883</xdr:colOff>
      <xdr:row>39</xdr:row>
      <xdr:rowOff>134589</xdr:rowOff>
    </xdr:from>
    <xdr:to>
      <xdr:col>26</xdr:col>
      <xdr:colOff>209134</xdr:colOff>
      <xdr:row>41</xdr:row>
      <xdr:rowOff>39338</xdr:rowOff>
    </xdr:to>
    <xdr:cxnSp macro="">
      <xdr:nvCxnSpPr>
        <xdr:cNvPr id="3066" name="Elbow Connector 55">
          <a:extLst>
            <a:ext uri="{FF2B5EF4-FFF2-40B4-BE49-F238E27FC236}">
              <a16:creationId xmlns:a16="http://schemas.microsoft.com/office/drawing/2014/main" id="{8E2962FA-39FE-49E5-871F-9809F1F6CA18}"/>
            </a:ext>
          </a:extLst>
        </xdr:cNvPr>
        <xdr:cNvCxnSpPr/>
      </xdr:nvCxnSpPr>
      <xdr:spPr>
        <a:xfrm rot="16200000" flipH="1">
          <a:off x="7653129" y="756615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103530</xdr:colOff>
      <xdr:row>39</xdr:row>
      <xdr:rowOff>82824</xdr:rowOff>
    </xdr:from>
    <xdr:to>
      <xdr:col>28</xdr:col>
      <xdr:colOff>198781</xdr:colOff>
      <xdr:row>40</xdr:row>
      <xdr:rowOff>173931</xdr:rowOff>
    </xdr:to>
    <xdr:cxnSp macro="">
      <xdr:nvCxnSpPr>
        <xdr:cNvPr id="3067" name="Elbow Connector 55">
          <a:extLst>
            <a:ext uri="{FF2B5EF4-FFF2-40B4-BE49-F238E27FC236}">
              <a16:creationId xmlns:a16="http://schemas.microsoft.com/office/drawing/2014/main" id="{D207B1C0-71F6-4013-B1E5-F4A8FF7AC387}"/>
            </a:ext>
          </a:extLst>
        </xdr:cNvPr>
        <xdr:cNvCxnSpPr/>
      </xdr:nvCxnSpPr>
      <xdr:spPr>
        <a:xfrm rot="16200000" flipH="1">
          <a:off x="8274325" y="7514393"/>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113883</xdr:colOff>
      <xdr:row>39</xdr:row>
      <xdr:rowOff>93177</xdr:rowOff>
    </xdr:from>
    <xdr:to>
      <xdr:col>30</xdr:col>
      <xdr:colOff>209134</xdr:colOff>
      <xdr:row>40</xdr:row>
      <xdr:rowOff>184284</xdr:rowOff>
    </xdr:to>
    <xdr:cxnSp macro="">
      <xdr:nvCxnSpPr>
        <xdr:cNvPr id="3068" name="Elbow Connector 55">
          <a:extLst>
            <a:ext uri="{FF2B5EF4-FFF2-40B4-BE49-F238E27FC236}">
              <a16:creationId xmlns:a16="http://schemas.microsoft.com/office/drawing/2014/main" id="{3232DABC-9AC3-457D-A43D-065FBCA27BCB}"/>
            </a:ext>
          </a:extLst>
        </xdr:cNvPr>
        <xdr:cNvCxnSpPr/>
      </xdr:nvCxnSpPr>
      <xdr:spPr>
        <a:xfrm rot="16200000" flipH="1">
          <a:off x="8864461" y="752474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103532</xdr:colOff>
      <xdr:row>47</xdr:row>
      <xdr:rowOff>113887</xdr:rowOff>
    </xdr:from>
    <xdr:to>
      <xdr:col>4</xdr:col>
      <xdr:colOff>198783</xdr:colOff>
      <xdr:row>49</xdr:row>
      <xdr:rowOff>18636</xdr:rowOff>
    </xdr:to>
    <xdr:cxnSp macro="">
      <xdr:nvCxnSpPr>
        <xdr:cNvPr id="3036" name="Elbow Connector 55">
          <a:extLst>
            <a:ext uri="{FF2B5EF4-FFF2-40B4-BE49-F238E27FC236}">
              <a16:creationId xmlns:a16="http://schemas.microsoft.com/office/drawing/2014/main" id="{5D508FD6-8300-48E7-A02A-B33073AE1EE1}"/>
            </a:ext>
          </a:extLst>
        </xdr:cNvPr>
        <xdr:cNvCxnSpPr/>
      </xdr:nvCxnSpPr>
      <xdr:spPr>
        <a:xfrm rot="16200000" flipH="1">
          <a:off x="1120224" y="903632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144946</xdr:colOff>
      <xdr:row>47</xdr:row>
      <xdr:rowOff>93179</xdr:rowOff>
    </xdr:from>
    <xdr:to>
      <xdr:col>6</xdr:col>
      <xdr:colOff>240197</xdr:colOff>
      <xdr:row>48</xdr:row>
      <xdr:rowOff>184287</xdr:rowOff>
    </xdr:to>
    <xdr:cxnSp macro="">
      <xdr:nvCxnSpPr>
        <xdr:cNvPr id="3069" name="Elbow Connector 55">
          <a:extLst>
            <a:ext uri="{FF2B5EF4-FFF2-40B4-BE49-F238E27FC236}">
              <a16:creationId xmlns:a16="http://schemas.microsoft.com/office/drawing/2014/main" id="{A573014E-E7C7-466A-8C23-22227FEE5341}"/>
            </a:ext>
          </a:extLst>
        </xdr:cNvPr>
        <xdr:cNvCxnSpPr/>
      </xdr:nvCxnSpPr>
      <xdr:spPr>
        <a:xfrm rot="16200000" flipH="1">
          <a:off x="1782834" y="901561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116628</xdr:colOff>
      <xdr:row>23</xdr:row>
      <xdr:rowOff>68033</xdr:rowOff>
    </xdr:from>
    <xdr:to>
      <xdr:col>44</xdr:col>
      <xdr:colOff>211879</xdr:colOff>
      <xdr:row>24</xdr:row>
      <xdr:rowOff>167170</xdr:rowOff>
    </xdr:to>
    <xdr:cxnSp macro="">
      <xdr:nvCxnSpPr>
        <xdr:cNvPr id="3074" name="Elbow Connector 55">
          <a:extLst>
            <a:ext uri="{FF2B5EF4-FFF2-40B4-BE49-F238E27FC236}">
              <a16:creationId xmlns:a16="http://schemas.microsoft.com/office/drawing/2014/main" id="{DC52408A-3B37-4874-A825-B8E46E27BD7B}"/>
            </a:ext>
          </a:extLst>
        </xdr:cNvPr>
        <xdr:cNvCxnSpPr/>
      </xdr:nvCxnSpPr>
      <xdr:spPr>
        <a:xfrm rot="16200000" flipH="1">
          <a:off x="13070629" y="467696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126351</xdr:colOff>
      <xdr:row>31</xdr:row>
      <xdr:rowOff>68033</xdr:rowOff>
    </xdr:from>
    <xdr:to>
      <xdr:col>4</xdr:col>
      <xdr:colOff>221602</xdr:colOff>
      <xdr:row>32</xdr:row>
      <xdr:rowOff>167170</xdr:rowOff>
    </xdr:to>
    <xdr:cxnSp macro="">
      <xdr:nvCxnSpPr>
        <xdr:cNvPr id="3075" name="Elbow Connector 55">
          <a:extLst>
            <a:ext uri="{FF2B5EF4-FFF2-40B4-BE49-F238E27FC236}">
              <a16:creationId xmlns:a16="http://schemas.microsoft.com/office/drawing/2014/main" id="{0DDD5E99-534A-4D5F-99DC-EE3A9BE0C4B7}"/>
            </a:ext>
          </a:extLst>
        </xdr:cNvPr>
        <xdr:cNvCxnSpPr/>
      </xdr:nvCxnSpPr>
      <xdr:spPr>
        <a:xfrm rot="16200000" flipH="1">
          <a:off x="1174102" y="62320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136073</xdr:colOff>
      <xdr:row>31</xdr:row>
      <xdr:rowOff>87471</xdr:rowOff>
    </xdr:from>
    <xdr:to>
      <xdr:col>12</xdr:col>
      <xdr:colOff>231324</xdr:colOff>
      <xdr:row>32</xdr:row>
      <xdr:rowOff>186608</xdr:rowOff>
    </xdr:to>
    <xdr:cxnSp macro="">
      <xdr:nvCxnSpPr>
        <xdr:cNvPr id="3076" name="Elbow Connector 55">
          <a:extLst>
            <a:ext uri="{FF2B5EF4-FFF2-40B4-BE49-F238E27FC236}">
              <a16:creationId xmlns:a16="http://schemas.microsoft.com/office/drawing/2014/main" id="{A09A7C21-FC50-4C4D-BF28-1FD55A0293B2}"/>
            </a:ext>
          </a:extLst>
        </xdr:cNvPr>
        <xdr:cNvCxnSpPr/>
      </xdr:nvCxnSpPr>
      <xdr:spPr>
        <a:xfrm rot="16200000" flipH="1">
          <a:off x="3730303"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136067</xdr:colOff>
      <xdr:row>39</xdr:row>
      <xdr:rowOff>97190</xdr:rowOff>
    </xdr:from>
    <xdr:to>
      <xdr:col>8</xdr:col>
      <xdr:colOff>231318</xdr:colOff>
      <xdr:row>41</xdr:row>
      <xdr:rowOff>1939</xdr:rowOff>
    </xdr:to>
    <xdr:cxnSp macro="">
      <xdr:nvCxnSpPr>
        <xdr:cNvPr id="3077" name="Elbow Connector 55">
          <a:extLst>
            <a:ext uri="{FF2B5EF4-FFF2-40B4-BE49-F238E27FC236}">
              <a16:creationId xmlns:a16="http://schemas.microsoft.com/office/drawing/2014/main" id="{C14BDD77-B09F-40C1-8E04-731958D7149C}"/>
            </a:ext>
          </a:extLst>
        </xdr:cNvPr>
        <xdr:cNvCxnSpPr/>
      </xdr:nvCxnSpPr>
      <xdr:spPr>
        <a:xfrm rot="16200000" flipH="1">
          <a:off x="2457058" y="781632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126347</xdr:colOff>
      <xdr:row>31</xdr:row>
      <xdr:rowOff>87471</xdr:rowOff>
    </xdr:from>
    <xdr:to>
      <xdr:col>10</xdr:col>
      <xdr:colOff>221598</xdr:colOff>
      <xdr:row>32</xdr:row>
      <xdr:rowOff>186608</xdr:rowOff>
    </xdr:to>
    <xdr:cxnSp macro="">
      <xdr:nvCxnSpPr>
        <xdr:cNvPr id="3041" name="Elbow Connector 55">
          <a:extLst>
            <a:ext uri="{FF2B5EF4-FFF2-40B4-BE49-F238E27FC236}">
              <a16:creationId xmlns:a16="http://schemas.microsoft.com/office/drawing/2014/main" id="{CF565FC2-4D73-4B5D-8AE7-43B27E94D6D5}"/>
            </a:ext>
          </a:extLst>
        </xdr:cNvPr>
        <xdr:cNvCxnSpPr/>
      </xdr:nvCxnSpPr>
      <xdr:spPr>
        <a:xfrm rot="16200000" flipH="1">
          <a:off x="3088817"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145785</xdr:colOff>
      <xdr:row>31</xdr:row>
      <xdr:rowOff>97190</xdr:rowOff>
    </xdr:from>
    <xdr:to>
      <xdr:col>30</xdr:col>
      <xdr:colOff>241036</xdr:colOff>
      <xdr:row>33</xdr:row>
      <xdr:rowOff>1940</xdr:rowOff>
    </xdr:to>
    <xdr:cxnSp macro="">
      <xdr:nvCxnSpPr>
        <xdr:cNvPr id="3071" name="Elbow Connector 55">
          <a:extLst>
            <a:ext uri="{FF2B5EF4-FFF2-40B4-BE49-F238E27FC236}">
              <a16:creationId xmlns:a16="http://schemas.microsoft.com/office/drawing/2014/main" id="{02D54750-1F12-46E0-B4D8-E25D92926D3D}"/>
            </a:ext>
          </a:extLst>
        </xdr:cNvPr>
        <xdr:cNvCxnSpPr/>
      </xdr:nvCxnSpPr>
      <xdr:spPr>
        <a:xfrm rot="16200000" flipH="1">
          <a:off x="9610526" y="6416735"/>
          <a:ext cx="35184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126347</xdr:colOff>
      <xdr:row>31</xdr:row>
      <xdr:rowOff>126347</xdr:rowOff>
    </xdr:from>
    <xdr:to>
      <xdr:col>32</xdr:col>
      <xdr:colOff>221598</xdr:colOff>
      <xdr:row>33</xdr:row>
      <xdr:rowOff>31097</xdr:rowOff>
    </xdr:to>
    <xdr:cxnSp macro="">
      <xdr:nvCxnSpPr>
        <xdr:cNvPr id="3078" name="Elbow Connector 55">
          <a:extLst>
            <a:ext uri="{FF2B5EF4-FFF2-40B4-BE49-F238E27FC236}">
              <a16:creationId xmlns:a16="http://schemas.microsoft.com/office/drawing/2014/main" id="{FA321D06-3973-45B1-A819-48672D8E70E8}"/>
            </a:ext>
          </a:extLst>
        </xdr:cNvPr>
        <xdr:cNvCxnSpPr/>
      </xdr:nvCxnSpPr>
      <xdr:spPr>
        <a:xfrm rot="16200000" flipH="1">
          <a:off x="9698001" y="6290382"/>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126348</xdr:colOff>
      <xdr:row>39</xdr:row>
      <xdr:rowOff>126349</xdr:rowOff>
    </xdr:from>
    <xdr:to>
      <xdr:col>10</xdr:col>
      <xdr:colOff>221599</xdr:colOff>
      <xdr:row>41</xdr:row>
      <xdr:rowOff>31098</xdr:rowOff>
    </xdr:to>
    <xdr:cxnSp macro="">
      <xdr:nvCxnSpPr>
        <xdr:cNvPr id="3079" name="Elbow Connector 55">
          <a:extLst>
            <a:ext uri="{FF2B5EF4-FFF2-40B4-BE49-F238E27FC236}">
              <a16:creationId xmlns:a16="http://schemas.microsoft.com/office/drawing/2014/main" id="{43167463-4495-43F5-917B-740DADDC3F71}"/>
            </a:ext>
          </a:extLst>
        </xdr:cNvPr>
        <xdr:cNvCxnSpPr/>
      </xdr:nvCxnSpPr>
      <xdr:spPr>
        <a:xfrm rot="16200000" flipH="1">
          <a:off x="3088818" y="784548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145793</xdr:colOff>
      <xdr:row>23</xdr:row>
      <xdr:rowOff>68035</xdr:rowOff>
    </xdr:from>
    <xdr:to>
      <xdr:col>40</xdr:col>
      <xdr:colOff>241044</xdr:colOff>
      <xdr:row>24</xdr:row>
      <xdr:rowOff>167172</xdr:rowOff>
    </xdr:to>
    <xdr:cxnSp macro="">
      <xdr:nvCxnSpPr>
        <xdr:cNvPr id="3081" name="Elbow Connector 55">
          <a:extLst>
            <a:ext uri="{FF2B5EF4-FFF2-40B4-BE49-F238E27FC236}">
              <a16:creationId xmlns:a16="http://schemas.microsoft.com/office/drawing/2014/main" id="{F3FC129A-A8EE-413E-8623-3DEC68A2CF25}"/>
            </a:ext>
          </a:extLst>
        </xdr:cNvPr>
        <xdr:cNvCxnSpPr/>
      </xdr:nvCxnSpPr>
      <xdr:spPr>
        <a:xfrm rot="16200000" flipH="1">
          <a:off x="12069539" y="46769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155505</xdr:colOff>
      <xdr:row>23</xdr:row>
      <xdr:rowOff>58314</xdr:rowOff>
    </xdr:from>
    <xdr:to>
      <xdr:col>42</xdr:col>
      <xdr:colOff>250756</xdr:colOff>
      <xdr:row>24</xdr:row>
      <xdr:rowOff>157451</xdr:rowOff>
    </xdr:to>
    <xdr:cxnSp macro="">
      <xdr:nvCxnSpPr>
        <xdr:cNvPr id="3082" name="Elbow Connector 55">
          <a:extLst>
            <a:ext uri="{FF2B5EF4-FFF2-40B4-BE49-F238E27FC236}">
              <a16:creationId xmlns:a16="http://schemas.microsoft.com/office/drawing/2014/main" id="{23E2B2D8-8F2F-4ACF-810D-72331501EB5E}"/>
            </a:ext>
          </a:extLst>
        </xdr:cNvPr>
        <xdr:cNvCxnSpPr/>
      </xdr:nvCxnSpPr>
      <xdr:spPr>
        <a:xfrm rot="16200000" flipH="1">
          <a:off x="12672133" y="466724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145792</xdr:colOff>
      <xdr:row>23</xdr:row>
      <xdr:rowOff>77756</xdr:rowOff>
    </xdr:from>
    <xdr:to>
      <xdr:col>22</xdr:col>
      <xdr:colOff>223546</xdr:colOff>
      <xdr:row>24</xdr:row>
      <xdr:rowOff>174952</xdr:rowOff>
    </xdr:to>
    <xdr:cxnSp macro="">
      <xdr:nvCxnSpPr>
        <xdr:cNvPr id="3034" name="Elbow Connector 55">
          <a:extLst>
            <a:ext uri="{FF2B5EF4-FFF2-40B4-BE49-F238E27FC236}">
              <a16:creationId xmlns:a16="http://schemas.microsoft.com/office/drawing/2014/main" id="{4E7DBD78-86EC-4316-BDA7-1D9E7A1E10FB}"/>
            </a:ext>
          </a:extLst>
        </xdr:cNvPr>
        <xdr:cNvCxnSpPr/>
      </xdr:nvCxnSpPr>
      <xdr:spPr>
        <a:xfrm rot="16200000" flipH="1">
          <a:off x="6784132" y="4791661"/>
          <a:ext cx="349900" cy="7775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155510</xdr:colOff>
      <xdr:row>23</xdr:row>
      <xdr:rowOff>116632</xdr:rowOff>
    </xdr:from>
    <xdr:to>
      <xdr:col>24</xdr:col>
      <xdr:colOff>250761</xdr:colOff>
      <xdr:row>25</xdr:row>
      <xdr:rowOff>21382</xdr:rowOff>
    </xdr:to>
    <xdr:cxnSp macro="">
      <xdr:nvCxnSpPr>
        <xdr:cNvPr id="3080" name="Elbow Connector 55">
          <a:extLst>
            <a:ext uri="{FF2B5EF4-FFF2-40B4-BE49-F238E27FC236}">
              <a16:creationId xmlns:a16="http://schemas.microsoft.com/office/drawing/2014/main" id="{FA29D139-E7EB-442D-94CC-469C5914D17D}"/>
            </a:ext>
          </a:extLst>
        </xdr:cNvPr>
        <xdr:cNvCxnSpPr/>
      </xdr:nvCxnSpPr>
      <xdr:spPr>
        <a:xfrm rot="16200000" flipH="1">
          <a:off x="7423669" y="482275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184673</xdr:colOff>
      <xdr:row>31</xdr:row>
      <xdr:rowOff>77754</xdr:rowOff>
    </xdr:from>
    <xdr:to>
      <xdr:col>14</xdr:col>
      <xdr:colOff>279924</xdr:colOff>
      <xdr:row>32</xdr:row>
      <xdr:rowOff>176891</xdr:rowOff>
    </xdr:to>
    <xdr:cxnSp macro="">
      <xdr:nvCxnSpPr>
        <xdr:cNvPr id="3097" name="Elbow Connector 55">
          <a:extLst>
            <a:ext uri="{FF2B5EF4-FFF2-40B4-BE49-F238E27FC236}">
              <a16:creationId xmlns:a16="http://schemas.microsoft.com/office/drawing/2014/main" id="{18F628D6-E7DC-46B4-A7A9-F27858962821}"/>
            </a:ext>
          </a:extLst>
        </xdr:cNvPr>
        <xdr:cNvCxnSpPr/>
      </xdr:nvCxnSpPr>
      <xdr:spPr>
        <a:xfrm rot="16200000" flipH="1">
          <a:off x="4540971" y="6254333"/>
          <a:ext cx="353876" cy="95251"/>
        </a:xfrm>
        <a:prstGeom prst="bentConnector3">
          <a:avLst>
            <a:gd name="adj1" fmla="val 56818"/>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145795</xdr:colOff>
      <xdr:row>39</xdr:row>
      <xdr:rowOff>58314</xdr:rowOff>
    </xdr:from>
    <xdr:to>
      <xdr:col>12</xdr:col>
      <xdr:colOff>241046</xdr:colOff>
      <xdr:row>40</xdr:row>
      <xdr:rowOff>157451</xdr:rowOff>
    </xdr:to>
    <xdr:cxnSp macro="">
      <xdr:nvCxnSpPr>
        <xdr:cNvPr id="3099" name="Elbow Connector 55">
          <a:extLst>
            <a:ext uri="{FF2B5EF4-FFF2-40B4-BE49-F238E27FC236}">
              <a16:creationId xmlns:a16="http://schemas.microsoft.com/office/drawing/2014/main" id="{1A24C430-A724-4D45-9B5D-839A20C4643F}"/>
            </a:ext>
          </a:extLst>
        </xdr:cNvPr>
        <xdr:cNvCxnSpPr/>
      </xdr:nvCxnSpPr>
      <xdr:spPr>
        <a:xfrm rot="16200000" flipH="1">
          <a:off x="3681709" y="7991277"/>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165231</xdr:colOff>
      <xdr:row>39</xdr:row>
      <xdr:rowOff>68033</xdr:rowOff>
    </xdr:from>
    <xdr:to>
      <xdr:col>14</xdr:col>
      <xdr:colOff>260482</xdr:colOff>
      <xdr:row>40</xdr:row>
      <xdr:rowOff>167170</xdr:rowOff>
    </xdr:to>
    <xdr:cxnSp macro="">
      <xdr:nvCxnSpPr>
        <xdr:cNvPr id="3100" name="Elbow Connector 55">
          <a:extLst>
            <a:ext uri="{FF2B5EF4-FFF2-40B4-BE49-F238E27FC236}">
              <a16:creationId xmlns:a16="http://schemas.microsoft.com/office/drawing/2014/main" id="{C43DA68F-C29E-46EA-ACB6-5D550A216CDB}"/>
            </a:ext>
          </a:extLst>
        </xdr:cNvPr>
        <xdr:cNvCxnSpPr/>
      </xdr:nvCxnSpPr>
      <xdr:spPr>
        <a:xfrm rot="16200000" flipH="1">
          <a:off x="4323186" y="800099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126356</xdr:colOff>
      <xdr:row>39</xdr:row>
      <xdr:rowOff>77757</xdr:rowOff>
    </xdr:from>
    <xdr:to>
      <xdr:col>6</xdr:col>
      <xdr:colOff>223546</xdr:colOff>
      <xdr:row>40</xdr:row>
      <xdr:rowOff>184668</xdr:rowOff>
    </xdr:to>
    <xdr:cxnSp macro="">
      <xdr:nvCxnSpPr>
        <xdr:cNvPr id="3101" name="Elbow Connector 55">
          <a:extLst>
            <a:ext uri="{FF2B5EF4-FFF2-40B4-BE49-F238E27FC236}">
              <a16:creationId xmlns:a16="http://schemas.microsoft.com/office/drawing/2014/main" id="{A1EBB067-17D5-4C89-863B-077A2584D1C7}"/>
            </a:ext>
          </a:extLst>
        </xdr:cNvPr>
        <xdr:cNvCxnSpPr/>
      </xdr:nvCxnSpPr>
      <xdr:spPr>
        <a:xfrm rot="16200000" flipH="1">
          <a:off x="1764072" y="8013638"/>
          <a:ext cx="35961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31</xdr:row>
      <xdr:rowOff>38876</xdr:rowOff>
    </xdr:from>
    <xdr:to>
      <xdr:col>16</xdr:col>
      <xdr:colOff>211879</xdr:colOff>
      <xdr:row>32</xdr:row>
      <xdr:rowOff>138013</xdr:rowOff>
    </xdr:to>
    <xdr:cxnSp macro="">
      <xdr:nvCxnSpPr>
        <xdr:cNvPr id="3086" name="Elbow Connector 55">
          <a:extLst>
            <a:ext uri="{FF2B5EF4-FFF2-40B4-BE49-F238E27FC236}">
              <a16:creationId xmlns:a16="http://schemas.microsoft.com/office/drawing/2014/main" id="{2A29B838-0742-4CCC-B671-D1F86673E62F}"/>
            </a:ext>
          </a:extLst>
        </xdr:cNvPr>
        <xdr:cNvCxnSpPr/>
      </xdr:nvCxnSpPr>
      <xdr:spPr>
        <a:xfrm rot="16200000" flipH="1">
          <a:off x="4896624"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145785</xdr:colOff>
      <xdr:row>31</xdr:row>
      <xdr:rowOff>38876</xdr:rowOff>
    </xdr:from>
    <xdr:to>
      <xdr:col>20</xdr:col>
      <xdr:colOff>241036</xdr:colOff>
      <xdr:row>32</xdr:row>
      <xdr:rowOff>138013</xdr:rowOff>
    </xdr:to>
    <xdr:cxnSp macro="">
      <xdr:nvCxnSpPr>
        <xdr:cNvPr id="3089" name="Elbow Connector 55">
          <a:extLst>
            <a:ext uri="{FF2B5EF4-FFF2-40B4-BE49-F238E27FC236}">
              <a16:creationId xmlns:a16="http://schemas.microsoft.com/office/drawing/2014/main" id="{AF28924B-A856-4E92-90CF-69AD1609908E}"/>
            </a:ext>
          </a:extLst>
        </xdr:cNvPr>
        <xdr:cNvCxnSpPr/>
      </xdr:nvCxnSpPr>
      <xdr:spPr>
        <a:xfrm rot="16200000" flipH="1">
          <a:off x="6169862"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145786</xdr:colOff>
      <xdr:row>31</xdr:row>
      <xdr:rowOff>87471</xdr:rowOff>
    </xdr:from>
    <xdr:to>
      <xdr:col>26</xdr:col>
      <xdr:colOff>241037</xdr:colOff>
      <xdr:row>32</xdr:row>
      <xdr:rowOff>186608</xdr:rowOff>
    </xdr:to>
    <xdr:cxnSp macro="">
      <xdr:nvCxnSpPr>
        <xdr:cNvPr id="3091" name="Elbow Connector 55">
          <a:extLst>
            <a:ext uri="{FF2B5EF4-FFF2-40B4-BE49-F238E27FC236}">
              <a16:creationId xmlns:a16="http://schemas.microsoft.com/office/drawing/2014/main" id="{DB986407-9D2E-4C3C-9F47-D72FD7343DC4}"/>
            </a:ext>
          </a:extLst>
        </xdr:cNvPr>
        <xdr:cNvCxnSpPr/>
      </xdr:nvCxnSpPr>
      <xdr:spPr>
        <a:xfrm rot="16200000" flipH="1">
          <a:off x="8035986"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155506</xdr:colOff>
      <xdr:row>31</xdr:row>
      <xdr:rowOff>87471</xdr:rowOff>
    </xdr:from>
    <xdr:to>
      <xdr:col>28</xdr:col>
      <xdr:colOff>250757</xdr:colOff>
      <xdr:row>32</xdr:row>
      <xdr:rowOff>186608</xdr:rowOff>
    </xdr:to>
    <xdr:cxnSp macro="">
      <xdr:nvCxnSpPr>
        <xdr:cNvPr id="3092" name="Elbow Connector 55">
          <a:extLst>
            <a:ext uri="{FF2B5EF4-FFF2-40B4-BE49-F238E27FC236}">
              <a16:creationId xmlns:a16="http://schemas.microsoft.com/office/drawing/2014/main" id="{2D4B4509-F890-4FEE-966D-CCC1292D6F2E}"/>
            </a:ext>
          </a:extLst>
        </xdr:cNvPr>
        <xdr:cNvCxnSpPr/>
      </xdr:nvCxnSpPr>
      <xdr:spPr>
        <a:xfrm rot="16200000" flipH="1">
          <a:off x="8726063"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155505</xdr:colOff>
      <xdr:row>31</xdr:row>
      <xdr:rowOff>97190</xdr:rowOff>
    </xdr:from>
    <xdr:to>
      <xdr:col>36</xdr:col>
      <xdr:colOff>250756</xdr:colOff>
      <xdr:row>33</xdr:row>
      <xdr:rowOff>1939</xdr:rowOff>
    </xdr:to>
    <xdr:cxnSp macro="">
      <xdr:nvCxnSpPr>
        <xdr:cNvPr id="3093" name="Elbow Connector 55">
          <a:extLst>
            <a:ext uri="{FF2B5EF4-FFF2-40B4-BE49-F238E27FC236}">
              <a16:creationId xmlns:a16="http://schemas.microsoft.com/office/drawing/2014/main" id="{35E5EC13-20A3-4A37-AAD9-30B02685FF3C}"/>
            </a:ext>
          </a:extLst>
        </xdr:cNvPr>
        <xdr:cNvCxnSpPr/>
      </xdr:nvCxnSpPr>
      <xdr:spPr>
        <a:xfrm rot="16200000" flipH="1">
          <a:off x="11243383" y="6416735"/>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126347</xdr:colOff>
      <xdr:row>31</xdr:row>
      <xdr:rowOff>48595</xdr:rowOff>
    </xdr:from>
    <xdr:to>
      <xdr:col>40</xdr:col>
      <xdr:colOff>221598</xdr:colOff>
      <xdr:row>32</xdr:row>
      <xdr:rowOff>147732</xdr:rowOff>
    </xdr:to>
    <xdr:cxnSp macro="">
      <xdr:nvCxnSpPr>
        <xdr:cNvPr id="3094" name="Elbow Connector 55">
          <a:extLst>
            <a:ext uri="{FF2B5EF4-FFF2-40B4-BE49-F238E27FC236}">
              <a16:creationId xmlns:a16="http://schemas.microsoft.com/office/drawing/2014/main" id="{FD210ECA-7567-433B-9005-7F53915A9B00}"/>
            </a:ext>
          </a:extLst>
        </xdr:cNvPr>
        <xdr:cNvCxnSpPr/>
      </xdr:nvCxnSpPr>
      <xdr:spPr>
        <a:xfrm rot="16200000" flipH="1">
          <a:off x="12458307" y="636814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23</xdr:row>
      <xdr:rowOff>58315</xdr:rowOff>
    </xdr:from>
    <xdr:to>
      <xdr:col>16</xdr:col>
      <xdr:colOff>211879</xdr:colOff>
      <xdr:row>24</xdr:row>
      <xdr:rowOff>157452</xdr:rowOff>
    </xdr:to>
    <xdr:cxnSp macro="">
      <xdr:nvCxnSpPr>
        <xdr:cNvPr id="3095" name="Elbow Connector 55">
          <a:extLst>
            <a:ext uri="{FF2B5EF4-FFF2-40B4-BE49-F238E27FC236}">
              <a16:creationId xmlns:a16="http://schemas.microsoft.com/office/drawing/2014/main" id="{F7C1002E-F911-49A0-92F1-54D9580FECAC}"/>
            </a:ext>
          </a:extLst>
        </xdr:cNvPr>
        <xdr:cNvCxnSpPr/>
      </xdr:nvCxnSpPr>
      <xdr:spPr>
        <a:xfrm rot="16200000" flipH="1">
          <a:off x="4896624"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126349</xdr:colOff>
      <xdr:row>23</xdr:row>
      <xdr:rowOff>58315</xdr:rowOff>
    </xdr:from>
    <xdr:to>
      <xdr:col>36</xdr:col>
      <xdr:colOff>221600</xdr:colOff>
      <xdr:row>24</xdr:row>
      <xdr:rowOff>157452</xdr:rowOff>
    </xdr:to>
    <xdr:cxnSp macro="">
      <xdr:nvCxnSpPr>
        <xdr:cNvPr id="3096" name="Elbow Connector 55">
          <a:extLst>
            <a:ext uri="{FF2B5EF4-FFF2-40B4-BE49-F238E27FC236}">
              <a16:creationId xmlns:a16="http://schemas.microsoft.com/office/drawing/2014/main" id="{7A3D2B4E-28FE-4571-BB31-1F52AA665A12}"/>
            </a:ext>
          </a:extLst>
        </xdr:cNvPr>
        <xdr:cNvCxnSpPr/>
      </xdr:nvCxnSpPr>
      <xdr:spPr>
        <a:xfrm rot="16200000" flipH="1">
          <a:off x="11214227"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145790</xdr:colOff>
      <xdr:row>23</xdr:row>
      <xdr:rowOff>48595</xdr:rowOff>
    </xdr:from>
    <xdr:to>
      <xdr:col>32</xdr:col>
      <xdr:colOff>241041</xdr:colOff>
      <xdr:row>24</xdr:row>
      <xdr:rowOff>147732</xdr:rowOff>
    </xdr:to>
    <xdr:cxnSp macro="">
      <xdr:nvCxnSpPr>
        <xdr:cNvPr id="3098" name="Elbow Connector 55">
          <a:extLst>
            <a:ext uri="{FF2B5EF4-FFF2-40B4-BE49-F238E27FC236}">
              <a16:creationId xmlns:a16="http://schemas.microsoft.com/office/drawing/2014/main" id="{E9C2BF15-FA82-4853-B66D-AF62EB552947}"/>
            </a:ext>
          </a:extLst>
        </xdr:cNvPr>
        <xdr:cNvCxnSpPr/>
      </xdr:nvCxnSpPr>
      <xdr:spPr>
        <a:xfrm rot="16200000" flipH="1">
          <a:off x="9989587"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136067</xdr:colOff>
      <xdr:row>23</xdr:row>
      <xdr:rowOff>48595</xdr:rowOff>
    </xdr:from>
    <xdr:to>
      <xdr:col>34</xdr:col>
      <xdr:colOff>231318</xdr:colOff>
      <xdr:row>24</xdr:row>
      <xdr:rowOff>147732</xdr:rowOff>
    </xdr:to>
    <xdr:cxnSp macro="">
      <xdr:nvCxnSpPr>
        <xdr:cNvPr id="3102" name="Elbow Connector 55">
          <a:extLst>
            <a:ext uri="{FF2B5EF4-FFF2-40B4-BE49-F238E27FC236}">
              <a16:creationId xmlns:a16="http://schemas.microsoft.com/office/drawing/2014/main" id="{E6C7B029-D1CA-4078-8700-28BC479D627E}"/>
            </a:ext>
          </a:extLst>
        </xdr:cNvPr>
        <xdr:cNvCxnSpPr/>
      </xdr:nvCxnSpPr>
      <xdr:spPr>
        <a:xfrm rot="16200000" flipH="1">
          <a:off x="10601905"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145785</xdr:colOff>
      <xdr:row>47</xdr:row>
      <xdr:rowOff>38876</xdr:rowOff>
    </xdr:from>
    <xdr:to>
      <xdr:col>42</xdr:col>
      <xdr:colOff>241036</xdr:colOff>
      <xdr:row>48</xdr:row>
      <xdr:rowOff>129984</xdr:rowOff>
    </xdr:to>
    <xdr:cxnSp macro="">
      <xdr:nvCxnSpPr>
        <xdr:cNvPr id="3103" name="Elbow Connector 55">
          <a:extLst>
            <a:ext uri="{FF2B5EF4-FFF2-40B4-BE49-F238E27FC236}">
              <a16:creationId xmlns:a16="http://schemas.microsoft.com/office/drawing/2014/main" id="{1FFF3A3D-8D06-425B-AAAA-2EA846AC27BC}"/>
            </a:ext>
          </a:extLst>
        </xdr:cNvPr>
        <xdr:cNvCxnSpPr/>
      </xdr:nvCxnSpPr>
      <xdr:spPr>
        <a:xfrm rot="16200000" flipH="1">
          <a:off x="13103801"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136066</xdr:colOff>
      <xdr:row>47</xdr:row>
      <xdr:rowOff>38876</xdr:rowOff>
    </xdr:from>
    <xdr:to>
      <xdr:col>44</xdr:col>
      <xdr:colOff>231317</xdr:colOff>
      <xdr:row>48</xdr:row>
      <xdr:rowOff>129984</xdr:rowOff>
    </xdr:to>
    <xdr:cxnSp macro="">
      <xdr:nvCxnSpPr>
        <xdr:cNvPr id="3104" name="Elbow Connector 55">
          <a:extLst>
            <a:ext uri="{FF2B5EF4-FFF2-40B4-BE49-F238E27FC236}">
              <a16:creationId xmlns:a16="http://schemas.microsoft.com/office/drawing/2014/main" id="{55B9CEA6-1F61-45F8-9A98-96416FD3ED1A}"/>
            </a:ext>
          </a:extLst>
        </xdr:cNvPr>
        <xdr:cNvCxnSpPr/>
      </xdr:nvCxnSpPr>
      <xdr:spPr>
        <a:xfrm rot="16200000" flipH="1">
          <a:off x="13832755"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126347</xdr:colOff>
      <xdr:row>55</xdr:row>
      <xdr:rowOff>38876</xdr:rowOff>
    </xdr:from>
    <xdr:to>
      <xdr:col>2</xdr:col>
      <xdr:colOff>221598</xdr:colOff>
      <xdr:row>56</xdr:row>
      <xdr:rowOff>129984</xdr:rowOff>
    </xdr:to>
    <xdr:cxnSp macro="">
      <xdr:nvCxnSpPr>
        <xdr:cNvPr id="3105" name="Elbow Connector 55">
          <a:extLst>
            <a:ext uri="{FF2B5EF4-FFF2-40B4-BE49-F238E27FC236}">
              <a16:creationId xmlns:a16="http://schemas.microsoft.com/office/drawing/2014/main" id="{D0345C01-434E-4037-80D4-39551AA270BE}"/>
            </a:ext>
          </a:extLst>
        </xdr:cNvPr>
        <xdr:cNvCxnSpPr/>
      </xdr:nvCxnSpPr>
      <xdr:spPr>
        <a:xfrm rot="16200000" flipH="1">
          <a:off x="526914" y="11194661"/>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145791</xdr:colOff>
      <xdr:row>55</xdr:row>
      <xdr:rowOff>77752</xdr:rowOff>
    </xdr:from>
    <xdr:to>
      <xdr:col>6</xdr:col>
      <xdr:colOff>241042</xdr:colOff>
      <xdr:row>56</xdr:row>
      <xdr:rowOff>168860</xdr:rowOff>
    </xdr:to>
    <xdr:cxnSp macro="">
      <xdr:nvCxnSpPr>
        <xdr:cNvPr id="3106" name="Elbow Connector 55">
          <a:extLst>
            <a:ext uri="{FF2B5EF4-FFF2-40B4-BE49-F238E27FC236}">
              <a16:creationId xmlns:a16="http://schemas.microsoft.com/office/drawing/2014/main" id="{BB11E20E-8D45-48B0-B617-07217F51B4E2}"/>
            </a:ext>
          </a:extLst>
        </xdr:cNvPr>
        <xdr:cNvCxnSpPr/>
      </xdr:nvCxnSpPr>
      <xdr:spPr>
        <a:xfrm rot="16200000" flipH="1">
          <a:off x="1790440" y="11233537"/>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116628</xdr:colOff>
      <xdr:row>55</xdr:row>
      <xdr:rowOff>38876</xdr:rowOff>
    </xdr:from>
    <xdr:to>
      <xdr:col>12</xdr:col>
      <xdr:colOff>211879</xdr:colOff>
      <xdr:row>56</xdr:row>
      <xdr:rowOff>129983</xdr:rowOff>
    </xdr:to>
    <xdr:cxnSp macro="">
      <xdr:nvCxnSpPr>
        <xdr:cNvPr id="3107" name="Elbow Connector 55">
          <a:extLst>
            <a:ext uri="{FF2B5EF4-FFF2-40B4-BE49-F238E27FC236}">
              <a16:creationId xmlns:a16="http://schemas.microsoft.com/office/drawing/2014/main" id="{EFF454D0-E625-4397-8E4E-B3A8C4794212}"/>
            </a:ext>
          </a:extLst>
        </xdr:cNvPr>
        <xdr:cNvCxnSpPr/>
      </xdr:nvCxnSpPr>
      <xdr:spPr>
        <a:xfrm rot="16200000" flipH="1">
          <a:off x="3656557"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116630</xdr:colOff>
      <xdr:row>55</xdr:row>
      <xdr:rowOff>48595</xdr:rowOff>
    </xdr:from>
    <xdr:to>
      <xdr:col>16</xdr:col>
      <xdr:colOff>211881</xdr:colOff>
      <xdr:row>56</xdr:row>
      <xdr:rowOff>139702</xdr:rowOff>
    </xdr:to>
    <xdr:cxnSp macro="">
      <xdr:nvCxnSpPr>
        <xdr:cNvPr id="3108" name="Elbow Connector 55">
          <a:extLst>
            <a:ext uri="{FF2B5EF4-FFF2-40B4-BE49-F238E27FC236}">
              <a16:creationId xmlns:a16="http://schemas.microsoft.com/office/drawing/2014/main" id="{11AEBB84-7C8C-4A91-B442-34A10DE62686}"/>
            </a:ext>
          </a:extLst>
        </xdr:cNvPr>
        <xdr:cNvCxnSpPr/>
      </xdr:nvCxnSpPr>
      <xdr:spPr>
        <a:xfrm rot="16200000" flipH="1">
          <a:off x="4900641" y="1120438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126349</xdr:colOff>
      <xdr:row>55</xdr:row>
      <xdr:rowOff>58315</xdr:rowOff>
    </xdr:from>
    <xdr:to>
      <xdr:col>10</xdr:col>
      <xdr:colOff>221600</xdr:colOff>
      <xdr:row>56</xdr:row>
      <xdr:rowOff>149422</xdr:rowOff>
    </xdr:to>
    <xdr:cxnSp macro="">
      <xdr:nvCxnSpPr>
        <xdr:cNvPr id="3109" name="Elbow Connector 55">
          <a:extLst>
            <a:ext uri="{FF2B5EF4-FFF2-40B4-BE49-F238E27FC236}">
              <a16:creationId xmlns:a16="http://schemas.microsoft.com/office/drawing/2014/main" id="{1774A601-FDE2-4EDC-9C27-12F6AEA422FD}"/>
            </a:ext>
          </a:extLst>
        </xdr:cNvPr>
        <xdr:cNvCxnSpPr/>
      </xdr:nvCxnSpPr>
      <xdr:spPr>
        <a:xfrm rot="16200000" flipH="1">
          <a:off x="3044237" y="1121410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116628</xdr:colOff>
      <xdr:row>55</xdr:row>
      <xdr:rowOff>77754</xdr:rowOff>
    </xdr:from>
    <xdr:to>
      <xdr:col>8</xdr:col>
      <xdr:colOff>211879</xdr:colOff>
      <xdr:row>56</xdr:row>
      <xdr:rowOff>168861</xdr:rowOff>
    </xdr:to>
    <xdr:cxnSp macro="">
      <xdr:nvCxnSpPr>
        <xdr:cNvPr id="3110" name="Elbow Connector 55">
          <a:extLst>
            <a:ext uri="{FF2B5EF4-FFF2-40B4-BE49-F238E27FC236}">
              <a16:creationId xmlns:a16="http://schemas.microsoft.com/office/drawing/2014/main" id="{A94ED1BB-8C7A-4DF4-8239-A5ABAF625D76}"/>
            </a:ext>
          </a:extLst>
        </xdr:cNvPr>
        <xdr:cNvCxnSpPr/>
      </xdr:nvCxnSpPr>
      <xdr:spPr>
        <a:xfrm rot="16200000" flipH="1">
          <a:off x="2412476" y="11233539"/>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126347</xdr:colOff>
      <xdr:row>55</xdr:row>
      <xdr:rowOff>38876</xdr:rowOff>
    </xdr:from>
    <xdr:to>
      <xdr:col>4</xdr:col>
      <xdr:colOff>221598</xdr:colOff>
      <xdr:row>56</xdr:row>
      <xdr:rowOff>129983</xdr:rowOff>
    </xdr:to>
    <xdr:cxnSp macro="">
      <xdr:nvCxnSpPr>
        <xdr:cNvPr id="3111" name="Elbow Connector 55">
          <a:extLst>
            <a:ext uri="{FF2B5EF4-FFF2-40B4-BE49-F238E27FC236}">
              <a16:creationId xmlns:a16="http://schemas.microsoft.com/office/drawing/2014/main" id="{7BB830AE-D6C1-4411-BE88-D7546C9AEB5C}"/>
            </a:ext>
          </a:extLst>
        </xdr:cNvPr>
        <xdr:cNvCxnSpPr/>
      </xdr:nvCxnSpPr>
      <xdr:spPr>
        <a:xfrm rot="16200000" flipH="1">
          <a:off x="1148955"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136068</xdr:colOff>
      <xdr:row>71</xdr:row>
      <xdr:rowOff>38876</xdr:rowOff>
    </xdr:from>
    <xdr:to>
      <xdr:col>4</xdr:col>
      <xdr:colOff>231319</xdr:colOff>
      <xdr:row>72</xdr:row>
      <xdr:rowOff>129983</xdr:rowOff>
    </xdr:to>
    <xdr:cxnSp macro="">
      <xdr:nvCxnSpPr>
        <xdr:cNvPr id="3112" name="Elbow Connector 55">
          <a:extLst>
            <a:ext uri="{FF2B5EF4-FFF2-40B4-BE49-F238E27FC236}">
              <a16:creationId xmlns:a16="http://schemas.microsoft.com/office/drawing/2014/main" id="{8102BBC2-4A3B-444B-8CEB-5C5F7F2E00C6}"/>
            </a:ext>
          </a:extLst>
        </xdr:cNvPr>
        <xdr:cNvCxnSpPr/>
      </xdr:nvCxnSpPr>
      <xdr:spPr>
        <a:xfrm rot="16200000" flipH="1">
          <a:off x="1158676" y="14421498"/>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145790</xdr:colOff>
      <xdr:row>71</xdr:row>
      <xdr:rowOff>48595</xdr:rowOff>
    </xdr:from>
    <xdr:to>
      <xdr:col>36</xdr:col>
      <xdr:colOff>241041</xdr:colOff>
      <xdr:row>72</xdr:row>
      <xdr:rowOff>139702</xdr:rowOff>
    </xdr:to>
    <xdr:cxnSp macro="">
      <xdr:nvCxnSpPr>
        <xdr:cNvPr id="3113" name="Elbow Connector 55">
          <a:extLst>
            <a:ext uri="{FF2B5EF4-FFF2-40B4-BE49-F238E27FC236}">
              <a16:creationId xmlns:a16="http://schemas.microsoft.com/office/drawing/2014/main" id="{A301004D-8B18-4615-99A1-DE255EDF3F7D}"/>
            </a:ext>
          </a:extLst>
        </xdr:cNvPr>
        <xdr:cNvCxnSpPr/>
      </xdr:nvCxnSpPr>
      <xdr:spPr>
        <a:xfrm rot="16200000" flipH="1">
          <a:off x="11237683" y="14431217"/>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155510</xdr:colOff>
      <xdr:row>63</xdr:row>
      <xdr:rowOff>48595</xdr:rowOff>
    </xdr:from>
    <xdr:to>
      <xdr:col>38</xdr:col>
      <xdr:colOff>250761</xdr:colOff>
      <xdr:row>64</xdr:row>
      <xdr:rowOff>147731</xdr:rowOff>
    </xdr:to>
    <xdr:cxnSp macro="">
      <xdr:nvCxnSpPr>
        <xdr:cNvPr id="3114" name="Elbow Connector 55">
          <a:extLst>
            <a:ext uri="{FF2B5EF4-FFF2-40B4-BE49-F238E27FC236}">
              <a16:creationId xmlns:a16="http://schemas.microsoft.com/office/drawing/2014/main" id="{247C84EC-F2CB-4C53-B89E-62B332429399}"/>
            </a:ext>
          </a:extLst>
        </xdr:cNvPr>
        <xdr:cNvCxnSpPr/>
      </xdr:nvCxnSpPr>
      <xdr:spPr>
        <a:xfrm rot="16200000" flipH="1">
          <a:off x="11865429"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63</xdr:row>
      <xdr:rowOff>48595</xdr:rowOff>
    </xdr:from>
    <xdr:to>
      <xdr:col>40</xdr:col>
      <xdr:colOff>241036</xdr:colOff>
      <xdr:row>64</xdr:row>
      <xdr:rowOff>147731</xdr:rowOff>
    </xdr:to>
    <xdr:cxnSp macro="">
      <xdr:nvCxnSpPr>
        <xdr:cNvPr id="3115" name="Elbow Connector 55">
          <a:extLst>
            <a:ext uri="{FF2B5EF4-FFF2-40B4-BE49-F238E27FC236}">
              <a16:creationId xmlns:a16="http://schemas.microsoft.com/office/drawing/2014/main" id="{AF9D5302-45F4-45F2-B04B-3364B902065F}"/>
            </a:ext>
          </a:extLst>
        </xdr:cNvPr>
        <xdr:cNvCxnSpPr/>
      </xdr:nvCxnSpPr>
      <xdr:spPr>
        <a:xfrm rot="16200000" flipH="1">
          <a:off x="12477745"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145787</xdr:colOff>
      <xdr:row>63</xdr:row>
      <xdr:rowOff>77753</xdr:rowOff>
    </xdr:from>
    <xdr:to>
      <xdr:col>42</xdr:col>
      <xdr:colOff>241038</xdr:colOff>
      <xdr:row>64</xdr:row>
      <xdr:rowOff>176889</xdr:rowOff>
    </xdr:to>
    <xdr:cxnSp macro="">
      <xdr:nvCxnSpPr>
        <xdr:cNvPr id="3116" name="Elbow Connector 55">
          <a:extLst>
            <a:ext uri="{FF2B5EF4-FFF2-40B4-BE49-F238E27FC236}">
              <a16:creationId xmlns:a16="http://schemas.microsoft.com/office/drawing/2014/main" id="{3FF0A8A8-C053-4004-BBED-55AE3629B8FE}"/>
            </a:ext>
          </a:extLst>
        </xdr:cNvPr>
        <xdr:cNvCxnSpPr/>
      </xdr:nvCxnSpPr>
      <xdr:spPr>
        <a:xfrm rot="16200000" flipH="1">
          <a:off x="13099788" y="1285097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145786</xdr:colOff>
      <xdr:row>63</xdr:row>
      <xdr:rowOff>126351</xdr:rowOff>
    </xdr:from>
    <xdr:to>
      <xdr:col>44</xdr:col>
      <xdr:colOff>241037</xdr:colOff>
      <xdr:row>65</xdr:row>
      <xdr:rowOff>31100</xdr:rowOff>
    </xdr:to>
    <xdr:cxnSp macro="">
      <xdr:nvCxnSpPr>
        <xdr:cNvPr id="3117" name="Elbow Connector 55">
          <a:extLst>
            <a:ext uri="{FF2B5EF4-FFF2-40B4-BE49-F238E27FC236}">
              <a16:creationId xmlns:a16="http://schemas.microsoft.com/office/drawing/2014/main" id="{15FE2938-B520-4E2D-89C7-8514FF8F2777}"/>
            </a:ext>
          </a:extLst>
        </xdr:cNvPr>
        <xdr:cNvCxnSpPr/>
      </xdr:nvCxnSpPr>
      <xdr:spPr>
        <a:xfrm rot="16200000" flipH="1">
          <a:off x="13838460" y="1289956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106909</xdr:colOff>
      <xdr:row>71</xdr:row>
      <xdr:rowOff>68033</xdr:rowOff>
    </xdr:from>
    <xdr:to>
      <xdr:col>2</xdr:col>
      <xdr:colOff>202160</xdr:colOff>
      <xdr:row>72</xdr:row>
      <xdr:rowOff>167170</xdr:rowOff>
    </xdr:to>
    <xdr:cxnSp macro="">
      <xdr:nvCxnSpPr>
        <xdr:cNvPr id="3118" name="Elbow Connector 55">
          <a:extLst>
            <a:ext uri="{FF2B5EF4-FFF2-40B4-BE49-F238E27FC236}">
              <a16:creationId xmlns:a16="http://schemas.microsoft.com/office/drawing/2014/main" id="{13738EFE-47A7-4201-8187-EFDFFADDAE1D}"/>
            </a:ext>
          </a:extLst>
        </xdr:cNvPr>
        <xdr:cNvCxnSpPr/>
      </xdr:nvCxnSpPr>
      <xdr:spPr>
        <a:xfrm rot="16200000" flipH="1">
          <a:off x="503461" y="1445467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116629</xdr:colOff>
      <xdr:row>71</xdr:row>
      <xdr:rowOff>38876</xdr:rowOff>
    </xdr:from>
    <xdr:to>
      <xdr:col>10</xdr:col>
      <xdr:colOff>211880</xdr:colOff>
      <xdr:row>72</xdr:row>
      <xdr:rowOff>138013</xdr:rowOff>
    </xdr:to>
    <xdr:cxnSp macro="">
      <xdr:nvCxnSpPr>
        <xdr:cNvPr id="3119" name="Elbow Connector 55">
          <a:extLst>
            <a:ext uri="{FF2B5EF4-FFF2-40B4-BE49-F238E27FC236}">
              <a16:creationId xmlns:a16="http://schemas.microsoft.com/office/drawing/2014/main" id="{82289A77-BA46-498D-8430-6605E604C760}"/>
            </a:ext>
          </a:extLst>
        </xdr:cNvPr>
        <xdr:cNvCxnSpPr/>
      </xdr:nvCxnSpPr>
      <xdr:spPr>
        <a:xfrm rot="16200000" flipH="1">
          <a:off x="3030502"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126347</xdr:colOff>
      <xdr:row>71</xdr:row>
      <xdr:rowOff>48595</xdr:rowOff>
    </xdr:from>
    <xdr:to>
      <xdr:col>14</xdr:col>
      <xdr:colOff>221598</xdr:colOff>
      <xdr:row>72</xdr:row>
      <xdr:rowOff>147732</xdr:rowOff>
    </xdr:to>
    <xdr:cxnSp macro="">
      <xdr:nvCxnSpPr>
        <xdr:cNvPr id="3087" name="Elbow Connector 55">
          <a:extLst>
            <a:ext uri="{FF2B5EF4-FFF2-40B4-BE49-F238E27FC236}">
              <a16:creationId xmlns:a16="http://schemas.microsoft.com/office/drawing/2014/main" id="{77E08341-B2B9-4A6E-BE46-3E959D9EBCB0}"/>
            </a:ext>
          </a:extLst>
        </xdr:cNvPr>
        <xdr:cNvCxnSpPr/>
      </xdr:nvCxnSpPr>
      <xdr:spPr>
        <a:xfrm rot="16200000" flipH="1">
          <a:off x="4284302"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145793</xdr:colOff>
      <xdr:row>71</xdr:row>
      <xdr:rowOff>48595</xdr:rowOff>
    </xdr:from>
    <xdr:to>
      <xdr:col>16</xdr:col>
      <xdr:colOff>241044</xdr:colOff>
      <xdr:row>72</xdr:row>
      <xdr:rowOff>147732</xdr:rowOff>
    </xdr:to>
    <xdr:cxnSp macro="">
      <xdr:nvCxnSpPr>
        <xdr:cNvPr id="3120" name="Elbow Connector 55">
          <a:extLst>
            <a:ext uri="{FF2B5EF4-FFF2-40B4-BE49-F238E27FC236}">
              <a16:creationId xmlns:a16="http://schemas.microsoft.com/office/drawing/2014/main" id="{F110F543-C4AA-448C-B5C7-B70AB4280EE3}"/>
            </a:ext>
          </a:extLst>
        </xdr:cNvPr>
        <xdr:cNvCxnSpPr/>
      </xdr:nvCxnSpPr>
      <xdr:spPr>
        <a:xfrm rot="16200000" flipH="1">
          <a:off x="4925789"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145787</xdr:colOff>
      <xdr:row>71</xdr:row>
      <xdr:rowOff>38876</xdr:rowOff>
    </xdr:from>
    <xdr:to>
      <xdr:col>18</xdr:col>
      <xdr:colOff>241038</xdr:colOff>
      <xdr:row>72</xdr:row>
      <xdr:rowOff>138013</xdr:rowOff>
    </xdr:to>
    <xdr:cxnSp macro="">
      <xdr:nvCxnSpPr>
        <xdr:cNvPr id="3121" name="Elbow Connector 55">
          <a:extLst>
            <a:ext uri="{FF2B5EF4-FFF2-40B4-BE49-F238E27FC236}">
              <a16:creationId xmlns:a16="http://schemas.microsoft.com/office/drawing/2014/main" id="{297E663C-5D1F-4B19-A73B-8075248CB8F4}"/>
            </a:ext>
          </a:extLst>
        </xdr:cNvPr>
        <xdr:cNvCxnSpPr/>
      </xdr:nvCxnSpPr>
      <xdr:spPr>
        <a:xfrm rot="16200000" flipH="1">
          <a:off x="554782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145785</xdr:colOff>
      <xdr:row>71</xdr:row>
      <xdr:rowOff>38876</xdr:rowOff>
    </xdr:from>
    <xdr:to>
      <xdr:col>24</xdr:col>
      <xdr:colOff>241036</xdr:colOff>
      <xdr:row>72</xdr:row>
      <xdr:rowOff>138013</xdr:rowOff>
    </xdr:to>
    <xdr:cxnSp macro="">
      <xdr:nvCxnSpPr>
        <xdr:cNvPr id="3122" name="Elbow Connector 55">
          <a:extLst>
            <a:ext uri="{FF2B5EF4-FFF2-40B4-BE49-F238E27FC236}">
              <a16:creationId xmlns:a16="http://schemas.microsoft.com/office/drawing/2014/main" id="{CE9B1EC0-F2CE-4AC7-ADCF-A0664382B5C8}"/>
            </a:ext>
          </a:extLst>
        </xdr:cNvPr>
        <xdr:cNvCxnSpPr/>
      </xdr:nvCxnSpPr>
      <xdr:spPr>
        <a:xfrm rot="16200000" flipH="1">
          <a:off x="741394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165224</xdr:colOff>
      <xdr:row>71</xdr:row>
      <xdr:rowOff>38876</xdr:rowOff>
    </xdr:from>
    <xdr:to>
      <xdr:col>28</xdr:col>
      <xdr:colOff>260475</xdr:colOff>
      <xdr:row>72</xdr:row>
      <xdr:rowOff>138013</xdr:rowOff>
    </xdr:to>
    <xdr:cxnSp macro="">
      <xdr:nvCxnSpPr>
        <xdr:cNvPr id="3123" name="Elbow Connector 55">
          <a:extLst>
            <a:ext uri="{FF2B5EF4-FFF2-40B4-BE49-F238E27FC236}">
              <a16:creationId xmlns:a16="http://schemas.microsoft.com/office/drawing/2014/main" id="{B04705B2-2AFA-4508-8E5C-EEEE425E330B}"/>
            </a:ext>
          </a:extLst>
        </xdr:cNvPr>
        <xdr:cNvCxnSpPr/>
      </xdr:nvCxnSpPr>
      <xdr:spPr>
        <a:xfrm rot="16200000" flipH="1">
          <a:off x="8735781"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155508</xdr:colOff>
      <xdr:row>71</xdr:row>
      <xdr:rowOff>48595</xdr:rowOff>
    </xdr:from>
    <xdr:to>
      <xdr:col>26</xdr:col>
      <xdr:colOff>250759</xdr:colOff>
      <xdr:row>72</xdr:row>
      <xdr:rowOff>147732</xdr:rowOff>
    </xdr:to>
    <xdr:cxnSp macro="">
      <xdr:nvCxnSpPr>
        <xdr:cNvPr id="3085" name="Elbow Connector 55">
          <a:extLst>
            <a:ext uri="{FF2B5EF4-FFF2-40B4-BE49-F238E27FC236}">
              <a16:creationId xmlns:a16="http://schemas.microsoft.com/office/drawing/2014/main" id="{84862637-A88F-46DA-A7E2-D471BC4556C7}"/>
            </a:ext>
          </a:extLst>
        </xdr:cNvPr>
        <xdr:cNvCxnSpPr/>
      </xdr:nvCxnSpPr>
      <xdr:spPr>
        <a:xfrm rot="16200000" flipH="1">
          <a:off x="8045708" y="14435232"/>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145788</xdr:colOff>
      <xdr:row>71</xdr:row>
      <xdr:rowOff>77754</xdr:rowOff>
    </xdr:from>
    <xdr:to>
      <xdr:col>30</xdr:col>
      <xdr:colOff>241039</xdr:colOff>
      <xdr:row>72</xdr:row>
      <xdr:rowOff>176891</xdr:rowOff>
    </xdr:to>
    <xdr:cxnSp macro="">
      <xdr:nvCxnSpPr>
        <xdr:cNvPr id="3124" name="Elbow Connector 55">
          <a:extLst>
            <a:ext uri="{FF2B5EF4-FFF2-40B4-BE49-F238E27FC236}">
              <a16:creationId xmlns:a16="http://schemas.microsoft.com/office/drawing/2014/main" id="{212F705B-F650-41FF-8810-C0DD808B192A}"/>
            </a:ext>
          </a:extLst>
        </xdr:cNvPr>
        <xdr:cNvCxnSpPr/>
      </xdr:nvCxnSpPr>
      <xdr:spPr>
        <a:xfrm rot="16200000" flipH="1">
          <a:off x="9309228" y="14464391"/>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126351</xdr:colOff>
      <xdr:row>79</xdr:row>
      <xdr:rowOff>77752</xdr:rowOff>
    </xdr:from>
    <xdr:to>
      <xdr:col>18</xdr:col>
      <xdr:colOff>221602</xdr:colOff>
      <xdr:row>80</xdr:row>
      <xdr:rowOff>176889</xdr:rowOff>
    </xdr:to>
    <xdr:cxnSp macro="">
      <xdr:nvCxnSpPr>
        <xdr:cNvPr id="3125" name="Elbow Connector 55">
          <a:extLst>
            <a:ext uri="{FF2B5EF4-FFF2-40B4-BE49-F238E27FC236}">
              <a16:creationId xmlns:a16="http://schemas.microsoft.com/office/drawing/2014/main" id="{E77CB468-1740-434F-AAF5-5284F59DEADB}"/>
            </a:ext>
          </a:extLst>
        </xdr:cNvPr>
        <xdr:cNvCxnSpPr/>
      </xdr:nvCxnSpPr>
      <xdr:spPr>
        <a:xfrm rot="16200000" flipH="1">
          <a:off x="5528388" y="16077807"/>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155507</xdr:colOff>
      <xdr:row>79</xdr:row>
      <xdr:rowOff>97191</xdr:rowOff>
    </xdr:from>
    <xdr:to>
      <xdr:col>24</xdr:col>
      <xdr:colOff>250758</xdr:colOff>
      <xdr:row>81</xdr:row>
      <xdr:rowOff>1940</xdr:rowOff>
    </xdr:to>
    <xdr:cxnSp macro="">
      <xdr:nvCxnSpPr>
        <xdr:cNvPr id="3126" name="Elbow Connector 55">
          <a:extLst>
            <a:ext uri="{FF2B5EF4-FFF2-40B4-BE49-F238E27FC236}">
              <a16:creationId xmlns:a16="http://schemas.microsoft.com/office/drawing/2014/main" id="{65B735BE-2257-4711-AF65-34609C333314}"/>
            </a:ext>
          </a:extLst>
        </xdr:cNvPr>
        <xdr:cNvCxnSpPr/>
      </xdr:nvCxnSpPr>
      <xdr:spPr>
        <a:xfrm rot="16200000" flipH="1">
          <a:off x="7423666" y="16097246"/>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155504</xdr:colOff>
      <xdr:row>79</xdr:row>
      <xdr:rowOff>106910</xdr:rowOff>
    </xdr:from>
    <xdr:to>
      <xdr:col>28</xdr:col>
      <xdr:colOff>250755</xdr:colOff>
      <xdr:row>81</xdr:row>
      <xdr:rowOff>11659</xdr:rowOff>
    </xdr:to>
    <xdr:cxnSp macro="">
      <xdr:nvCxnSpPr>
        <xdr:cNvPr id="3127" name="Elbow Connector 55">
          <a:extLst>
            <a:ext uri="{FF2B5EF4-FFF2-40B4-BE49-F238E27FC236}">
              <a16:creationId xmlns:a16="http://schemas.microsoft.com/office/drawing/2014/main" id="{645DD8F4-760B-426E-A38A-059C8F37D190}"/>
            </a:ext>
          </a:extLst>
        </xdr:cNvPr>
        <xdr:cNvCxnSpPr/>
      </xdr:nvCxnSpPr>
      <xdr:spPr>
        <a:xfrm rot="16200000" flipH="1">
          <a:off x="8696903" y="1610696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126351</xdr:colOff>
      <xdr:row>79</xdr:row>
      <xdr:rowOff>97190</xdr:rowOff>
    </xdr:from>
    <xdr:to>
      <xdr:col>26</xdr:col>
      <xdr:colOff>221602</xdr:colOff>
      <xdr:row>81</xdr:row>
      <xdr:rowOff>1939</xdr:rowOff>
    </xdr:to>
    <xdr:cxnSp macro="">
      <xdr:nvCxnSpPr>
        <xdr:cNvPr id="3128" name="Elbow Connector 55">
          <a:extLst>
            <a:ext uri="{FF2B5EF4-FFF2-40B4-BE49-F238E27FC236}">
              <a16:creationId xmlns:a16="http://schemas.microsoft.com/office/drawing/2014/main" id="{724245F9-570C-485C-A9C6-8F6D94658877}"/>
            </a:ext>
          </a:extLst>
        </xdr:cNvPr>
        <xdr:cNvCxnSpPr/>
      </xdr:nvCxnSpPr>
      <xdr:spPr>
        <a:xfrm rot="16200000" flipH="1">
          <a:off x="8016551" y="1609724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126349</xdr:colOff>
      <xdr:row>79</xdr:row>
      <xdr:rowOff>77753</xdr:rowOff>
    </xdr:from>
    <xdr:to>
      <xdr:col>30</xdr:col>
      <xdr:colOff>221600</xdr:colOff>
      <xdr:row>80</xdr:row>
      <xdr:rowOff>176890</xdr:rowOff>
    </xdr:to>
    <xdr:cxnSp macro="">
      <xdr:nvCxnSpPr>
        <xdr:cNvPr id="3129" name="Elbow Connector 55">
          <a:extLst>
            <a:ext uri="{FF2B5EF4-FFF2-40B4-BE49-F238E27FC236}">
              <a16:creationId xmlns:a16="http://schemas.microsoft.com/office/drawing/2014/main" id="{AA10223B-9F2F-4FFD-8504-72108966F4CC}"/>
            </a:ext>
          </a:extLst>
        </xdr:cNvPr>
        <xdr:cNvCxnSpPr/>
      </xdr:nvCxnSpPr>
      <xdr:spPr>
        <a:xfrm rot="16200000" flipH="1">
          <a:off x="9289789" y="16077808"/>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145794</xdr:colOff>
      <xdr:row>79</xdr:row>
      <xdr:rowOff>116635</xdr:rowOff>
    </xdr:from>
    <xdr:to>
      <xdr:col>40</xdr:col>
      <xdr:colOff>260477</xdr:colOff>
      <xdr:row>81</xdr:row>
      <xdr:rowOff>1940</xdr:rowOff>
    </xdr:to>
    <xdr:cxnSp macro="">
      <xdr:nvCxnSpPr>
        <xdr:cNvPr id="3130" name="Elbow Connector 55">
          <a:extLst>
            <a:ext uri="{FF2B5EF4-FFF2-40B4-BE49-F238E27FC236}">
              <a16:creationId xmlns:a16="http://schemas.microsoft.com/office/drawing/2014/main" id="{01C835D6-65EE-403C-AE38-E77DDF71508E}"/>
            </a:ext>
          </a:extLst>
        </xdr:cNvPr>
        <xdr:cNvCxnSpPr/>
      </xdr:nvCxnSpPr>
      <xdr:spPr>
        <a:xfrm rot="16200000" flipH="1">
          <a:off x="12468034" y="16097252"/>
          <a:ext cx="332397" cy="1146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186122</xdr:colOff>
      <xdr:row>87</xdr:row>
      <xdr:rowOff>109482</xdr:rowOff>
    </xdr:from>
    <xdr:to>
      <xdr:col>32</xdr:col>
      <xdr:colOff>260480</xdr:colOff>
      <xdr:row>88</xdr:row>
      <xdr:rowOff>157451</xdr:rowOff>
    </xdr:to>
    <xdr:cxnSp macro="">
      <xdr:nvCxnSpPr>
        <xdr:cNvPr id="3131" name="Elbow Connector 55">
          <a:extLst>
            <a:ext uri="{FF2B5EF4-FFF2-40B4-BE49-F238E27FC236}">
              <a16:creationId xmlns:a16="http://schemas.microsoft.com/office/drawing/2014/main" id="{AACE5735-2890-495D-8685-1F4880954D11}"/>
            </a:ext>
          </a:extLst>
        </xdr:cNvPr>
        <xdr:cNvCxnSpPr/>
      </xdr:nvCxnSpPr>
      <xdr:spPr>
        <a:xfrm rot="16200000" flipH="1">
          <a:off x="10353842" y="17159176"/>
          <a:ext cx="299779" cy="7435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136071</xdr:colOff>
      <xdr:row>87</xdr:row>
      <xdr:rowOff>145790</xdr:rowOff>
    </xdr:from>
    <xdr:to>
      <xdr:col>16</xdr:col>
      <xdr:colOff>211879</xdr:colOff>
      <xdr:row>89</xdr:row>
      <xdr:rowOff>1941</xdr:rowOff>
    </xdr:to>
    <xdr:cxnSp macro="">
      <xdr:nvCxnSpPr>
        <xdr:cNvPr id="3132" name="Elbow Connector 55">
          <a:extLst>
            <a:ext uri="{FF2B5EF4-FFF2-40B4-BE49-F238E27FC236}">
              <a16:creationId xmlns:a16="http://schemas.microsoft.com/office/drawing/2014/main" id="{4B162469-11A9-41B3-AA9B-ABB15B99A9CA}"/>
            </a:ext>
          </a:extLst>
        </xdr:cNvPr>
        <xdr:cNvCxnSpPr/>
      </xdr:nvCxnSpPr>
      <xdr:spPr>
        <a:xfrm rot="16200000" flipH="1">
          <a:off x="4930645" y="17744686"/>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184667</xdr:colOff>
      <xdr:row>87</xdr:row>
      <xdr:rowOff>97193</xdr:rowOff>
    </xdr:from>
    <xdr:to>
      <xdr:col>18</xdr:col>
      <xdr:colOff>260475</xdr:colOff>
      <xdr:row>88</xdr:row>
      <xdr:rowOff>147731</xdr:rowOff>
    </xdr:to>
    <xdr:cxnSp macro="">
      <xdr:nvCxnSpPr>
        <xdr:cNvPr id="3134" name="Elbow Connector 55">
          <a:extLst>
            <a:ext uri="{FF2B5EF4-FFF2-40B4-BE49-F238E27FC236}">
              <a16:creationId xmlns:a16="http://schemas.microsoft.com/office/drawing/2014/main" id="{43655ACF-6C01-440F-A797-8647AA3DE3D2}"/>
            </a:ext>
          </a:extLst>
        </xdr:cNvPr>
        <xdr:cNvCxnSpPr/>
      </xdr:nvCxnSpPr>
      <xdr:spPr>
        <a:xfrm rot="16200000" flipH="1">
          <a:off x="5601282" y="17696089"/>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165228</xdr:colOff>
      <xdr:row>87</xdr:row>
      <xdr:rowOff>116631</xdr:rowOff>
    </xdr:from>
    <xdr:to>
      <xdr:col>22</xdr:col>
      <xdr:colOff>241036</xdr:colOff>
      <xdr:row>88</xdr:row>
      <xdr:rowOff>167169</xdr:rowOff>
    </xdr:to>
    <xdr:cxnSp macro="">
      <xdr:nvCxnSpPr>
        <xdr:cNvPr id="3135" name="Elbow Connector 55">
          <a:extLst>
            <a:ext uri="{FF2B5EF4-FFF2-40B4-BE49-F238E27FC236}">
              <a16:creationId xmlns:a16="http://schemas.microsoft.com/office/drawing/2014/main" id="{7A9335BC-FB3A-4A58-99AF-6EFD428FC0D1}"/>
            </a:ext>
          </a:extLst>
        </xdr:cNvPr>
        <xdr:cNvCxnSpPr/>
      </xdr:nvCxnSpPr>
      <xdr:spPr>
        <a:xfrm rot="16200000" flipH="1">
          <a:off x="6825924" y="1771552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165226</xdr:colOff>
      <xdr:row>87</xdr:row>
      <xdr:rowOff>126351</xdr:rowOff>
    </xdr:from>
    <xdr:to>
      <xdr:col>24</xdr:col>
      <xdr:colOff>241034</xdr:colOff>
      <xdr:row>88</xdr:row>
      <xdr:rowOff>176889</xdr:rowOff>
    </xdr:to>
    <xdr:cxnSp macro="">
      <xdr:nvCxnSpPr>
        <xdr:cNvPr id="3136" name="Elbow Connector 55">
          <a:extLst>
            <a:ext uri="{FF2B5EF4-FFF2-40B4-BE49-F238E27FC236}">
              <a16:creationId xmlns:a16="http://schemas.microsoft.com/office/drawing/2014/main" id="{AEFF1040-DB00-4260-87AE-5B58C54FF8FE}"/>
            </a:ext>
          </a:extLst>
        </xdr:cNvPr>
        <xdr:cNvCxnSpPr/>
      </xdr:nvCxnSpPr>
      <xdr:spPr>
        <a:xfrm rot="16200000" flipH="1">
          <a:off x="7447963" y="1772524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120431</xdr:colOff>
      <xdr:row>87</xdr:row>
      <xdr:rowOff>87585</xdr:rowOff>
    </xdr:from>
    <xdr:to>
      <xdr:col>34</xdr:col>
      <xdr:colOff>241038</xdr:colOff>
      <xdr:row>88</xdr:row>
      <xdr:rowOff>138012</xdr:rowOff>
    </xdr:to>
    <xdr:cxnSp macro="">
      <xdr:nvCxnSpPr>
        <xdr:cNvPr id="3033" name="Elbow Connector 55">
          <a:extLst>
            <a:ext uri="{FF2B5EF4-FFF2-40B4-BE49-F238E27FC236}">
              <a16:creationId xmlns:a16="http://schemas.microsoft.com/office/drawing/2014/main" id="{BDC48E8F-A33A-4F4C-9F03-4798245D6AD7}"/>
            </a:ext>
          </a:extLst>
        </xdr:cNvPr>
        <xdr:cNvCxnSpPr/>
      </xdr:nvCxnSpPr>
      <xdr:spPr>
        <a:xfrm rot="16200000" flipH="1">
          <a:off x="10934099" y="17115383"/>
          <a:ext cx="302237" cy="120607"/>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109484</xdr:colOff>
      <xdr:row>87</xdr:row>
      <xdr:rowOff>98533</xdr:rowOff>
    </xdr:from>
    <xdr:to>
      <xdr:col>36</xdr:col>
      <xdr:colOff>231320</xdr:colOff>
      <xdr:row>88</xdr:row>
      <xdr:rowOff>157450</xdr:rowOff>
    </xdr:to>
    <xdr:cxnSp macro="">
      <xdr:nvCxnSpPr>
        <xdr:cNvPr id="3133" name="Elbow Connector 55">
          <a:extLst>
            <a:ext uri="{FF2B5EF4-FFF2-40B4-BE49-F238E27FC236}">
              <a16:creationId xmlns:a16="http://schemas.microsoft.com/office/drawing/2014/main" id="{9EAD2E55-4BB1-420A-BF6E-5488D5010E36}"/>
            </a:ext>
          </a:extLst>
        </xdr:cNvPr>
        <xdr:cNvCxnSpPr/>
      </xdr:nvCxnSpPr>
      <xdr:spPr>
        <a:xfrm rot="16200000" flipH="1">
          <a:off x="11543572" y="17129962"/>
          <a:ext cx="310727" cy="121836"/>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153276</xdr:colOff>
      <xdr:row>87</xdr:row>
      <xdr:rowOff>98534</xdr:rowOff>
    </xdr:from>
    <xdr:to>
      <xdr:col>38</xdr:col>
      <xdr:colOff>250758</xdr:colOff>
      <xdr:row>88</xdr:row>
      <xdr:rowOff>167170</xdr:rowOff>
    </xdr:to>
    <xdr:cxnSp macro="">
      <xdr:nvCxnSpPr>
        <xdr:cNvPr id="3137" name="Elbow Connector 55">
          <a:extLst>
            <a:ext uri="{FF2B5EF4-FFF2-40B4-BE49-F238E27FC236}">
              <a16:creationId xmlns:a16="http://schemas.microsoft.com/office/drawing/2014/main" id="{18EC81C7-BE1B-4916-8999-730B599FF50C}"/>
            </a:ext>
          </a:extLst>
        </xdr:cNvPr>
        <xdr:cNvCxnSpPr/>
      </xdr:nvCxnSpPr>
      <xdr:spPr>
        <a:xfrm rot="16200000" flipH="1">
          <a:off x="12238173" y="17146999"/>
          <a:ext cx="320446" cy="974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136070</xdr:colOff>
      <xdr:row>87</xdr:row>
      <xdr:rowOff>60772</xdr:rowOff>
    </xdr:from>
    <xdr:to>
      <xdr:col>42</xdr:col>
      <xdr:colOff>211878</xdr:colOff>
      <xdr:row>88</xdr:row>
      <xdr:rowOff>111310</xdr:rowOff>
    </xdr:to>
    <xdr:cxnSp macro="">
      <xdr:nvCxnSpPr>
        <xdr:cNvPr id="3073" name="Elbow Connector 55">
          <a:extLst>
            <a:ext uri="{FF2B5EF4-FFF2-40B4-BE49-F238E27FC236}">
              <a16:creationId xmlns:a16="http://schemas.microsoft.com/office/drawing/2014/main" id="{A8963802-3D69-4693-875D-9E020B6B1651}"/>
            </a:ext>
          </a:extLst>
        </xdr:cNvPr>
        <xdr:cNvCxnSpPr/>
      </xdr:nvCxnSpPr>
      <xdr:spPr>
        <a:xfrm rot="16200000" flipH="1">
          <a:off x="13467283" y="17111025"/>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145789</xdr:colOff>
      <xdr:row>87</xdr:row>
      <xdr:rowOff>77754</xdr:rowOff>
    </xdr:from>
    <xdr:to>
      <xdr:col>44</xdr:col>
      <xdr:colOff>221597</xdr:colOff>
      <xdr:row>88</xdr:row>
      <xdr:rowOff>128292</xdr:rowOff>
    </xdr:to>
    <xdr:cxnSp macro="">
      <xdr:nvCxnSpPr>
        <xdr:cNvPr id="3138" name="Elbow Connector 55">
          <a:extLst>
            <a:ext uri="{FF2B5EF4-FFF2-40B4-BE49-F238E27FC236}">
              <a16:creationId xmlns:a16="http://schemas.microsoft.com/office/drawing/2014/main" id="{AE94496A-835F-42DD-A9CE-4AEE6FFF67BF}"/>
            </a:ext>
          </a:extLst>
        </xdr:cNvPr>
        <xdr:cNvCxnSpPr/>
      </xdr:nvCxnSpPr>
      <xdr:spPr>
        <a:xfrm rot="16200000" flipH="1">
          <a:off x="13823883" y="1767665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126348</xdr:colOff>
      <xdr:row>95</xdr:row>
      <xdr:rowOff>29157</xdr:rowOff>
    </xdr:from>
    <xdr:to>
      <xdr:col>4</xdr:col>
      <xdr:colOff>202156</xdr:colOff>
      <xdr:row>96</xdr:row>
      <xdr:rowOff>79695</xdr:rowOff>
    </xdr:to>
    <xdr:cxnSp macro="">
      <xdr:nvCxnSpPr>
        <xdr:cNvPr id="3139" name="Elbow Connector 55">
          <a:extLst>
            <a:ext uri="{FF2B5EF4-FFF2-40B4-BE49-F238E27FC236}">
              <a16:creationId xmlns:a16="http://schemas.microsoft.com/office/drawing/2014/main" id="{2AB50425-E02D-419B-A705-39C1789790FE}"/>
            </a:ext>
          </a:extLst>
        </xdr:cNvPr>
        <xdr:cNvCxnSpPr/>
      </xdr:nvCxnSpPr>
      <xdr:spPr>
        <a:xfrm rot="16200000" flipH="1">
          <a:off x="1159519" y="19241471"/>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145789</xdr:colOff>
      <xdr:row>95</xdr:row>
      <xdr:rowOff>77754</xdr:rowOff>
    </xdr:from>
    <xdr:to>
      <xdr:col>8</xdr:col>
      <xdr:colOff>221597</xdr:colOff>
      <xdr:row>96</xdr:row>
      <xdr:rowOff>128292</xdr:rowOff>
    </xdr:to>
    <xdr:cxnSp macro="">
      <xdr:nvCxnSpPr>
        <xdr:cNvPr id="3140" name="Elbow Connector 55">
          <a:extLst>
            <a:ext uri="{FF2B5EF4-FFF2-40B4-BE49-F238E27FC236}">
              <a16:creationId xmlns:a16="http://schemas.microsoft.com/office/drawing/2014/main" id="{A7738753-812C-456A-9538-53E46D30B65F}"/>
            </a:ext>
          </a:extLst>
        </xdr:cNvPr>
        <xdr:cNvCxnSpPr/>
      </xdr:nvCxnSpPr>
      <xdr:spPr>
        <a:xfrm rot="16200000" flipH="1">
          <a:off x="2452200"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155507</xdr:colOff>
      <xdr:row>95</xdr:row>
      <xdr:rowOff>97193</xdr:rowOff>
    </xdr:from>
    <xdr:to>
      <xdr:col>10</xdr:col>
      <xdr:colOff>231315</xdr:colOff>
      <xdr:row>96</xdr:row>
      <xdr:rowOff>147731</xdr:rowOff>
    </xdr:to>
    <xdr:cxnSp macro="">
      <xdr:nvCxnSpPr>
        <xdr:cNvPr id="3141" name="Elbow Connector 55">
          <a:extLst>
            <a:ext uri="{FF2B5EF4-FFF2-40B4-BE49-F238E27FC236}">
              <a16:creationId xmlns:a16="http://schemas.microsoft.com/office/drawing/2014/main" id="{9057EFF9-7EA9-471B-8CAE-7EA58CA76DF9}"/>
            </a:ext>
          </a:extLst>
        </xdr:cNvPr>
        <xdr:cNvCxnSpPr/>
      </xdr:nvCxnSpPr>
      <xdr:spPr>
        <a:xfrm rot="16200000" flipH="1">
          <a:off x="3083958"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136070</xdr:colOff>
      <xdr:row>95</xdr:row>
      <xdr:rowOff>77754</xdr:rowOff>
    </xdr:from>
    <xdr:to>
      <xdr:col>14</xdr:col>
      <xdr:colOff>211878</xdr:colOff>
      <xdr:row>96</xdr:row>
      <xdr:rowOff>128292</xdr:rowOff>
    </xdr:to>
    <xdr:cxnSp macro="">
      <xdr:nvCxnSpPr>
        <xdr:cNvPr id="3142" name="Elbow Connector 55">
          <a:extLst>
            <a:ext uri="{FF2B5EF4-FFF2-40B4-BE49-F238E27FC236}">
              <a16:creationId xmlns:a16="http://schemas.microsoft.com/office/drawing/2014/main" id="{447FC0C7-D669-45DA-8F88-241B79C643BA}"/>
            </a:ext>
          </a:extLst>
        </xdr:cNvPr>
        <xdr:cNvCxnSpPr/>
      </xdr:nvCxnSpPr>
      <xdr:spPr>
        <a:xfrm rot="16200000" flipH="1">
          <a:off x="4308603"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145789</xdr:colOff>
      <xdr:row>95</xdr:row>
      <xdr:rowOff>97193</xdr:rowOff>
    </xdr:from>
    <xdr:to>
      <xdr:col>22</xdr:col>
      <xdr:colOff>221597</xdr:colOff>
      <xdr:row>96</xdr:row>
      <xdr:rowOff>147731</xdr:rowOff>
    </xdr:to>
    <xdr:cxnSp macro="">
      <xdr:nvCxnSpPr>
        <xdr:cNvPr id="3143" name="Elbow Connector 55">
          <a:extLst>
            <a:ext uri="{FF2B5EF4-FFF2-40B4-BE49-F238E27FC236}">
              <a16:creationId xmlns:a16="http://schemas.microsoft.com/office/drawing/2014/main" id="{785E2C70-6A45-4842-ABB6-37A351531B00}"/>
            </a:ext>
          </a:extLst>
        </xdr:cNvPr>
        <xdr:cNvCxnSpPr/>
      </xdr:nvCxnSpPr>
      <xdr:spPr>
        <a:xfrm rot="16200000" flipH="1">
          <a:off x="6806485"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145788</xdr:colOff>
      <xdr:row>95</xdr:row>
      <xdr:rowOff>102385</xdr:rowOff>
    </xdr:from>
    <xdr:to>
      <xdr:col>24</xdr:col>
      <xdr:colOff>221596</xdr:colOff>
      <xdr:row>96</xdr:row>
      <xdr:rowOff>152923</xdr:rowOff>
    </xdr:to>
    <xdr:cxnSp macro="">
      <xdr:nvCxnSpPr>
        <xdr:cNvPr id="3144" name="Elbow Connector 55">
          <a:extLst>
            <a:ext uri="{FF2B5EF4-FFF2-40B4-BE49-F238E27FC236}">
              <a16:creationId xmlns:a16="http://schemas.microsoft.com/office/drawing/2014/main" id="{0402B6B3-AAF9-46AA-B6A3-40F4183CEFEC}"/>
            </a:ext>
          </a:extLst>
        </xdr:cNvPr>
        <xdr:cNvCxnSpPr/>
      </xdr:nvCxnSpPr>
      <xdr:spPr>
        <a:xfrm rot="16200000" flipH="1">
          <a:off x="7697741" y="18825985"/>
          <a:ext cx="301550"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136069</xdr:colOff>
      <xdr:row>95</xdr:row>
      <xdr:rowOff>58316</xdr:rowOff>
    </xdr:from>
    <xdr:to>
      <xdr:col>26</xdr:col>
      <xdr:colOff>211877</xdr:colOff>
      <xdr:row>96</xdr:row>
      <xdr:rowOff>108854</xdr:rowOff>
    </xdr:to>
    <xdr:cxnSp macro="">
      <xdr:nvCxnSpPr>
        <xdr:cNvPr id="3145" name="Elbow Connector 55">
          <a:extLst>
            <a:ext uri="{FF2B5EF4-FFF2-40B4-BE49-F238E27FC236}">
              <a16:creationId xmlns:a16="http://schemas.microsoft.com/office/drawing/2014/main" id="{B106D9B4-73A9-422F-84FA-AA8B82605E7B}"/>
            </a:ext>
          </a:extLst>
        </xdr:cNvPr>
        <xdr:cNvCxnSpPr/>
      </xdr:nvCxnSpPr>
      <xdr:spPr>
        <a:xfrm rot="16200000" flipH="1">
          <a:off x="8040847" y="1927063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145791</xdr:colOff>
      <xdr:row>79</xdr:row>
      <xdr:rowOff>116633</xdr:rowOff>
    </xdr:from>
    <xdr:to>
      <xdr:col>42</xdr:col>
      <xdr:colOff>241035</xdr:colOff>
      <xdr:row>80</xdr:row>
      <xdr:rowOff>176887</xdr:rowOff>
    </xdr:to>
    <xdr:cxnSp macro="">
      <xdr:nvCxnSpPr>
        <xdr:cNvPr id="3146" name="Elbow Connector 55">
          <a:extLst>
            <a:ext uri="{FF2B5EF4-FFF2-40B4-BE49-F238E27FC236}">
              <a16:creationId xmlns:a16="http://schemas.microsoft.com/office/drawing/2014/main" id="{A7C469A7-AB9C-4B19-B197-B53FD47432DB}"/>
            </a:ext>
          </a:extLst>
        </xdr:cNvPr>
        <xdr:cNvCxnSpPr/>
      </xdr:nvCxnSpPr>
      <xdr:spPr>
        <a:xfrm rot="16200000" flipH="1">
          <a:off x="13090072" y="16097250"/>
          <a:ext cx="312958" cy="952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132184</xdr:colOff>
      <xdr:row>31</xdr:row>
      <xdr:rowOff>77755</xdr:rowOff>
    </xdr:from>
    <xdr:to>
      <xdr:col>8</xdr:col>
      <xdr:colOff>227435</xdr:colOff>
      <xdr:row>32</xdr:row>
      <xdr:rowOff>176892</xdr:rowOff>
    </xdr:to>
    <xdr:cxnSp macro="">
      <xdr:nvCxnSpPr>
        <xdr:cNvPr id="3147" name="Elbow Connector 55">
          <a:extLst>
            <a:ext uri="{FF2B5EF4-FFF2-40B4-BE49-F238E27FC236}">
              <a16:creationId xmlns:a16="http://schemas.microsoft.com/office/drawing/2014/main" id="{9AC73010-F393-4BDF-A254-D7ECEF6210D1}"/>
            </a:ext>
          </a:extLst>
        </xdr:cNvPr>
        <xdr:cNvCxnSpPr/>
      </xdr:nvCxnSpPr>
      <xdr:spPr>
        <a:xfrm rot="16200000" flipH="1">
          <a:off x="2501772"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101081</xdr:colOff>
      <xdr:row>31</xdr:row>
      <xdr:rowOff>77755</xdr:rowOff>
    </xdr:from>
    <xdr:to>
      <xdr:col>2</xdr:col>
      <xdr:colOff>196332</xdr:colOff>
      <xdr:row>32</xdr:row>
      <xdr:rowOff>176892</xdr:rowOff>
    </xdr:to>
    <xdr:cxnSp macro="">
      <xdr:nvCxnSpPr>
        <xdr:cNvPr id="3148" name="Elbow Connector 55">
          <a:extLst>
            <a:ext uri="{FF2B5EF4-FFF2-40B4-BE49-F238E27FC236}">
              <a16:creationId xmlns:a16="http://schemas.microsoft.com/office/drawing/2014/main" id="{0047AF7E-8851-4314-8CAD-7C89FD87194B}"/>
            </a:ext>
          </a:extLst>
        </xdr:cNvPr>
        <xdr:cNvCxnSpPr/>
      </xdr:nvCxnSpPr>
      <xdr:spPr>
        <a:xfrm rot="16200000" flipH="1">
          <a:off x="511240"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124408</xdr:colOff>
      <xdr:row>23</xdr:row>
      <xdr:rowOff>69980</xdr:rowOff>
    </xdr:from>
    <xdr:to>
      <xdr:col>14</xdr:col>
      <xdr:colOff>219659</xdr:colOff>
      <xdr:row>24</xdr:row>
      <xdr:rowOff>169117</xdr:rowOff>
    </xdr:to>
    <xdr:cxnSp macro="">
      <xdr:nvCxnSpPr>
        <xdr:cNvPr id="3149" name="Elbow Connector 55">
          <a:extLst>
            <a:ext uri="{FF2B5EF4-FFF2-40B4-BE49-F238E27FC236}">
              <a16:creationId xmlns:a16="http://schemas.microsoft.com/office/drawing/2014/main" id="{EF6060F0-3E62-4291-8E1A-068C65ED1D67}"/>
            </a:ext>
          </a:extLst>
        </xdr:cNvPr>
        <xdr:cNvCxnSpPr/>
      </xdr:nvCxnSpPr>
      <xdr:spPr>
        <a:xfrm rot="16200000" flipH="1">
          <a:off x="4430098" y="4776107"/>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116633</xdr:colOff>
      <xdr:row>71</xdr:row>
      <xdr:rowOff>62205</xdr:rowOff>
    </xdr:from>
    <xdr:to>
      <xdr:col>22</xdr:col>
      <xdr:colOff>211884</xdr:colOff>
      <xdr:row>72</xdr:row>
      <xdr:rowOff>161342</xdr:rowOff>
    </xdr:to>
    <xdr:cxnSp macro="">
      <xdr:nvCxnSpPr>
        <xdr:cNvPr id="3150" name="Elbow Connector 55">
          <a:extLst>
            <a:ext uri="{FF2B5EF4-FFF2-40B4-BE49-F238E27FC236}">
              <a16:creationId xmlns:a16="http://schemas.microsoft.com/office/drawing/2014/main" id="{55C14B83-E9FE-42EF-B062-B8B297546CDC}"/>
            </a:ext>
          </a:extLst>
        </xdr:cNvPr>
        <xdr:cNvCxnSpPr/>
      </xdr:nvCxnSpPr>
      <xdr:spPr>
        <a:xfrm rot="16200000" flipH="1">
          <a:off x="7003792" y="14425515"/>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101083</xdr:colOff>
      <xdr:row>79</xdr:row>
      <xdr:rowOff>85532</xdr:rowOff>
    </xdr:from>
    <xdr:to>
      <xdr:col>32</xdr:col>
      <xdr:colOff>196334</xdr:colOff>
      <xdr:row>80</xdr:row>
      <xdr:rowOff>184670</xdr:rowOff>
    </xdr:to>
    <xdr:cxnSp macro="">
      <xdr:nvCxnSpPr>
        <xdr:cNvPr id="3152" name="Elbow Connector 55">
          <a:extLst>
            <a:ext uri="{FF2B5EF4-FFF2-40B4-BE49-F238E27FC236}">
              <a16:creationId xmlns:a16="http://schemas.microsoft.com/office/drawing/2014/main" id="{5FFC46B1-9885-4DD7-AACC-9ECDD6468C3B}"/>
            </a:ext>
          </a:extLst>
        </xdr:cNvPr>
        <xdr:cNvCxnSpPr/>
      </xdr:nvCxnSpPr>
      <xdr:spPr>
        <a:xfrm rot="16200000" flipH="1">
          <a:off x="10261732" y="16058373"/>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120431</xdr:colOff>
      <xdr:row>87</xdr:row>
      <xdr:rowOff>109482</xdr:rowOff>
    </xdr:from>
    <xdr:to>
      <xdr:col>40</xdr:col>
      <xdr:colOff>219660</xdr:colOff>
      <xdr:row>88</xdr:row>
      <xdr:rowOff>161341</xdr:rowOff>
    </xdr:to>
    <xdr:cxnSp macro="">
      <xdr:nvCxnSpPr>
        <xdr:cNvPr id="3153" name="Elbow Connector 55">
          <a:extLst>
            <a:ext uri="{FF2B5EF4-FFF2-40B4-BE49-F238E27FC236}">
              <a16:creationId xmlns:a16="http://schemas.microsoft.com/office/drawing/2014/main" id="{3AC57F57-4ADC-436A-938C-7AE419C53B91}"/>
            </a:ext>
          </a:extLst>
        </xdr:cNvPr>
        <xdr:cNvCxnSpPr/>
      </xdr:nvCxnSpPr>
      <xdr:spPr>
        <a:xfrm rot="16200000" flipH="1">
          <a:off x="12838642" y="17148685"/>
          <a:ext cx="303669" cy="99229"/>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108858</xdr:colOff>
      <xdr:row>71</xdr:row>
      <xdr:rowOff>93307</xdr:rowOff>
    </xdr:from>
    <xdr:to>
      <xdr:col>32</xdr:col>
      <xdr:colOff>204109</xdr:colOff>
      <xdr:row>72</xdr:row>
      <xdr:rowOff>192444</xdr:rowOff>
    </xdr:to>
    <xdr:cxnSp macro="">
      <xdr:nvCxnSpPr>
        <xdr:cNvPr id="3154" name="Elbow Connector 55">
          <a:extLst>
            <a:ext uri="{FF2B5EF4-FFF2-40B4-BE49-F238E27FC236}">
              <a16:creationId xmlns:a16="http://schemas.microsoft.com/office/drawing/2014/main" id="{D817F1CA-92BF-447A-9588-5D1DC0983CDE}"/>
            </a:ext>
          </a:extLst>
        </xdr:cNvPr>
        <xdr:cNvCxnSpPr/>
      </xdr:nvCxnSpPr>
      <xdr:spPr>
        <a:xfrm rot="16200000" flipH="1">
          <a:off x="10269507" y="14456617"/>
          <a:ext cx="347954"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188406</xdr:colOff>
      <xdr:row>55</xdr:row>
      <xdr:rowOff>104670</xdr:rowOff>
    </xdr:from>
    <xdr:to>
      <xdr:col>22</xdr:col>
      <xdr:colOff>283657</xdr:colOff>
      <xdr:row>57</xdr:row>
      <xdr:rowOff>7371</xdr:rowOff>
    </xdr:to>
    <xdr:cxnSp macro="">
      <xdr:nvCxnSpPr>
        <xdr:cNvPr id="3037" name="Elbow Connector 55">
          <a:extLst>
            <a:ext uri="{FF2B5EF4-FFF2-40B4-BE49-F238E27FC236}">
              <a16:creationId xmlns:a16="http://schemas.microsoft.com/office/drawing/2014/main" id="{766F488D-A5BA-45F1-BBE3-2927095D4E32}"/>
            </a:ext>
          </a:extLst>
        </xdr:cNvPr>
        <xdr:cNvCxnSpPr/>
      </xdr:nvCxnSpPr>
      <xdr:spPr>
        <a:xfrm rot="16200000" flipH="1">
          <a:off x="6978349" y="11014480"/>
          <a:ext cx="35278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188406</xdr:colOff>
      <xdr:row>55</xdr:row>
      <xdr:rowOff>104670</xdr:rowOff>
    </xdr:from>
    <xdr:to>
      <xdr:col>26</xdr:col>
      <xdr:colOff>283657</xdr:colOff>
      <xdr:row>57</xdr:row>
      <xdr:rowOff>15401</xdr:rowOff>
    </xdr:to>
    <xdr:cxnSp macro="">
      <xdr:nvCxnSpPr>
        <xdr:cNvPr id="3039" name="Elbow Connector 55">
          <a:extLst>
            <a:ext uri="{FF2B5EF4-FFF2-40B4-BE49-F238E27FC236}">
              <a16:creationId xmlns:a16="http://schemas.microsoft.com/office/drawing/2014/main" id="{4B7202F9-7869-43BB-A0DC-C450B82A95A6}"/>
            </a:ext>
          </a:extLst>
        </xdr:cNvPr>
        <xdr:cNvCxnSpPr/>
      </xdr:nvCxnSpPr>
      <xdr:spPr>
        <a:xfrm rot="16200000" flipH="1">
          <a:off x="8230378" y="11018495"/>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188406</xdr:colOff>
      <xdr:row>55</xdr:row>
      <xdr:rowOff>125604</xdr:rowOff>
    </xdr:from>
    <xdr:to>
      <xdr:col>28</xdr:col>
      <xdr:colOff>283657</xdr:colOff>
      <xdr:row>57</xdr:row>
      <xdr:rowOff>36335</xdr:rowOff>
    </xdr:to>
    <xdr:cxnSp macro="">
      <xdr:nvCxnSpPr>
        <xdr:cNvPr id="3070" name="Elbow Connector 55">
          <a:extLst>
            <a:ext uri="{FF2B5EF4-FFF2-40B4-BE49-F238E27FC236}">
              <a16:creationId xmlns:a16="http://schemas.microsoft.com/office/drawing/2014/main" id="{41985BAF-339F-4A8F-9144-D73F8BCEE33F}"/>
            </a:ext>
          </a:extLst>
        </xdr:cNvPr>
        <xdr:cNvCxnSpPr/>
      </xdr:nvCxnSpPr>
      <xdr:spPr>
        <a:xfrm rot="16200000" flipH="1">
          <a:off x="8889801" y="11039429"/>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55</xdr:row>
      <xdr:rowOff>115137</xdr:rowOff>
    </xdr:from>
    <xdr:to>
      <xdr:col>30</xdr:col>
      <xdr:colOff>262723</xdr:colOff>
      <xdr:row>57</xdr:row>
      <xdr:rowOff>25868</xdr:rowOff>
    </xdr:to>
    <xdr:cxnSp macro="">
      <xdr:nvCxnSpPr>
        <xdr:cNvPr id="3072" name="Elbow Connector 55">
          <a:extLst>
            <a:ext uri="{FF2B5EF4-FFF2-40B4-BE49-F238E27FC236}">
              <a16:creationId xmlns:a16="http://schemas.microsoft.com/office/drawing/2014/main" id="{6D99E741-B7AF-40F9-9B86-3C2D4B78A9F3}"/>
            </a:ext>
          </a:extLst>
        </xdr:cNvPr>
        <xdr:cNvCxnSpPr/>
      </xdr:nvCxnSpPr>
      <xdr:spPr>
        <a:xfrm rot="16200000" flipH="1">
          <a:off x="9496889" y="11028962"/>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167472</xdr:colOff>
      <xdr:row>55</xdr:row>
      <xdr:rowOff>125604</xdr:rowOff>
    </xdr:from>
    <xdr:to>
      <xdr:col>32</xdr:col>
      <xdr:colOff>243280</xdr:colOff>
      <xdr:row>56</xdr:row>
      <xdr:rowOff>176142</xdr:rowOff>
    </xdr:to>
    <xdr:cxnSp macro="">
      <xdr:nvCxnSpPr>
        <xdr:cNvPr id="3035" name="Elbow Connector 55">
          <a:extLst>
            <a:ext uri="{FF2B5EF4-FFF2-40B4-BE49-F238E27FC236}">
              <a16:creationId xmlns:a16="http://schemas.microsoft.com/office/drawing/2014/main" id="{A61DFE2E-2B75-4C1F-984F-74F31F117B32}"/>
            </a:ext>
          </a:extLst>
        </xdr:cNvPr>
        <xdr:cNvCxnSpPr/>
      </xdr:nvCxnSpPr>
      <xdr:spPr>
        <a:xfrm rot="16200000" flipH="1">
          <a:off x="10170890" y="11024851"/>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146538</xdr:colOff>
      <xdr:row>55</xdr:row>
      <xdr:rowOff>115137</xdr:rowOff>
    </xdr:from>
    <xdr:to>
      <xdr:col>34</xdr:col>
      <xdr:colOff>222346</xdr:colOff>
      <xdr:row>56</xdr:row>
      <xdr:rowOff>165675</xdr:rowOff>
    </xdr:to>
    <xdr:cxnSp macro="">
      <xdr:nvCxnSpPr>
        <xdr:cNvPr id="3088" name="Elbow Connector 55">
          <a:extLst>
            <a:ext uri="{FF2B5EF4-FFF2-40B4-BE49-F238E27FC236}">
              <a16:creationId xmlns:a16="http://schemas.microsoft.com/office/drawing/2014/main" id="{C92B9F49-E6E0-45F1-B966-AA65F531AE12}"/>
            </a:ext>
          </a:extLst>
        </xdr:cNvPr>
        <xdr:cNvCxnSpPr/>
      </xdr:nvCxnSpPr>
      <xdr:spPr>
        <a:xfrm rot="16200000" flipH="1">
          <a:off x="10777978" y="1101438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136071</xdr:colOff>
      <xdr:row>55</xdr:row>
      <xdr:rowOff>104670</xdr:rowOff>
    </xdr:from>
    <xdr:to>
      <xdr:col>24</xdr:col>
      <xdr:colOff>211879</xdr:colOff>
      <xdr:row>56</xdr:row>
      <xdr:rowOff>155208</xdr:rowOff>
    </xdr:to>
    <xdr:cxnSp macro="">
      <xdr:nvCxnSpPr>
        <xdr:cNvPr id="3156" name="Elbow Connector 55">
          <a:extLst>
            <a:ext uri="{FF2B5EF4-FFF2-40B4-BE49-F238E27FC236}">
              <a16:creationId xmlns:a16="http://schemas.microsoft.com/office/drawing/2014/main" id="{08BDFAA6-017C-40E4-B134-1C056851D850}"/>
            </a:ext>
          </a:extLst>
        </xdr:cNvPr>
        <xdr:cNvCxnSpPr/>
      </xdr:nvCxnSpPr>
      <xdr:spPr>
        <a:xfrm rot="16200000" flipH="1">
          <a:off x="7564599" y="1100391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146538</xdr:colOff>
      <xdr:row>103</xdr:row>
      <xdr:rowOff>125604</xdr:rowOff>
    </xdr:from>
    <xdr:to>
      <xdr:col>28</xdr:col>
      <xdr:colOff>241789</xdr:colOff>
      <xdr:row>105</xdr:row>
      <xdr:rowOff>30353</xdr:rowOff>
    </xdr:to>
    <xdr:cxnSp macro="">
      <xdr:nvCxnSpPr>
        <xdr:cNvPr id="3090" name="Elbow Connector 55">
          <a:extLst>
            <a:ext uri="{FF2B5EF4-FFF2-40B4-BE49-F238E27FC236}">
              <a16:creationId xmlns:a16="http://schemas.microsoft.com/office/drawing/2014/main" id="{7A6712AA-2E7E-4B0C-851F-8A82BBE159D5}"/>
            </a:ext>
          </a:extLst>
        </xdr:cNvPr>
        <xdr:cNvCxnSpPr/>
      </xdr:nvCxnSpPr>
      <xdr:spPr>
        <a:xfrm rot="16200000" flipH="1">
          <a:off x="8850924"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103</xdr:row>
      <xdr:rowOff>125604</xdr:rowOff>
    </xdr:from>
    <xdr:to>
      <xdr:col>30</xdr:col>
      <xdr:colOff>262723</xdr:colOff>
      <xdr:row>105</xdr:row>
      <xdr:rowOff>30353</xdr:rowOff>
    </xdr:to>
    <xdr:cxnSp macro="">
      <xdr:nvCxnSpPr>
        <xdr:cNvPr id="3159" name="Elbow Connector 55">
          <a:extLst>
            <a:ext uri="{FF2B5EF4-FFF2-40B4-BE49-F238E27FC236}">
              <a16:creationId xmlns:a16="http://schemas.microsoft.com/office/drawing/2014/main" id="{73ACD6D3-1DDE-4965-A770-BDA0C252719D}"/>
            </a:ext>
          </a:extLst>
        </xdr:cNvPr>
        <xdr:cNvCxnSpPr/>
      </xdr:nvCxnSpPr>
      <xdr:spPr>
        <a:xfrm rot="16200000" flipH="1">
          <a:off x="9499880"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103</xdr:row>
      <xdr:rowOff>115137</xdr:rowOff>
    </xdr:from>
    <xdr:to>
      <xdr:col>36</xdr:col>
      <xdr:colOff>262723</xdr:colOff>
      <xdr:row>105</xdr:row>
      <xdr:rowOff>19886</xdr:rowOff>
    </xdr:to>
    <xdr:cxnSp macro="">
      <xdr:nvCxnSpPr>
        <xdr:cNvPr id="3160" name="Elbow Connector 55">
          <a:extLst>
            <a:ext uri="{FF2B5EF4-FFF2-40B4-BE49-F238E27FC236}">
              <a16:creationId xmlns:a16="http://schemas.microsoft.com/office/drawing/2014/main" id="{B4A7F0E9-8CAD-487E-8683-2EFD31472974}"/>
            </a:ext>
          </a:extLst>
        </xdr:cNvPr>
        <xdr:cNvCxnSpPr/>
      </xdr:nvCxnSpPr>
      <xdr:spPr>
        <a:xfrm rot="16200000" flipH="1">
          <a:off x="11415347" y="20509103"/>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157005</xdr:colOff>
      <xdr:row>103</xdr:row>
      <xdr:rowOff>125604</xdr:rowOff>
    </xdr:from>
    <xdr:to>
      <xdr:col>38</xdr:col>
      <xdr:colOff>252256</xdr:colOff>
      <xdr:row>105</xdr:row>
      <xdr:rowOff>30353</xdr:rowOff>
    </xdr:to>
    <xdr:cxnSp macro="">
      <xdr:nvCxnSpPr>
        <xdr:cNvPr id="3161" name="Elbow Connector 55">
          <a:extLst>
            <a:ext uri="{FF2B5EF4-FFF2-40B4-BE49-F238E27FC236}">
              <a16:creationId xmlns:a16="http://schemas.microsoft.com/office/drawing/2014/main" id="{BF2545E4-55F6-4AC8-A369-CF75F4BBEE36}"/>
            </a:ext>
          </a:extLst>
        </xdr:cNvPr>
        <xdr:cNvCxnSpPr/>
      </xdr:nvCxnSpPr>
      <xdr:spPr>
        <a:xfrm rot="16200000" flipH="1">
          <a:off x="12064303"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136071</xdr:colOff>
      <xdr:row>103</xdr:row>
      <xdr:rowOff>73269</xdr:rowOff>
    </xdr:from>
    <xdr:to>
      <xdr:col>40</xdr:col>
      <xdr:colOff>231322</xdr:colOff>
      <xdr:row>104</xdr:row>
      <xdr:rowOff>166424</xdr:rowOff>
    </xdr:to>
    <xdr:cxnSp macro="">
      <xdr:nvCxnSpPr>
        <xdr:cNvPr id="3031" name="Elbow Connector 55">
          <a:extLst>
            <a:ext uri="{FF2B5EF4-FFF2-40B4-BE49-F238E27FC236}">
              <a16:creationId xmlns:a16="http://schemas.microsoft.com/office/drawing/2014/main" id="{DF7E3294-B537-46ED-91A8-BDC2FB8EAE4F}"/>
            </a:ext>
          </a:extLst>
        </xdr:cNvPr>
        <xdr:cNvCxnSpPr/>
      </xdr:nvCxnSpPr>
      <xdr:spPr>
        <a:xfrm rot="16200000" flipH="1">
          <a:off x="12671391" y="2046723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103</xdr:row>
      <xdr:rowOff>83736</xdr:rowOff>
    </xdr:from>
    <xdr:to>
      <xdr:col>42</xdr:col>
      <xdr:colOff>273190</xdr:colOff>
      <xdr:row>104</xdr:row>
      <xdr:rowOff>176891</xdr:rowOff>
    </xdr:to>
    <xdr:cxnSp macro="">
      <xdr:nvCxnSpPr>
        <xdr:cNvPr id="3032" name="Elbow Connector 55">
          <a:extLst>
            <a:ext uri="{FF2B5EF4-FFF2-40B4-BE49-F238E27FC236}">
              <a16:creationId xmlns:a16="http://schemas.microsoft.com/office/drawing/2014/main" id="{29CE0663-8B80-45EC-820C-FDF220C0C709}"/>
            </a:ext>
          </a:extLst>
        </xdr:cNvPr>
        <xdr:cNvCxnSpPr/>
      </xdr:nvCxnSpPr>
      <xdr:spPr>
        <a:xfrm rot="16200000" flipH="1">
          <a:off x="13341281"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103</xdr:row>
      <xdr:rowOff>83736</xdr:rowOff>
    </xdr:from>
    <xdr:to>
      <xdr:col>44</xdr:col>
      <xdr:colOff>241789</xdr:colOff>
      <xdr:row>104</xdr:row>
      <xdr:rowOff>176891</xdr:rowOff>
    </xdr:to>
    <xdr:cxnSp macro="">
      <xdr:nvCxnSpPr>
        <xdr:cNvPr id="3162" name="Elbow Connector 55">
          <a:extLst>
            <a:ext uri="{FF2B5EF4-FFF2-40B4-BE49-F238E27FC236}">
              <a16:creationId xmlns:a16="http://schemas.microsoft.com/office/drawing/2014/main" id="{1A59D9B7-7910-4CBD-98F4-8ECBEDEE6045}"/>
            </a:ext>
          </a:extLst>
        </xdr:cNvPr>
        <xdr:cNvCxnSpPr/>
      </xdr:nvCxnSpPr>
      <xdr:spPr>
        <a:xfrm rot="16200000" flipH="1">
          <a:off x="14053039"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115137</xdr:colOff>
      <xdr:row>111</xdr:row>
      <xdr:rowOff>104670</xdr:rowOff>
    </xdr:from>
    <xdr:to>
      <xdr:col>2</xdr:col>
      <xdr:colOff>210388</xdr:colOff>
      <xdr:row>113</xdr:row>
      <xdr:rowOff>9419</xdr:rowOff>
    </xdr:to>
    <xdr:cxnSp macro="">
      <xdr:nvCxnSpPr>
        <xdr:cNvPr id="3163" name="Elbow Connector 55">
          <a:extLst>
            <a:ext uri="{FF2B5EF4-FFF2-40B4-BE49-F238E27FC236}">
              <a16:creationId xmlns:a16="http://schemas.microsoft.com/office/drawing/2014/main" id="{A0E08814-0100-4951-88F8-310AD16744CC}"/>
            </a:ext>
          </a:extLst>
        </xdr:cNvPr>
        <xdr:cNvCxnSpPr/>
      </xdr:nvCxnSpPr>
      <xdr:spPr>
        <a:xfrm rot="16200000" flipH="1">
          <a:off x="508699" y="2207915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125604</xdr:colOff>
      <xdr:row>111</xdr:row>
      <xdr:rowOff>83736</xdr:rowOff>
    </xdr:from>
    <xdr:to>
      <xdr:col>4</xdr:col>
      <xdr:colOff>201412</xdr:colOff>
      <xdr:row>112</xdr:row>
      <xdr:rowOff>134274</xdr:rowOff>
    </xdr:to>
    <xdr:cxnSp macro="">
      <xdr:nvCxnSpPr>
        <xdr:cNvPr id="3164" name="Elbow Connector 55">
          <a:extLst>
            <a:ext uri="{FF2B5EF4-FFF2-40B4-BE49-F238E27FC236}">
              <a16:creationId xmlns:a16="http://schemas.microsoft.com/office/drawing/2014/main" id="{29100956-3984-4413-9FBB-81E0F7CB8E6A}"/>
            </a:ext>
          </a:extLst>
        </xdr:cNvPr>
        <xdr:cNvCxnSpPr/>
      </xdr:nvCxnSpPr>
      <xdr:spPr>
        <a:xfrm rot="16200000" flipH="1">
          <a:off x="1158775"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157005</xdr:colOff>
      <xdr:row>111</xdr:row>
      <xdr:rowOff>83736</xdr:rowOff>
    </xdr:from>
    <xdr:to>
      <xdr:col>6</xdr:col>
      <xdr:colOff>232813</xdr:colOff>
      <xdr:row>112</xdr:row>
      <xdr:rowOff>134274</xdr:rowOff>
    </xdr:to>
    <xdr:cxnSp macro="">
      <xdr:nvCxnSpPr>
        <xdr:cNvPr id="3165" name="Elbow Connector 55">
          <a:extLst>
            <a:ext uri="{FF2B5EF4-FFF2-40B4-BE49-F238E27FC236}">
              <a16:creationId xmlns:a16="http://schemas.microsoft.com/office/drawing/2014/main" id="{87C1E84F-6DAA-4E2F-A1E9-E9D800F9976B}"/>
            </a:ext>
          </a:extLst>
        </xdr:cNvPr>
        <xdr:cNvCxnSpPr/>
      </xdr:nvCxnSpPr>
      <xdr:spPr>
        <a:xfrm rot="16200000" flipH="1">
          <a:off x="1818198"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136071</xdr:colOff>
      <xdr:row>111</xdr:row>
      <xdr:rowOff>94203</xdr:rowOff>
    </xdr:from>
    <xdr:to>
      <xdr:col>8</xdr:col>
      <xdr:colOff>211879</xdr:colOff>
      <xdr:row>112</xdr:row>
      <xdr:rowOff>144741</xdr:rowOff>
    </xdr:to>
    <xdr:cxnSp macro="">
      <xdr:nvCxnSpPr>
        <xdr:cNvPr id="3166" name="Elbow Connector 55">
          <a:extLst>
            <a:ext uri="{FF2B5EF4-FFF2-40B4-BE49-F238E27FC236}">
              <a16:creationId xmlns:a16="http://schemas.microsoft.com/office/drawing/2014/main" id="{6A49B945-CBC4-42B3-8E61-8059DD7EF853}"/>
            </a:ext>
          </a:extLst>
        </xdr:cNvPr>
        <xdr:cNvCxnSpPr/>
      </xdr:nvCxnSpPr>
      <xdr:spPr>
        <a:xfrm rot="16200000" flipH="1">
          <a:off x="2456687" y="2205710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198873</xdr:colOff>
      <xdr:row>31</xdr:row>
      <xdr:rowOff>94203</xdr:rowOff>
    </xdr:from>
    <xdr:to>
      <xdr:col>34</xdr:col>
      <xdr:colOff>294124</xdr:colOff>
      <xdr:row>32</xdr:row>
      <xdr:rowOff>187359</xdr:rowOff>
    </xdr:to>
    <xdr:cxnSp macro="">
      <xdr:nvCxnSpPr>
        <xdr:cNvPr id="3167" name="Elbow Connector 55">
          <a:extLst>
            <a:ext uri="{FF2B5EF4-FFF2-40B4-BE49-F238E27FC236}">
              <a16:creationId xmlns:a16="http://schemas.microsoft.com/office/drawing/2014/main" id="{53E58060-9C4F-4336-9EA0-9A80377CAD08}"/>
            </a:ext>
          </a:extLst>
        </xdr:cNvPr>
        <xdr:cNvCxnSpPr/>
      </xdr:nvCxnSpPr>
      <xdr:spPr>
        <a:xfrm rot="16200000" flipH="1">
          <a:off x="10818726" y="6263471"/>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167472</xdr:colOff>
      <xdr:row>31</xdr:row>
      <xdr:rowOff>104670</xdr:rowOff>
    </xdr:from>
    <xdr:to>
      <xdr:col>38</xdr:col>
      <xdr:colOff>262723</xdr:colOff>
      <xdr:row>33</xdr:row>
      <xdr:rowOff>9420</xdr:rowOff>
    </xdr:to>
    <xdr:cxnSp macro="">
      <xdr:nvCxnSpPr>
        <xdr:cNvPr id="3168" name="Elbow Connector 55">
          <a:extLst>
            <a:ext uri="{FF2B5EF4-FFF2-40B4-BE49-F238E27FC236}">
              <a16:creationId xmlns:a16="http://schemas.microsoft.com/office/drawing/2014/main" id="{7C06881B-B549-47C2-9591-83E953662BCA}"/>
            </a:ext>
          </a:extLst>
        </xdr:cNvPr>
        <xdr:cNvCxnSpPr/>
      </xdr:nvCxnSpPr>
      <xdr:spPr>
        <a:xfrm rot="16200000" flipH="1">
          <a:off x="12074770" y="6273938"/>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31</xdr:row>
      <xdr:rowOff>115137</xdr:rowOff>
    </xdr:from>
    <xdr:to>
      <xdr:col>42</xdr:col>
      <xdr:colOff>273190</xdr:colOff>
      <xdr:row>33</xdr:row>
      <xdr:rowOff>19887</xdr:rowOff>
    </xdr:to>
    <xdr:cxnSp macro="">
      <xdr:nvCxnSpPr>
        <xdr:cNvPr id="3169" name="Elbow Connector 55">
          <a:extLst>
            <a:ext uri="{FF2B5EF4-FFF2-40B4-BE49-F238E27FC236}">
              <a16:creationId xmlns:a16="http://schemas.microsoft.com/office/drawing/2014/main" id="{DEB192AB-8B19-4560-B8F6-A78342C5CD6E}"/>
            </a:ext>
          </a:extLst>
        </xdr:cNvPr>
        <xdr:cNvCxnSpPr/>
      </xdr:nvCxnSpPr>
      <xdr:spPr>
        <a:xfrm rot="16200000" flipH="1">
          <a:off x="13341281"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31</xdr:row>
      <xdr:rowOff>115137</xdr:rowOff>
    </xdr:from>
    <xdr:to>
      <xdr:col>44</xdr:col>
      <xdr:colOff>241789</xdr:colOff>
      <xdr:row>33</xdr:row>
      <xdr:rowOff>19887</xdr:rowOff>
    </xdr:to>
    <xdr:cxnSp macro="">
      <xdr:nvCxnSpPr>
        <xdr:cNvPr id="3170" name="Elbow Connector 55">
          <a:extLst>
            <a:ext uri="{FF2B5EF4-FFF2-40B4-BE49-F238E27FC236}">
              <a16:creationId xmlns:a16="http://schemas.microsoft.com/office/drawing/2014/main" id="{A550FB18-FFD5-490D-BA4B-FF0C92246573}"/>
            </a:ext>
          </a:extLst>
        </xdr:cNvPr>
        <xdr:cNvCxnSpPr/>
      </xdr:nvCxnSpPr>
      <xdr:spPr>
        <a:xfrm rot="16200000" flipH="1">
          <a:off x="14053039"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39</xdr:row>
      <xdr:rowOff>115137</xdr:rowOff>
    </xdr:from>
    <xdr:to>
      <xdr:col>18</xdr:col>
      <xdr:colOff>252256</xdr:colOff>
      <xdr:row>41</xdr:row>
      <xdr:rowOff>19887</xdr:rowOff>
    </xdr:to>
    <xdr:cxnSp macro="">
      <xdr:nvCxnSpPr>
        <xdr:cNvPr id="3171" name="Elbow Connector 55">
          <a:extLst>
            <a:ext uri="{FF2B5EF4-FFF2-40B4-BE49-F238E27FC236}">
              <a16:creationId xmlns:a16="http://schemas.microsoft.com/office/drawing/2014/main" id="{8B893301-2244-495E-B48D-97749E7EEEAB}"/>
            </a:ext>
          </a:extLst>
        </xdr:cNvPr>
        <xdr:cNvCxnSpPr/>
      </xdr:nvCxnSpPr>
      <xdr:spPr>
        <a:xfrm rot="16200000" flipH="1">
          <a:off x="5689880"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39</xdr:row>
      <xdr:rowOff>115137</xdr:rowOff>
    </xdr:from>
    <xdr:to>
      <xdr:col>20</xdr:col>
      <xdr:colOff>252256</xdr:colOff>
      <xdr:row>41</xdr:row>
      <xdr:rowOff>19887</xdr:rowOff>
    </xdr:to>
    <xdr:cxnSp macro="">
      <xdr:nvCxnSpPr>
        <xdr:cNvPr id="3172" name="Elbow Connector 55">
          <a:extLst>
            <a:ext uri="{FF2B5EF4-FFF2-40B4-BE49-F238E27FC236}">
              <a16:creationId xmlns:a16="http://schemas.microsoft.com/office/drawing/2014/main" id="{F2968502-E546-4471-B3D6-A602D897CFE4}"/>
            </a:ext>
          </a:extLst>
        </xdr:cNvPr>
        <xdr:cNvCxnSpPr/>
      </xdr:nvCxnSpPr>
      <xdr:spPr>
        <a:xfrm rot="16200000" flipH="1">
          <a:off x="6317902"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157005</xdr:colOff>
      <xdr:row>47</xdr:row>
      <xdr:rowOff>83736</xdr:rowOff>
    </xdr:from>
    <xdr:to>
      <xdr:col>2</xdr:col>
      <xdr:colOff>252256</xdr:colOff>
      <xdr:row>48</xdr:row>
      <xdr:rowOff>176891</xdr:rowOff>
    </xdr:to>
    <xdr:cxnSp macro="">
      <xdr:nvCxnSpPr>
        <xdr:cNvPr id="3173" name="Elbow Connector 55">
          <a:extLst>
            <a:ext uri="{FF2B5EF4-FFF2-40B4-BE49-F238E27FC236}">
              <a16:creationId xmlns:a16="http://schemas.microsoft.com/office/drawing/2014/main" id="{719E6896-FA3A-45E6-BA20-4CD43A45276B}"/>
            </a:ext>
          </a:extLst>
        </xdr:cNvPr>
        <xdr:cNvCxnSpPr/>
      </xdr:nvCxnSpPr>
      <xdr:spPr>
        <a:xfrm rot="16200000" flipH="1">
          <a:off x="550567" y="941404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146538</xdr:colOff>
      <xdr:row>47</xdr:row>
      <xdr:rowOff>94203</xdr:rowOff>
    </xdr:from>
    <xdr:to>
      <xdr:col>8</xdr:col>
      <xdr:colOff>241789</xdr:colOff>
      <xdr:row>48</xdr:row>
      <xdr:rowOff>187358</xdr:rowOff>
    </xdr:to>
    <xdr:cxnSp macro="">
      <xdr:nvCxnSpPr>
        <xdr:cNvPr id="3174" name="Elbow Connector 55">
          <a:extLst>
            <a:ext uri="{FF2B5EF4-FFF2-40B4-BE49-F238E27FC236}">
              <a16:creationId xmlns:a16="http://schemas.microsoft.com/office/drawing/2014/main" id="{BC1E15DB-44FA-4699-866C-E6DFE16F4BB2}"/>
            </a:ext>
          </a:extLst>
        </xdr:cNvPr>
        <xdr:cNvCxnSpPr/>
      </xdr:nvCxnSpPr>
      <xdr:spPr>
        <a:xfrm rot="16200000" flipH="1">
          <a:off x="2455567" y="942451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47</xdr:row>
      <xdr:rowOff>73269</xdr:rowOff>
    </xdr:from>
    <xdr:to>
      <xdr:col>18</xdr:col>
      <xdr:colOff>252256</xdr:colOff>
      <xdr:row>48</xdr:row>
      <xdr:rowOff>166424</xdr:rowOff>
    </xdr:to>
    <xdr:cxnSp macro="">
      <xdr:nvCxnSpPr>
        <xdr:cNvPr id="3175" name="Elbow Connector 55">
          <a:extLst>
            <a:ext uri="{FF2B5EF4-FFF2-40B4-BE49-F238E27FC236}">
              <a16:creationId xmlns:a16="http://schemas.microsoft.com/office/drawing/2014/main" id="{A8CAC541-1D12-4285-9623-9CB4ADB925CB}"/>
            </a:ext>
          </a:extLst>
        </xdr:cNvPr>
        <xdr:cNvCxnSpPr/>
      </xdr:nvCxnSpPr>
      <xdr:spPr>
        <a:xfrm rot="16200000" flipH="1">
          <a:off x="5689880" y="9403581"/>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47</xdr:row>
      <xdr:rowOff>104670</xdr:rowOff>
    </xdr:from>
    <xdr:to>
      <xdr:col>20</xdr:col>
      <xdr:colOff>252256</xdr:colOff>
      <xdr:row>49</xdr:row>
      <xdr:rowOff>9419</xdr:rowOff>
    </xdr:to>
    <xdr:cxnSp macro="">
      <xdr:nvCxnSpPr>
        <xdr:cNvPr id="3176" name="Elbow Connector 55">
          <a:extLst>
            <a:ext uri="{FF2B5EF4-FFF2-40B4-BE49-F238E27FC236}">
              <a16:creationId xmlns:a16="http://schemas.microsoft.com/office/drawing/2014/main" id="{99C76B63-B10F-4C56-A023-00292D9A17B8}"/>
            </a:ext>
          </a:extLst>
        </xdr:cNvPr>
        <xdr:cNvCxnSpPr/>
      </xdr:nvCxnSpPr>
      <xdr:spPr>
        <a:xfrm rot="16200000" flipH="1">
          <a:off x="6317902" y="943498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167474</xdr:colOff>
      <xdr:row>103</xdr:row>
      <xdr:rowOff>136074</xdr:rowOff>
    </xdr:from>
    <xdr:to>
      <xdr:col>16</xdr:col>
      <xdr:colOff>231319</xdr:colOff>
      <xdr:row>104</xdr:row>
      <xdr:rowOff>172406</xdr:rowOff>
    </xdr:to>
    <xdr:cxnSp macro="">
      <xdr:nvCxnSpPr>
        <xdr:cNvPr id="3177" name="Elbow Connector 55">
          <a:extLst>
            <a:ext uri="{FF2B5EF4-FFF2-40B4-BE49-F238E27FC236}">
              <a16:creationId xmlns:a16="http://schemas.microsoft.com/office/drawing/2014/main" id="{3205F627-B472-4184-B80F-ED5A9F70793A}"/>
            </a:ext>
          </a:extLst>
        </xdr:cNvPr>
        <xdr:cNvCxnSpPr/>
      </xdr:nvCxnSpPr>
      <xdr:spPr>
        <a:xfrm rot="16200000" flipH="1">
          <a:off x="5001300" y="2051733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146538</xdr:colOff>
      <xdr:row>103</xdr:row>
      <xdr:rowOff>136071</xdr:rowOff>
    </xdr:from>
    <xdr:to>
      <xdr:col>18</xdr:col>
      <xdr:colOff>210383</xdr:colOff>
      <xdr:row>104</xdr:row>
      <xdr:rowOff>172403</xdr:rowOff>
    </xdr:to>
    <xdr:cxnSp macro="">
      <xdr:nvCxnSpPr>
        <xdr:cNvPr id="3180" name="Elbow Connector 55">
          <a:extLst>
            <a:ext uri="{FF2B5EF4-FFF2-40B4-BE49-F238E27FC236}">
              <a16:creationId xmlns:a16="http://schemas.microsoft.com/office/drawing/2014/main" id="{5F8DECD3-28FF-4563-827E-CD57A7A834E1}"/>
            </a:ext>
          </a:extLst>
        </xdr:cNvPr>
        <xdr:cNvCxnSpPr/>
      </xdr:nvCxnSpPr>
      <xdr:spPr>
        <a:xfrm rot="16200000" flipH="1">
          <a:off x="5692122"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103</xdr:row>
      <xdr:rowOff>146538</xdr:rowOff>
    </xdr:from>
    <xdr:to>
      <xdr:col>20</xdr:col>
      <xdr:colOff>220850</xdr:colOff>
      <xdr:row>104</xdr:row>
      <xdr:rowOff>182870</xdr:rowOff>
    </xdr:to>
    <xdr:cxnSp macro="">
      <xdr:nvCxnSpPr>
        <xdr:cNvPr id="3181" name="Elbow Connector 55">
          <a:extLst>
            <a:ext uri="{FF2B5EF4-FFF2-40B4-BE49-F238E27FC236}">
              <a16:creationId xmlns:a16="http://schemas.microsoft.com/office/drawing/2014/main" id="{53A6E570-97C6-450B-BC0D-A9184DF40154}"/>
            </a:ext>
          </a:extLst>
        </xdr:cNvPr>
        <xdr:cNvCxnSpPr/>
      </xdr:nvCxnSpPr>
      <xdr:spPr>
        <a:xfrm rot="16200000" flipH="1">
          <a:off x="6330611" y="2052779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146538</xdr:colOff>
      <xdr:row>103</xdr:row>
      <xdr:rowOff>125604</xdr:rowOff>
    </xdr:from>
    <xdr:to>
      <xdr:col>22</xdr:col>
      <xdr:colOff>210383</xdr:colOff>
      <xdr:row>104</xdr:row>
      <xdr:rowOff>161936</xdr:rowOff>
    </xdr:to>
    <xdr:cxnSp macro="">
      <xdr:nvCxnSpPr>
        <xdr:cNvPr id="3182" name="Elbow Connector 55">
          <a:extLst>
            <a:ext uri="{FF2B5EF4-FFF2-40B4-BE49-F238E27FC236}">
              <a16:creationId xmlns:a16="http://schemas.microsoft.com/office/drawing/2014/main" id="{817D37EB-9CC7-4E17-812B-B23E55394316}"/>
            </a:ext>
          </a:extLst>
        </xdr:cNvPr>
        <xdr:cNvCxnSpPr/>
      </xdr:nvCxnSpPr>
      <xdr:spPr>
        <a:xfrm rot="16200000" flipH="1">
          <a:off x="6948166"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146538</xdr:colOff>
      <xdr:row>103</xdr:row>
      <xdr:rowOff>94203</xdr:rowOff>
    </xdr:from>
    <xdr:to>
      <xdr:col>24</xdr:col>
      <xdr:colOff>210383</xdr:colOff>
      <xdr:row>104</xdr:row>
      <xdr:rowOff>130535</xdr:rowOff>
    </xdr:to>
    <xdr:cxnSp macro="">
      <xdr:nvCxnSpPr>
        <xdr:cNvPr id="3183" name="Elbow Connector 55">
          <a:extLst>
            <a:ext uri="{FF2B5EF4-FFF2-40B4-BE49-F238E27FC236}">
              <a16:creationId xmlns:a16="http://schemas.microsoft.com/office/drawing/2014/main" id="{65FB2633-8EE4-46CB-BFAC-E9552A581406}"/>
            </a:ext>
          </a:extLst>
        </xdr:cNvPr>
        <xdr:cNvCxnSpPr/>
      </xdr:nvCxnSpPr>
      <xdr:spPr>
        <a:xfrm rot="16200000" flipH="1">
          <a:off x="7576188" y="2047546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136071</xdr:colOff>
      <xdr:row>103</xdr:row>
      <xdr:rowOff>136071</xdr:rowOff>
    </xdr:from>
    <xdr:to>
      <xdr:col>14</xdr:col>
      <xdr:colOff>199916</xdr:colOff>
      <xdr:row>104</xdr:row>
      <xdr:rowOff>172403</xdr:rowOff>
    </xdr:to>
    <xdr:cxnSp macro="">
      <xdr:nvCxnSpPr>
        <xdr:cNvPr id="3178" name="Elbow Connector 55">
          <a:extLst>
            <a:ext uri="{FF2B5EF4-FFF2-40B4-BE49-F238E27FC236}">
              <a16:creationId xmlns:a16="http://schemas.microsoft.com/office/drawing/2014/main" id="{B47760FC-0CA5-4EF8-8F5C-A2A2C725A808}"/>
            </a:ext>
          </a:extLst>
        </xdr:cNvPr>
        <xdr:cNvCxnSpPr/>
      </xdr:nvCxnSpPr>
      <xdr:spPr>
        <a:xfrm rot="16200000" flipH="1">
          <a:off x="4341875"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146538</xdr:colOff>
      <xdr:row>103</xdr:row>
      <xdr:rowOff>104670</xdr:rowOff>
    </xdr:from>
    <xdr:to>
      <xdr:col>12</xdr:col>
      <xdr:colOff>210383</xdr:colOff>
      <xdr:row>104</xdr:row>
      <xdr:rowOff>141002</xdr:rowOff>
    </xdr:to>
    <xdr:cxnSp macro="">
      <xdr:nvCxnSpPr>
        <xdr:cNvPr id="3179" name="Elbow Connector 55">
          <a:extLst>
            <a:ext uri="{FF2B5EF4-FFF2-40B4-BE49-F238E27FC236}">
              <a16:creationId xmlns:a16="http://schemas.microsoft.com/office/drawing/2014/main" id="{3964A341-4DBF-4811-B162-2D34C0FE3420}"/>
            </a:ext>
          </a:extLst>
        </xdr:cNvPr>
        <xdr:cNvCxnSpPr/>
      </xdr:nvCxnSpPr>
      <xdr:spPr>
        <a:xfrm rot="16200000" flipH="1">
          <a:off x="3724320" y="20485927"/>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167472</xdr:colOff>
      <xdr:row>103</xdr:row>
      <xdr:rowOff>125604</xdr:rowOff>
    </xdr:from>
    <xdr:to>
      <xdr:col>10</xdr:col>
      <xdr:colOff>231317</xdr:colOff>
      <xdr:row>104</xdr:row>
      <xdr:rowOff>161936</xdr:rowOff>
    </xdr:to>
    <xdr:cxnSp macro="">
      <xdr:nvCxnSpPr>
        <xdr:cNvPr id="3184" name="Elbow Connector 55">
          <a:extLst>
            <a:ext uri="{FF2B5EF4-FFF2-40B4-BE49-F238E27FC236}">
              <a16:creationId xmlns:a16="http://schemas.microsoft.com/office/drawing/2014/main" id="{9F56273E-A7E6-4009-80FE-A4C68E362F3F}"/>
            </a:ext>
          </a:extLst>
        </xdr:cNvPr>
        <xdr:cNvCxnSpPr/>
      </xdr:nvCxnSpPr>
      <xdr:spPr>
        <a:xfrm rot="16200000" flipH="1">
          <a:off x="3117232"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157005</xdr:colOff>
      <xdr:row>103</xdr:row>
      <xdr:rowOff>115137</xdr:rowOff>
    </xdr:from>
    <xdr:to>
      <xdr:col>8</xdr:col>
      <xdr:colOff>220850</xdr:colOff>
      <xdr:row>104</xdr:row>
      <xdr:rowOff>151469</xdr:rowOff>
    </xdr:to>
    <xdr:cxnSp macro="">
      <xdr:nvCxnSpPr>
        <xdr:cNvPr id="3185" name="Elbow Connector 55">
          <a:extLst>
            <a:ext uri="{FF2B5EF4-FFF2-40B4-BE49-F238E27FC236}">
              <a16:creationId xmlns:a16="http://schemas.microsoft.com/office/drawing/2014/main" id="{F9FA3B82-B8A9-458B-8C8E-0F76B99DCE5A}"/>
            </a:ext>
          </a:extLst>
        </xdr:cNvPr>
        <xdr:cNvCxnSpPr/>
      </xdr:nvCxnSpPr>
      <xdr:spPr>
        <a:xfrm rot="16200000" flipH="1">
          <a:off x="2478743" y="20496394"/>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136071</xdr:colOff>
      <xdr:row>111</xdr:row>
      <xdr:rowOff>83736</xdr:rowOff>
    </xdr:from>
    <xdr:to>
      <xdr:col>10</xdr:col>
      <xdr:colOff>211879</xdr:colOff>
      <xdr:row>112</xdr:row>
      <xdr:rowOff>134274</xdr:rowOff>
    </xdr:to>
    <xdr:cxnSp macro="">
      <xdr:nvCxnSpPr>
        <xdr:cNvPr id="3186" name="Elbow Connector 55">
          <a:extLst>
            <a:ext uri="{FF2B5EF4-FFF2-40B4-BE49-F238E27FC236}">
              <a16:creationId xmlns:a16="http://schemas.microsoft.com/office/drawing/2014/main" id="{FBE6A376-3759-4AD4-9491-976B92C5F9A4}"/>
            </a:ext>
          </a:extLst>
        </xdr:cNvPr>
        <xdr:cNvCxnSpPr/>
      </xdr:nvCxnSpPr>
      <xdr:spPr>
        <a:xfrm rot="16200000" flipH="1">
          <a:off x="3084709"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136071</xdr:colOff>
      <xdr:row>111</xdr:row>
      <xdr:rowOff>136071</xdr:rowOff>
    </xdr:from>
    <xdr:to>
      <xdr:col>32</xdr:col>
      <xdr:colOff>199916</xdr:colOff>
      <xdr:row>112</xdr:row>
      <xdr:rowOff>172403</xdr:rowOff>
    </xdr:to>
    <xdr:cxnSp macro="">
      <xdr:nvCxnSpPr>
        <xdr:cNvPr id="3038" name="Elbow Connector 55">
          <a:extLst>
            <a:ext uri="{FF2B5EF4-FFF2-40B4-BE49-F238E27FC236}">
              <a16:creationId xmlns:a16="http://schemas.microsoft.com/office/drawing/2014/main" id="{4812E4FF-F829-4692-8F9F-438744C4F785}"/>
            </a:ext>
          </a:extLst>
        </xdr:cNvPr>
        <xdr:cNvCxnSpPr/>
      </xdr:nvCxnSpPr>
      <xdr:spPr>
        <a:xfrm rot="16200000" flipH="1">
          <a:off x="10140611" y="2209785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157005</xdr:colOff>
      <xdr:row>111</xdr:row>
      <xdr:rowOff>104670</xdr:rowOff>
    </xdr:from>
    <xdr:to>
      <xdr:col>34</xdr:col>
      <xdr:colOff>220850</xdr:colOff>
      <xdr:row>112</xdr:row>
      <xdr:rowOff>141002</xdr:rowOff>
    </xdr:to>
    <xdr:cxnSp macro="">
      <xdr:nvCxnSpPr>
        <xdr:cNvPr id="3187" name="Elbow Connector 55">
          <a:extLst>
            <a:ext uri="{FF2B5EF4-FFF2-40B4-BE49-F238E27FC236}">
              <a16:creationId xmlns:a16="http://schemas.microsoft.com/office/drawing/2014/main" id="{43BAE8D7-38EA-4A8A-83AD-DCDB249F0B21}"/>
            </a:ext>
          </a:extLst>
        </xdr:cNvPr>
        <xdr:cNvCxnSpPr/>
      </xdr:nvCxnSpPr>
      <xdr:spPr>
        <a:xfrm rot="16200000" flipH="1">
          <a:off x="10789567"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111</xdr:row>
      <xdr:rowOff>104670</xdr:rowOff>
    </xdr:from>
    <xdr:to>
      <xdr:col>36</xdr:col>
      <xdr:colOff>231317</xdr:colOff>
      <xdr:row>112</xdr:row>
      <xdr:rowOff>141002</xdr:rowOff>
    </xdr:to>
    <xdr:cxnSp macro="">
      <xdr:nvCxnSpPr>
        <xdr:cNvPr id="3188" name="Elbow Connector 55">
          <a:extLst>
            <a:ext uri="{FF2B5EF4-FFF2-40B4-BE49-F238E27FC236}">
              <a16:creationId xmlns:a16="http://schemas.microsoft.com/office/drawing/2014/main" id="{04024487-273E-4109-ADDC-16A4B0A79D3D}"/>
            </a:ext>
          </a:extLst>
        </xdr:cNvPr>
        <xdr:cNvCxnSpPr/>
      </xdr:nvCxnSpPr>
      <xdr:spPr>
        <a:xfrm rot="16200000" flipH="1">
          <a:off x="11428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146538</xdr:colOff>
      <xdr:row>111</xdr:row>
      <xdr:rowOff>104670</xdr:rowOff>
    </xdr:from>
    <xdr:to>
      <xdr:col>38</xdr:col>
      <xdr:colOff>210383</xdr:colOff>
      <xdr:row>112</xdr:row>
      <xdr:rowOff>141002</xdr:rowOff>
    </xdr:to>
    <xdr:cxnSp macro="">
      <xdr:nvCxnSpPr>
        <xdr:cNvPr id="3189" name="Elbow Connector 55">
          <a:extLst>
            <a:ext uri="{FF2B5EF4-FFF2-40B4-BE49-F238E27FC236}">
              <a16:creationId xmlns:a16="http://schemas.microsoft.com/office/drawing/2014/main" id="{2790489B-3A2A-4219-B4CE-DFF7C992DC6F}"/>
            </a:ext>
          </a:extLst>
        </xdr:cNvPr>
        <xdr:cNvCxnSpPr/>
      </xdr:nvCxnSpPr>
      <xdr:spPr>
        <a:xfrm rot="16200000" flipH="1">
          <a:off x="12066545"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146538</xdr:colOff>
      <xdr:row>111</xdr:row>
      <xdr:rowOff>83736</xdr:rowOff>
    </xdr:from>
    <xdr:to>
      <xdr:col>40</xdr:col>
      <xdr:colOff>210383</xdr:colOff>
      <xdr:row>112</xdr:row>
      <xdr:rowOff>120068</xdr:rowOff>
    </xdr:to>
    <xdr:cxnSp macro="">
      <xdr:nvCxnSpPr>
        <xdr:cNvPr id="3190" name="Elbow Connector 55">
          <a:extLst>
            <a:ext uri="{FF2B5EF4-FFF2-40B4-BE49-F238E27FC236}">
              <a16:creationId xmlns:a16="http://schemas.microsoft.com/office/drawing/2014/main" id="{23D7BCF5-AEB9-46C7-904B-4CDF2D8B214B}"/>
            </a:ext>
          </a:extLst>
        </xdr:cNvPr>
        <xdr:cNvCxnSpPr/>
      </xdr:nvCxnSpPr>
      <xdr:spPr>
        <a:xfrm rot="16200000" flipH="1">
          <a:off x="12694567" y="2204551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157005</xdr:colOff>
      <xdr:row>111</xdr:row>
      <xdr:rowOff>104670</xdr:rowOff>
    </xdr:from>
    <xdr:to>
      <xdr:col>42</xdr:col>
      <xdr:colOff>220850</xdr:colOff>
      <xdr:row>112</xdr:row>
      <xdr:rowOff>141002</xdr:rowOff>
    </xdr:to>
    <xdr:cxnSp macro="">
      <xdr:nvCxnSpPr>
        <xdr:cNvPr id="3191" name="Elbow Connector 55">
          <a:extLst>
            <a:ext uri="{FF2B5EF4-FFF2-40B4-BE49-F238E27FC236}">
              <a16:creationId xmlns:a16="http://schemas.microsoft.com/office/drawing/2014/main" id="{3C175CF8-F923-46CC-8707-CDC2BEB70D31}"/>
            </a:ext>
          </a:extLst>
        </xdr:cNvPr>
        <xdr:cNvCxnSpPr/>
      </xdr:nvCxnSpPr>
      <xdr:spPr>
        <a:xfrm rot="16200000" flipH="1">
          <a:off x="13333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83737</xdr:colOff>
      <xdr:row>84</xdr:row>
      <xdr:rowOff>157006</xdr:rowOff>
    </xdr:from>
    <xdr:to>
      <xdr:col>38</xdr:col>
      <xdr:colOff>225285</xdr:colOff>
      <xdr:row>85</xdr:row>
      <xdr:rowOff>136512</xdr:rowOff>
    </xdr:to>
    <xdr:sp macro="" textlink="">
      <xdr:nvSpPr>
        <xdr:cNvPr id="3192" name="6-Point Star 717">
          <a:extLst>
            <a:ext uri="{FF2B5EF4-FFF2-40B4-BE49-F238E27FC236}">
              <a16:creationId xmlns:a16="http://schemas.microsoft.com/office/drawing/2014/main" id="{5D1CCB74-5F6F-4096-A44C-968AB31E8A2E}"/>
            </a:ext>
          </a:extLst>
        </xdr:cNvPr>
        <xdr:cNvSpPr/>
      </xdr:nvSpPr>
      <xdr:spPr>
        <a:xfrm>
          <a:off x="12120825" y="1669491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104670</xdr:colOff>
      <xdr:row>84</xdr:row>
      <xdr:rowOff>177940</xdr:rowOff>
    </xdr:from>
    <xdr:to>
      <xdr:col>44</xdr:col>
      <xdr:colOff>246218</xdr:colOff>
      <xdr:row>85</xdr:row>
      <xdr:rowOff>157446</xdr:rowOff>
    </xdr:to>
    <xdr:sp macro="" textlink="">
      <xdr:nvSpPr>
        <xdr:cNvPr id="3193" name="6-Point Star 717">
          <a:extLst>
            <a:ext uri="{FF2B5EF4-FFF2-40B4-BE49-F238E27FC236}">
              <a16:creationId xmlns:a16="http://schemas.microsoft.com/office/drawing/2014/main" id="{92AC48D2-261B-4FE1-AC50-BB70D7217EA1}"/>
            </a:ext>
          </a:extLst>
        </xdr:cNvPr>
        <xdr:cNvSpPr/>
      </xdr:nvSpPr>
      <xdr:spPr>
        <a:xfrm>
          <a:off x="14140961" y="1671585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104670</xdr:colOff>
      <xdr:row>92</xdr:row>
      <xdr:rowOff>146539</xdr:rowOff>
    </xdr:from>
    <xdr:to>
      <xdr:col>6</xdr:col>
      <xdr:colOff>246218</xdr:colOff>
      <xdr:row>93</xdr:row>
      <xdr:rowOff>126045</xdr:rowOff>
    </xdr:to>
    <xdr:sp macro="" textlink="">
      <xdr:nvSpPr>
        <xdr:cNvPr id="3194" name="6-Point Star 717">
          <a:extLst>
            <a:ext uri="{FF2B5EF4-FFF2-40B4-BE49-F238E27FC236}">
              <a16:creationId xmlns:a16="http://schemas.microsoft.com/office/drawing/2014/main" id="{B61DEA73-A3D1-4D97-80A0-79037D7FD5F6}"/>
            </a:ext>
          </a:extLst>
        </xdr:cNvPr>
        <xdr:cNvSpPr/>
      </xdr:nvSpPr>
      <xdr:spPr>
        <a:xfrm>
          <a:off x="1884066" y="18264973"/>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104669</xdr:colOff>
      <xdr:row>84</xdr:row>
      <xdr:rowOff>167472</xdr:rowOff>
    </xdr:from>
    <xdr:to>
      <xdr:col>36</xdr:col>
      <xdr:colOff>246217</xdr:colOff>
      <xdr:row>85</xdr:row>
      <xdr:rowOff>146978</xdr:rowOff>
    </xdr:to>
    <xdr:sp macro="" textlink="">
      <xdr:nvSpPr>
        <xdr:cNvPr id="3195" name="6-Point Star 717">
          <a:extLst>
            <a:ext uri="{FF2B5EF4-FFF2-40B4-BE49-F238E27FC236}">
              <a16:creationId xmlns:a16="http://schemas.microsoft.com/office/drawing/2014/main" id="{76DFD455-EE47-4B79-A02C-3BD0C177E9B3}"/>
            </a:ext>
          </a:extLst>
        </xdr:cNvPr>
        <xdr:cNvSpPr/>
      </xdr:nvSpPr>
      <xdr:spPr>
        <a:xfrm>
          <a:off x="11482334"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83736</xdr:colOff>
      <xdr:row>84</xdr:row>
      <xdr:rowOff>167473</xdr:rowOff>
    </xdr:from>
    <xdr:to>
      <xdr:col>42</xdr:col>
      <xdr:colOff>225284</xdr:colOff>
      <xdr:row>85</xdr:row>
      <xdr:rowOff>146979</xdr:rowOff>
    </xdr:to>
    <xdr:sp macro="" textlink="">
      <xdr:nvSpPr>
        <xdr:cNvPr id="3196" name="6-Point Star 717">
          <a:extLst>
            <a:ext uri="{FF2B5EF4-FFF2-40B4-BE49-F238E27FC236}">
              <a16:creationId xmlns:a16="http://schemas.microsoft.com/office/drawing/2014/main" id="{45EDCD2E-5D69-4F33-840E-C64D27EC2248}"/>
            </a:ext>
          </a:extLst>
        </xdr:cNvPr>
        <xdr:cNvSpPr/>
      </xdr:nvSpPr>
      <xdr:spPr>
        <a:xfrm>
          <a:off x="13376868" y="1670538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83736</xdr:colOff>
      <xdr:row>84</xdr:row>
      <xdr:rowOff>146539</xdr:rowOff>
    </xdr:from>
    <xdr:to>
      <xdr:col>40</xdr:col>
      <xdr:colOff>225284</xdr:colOff>
      <xdr:row>85</xdr:row>
      <xdr:rowOff>126045</xdr:rowOff>
    </xdr:to>
    <xdr:sp macro="" textlink="">
      <xdr:nvSpPr>
        <xdr:cNvPr id="3197" name="6-Point Star 717">
          <a:extLst>
            <a:ext uri="{FF2B5EF4-FFF2-40B4-BE49-F238E27FC236}">
              <a16:creationId xmlns:a16="http://schemas.microsoft.com/office/drawing/2014/main" id="{ED147B63-A47B-426B-86ED-4050A31187D6}"/>
            </a:ext>
          </a:extLst>
        </xdr:cNvPr>
        <xdr:cNvSpPr/>
      </xdr:nvSpPr>
      <xdr:spPr>
        <a:xfrm>
          <a:off x="12748846" y="16684451"/>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83736</xdr:colOff>
      <xdr:row>92</xdr:row>
      <xdr:rowOff>136072</xdr:rowOff>
    </xdr:from>
    <xdr:to>
      <xdr:col>4</xdr:col>
      <xdr:colOff>225284</xdr:colOff>
      <xdr:row>93</xdr:row>
      <xdr:rowOff>115578</xdr:rowOff>
    </xdr:to>
    <xdr:sp macro="" textlink="">
      <xdr:nvSpPr>
        <xdr:cNvPr id="3199" name="6-Point Star 717">
          <a:extLst>
            <a:ext uri="{FF2B5EF4-FFF2-40B4-BE49-F238E27FC236}">
              <a16:creationId xmlns:a16="http://schemas.microsoft.com/office/drawing/2014/main" id="{3CDEA689-EBA5-4A55-9799-0B4BCC153599}"/>
            </a:ext>
          </a:extLst>
        </xdr:cNvPr>
        <xdr:cNvSpPr/>
      </xdr:nvSpPr>
      <xdr:spPr>
        <a:xfrm>
          <a:off x="1235110" y="182545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15</xdr:col>
      <xdr:colOff>104670</xdr:colOff>
      <xdr:row>154</xdr:row>
      <xdr:rowOff>10467</xdr:rowOff>
    </xdr:from>
    <xdr:to>
      <xdr:col>21</xdr:col>
      <xdr:colOff>219808</xdr:colOff>
      <xdr:row>160</xdr:row>
      <xdr:rowOff>126352</xdr:rowOff>
    </xdr:to>
    <xdr:sp macro="" textlink="">
      <xdr:nvSpPr>
        <xdr:cNvPr id="3200" name="Arrow: Right 3199">
          <a:hlinkClick xmlns:r="http://schemas.openxmlformats.org/officeDocument/2006/relationships" r:id="rId5"/>
          <a:extLst>
            <a:ext uri="{FF2B5EF4-FFF2-40B4-BE49-F238E27FC236}">
              <a16:creationId xmlns:a16="http://schemas.microsoft.com/office/drawing/2014/main" id="{E63FE4AA-5081-9A8E-AE91-0DAB483EE7FF}"/>
            </a:ext>
          </a:extLst>
        </xdr:cNvPr>
        <xdr:cNvSpPr/>
      </xdr:nvSpPr>
      <xdr:spPr>
        <a:xfrm>
          <a:off x="4876889" y="30645977"/>
          <a:ext cx="2049297" cy="1136421"/>
        </a:xfrm>
        <a:prstGeom prst="rightArrow">
          <a:avLst/>
        </a:prstGeom>
        <a:solidFill>
          <a:srgbClr val="00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230273</xdr:colOff>
      <xdr:row>156</xdr:row>
      <xdr:rowOff>38877</xdr:rowOff>
    </xdr:from>
    <xdr:to>
      <xdr:col>20</xdr:col>
      <xdr:colOff>272142</xdr:colOff>
      <xdr:row>158</xdr:row>
      <xdr:rowOff>29158</xdr:rowOff>
    </xdr:to>
    <xdr:sp macro="" textlink="">
      <xdr:nvSpPr>
        <xdr:cNvPr id="3201" name="TextBox 3200">
          <a:extLst>
            <a:ext uri="{FF2B5EF4-FFF2-40B4-BE49-F238E27FC236}">
              <a16:creationId xmlns:a16="http://schemas.microsoft.com/office/drawing/2014/main" id="{BB2FBE61-9C8E-F526-0AE5-216C5D823C02}"/>
            </a:ext>
          </a:extLst>
        </xdr:cNvPr>
        <xdr:cNvSpPr txBox="1"/>
      </xdr:nvSpPr>
      <xdr:spPr>
        <a:xfrm>
          <a:off x="5002492" y="31004846"/>
          <a:ext cx="1635849" cy="349899"/>
        </a:xfrm>
        <a:prstGeom prst="rect">
          <a:avLst/>
        </a:prstGeom>
        <a:solidFill>
          <a:srgbClr val="00F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t>Location</a:t>
          </a:r>
          <a:r>
            <a:rPr lang="en-IN" sz="1400" kern="1200" baseline="0"/>
            <a:t> Summary</a:t>
          </a:r>
          <a:endParaRPr lang="en-IN" sz="1400" kern="1200"/>
        </a:p>
      </xdr:txBody>
    </xdr:sp>
    <xdr:clientData/>
  </xdr:twoCellAnchor>
  <xdr:twoCellAnchor>
    <xdr:from>
      <xdr:col>8</xdr:col>
      <xdr:colOff>86143</xdr:colOff>
      <xdr:row>92</xdr:row>
      <xdr:rowOff>173856</xdr:rowOff>
    </xdr:from>
    <xdr:to>
      <xdr:col>8</xdr:col>
      <xdr:colOff>227691</xdr:colOff>
      <xdr:row>93</xdr:row>
      <xdr:rowOff>153362</xdr:rowOff>
    </xdr:to>
    <xdr:sp macro="" textlink="">
      <xdr:nvSpPr>
        <xdr:cNvPr id="3202" name="6-Point Star 717">
          <a:extLst>
            <a:ext uri="{FF2B5EF4-FFF2-40B4-BE49-F238E27FC236}">
              <a16:creationId xmlns:a16="http://schemas.microsoft.com/office/drawing/2014/main" id="{6CBFDDB3-35E2-4B79-B394-D68A01A87925}"/>
            </a:ext>
          </a:extLst>
        </xdr:cNvPr>
        <xdr:cNvSpPr/>
      </xdr:nvSpPr>
      <xdr:spPr>
        <a:xfrm>
          <a:off x="2524962" y="18292290"/>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83736</xdr:colOff>
      <xdr:row>92</xdr:row>
      <xdr:rowOff>136071</xdr:rowOff>
    </xdr:from>
    <xdr:to>
      <xdr:col>10</xdr:col>
      <xdr:colOff>225284</xdr:colOff>
      <xdr:row>93</xdr:row>
      <xdr:rowOff>115577</xdr:rowOff>
    </xdr:to>
    <xdr:sp macro="" textlink="">
      <xdr:nvSpPr>
        <xdr:cNvPr id="3203" name="6-Point Star 717">
          <a:extLst>
            <a:ext uri="{FF2B5EF4-FFF2-40B4-BE49-F238E27FC236}">
              <a16:creationId xmlns:a16="http://schemas.microsoft.com/office/drawing/2014/main" id="{B19ACDA7-23E3-441F-9A63-8EE34C98056E}"/>
            </a:ext>
          </a:extLst>
        </xdr:cNvPr>
        <xdr:cNvSpPr/>
      </xdr:nvSpPr>
      <xdr:spPr>
        <a:xfrm>
          <a:off x="3150577"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83736</xdr:colOff>
      <xdr:row>84</xdr:row>
      <xdr:rowOff>115369</xdr:rowOff>
    </xdr:from>
    <xdr:to>
      <xdr:col>34</xdr:col>
      <xdr:colOff>225284</xdr:colOff>
      <xdr:row>85</xdr:row>
      <xdr:rowOff>94875</xdr:rowOff>
    </xdr:to>
    <xdr:sp macro="" textlink="">
      <xdr:nvSpPr>
        <xdr:cNvPr id="3204" name="6-Point Star 717">
          <a:extLst>
            <a:ext uri="{FF2B5EF4-FFF2-40B4-BE49-F238E27FC236}">
              <a16:creationId xmlns:a16="http://schemas.microsoft.com/office/drawing/2014/main" id="{15079DE0-5CDE-418E-81F2-C2FAF2595EC9}"/>
            </a:ext>
          </a:extLst>
        </xdr:cNvPr>
        <xdr:cNvSpPr/>
      </xdr:nvSpPr>
      <xdr:spPr>
        <a:xfrm>
          <a:off x="10783486" y="1674178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92</xdr:row>
      <xdr:rowOff>136071</xdr:rowOff>
    </xdr:from>
    <xdr:to>
      <xdr:col>14</xdr:col>
      <xdr:colOff>235751</xdr:colOff>
      <xdr:row>93</xdr:row>
      <xdr:rowOff>115577</xdr:rowOff>
    </xdr:to>
    <xdr:sp macro="" textlink="">
      <xdr:nvSpPr>
        <xdr:cNvPr id="3205" name="6-Point Star 717">
          <a:extLst>
            <a:ext uri="{FF2B5EF4-FFF2-40B4-BE49-F238E27FC236}">
              <a16:creationId xmlns:a16="http://schemas.microsoft.com/office/drawing/2014/main" id="{DD8E73A1-E7E4-4E32-96E9-ED3A59E4B7A7}"/>
            </a:ext>
          </a:extLst>
        </xdr:cNvPr>
        <xdr:cNvSpPr/>
      </xdr:nvSpPr>
      <xdr:spPr>
        <a:xfrm>
          <a:off x="4417088"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104670</xdr:colOff>
      <xdr:row>92</xdr:row>
      <xdr:rowOff>157005</xdr:rowOff>
    </xdr:from>
    <xdr:to>
      <xdr:col>22</xdr:col>
      <xdr:colOff>246218</xdr:colOff>
      <xdr:row>93</xdr:row>
      <xdr:rowOff>136511</xdr:rowOff>
    </xdr:to>
    <xdr:sp macro="" textlink="">
      <xdr:nvSpPr>
        <xdr:cNvPr id="3206" name="6-Point Star 717">
          <a:extLst>
            <a:ext uri="{FF2B5EF4-FFF2-40B4-BE49-F238E27FC236}">
              <a16:creationId xmlns:a16="http://schemas.microsoft.com/office/drawing/2014/main" id="{E1652C42-B4B2-4B28-81B9-29E2D8867465}"/>
            </a:ext>
          </a:extLst>
        </xdr:cNvPr>
        <xdr:cNvSpPr/>
      </xdr:nvSpPr>
      <xdr:spPr>
        <a:xfrm>
          <a:off x="7023379"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104670</xdr:colOff>
      <xdr:row>92</xdr:row>
      <xdr:rowOff>157005</xdr:rowOff>
    </xdr:from>
    <xdr:to>
      <xdr:col>26</xdr:col>
      <xdr:colOff>246218</xdr:colOff>
      <xdr:row>93</xdr:row>
      <xdr:rowOff>136511</xdr:rowOff>
    </xdr:to>
    <xdr:sp macro="" textlink="">
      <xdr:nvSpPr>
        <xdr:cNvPr id="3198" name="6-Point Star 717">
          <a:extLst>
            <a:ext uri="{FF2B5EF4-FFF2-40B4-BE49-F238E27FC236}">
              <a16:creationId xmlns:a16="http://schemas.microsoft.com/office/drawing/2014/main" id="{334D4DEC-A958-4C1C-853E-E493B45FE737}"/>
            </a:ext>
          </a:extLst>
        </xdr:cNvPr>
        <xdr:cNvSpPr/>
      </xdr:nvSpPr>
      <xdr:spPr>
        <a:xfrm>
          <a:off x="8279423"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115138</xdr:colOff>
      <xdr:row>84</xdr:row>
      <xdr:rowOff>167472</xdr:rowOff>
    </xdr:from>
    <xdr:to>
      <xdr:col>32</xdr:col>
      <xdr:colOff>256686</xdr:colOff>
      <xdr:row>85</xdr:row>
      <xdr:rowOff>146978</xdr:rowOff>
    </xdr:to>
    <xdr:sp macro="" textlink="">
      <xdr:nvSpPr>
        <xdr:cNvPr id="3207" name="6-Point Star 717">
          <a:extLst>
            <a:ext uri="{FF2B5EF4-FFF2-40B4-BE49-F238E27FC236}">
              <a16:creationId xmlns:a16="http://schemas.microsoft.com/office/drawing/2014/main" id="{BB544F34-98D9-4FAF-8A57-1659F4CB65BD}"/>
            </a:ext>
          </a:extLst>
        </xdr:cNvPr>
        <xdr:cNvSpPr/>
      </xdr:nvSpPr>
      <xdr:spPr>
        <a:xfrm>
          <a:off x="10236759"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104670</xdr:colOff>
      <xdr:row>92</xdr:row>
      <xdr:rowOff>146538</xdr:rowOff>
    </xdr:from>
    <xdr:to>
      <xdr:col>28</xdr:col>
      <xdr:colOff>246218</xdr:colOff>
      <xdr:row>93</xdr:row>
      <xdr:rowOff>126044</xdr:rowOff>
    </xdr:to>
    <xdr:sp macro="" textlink="">
      <xdr:nvSpPr>
        <xdr:cNvPr id="3208" name="6-Point Star 717">
          <a:extLst>
            <a:ext uri="{FF2B5EF4-FFF2-40B4-BE49-F238E27FC236}">
              <a16:creationId xmlns:a16="http://schemas.microsoft.com/office/drawing/2014/main" id="{FA1E8C8F-FB6F-49D5-B66B-789CB54D4F7B}"/>
            </a:ext>
          </a:extLst>
        </xdr:cNvPr>
        <xdr:cNvSpPr/>
      </xdr:nvSpPr>
      <xdr:spPr>
        <a:xfrm>
          <a:off x="8938846" y="182649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104670</xdr:colOff>
      <xdr:row>92</xdr:row>
      <xdr:rowOff>125604</xdr:rowOff>
    </xdr:from>
    <xdr:to>
      <xdr:col>2</xdr:col>
      <xdr:colOff>246218</xdr:colOff>
      <xdr:row>93</xdr:row>
      <xdr:rowOff>105110</xdr:rowOff>
    </xdr:to>
    <xdr:sp macro="" textlink="">
      <xdr:nvSpPr>
        <xdr:cNvPr id="3209" name="6-Point Star 717">
          <a:extLst>
            <a:ext uri="{FF2B5EF4-FFF2-40B4-BE49-F238E27FC236}">
              <a16:creationId xmlns:a16="http://schemas.microsoft.com/office/drawing/2014/main" id="{2762F447-7FA9-46D9-A123-EF69EFC75A90}"/>
            </a:ext>
          </a:extLst>
        </xdr:cNvPr>
        <xdr:cNvSpPr/>
      </xdr:nvSpPr>
      <xdr:spPr>
        <a:xfrm>
          <a:off x="628022" y="1824403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104670</xdr:colOff>
      <xdr:row>68</xdr:row>
      <xdr:rowOff>146538</xdr:rowOff>
    </xdr:from>
    <xdr:to>
      <xdr:col>16</xdr:col>
      <xdr:colOff>246218</xdr:colOff>
      <xdr:row>69</xdr:row>
      <xdr:rowOff>126044</xdr:rowOff>
    </xdr:to>
    <xdr:sp macro="" textlink="">
      <xdr:nvSpPr>
        <xdr:cNvPr id="3211" name="6-Point Star 717">
          <a:extLst>
            <a:ext uri="{FF2B5EF4-FFF2-40B4-BE49-F238E27FC236}">
              <a16:creationId xmlns:a16="http://schemas.microsoft.com/office/drawing/2014/main" id="{FC83305A-420E-4F1B-8EF3-A6042DC9C131}"/>
            </a:ext>
          </a:extLst>
        </xdr:cNvPr>
        <xdr:cNvSpPr/>
      </xdr:nvSpPr>
      <xdr:spPr>
        <a:xfrm>
          <a:off x="5055577" y="135234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68</xdr:row>
      <xdr:rowOff>125604</xdr:rowOff>
    </xdr:from>
    <xdr:to>
      <xdr:col>14</xdr:col>
      <xdr:colOff>235751</xdr:colOff>
      <xdr:row>69</xdr:row>
      <xdr:rowOff>105110</xdr:rowOff>
    </xdr:to>
    <xdr:sp macro="" textlink="">
      <xdr:nvSpPr>
        <xdr:cNvPr id="3212" name="6-Point Star 717">
          <a:extLst>
            <a:ext uri="{FF2B5EF4-FFF2-40B4-BE49-F238E27FC236}">
              <a16:creationId xmlns:a16="http://schemas.microsoft.com/office/drawing/2014/main" id="{1341D660-65B9-49CB-A9CA-BDF2C17E1959}"/>
            </a:ext>
          </a:extLst>
        </xdr:cNvPr>
        <xdr:cNvSpPr/>
      </xdr:nvSpPr>
      <xdr:spPr>
        <a:xfrm>
          <a:off x="4417088" y="135024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105830</xdr:colOff>
      <xdr:row>68</xdr:row>
      <xdr:rowOff>169331</xdr:rowOff>
    </xdr:from>
    <xdr:to>
      <xdr:col>18</xdr:col>
      <xdr:colOff>247378</xdr:colOff>
      <xdr:row>69</xdr:row>
      <xdr:rowOff>148837</xdr:rowOff>
    </xdr:to>
    <xdr:sp macro="" textlink="">
      <xdr:nvSpPr>
        <xdr:cNvPr id="3213" name="6-Point Star 717">
          <a:extLst>
            <a:ext uri="{FF2B5EF4-FFF2-40B4-BE49-F238E27FC236}">
              <a16:creationId xmlns:a16="http://schemas.microsoft.com/office/drawing/2014/main" id="{99F8F423-5AA7-4BFA-B0A2-79305CFD8975}"/>
            </a:ext>
          </a:extLst>
        </xdr:cNvPr>
        <xdr:cNvSpPr/>
      </xdr:nvSpPr>
      <xdr:spPr>
        <a:xfrm>
          <a:off x="5746747" y="1362074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105830</xdr:colOff>
      <xdr:row>68</xdr:row>
      <xdr:rowOff>158747</xdr:rowOff>
    </xdr:from>
    <xdr:to>
      <xdr:col>22</xdr:col>
      <xdr:colOff>247378</xdr:colOff>
      <xdr:row>69</xdr:row>
      <xdr:rowOff>138253</xdr:rowOff>
    </xdr:to>
    <xdr:sp macro="" textlink="">
      <xdr:nvSpPr>
        <xdr:cNvPr id="3214" name="6-Point Star 717">
          <a:extLst>
            <a:ext uri="{FF2B5EF4-FFF2-40B4-BE49-F238E27FC236}">
              <a16:creationId xmlns:a16="http://schemas.microsoft.com/office/drawing/2014/main" id="{6A6BC044-0DC4-45BA-B273-3D8EF073316B}"/>
            </a:ext>
          </a:extLst>
        </xdr:cNvPr>
        <xdr:cNvSpPr/>
      </xdr:nvSpPr>
      <xdr:spPr>
        <a:xfrm>
          <a:off x="6995580" y="1361016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105832</xdr:colOff>
      <xdr:row>68</xdr:row>
      <xdr:rowOff>169332</xdr:rowOff>
    </xdr:from>
    <xdr:to>
      <xdr:col>24</xdr:col>
      <xdr:colOff>247380</xdr:colOff>
      <xdr:row>69</xdr:row>
      <xdr:rowOff>148838</xdr:rowOff>
    </xdr:to>
    <xdr:sp macro="" textlink="">
      <xdr:nvSpPr>
        <xdr:cNvPr id="3215" name="6-Point Star 717">
          <a:extLst>
            <a:ext uri="{FF2B5EF4-FFF2-40B4-BE49-F238E27FC236}">
              <a16:creationId xmlns:a16="http://schemas.microsoft.com/office/drawing/2014/main" id="{253E1E35-074F-4C30-8C23-52EDEB8BA560}"/>
            </a:ext>
          </a:extLst>
        </xdr:cNvPr>
        <xdr:cNvSpPr/>
      </xdr:nvSpPr>
      <xdr:spPr>
        <a:xfrm>
          <a:off x="7619999" y="1362074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105833</xdr:colOff>
      <xdr:row>68</xdr:row>
      <xdr:rowOff>158749</xdr:rowOff>
    </xdr:from>
    <xdr:to>
      <xdr:col>32</xdr:col>
      <xdr:colOff>247381</xdr:colOff>
      <xdr:row>69</xdr:row>
      <xdr:rowOff>138255</xdr:rowOff>
    </xdr:to>
    <xdr:sp macro="" textlink="">
      <xdr:nvSpPr>
        <xdr:cNvPr id="3216" name="6-Point Star 717">
          <a:extLst>
            <a:ext uri="{FF2B5EF4-FFF2-40B4-BE49-F238E27FC236}">
              <a16:creationId xmlns:a16="http://schemas.microsoft.com/office/drawing/2014/main" id="{8267435D-F680-474D-B09B-34A6EC592693}"/>
            </a:ext>
          </a:extLst>
        </xdr:cNvPr>
        <xdr:cNvSpPr/>
      </xdr:nvSpPr>
      <xdr:spPr>
        <a:xfrm>
          <a:off x="10181166" y="1361016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137583</xdr:colOff>
      <xdr:row>68</xdr:row>
      <xdr:rowOff>158748</xdr:rowOff>
    </xdr:from>
    <xdr:to>
      <xdr:col>36</xdr:col>
      <xdr:colOff>279131</xdr:colOff>
      <xdr:row>69</xdr:row>
      <xdr:rowOff>138254</xdr:rowOff>
    </xdr:to>
    <xdr:sp macro="" textlink="">
      <xdr:nvSpPr>
        <xdr:cNvPr id="3217" name="6-Point Star 717">
          <a:extLst>
            <a:ext uri="{FF2B5EF4-FFF2-40B4-BE49-F238E27FC236}">
              <a16:creationId xmlns:a16="http://schemas.microsoft.com/office/drawing/2014/main" id="{1BA982EE-0B8C-4D86-A16A-EB17623063EF}"/>
            </a:ext>
          </a:extLst>
        </xdr:cNvPr>
        <xdr:cNvSpPr/>
      </xdr:nvSpPr>
      <xdr:spPr>
        <a:xfrm>
          <a:off x="11461750" y="1361016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169333</xdr:colOff>
      <xdr:row>87</xdr:row>
      <xdr:rowOff>158748</xdr:rowOff>
    </xdr:from>
    <xdr:to>
      <xdr:col>20</xdr:col>
      <xdr:colOff>245141</xdr:colOff>
      <xdr:row>89</xdr:row>
      <xdr:rowOff>18786</xdr:rowOff>
    </xdr:to>
    <xdr:cxnSp macro="">
      <xdr:nvCxnSpPr>
        <xdr:cNvPr id="3218" name="Elbow Connector 55">
          <a:extLst>
            <a:ext uri="{FF2B5EF4-FFF2-40B4-BE49-F238E27FC236}">
              <a16:creationId xmlns:a16="http://schemas.microsoft.com/office/drawing/2014/main" id="{4CF0B8AE-192C-46AD-9B0D-1632B5C50B4B}"/>
            </a:ext>
          </a:extLst>
        </xdr:cNvPr>
        <xdr:cNvCxnSpPr/>
      </xdr:nvCxnSpPr>
      <xdr:spPr>
        <a:xfrm rot="16200000" flipH="1">
          <a:off x="6320301" y="174710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158748</xdr:colOff>
      <xdr:row>87</xdr:row>
      <xdr:rowOff>137582</xdr:rowOff>
    </xdr:from>
    <xdr:to>
      <xdr:col>26</xdr:col>
      <xdr:colOff>234556</xdr:colOff>
      <xdr:row>88</xdr:row>
      <xdr:rowOff>188120</xdr:rowOff>
    </xdr:to>
    <xdr:cxnSp macro="">
      <xdr:nvCxnSpPr>
        <xdr:cNvPr id="3219" name="Elbow Connector 55">
          <a:extLst>
            <a:ext uri="{FF2B5EF4-FFF2-40B4-BE49-F238E27FC236}">
              <a16:creationId xmlns:a16="http://schemas.microsoft.com/office/drawing/2014/main" id="{8D453446-A153-4213-AE4E-9F5E6F47D17C}"/>
            </a:ext>
          </a:extLst>
        </xdr:cNvPr>
        <xdr:cNvCxnSpPr/>
      </xdr:nvCxnSpPr>
      <xdr:spPr>
        <a:xfrm rot="16200000" flipH="1">
          <a:off x="8182966" y="1744986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137584</xdr:colOff>
      <xdr:row>87</xdr:row>
      <xdr:rowOff>105832</xdr:rowOff>
    </xdr:from>
    <xdr:to>
      <xdr:col>28</xdr:col>
      <xdr:colOff>213392</xdr:colOff>
      <xdr:row>88</xdr:row>
      <xdr:rowOff>156370</xdr:rowOff>
    </xdr:to>
    <xdr:cxnSp macro="">
      <xdr:nvCxnSpPr>
        <xdr:cNvPr id="3220" name="Elbow Connector 55">
          <a:extLst>
            <a:ext uri="{FF2B5EF4-FFF2-40B4-BE49-F238E27FC236}">
              <a16:creationId xmlns:a16="http://schemas.microsoft.com/office/drawing/2014/main" id="{864E68E7-DC17-4C75-A0FC-AB4AC0FA33DC}"/>
            </a:ext>
          </a:extLst>
        </xdr:cNvPr>
        <xdr:cNvCxnSpPr/>
      </xdr:nvCxnSpPr>
      <xdr:spPr>
        <a:xfrm rot="16200000" flipH="1">
          <a:off x="8817969" y="1741811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137579</xdr:colOff>
      <xdr:row>87</xdr:row>
      <xdr:rowOff>95248</xdr:rowOff>
    </xdr:from>
    <xdr:to>
      <xdr:col>30</xdr:col>
      <xdr:colOff>213387</xdr:colOff>
      <xdr:row>88</xdr:row>
      <xdr:rowOff>145786</xdr:rowOff>
    </xdr:to>
    <xdr:cxnSp macro="">
      <xdr:nvCxnSpPr>
        <xdr:cNvPr id="3221" name="Elbow Connector 55">
          <a:extLst>
            <a:ext uri="{FF2B5EF4-FFF2-40B4-BE49-F238E27FC236}">
              <a16:creationId xmlns:a16="http://schemas.microsoft.com/office/drawing/2014/main" id="{4BDE93A8-76F4-48EA-B768-B879BB78D883}"/>
            </a:ext>
          </a:extLst>
        </xdr:cNvPr>
        <xdr:cNvCxnSpPr/>
      </xdr:nvCxnSpPr>
      <xdr:spPr>
        <a:xfrm rot="16200000" flipH="1">
          <a:off x="9442381" y="174075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116416</xdr:colOff>
      <xdr:row>95</xdr:row>
      <xdr:rowOff>84666</xdr:rowOff>
    </xdr:from>
    <xdr:to>
      <xdr:col>2</xdr:col>
      <xdr:colOff>192224</xdr:colOff>
      <xdr:row>96</xdr:row>
      <xdr:rowOff>135204</xdr:rowOff>
    </xdr:to>
    <xdr:cxnSp macro="">
      <xdr:nvCxnSpPr>
        <xdr:cNvPr id="3222" name="Elbow Connector 55">
          <a:extLst>
            <a:ext uri="{FF2B5EF4-FFF2-40B4-BE49-F238E27FC236}">
              <a16:creationId xmlns:a16="http://schemas.microsoft.com/office/drawing/2014/main" id="{B97AB3BB-3372-4625-944E-2801EA0F6691}"/>
            </a:ext>
          </a:extLst>
        </xdr:cNvPr>
        <xdr:cNvCxnSpPr/>
      </xdr:nvCxnSpPr>
      <xdr:spPr>
        <a:xfrm rot="16200000" flipH="1">
          <a:off x="531218"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126998</xdr:colOff>
      <xdr:row>95</xdr:row>
      <xdr:rowOff>84664</xdr:rowOff>
    </xdr:from>
    <xdr:to>
      <xdr:col>12</xdr:col>
      <xdr:colOff>202806</xdr:colOff>
      <xdr:row>96</xdr:row>
      <xdr:rowOff>135202</xdr:rowOff>
    </xdr:to>
    <xdr:cxnSp macro="">
      <xdr:nvCxnSpPr>
        <xdr:cNvPr id="3223" name="Elbow Connector 55">
          <a:extLst>
            <a:ext uri="{FF2B5EF4-FFF2-40B4-BE49-F238E27FC236}">
              <a16:creationId xmlns:a16="http://schemas.microsoft.com/office/drawing/2014/main" id="{911F3089-FDC2-4440-BA13-A67571AC6BC6}"/>
            </a:ext>
          </a:extLst>
        </xdr:cNvPr>
        <xdr:cNvCxnSpPr/>
      </xdr:nvCxnSpPr>
      <xdr:spPr>
        <a:xfrm rot="16200000" flipH="1">
          <a:off x="3695633" y="18984446"/>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137583</xdr:colOff>
      <xdr:row>71</xdr:row>
      <xdr:rowOff>63499</xdr:rowOff>
    </xdr:from>
    <xdr:to>
      <xdr:col>34</xdr:col>
      <xdr:colOff>213391</xdr:colOff>
      <xdr:row>72</xdr:row>
      <xdr:rowOff>114037</xdr:rowOff>
    </xdr:to>
    <xdr:cxnSp macro="">
      <xdr:nvCxnSpPr>
        <xdr:cNvPr id="3224" name="Elbow Connector 55">
          <a:extLst>
            <a:ext uri="{FF2B5EF4-FFF2-40B4-BE49-F238E27FC236}">
              <a16:creationId xmlns:a16="http://schemas.microsoft.com/office/drawing/2014/main" id="{600CD042-898B-4083-9F07-7BD6533E8487}"/>
            </a:ext>
          </a:extLst>
        </xdr:cNvPr>
        <xdr:cNvCxnSpPr/>
      </xdr:nvCxnSpPr>
      <xdr:spPr>
        <a:xfrm rot="16200000" flipH="1">
          <a:off x="10722968" y="14200781"/>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148164</xdr:colOff>
      <xdr:row>71</xdr:row>
      <xdr:rowOff>74081</xdr:rowOff>
    </xdr:from>
    <xdr:to>
      <xdr:col>42</xdr:col>
      <xdr:colOff>223972</xdr:colOff>
      <xdr:row>72</xdr:row>
      <xdr:rowOff>124619</xdr:rowOff>
    </xdr:to>
    <xdr:cxnSp macro="">
      <xdr:nvCxnSpPr>
        <xdr:cNvPr id="3225" name="Elbow Connector 55">
          <a:extLst>
            <a:ext uri="{FF2B5EF4-FFF2-40B4-BE49-F238E27FC236}">
              <a16:creationId xmlns:a16="http://schemas.microsoft.com/office/drawing/2014/main" id="{4FE3DCA5-353D-4FC7-B12F-90214E9270AB}"/>
            </a:ext>
          </a:extLst>
        </xdr:cNvPr>
        <xdr:cNvCxnSpPr/>
      </xdr:nvCxnSpPr>
      <xdr:spPr>
        <a:xfrm rot="16200000" flipH="1">
          <a:off x="13273549" y="14211363"/>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179913</xdr:colOff>
      <xdr:row>71</xdr:row>
      <xdr:rowOff>63498</xdr:rowOff>
    </xdr:from>
    <xdr:to>
      <xdr:col>44</xdr:col>
      <xdr:colOff>255721</xdr:colOff>
      <xdr:row>72</xdr:row>
      <xdr:rowOff>114036</xdr:rowOff>
    </xdr:to>
    <xdr:cxnSp macro="">
      <xdr:nvCxnSpPr>
        <xdr:cNvPr id="3226" name="Elbow Connector 55">
          <a:extLst>
            <a:ext uri="{FF2B5EF4-FFF2-40B4-BE49-F238E27FC236}">
              <a16:creationId xmlns:a16="http://schemas.microsoft.com/office/drawing/2014/main" id="{8022DFF8-1B49-48AE-87D4-64E5B74CCC8A}"/>
            </a:ext>
          </a:extLst>
        </xdr:cNvPr>
        <xdr:cNvCxnSpPr/>
      </xdr:nvCxnSpPr>
      <xdr:spPr>
        <a:xfrm rot="16200000" flipH="1">
          <a:off x="14046131" y="142007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222251</xdr:colOff>
      <xdr:row>95</xdr:row>
      <xdr:rowOff>116416</xdr:rowOff>
    </xdr:from>
    <xdr:to>
      <xdr:col>36</xdr:col>
      <xdr:colOff>298059</xdr:colOff>
      <xdr:row>96</xdr:row>
      <xdr:rowOff>166954</xdr:rowOff>
    </xdr:to>
    <xdr:cxnSp macro="">
      <xdr:nvCxnSpPr>
        <xdr:cNvPr id="3227" name="Elbow Connector 55">
          <a:extLst>
            <a:ext uri="{FF2B5EF4-FFF2-40B4-BE49-F238E27FC236}">
              <a16:creationId xmlns:a16="http://schemas.microsoft.com/office/drawing/2014/main" id="{C1480A0C-37F6-40B5-AC2A-8C2F2F0224DE}"/>
            </a:ext>
          </a:extLst>
        </xdr:cNvPr>
        <xdr:cNvCxnSpPr/>
      </xdr:nvCxnSpPr>
      <xdr:spPr>
        <a:xfrm rot="16200000" flipH="1">
          <a:off x="11432053" y="190161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148165</xdr:colOff>
      <xdr:row>95</xdr:row>
      <xdr:rowOff>63498</xdr:rowOff>
    </xdr:from>
    <xdr:to>
      <xdr:col>34</xdr:col>
      <xdr:colOff>223973</xdr:colOff>
      <xdr:row>96</xdr:row>
      <xdr:rowOff>114036</xdr:rowOff>
    </xdr:to>
    <xdr:cxnSp macro="">
      <xdr:nvCxnSpPr>
        <xdr:cNvPr id="3228" name="Elbow Connector 55">
          <a:extLst>
            <a:ext uri="{FF2B5EF4-FFF2-40B4-BE49-F238E27FC236}">
              <a16:creationId xmlns:a16="http://schemas.microsoft.com/office/drawing/2014/main" id="{8B7BFA11-F8F9-4912-A9CE-383087E5C958}"/>
            </a:ext>
          </a:extLst>
        </xdr:cNvPr>
        <xdr:cNvCxnSpPr/>
      </xdr:nvCxnSpPr>
      <xdr:spPr>
        <a:xfrm rot="16200000" flipH="1">
          <a:off x="10733550" y="189632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137582</xdr:colOff>
      <xdr:row>95</xdr:row>
      <xdr:rowOff>84666</xdr:rowOff>
    </xdr:from>
    <xdr:to>
      <xdr:col>30</xdr:col>
      <xdr:colOff>213390</xdr:colOff>
      <xdr:row>96</xdr:row>
      <xdr:rowOff>135204</xdr:rowOff>
    </xdr:to>
    <xdr:cxnSp macro="">
      <xdr:nvCxnSpPr>
        <xdr:cNvPr id="3229" name="Elbow Connector 55">
          <a:extLst>
            <a:ext uri="{FF2B5EF4-FFF2-40B4-BE49-F238E27FC236}">
              <a16:creationId xmlns:a16="http://schemas.microsoft.com/office/drawing/2014/main" id="{181CAC12-81B0-4A6F-AE8C-AA6581D05EF2}"/>
            </a:ext>
          </a:extLst>
        </xdr:cNvPr>
        <xdr:cNvCxnSpPr/>
      </xdr:nvCxnSpPr>
      <xdr:spPr>
        <a:xfrm rot="16200000" flipH="1">
          <a:off x="944238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158749</xdr:colOff>
      <xdr:row>95</xdr:row>
      <xdr:rowOff>84666</xdr:rowOff>
    </xdr:from>
    <xdr:to>
      <xdr:col>28</xdr:col>
      <xdr:colOff>234557</xdr:colOff>
      <xdr:row>96</xdr:row>
      <xdr:rowOff>135204</xdr:rowOff>
    </xdr:to>
    <xdr:cxnSp macro="">
      <xdr:nvCxnSpPr>
        <xdr:cNvPr id="3230" name="Elbow Connector 55">
          <a:extLst>
            <a:ext uri="{FF2B5EF4-FFF2-40B4-BE49-F238E27FC236}">
              <a16:creationId xmlns:a16="http://schemas.microsoft.com/office/drawing/2014/main" id="{9F830534-BD10-4F34-B895-1BD6F4B071A4}"/>
            </a:ext>
          </a:extLst>
        </xdr:cNvPr>
        <xdr:cNvCxnSpPr/>
      </xdr:nvCxnSpPr>
      <xdr:spPr>
        <a:xfrm rot="16200000" flipH="1">
          <a:off x="883913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137583</xdr:colOff>
      <xdr:row>95</xdr:row>
      <xdr:rowOff>105833</xdr:rowOff>
    </xdr:from>
    <xdr:to>
      <xdr:col>20</xdr:col>
      <xdr:colOff>213391</xdr:colOff>
      <xdr:row>96</xdr:row>
      <xdr:rowOff>156371</xdr:rowOff>
    </xdr:to>
    <xdr:cxnSp macro="">
      <xdr:nvCxnSpPr>
        <xdr:cNvPr id="3231" name="Elbow Connector 55">
          <a:extLst>
            <a:ext uri="{FF2B5EF4-FFF2-40B4-BE49-F238E27FC236}">
              <a16:creationId xmlns:a16="http://schemas.microsoft.com/office/drawing/2014/main" id="{C7B20C5A-1A71-4FE4-8A1A-6967F077A2F3}"/>
            </a:ext>
          </a:extLst>
        </xdr:cNvPr>
        <xdr:cNvCxnSpPr/>
      </xdr:nvCxnSpPr>
      <xdr:spPr>
        <a:xfrm rot="16200000" flipH="1">
          <a:off x="6288551" y="1900561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148164</xdr:colOff>
      <xdr:row>71</xdr:row>
      <xdr:rowOff>42332</xdr:rowOff>
    </xdr:from>
    <xdr:to>
      <xdr:col>38</xdr:col>
      <xdr:colOff>243415</xdr:colOff>
      <xdr:row>72</xdr:row>
      <xdr:rowOff>141470</xdr:rowOff>
    </xdr:to>
    <xdr:cxnSp macro="">
      <xdr:nvCxnSpPr>
        <xdr:cNvPr id="3232" name="Elbow Connector 55">
          <a:extLst>
            <a:ext uri="{FF2B5EF4-FFF2-40B4-BE49-F238E27FC236}">
              <a16:creationId xmlns:a16="http://schemas.microsoft.com/office/drawing/2014/main" id="{2A8532AB-3BAE-4345-A2FA-30E2E72B6222}"/>
            </a:ext>
          </a:extLst>
        </xdr:cNvPr>
        <xdr:cNvCxnSpPr/>
      </xdr:nvCxnSpPr>
      <xdr:spPr>
        <a:xfrm rot="16200000" flipH="1">
          <a:off x="12010138" y="141941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126999</xdr:colOff>
      <xdr:row>71</xdr:row>
      <xdr:rowOff>52915</xdr:rowOff>
    </xdr:from>
    <xdr:to>
      <xdr:col>40</xdr:col>
      <xdr:colOff>222250</xdr:colOff>
      <xdr:row>72</xdr:row>
      <xdr:rowOff>152053</xdr:rowOff>
    </xdr:to>
    <xdr:cxnSp macro="">
      <xdr:nvCxnSpPr>
        <xdr:cNvPr id="3233" name="Elbow Connector 55">
          <a:extLst>
            <a:ext uri="{FF2B5EF4-FFF2-40B4-BE49-F238E27FC236}">
              <a16:creationId xmlns:a16="http://schemas.microsoft.com/office/drawing/2014/main" id="{D0C72569-B76C-4EAC-8EBF-9BC612738FAB}"/>
            </a:ext>
          </a:extLst>
        </xdr:cNvPr>
        <xdr:cNvCxnSpPr/>
      </xdr:nvCxnSpPr>
      <xdr:spPr>
        <a:xfrm rot="16200000" flipH="1">
          <a:off x="12613389" y="142047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79</xdr:row>
      <xdr:rowOff>105833</xdr:rowOff>
    </xdr:from>
    <xdr:to>
      <xdr:col>2</xdr:col>
      <xdr:colOff>222251</xdr:colOff>
      <xdr:row>81</xdr:row>
      <xdr:rowOff>14471</xdr:rowOff>
    </xdr:to>
    <xdr:cxnSp macro="">
      <xdr:nvCxnSpPr>
        <xdr:cNvPr id="3234" name="Elbow Connector 55">
          <a:extLst>
            <a:ext uri="{FF2B5EF4-FFF2-40B4-BE49-F238E27FC236}">
              <a16:creationId xmlns:a16="http://schemas.microsoft.com/office/drawing/2014/main" id="{66664C34-DB38-401C-819C-A517FE02BC76}"/>
            </a:ext>
          </a:extLst>
        </xdr:cNvPr>
        <xdr:cNvCxnSpPr/>
      </xdr:nvCxnSpPr>
      <xdr:spPr>
        <a:xfrm rot="16200000" flipH="1">
          <a:off x="527224" y="15845193"/>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137581</xdr:colOff>
      <xdr:row>79</xdr:row>
      <xdr:rowOff>52915</xdr:rowOff>
    </xdr:from>
    <xdr:to>
      <xdr:col>4</xdr:col>
      <xdr:colOff>232832</xdr:colOff>
      <xdr:row>80</xdr:row>
      <xdr:rowOff>152053</xdr:rowOff>
    </xdr:to>
    <xdr:cxnSp macro="">
      <xdr:nvCxnSpPr>
        <xdr:cNvPr id="3235" name="Elbow Connector 55">
          <a:extLst>
            <a:ext uri="{FF2B5EF4-FFF2-40B4-BE49-F238E27FC236}">
              <a16:creationId xmlns:a16="http://schemas.microsoft.com/office/drawing/2014/main" id="{B0B031E2-2A3E-478A-9501-EE60BFA042B7}"/>
            </a:ext>
          </a:extLst>
        </xdr:cNvPr>
        <xdr:cNvCxnSpPr/>
      </xdr:nvCxnSpPr>
      <xdr:spPr>
        <a:xfrm rot="16200000" flipH="1">
          <a:off x="1162221" y="157922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137582</xdr:colOff>
      <xdr:row>79</xdr:row>
      <xdr:rowOff>84666</xdr:rowOff>
    </xdr:from>
    <xdr:to>
      <xdr:col>6</xdr:col>
      <xdr:colOff>232833</xdr:colOff>
      <xdr:row>80</xdr:row>
      <xdr:rowOff>183804</xdr:rowOff>
    </xdr:to>
    <xdr:cxnSp macro="">
      <xdr:nvCxnSpPr>
        <xdr:cNvPr id="3236" name="Elbow Connector 55">
          <a:extLst>
            <a:ext uri="{FF2B5EF4-FFF2-40B4-BE49-F238E27FC236}">
              <a16:creationId xmlns:a16="http://schemas.microsoft.com/office/drawing/2014/main" id="{AC074342-7B7E-4349-9E20-CAA0AFFEBF2F}"/>
            </a:ext>
          </a:extLst>
        </xdr:cNvPr>
        <xdr:cNvCxnSpPr/>
      </xdr:nvCxnSpPr>
      <xdr:spPr>
        <a:xfrm rot="16200000" flipH="1">
          <a:off x="1786639" y="15824026"/>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137582</xdr:colOff>
      <xdr:row>79</xdr:row>
      <xdr:rowOff>42332</xdr:rowOff>
    </xdr:from>
    <xdr:to>
      <xdr:col>8</xdr:col>
      <xdr:colOff>232833</xdr:colOff>
      <xdr:row>80</xdr:row>
      <xdr:rowOff>141470</xdr:rowOff>
    </xdr:to>
    <xdr:cxnSp macro="">
      <xdr:nvCxnSpPr>
        <xdr:cNvPr id="3237" name="Elbow Connector 55">
          <a:extLst>
            <a:ext uri="{FF2B5EF4-FFF2-40B4-BE49-F238E27FC236}">
              <a16:creationId xmlns:a16="http://schemas.microsoft.com/office/drawing/2014/main" id="{72F4D9BA-5B60-464F-ACC0-BE7A901299CB}"/>
            </a:ext>
          </a:extLst>
        </xdr:cNvPr>
        <xdr:cNvCxnSpPr/>
      </xdr:nvCxnSpPr>
      <xdr:spPr>
        <a:xfrm rot="16200000" flipH="1">
          <a:off x="2442806" y="157816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158746</xdr:colOff>
      <xdr:row>79</xdr:row>
      <xdr:rowOff>63498</xdr:rowOff>
    </xdr:from>
    <xdr:to>
      <xdr:col>10</xdr:col>
      <xdr:colOff>253997</xdr:colOff>
      <xdr:row>80</xdr:row>
      <xdr:rowOff>162636</xdr:rowOff>
    </xdr:to>
    <xdr:cxnSp macro="">
      <xdr:nvCxnSpPr>
        <xdr:cNvPr id="3238" name="Elbow Connector 55">
          <a:extLst>
            <a:ext uri="{FF2B5EF4-FFF2-40B4-BE49-F238E27FC236}">
              <a16:creationId xmlns:a16="http://schemas.microsoft.com/office/drawing/2014/main" id="{5CE56B2F-02BD-4345-8E5F-0F69FDAB459E}"/>
            </a:ext>
          </a:extLst>
        </xdr:cNvPr>
        <xdr:cNvCxnSpPr/>
      </xdr:nvCxnSpPr>
      <xdr:spPr>
        <a:xfrm rot="16200000" flipH="1">
          <a:off x="3088386" y="15802858"/>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137580</xdr:colOff>
      <xdr:row>79</xdr:row>
      <xdr:rowOff>63498</xdr:rowOff>
    </xdr:from>
    <xdr:to>
      <xdr:col>12</xdr:col>
      <xdr:colOff>232831</xdr:colOff>
      <xdr:row>80</xdr:row>
      <xdr:rowOff>158747</xdr:rowOff>
    </xdr:to>
    <xdr:cxnSp macro="">
      <xdr:nvCxnSpPr>
        <xdr:cNvPr id="3239" name="Elbow Connector 55">
          <a:extLst>
            <a:ext uri="{FF2B5EF4-FFF2-40B4-BE49-F238E27FC236}">
              <a16:creationId xmlns:a16="http://schemas.microsoft.com/office/drawing/2014/main" id="{3F3A5AA5-EE22-4357-95F6-BB1824894BCA}"/>
            </a:ext>
          </a:extLst>
        </xdr:cNvPr>
        <xdr:cNvCxnSpPr/>
      </xdr:nvCxnSpPr>
      <xdr:spPr>
        <a:xfrm rot="16200000" flipH="1">
          <a:off x="3693581" y="15800914"/>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137584</xdr:colOff>
      <xdr:row>79</xdr:row>
      <xdr:rowOff>84665</xdr:rowOff>
    </xdr:from>
    <xdr:to>
      <xdr:col>14</xdr:col>
      <xdr:colOff>232835</xdr:colOff>
      <xdr:row>80</xdr:row>
      <xdr:rowOff>179914</xdr:rowOff>
    </xdr:to>
    <xdr:cxnSp macro="">
      <xdr:nvCxnSpPr>
        <xdr:cNvPr id="3240" name="Elbow Connector 55">
          <a:extLst>
            <a:ext uri="{FF2B5EF4-FFF2-40B4-BE49-F238E27FC236}">
              <a16:creationId xmlns:a16="http://schemas.microsoft.com/office/drawing/2014/main" id="{803EF11F-CF90-4CD5-9514-3026A9C235B3}"/>
            </a:ext>
          </a:extLst>
        </xdr:cNvPr>
        <xdr:cNvCxnSpPr/>
      </xdr:nvCxnSpPr>
      <xdr:spPr>
        <a:xfrm rot="16200000" flipH="1">
          <a:off x="4318002" y="15822081"/>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137582</xdr:colOff>
      <xdr:row>79</xdr:row>
      <xdr:rowOff>63499</xdr:rowOff>
    </xdr:from>
    <xdr:to>
      <xdr:col>16</xdr:col>
      <xdr:colOff>232833</xdr:colOff>
      <xdr:row>80</xdr:row>
      <xdr:rowOff>158748</xdr:rowOff>
    </xdr:to>
    <xdr:cxnSp macro="">
      <xdr:nvCxnSpPr>
        <xdr:cNvPr id="3241" name="Elbow Connector 55">
          <a:extLst>
            <a:ext uri="{FF2B5EF4-FFF2-40B4-BE49-F238E27FC236}">
              <a16:creationId xmlns:a16="http://schemas.microsoft.com/office/drawing/2014/main" id="{193BAAF9-8080-4B43-8FF9-818EA3F869DC}"/>
            </a:ext>
          </a:extLst>
        </xdr:cNvPr>
        <xdr:cNvCxnSpPr/>
      </xdr:nvCxnSpPr>
      <xdr:spPr>
        <a:xfrm rot="16200000" flipH="1">
          <a:off x="4942416" y="15800915"/>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137580</xdr:colOff>
      <xdr:row>79</xdr:row>
      <xdr:rowOff>95247</xdr:rowOff>
    </xdr:from>
    <xdr:to>
      <xdr:col>20</xdr:col>
      <xdr:colOff>232831</xdr:colOff>
      <xdr:row>80</xdr:row>
      <xdr:rowOff>190496</xdr:rowOff>
    </xdr:to>
    <xdr:cxnSp macro="">
      <xdr:nvCxnSpPr>
        <xdr:cNvPr id="3242" name="Elbow Connector 55">
          <a:extLst>
            <a:ext uri="{FF2B5EF4-FFF2-40B4-BE49-F238E27FC236}">
              <a16:creationId xmlns:a16="http://schemas.microsoft.com/office/drawing/2014/main" id="{B58A82C6-9D3B-4C71-ADB6-948CFA4BDCF1}"/>
            </a:ext>
          </a:extLst>
        </xdr:cNvPr>
        <xdr:cNvCxnSpPr/>
      </xdr:nvCxnSpPr>
      <xdr:spPr>
        <a:xfrm rot="16200000" flipH="1">
          <a:off x="627591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137583</xdr:colOff>
      <xdr:row>79</xdr:row>
      <xdr:rowOff>95247</xdr:rowOff>
    </xdr:from>
    <xdr:to>
      <xdr:col>22</xdr:col>
      <xdr:colOff>232834</xdr:colOff>
      <xdr:row>80</xdr:row>
      <xdr:rowOff>190496</xdr:rowOff>
    </xdr:to>
    <xdr:cxnSp macro="">
      <xdr:nvCxnSpPr>
        <xdr:cNvPr id="3243" name="Elbow Connector 55">
          <a:extLst>
            <a:ext uri="{FF2B5EF4-FFF2-40B4-BE49-F238E27FC236}">
              <a16:creationId xmlns:a16="http://schemas.microsoft.com/office/drawing/2014/main" id="{00A80ECE-92F6-4A9D-BFF3-C6ED74B70DB5}"/>
            </a:ext>
          </a:extLst>
        </xdr:cNvPr>
        <xdr:cNvCxnSpPr/>
      </xdr:nvCxnSpPr>
      <xdr:spPr>
        <a:xfrm rot="16200000" flipH="1">
          <a:off x="690033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148162</xdr:colOff>
      <xdr:row>79</xdr:row>
      <xdr:rowOff>137583</xdr:rowOff>
    </xdr:from>
    <xdr:to>
      <xdr:col>34</xdr:col>
      <xdr:colOff>243413</xdr:colOff>
      <xdr:row>81</xdr:row>
      <xdr:rowOff>42332</xdr:rowOff>
    </xdr:to>
    <xdr:cxnSp macro="">
      <xdr:nvCxnSpPr>
        <xdr:cNvPr id="3244" name="Elbow Connector 55">
          <a:extLst>
            <a:ext uri="{FF2B5EF4-FFF2-40B4-BE49-F238E27FC236}">
              <a16:creationId xmlns:a16="http://schemas.microsoft.com/office/drawing/2014/main" id="{60A1D373-5AA6-4FB3-8BB6-728020667FA5}"/>
            </a:ext>
          </a:extLst>
        </xdr:cNvPr>
        <xdr:cNvCxnSpPr/>
      </xdr:nvCxnSpPr>
      <xdr:spPr>
        <a:xfrm rot="16200000" flipH="1">
          <a:off x="10720913" y="15874999"/>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169333</xdr:colOff>
      <xdr:row>79</xdr:row>
      <xdr:rowOff>84664</xdr:rowOff>
    </xdr:from>
    <xdr:to>
      <xdr:col>36</xdr:col>
      <xdr:colOff>264584</xdr:colOff>
      <xdr:row>80</xdr:row>
      <xdr:rowOff>179913</xdr:rowOff>
    </xdr:to>
    <xdr:cxnSp macro="">
      <xdr:nvCxnSpPr>
        <xdr:cNvPr id="3245" name="Elbow Connector 55">
          <a:extLst>
            <a:ext uri="{FF2B5EF4-FFF2-40B4-BE49-F238E27FC236}">
              <a16:creationId xmlns:a16="http://schemas.microsoft.com/office/drawing/2014/main" id="{5F295303-8D34-42D9-B2D8-871CBA6D8BDE}"/>
            </a:ext>
          </a:extLst>
        </xdr:cNvPr>
        <xdr:cNvCxnSpPr/>
      </xdr:nvCxnSpPr>
      <xdr:spPr>
        <a:xfrm rot="16200000" flipH="1">
          <a:off x="11366501" y="15822080"/>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126999</xdr:colOff>
      <xdr:row>79</xdr:row>
      <xdr:rowOff>42332</xdr:rowOff>
    </xdr:from>
    <xdr:to>
      <xdr:col>38</xdr:col>
      <xdr:colOff>222250</xdr:colOff>
      <xdr:row>80</xdr:row>
      <xdr:rowOff>137581</xdr:rowOff>
    </xdr:to>
    <xdr:cxnSp macro="">
      <xdr:nvCxnSpPr>
        <xdr:cNvPr id="3246" name="Elbow Connector 55">
          <a:extLst>
            <a:ext uri="{FF2B5EF4-FFF2-40B4-BE49-F238E27FC236}">
              <a16:creationId xmlns:a16="http://schemas.microsoft.com/office/drawing/2014/main" id="{C43C0635-E94C-47D7-9CF2-A6ABF6C74EDF}"/>
            </a:ext>
          </a:extLst>
        </xdr:cNvPr>
        <xdr:cNvCxnSpPr/>
      </xdr:nvCxnSpPr>
      <xdr:spPr>
        <a:xfrm rot="16200000" flipH="1">
          <a:off x="11990917" y="15779748"/>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95247</xdr:colOff>
      <xdr:row>36</xdr:row>
      <xdr:rowOff>137579</xdr:rowOff>
    </xdr:from>
    <xdr:to>
      <xdr:col>8</xdr:col>
      <xdr:colOff>236795</xdr:colOff>
      <xdr:row>37</xdr:row>
      <xdr:rowOff>117085</xdr:rowOff>
    </xdr:to>
    <xdr:sp macro="" textlink="">
      <xdr:nvSpPr>
        <xdr:cNvPr id="3247" name="6-Point Star 717">
          <a:extLst>
            <a:ext uri="{FF2B5EF4-FFF2-40B4-BE49-F238E27FC236}">
              <a16:creationId xmlns:a16="http://schemas.microsoft.com/office/drawing/2014/main" id="{8D8EEA32-D863-4DCC-BEDB-B7B7910C21CD}"/>
            </a:ext>
          </a:extLst>
        </xdr:cNvPr>
        <xdr:cNvSpPr/>
      </xdr:nvSpPr>
      <xdr:spPr>
        <a:xfrm>
          <a:off x="2529414" y="723899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74081</xdr:colOff>
      <xdr:row>37</xdr:row>
      <xdr:rowOff>0</xdr:rowOff>
    </xdr:from>
    <xdr:to>
      <xdr:col>10</xdr:col>
      <xdr:colOff>215629</xdr:colOff>
      <xdr:row>37</xdr:row>
      <xdr:rowOff>170006</xdr:rowOff>
    </xdr:to>
    <xdr:sp macro="" textlink="">
      <xdr:nvSpPr>
        <xdr:cNvPr id="3248" name="6-Point Star 717">
          <a:extLst>
            <a:ext uri="{FF2B5EF4-FFF2-40B4-BE49-F238E27FC236}">
              <a16:creationId xmlns:a16="http://schemas.microsoft.com/office/drawing/2014/main" id="{44342E45-5061-4E92-BA30-DFDD71100CC4}"/>
            </a:ext>
          </a:extLst>
        </xdr:cNvPr>
        <xdr:cNvSpPr/>
      </xdr:nvSpPr>
      <xdr:spPr>
        <a:xfrm>
          <a:off x="3132664"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116415</xdr:colOff>
      <xdr:row>29</xdr:row>
      <xdr:rowOff>0</xdr:rowOff>
    </xdr:from>
    <xdr:to>
      <xdr:col>36</xdr:col>
      <xdr:colOff>257963</xdr:colOff>
      <xdr:row>29</xdr:row>
      <xdr:rowOff>170006</xdr:rowOff>
    </xdr:to>
    <xdr:sp macro="" textlink="">
      <xdr:nvSpPr>
        <xdr:cNvPr id="3249" name="6-Point Star 717">
          <a:extLst>
            <a:ext uri="{FF2B5EF4-FFF2-40B4-BE49-F238E27FC236}">
              <a16:creationId xmlns:a16="http://schemas.microsoft.com/office/drawing/2014/main" id="{11C24642-D260-4481-940A-D24E69CC091F}"/>
            </a:ext>
          </a:extLst>
        </xdr:cNvPr>
        <xdr:cNvSpPr/>
      </xdr:nvSpPr>
      <xdr:spPr>
        <a:xfrm>
          <a:off x="11440582" y="57044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84665</xdr:colOff>
      <xdr:row>37</xdr:row>
      <xdr:rowOff>0</xdr:rowOff>
    </xdr:from>
    <xdr:to>
      <xdr:col>12</xdr:col>
      <xdr:colOff>226213</xdr:colOff>
      <xdr:row>37</xdr:row>
      <xdr:rowOff>170006</xdr:rowOff>
    </xdr:to>
    <xdr:sp macro="" textlink="">
      <xdr:nvSpPr>
        <xdr:cNvPr id="3250" name="6-Point Star 717">
          <a:extLst>
            <a:ext uri="{FF2B5EF4-FFF2-40B4-BE49-F238E27FC236}">
              <a16:creationId xmlns:a16="http://schemas.microsoft.com/office/drawing/2014/main" id="{5F59045C-1F57-4E81-8AA1-586A92426E74}"/>
            </a:ext>
          </a:extLst>
        </xdr:cNvPr>
        <xdr:cNvSpPr/>
      </xdr:nvSpPr>
      <xdr:spPr>
        <a:xfrm>
          <a:off x="3767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95248</xdr:colOff>
      <xdr:row>37</xdr:row>
      <xdr:rowOff>0</xdr:rowOff>
    </xdr:from>
    <xdr:to>
      <xdr:col>14</xdr:col>
      <xdr:colOff>236796</xdr:colOff>
      <xdr:row>37</xdr:row>
      <xdr:rowOff>170006</xdr:rowOff>
    </xdr:to>
    <xdr:sp macro="" textlink="">
      <xdr:nvSpPr>
        <xdr:cNvPr id="3251" name="6-Point Star 717">
          <a:extLst>
            <a:ext uri="{FF2B5EF4-FFF2-40B4-BE49-F238E27FC236}">
              <a16:creationId xmlns:a16="http://schemas.microsoft.com/office/drawing/2014/main" id="{7C1A7E62-6C58-4FDA-81C4-F9D8B8D4326D}"/>
            </a:ext>
          </a:extLst>
        </xdr:cNvPr>
        <xdr:cNvSpPr/>
      </xdr:nvSpPr>
      <xdr:spPr>
        <a:xfrm>
          <a:off x="4402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95249</xdr:colOff>
      <xdr:row>37</xdr:row>
      <xdr:rowOff>0</xdr:rowOff>
    </xdr:from>
    <xdr:to>
      <xdr:col>18</xdr:col>
      <xdr:colOff>236797</xdr:colOff>
      <xdr:row>37</xdr:row>
      <xdr:rowOff>170006</xdr:rowOff>
    </xdr:to>
    <xdr:sp macro="" textlink="">
      <xdr:nvSpPr>
        <xdr:cNvPr id="3252" name="6-Point Star 717">
          <a:extLst>
            <a:ext uri="{FF2B5EF4-FFF2-40B4-BE49-F238E27FC236}">
              <a16:creationId xmlns:a16="http://schemas.microsoft.com/office/drawing/2014/main" id="{8193CD0D-FBC0-4AB4-AF58-E9CD13069989}"/>
            </a:ext>
          </a:extLst>
        </xdr:cNvPr>
        <xdr:cNvSpPr/>
      </xdr:nvSpPr>
      <xdr:spPr>
        <a:xfrm>
          <a:off x="5736166"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95248</xdr:colOff>
      <xdr:row>37</xdr:row>
      <xdr:rowOff>0</xdr:rowOff>
    </xdr:from>
    <xdr:to>
      <xdr:col>20</xdr:col>
      <xdr:colOff>236796</xdr:colOff>
      <xdr:row>37</xdr:row>
      <xdr:rowOff>170006</xdr:rowOff>
    </xdr:to>
    <xdr:sp macro="" textlink="">
      <xdr:nvSpPr>
        <xdr:cNvPr id="3253" name="6-Point Star 717">
          <a:extLst>
            <a:ext uri="{FF2B5EF4-FFF2-40B4-BE49-F238E27FC236}">
              <a16:creationId xmlns:a16="http://schemas.microsoft.com/office/drawing/2014/main" id="{29885E03-EB6F-4EDC-8445-4DF5F3DF0B24}"/>
            </a:ext>
          </a:extLst>
        </xdr:cNvPr>
        <xdr:cNvSpPr/>
      </xdr:nvSpPr>
      <xdr:spPr>
        <a:xfrm>
          <a:off x="636058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84664</xdr:colOff>
      <xdr:row>36</xdr:row>
      <xdr:rowOff>169334</xdr:rowOff>
    </xdr:from>
    <xdr:to>
      <xdr:col>26</xdr:col>
      <xdr:colOff>226212</xdr:colOff>
      <xdr:row>37</xdr:row>
      <xdr:rowOff>148840</xdr:rowOff>
    </xdr:to>
    <xdr:sp macro="" textlink="">
      <xdr:nvSpPr>
        <xdr:cNvPr id="3254" name="6-Point Star 717">
          <a:extLst>
            <a:ext uri="{FF2B5EF4-FFF2-40B4-BE49-F238E27FC236}">
              <a16:creationId xmlns:a16="http://schemas.microsoft.com/office/drawing/2014/main" id="{5DEF6039-9490-4D3A-976C-659131F48835}"/>
            </a:ext>
          </a:extLst>
        </xdr:cNvPr>
        <xdr:cNvSpPr/>
      </xdr:nvSpPr>
      <xdr:spPr>
        <a:xfrm>
          <a:off x="8223247"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84664</xdr:colOff>
      <xdr:row>36</xdr:row>
      <xdr:rowOff>179917</xdr:rowOff>
    </xdr:from>
    <xdr:to>
      <xdr:col>28</xdr:col>
      <xdr:colOff>226212</xdr:colOff>
      <xdr:row>37</xdr:row>
      <xdr:rowOff>159423</xdr:rowOff>
    </xdr:to>
    <xdr:sp macro="" textlink="">
      <xdr:nvSpPr>
        <xdr:cNvPr id="3255" name="6-Point Star 717">
          <a:extLst>
            <a:ext uri="{FF2B5EF4-FFF2-40B4-BE49-F238E27FC236}">
              <a16:creationId xmlns:a16="http://schemas.microsoft.com/office/drawing/2014/main" id="{43E8BD99-6B00-4B12-9E09-BED2D3908BEF}"/>
            </a:ext>
          </a:extLst>
        </xdr:cNvPr>
        <xdr:cNvSpPr/>
      </xdr:nvSpPr>
      <xdr:spPr>
        <a:xfrm>
          <a:off x="8879414" y="72813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84664</xdr:colOff>
      <xdr:row>37</xdr:row>
      <xdr:rowOff>0</xdr:rowOff>
    </xdr:from>
    <xdr:to>
      <xdr:col>30</xdr:col>
      <xdr:colOff>226212</xdr:colOff>
      <xdr:row>37</xdr:row>
      <xdr:rowOff>170006</xdr:rowOff>
    </xdr:to>
    <xdr:sp macro="" textlink="">
      <xdr:nvSpPr>
        <xdr:cNvPr id="3256" name="6-Point Star 717">
          <a:extLst>
            <a:ext uri="{FF2B5EF4-FFF2-40B4-BE49-F238E27FC236}">
              <a16:creationId xmlns:a16="http://schemas.microsoft.com/office/drawing/2014/main" id="{926DD50D-B45A-4585-A0A4-67674176135B}"/>
            </a:ext>
          </a:extLst>
        </xdr:cNvPr>
        <xdr:cNvSpPr/>
      </xdr:nvSpPr>
      <xdr:spPr>
        <a:xfrm>
          <a:off x="950383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95247</xdr:colOff>
      <xdr:row>36</xdr:row>
      <xdr:rowOff>148168</xdr:rowOff>
    </xdr:from>
    <xdr:to>
      <xdr:col>32</xdr:col>
      <xdr:colOff>236795</xdr:colOff>
      <xdr:row>37</xdr:row>
      <xdr:rowOff>127674</xdr:rowOff>
    </xdr:to>
    <xdr:sp macro="" textlink="">
      <xdr:nvSpPr>
        <xdr:cNvPr id="3257" name="6-Point Star 717">
          <a:extLst>
            <a:ext uri="{FF2B5EF4-FFF2-40B4-BE49-F238E27FC236}">
              <a16:creationId xmlns:a16="http://schemas.microsoft.com/office/drawing/2014/main" id="{B1AA74BB-B1FA-44EE-812D-568ABD3A9823}"/>
            </a:ext>
          </a:extLst>
        </xdr:cNvPr>
        <xdr:cNvSpPr/>
      </xdr:nvSpPr>
      <xdr:spPr>
        <a:xfrm>
          <a:off x="10170580" y="72495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84664</xdr:colOff>
      <xdr:row>36</xdr:row>
      <xdr:rowOff>158751</xdr:rowOff>
    </xdr:from>
    <xdr:to>
      <xdr:col>34</xdr:col>
      <xdr:colOff>226212</xdr:colOff>
      <xdr:row>37</xdr:row>
      <xdr:rowOff>138257</xdr:rowOff>
    </xdr:to>
    <xdr:sp macro="" textlink="">
      <xdr:nvSpPr>
        <xdr:cNvPr id="3258" name="6-Point Star 717">
          <a:extLst>
            <a:ext uri="{FF2B5EF4-FFF2-40B4-BE49-F238E27FC236}">
              <a16:creationId xmlns:a16="http://schemas.microsoft.com/office/drawing/2014/main" id="{3EF4FE3E-0F58-416B-8909-025443649AB1}"/>
            </a:ext>
          </a:extLst>
        </xdr:cNvPr>
        <xdr:cNvSpPr/>
      </xdr:nvSpPr>
      <xdr:spPr>
        <a:xfrm>
          <a:off x="10784414" y="726016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97839</xdr:colOff>
      <xdr:row>36</xdr:row>
      <xdr:rowOff>148162</xdr:rowOff>
    </xdr:from>
    <xdr:to>
      <xdr:col>36</xdr:col>
      <xdr:colOff>239387</xdr:colOff>
      <xdr:row>37</xdr:row>
      <xdr:rowOff>127668</xdr:rowOff>
    </xdr:to>
    <xdr:sp macro="" textlink="">
      <xdr:nvSpPr>
        <xdr:cNvPr id="3259" name="6-Point Star 717">
          <a:extLst>
            <a:ext uri="{FF2B5EF4-FFF2-40B4-BE49-F238E27FC236}">
              <a16:creationId xmlns:a16="http://schemas.microsoft.com/office/drawing/2014/main" id="{BE419D52-33C5-41A2-BB57-ACECF84200DF}"/>
            </a:ext>
          </a:extLst>
        </xdr:cNvPr>
        <xdr:cNvSpPr/>
      </xdr:nvSpPr>
      <xdr:spPr>
        <a:xfrm>
          <a:off x="11586155" y="7369667"/>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95251</xdr:colOff>
      <xdr:row>36</xdr:row>
      <xdr:rowOff>169334</xdr:rowOff>
    </xdr:from>
    <xdr:to>
      <xdr:col>16</xdr:col>
      <xdr:colOff>236799</xdr:colOff>
      <xdr:row>37</xdr:row>
      <xdr:rowOff>148840</xdr:rowOff>
    </xdr:to>
    <xdr:sp macro="" textlink="">
      <xdr:nvSpPr>
        <xdr:cNvPr id="3260" name="6-Point Star 717">
          <a:extLst>
            <a:ext uri="{FF2B5EF4-FFF2-40B4-BE49-F238E27FC236}">
              <a16:creationId xmlns:a16="http://schemas.microsoft.com/office/drawing/2014/main" id="{A1506352-CA74-44AB-BD9C-4B7F5763543A}"/>
            </a:ext>
          </a:extLst>
        </xdr:cNvPr>
        <xdr:cNvSpPr/>
      </xdr:nvSpPr>
      <xdr:spPr>
        <a:xfrm>
          <a:off x="5027084"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253998</xdr:colOff>
      <xdr:row>85</xdr:row>
      <xdr:rowOff>60386</xdr:rowOff>
    </xdr:from>
    <xdr:to>
      <xdr:col>34</xdr:col>
      <xdr:colOff>232832</xdr:colOff>
      <xdr:row>86</xdr:row>
      <xdr:rowOff>28636</xdr:rowOff>
    </xdr:to>
    <xdr:sp macro="" textlink="">
      <xdr:nvSpPr>
        <xdr:cNvPr id="3261" name="Freeform 10707">
          <a:extLst>
            <a:ext uri="{FF2B5EF4-FFF2-40B4-BE49-F238E27FC236}">
              <a16:creationId xmlns:a16="http://schemas.microsoft.com/office/drawing/2014/main" id="{BEAA7109-96FB-4025-934E-DD4812692709}"/>
            </a:ext>
          </a:extLst>
        </xdr:cNvPr>
        <xdr:cNvSpPr>
          <a:spLocks/>
        </xdr:cNvSpPr>
      </xdr:nvSpPr>
      <xdr:spPr bwMode="auto">
        <a:xfrm>
          <a:off x="10664263" y="16992474"/>
          <a:ext cx="617569"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158127</xdr:colOff>
      <xdr:row>85</xdr:row>
      <xdr:rowOff>59763</xdr:rowOff>
    </xdr:from>
    <xdr:to>
      <xdr:col>36</xdr:col>
      <xdr:colOff>253377</xdr:colOff>
      <xdr:row>86</xdr:row>
      <xdr:rowOff>70347</xdr:rowOff>
    </xdr:to>
    <xdr:sp macro="" textlink="">
      <xdr:nvSpPr>
        <xdr:cNvPr id="3262" name="Freeform 10707">
          <a:extLst>
            <a:ext uri="{FF2B5EF4-FFF2-40B4-BE49-F238E27FC236}">
              <a16:creationId xmlns:a16="http://schemas.microsoft.com/office/drawing/2014/main" id="{45C0DA00-3C90-4E52-902C-4506BAAC4F35}"/>
            </a:ext>
          </a:extLst>
        </xdr:cNvPr>
        <xdr:cNvSpPr>
          <a:spLocks/>
        </xdr:cNvSpPr>
      </xdr:nvSpPr>
      <xdr:spPr bwMode="auto">
        <a:xfrm>
          <a:off x="11207127" y="16991851"/>
          <a:ext cx="733985" cy="2010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201084</xdr:colOff>
      <xdr:row>85</xdr:row>
      <xdr:rowOff>105833</xdr:rowOff>
    </xdr:from>
    <xdr:to>
      <xdr:col>38</xdr:col>
      <xdr:colOff>222250</xdr:colOff>
      <xdr:row>86</xdr:row>
      <xdr:rowOff>74083</xdr:rowOff>
    </xdr:to>
    <xdr:sp macro="" textlink="">
      <xdr:nvSpPr>
        <xdr:cNvPr id="3263" name="Freeform 10707">
          <a:extLst>
            <a:ext uri="{FF2B5EF4-FFF2-40B4-BE49-F238E27FC236}">
              <a16:creationId xmlns:a16="http://schemas.microsoft.com/office/drawing/2014/main" id="{CAE9FDA3-82BD-4077-A767-AF063554DC29}"/>
            </a:ext>
          </a:extLst>
        </xdr:cNvPr>
        <xdr:cNvSpPr>
          <a:spLocks/>
        </xdr:cNvSpPr>
      </xdr:nvSpPr>
      <xdr:spPr bwMode="auto">
        <a:xfrm>
          <a:off x="11705167" y="16922750"/>
          <a:ext cx="687916"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201083</xdr:colOff>
      <xdr:row>85</xdr:row>
      <xdr:rowOff>84667</xdr:rowOff>
    </xdr:from>
    <xdr:to>
      <xdr:col>40</xdr:col>
      <xdr:colOff>275168</xdr:colOff>
      <xdr:row>86</xdr:row>
      <xdr:rowOff>42333</xdr:rowOff>
    </xdr:to>
    <xdr:sp macro="" textlink="">
      <xdr:nvSpPr>
        <xdr:cNvPr id="3264" name="Freeform 10707">
          <a:extLst>
            <a:ext uri="{FF2B5EF4-FFF2-40B4-BE49-F238E27FC236}">
              <a16:creationId xmlns:a16="http://schemas.microsoft.com/office/drawing/2014/main" id="{AACE5A19-CB34-4FD1-BF04-2CFF0B6E90CF}"/>
            </a:ext>
          </a:extLst>
        </xdr:cNvPr>
        <xdr:cNvSpPr>
          <a:spLocks/>
        </xdr:cNvSpPr>
      </xdr:nvSpPr>
      <xdr:spPr bwMode="auto">
        <a:xfrm>
          <a:off x="12371916" y="16901584"/>
          <a:ext cx="698502"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148166</xdr:colOff>
      <xdr:row>85</xdr:row>
      <xdr:rowOff>116417</xdr:rowOff>
    </xdr:from>
    <xdr:to>
      <xdr:col>42</xdr:col>
      <xdr:colOff>169332</xdr:colOff>
      <xdr:row>86</xdr:row>
      <xdr:rowOff>63500</xdr:rowOff>
    </xdr:to>
    <xdr:sp macro="" textlink="">
      <xdr:nvSpPr>
        <xdr:cNvPr id="3265" name="Freeform 10707">
          <a:extLst>
            <a:ext uri="{FF2B5EF4-FFF2-40B4-BE49-F238E27FC236}">
              <a16:creationId xmlns:a16="http://schemas.microsoft.com/office/drawing/2014/main" id="{2D40657F-3257-434B-B51A-0C38D772DAEF}"/>
            </a:ext>
          </a:extLst>
        </xdr:cNvPr>
        <xdr:cNvSpPr>
          <a:spLocks/>
        </xdr:cNvSpPr>
      </xdr:nvSpPr>
      <xdr:spPr bwMode="auto">
        <a:xfrm>
          <a:off x="12911666" y="16933334"/>
          <a:ext cx="645583" cy="1375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179916</xdr:colOff>
      <xdr:row>93</xdr:row>
      <xdr:rowOff>63500</xdr:rowOff>
    </xdr:from>
    <xdr:to>
      <xdr:col>4</xdr:col>
      <xdr:colOff>211667</xdr:colOff>
      <xdr:row>94</xdr:row>
      <xdr:rowOff>74083</xdr:rowOff>
    </xdr:to>
    <xdr:sp macro="" textlink="">
      <xdr:nvSpPr>
        <xdr:cNvPr id="3266" name="Freeform 10707">
          <a:extLst>
            <a:ext uri="{FF2B5EF4-FFF2-40B4-BE49-F238E27FC236}">
              <a16:creationId xmlns:a16="http://schemas.microsoft.com/office/drawing/2014/main" id="{B8B5314C-7B14-4381-AB4D-AD8BB00A01EA}"/>
            </a:ext>
          </a:extLst>
        </xdr:cNvPr>
        <xdr:cNvSpPr>
          <a:spLocks/>
        </xdr:cNvSpPr>
      </xdr:nvSpPr>
      <xdr:spPr bwMode="auto">
        <a:xfrm>
          <a:off x="709083" y="18467917"/>
          <a:ext cx="687917" cy="2010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190501</xdr:colOff>
      <xdr:row>93</xdr:row>
      <xdr:rowOff>84667</xdr:rowOff>
    </xdr:from>
    <xdr:to>
      <xdr:col>6</xdr:col>
      <xdr:colOff>211668</xdr:colOff>
      <xdr:row>94</xdr:row>
      <xdr:rowOff>105833</xdr:rowOff>
    </xdr:to>
    <xdr:sp macro="" textlink="">
      <xdr:nvSpPr>
        <xdr:cNvPr id="3267" name="Freeform 10707">
          <a:extLst>
            <a:ext uri="{FF2B5EF4-FFF2-40B4-BE49-F238E27FC236}">
              <a16:creationId xmlns:a16="http://schemas.microsoft.com/office/drawing/2014/main" id="{BFEBAC9A-09AA-448F-9744-2232ADF15166}"/>
            </a:ext>
          </a:extLst>
        </xdr:cNvPr>
        <xdr:cNvSpPr>
          <a:spLocks/>
        </xdr:cNvSpPr>
      </xdr:nvSpPr>
      <xdr:spPr bwMode="auto">
        <a:xfrm>
          <a:off x="1375834" y="18489084"/>
          <a:ext cx="645584"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190500</xdr:colOff>
      <xdr:row>93</xdr:row>
      <xdr:rowOff>105834</xdr:rowOff>
    </xdr:from>
    <xdr:to>
      <xdr:col>8</xdr:col>
      <xdr:colOff>179916</xdr:colOff>
      <xdr:row>94</xdr:row>
      <xdr:rowOff>127000</xdr:rowOff>
    </xdr:to>
    <xdr:sp macro="" textlink="">
      <xdr:nvSpPr>
        <xdr:cNvPr id="3268" name="Freeform 10707">
          <a:extLst>
            <a:ext uri="{FF2B5EF4-FFF2-40B4-BE49-F238E27FC236}">
              <a16:creationId xmlns:a16="http://schemas.microsoft.com/office/drawing/2014/main" id="{174A9909-43E0-46F4-B9D6-D52B8AD0AEDF}"/>
            </a:ext>
          </a:extLst>
        </xdr:cNvPr>
        <xdr:cNvSpPr>
          <a:spLocks/>
        </xdr:cNvSpPr>
      </xdr:nvSpPr>
      <xdr:spPr bwMode="auto">
        <a:xfrm>
          <a:off x="2000250" y="18510251"/>
          <a:ext cx="645583"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169333</xdr:colOff>
      <xdr:row>93</xdr:row>
      <xdr:rowOff>116415</xdr:rowOff>
    </xdr:from>
    <xdr:to>
      <xdr:col>10</xdr:col>
      <xdr:colOff>169334</xdr:colOff>
      <xdr:row>94</xdr:row>
      <xdr:rowOff>74082</xdr:rowOff>
    </xdr:to>
    <xdr:sp macro="" textlink="">
      <xdr:nvSpPr>
        <xdr:cNvPr id="3269" name="Freeform 10707">
          <a:extLst>
            <a:ext uri="{FF2B5EF4-FFF2-40B4-BE49-F238E27FC236}">
              <a16:creationId xmlns:a16="http://schemas.microsoft.com/office/drawing/2014/main" id="{CD98654D-1FA5-4761-966F-570CD6BBB515}"/>
            </a:ext>
          </a:extLst>
        </xdr:cNvPr>
        <xdr:cNvSpPr>
          <a:spLocks/>
        </xdr:cNvSpPr>
      </xdr:nvSpPr>
      <xdr:spPr bwMode="auto">
        <a:xfrm>
          <a:off x="2635250" y="18520832"/>
          <a:ext cx="7514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0</xdr:col>
      <xdr:colOff>232834</xdr:colOff>
      <xdr:row>93</xdr:row>
      <xdr:rowOff>74085</xdr:rowOff>
    </xdr:from>
    <xdr:to>
      <xdr:col>2</xdr:col>
      <xdr:colOff>232834</xdr:colOff>
      <xdr:row>94</xdr:row>
      <xdr:rowOff>10585</xdr:rowOff>
    </xdr:to>
    <xdr:sp macro="" textlink="">
      <xdr:nvSpPr>
        <xdr:cNvPr id="3270" name="Freeform 10707">
          <a:extLst>
            <a:ext uri="{FF2B5EF4-FFF2-40B4-BE49-F238E27FC236}">
              <a16:creationId xmlns:a16="http://schemas.microsoft.com/office/drawing/2014/main" id="{71DE5EFA-60CA-4E2C-990E-904816B742BE}"/>
            </a:ext>
          </a:extLst>
        </xdr:cNvPr>
        <xdr:cNvSpPr>
          <a:spLocks/>
        </xdr:cNvSpPr>
      </xdr:nvSpPr>
      <xdr:spPr bwMode="auto">
        <a:xfrm>
          <a:off x="232834" y="18478502"/>
          <a:ext cx="529167" cy="1270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95250</xdr:colOff>
      <xdr:row>84</xdr:row>
      <xdr:rowOff>148164</xdr:rowOff>
    </xdr:from>
    <xdr:to>
      <xdr:col>30</xdr:col>
      <xdr:colOff>236798</xdr:colOff>
      <xdr:row>85</xdr:row>
      <xdr:rowOff>127670</xdr:rowOff>
    </xdr:to>
    <xdr:sp macro="" textlink="">
      <xdr:nvSpPr>
        <xdr:cNvPr id="3273" name="6-Point Star 717">
          <a:extLst>
            <a:ext uri="{FF2B5EF4-FFF2-40B4-BE49-F238E27FC236}">
              <a16:creationId xmlns:a16="http://schemas.microsoft.com/office/drawing/2014/main" id="{33A894BB-1510-4C50-AC40-2BA09F0DB834}"/>
            </a:ext>
          </a:extLst>
        </xdr:cNvPr>
        <xdr:cNvSpPr/>
      </xdr:nvSpPr>
      <xdr:spPr>
        <a:xfrm>
          <a:off x="9514417" y="1677458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148168</xdr:colOff>
      <xdr:row>85</xdr:row>
      <xdr:rowOff>105833</xdr:rowOff>
    </xdr:from>
    <xdr:to>
      <xdr:col>32</xdr:col>
      <xdr:colOff>211667</xdr:colOff>
      <xdr:row>86</xdr:row>
      <xdr:rowOff>63500</xdr:rowOff>
    </xdr:to>
    <xdr:sp macro="" textlink="">
      <xdr:nvSpPr>
        <xdr:cNvPr id="3274" name="Freeform 10707">
          <a:extLst>
            <a:ext uri="{FF2B5EF4-FFF2-40B4-BE49-F238E27FC236}">
              <a16:creationId xmlns:a16="http://schemas.microsoft.com/office/drawing/2014/main" id="{3BD76CAD-3CA8-49DD-87B2-8A0C523DFFAC}"/>
            </a:ext>
          </a:extLst>
        </xdr:cNvPr>
        <xdr:cNvSpPr>
          <a:spLocks/>
        </xdr:cNvSpPr>
      </xdr:nvSpPr>
      <xdr:spPr bwMode="auto">
        <a:xfrm>
          <a:off x="9747251" y="16922750"/>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95249</xdr:colOff>
      <xdr:row>36</xdr:row>
      <xdr:rowOff>169328</xdr:rowOff>
    </xdr:from>
    <xdr:to>
      <xdr:col>4</xdr:col>
      <xdr:colOff>236797</xdr:colOff>
      <xdr:row>37</xdr:row>
      <xdr:rowOff>148834</xdr:rowOff>
    </xdr:to>
    <xdr:sp macro="" textlink="">
      <xdr:nvSpPr>
        <xdr:cNvPr id="3275" name="6-Point Star 717">
          <a:extLst>
            <a:ext uri="{FF2B5EF4-FFF2-40B4-BE49-F238E27FC236}">
              <a16:creationId xmlns:a16="http://schemas.microsoft.com/office/drawing/2014/main" id="{2F5474FB-207E-4958-98F3-33A190A8A7AD}"/>
            </a:ext>
          </a:extLst>
        </xdr:cNvPr>
        <xdr:cNvSpPr/>
      </xdr:nvSpPr>
      <xdr:spPr>
        <a:xfrm>
          <a:off x="1248832" y="727074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243417</xdr:colOff>
      <xdr:row>85</xdr:row>
      <xdr:rowOff>84665</xdr:rowOff>
    </xdr:from>
    <xdr:to>
      <xdr:col>44</xdr:col>
      <xdr:colOff>254000</xdr:colOff>
      <xdr:row>86</xdr:row>
      <xdr:rowOff>21166</xdr:rowOff>
    </xdr:to>
    <xdr:sp macro="" textlink="">
      <xdr:nvSpPr>
        <xdr:cNvPr id="3276" name="Freeform 10707">
          <a:extLst>
            <a:ext uri="{FF2B5EF4-FFF2-40B4-BE49-F238E27FC236}">
              <a16:creationId xmlns:a16="http://schemas.microsoft.com/office/drawing/2014/main" id="{1A2FF0F9-3C94-49E3-BC32-C8A31134BF92}"/>
            </a:ext>
          </a:extLst>
        </xdr:cNvPr>
        <xdr:cNvSpPr>
          <a:spLocks/>
        </xdr:cNvSpPr>
      </xdr:nvSpPr>
      <xdr:spPr bwMode="auto">
        <a:xfrm>
          <a:off x="13483167" y="16901582"/>
          <a:ext cx="751416" cy="127001"/>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201083</xdr:colOff>
      <xdr:row>93</xdr:row>
      <xdr:rowOff>52916</xdr:rowOff>
    </xdr:from>
    <xdr:to>
      <xdr:col>12</xdr:col>
      <xdr:colOff>179916</xdr:colOff>
      <xdr:row>94</xdr:row>
      <xdr:rowOff>42333</xdr:rowOff>
    </xdr:to>
    <xdr:sp macro="" textlink="">
      <xdr:nvSpPr>
        <xdr:cNvPr id="3277" name="Freeform 10707">
          <a:extLst>
            <a:ext uri="{FF2B5EF4-FFF2-40B4-BE49-F238E27FC236}">
              <a16:creationId xmlns:a16="http://schemas.microsoft.com/office/drawing/2014/main" id="{AF597B57-4D29-4665-A347-04FB43C0B877}"/>
            </a:ext>
          </a:extLst>
        </xdr:cNvPr>
        <xdr:cNvSpPr>
          <a:spLocks/>
        </xdr:cNvSpPr>
      </xdr:nvSpPr>
      <xdr:spPr bwMode="auto">
        <a:xfrm>
          <a:off x="3418416" y="18457333"/>
          <a:ext cx="624417" cy="17991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2824" name="Group 1008">
          <a:extLst>
            <a:ext uri="{FF2B5EF4-FFF2-40B4-BE49-F238E27FC236}">
              <a16:creationId xmlns:a16="http://schemas.microsoft.com/office/drawing/2014/main" id="{3EB6829D-F9A3-464F-869A-2AA2D5371070}"/>
            </a:ext>
          </a:extLst>
        </xdr:cNvPr>
        <xdr:cNvGrpSpPr>
          <a:grpSpLocks/>
        </xdr:cNvGrpSpPr>
      </xdr:nvGrpSpPr>
      <xdr:grpSpPr bwMode="auto">
        <a:xfrm>
          <a:off x="1282959" y="25265030"/>
          <a:ext cx="0" cy="102183"/>
          <a:chOff x="5475762" y="47760700"/>
          <a:chExt cx="314325" cy="230209"/>
        </a:xfrm>
      </xdr:grpSpPr>
      <xdr:cxnSp macro="">
        <xdr:nvCxnSpPr>
          <xdr:cNvPr id="3030" name="Straight Connector 3029">
            <a:extLst>
              <a:ext uri="{FF2B5EF4-FFF2-40B4-BE49-F238E27FC236}">
                <a16:creationId xmlns:a16="http://schemas.microsoft.com/office/drawing/2014/main" id="{B7FF3BAA-80C1-7286-E46D-86675BF48E8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40" name="Straight Connector 529">
            <a:extLst>
              <a:ext uri="{FF2B5EF4-FFF2-40B4-BE49-F238E27FC236}">
                <a16:creationId xmlns:a16="http://schemas.microsoft.com/office/drawing/2014/main" id="{DDB5282A-0CA7-5460-A427-E6A57B15CEB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43" name="Straight Connector 531">
            <a:extLst>
              <a:ext uri="{FF2B5EF4-FFF2-40B4-BE49-F238E27FC236}">
                <a16:creationId xmlns:a16="http://schemas.microsoft.com/office/drawing/2014/main" id="{EE9F31A3-78A0-5070-20EC-F0C2114E14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5" name="Straight Connector 533">
            <a:extLst>
              <a:ext uri="{FF2B5EF4-FFF2-40B4-BE49-F238E27FC236}">
                <a16:creationId xmlns:a16="http://schemas.microsoft.com/office/drawing/2014/main" id="{EA55D2B8-1BE8-01BF-4907-C64B410720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7" name="Straight Connector 535">
            <a:extLst>
              <a:ext uri="{FF2B5EF4-FFF2-40B4-BE49-F238E27FC236}">
                <a16:creationId xmlns:a16="http://schemas.microsoft.com/office/drawing/2014/main" id="{29EDA856-E0FF-0F8C-1F13-D6C4C75E20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8" name="Straight Connector 537">
            <a:extLst>
              <a:ext uri="{FF2B5EF4-FFF2-40B4-BE49-F238E27FC236}">
                <a16:creationId xmlns:a16="http://schemas.microsoft.com/office/drawing/2014/main" id="{9E0B8E8C-E0C7-D4FA-3221-C3BDC131E6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78" name="Group 1008">
          <a:extLst>
            <a:ext uri="{FF2B5EF4-FFF2-40B4-BE49-F238E27FC236}">
              <a16:creationId xmlns:a16="http://schemas.microsoft.com/office/drawing/2014/main" id="{6EC2834B-9FB3-479F-88CB-2E06CEB7B543}"/>
            </a:ext>
          </a:extLst>
        </xdr:cNvPr>
        <xdr:cNvGrpSpPr>
          <a:grpSpLocks/>
        </xdr:cNvGrpSpPr>
      </xdr:nvGrpSpPr>
      <xdr:grpSpPr bwMode="auto">
        <a:xfrm>
          <a:off x="1282959" y="25265030"/>
          <a:ext cx="0" cy="102183"/>
          <a:chOff x="5475762" y="47760700"/>
          <a:chExt cx="314325" cy="230209"/>
        </a:xfrm>
      </xdr:grpSpPr>
      <xdr:cxnSp macro="">
        <xdr:nvCxnSpPr>
          <xdr:cNvPr id="3279" name="Straight Connector 3278">
            <a:extLst>
              <a:ext uri="{FF2B5EF4-FFF2-40B4-BE49-F238E27FC236}">
                <a16:creationId xmlns:a16="http://schemas.microsoft.com/office/drawing/2014/main" id="{937064D2-A500-82F5-9369-B163640F9CFE}"/>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0" name="Straight Connector 529">
            <a:extLst>
              <a:ext uri="{FF2B5EF4-FFF2-40B4-BE49-F238E27FC236}">
                <a16:creationId xmlns:a16="http://schemas.microsoft.com/office/drawing/2014/main" id="{837FD04E-4C62-069C-9508-5CD18588119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1" name="Straight Connector 531">
            <a:extLst>
              <a:ext uri="{FF2B5EF4-FFF2-40B4-BE49-F238E27FC236}">
                <a16:creationId xmlns:a16="http://schemas.microsoft.com/office/drawing/2014/main" id="{E1327402-0332-C988-1A54-285BA2CDB86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2" name="Straight Connector 533">
            <a:extLst>
              <a:ext uri="{FF2B5EF4-FFF2-40B4-BE49-F238E27FC236}">
                <a16:creationId xmlns:a16="http://schemas.microsoft.com/office/drawing/2014/main" id="{79E7513B-5C11-4638-AF05-A80E64104E1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3" name="Straight Connector 535">
            <a:extLst>
              <a:ext uri="{FF2B5EF4-FFF2-40B4-BE49-F238E27FC236}">
                <a16:creationId xmlns:a16="http://schemas.microsoft.com/office/drawing/2014/main" id="{17981F80-B678-C4BA-99AF-7A79B79F13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4" name="Straight Connector 537">
            <a:extLst>
              <a:ext uri="{FF2B5EF4-FFF2-40B4-BE49-F238E27FC236}">
                <a16:creationId xmlns:a16="http://schemas.microsoft.com/office/drawing/2014/main" id="{B5A1AF23-7FD0-7CAF-6F0E-A9668F57D0D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285" name="Group 1008">
          <a:extLst>
            <a:ext uri="{FF2B5EF4-FFF2-40B4-BE49-F238E27FC236}">
              <a16:creationId xmlns:a16="http://schemas.microsoft.com/office/drawing/2014/main" id="{0B52CDAA-4674-4BAF-AE8F-3AA345C0F387}"/>
            </a:ext>
          </a:extLst>
        </xdr:cNvPr>
        <xdr:cNvGrpSpPr>
          <a:grpSpLocks/>
        </xdr:cNvGrpSpPr>
      </xdr:nvGrpSpPr>
      <xdr:grpSpPr bwMode="auto">
        <a:xfrm>
          <a:off x="1282959" y="25293605"/>
          <a:ext cx="0" cy="102183"/>
          <a:chOff x="5475762" y="47760700"/>
          <a:chExt cx="314325" cy="230209"/>
        </a:xfrm>
      </xdr:grpSpPr>
      <xdr:cxnSp macro="">
        <xdr:nvCxnSpPr>
          <xdr:cNvPr id="3286" name="Straight Connector 3285">
            <a:extLst>
              <a:ext uri="{FF2B5EF4-FFF2-40B4-BE49-F238E27FC236}">
                <a16:creationId xmlns:a16="http://schemas.microsoft.com/office/drawing/2014/main" id="{CD1E49B9-844F-8196-4B66-3286C094D5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7" name="Straight Connector 529">
            <a:extLst>
              <a:ext uri="{FF2B5EF4-FFF2-40B4-BE49-F238E27FC236}">
                <a16:creationId xmlns:a16="http://schemas.microsoft.com/office/drawing/2014/main" id="{4D7F29B9-FDD2-68A9-E2B2-6A391E737AF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8" name="Straight Connector 531">
            <a:extLst>
              <a:ext uri="{FF2B5EF4-FFF2-40B4-BE49-F238E27FC236}">
                <a16:creationId xmlns:a16="http://schemas.microsoft.com/office/drawing/2014/main" id="{6891F1E0-6A06-82CB-F493-EBC08E96AC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9" name="Straight Connector 533">
            <a:extLst>
              <a:ext uri="{FF2B5EF4-FFF2-40B4-BE49-F238E27FC236}">
                <a16:creationId xmlns:a16="http://schemas.microsoft.com/office/drawing/2014/main" id="{63125D57-5676-79B2-458E-F91E4EAD3D2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0" name="Straight Connector 535">
            <a:extLst>
              <a:ext uri="{FF2B5EF4-FFF2-40B4-BE49-F238E27FC236}">
                <a16:creationId xmlns:a16="http://schemas.microsoft.com/office/drawing/2014/main" id="{E80EF020-5D8C-CA7B-5116-A5A2F33F076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1" name="Straight Connector 537">
            <a:extLst>
              <a:ext uri="{FF2B5EF4-FFF2-40B4-BE49-F238E27FC236}">
                <a16:creationId xmlns:a16="http://schemas.microsoft.com/office/drawing/2014/main" id="{3C03E410-A146-30AC-EA3A-27A7DBA50D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292" name="Group 1008">
          <a:extLst>
            <a:ext uri="{FF2B5EF4-FFF2-40B4-BE49-F238E27FC236}">
              <a16:creationId xmlns:a16="http://schemas.microsoft.com/office/drawing/2014/main" id="{D4D1C781-6155-4829-879F-EDE088DD8E01}"/>
            </a:ext>
          </a:extLst>
        </xdr:cNvPr>
        <xdr:cNvGrpSpPr>
          <a:grpSpLocks/>
        </xdr:cNvGrpSpPr>
      </xdr:nvGrpSpPr>
      <xdr:grpSpPr bwMode="auto">
        <a:xfrm>
          <a:off x="1282959" y="25293605"/>
          <a:ext cx="0" cy="111708"/>
          <a:chOff x="5475762" y="47760700"/>
          <a:chExt cx="314325" cy="230209"/>
        </a:xfrm>
      </xdr:grpSpPr>
      <xdr:cxnSp macro="">
        <xdr:nvCxnSpPr>
          <xdr:cNvPr id="3293" name="Straight Connector 3292">
            <a:extLst>
              <a:ext uri="{FF2B5EF4-FFF2-40B4-BE49-F238E27FC236}">
                <a16:creationId xmlns:a16="http://schemas.microsoft.com/office/drawing/2014/main" id="{B3F7294D-D3D7-5C7B-DB91-DE670B3A8B7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94" name="Straight Connector 529">
            <a:extLst>
              <a:ext uri="{FF2B5EF4-FFF2-40B4-BE49-F238E27FC236}">
                <a16:creationId xmlns:a16="http://schemas.microsoft.com/office/drawing/2014/main" id="{D012D2E8-CC48-B6CD-8FBB-72BD2EC707CA}"/>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295" name="Straight Connector 531">
            <a:extLst>
              <a:ext uri="{FF2B5EF4-FFF2-40B4-BE49-F238E27FC236}">
                <a16:creationId xmlns:a16="http://schemas.microsoft.com/office/drawing/2014/main" id="{3512A9B0-9BD0-5F01-7F5F-66A5F24CFFA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296" name="Straight Connector 533">
            <a:extLst>
              <a:ext uri="{FF2B5EF4-FFF2-40B4-BE49-F238E27FC236}">
                <a16:creationId xmlns:a16="http://schemas.microsoft.com/office/drawing/2014/main" id="{A7840258-FAC2-5746-ED63-B5F466E0AAE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7" name="Straight Connector 535">
            <a:extLst>
              <a:ext uri="{FF2B5EF4-FFF2-40B4-BE49-F238E27FC236}">
                <a16:creationId xmlns:a16="http://schemas.microsoft.com/office/drawing/2014/main" id="{422DCF7E-0DE6-C9FE-1639-BA045E7939F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8" name="Straight Connector 537">
            <a:extLst>
              <a:ext uri="{FF2B5EF4-FFF2-40B4-BE49-F238E27FC236}">
                <a16:creationId xmlns:a16="http://schemas.microsoft.com/office/drawing/2014/main" id="{49727DCC-599E-9F5D-0F3F-F02374A9955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99" name="Group 1008">
          <a:extLst>
            <a:ext uri="{FF2B5EF4-FFF2-40B4-BE49-F238E27FC236}">
              <a16:creationId xmlns:a16="http://schemas.microsoft.com/office/drawing/2014/main" id="{F1885827-6A55-4F35-8F31-72BE7548C6B8}"/>
            </a:ext>
          </a:extLst>
        </xdr:cNvPr>
        <xdr:cNvGrpSpPr>
          <a:grpSpLocks/>
        </xdr:cNvGrpSpPr>
      </xdr:nvGrpSpPr>
      <xdr:grpSpPr bwMode="auto">
        <a:xfrm>
          <a:off x="1282959" y="25265030"/>
          <a:ext cx="0" cy="102183"/>
          <a:chOff x="5475762" y="47760700"/>
          <a:chExt cx="314325" cy="230209"/>
        </a:xfrm>
      </xdr:grpSpPr>
      <xdr:cxnSp macro="">
        <xdr:nvCxnSpPr>
          <xdr:cNvPr id="3300" name="Straight Connector 3299">
            <a:extLst>
              <a:ext uri="{FF2B5EF4-FFF2-40B4-BE49-F238E27FC236}">
                <a16:creationId xmlns:a16="http://schemas.microsoft.com/office/drawing/2014/main" id="{63807F65-3DCE-BB1C-658C-5A0696A7CB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1" name="Straight Connector 529">
            <a:extLst>
              <a:ext uri="{FF2B5EF4-FFF2-40B4-BE49-F238E27FC236}">
                <a16:creationId xmlns:a16="http://schemas.microsoft.com/office/drawing/2014/main" id="{692DABF9-97AB-F6BC-F98D-128FF42079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2" name="Straight Connector 531">
            <a:extLst>
              <a:ext uri="{FF2B5EF4-FFF2-40B4-BE49-F238E27FC236}">
                <a16:creationId xmlns:a16="http://schemas.microsoft.com/office/drawing/2014/main" id="{FC49C3AB-F396-2692-159F-27A68A58FE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03" name="Straight Connector 533">
            <a:extLst>
              <a:ext uri="{FF2B5EF4-FFF2-40B4-BE49-F238E27FC236}">
                <a16:creationId xmlns:a16="http://schemas.microsoft.com/office/drawing/2014/main" id="{1C82EDFE-9F91-F042-5013-37C58D38F6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4" name="Straight Connector 535">
            <a:extLst>
              <a:ext uri="{FF2B5EF4-FFF2-40B4-BE49-F238E27FC236}">
                <a16:creationId xmlns:a16="http://schemas.microsoft.com/office/drawing/2014/main" id="{C4E28498-5CBE-7BC5-2C13-150E7EE2A6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5" name="Straight Connector 537">
            <a:extLst>
              <a:ext uri="{FF2B5EF4-FFF2-40B4-BE49-F238E27FC236}">
                <a16:creationId xmlns:a16="http://schemas.microsoft.com/office/drawing/2014/main" id="{94D7A2DC-C4BD-DD02-F7E8-3F162187DF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06" name="Group 1008">
          <a:extLst>
            <a:ext uri="{FF2B5EF4-FFF2-40B4-BE49-F238E27FC236}">
              <a16:creationId xmlns:a16="http://schemas.microsoft.com/office/drawing/2014/main" id="{ABFA1E79-FA85-4923-8104-093F5EE61E89}"/>
            </a:ext>
          </a:extLst>
        </xdr:cNvPr>
        <xdr:cNvGrpSpPr>
          <a:grpSpLocks/>
        </xdr:cNvGrpSpPr>
      </xdr:nvGrpSpPr>
      <xdr:grpSpPr bwMode="auto">
        <a:xfrm>
          <a:off x="1282959" y="25265030"/>
          <a:ext cx="0" cy="102183"/>
          <a:chOff x="5475762" y="47760700"/>
          <a:chExt cx="314325" cy="230209"/>
        </a:xfrm>
      </xdr:grpSpPr>
      <xdr:cxnSp macro="">
        <xdr:nvCxnSpPr>
          <xdr:cNvPr id="3307" name="Straight Connector 3306">
            <a:extLst>
              <a:ext uri="{FF2B5EF4-FFF2-40B4-BE49-F238E27FC236}">
                <a16:creationId xmlns:a16="http://schemas.microsoft.com/office/drawing/2014/main" id="{ABAA6AC8-E238-6A99-3D8A-634B55AF35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8" name="Straight Connector 529">
            <a:extLst>
              <a:ext uri="{FF2B5EF4-FFF2-40B4-BE49-F238E27FC236}">
                <a16:creationId xmlns:a16="http://schemas.microsoft.com/office/drawing/2014/main" id="{F99A54A1-A210-1D2D-E819-567F392787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9" name="Straight Connector 531">
            <a:extLst>
              <a:ext uri="{FF2B5EF4-FFF2-40B4-BE49-F238E27FC236}">
                <a16:creationId xmlns:a16="http://schemas.microsoft.com/office/drawing/2014/main" id="{432914F0-E4FD-F25F-4CDC-7D8ACF04EB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0" name="Straight Connector 533">
            <a:extLst>
              <a:ext uri="{FF2B5EF4-FFF2-40B4-BE49-F238E27FC236}">
                <a16:creationId xmlns:a16="http://schemas.microsoft.com/office/drawing/2014/main" id="{8D734350-95C0-D629-9FE1-17EA9A0A4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1" name="Straight Connector 535">
            <a:extLst>
              <a:ext uri="{FF2B5EF4-FFF2-40B4-BE49-F238E27FC236}">
                <a16:creationId xmlns:a16="http://schemas.microsoft.com/office/drawing/2014/main" id="{76818B9D-7698-69DE-132B-930D0AD9D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2" name="Straight Connector 537">
            <a:extLst>
              <a:ext uri="{FF2B5EF4-FFF2-40B4-BE49-F238E27FC236}">
                <a16:creationId xmlns:a16="http://schemas.microsoft.com/office/drawing/2014/main" id="{909A2B3B-E452-D194-58E1-0A7FD3EEB3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13" name="Group 1008">
          <a:extLst>
            <a:ext uri="{FF2B5EF4-FFF2-40B4-BE49-F238E27FC236}">
              <a16:creationId xmlns:a16="http://schemas.microsoft.com/office/drawing/2014/main" id="{87CF9F16-5628-4A30-B6A1-86C16147E260}"/>
            </a:ext>
          </a:extLst>
        </xdr:cNvPr>
        <xdr:cNvGrpSpPr>
          <a:grpSpLocks/>
        </xdr:cNvGrpSpPr>
      </xdr:nvGrpSpPr>
      <xdr:grpSpPr bwMode="auto">
        <a:xfrm>
          <a:off x="1282959" y="25265030"/>
          <a:ext cx="0" cy="102183"/>
          <a:chOff x="5475762" y="47760700"/>
          <a:chExt cx="314325" cy="230209"/>
        </a:xfrm>
      </xdr:grpSpPr>
      <xdr:cxnSp macro="">
        <xdr:nvCxnSpPr>
          <xdr:cNvPr id="3314" name="Straight Connector 3313">
            <a:extLst>
              <a:ext uri="{FF2B5EF4-FFF2-40B4-BE49-F238E27FC236}">
                <a16:creationId xmlns:a16="http://schemas.microsoft.com/office/drawing/2014/main" id="{3F00CC05-E53D-7C46-29EE-0CA0DAC5C2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15" name="Straight Connector 529">
            <a:extLst>
              <a:ext uri="{FF2B5EF4-FFF2-40B4-BE49-F238E27FC236}">
                <a16:creationId xmlns:a16="http://schemas.microsoft.com/office/drawing/2014/main" id="{F622EEC0-C67C-E923-2C54-6FBA7872C74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16" name="Straight Connector 531">
            <a:extLst>
              <a:ext uri="{FF2B5EF4-FFF2-40B4-BE49-F238E27FC236}">
                <a16:creationId xmlns:a16="http://schemas.microsoft.com/office/drawing/2014/main" id="{4392890C-31C2-008A-5EE5-EB7B169D55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7" name="Straight Connector 533">
            <a:extLst>
              <a:ext uri="{FF2B5EF4-FFF2-40B4-BE49-F238E27FC236}">
                <a16:creationId xmlns:a16="http://schemas.microsoft.com/office/drawing/2014/main" id="{78CA3A0C-5199-8DAC-A61A-274551669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8" name="Straight Connector 535">
            <a:extLst>
              <a:ext uri="{FF2B5EF4-FFF2-40B4-BE49-F238E27FC236}">
                <a16:creationId xmlns:a16="http://schemas.microsoft.com/office/drawing/2014/main" id="{1A8C1DFC-8603-6489-8DB2-156125FBF6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9" name="Straight Connector 537">
            <a:extLst>
              <a:ext uri="{FF2B5EF4-FFF2-40B4-BE49-F238E27FC236}">
                <a16:creationId xmlns:a16="http://schemas.microsoft.com/office/drawing/2014/main" id="{87A9ACC4-5BBB-65EB-A6D0-F299BCE86BB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0" name="Group 1008">
          <a:extLst>
            <a:ext uri="{FF2B5EF4-FFF2-40B4-BE49-F238E27FC236}">
              <a16:creationId xmlns:a16="http://schemas.microsoft.com/office/drawing/2014/main" id="{F1804D0B-C05F-43EA-A069-86313C2D95EC}"/>
            </a:ext>
          </a:extLst>
        </xdr:cNvPr>
        <xdr:cNvGrpSpPr>
          <a:grpSpLocks/>
        </xdr:cNvGrpSpPr>
      </xdr:nvGrpSpPr>
      <xdr:grpSpPr bwMode="auto">
        <a:xfrm>
          <a:off x="1282959" y="25265030"/>
          <a:ext cx="0" cy="102183"/>
          <a:chOff x="5475762" y="47760700"/>
          <a:chExt cx="314325" cy="230209"/>
        </a:xfrm>
      </xdr:grpSpPr>
      <xdr:cxnSp macro="">
        <xdr:nvCxnSpPr>
          <xdr:cNvPr id="3321" name="Straight Connector 3320">
            <a:extLst>
              <a:ext uri="{FF2B5EF4-FFF2-40B4-BE49-F238E27FC236}">
                <a16:creationId xmlns:a16="http://schemas.microsoft.com/office/drawing/2014/main" id="{B6EEF327-B04D-5F3F-4E67-CD529034A7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2" name="Straight Connector 529">
            <a:extLst>
              <a:ext uri="{FF2B5EF4-FFF2-40B4-BE49-F238E27FC236}">
                <a16:creationId xmlns:a16="http://schemas.microsoft.com/office/drawing/2014/main" id="{514D2C19-ED85-FCAA-0F9B-900728DBEA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23" name="Straight Connector 531">
            <a:extLst>
              <a:ext uri="{FF2B5EF4-FFF2-40B4-BE49-F238E27FC236}">
                <a16:creationId xmlns:a16="http://schemas.microsoft.com/office/drawing/2014/main" id="{4107B39F-1EA7-2FFC-C6C0-67C79F35B9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24" name="Straight Connector 533">
            <a:extLst>
              <a:ext uri="{FF2B5EF4-FFF2-40B4-BE49-F238E27FC236}">
                <a16:creationId xmlns:a16="http://schemas.microsoft.com/office/drawing/2014/main" id="{7DA08F43-0E97-84B8-8953-5F37700268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5" name="Straight Connector 535">
            <a:extLst>
              <a:ext uri="{FF2B5EF4-FFF2-40B4-BE49-F238E27FC236}">
                <a16:creationId xmlns:a16="http://schemas.microsoft.com/office/drawing/2014/main" id="{06EFE3D8-B2A3-81B6-24D8-7F74826061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6" name="Straight Connector 537">
            <a:extLst>
              <a:ext uri="{FF2B5EF4-FFF2-40B4-BE49-F238E27FC236}">
                <a16:creationId xmlns:a16="http://schemas.microsoft.com/office/drawing/2014/main" id="{8B4733D6-1696-2147-DC8E-16D5260DFA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7" name="Group 1008">
          <a:extLst>
            <a:ext uri="{FF2B5EF4-FFF2-40B4-BE49-F238E27FC236}">
              <a16:creationId xmlns:a16="http://schemas.microsoft.com/office/drawing/2014/main" id="{62B3232D-1ED1-4DB4-AE07-FBF7E9DE1CBF}"/>
            </a:ext>
          </a:extLst>
        </xdr:cNvPr>
        <xdr:cNvGrpSpPr>
          <a:grpSpLocks/>
        </xdr:cNvGrpSpPr>
      </xdr:nvGrpSpPr>
      <xdr:grpSpPr bwMode="auto">
        <a:xfrm>
          <a:off x="1282959" y="25265030"/>
          <a:ext cx="0" cy="102183"/>
          <a:chOff x="5475762" y="47760700"/>
          <a:chExt cx="314325" cy="230209"/>
        </a:xfrm>
      </xdr:grpSpPr>
      <xdr:cxnSp macro="">
        <xdr:nvCxnSpPr>
          <xdr:cNvPr id="3328" name="Straight Connector 3327">
            <a:extLst>
              <a:ext uri="{FF2B5EF4-FFF2-40B4-BE49-F238E27FC236}">
                <a16:creationId xmlns:a16="http://schemas.microsoft.com/office/drawing/2014/main" id="{13D68983-FBCE-5EA7-0522-5D54CEF9BE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9" name="Straight Connector 529">
            <a:extLst>
              <a:ext uri="{FF2B5EF4-FFF2-40B4-BE49-F238E27FC236}">
                <a16:creationId xmlns:a16="http://schemas.microsoft.com/office/drawing/2014/main" id="{E2EFF90D-3B1F-EC9B-AB3E-00A2D3214A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0" name="Straight Connector 531">
            <a:extLst>
              <a:ext uri="{FF2B5EF4-FFF2-40B4-BE49-F238E27FC236}">
                <a16:creationId xmlns:a16="http://schemas.microsoft.com/office/drawing/2014/main" id="{A9658920-D9FE-7689-CEC8-372C1D700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1" name="Straight Connector 533">
            <a:extLst>
              <a:ext uri="{FF2B5EF4-FFF2-40B4-BE49-F238E27FC236}">
                <a16:creationId xmlns:a16="http://schemas.microsoft.com/office/drawing/2014/main" id="{C3FDC5C6-9C8B-A83B-0502-9BCB93B03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2" name="Straight Connector 535">
            <a:extLst>
              <a:ext uri="{FF2B5EF4-FFF2-40B4-BE49-F238E27FC236}">
                <a16:creationId xmlns:a16="http://schemas.microsoft.com/office/drawing/2014/main" id="{18FCE5D3-70A5-3421-C69E-4820A39C4B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3" name="Straight Connector 537">
            <a:extLst>
              <a:ext uri="{FF2B5EF4-FFF2-40B4-BE49-F238E27FC236}">
                <a16:creationId xmlns:a16="http://schemas.microsoft.com/office/drawing/2014/main" id="{89D640BA-384E-F302-7B60-C08FE5CD816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34" name="Group 1008">
          <a:extLst>
            <a:ext uri="{FF2B5EF4-FFF2-40B4-BE49-F238E27FC236}">
              <a16:creationId xmlns:a16="http://schemas.microsoft.com/office/drawing/2014/main" id="{A3C657B9-17D7-4185-914B-5B1E79FD8504}"/>
            </a:ext>
          </a:extLst>
        </xdr:cNvPr>
        <xdr:cNvGrpSpPr>
          <a:grpSpLocks/>
        </xdr:cNvGrpSpPr>
      </xdr:nvGrpSpPr>
      <xdr:grpSpPr bwMode="auto">
        <a:xfrm>
          <a:off x="1282959" y="25265030"/>
          <a:ext cx="0" cy="102183"/>
          <a:chOff x="5475762" y="47760700"/>
          <a:chExt cx="314325" cy="230209"/>
        </a:xfrm>
      </xdr:grpSpPr>
      <xdr:cxnSp macro="">
        <xdr:nvCxnSpPr>
          <xdr:cNvPr id="3335" name="Straight Connector 3334">
            <a:extLst>
              <a:ext uri="{FF2B5EF4-FFF2-40B4-BE49-F238E27FC236}">
                <a16:creationId xmlns:a16="http://schemas.microsoft.com/office/drawing/2014/main" id="{71A61870-59A1-D102-4004-21A2A75FB8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36" name="Straight Connector 529">
            <a:extLst>
              <a:ext uri="{FF2B5EF4-FFF2-40B4-BE49-F238E27FC236}">
                <a16:creationId xmlns:a16="http://schemas.microsoft.com/office/drawing/2014/main" id="{7194FADB-C53E-7231-3200-A0435B4548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7" name="Straight Connector 531">
            <a:extLst>
              <a:ext uri="{FF2B5EF4-FFF2-40B4-BE49-F238E27FC236}">
                <a16:creationId xmlns:a16="http://schemas.microsoft.com/office/drawing/2014/main" id="{247E0B7B-873B-DF84-24D0-13C59CFCA4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8" name="Straight Connector 533">
            <a:extLst>
              <a:ext uri="{FF2B5EF4-FFF2-40B4-BE49-F238E27FC236}">
                <a16:creationId xmlns:a16="http://schemas.microsoft.com/office/drawing/2014/main" id="{DA94E167-2734-3061-A61A-00C09CE8C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9" name="Straight Connector 535">
            <a:extLst>
              <a:ext uri="{FF2B5EF4-FFF2-40B4-BE49-F238E27FC236}">
                <a16:creationId xmlns:a16="http://schemas.microsoft.com/office/drawing/2014/main" id="{EEB52426-D23C-3B18-164B-AD61067F2B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0" name="Straight Connector 537">
            <a:extLst>
              <a:ext uri="{FF2B5EF4-FFF2-40B4-BE49-F238E27FC236}">
                <a16:creationId xmlns:a16="http://schemas.microsoft.com/office/drawing/2014/main" id="{E36E4E61-992A-EE0C-9650-8F0563AFBB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1" name="Group 1008">
          <a:extLst>
            <a:ext uri="{FF2B5EF4-FFF2-40B4-BE49-F238E27FC236}">
              <a16:creationId xmlns:a16="http://schemas.microsoft.com/office/drawing/2014/main" id="{BF850F09-DA10-4E56-8382-95D992A1EDD1}"/>
            </a:ext>
          </a:extLst>
        </xdr:cNvPr>
        <xdr:cNvGrpSpPr>
          <a:grpSpLocks/>
        </xdr:cNvGrpSpPr>
      </xdr:nvGrpSpPr>
      <xdr:grpSpPr bwMode="auto">
        <a:xfrm>
          <a:off x="1282959" y="25265030"/>
          <a:ext cx="0" cy="102183"/>
          <a:chOff x="5475762" y="47760700"/>
          <a:chExt cx="314325" cy="230209"/>
        </a:xfrm>
      </xdr:grpSpPr>
      <xdr:cxnSp macro="">
        <xdr:nvCxnSpPr>
          <xdr:cNvPr id="3342" name="Straight Connector 3341">
            <a:extLst>
              <a:ext uri="{FF2B5EF4-FFF2-40B4-BE49-F238E27FC236}">
                <a16:creationId xmlns:a16="http://schemas.microsoft.com/office/drawing/2014/main" id="{1CA8F224-2FD2-68BF-3507-5A3FA6070B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3" name="Straight Connector 529">
            <a:extLst>
              <a:ext uri="{FF2B5EF4-FFF2-40B4-BE49-F238E27FC236}">
                <a16:creationId xmlns:a16="http://schemas.microsoft.com/office/drawing/2014/main" id="{DC817EA2-1CB7-D0F4-547B-DB86AEFA080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44" name="Straight Connector 531">
            <a:extLst>
              <a:ext uri="{FF2B5EF4-FFF2-40B4-BE49-F238E27FC236}">
                <a16:creationId xmlns:a16="http://schemas.microsoft.com/office/drawing/2014/main" id="{DADECD23-FA56-C856-5E7F-36964C4806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45" name="Straight Connector 533">
            <a:extLst>
              <a:ext uri="{FF2B5EF4-FFF2-40B4-BE49-F238E27FC236}">
                <a16:creationId xmlns:a16="http://schemas.microsoft.com/office/drawing/2014/main" id="{01A644B1-D52D-4048-79CF-B5A6E413AB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6" name="Straight Connector 535">
            <a:extLst>
              <a:ext uri="{FF2B5EF4-FFF2-40B4-BE49-F238E27FC236}">
                <a16:creationId xmlns:a16="http://schemas.microsoft.com/office/drawing/2014/main" id="{86845796-208B-7F95-C9A6-A17A254B8C3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7" name="Straight Connector 537">
            <a:extLst>
              <a:ext uri="{FF2B5EF4-FFF2-40B4-BE49-F238E27FC236}">
                <a16:creationId xmlns:a16="http://schemas.microsoft.com/office/drawing/2014/main" id="{F2F19062-0B51-EC28-1FCB-623A388C8F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8" name="Group 1008">
          <a:extLst>
            <a:ext uri="{FF2B5EF4-FFF2-40B4-BE49-F238E27FC236}">
              <a16:creationId xmlns:a16="http://schemas.microsoft.com/office/drawing/2014/main" id="{AA251FC4-082D-4B28-8E78-2F904642EDA0}"/>
            </a:ext>
          </a:extLst>
        </xdr:cNvPr>
        <xdr:cNvGrpSpPr>
          <a:grpSpLocks/>
        </xdr:cNvGrpSpPr>
      </xdr:nvGrpSpPr>
      <xdr:grpSpPr bwMode="auto">
        <a:xfrm>
          <a:off x="1282959" y="25265030"/>
          <a:ext cx="0" cy="102183"/>
          <a:chOff x="5475762" y="47760700"/>
          <a:chExt cx="314325" cy="230209"/>
        </a:xfrm>
      </xdr:grpSpPr>
      <xdr:cxnSp macro="">
        <xdr:nvCxnSpPr>
          <xdr:cNvPr id="3349" name="Straight Connector 3348">
            <a:extLst>
              <a:ext uri="{FF2B5EF4-FFF2-40B4-BE49-F238E27FC236}">
                <a16:creationId xmlns:a16="http://schemas.microsoft.com/office/drawing/2014/main" id="{9A9DAC5C-2B89-BAF3-D8E5-50B51EF789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0" name="Straight Connector 529">
            <a:extLst>
              <a:ext uri="{FF2B5EF4-FFF2-40B4-BE49-F238E27FC236}">
                <a16:creationId xmlns:a16="http://schemas.microsoft.com/office/drawing/2014/main" id="{534B9FA7-3280-BB10-CD70-CDC43C2A5BB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1" name="Straight Connector 531">
            <a:extLst>
              <a:ext uri="{FF2B5EF4-FFF2-40B4-BE49-F238E27FC236}">
                <a16:creationId xmlns:a16="http://schemas.microsoft.com/office/drawing/2014/main" id="{34E81312-83A7-571D-84F4-556021341A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2" name="Straight Connector 533">
            <a:extLst>
              <a:ext uri="{FF2B5EF4-FFF2-40B4-BE49-F238E27FC236}">
                <a16:creationId xmlns:a16="http://schemas.microsoft.com/office/drawing/2014/main" id="{2F15BF54-D517-E440-0114-CBA23EF0FD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3" name="Straight Connector 535">
            <a:extLst>
              <a:ext uri="{FF2B5EF4-FFF2-40B4-BE49-F238E27FC236}">
                <a16:creationId xmlns:a16="http://schemas.microsoft.com/office/drawing/2014/main" id="{B0A2EADB-8028-320C-E482-AF599586B7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4" name="Straight Connector 537">
            <a:extLst>
              <a:ext uri="{FF2B5EF4-FFF2-40B4-BE49-F238E27FC236}">
                <a16:creationId xmlns:a16="http://schemas.microsoft.com/office/drawing/2014/main" id="{23A0A535-1860-85AC-A70C-17A372DB92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55" name="Group 1008">
          <a:extLst>
            <a:ext uri="{FF2B5EF4-FFF2-40B4-BE49-F238E27FC236}">
              <a16:creationId xmlns:a16="http://schemas.microsoft.com/office/drawing/2014/main" id="{B5D27BD9-1CBD-43DB-8875-FCE5DE7A30F8}"/>
            </a:ext>
          </a:extLst>
        </xdr:cNvPr>
        <xdr:cNvGrpSpPr>
          <a:grpSpLocks/>
        </xdr:cNvGrpSpPr>
      </xdr:nvGrpSpPr>
      <xdr:grpSpPr bwMode="auto">
        <a:xfrm>
          <a:off x="1282959" y="25265030"/>
          <a:ext cx="0" cy="102183"/>
          <a:chOff x="5475762" y="47760700"/>
          <a:chExt cx="314325" cy="230209"/>
        </a:xfrm>
      </xdr:grpSpPr>
      <xdr:cxnSp macro="">
        <xdr:nvCxnSpPr>
          <xdr:cNvPr id="3356" name="Straight Connector 3355">
            <a:extLst>
              <a:ext uri="{FF2B5EF4-FFF2-40B4-BE49-F238E27FC236}">
                <a16:creationId xmlns:a16="http://schemas.microsoft.com/office/drawing/2014/main" id="{3A30FE56-E976-5D49-44DD-C7FFA071E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7" name="Straight Connector 529">
            <a:extLst>
              <a:ext uri="{FF2B5EF4-FFF2-40B4-BE49-F238E27FC236}">
                <a16:creationId xmlns:a16="http://schemas.microsoft.com/office/drawing/2014/main" id="{5D6A60D8-9ECB-A3DB-18EA-84D7092AF5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8" name="Straight Connector 531">
            <a:extLst>
              <a:ext uri="{FF2B5EF4-FFF2-40B4-BE49-F238E27FC236}">
                <a16:creationId xmlns:a16="http://schemas.microsoft.com/office/drawing/2014/main" id="{2C012071-2B56-FD46-29FD-8E5910C96D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9" name="Straight Connector 533">
            <a:extLst>
              <a:ext uri="{FF2B5EF4-FFF2-40B4-BE49-F238E27FC236}">
                <a16:creationId xmlns:a16="http://schemas.microsoft.com/office/drawing/2014/main" id="{772B93C8-C6C4-90A0-6D59-1B290B77AF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0" name="Straight Connector 535">
            <a:extLst>
              <a:ext uri="{FF2B5EF4-FFF2-40B4-BE49-F238E27FC236}">
                <a16:creationId xmlns:a16="http://schemas.microsoft.com/office/drawing/2014/main" id="{76A30ED4-042A-E13A-DB26-F09E77D3E1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1" name="Straight Connector 537">
            <a:extLst>
              <a:ext uri="{FF2B5EF4-FFF2-40B4-BE49-F238E27FC236}">
                <a16:creationId xmlns:a16="http://schemas.microsoft.com/office/drawing/2014/main" id="{532BA5EC-1F6A-12B0-5D68-8C8F4818CE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2" name="Group 1008">
          <a:extLst>
            <a:ext uri="{FF2B5EF4-FFF2-40B4-BE49-F238E27FC236}">
              <a16:creationId xmlns:a16="http://schemas.microsoft.com/office/drawing/2014/main" id="{EFE5C589-DC0C-413E-9EE7-222C14B6857D}"/>
            </a:ext>
          </a:extLst>
        </xdr:cNvPr>
        <xdr:cNvGrpSpPr>
          <a:grpSpLocks/>
        </xdr:cNvGrpSpPr>
      </xdr:nvGrpSpPr>
      <xdr:grpSpPr bwMode="auto">
        <a:xfrm>
          <a:off x="1282959" y="25265030"/>
          <a:ext cx="0" cy="102183"/>
          <a:chOff x="5475762" y="47760700"/>
          <a:chExt cx="314325" cy="230209"/>
        </a:xfrm>
      </xdr:grpSpPr>
      <xdr:cxnSp macro="">
        <xdr:nvCxnSpPr>
          <xdr:cNvPr id="3363" name="Straight Connector 3362">
            <a:extLst>
              <a:ext uri="{FF2B5EF4-FFF2-40B4-BE49-F238E27FC236}">
                <a16:creationId xmlns:a16="http://schemas.microsoft.com/office/drawing/2014/main" id="{21235D17-F204-97C4-697F-A04731F859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64" name="Straight Connector 529">
            <a:extLst>
              <a:ext uri="{FF2B5EF4-FFF2-40B4-BE49-F238E27FC236}">
                <a16:creationId xmlns:a16="http://schemas.microsoft.com/office/drawing/2014/main" id="{DC3FE7AF-9ADE-4D72-0BCB-05A4DF0B8C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65" name="Straight Connector 531">
            <a:extLst>
              <a:ext uri="{FF2B5EF4-FFF2-40B4-BE49-F238E27FC236}">
                <a16:creationId xmlns:a16="http://schemas.microsoft.com/office/drawing/2014/main" id="{96270EF7-0CBA-6BCF-9FED-141EBE4FF3B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6" name="Straight Connector 533">
            <a:extLst>
              <a:ext uri="{FF2B5EF4-FFF2-40B4-BE49-F238E27FC236}">
                <a16:creationId xmlns:a16="http://schemas.microsoft.com/office/drawing/2014/main" id="{C9497879-A1D8-D2A8-9666-CE9CE2B1D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7" name="Straight Connector 535">
            <a:extLst>
              <a:ext uri="{FF2B5EF4-FFF2-40B4-BE49-F238E27FC236}">
                <a16:creationId xmlns:a16="http://schemas.microsoft.com/office/drawing/2014/main" id="{3D0BBAF7-23CF-B74A-E226-3DCFCE3FCD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8" name="Straight Connector 537">
            <a:extLst>
              <a:ext uri="{FF2B5EF4-FFF2-40B4-BE49-F238E27FC236}">
                <a16:creationId xmlns:a16="http://schemas.microsoft.com/office/drawing/2014/main" id="{78976E9F-2109-04D1-C0A0-DC385411ED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9" name="Group 1008">
          <a:extLst>
            <a:ext uri="{FF2B5EF4-FFF2-40B4-BE49-F238E27FC236}">
              <a16:creationId xmlns:a16="http://schemas.microsoft.com/office/drawing/2014/main" id="{A7C34621-C705-4029-A275-408D884B7CEC}"/>
            </a:ext>
          </a:extLst>
        </xdr:cNvPr>
        <xdr:cNvGrpSpPr>
          <a:grpSpLocks/>
        </xdr:cNvGrpSpPr>
      </xdr:nvGrpSpPr>
      <xdr:grpSpPr bwMode="auto">
        <a:xfrm>
          <a:off x="1282959" y="25265030"/>
          <a:ext cx="0" cy="102183"/>
          <a:chOff x="5475762" y="47760700"/>
          <a:chExt cx="314325" cy="230209"/>
        </a:xfrm>
      </xdr:grpSpPr>
      <xdr:cxnSp macro="">
        <xdr:nvCxnSpPr>
          <xdr:cNvPr id="3370" name="Straight Connector 3369">
            <a:extLst>
              <a:ext uri="{FF2B5EF4-FFF2-40B4-BE49-F238E27FC236}">
                <a16:creationId xmlns:a16="http://schemas.microsoft.com/office/drawing/2014/main" id="{7DAAA38C-F7FA-7327-DF3B-E9983ECC032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1" name="Straight Connector 529">
            <a:extLst>
              <a:ext uri="{FF2B5EF4-FFF2-40B4-BE49-F238E27FC236}">
                <a16:creationId xmlns:a16="http://schemas.microsoft.com/office/drawing/2014/main" id="{832BEDA2-FF77-3769-1954-CDF87883A3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2" name="Straight Connector 531">
            <a:extLst>
              <a:ext uri="{FF2B5EF4-FFF2-40B4-BE49-F238E27FC236}">
                <a16:creationId xmlns:a16="http://schemas.microsoft.com/office/drawing/2014/main" id="{B57EE4EA-8416-651F-3EE0-9C2227EB81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73" name="Straight Connector 533">
            <a:extLst>
              <a:ext uri="{FF2B5EF4-FFF2-40B4-BE49-F238E27FC236}">
                <a16:creationId xmlns:a16="http://schemas.microsoft.com/office/drawing/2014/main" id="{BC625B9A-9E41-4D8F-66AB-1D7CC29403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4" name="Straight Connector 535">
            <a:extLst>
              <a:ext uri="{FF2B5EF4-FFF2-40B4-BE49-F238E27FC236}">
                <a16:creationId xmlns:a16="http://schemas.microsoft.com/office/drawing/2014/main" id="{A901B491-ECA7-0F46-3773-393B5C9A98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5" name="Straight Connector 537">
            <a:extLst>
              <a:ext uri="{FF2B5EF4-FFF2-40B4-BE49-F238E27FC236}">
                <a16:creationId xmlns:a16="http://schemas.microsoft.com/office/drawing/2014/main" id="{1F228898-4803-E3FB-E90A-9E581112F8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76" name="Group 1008">
          <a:extLst>
            <a:ext uri="{FF2B5EF4-FFF2-40B4-BE49-F238E27FC236}">
              <a16:creationId xmlns:a16="http://schemas.microsoft.com/office/drawing/2014/main" id="{0B96F802-BD28-4C25-BD5A-25BDDB3A52BB}"/>
            </a:ext>
          </a:extLst>
        </xdr:cNvPr>
        <xdr:cNvGrpSpPr>
          <a:grpSpLocks/>
        </xdr:cNvGrpSpPr>
      </xdr:nvGrpSpPr>
      <xdr:grpSpPr bwMode="auto">
        <a:xfrm>
          <a:off x="1282959" y="25265030"/>
          <a:ext cx="0" cy="102183"/>
          <a:chOff x="5475762" y="47760700"/>
          <a:chExt cx="314325" cy="230209"/>
        </a:xfrm>
      </xdr:grpSpPr>
      <xdr:cxnSp macro="">
        <xdr:nvCxnSpPr>
          <xdr:cNvPr id="3377" name="Straight Connector 3376">
            <a:extLst>
              <a:ext uri="{FF2B5EF4-FFF2-40B4-BE49-F238E27FC236}">
                <a16:creationId xmlns:a16="http://schemas.microsoft.com/office/drawing/2014/main" id="{C6071508-4022-2A9A-FBB9-13C92F83BD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8" name="Straight Connector 529">
            <a:extLst>
              <a:ext uri="{FF2B5EF4-FFF2-40B4-BE49-F238E27FC236}">
                <a16:creationId xmlns:a16="http://schemas.microsoft.com/office/drawing/2014/main" id="{A86CA4FE-00CE-CAF2-477B-F5265055B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9" name="Straight Connector 531">
            <a:extLst>
              <a:ext uri="{FF2B5EF4-FFF2-40B4-BE49-F238E27FC236}">
                <a16:creationId xmlns:a16="http://schemas.microsoft.com/office/drawing/2014/main" id="{3BA56D83-6423-4FAD-5785-A8214D9DB3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0" name="Straight Connector 533">
            <a:extLst>
              <a:ext uri="{FF2B5EF4-FFF2-40B4-BE49-F238E27FC236}">
                <a16:creationId xmlns:a16="http://schemas.microsoft.com/office/drawing/2014/main" id="{9A31E924-1FFF-4A67-5E7A-27DC5D4437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1" name="Straight Connector 535">
            <a:extLst>
              <a:ext uri="{FF2B5EF4-FFF2-40B4-BE49-F238E27FC236}">
                <a16:creationId xmlns:a16="http://schemas.microsoft.com/office/drawing/2014/main" id="{E10A6E64-2331-E7AC-901E-0696CDE9A0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2" name="Straight Connector 537">
            <a:extLst>
              <a:ext uri="{FF2B5EF4-FFF2-40B4-BE49-F238E27FC236}">
                <a16:creationId xmlns:a16="http://schemas.microsoft.com/office/drawing/2014/main" id="{21CA64CE-EE13-A92C-C306-5E1DD669E2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83" name="Group 1008">
          <a:extLst>
            <a:ext uri="{FF2B5EF4-FFF2-40B4-BE49-F238E27FC236}">
              <a16:creationId xmlns:a16="http://schemas.microsoft.com/office/drawing/2014/main" id="{38E337B3-93A1-45C5-BC8F-8DF69D7081A6}"/>
            </a:ext>
          </a:extLst>
        </xdr:cNvPr>
        <xdr:cNvGrpSpPr>
          <a:grpSpLocks/>
        </xdr:cNvGrpSpPr>
      </xdr:nvGrpSpPr>
      <xdr:grpSpPr bwMode="auto">
        <a:xfrm>
          <a:off x="1282959" y="25265030"/>
          <a:ext cx="0" cy="102183"/>
          <a:chOff x="5475762" y="47760700"/>
          <a:chExt cx="314325" cy="230209"/>
        </a:xfrm>
      </xdr:grpSpPr>
      <xdr:cxnSp macro="">
        <xdr:nvCxnSpPr>
          <xdr:cNvPr id="3384" name="Straight Connector 3383">
            <a:extLst>
              <a:ext uri="{FF2B5EF4-FFF2-40B4-BE49-F238E27FC236}">
                <a16:creationId xmlns:a16="http://schemas.microsoft.com/office/drawing/2014/main" id="{C3CC4C6A-D5A7-05B1-116D-8391A2161C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85" name="Straight Connector 529">
            <a:extLst>
              <a:ext uri="{FF2B5EF4-FFF2-40B4-BE49-F238E27FC236}">
                <a16:creationId xmlns:a16="http://schemas.microsoft.com/office/drawing/2014/main" id="{0339EDDC-A03B-9648-114B-E3412BB7892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86" name="Straight Connector 531">
            <a:extLst>
              <a:ext uri="{FF2B5EF4-FFF2-40B4-BE49-F238E27FC236}">
                <a16:creationId xmlns:a16="http://schemas.microsoft.com/office/drawing/2014/main" id="{2F8CA655-C856-A44F-764F-3C971BA608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7" name="Straight Connector 533">
            <a:extLst>
              <a:ext uri="{FF2B5EF4-FFF2-40B4-BE49-F238E27FC236}">
                <a16:creationId xmlns:a16="http://schemas.microsoft.com/office/drawing/2014/main" id="{2472BC14-8C6E-5BD6-8C7C-A1FB0B1B86B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8" name="Straight Connector 535">
            <a:extLst>
              <a:ext uri="{FF2B5EF4-FFF2-40B4-BE49-F238E27FC236}">
                <a16:creationId xmlns:a16="http://schemas.microsoft.com/office/drawing/2014/main" id="{E78C4311-0844-6427-F069-83C10002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9" name="Straight Connector 537">
            <a:extLst>
              <a:ext uri="{FF2B5EF4-FFF2-40B4-BE49-F238E27FC236}">
                <a16:creationId xmlns:a16="http://schemas.microsoft.com/office/drawing/2014/main" id="{117ACEA6-36B2-44FA-9036-0E1F423451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0" name="Group 1008">
          <a:extLst>
            <a:ext uri="{FF2B5EF4-FFF2-40B4-BE49-F238E27FC236}">
              <a16:creationId xmlns:a16="http://schemas.microsoft.com/office/drawing/2014/main" id="{F9B53742-455C-41D3-BB2A-ED6367FD13CB}"/>
            </a:ext>
          </a:extLst>
        </xdr:cNvPr>
        <xdr:cNvGrpSpPr>
          <a:grpSpLocks/>
        </xdr:cNvGrpSpPr>
      </xdr:nvGrpSpPr>
      <xdr:grpSpPr bwMode="auto">
        <a:xfrm>
          <a:off x="1282959" y="25265030"/>
          <a:ext cx="0" cy="102183"/>
          <a:chOff x="5475762" y="47760700"/>
          <a:chExt cx="314325" cy="230209"/>
        </a:xfrm>
      </xdr:grpSpPr>
      <xdr:cxnSp macro="">
        <xdr:nvCxnSpPr>
          <xdr:cNvPr id="3391" name="Straight Connector 3390">
            <a:extLst>
              <a:ext uri="{FF2B5EF4-FFF2-40B4-BE49-F238E27FC236}">
                <a16:creationId xmlns:a16="http://schemas.microsoft.com/office/drawing/2014/main" id="{8C0E0C04-FCEA-1282-F268-5D2380710D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2" name="Straight Connector 529">
            <a:extLst>
              <a:ext uri="{FF2B5EF4-FFF2-40B4-BE49-F238E27FC236}">
                <a16:creationId xmlns:a16="http://schemas.microsoft.com/office/drawing/2014/main" id="{1C2232DB-FCD6-4A01-19F5-C2C67E0C52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93" name="Straight Connector 531">
            <a:extLst>
              <a:ext uri="{FF2B5EF4-FFF2-40B4-BE49-F238E27FC236}">
                <a16:creationId xmlns:a16="http://schemas.microsoft.com/office/drawing/2014/main" id="{7D83E48D-D9F1-E5B3-B23B-A3A56FFD0E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94" name="Straight Connector 533">
            <a:extLst>
              <a:ext uri="{FF2B5EF4-FFF2-40B4-BE49-F238E27FC236}">
                <a16:creationId xmlns:a16="http://schemas.microsoft.com/office/drawing/2014/main" id="{5FB8E765-67E2-5628-978D-5FE7DB125D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5" name="Straight Connector 535">
            <a:extLst>
              <a:ext uri="{FF2B5EF4-FFF2-40B4-BE49-F238E27FC236}">
                <a16:creationId xmlns:a16="http://schemas.microsoft.com/office/drawing/2014/main" id="{C07757FE-B047-2989-6047-1FF0276CAC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6" name="Straight Connector 537">
            <a:extLst>
              <a:ext uri="{FF2B5EF4-FFF2-40B4-BE49-F238E27FC236}">
                <a16:creationId xmlns:a16="http://schemas.microsoft.com/office/drawing/2014/main" id="{1FFF9236-1186-AD85-6F90-154C581E71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7" name="Group 1008">
          <a:extLst>
            <a:ext uri="{FF2B5EF4-FFF2-40B4-BE49-F238E27FC236}">
              <a16:creationId xmlns:a16="http://schemas.microsoft.com/office/drawing/2014/main" id="{82378995-3258-4355-8097-E46867DAC04C}"/>
            </a:ext>
          </a:extLst>
        </xdr:cNvPr>
        <xdr:cNvGrpSpPr>
          <a:grpSpLocks/>
        </xdr:cNvGrpSpPr>
      </xdr:nvGrpSpPr>
      <xdr:grpSpPr bwMode="auto">
        <a:xfrm>
          <a:off x="1282959" y="25265030"/>
          <a:ext cx="0" cy="102183"/>
          <a:chOff x="5475762" y="47760700"/>
          <a:chExt cx="314325" cy="230209"/>
        </a:xfrm>
      </xdr:grpSpPr>
      <xdr:cxnSp macro="">
        <xdr:nvCxnSpPr>
          <xdr:cNvPr id="3398" name="Straight Connector 3397">
            <a:extLst>
              <a:ext uri="{FF2B5EF4-FFF2-40B4-BE49-F238E27FC236}">
                <a16:creationId xmlns:a16="http://schemas.microsoft.com/office/drawing/2014/main" id="{55D0E971-5254-6158-877A-1A4DF5F01D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9" name="Straight Connector 529">
            <a:extLst>
              <a:ext uri="{FF2B5EF4-FFF2-40B4-BE49-F238E27FC236}">
                <a16:creationId xmlns:a16="http://schemas.microsoft.com/office/drawing/2014/main" id="{D32B886C-FD66-53BB-0807-5EC1D6960F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0" name="Straight Connector 531">
            <a:extLst>
              <a:ext uri="{FF2B5EF4-FFF2-40B4-BE49-F238E27FC236}">
                <a16:creationId xmlns:a16="http://schemas.microsoft.com/office/drawing/2014/main" id="{1C5031F4-6480-624E-12F5-13718C5626B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1" name="Straight Connector 533">
            <a:extLst>
              <a:ext uri="{FF2B5EF4-FFF2-40B4-BE49-F238E27FC236}">
                <a16:creationId xmlns:a16="http://schemas.microsoft.com/office/drawing/2014/main" id="{2752E770-26F5-9BDD-C54A-9AC2893D12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2" name="Straight Connector 535">
            <a:extLst>
              <a:ext uri="{FF2B5EF4-FFF2-40B4-BE49-F238E27FC236}">
                <a16:creationId xmlns:a16="http://schemas.microsoft.com/office/drawing/2014/main" id="{19F8AE02-0282-A674-6B2C-D2856E6D1B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3" name="Straight Connector 537">
            <a:extLst>
              <a:ext uri="{FF2B5EF4-FFF2-40B4-BE49-F238E27FC236}">
                <a16:creationId xmlns:a16="http://schemas.microsoft.com/office/drawing/2014/main" id="{691A05DB-1FEB-E3C1-9984-389511E84A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04" name="Group 1008">
          <a:extLst>
            <a:ext uri="{FF2B5EF4-FFF2-40B4-BE49-F238E27FC236}">
              <a16:creationId xmlns:a16="http://schemas.microsoft.com/office/drawing/2014/main" id="{B732E722-1CF8-493B-9950-319D534E5614}"/>
            </a:ext>
          </a:extLst>
        </xdr:cNvPr>
        <xdr:cNvGrpSpPr>
          <a:grpSpLocks/>
        </xdr:cNvGrpSpPr>
      </xdr:nvGrpSpPr>
      <xdr:grpSpPr bwMode="auto">
        <a:xfrm>
          <a:off x="1282959" y="25265030"/>
          <a:ext cx="0" cy="102183"/>
          <a:chOff x="5475762" y="47760700"/>
          <a:chExt cx="314325" cy="230209"/>
        </a:xfrm>
      </xdr:grpSpPr>
      <xdr:cxnSp macro="">
        <xdr:nvCxnSpPr>
          <xdr:cNvPr id="3405" name="Straight Connector 3404">
            <a:extLst>
              <a:ext uri="{FF2B5EF4-FFF2-40B4-BE49-F238E27FC236}">
                <a16:creationId xmlns:a16="http://schemas.microsoft.com/office/drawing/2014/main" id="{9C1DB717-A2AC-A48F-3DA7-3370572298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06" name="Straight Connector 529">
            <a:extLst>
              <a:ext uri="{FF2B5EF4-FFF2-40B4-BE49-F238E27FC236}">
                <a16:creationId xmlns:a16="http://schemas.microsoft.com/office/drawing/2014/main" id="{B73F678F-A89C-C540-7671-B9E5B3A6014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7" name="Straight Connector 531">
            <a:extLst>
              <a:ext uri="{FF2B5EF4-FFF2-40B4-BE49-F238E27FC236}">
                <a16:creationId xmlns:a16="http://schemas.microsoft.com/office/drawing/2014/main" id="{92A6BE92-44DD-3442-D808-9FFBA1177E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8" name="Straight Connector 533">
            <a:extLst>
              <a:ext uri="{FF2B5EF4-FFF2-40B4-BE49-F238E27FC236}">
                <a16:creationId xmlns:a16="http://schemas.microsoft.com/office/drawing/2014/main" id="{09EFF8FE-84F5-C0DA-DB5F-B8010B6E9AC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9" name="Straight Connector 535">
            <a:extLst>
              <a:ext uri="{FF2B5EF4-FFF2-40B4-BE49-F238E27FC236}">
                <a16:creationId xmlns:a16="http://schemas.microsoft.com/office/drawing/2014/main" id="{63F91F4B-0798-552E-5900-B4C13589AF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0" name="Straight Connector 537">
            <a:extLst>
              <a:ext uri="{FF2B5EF4-FFF2-40B4-BE49-F238E27FC236}">
                <a16:creationId xmlns:a16="http://schemas.microsoft.com/office/drawing/2014/main" id="{A53EAC99-C826-1A9E-694D-F26A996964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1" name="Group 1008">
          <a:extLst>
            <a:ext uri="{FF2B5EF4-FFF2-40B4-BE49-F238E27FC236}">
              <a16:creationId xmlns:a16="http://schemas.microsoft.com/office/drawing/2014/main" id="{63A115D0-BEA7-4882-B974-6384177D71D1}"/>
            </a:ext>
          </a:extLst>
        </xdr:cNvPr>
        <xdr:cNvGrpSpPr>
          <a:grpSpLocks/>
        </xdr:cNvGrpSpPr>
      </xdr:nvGrpSpPr>
      <xdr:grpSpPr bwMode="auto">
        <a:xfrm>
          <a:off x="1282959" y="25265030"/>
          <a:ext cx="0" cy="102183"/>
          <a:chOff x="5475762" y="47760700"/>
          <a:chExt cx="314325" cy="230209"/>
        </a:xfrm>
      </xdr:grpSpPr>
      <xdr:cxnSp macro="">
        <xdr:nvCxnSpPr>
          <xdr:cNvPr id="3412" name="Straight Connector 3411">
            <a:extLst>
              <a:ext uri="{FF2B5EF4-FFF2-40B4-BE49-F238E27FC236}">
                <a16:creationId xmlns:a16="http://schemas.microsoft.com/office/drawing/2014/main" id="{27AFF092-E11D-B813-948B-7855AEC522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3" name="Straight Connector 529">
            <a:extLst>
              <a:ext uri="{FF2B5EF4-FFF2-40B4-BE49-F238E27FC236}">
                <a16:creationId xmlns:a16="http://schemas.microsoft.com/office/drawing/2014/main" id="{235692F0-50BE-7441-F9D2-553AC01B2F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14" name="Straight Connector 531">
            <a:extLst>
              <a:ext uri="{FF2B5EF4-FFF2-40B4-BE49-F238E27FC236}">
                <a16:creationId xmlns:a16="http://schemas.microsoft.com/office/drawing/2014/main" id="{CEF586A9-A0E1-ECD0-E412-29BFF4E4CC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15" name="Straight Connector 533">
            <a:extLst>
              <a:ext uri="{FF2B5EF4-FFF2-40B4-BE49-F238E27FC236}">
                <a16:creationId xmlns:a16="http://schemas.microsoft.com/office/drawing/2014/main" id="{5E053977-325F-A02D-54B3-5244AB045F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6" name="Straight Connector 535">
            <a:extLst>
              <a:ext uri="{FF2B5EF4-FFF2-40B4-BE49-F238E27FC236}">
                <a16:creationId xmlns:a16="http://schemas.microsoft.com/office/drawing/2014/main" id="{B649F752-9672-4827-3EC4-772DD61D6E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7" name="Straight Connector 537">
            <a:extLst>
              <a:ext uri="{FF2B5EF4-FFF2-40B4-BE49-F238E27FC236}">
                <a16:creationId xmlns:a16="http://schemas.microsoft.com/office/drawing/2014/main" id="{0553A200-B354-C68C-7416-C99449E7F9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8" name="Group 1008">
          <a:extLst>
            <a:ext uri="{FF2B5EF4-FFF2-40B4-BE49-F238E27FC236}">
              <a16:creationId xmlns:a16="http://schemas.microsoft.com/office/drawing/2014/main" id="{234EAC69-ACB7-4B4F-9290-FBC6D67422AF}"/>
            </a:ext>
          </a:extLst>
        </xdr:cNvPr>
        <xdr:cNvGrpSpPr>
          <a:grpSpLocks/>
        </xdr:cNvGrpSpPr>
      </xdr:nvGrpSpPr>
      <xdr:grpSpPr bwMode="auto">
        <a:xfrm>
          <a:off x="1282959" y="25265030"/>
          <a:ext cx="0" cy="102183"/>
          <a:chOff x="5475762" y="47760700"/>
          <a:chExt cx="314325" cy="230209"/>
        </a:xfrm>
      </xdr:grpSpPr>
      <xdr:cxnSp macro="">
        <xdr:nvCxnSpPr>
          <xdr:cNvPr id="3419" name="Straight Connector 3418">
            <a:extLst>
              <a:ext uri="{FF2B5EF4-FFF2-40B4-BE49-F238E27FC236}">
                <a16:creationId xmlns:a16="http://schemas.microsoft.com/office/drawing/2014/main" id="{E8231092-6976-8F72-645D-7972709F00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0" name="Straight Connector 529">
            <a:extLst>
              <a:ext uri="{FF2B5EF4-FFF2-40B4-BE49-F238E27FC236}">
                <a16:creationId xmlns:a16="http://schemas.microsoft.com/office/drawing/2014/main" id="{BA6A4ACE-A4E4-95CF-291E-3501DDDC979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1" name="Straight Connector 531">
            <a:extLst>
              <a:ext uri="{FF2B5EF4-FFF2-40B4-BE49-F238E27FC236}">
                <a16:creationId xmlns:a16="http://schemas.microsoft.com/office/drawing/2014/main" id="{3AC04782-6C11-8D92-F0D4-9555AC936B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2" name="Straight Connector 533">
            <a:extLst>
              <a:ext uri="{FF2B5EF4-FFF2-40B4-BE49-F238E27FC236}">
                <a16:creationId xmlns:a16="http://schemas.microsoft.com/office/drawing/2014/main" id="{499E5DA0-6293-6606-5198-73A5EBCB01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3" name="Straight Connector 535">
            <a:extLst>
              <a:ext uri="{FF2B5EF4-FFF2-40B4-BE49-F238E27FC236}">
                <a16:creationId xmlns:a16="http://schemas.microsoft.com/office/drawing/2014/main" id="{5155F610-57C8-5123-A765-1AA98CB74F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4" name="Straight Connector 537">
            <a:extLst>
              <a:ext uri="{FF2B5EF4-FFF2-40B4-BE49-F238E27FC236}">
                <a16:creationId xmlns:a16="http://schemas.microsoft.com/office/drawing/2014/main" id="{C1C49F8E-D834-C83E-BBA3-A482EB5689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25" name="Group 1008">
          <a:extLst>
            <a:ext uri="{FF2B5EF4-FFF2-40B4-BE49-F238E27FC236}">
              <a16:creationId xmlns:a16="http://schemas.microsoft.com/office/drawing/2014/main" id="{52A83778-F455-44D8-82AA-3DF069EFF1D1}"/>
            </a:ext>
          </a:extLst>
        </xdr:cNvPr>
        <xdr:cNvGrpSpPr>
          <a:grpSpLocks/>
        </xdr:cNvGrpSpPr>
      </xdr:nvGrpSpPr>
      <xdr:grpSpPr bwMode="auto">
        <a:xfrm>
          <a:off x="1282959" y="25265030"/>
          <a:ext cx="0" cy="102183"/>
          <a:chOff x="5475762" y="47760700"/>
          <a:chExt cx="314325" cy="230209"/>
        </a:xfrm>
      </xdr:grpSpPr>
      <xdr:cxnSp macro="">
        <xdr:nvCxnSpPr>
          <xdr:cNvPr id="3426" name="Straight Connector 3425">
            <a:extLst>
              <a:ext uri="{FF2B5EF4-FFF2-40B4-BE49-F238E27FC236}">
                <a16:creationId xmlns:a16="http://schemas.microsoft.com/office/drawing/2014/main" id="{F9341C04-7C34-1E83-1D00-0EF7BB210C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7" name="Straight Connector 529">
            <a:extLst>
              <a:ext uri="{FF2B5EF4-FFF2-40B4-BE49-F238E27FC236}">
                <a16:creationId xmlns:a16="http://schemas.microsoft.com/office/drawing/2014/main" id="{F3420EDA-27FC-F1B1-0546-B4412D17DC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8" name="Straight Connector 531">
            <a:extLst>
              <a:ext uri="{FF2B5EF4-FFF2-40B4-BE49-F238E27FC236}">
                <a16:creationId xmlns:a16="http://schemas.microsoft.com/office/drawing/2014/main" id="{CAAF9EF1-1AE1-1231-51CE-FB8DF6C470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9" name="Straight Connector 533">
            <a:extLst>
              <a:ext uri="{FF2B5EF4-FFF2-40B4-BE49-F238E27FC236}">
                <a16:creationId xmlns:a16="http://schemas.microsoft.com/office/drawing/2014/main" id="{1AF45088-08A9-1C30-0725-7FAA100E7F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0" name="Straight Connector 535">
            <a:extLst>
              <a:ext uri="{FF2B5EF4-FFF2-40B4-BE49-F238E27FC236}">
                <a16:creationId xmlns:a16="http://schemas.microsoft.com/office/drawing/2014/main" id="{BC858E00-6CB5-0729-A905-D47DD7F48E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1" name="Straight Connector 537">
            <a:extLst>
              <a:ext uri="{FF2B5EF4-FFF2-40B4-BE49-F238E27FC236}">
                <a16:creationId xmlns:a16="http://schemas.microsoft.com/office/drawing/2014/main" id="{9C855832-9D75-0FB1-6616-2029E9E549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2" name="Group 1008">
          <a:extLst>
            <a:ext uri="{FF2B5EF4-FFF2-40B4-BE49-F238E27FC236}">
              <a16:creationId xmlns:a16="http://schemas.microsoft.com/office/drawing/2014/main" id="{5143B09B-A57C-4ED1-AE02-F11F7511B8F8}"/>
            </a:ext>
          </a:extLst>
        </xdr:cNvPr>
        <xdr:cNvGrpSpPr>
          <a:grpSpLocks/>
        </xdr:cNvGrpSpPr>
      </xdr:nvGrpSpPr>
      <xdr:grpSpPr bwMode="auto">
        <a:xfrm>
          <a:off x="1282959" y="25265030"/>
          <a:ext cx="0" cy="102183"/>
          <a:chOff x="5475762" y="47760700"/>
          <a:chExt cx="314325" cy="230209"/>
        </a:xfrm>
      </xdr:grpSpPr>
      <xdr:cxnSp macro="">
        <xdr:nvCxnSpPr>
          <xdr:cNvPr id="3433" name="Straight Connector 3432">
            <a:extLst>
              <a:ext uri="{FF2B5EF4-FFF2-40B4-BE49-F238E27FC236}">
                <a16:creationId xmlns:a16="http://schemas.microsoft.com/office/drawing/2014/main" id="{DFBECF53-76E4-B284-3312-48415BA341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34" name="Straight Connector 529">
            <a:extLst>
              <a:ext uri="{FF2B5EF4-FFF2-40B4-BE49-F238E27FC236}">
                <a16:creationId xmlns:a16="http://schemas.microsoft.com/office/drawing/2014/main" id="{5CDFB16E-0D2F-4549-074B-5FC10F49BA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35" name="Straight Connector 531">
            <a:extLst>
              <a:ext uri="{FF2B5EF4-FFF2-40B4-BE49-F238E27FC236}">
                <a16:creationId xmlns:a16="http://schemas.microsoft.com/office/drawing/2014/main" id="{6AD60747-046E-6426-A1C5-6CF9FEFCB3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6" name="Straight Connector 533">
            <a:extLst>
              <a:ext uri="{FF2B5EF4-FFF2-40B4-BE49-F238E27FC236}">
                <a16:creationId xmlns:a16="http://schemas.microsoft.com/office/drawing/2014/main" id="{6C687BD9-3B4B-3F01-3200-1DF4962039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7" name="Straight Connector 535">
            <a:extLst>
              <a:ext uri="{FF2B5EF4-FFF2-40B4-BE49-F238E27FC236}">
                <a16:creationId xmlns:a16="http://schemas.microsoft.com/office/drawing/2014/main" id="{CE0FAE02-C15D-FC32-D315-B544952768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8" name="Straight Connector 537">
            <a:extLst>
              <a:ext uri="{FF2B5EF4-FFF2-40B4-BE49-F238E27FC236}">
                <a16:creationId xmlns:a16="http://schemas.microsoft.com/office/drawing/2014/main" id="{FCF7241A-42F3-3E75-30A6-206A52073C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9" name="Group 1008">
          <a:extLst>
            <a:ext uri="{FF2B5EF4-FFF2-40B4-BE49-F238E27FC236}">
              <a16:creationId xmlns:a16="http://schemas.microsoft.com/office/drawing/2014/main" id="{8C9B8BD1-AD55-4A0A-ABAB-B64AB6C7ACD3}"/>
            </a:ext>
          </a:extLst>
        </xdr:cNvPr>
        <xdr:cNvGrpSpPr>
          <a:grpSpLocks/>
        </xdr:cNvGrpSpPr>
      </xdr:nvGrpSpPr>
      <xdr:grpSpPr bwMode="auto">
        <a:xfrm>
          <a:off x="1282959" y="25265030"/>
          <a:ext cx="0" cy="102183"/>
          <a:chOff x="5475762" y="47760700"/>
          <a:chExt cx="314325" cy="230209"/>
        </a:xfrm>
      </xdr:grpSpPr>
      <xdr:cxnSp macro="">
        <xdr:nvCxnSpPr>
          <xdr:cNvPr id="3440" name="Straight Connector 3439">
            <a:extLst>
              <a:ext uri="{FF2B5EF4-FFF2-40B4-BE49-F238E27FC236}">
                <a16:creationId xmlns:a16="http://schemas.microsoft.com/office/drawing/2014/main" id="{234CB30F-ABDF-8C7D-9D58-5F6BF4FA2C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1" name="Straight Connector 529">
            <a:extLst>
              <a:ext uri="{FF2B5EF4-FFF2-40B4-BE49-F238E27FC236}">
                <a16:creationId xmlns:a16="http://schemas.microsoft.com/office/drawing/2014/main" id="{403FF953-C49E-4854-D024-98C412A4D8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2" name="Straight Connector 531">
            <a:extLst>
              <a:ext uri="{FF2B5EF4-FFF2-40B4-BE49-F238E27FC236}">
                <a16:creationId xmlns:a16="http://schemas.microsoft.com/office/drawing/2014/main" id="{903642AB-B53C-5ABA-B633-6DF7EF2D8E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43" name="Straight Connector 533">
            <a:extLst>
              <a:ext uri="{FF2B5EF4-FFF2-40B4-BE49-F238E27FC236}">
                <a16:creationId xmlns:a16="http://schemas.microsoft.com/office/drawing/2014/main" id="{E3BD6459-2F82-F40A-6ACC-F484A3B9DB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4" name="Straight Connector 535">
            <a:extLst>
              <a:ext uri="{FF2B5EF4-FFF2-40B4-BE49-F238E27FC236}">
                <a16:creationId xmlns:a16="http://schemas.microsoft.com/office/drawing/2014/main" id="{E387E30E-34C3-34B9-C564-B1AD21E464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5" name="Straight Connector 537">
            <a:extLst>
              <a:ext uri="{FF2B5EF4-FFF2-40B4-BE49-F238E27FC236}">
                <a16:creationId xmlns:a16="http://schemas.microsoft.com/office/drawing/2014/main" id="{673A6E52-F62B-AEEE-7B6A-CA8E5DAB0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46" name="Group 1008">
          <a:extLst>
            <a:ext uri="{FF2B5EF4-FFF2-40B4-BE49-F238E27FC236}">
              <a16:creationId xmlns:a16="http://schemas.microsoft.com/office/drawing/2014/main" id="{466E9F21-0362-4212-BBB8-8A716F483B61}"/>
            </a:ext>
          </a:extLst>
        </xdr:cNvPr>
        <xdr:cNvGrpSpPr>
          <a:grpSpLocks/>
        </xdr:cNvGrpSpPr>
      </xdr:nvGrpSpPr>
      <xdr:grpSpPr bwMode="auto">
        <a:xfrm>
          <a:off x="1282959" y="25265030"/>
          <a:ext cx="0" cy="102183"/>
          <a:chOff x="5475762" y="47760700"/>
          <a:chExt cx="314325" cy="230209"/>
        </a:xfrm>
      </xdr:grpSpPr>
      <xdr:cxnSp macro="">
        <xdr:nvCxnSpPr>
          <xdr:cNvPr id="3447" name="Straight Connector 3446">
            <a:extLst>
              <a:ext uri="{FF2B5EF4-FFF2-40B4-BE49-F238E27FC236}">
                <a16:creationId xmlns:a16="http://schemas.microsoft.com/office/drawing/2014/main" id="{BC1FCD71-C5A9-7373-7AF3-79E0ED54EC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8" name="Straight Connector 529">
            <a:extLst>
              <a:ext uri="{FF2B5EF4-FFF2-40B4-BE49-F238E27FC236}">
                <a16:creationId xmlns:a16="http://schemas.microsoft.com/office/drawing/2014/main" id="{0EB5710F-6E28-FAE1-489D-DD44C3CAB4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9" name="Straight Connector 531">
            <a:extLst>
              <a:ext uri="{FF2B5EF4-FFF2-40B4-BE49-F238E27FC236}">
                <a16:creationId xmlns:a16="http://schemas.microsoft.com/office/drawing/2014/main" id="{01699FCA-9BA7-C8E2-DD2A-AA8BD0FD9B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50" name="Straight Connector 533">
            <a:extLst>
              <a:ext uri="{FF2B5EF4-FFF2-40B4-BE49-F238E27FC236}">
                <a16:creationId xmlns:a16="http://schemas.microsoft.com/office/drawing/2014/main" id="{2FECAE4E-0027-1CA9-AC0B-5381780D0FC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1" name="Straight Connector 535">
            <a:extLst>
              <a:ext uri="{FF2B5EF4-FFF2-40B4-BE49-F238E27FC236}">
                <a16:creationId xmlns:a16="http://schemas.microsoft.com/office/drawing/2014/main" id="{14340FBD-DA59-9D23-7A1C-5B01B6C1F8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2" name="Straight Connector 537">
            <a:extLst>
              <a:ext uri="{FF2B5EF4-FFF2-40B4-BE49-F238E27FC236}">
                <a16:creationId xmlns:a16="http://schemas.microsoft.com/office/drawing/2014/main" id="{4E11B679-C228-02B2-1DA7-E22A1F8A06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125</xdr:row>
      <xdr:rowOff>57150</xdr:rowOff>
    </xdr:from>
    <xdr:to>
      <xdr:col>5</xdr:col>
      <xdr:colOff>0</xdr:colOff>
      <xdr:row>127</xdr:row>
      <xdr:rowOff>0</xdr:rowOff>
    </xdr:to>
    <xdr:sp macro="" textlink="">
      <xdr:nvSpPr>
        <xdr:cNvPr id="3453" name="AutoShape 46">
          <a:extLst>
            <a:ext uri="{FF2B5EF4-FFF2-40B4-BE49-F238E27FC236}">
              <a16:creationId xmlns:a16="http://schemas.microsoft.com/office/drawing/2014/main" id="{638D9F9C-91D7-4120-9C79-9199D187B955}"/>
            </a:ext>
          </a:extLst>
        </xdr:cNvPr>
        <xdr:cNvSpPr>
          <a:spLocks noChangeArrowheads="1"/>
        </xdr:cNvSpPr>
      </xdr:nvSpPr>
      <xdr:spPr bwMode="auto">
        <a:xfrm>
          <a:off x="1778000" y="23224067"/>
          <a:ext cx="338667"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454" name="AutoShape 46">
          <a:extLst>
            <a:ext uri="{FF2B5EF4-FFF2-40B4-BE49-F238E27FC236}">
              <a16:creationId xmlns:a16="http://schemas.microsoft.com/office/drawing/2014/main" id="{76CAFE79-D210-4610-B977-4DB9AEED7382}"/>
            </a:ext>
          </a:extLst>
        </xdr:cNvPr>
        <xdr:cNvSpPr>
          <a:spLocks noChangeArrowheads="1"/>
        </xdr:cNvSpPr>
      </xdr:nvSpPr>
      <xdr:spPr bwMode="auto">
        <a:xfrm>
          <a:off x="1153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3456" name="Group 1008">
          <a:extLst>
            <a:ext uri="{FF2B5EF4-FFF2-40B4-BE49-F238E27FC236}">
              <a16:creationId xmlns:a16="http://schemas.microsoft.com/office/drawing/2014/main" id="{12B5A1C5-9EB2-488C-91B8-451E8EEB101C}"/>
            </a:ext>
          </a:extLst>
        </xdr:cNvPr>
        <xdr:cNvGrpSpPr>
          <a:grpSpLocks/>
        </xdr:cNvGrpSpPr>
      </xdr:nvGrpSpPr>
      <xdr:grpSpPr bwMode="auto">
        <a:xfrm>
          <a:off x="1282959" y="25265030"/>
          <a:ext cx="0" cy="102183"/>
          <a:chOff x="5475762" y="47760700"/>
          <a:chExt cx="314325" cy="230209"/>
        </a:xfrm>
      </xdr:grpSpPr>
      <xdr:cxnSp macro="">
        <xdr:nvCxnSpPr>
          <xdr:cNvPr id="3457" name="Straight Connector 3456">
            <a:extLst>
              <a:ext uri="{FF2B5EF4-FFF2-40B4-BE49-F238E27FC236}">
                <a16:creationId xmlns:a16="http://schemas.microsoft.com/office/drawing/2014/main" id="{157A108C-EFFE-B3A2-26B7-3571642E91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58" name="Straight Connector 529">
            <a:extLst>
              <a:ext uri="{FF2B5EF4-FFF2-40B4-BE49-F238E27FC236}">
                <a16:creationId xmlns:a16="http://schemas.microsoft.com/office/drawing/2014/main" id="{ADCBBABB-4F01-467A-E7C4-5BC716BE3A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59" name="Straight Connector 531">
            <a:extLst>
              <a:ext uri="{FF2B5EF4-FFF2-40B4-BE49-F238E27FC236}">
                <a16:creationId xmlns:a16="http://schemas.microsoft.com/office/drawing/2014/main" id="{868D43A3-D88C-C00A-BF74-A8BBE15208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60" name="Straight Connector 533">
            <a:extLst>
              <a:ext uri="{FF2B5EF4-FFF2-40B4-BE49-F238E27FC236}">
                <a16:creationId xmlns:a16="http://schemas.microsoft.com/office/drawing/2014/main" id="{4808BD0F-9825-909E-2BD9-968CDB7C1C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1" name="Straight Connector 535">
            <a:extLst>
              <a:ext uri="{FF2B5EF4-FFF2-40B4-BE49-F238E27FC236}">
                <a16:creationId xmlns:a16="http://schemas.microsoft.com/office/drawing/2014/main" id="{2F8C5948-F2F3-479A-C94A-88FAC9E779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2" name="Straight Connector 537">
            <a:extLst>
              <a:ext uri="{FF2B5EF4-FFF2-40B4-BE49-F238E27FC236}">
                <a16:creationId xmlns:a16="http://schemas.microsoft.com/office/drawing/2014/main" id="{04CAFDB9-8D41-F2C5-C2FE-5E01A2DBA63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63" name="Group 1008">
          <a:extLst>
            <a:ext uri="{FF2B5EF4-FFF2-40B4-BE49-F238E27FC236}">
              <a16:creationId xmlns:a16="http://schemas.microsoft.com/office/drawing/2014/main" id="{F5592E5A-E07E-4E57-AD5C-34D04A7B3DB6}"/>
            </a:ext>
          </a:extLst>
        </xdr:cNvPr>
        <xdr:cNvGrpSpPr>
          <a:grpSpLocks/>
        </xdr:cNvGrpSpPr>
      </xdr:nvGrpSpPr>
      <xdr:grpSpPr bwMode="auto">
        <a:xfrm>
          <a:off x="1282959" y="25265030"/>
          <a:ext cx="0" cy="102183"/>
          <a:chOff x="5475762" y="47760700"/>
          <a:chExt cx="314325" cy="230209"/>
        </a:xfrm>
      </xdr:grpSpPr>
      <xdr:cxnSp macro="">
        <xdr:nvCxnSpPr>
          <xdr:cNvPr id="3464" name="Straight Connector 3463">
            <a:extLst>
              <a:ext uri="{FF2B5EF4-FFF2-40B4-BE49-F238E27FC236}">
                <a16:creationId xmlns:a16="http://schemas.microsoft.com/office/drawing/2014/main" id="{06A419D1-8D5E-BA23-C689-95510C707447}"/>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65" name="Straight Connector 529">
            <a:extLst>
              <a:ext uri="{FF2B5EF4-FFF2-40B4-BE49-F238E27FC236}">
                <a16:creationId xmlns:a16="http://schemas.microsoft.com/office/drawing/2014/main" id="{56F8CB5C-31BB-ED6B-2C6C-159F84C34C3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66" name="Straight Connector 531">
            <a:extLst>
              <a:ext uri="{FF2B5EF4-FFF2-40B4-BE49-F238E27FC236}">
                <a16:creationId xmlns:a16="http://schemas.microsoft.com/office/drawing/2014/main" id="{AE7DB4D1-41B8-D274-0C9F-3C6257BC6F2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67" name="Straight Connector 533">
            <a:extLst>
              <a:ext uri="{FF2B5EF4-FFF2-40B4-BE49-F238E27FC236}">
                <a16:creationId xmlns:a16="http://schemas.microsoft.com/office/drawing/2014/main" id="{6339AE34-5E24-8562-C773-D4E157BC790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8" name="Straight Connector 535">
            <a:extLst>
              <a:ext uri="{FF2B5EF4-FFF2-40B4-BE49-F238E27FC236}">
                <a16:creationId xmlns:a16="http://schemas.microsoft.com/office/drawing/2014/main" id="{AA7B1E5E-AD0F-A22D-19E0-7B090933ED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9" name="Straight Connector 537">
            <a:extLst>
              <a:ext uri="{FF2B5EF4-FFF2-40B4-BE49-F238E27FC236}">
                <a16:creationId xmlns:a16="http://schemas.microsoft.com/office/drawing/2014/main" id="{FC715054-2C66-5F27-1C47-CF160DE2076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470" name="Group 1008">
          <a:extLst>
            <a:ext uri="{FF2B5EF4-FFF2-40B4-BE49-F238E27FC236}">
              <a16:creationId xmlns:a16="http://schemas.microsoft.com/office/drawing/2014/main" id="{9E8F97D2-2E96-42C6-AC2B-F4B0CBCE23AC}"/>
            </a:ext>
          </a:extLst>
        </xdr:cNvPr>
        <xdr:cNvGrpSpPr>
          <a:grpSpLocks/>
        </xdr:cNvGrpSpPr>
      </xdr:nvGrpSpPr>
      <xdr:grpSpPr bwMode="auto">
        <a:xfrm>
          <a:off x="1282959" y="25293605"/>
          <a:ext cx="0" cy="102183"/>
          <a:chOff x="5475762" y="47760700"/>
          <a:chExt cx="314325" cy="230209"/>
        </a:xfrm>
      </xdr:grpSpPr>
      <xdr:cxnSp macro="">
        <xdr:nvCxnSpPr>
          <xdr:cNvPr id="3471" name="Straight Connector 3470">
            <a:extLst>
              <a:ext uri="{FF2B5EF4-FFF2-40B4-BE49-F238E27FC236}">
                <a16:creationId xmlns:a16="http://schemas.microsoft.com/office/drawing/2014/main" id="{6BF09C2F-8E86-90B6-9C40-CA15AF07B42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2" name="Straight Connector 529">
            <a:extLst>
              <a:ext uri="{FF2B5EF4-FFF2-40B4-BE49-F238E27FC236}">
                <a16:creationId xmlns:a16="http://schemas.microsoft.com/office/drawing/2014/main" id="{84B4A02F-F192-191E-CAB7-247A7F114B5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73" name="Straight Connector 531">
            <a:extLst>
              <a:ext uri="{FF2B5EF4-FFF2-40B4-BE49-F238E27FC236}">
                <a16:creationId xmlns:a16="http://schemas.microsoft.com/office/drawing/2014/main" id="{AABB2455-CE70-3978-F024-6286864D98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74" name="Straight Connector 533">
            <a:extLst>
              <a:ext uri="{FF2B5EF4-FFF2-40B4-BE49-F238E27FC236}">
                <a16:creationId xmlns:a16="http://schemas.microsoft.com/office/drawing/2014/main" id="{AAB5846D-CCBE-181A-E109-EE25409DC93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5" name="Straight Connector 535">
            <a:extLst>
              <a:ext uri="{FF2B5EF4-FFF2-40B4-BE49-F238E27FC236}">
                <a16:creationId xmlns:a16="http://schemas.microsoft.com/office/drawing/2014/main" id="{55F50F86-CBBF-AA59-012A-5AED708DDC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6" name="Straight Connector 537">
            <a:extLst>
              <a:ext uri="{FF2B5EF4-FFF2-40B4-BE49-F238E27FC236}">
                <a16:creationId xmlns:a16="http://schemas.microsoft.com/office/drawing/2014/main" id="{098A477B-D5CA-6D0D-92E5-DF408BC2524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477" name="Group 1008">
          <a:extLst>
            <a:ext uri="{FF2B5EF4-FFF2-40B4-BE49-F238E27FC236}">
              <a16:creationId xmlns:a16="http://schemas.microsoft.com/office/drawing/2014/main" id="{1BDC5D66-37DD-4FAE-BEF6-DF0B4CC18A10}"/>
            </a:ext>
          </a:extLst>
        </xdr:cNvPr>
        <xdr:cNvGrpSpPr>
          <a:grpSpLocks/>
        </xdr:cNvGrpSpPr>
      </xdr:nvGrpSpPr>
      <xdr:grpSpPr bwMode="auto">
        <a:xfrm>
          <a:off x="1282959" y="25293605"/>
          <a:ext cx="0" cy="111708"/>
          <a:chOff x="5475762" y="47760700"/>
          <a:chExt cx="314325" cy="230209"/>
        </a:xfrm>
      </xdr:grpSpPr>
      <xdr:cxnSp macro="">
        <xdr:nvCxnSpPr>
          <xdr:cNvPr id="3478" name="Straight Connector 3477">
            <a:extLst>
              <a:ext uri="{FF2B5EF4-FFF2-40B4-BE49-F238E27FC236}">
                <a16:creationId xmlns:a16="http://schemas.microsoft.com/office/drawing/2014/main" id="{E8893543-2D01-05F6-B2AB-0898E30C81D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9" name="Straight Connector 529">
            <a:extLst>
              <a:ext uri="{FF2B5EF4-FFF2-40B4-BE49-F238E27FC236}">
                <a16:creationId xmlns:a16="http://schemas.microsoft.com/office/drawing/2014/main" id="{C3BA7006-0DFA-FBDC-9C56-224F778CD3A1}"/>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480" name="Straight Connector 531">
            <a:extLst>
              <a:ext uri="{FF2B5EF4-FFF2-40B4-BE49-F238E27FC236}">
                <a16:creationId xmlns:a16="http://schemas.microsoft.com/office/drawing/2014/main" id="{CB0F73FE-2745-DB0E-3593-7DF3A080344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481" name="Straight Connector 533">
            <a:extLst>
              <a:ext uri="{FF2B5EF4-FFF2-40B4-BE49-F238E27FC236}">
                <a16:creationId xmlns:a16="http://schemas.microsoft.com/office/drawing/2014/main" id="{376BEBF9-2CFE-5F1C-761E-1A39DCC2565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2" name="Straight Connector 535">
            <a:extLst>
              <a:ext uri="{FF2B5EF4-FFF2-40B4-BE49-F238E27FC236}">
                <a16:creationId xmlns:a16="http://schemas.microsoft.com/office/drawing/2014/main" id="{F6E973A7-11E1-DE24-122B-3EE79A2E21D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3" name="Straight Connector 537">
            <a:extLst>
              <a:ext uri="{FF2B5EF4-FFF2-40B4-BE49-F238E27FC236}">
                <a16:creationId xmlns:a16="http://schemas.microsoft.com/office/drawing/2014/main" id="{44DD993E-2434-7F0A-18E9-3127E44FA5E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84" name="Group 1008">
          <a:extLst>
            <a:ext uri="{FF2B5EF4-FFF2-40B4-BE49-F238E27FC236}">
              <a16:creationId xmlns:a16="http://schemas.microsoft.com/office/drawing/2014/main" id="{6FB85979-0139-4F3A-878B-C4BBFD999CD9}"/>
            </a:ext>
          </a:extLst>
        </xdr:cNvPr>
        <xdr:cNvGrpSpPr>
          <a:grpSpLocks/>
        </xdr:cNvGrpSpPr>
      </xdr:nvGrpSpPr>
      <xdr:grpSpPr bwMode="auto">
        <a:xfrm>
          <a:off x="1282959" y="25265030"/>
          <a:ext cx="0" cy="102183"/>
          <a:chOff x="5475762" y="47760700"/>
          <a:chExt cx="314325" cy="230209"/>
        </a:xfrm>
      </xdr:grpSpPr>
      <xdr:cxnSp macro="">
        <xdr:nvCxnSpPr>
          <xdr:cNvPr id="3485" name="Straight Connector 3484">
            <a:extLst>
              <a:ext uri="{FF2B5EF4-FFF2-40B4-BE49-F238E27FC236}">
                <a16:creationId xmlns:a16="http://schemas.microsoft.com/office/drawing/2014/main" id="{6FCEA2AA-9C8D-0386-3B49-647163B9A4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6" name="Straight Connector 529">
            <a:extLst>
              <a:ext uri="{FF2B5EF4-FFF2-40B4-BE49-F238E27FC236}">
                <a16:creationId xmlns:a16="http://schemas.microsoft.com/office/drawing/2014/main" id="{AA2DA1DA-B51C-3526-D24D-62E5789119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87" name="Straight Connector 531">
            <a:extLst>
              <a:ext uri="{FF2B5EF4-FFF2-40B4-BE49-F238E27FC236}">
                <a16:creationId xmlns:a16="http://schemas.microsoft.com/office/drawing/2014/main" id="{006C105C-F618-3A16-0F24-3838ED6F525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88" name="Straight Connector 533">
            <a:extLst>
              <a:ext uri="{FF2B5EF4-FFF2-40B4-BE49-F238E27FC236}">
                <a16:creationId xmlns:a16="http://schemas.microsoft.com/office/drawing/2014/main" id="{0A7812DE-B18B-0CFE-30D9-43CA5A90B0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89" name="Straight Connector 535">
            <a:extLst>
              <a:ext uri="{FF2B5EF4-FFF2-40B4-BE49-F238E27FC236}">
                <a16:creationId xmlns:a16="http://schemas.microsoft.com/office/drawing/2014/main" id="{6CE77A6D-72A0-4BE1-1C36-0C842F1905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0" name="Straight Connector 537">
            <a:extLst>
              <a:ext uri="{FF2B5EF4-FFF2-40B4-BE49-F238E27FC236}">
                <a16:creationId xmlns:a16="http://schemas.microsoft.com/office/drawing/2014/main" id="{40865479-AB05-D7BE-0B31-AE60736D6C0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1" name="Group 1008">
          <a:extLst>
            <a:ext uri="{FF2B5EF4-FFF2-40B4-BE49-F238E27FC236}">
              <a16:creationId xmlns:a16="http://schemas.microsoft.com/office/drawing/2014/main" id="{9B0770F3-4E34-489F-8AEB-9698477C154D}"/>
            </a:ext>
          </a:extLst>
        </xdr:cNvPr>
        <xdr:cNvGrpSpPr>
          <a:grpSpLocks/>
        </xdr:cNvGrpSpPr>
      </xdr:nvGrpSpPr>
      <xdr:grpSpPr bwMode="auto">
        <a:xfrm>
          <a:off x="1282959" y="25265030"/>
          <a:ext cx="0" cy="102183"/>
          <a:chOff x="5475762" y="47760700"/>
          <a:chExt cx="314325" cy="230209"/>
        </a:xfrm>
      </xdr:grpSpPr>
      <xdr:cxnSp macro="">
        <xdr:nvCxnSpPr>
          <xdr:cNvPr id="3492" name="Straight Connector 3491">
            <a:extLst>
              <a:ext uri="{FF2B5EF4-FFF2-40B4-BE49-F238E27FC236}">
                <a16:creationId xmlns:a16="http://schemas.microsoft.com/office/drawing/2014/main" id="{EEE74328-6BAA-D11A-43C4-ED29F972FC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93" name="Straight Connector 529">
            <a:extLst>
              <a:ext uri="{FF2B5EF4-FFF2-40B4-BE49-F238E27FC236}">
                <a16:creationId xmlns:a16="http://schemas.microsoft.com/office/drawing/2014/main" id="{DF60BFA4-6484-DC78-313D-551474E0B4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4" name="Straight Connector 531">
            <a:extLst>
              <a:ext uri="{FF2B5EF4-FFF2-40B4-BE49-F238E27FC236}">
                <a16:creationId xmlns:a16="http://schemas.microsoft.com/office/drawing/2014/main" id="{5A7E50C5-D22C-BD17-34FD-A35DCF0EDF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95" name="Straight Connector 533">
            <a:extLst>
              <a:ext uri="{FF2B5EF4-FFF2-40B4-BE49-F238E27FC236}">
                <a16:creationId xmlns:a16="http://schemas.microsoft.com/office/drawing/2014/main" id="{5952341F-53E2-5C7D-9C6B-BCB8AF2002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6" name="Straight Connector 535">
            <a:extLst>
              <a:ext uri="{FF2B5EF4-FFF2-40B4-BE49-F238E27FC236}">
                <a16:creationId xmlns:a16="http://schemas.microsoft.com/office/drawing/2014/main" id="{254A1E78-973A-EC75-7102-9B410ACF55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7" name="Straight Connector 537">
            <a:extLst>
              <a:ext uri="{FF2B5EF4-FFF2-40B4-BE49-F238E27FC236}">
                <a16:creationId xmlns:a16="http://schemas.microsoft.com/office/drawing/2014/main" id="{7F0A0F14-5942-104B-64B6-3AE9EFE7BE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8" name="Group 1008">
          <a:extLst>
            <a:ext uri="{FF2B5EF4-FFF2-40B4-BE49-F238E27FC236}">
              <a16:creationId xmlns:a16="http://schemas.microsoft.com/office/drawing/2014/main" id="{869964BE-8E75-48C1-83AE-5D7DAA0EEC09}"/>
            </a:ext>
          </a:extLst>
        </xdr:cNvPr>
        <xdr:cNvGrpSpPr>
          <a:grpSpLocks/>
        </xdr:cNvGrpSpPr>
      </xdr:nvGrpSpPr>
      <xdr:grpSpPr bwMode="auto">
        <a:xfrm>
          <a:off x="1282959" y="25265030"/>
          <a:ext cx="0" cy="102183"/>
          <a:chOff x="5475762" y="47760700"/>
          <a:chExt cx="314325" cy="230209"/>
        </a:xfrm>
      </xdr:grpSpPr>
      <xdr:cxnSp macro="">
        <xdr:nvCxnSpPr>
          <xdr:cNvPr id="3499" name="Straight Connector 3498">
            <a:extLst>
              <a:ext uri="{FF2B5EF4-FFF2-40B4-BE49-F238E27FC236}">
                <a16:creationId xmlns:a16="http://schemas.microsoft.com/office/drawing/2014/main" id="{5C574C3B-02FE-AA52-EBCA-6D1453DBA6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0" name="Straight Connector 529">
            <a:extLst>
              <a:ext uri="{FF2B5EF4-FFF2-40B4-BE49-F238E27FC236}">
                <a16:creationId xmlns:a16="http://schemas.microsoft.com/office/drawing/2014/main" id="{51E4E6D0-B174-1C2C-F8D8-70F333E63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1" name="Straight Connector 531">
            <a:extLst>
              <a:ext uri="{FF2B5EF4-FFF2-40B4-BE49-F238E27FC236}">
                <a16:creationId xmlns:a16="http://schemas.microsoft.com/office/drawing/2014/main" id="{14C6898B-D6C5-FD94-F4DF-3232901311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2" name="Straight Connector 533">
            <a:extLst>
              <a:ext uri="{FF2B5EF4-FFF2-40B4-BE49-F238E27FC236}">
                <a16:creationId xmlns:a16="http://schemas.microsoft.com/office/drawing/2014/main" id="{D78F4348-CD5B-8896-D668-1227A9AA54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3" name="Straight Connector 535">
            <a:extLst>
              <a:ext uri="{FF2B5EF4-FFF2-40B4-BE49-F238E27FC236}">
                <a16:creationId xmlns:a16="http://schemas.microsoft.com/office/drawing/2014/main" id="{89D69926-FD7C-4472-B2F5-0BBD045715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4" name="Straight Connector 537">
            <a:extLst>
              <a:ext uri="{FF2B5EF4-FFF2-40B4-BE49-F238E27FC236}">
                <a16:creationId xmlns:a16="http://schemas.microsoft.com/office/drawing/2014/main" id="{BC7F3EDA-32ED-C376-7909-242F9F6D7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05" name="Group 1008">
          <a:extLst>
            <a:ext uri="{FF2B5EF4-FFF2-40B4-BE49-F238E27FC236}">
              <a16:creationId xmlns:a16="http://schemas.microsoft.com/office/drawing/2014/main" id="{901522A4-088B-488F-BC4D-1B90777D1B89}"/>
            </a:ext>
          </a:extLst>
        </xdr:cNvPr>
        <xdr:cNvGrpSpPr>
          <a:grpSpLocks/>
        </xdr:cNvGrpSpPr>
      </xdr:nvGrpSpPr>
      <xdr:grpSpPr bwMode="auto">
        <a:xfrm>
          <a:off x="1282959" y="25265030"/>
          <a:ext cx="0" cy="102183"/>
          <a:chOff x="5475762" y="47760700"/>
          <a:chExt cx="314325" cy="230209"/>
        </a:xfrm>
      </xdr:grpSpPr>
      <xdr:cxnSp macro="">
        <xdr:nvCxnSpPr>
          <xdr:cNvPr id="3506" name="Straight Connector 3505">
            <a:extLst>
              <a:ext uri="{FF2B5EF4-FFF2-40B4-BE49-F238E27FC236}">
                <a16:creationId xmlns:a16="http://schemas.microsoft.com/office/drawing/2014/main" id="{502432FE-8A87-6863-5E52-6EFB379DE5F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7" name="Straight Connector 529">
            <a:extLst>
              <a:ext uri="{FF2B5EF4-FFF2-40B4-BE49-F238E27FC236}">
                <a16:creationId xmlns:a16="http://schemas.microsoft.com/office/drawing/2014/main" id="{3D237077-5D0E-A036-E1BB-2A4F055B7B1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8" name="Straight Connector 531">
            <a:extLst>
              <a:ext uri="{FF2B5EF4-FFF2-40B4-BE49-F238E27FC236}">
                <a16:creationId xmlns:a16="http://schemas.microsoft.com/office/drawing/2014/main" id="{5AF7D464-21F8-F6BD-1F24-7E4479292F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9" name="Straight Connector 533">
            <a:extLst>
              <a:ext uri="{FF2B5EF4-FFF2-40B4-BE49-F238E27FC236}">
                <a16:creationId xmlns:a16="http://schemas.microsoft.com/office/drawing/2014/main" id="{29354737-E2EE-0896-A08E-01E2E5086A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0" name="Straight Connector 535">
            <a:extLst>
              <a:ext uri="{FF2B5EF4-FFF2-40B4-BE49-F238E27FC236}">
                <a16:creationId xmlns:a16="http://schemas.microsoft.com/office/drawing/2014/main" id="{EED96A49-0447-B6EC-BCB3-EE3F5C8B94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1" name="Straight Connector 537">
            <a:extLst>
              <a:ext uri="{FF2B5EF4-FFF2-40B4-BE49-F238E27FC236}">
                <a16:creationId xmlns:a16="http://schemas.microsoft.com/office/drawing/2014/main" id="{4EE47C28-3516-F72B-A026-8A3DA96ACB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2" name="Group 1008">
          <a:extLst>
            <a:ext uri="{FF2B5EF4-FFF2-40B4-BE49-F238E27FC236}">
              <a16:creationId xmlns:a16="http://schemas.microsoft.com/office/drawing/2014/main" id="{9480853A-0F0B-4FE0-AA93-C417162919AE}"/>
            </a:ext>
          </a:extLst>
        </xdr:cNvPr>
        <xdr:cNvGrpSpPr>
          <a:grpSpLocks/>
        </xdr:cNvGrpSpPr>
      </xdr:nvGrpSpPr>
      <xdr:grpSpPr bwMode="auto">
        <a:xfrm>
          <a:off x="1282959" y="25265030"/>
          <a:ext cx="0" cy="102183"/>
          <a:chOff x="5475762" y="47760700"/>
          <a:chExt cx="314325" cy="230209"/>
        </a:xfrm>
      </xdr:grpSpPr>
      <xdr:cxnSp macro="">
        <xdr:nvCxnSpPr>
          <xdr:cNvPr id="3513" name="Straight Connector 3512">
            <a:extLst>
              <a:ext uri="{FF2B5EF4-FFF2-40B4-BE49-F238E27FC236}">
                <a16:creationId xmlns:a16="http://schemas.microsoft.com/office/drawing/2014/main" id="{54C2A950-BF0C-C498-46B5-C99D7923F3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14" name="Straight Connector 529">
            <a:extLst>
              <a:ext uri="{FF2B5EF4-FFF2-40B4-BE49-F238E27FC236}">
                <a16:creationId xmlns:a16="http://schemas.microsoft.com/office/drawing/2014/main" id="{8EB25081-564E-20D7-8C02-110A21A9A33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15" name="Straight Connector 531">
            <a:extLst>
              <a:ext uri="{FF2B5EF4-FFF2-40B4-BE49-F238E27FC236}">
                <a16:creationId xmlns:a16="http://schemas.microsoft.com/office/drawing/2014/main" id="{6C0167B9-9C81-6EE6-BC16-49FE8A4A5D1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16" name="Straight Connector 533">
            <a:extLst>
              <a:ext uri="{FF2B5EF4-FFF2-40B4-BE49-F238E27FC236}">
                <a16:creationId xmlns:a16="http://schemas.microsoft.com/office/drawing/2014/main" id="{A7B39E21-D838-EB85-EC15-ADE3AFF747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7" name="Straight Connector 535">
            <a:extLst>
              <a:ext uri="{FF2B5EF4-FFF2-40B4-BE49-F238E27FC236}">
                <a16:creationId xmlns:a16="http://schemas.microsoft.com/office/drawing/2014/main" id="{39C3394B-9A3C-416B-9FDF-61CF181F1F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8" name="Straight Connector 537">
            <a:extLst>
              <a:ext uri="{FF2B5EF4-FFF2-40B4-BE49-F238E27FC236}">
                <a16:creationId xmlns:a16="http://schemas.microsoft.com/office/drawing/2014/main" id="{9B0D93D0-9BEC-9796-D3CC-62715A0DC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9" name="Group 1008">
          <a:extLst>
            <a:ext uri="{FF2B5EF4-FFF2-40B4-BE49-F238E27FC236}">
              <a16:creationId xmlns:a16="http://schemas.microsoft.com/office/drawing/2014/main" id="{09485122-C86D-46DD-9073-86E8ACA3B98B}"/>
            </a:ext>
          </a:extLst>
        </xdr:cNvPr>
        <xdr:cNvGrpSpPr>
          <a:grpSpLocks/>
        </xdr:cNvGrpSpPr>
      </xdr:nvGrpSpPr>
      <xdr:grpSpPr bwMode="auto">
        <a:xfrm>
          <a:off x="1282959" y="25265030"/>
          <a:ext cx="0" cy="102183"/>
          <a:chOff x="5475762" y="47760700"/>
          <a:chExt cx="314325" cy="230209"/>
        </a:xfrm>
      </xdr:grpSpPr>
      <xdr:cxnSp macro="">
        <xdr:nvCxnSpPr>
          <xdr:cNvPr id="3520" name="Straight Connector 3519">
            <a:extLst>
              <a:ext uri="{FF2B5EF4-FFF2-40B4-BE49-F238E27FC236}">
                <a16:creationId xmlns:a16="http://schemas.microsoft.com/office/drawing/2014/main" id="{83AA8B11-2F93-FC06-DDCC-FD87E93C12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1" name="Straight Connector 529">
            <a:extLst>
              <a:ext uri="{FF2B5EF4-FFF2-40B4-BE49-F238E27FC236}">
                <a16:creationId xmlns:a16="http://schemas.microsoft.com/office/drawing/2014/main" id="{BC8F483B-96FD-CA19-F976-93314C33A58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2" name="Straight Connector 531">
            <a:extLst>
              <a:ext uri="{FF2B5EF4-FFF2-40B4-BE49-F238E27FC236}">
                <a16:creationId xmlns:a16="http://schemas.microsoft.com/office/drawing/2014/main" id="{5FE0ACC7-5847-6541-1D13-CB2F3D88B8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23" name="Straight Connector 533">
            <a:extLst>
              <a:ext uri="{FF2B5EF4-FFF2-40B4-BE49-F238E27FC236}">
                <a16:creationId xmlns:a16="http://schemas.microsoft.com/office/drawing/2014/main" id="{E77CCC20-2BF0-AD3A-2AC0-A8813DB7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4" name="Straight Connector 535">
            <a:extLst>
              <a:ext uri="{FF2B5EF4-FFF2-40B4-BE49-F238E27FC236}">
                <a16:creationId xmlns:a16="http://schemas.microsoft.com/office/drawing/2014/main" id="{D864A86D-410C-A2BE-194E-E7F6B3417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5" name="Straight Connector 537">
            <a:extLst>
              <a:ext uri="{FF2B5EF4-FFF2-40B4-BE49-F238E27FC236}">
                <a16:creationId xmlns:a16="http://schemas.microsoft.com/office/drawing/2014/main" id="{7A5BAB02-9E47-0FF3-AF74-E4FB38246E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26" name="Group 1008">
          <a:extLst>
            <a:ext uri="{FF2B5EF4-FFF2-40B4-BE49-F238E27FC236}">
              <a16:creationId xmlns:a16="http://schemas.microsoft.com/office/drawing/2014/main" id="{1B3F08D5-5B2B-41CE-9D03-B31686C9DD3E}"/>
            </a:ext>
          </a:extLst>
        </xdr:cNvPr>
        <xdr:cNvGrpSpPr>
          <a:grpSpLocks/>
        </xdr:cNvGrpSpPr>
      </xdr:nvGrpSpPr>
      <xdr:grpSpPr bwMode="auto">
        <a:xfrm>
          <a:off x="1282959" y="25265030"/>
          <a:ext cx="0" cy="102183"/>
          <a:chOff x="5475762" y="47760700"/>
          <a:chExt cx="314325" cy="230209"/>
        </a:xfrm>
      </xdr:grpSpPr>
      <xdr:cxnSp macro="">
        <xdr:nvCxnSpPr>
          <xdr:cNvPr id="3527" name="Straight Connector 3526">
            <a:extLst>
              <a:ext uri="{FF2B5EF4-FFF2-40B4-BE49-F238E27FC236}">
                <a16:creationId xmlns:a16="http://schemas.microsoft.com/office/drawing/2014/main" id="{09768723-21DB-29C6-4BA8-6CD5433D95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8" name="Straight Connector 529">
            <a:extLst>
              <a:ext uri="{FF2B5EF4-FFF2-40B4-BE49-F238E27FC236}">
                <a16:creationId xmlns:a16="http://schemas.microsoft.com/office/drawing/2014/main" id="{C264A7CB-05CF-677C-5383-8DFB91BF34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9" name="Straight Connector 531">
            <a:extLst>
              <a:ext uri="{FF2B5EF4-FFF2-40B4-BE49-F238E27FC236}">
                <a16:creationId xmlns:a16="http://schemas.microsoft.com/office/drawing/2014/main" id="{44F85193-BADB-4F9B-93D0-3FBBF0B8DB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0" name="Straight Connector 533">
            <a:extLst>
              <a:ext uri="{FF2B5EF4-FFF2-40B4-BE49-F238E27FC236}">
                <a16:creationId xmlns:a16="http://schemas.microsoft.com/office/drawing/2014/main" id="{2E5DF1CD-FFF1-0349-841A-CD7E212CF9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1" name="Straight Connector 535">
            <a:extLst>
              <a:ext uri="{FF2B5EF4-FFF2-40B4-BE49-F238E27FC236}">
                <a16:creationId xmlns:a16="http://schemas.microsoft.com/office/drawing/2014/main" id="{82559396-9EF9-FDF0-487D-1BFC585EF7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2" name="Straight Connector 537">
            <a:extLst>
              <a:ext uri="{FF2B5EF4-FFF2-40B4-BE49-F238E27FC236}">
                <a16:creationId xmlns:a16="http://schemas.microsoft.com/office/drawing/2014/main" id="{58569518-7BDF-EDC1-40D3-D389B117E0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33" name="Group 1008">
          <a:extLst>
            <a:ext uri="{FF2B5EF4-FFF2-40B4-BE49-F238E27FC236}">
              <a16:creationId xmlns:a16="http://schemas.microsoft.com/office/drawing/2014/main" id="{59D0FD51-2D24-45C1-8AB0-E7B55C8EE201}"/>
            </a:ext>
          </a:extLst>
        </xdr:cNvPr>
        <xdr:cNvGrpSpPr>
          <a:grpSpLocks/>
        </xdr:cNvGrpSpPr>
      </xdr:nvGrpSpPr>
      <xdr:grpSpPr bwMode="auto">
        <a:xfrm>
          <a:off x="1282959" y="25265030"/>
          <a:ext cx="0" cy="102183"/>
          <a:chOff x="5475762" y="47760700"/>
          <a:chExt cx="314325" cy="230209"/>
        </a:xfrm>
      </xdr:grpSpPr>
      <xdr:cxnSp macro="">
        <xdr:nvCxnSpPr>
          <xdr:cNvPr id="3534" name="Straight Connector 3533">
            <a:extLst>
              <a:ext uri="{FF2B5EF4-FFF2-40B4-BE49-F238E27FC236}">
                <a16:creationId xmlns:a16="http://schemas.microsoft.com/office/drawing/2014/main" id="{2DF532C8-F5B2-D810-0EAB-982C227D9B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35" name="Straight Connector 529">
            <a:extLst>
              <a:ext uri="{FF2B5EF4-FFF2-40B4-BE49-F238E27FC236}">
                <a16:creationId xmlns:a16="http://schemas.microsoft.com/office/drawing/2014/main" id="{C7AB9A1C-EC59-A8EF-7FD2-0F96B18B81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36" name="Straight Connector 531">
            <a:extLst>
              <a:ext uri="{FF2B5EF4-FFF2-40B4-BE49-F238E27FC236}">
                <a16:creationId xmlns:a16="http://schemas.microsoft.com/office/drawing/2014/main" id="{FC19D069-527C-2DC9-2740-AB781894ED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7" name="Straight Connector 533">
            <a:extLst>
              <a:ext uri="{FF2B5EF4-FFF2-40B4-BE49-F238E27FC236}">
                <a16:creationId xmlns:a16="http://schemas.microsoft.com/office/drawing/2014/main" id="{228E8466-8369-5F16-7D6F-5CA41266D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8" name="Straight Connector 535">
            <a:extLst>
              <a:ext uri="{FF2B5EF4-FFF2-40B4-BE49-F238E27FC236}">
                <a16:creationId xmlns:a16="http://schemas.microsoft.com/office/drawing/2014/main" id="{E1C709C3-3EBE-D346-9621-1090C8A6877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9" name="Straight Connector 537">
            <a:extLst>
              <a:ext uri="{FF2B5EF4-FFF2-40B4-BE49-F238E27FC236}">
                <a16:creationId xmlns:a16="http://schemas.microsoft.com/office/drawing/2014/main" id="{204B0552-16A7-D5D3-F5AF-7D5F060EB1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0" name="Group 1008">
          <a:extLst>
            <a:ext uri="{FF2B5EF4-FFF2-40B4-BE49-F238E27FC236}">
              <a16:creationId xmlns:a16="http://schemas.microsoft.com/office/drawing/2014/main" id="{9920181B-AD66-44C5-8439-52822DEEA0D2}"/>
            </a:ext>
          </a:extLst>
        </xdr:cNvPr>
        <xdr:cNvGrpSpPr>
          <a:grpSpLocks/>
        </xdr:cNvGrpSpPr>
      </xdr:nvGrpSpPr>
      <xdr:grpSpPr bwMode="auto">
        <a:xfrm>
          <a:off x="1282959" y="25265030"/>
          <a:ext cx="0" cy="102183"/>
          <a:chOff x="5475762" y="47760700"/>
          <a:chExt cx="314325" cy="230209"/>
        </a:xfrm>
      </xdr:grpSpPr>
      <xdr:cxnSp macro="">
        <xdr:nvCxnSpPr>
          <xdr:cNvPr id="3541" name="Straight Connector 3540">
            <a:extLst>
              <a:ext uri="{FF2B5EF4-FFF2-40B4-BE49-F238E27FC236}">
                <a16:creationId xmlns:a16="http://schemas.microsoft.com/office/drawing/2014/main" id="{21AD39D7-5EAA-17C1-F370-E162E3474E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2" name="Straight Connector 529">
            <a:extLst>
              <a:ext uri="{FF2B5EF4-FFF2-40B4-BE49-F238E27FC236}">
                <a16:creationId xmlns:a16="http://schemas.microsoft.com/office/drawing/2014/main" id="{95B24D92-0DD0-FF6C-75F2-DB705301F4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43" name="Straight Connector 531">
            <a:extLst>
              <a:ext uri="{FF2B5EF4-FFF2-40B4-BE49-F238E27FC236}">
                <a16:creationId xmlns:a16="http://schemas.microsoft.com/office/drawing/2014/main" id="{C3F036B6-E2D7-065F-BB6B-B9D15580389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44" name="Straight Connector 533">
            <a:extLst>
              <a:ext uri="{FF2B5EF4-FFF2-40B4-BE49-F238E27FC236}">
                <a16:creationId xmlns:a16="http://schemas.microsoft.com/office/drawing/2014/main" id="{2C7248F0-829D-7A9C-2E18-F182DDC8F4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5" name="Straight Connector 535">
            <a:extLst>
              <a:ext uri="{FF2B5EF4-FFF2-40B4-BE49-F238E27FC236}">
                <a16:creationId xmlns:a16="http://schemas.microsoft.com/office/drawing/2014/main" id="{082CCDDF-5DF7-C92B-62BB-35BCD2D30B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6" name="Straight Connector 537">
            <a:extLst>
              <a:ext uri="{FF2B5EF4-FFF2-40B4-BE49-F238E27FC236}">
                <a16:creationId xmlns:a16="http://schemas.microsoft.com/office/drawing/2014/main" id="{A075CCB6-C428-FD85-A28F-A11E410E3F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7" name="Group 1008">
          <a:extLst>
            <a:ext uri="{FF2B5EF4-FFF2-40B4-BE49-F238E27FC236}">
              <a16:creationId xmlns:a16="http://schemas.microsoft.com/office/drawing/2014/main" id="{431D6285-C1AA-465C-9776-2378C484B044}"/>
            </a:ext>
          </a:extLst>
        </xdr:cNvPr>
        <xdr:cNvGrpSpPr>
          <a:grpSpLocks/>
        </xdr:cNvGrpSpPr>
      </xdr:nvGrpSpPr>
      <xdr:grpSpPr bwMode="auto">
        <a:xfrm>
          <a:off x="1282959" y="25265030"/>
          <a:ext cx="0" cy="102183"/>
          <a:chOff x="5475762" y="47760700"/>
          <a:chExt cx="314325" cy="230209"/>
        </a:xfrm>
      </xdr:grpSpPr>
      <xdr:cxnSp macro="">
        <xdr:nvCxnSpPr>
          <xdr:cNvPr id="3548" name="Straight Connector 3547">
            <a:extLst>
              <a:ext uri="{FF2B5EF4-FFF2-40B4-BE49-F238E27FC236}">
                <a16:creationId xmlns:a16="http://schemas.microsoft.com/office/drawing/2014/main" id="{40163756-A899-2D5E-4E4E-64B9A13D23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9" name="Straight Connector 529">
            <a:extLst>
              <a:ext uri="{FF2B5EF4-FFF2-40B4-BE49-F238E27FC236}">
                <a16:creationId xmlns:a16="http://schemas.microsoft.com/office/drawing/2014/main" id="{5B447612-B3A7-7C9E-FA8A-E5182E5A0EF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0" name="Straight Connector 531">
            <a:extLst>
              <a:ext uri="{FF2B5EF4-FFF2-40B4-BE49-F238E27FC236}">
                <a16:creationId xmlns:a16="http://schemas.microsoft.com/office/drawing/2014/main" id="{E4EE0C91-3C49-1F9F-CDCF-84F15E5110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1" name="Straight Connector 533">
            <a:extLst>
              <a:ext uri="{FF2B5EF4-FFF2-40B4-BE49-F238E27FC236}">
                <a16:creationId xmlns:a16="http://schemas.microsoft.com/office/drawing/2014/main" id="{20BB051C-BD0F-6607-5A7A-2D47E832CB4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2" name="Straight Connector 535">
            <a:extLst>
              <a:ext uri="{FF2B5EF4-FFF2-40B4-BE49-F238E27FC236}">
                <a16:creationId xmlns:a16="http://schemas.microsoft.com/office/drawing/2014/main" id="{229F0146-CE93-B449-2CDE-231803BB6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3" name="Straight Connector 537">
            <a:extLst>
              <a:ext uri="{FF2B5EF4-FFF2-40B4-BE49-F238E27FC236}">
                <a16:creationId xmlns:a16="http://schemas.microsoft.com/office/drawing/2014/main" id="{CF72C103-9C57-04CF-6B6B-2F3AD1C28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54" name="Group 1008">
          <a:extLst>
            <a:ext uri="{FF2B5EF4-FFF2-40B4-BE49-F238E27FC236}">
              <a16:creationId xmlns:a16="http://schemas.microsoft.com/office/drawing/2014/main" id="{3E1877CA-BD78-4856-B1A7-65AB6FBE2B49}"/>
            </a:ext>
          </a:extLst>
        </xdr:cNvPr>
        <xdr:cNvGrpSpPr>
          <a:grpSpLocks/>
        </xdr:cNvGrpSpPr>
      </xdr:nvGrpSpPr>
      <xdr:grpSpPr bwMode="auto">
        <a:xfrm>
          <a:off x="1282959" y="25265030"/>
          <a:ext cx="0" cy="102183"/>
          <a:chOff x="5475762" y="47760700"/>
          <a:chExt cx="314325" cy="230209"/>
        </a:xfrm>
      </xdr:grpSpPr>
      <xdr:cxnSp macro="">
        <xdr:nvCxnSpPr>
          <xdr:cNvPr id="3555" name="Straight Connector 3554">
            <a:extLst>
              <a:ext uri="{FF2B5EF4-FFF2-40B4-BE49-F238E27FC236}">
                <a16:creationId xmlns:a16="http://schemas.microsoft.com/office/drawing/2014/main" id="{B0CA3615-D0A7-FBD3-27D6-CB325449630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56" name="Straight Connector 529">
            <a:extLst>
              <a:ext uri="{FF2B5EF4-FFF2-40B4-BE49-F238E27FC236}">
                <a16:creationId xmlns:a16="http://schemas.microsoft.com/office/drawing/2014/main" id="{C682AB42-C810-DDD5-B900-FF955CF3FF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7" name="Straight Connector 531">
            <a:extLst>
              <a:ext uri="{FF2B5EF4-FFF2-40B4-BE49-F238E27FC236}">
                <a16:creationId xmlns:a16="http://schemas.microsoft.com/office/drawing/2014/main" id="{7446EF6C-EFD4-1ED2-4C8A-5F27EF626D0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8" name="Straight Connector 533">
            <a:extLst>
              <a:ext uri="{FF2B5EF4-FFF2-40B4-BE49-F238E27FC236}">
                <a16:creationId xmlns:a16="http://schemas.microsoft.com/office/drawing/2014/main" id="{FD125CC0-FF4D-0F6C-4347-A09E76AAEFE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9" name="Straight Connector 535">
            <a:extLst>
              <a:ext uri="{FF2B5EF4-FFF2-40B4-BE49-F238E27FC236}">
                <a16:creationId xmlns:a16="http://schemas.microsoft.com/office/drawing/2014/main" id="{AC44BFA0-B612-B358-2EFE-252CB0F13E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0" name="Straight Connector 537">
            <a:extLst>
              <a:ext uri="{FF2B5EF4-FFF2-40B4-BE49-F238E27FC236}">
                <a16:creationId xmlns:a16="http://schemas.microsoft.com/office/drawing/2014/main" id="{00CD91EA-0B9C-BDA5-EC2E-A5FEFFE1C1C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1" name="Group 1008">
          <a:extLst>
            <a:ext uri="{FF2B5EF4-FFF2-40B4-BE49-F238E27FC236}">
              <a16:creationId xmlns:a16="http://schemas.microsoft.com/office/drawing/2014/main" id="{0435B566-47F5-46C2-9814-C75E6BC21C77}"/>
            </a:ext>
          </a:extLst>
        </xdr:cNvPr>
        <xdr:cNvGrpSpPr>
          <a:grpSpLocks/>
        </xdr:cNvGrpSpPr>
      </xdr:nvGrpSpPr>
      <xdr:grpSpPr bwMode="auto">
        <a:xfrm>
          <a:off x="1282959" y="25265030"/>
          <a:ext cx="0" cy="102183"/>
          <a:chOff x="5475762" y="47760700"/>
          <a:chExt cx="314325" cy="230209"/>
        </a:xfrm>
      </xdr:grpSpPr>
      <xdr:cxnSp macro="">
        <xdr:nvCxnSpPr>
          <xdr:cNvPr id="3562" name="Straight Connector 3561">
            <a:extLst>
              <a:ext uri="{FF2B5EF4-FFF2-40B4-BE49-F238E27FC236}">
                <a16:creationId xmlns:a16="http://schemas.microsoft.com/office/drawing/2014/main" id="{EBBA1E42-6482-9D08-2CBA-F097FE589A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63" name="Straight Connector 529">
            <a:extLst>
              <a:ext uri="{FF2B5EF4-FFF2-40B4-BE49-F238E27FC236}">
                <a16:creationId xmlns:a16="http://schemas.microsoft.com/office/drawing/2014/main" id="{AAE8B59F-0F9E-3733-EE7C-48E0F92960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64" name="Straight Connector 531">
            <a:extLst>
              <a:ext uri="{FF2B5EF4-FFF2-40B4-BE49-F238E27FC236}">
                <a16:creationId xmlns:a16="http://schemas.microsoft.com/office/drawing/2014/main" id="{DEDB433C-0A4C-2D86-2065-2B89C60F511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65" name="Straight Connector 533">
            <a:extLst>
              <a:ext uri="{FF2B5EF4-FFF2-40B4-BE49-F238E27FC236}">
                <a16:creationId xmlns:a16="http://schemas.microsoft.com/office/drawing/2014/main" id="{AD88C855-25E2-4212-7D07-5F623B2849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6" name="Straight Connector 535">
            <a:extLst>
              <a:ext uri="{FF2B5EF4-FFF2-40B4-BE49-F238E27FC236}">
                <a16:creationId xmlns:a16="http://schemas.microsoft.com/office/drawing/2014/main" id="{594B52DA-DB04-C3C6-E4B9-34C90CAE976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7" name="Straight Connector 537">
            <a:extLst>
              <a:ext uri="{FF2B5EF4-FFF2-40B4-BE49-F238E27FC236}">
                <a16:creationId xmlns:a16="http://schemas.microsoft.com/office/drawing/2014/main" id="{A65D70BF-9E04-0205-1835-7B9662DCD8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8" name="Group 1008">
          <a:extLst>
            <a:ext uri="{FF2B5EF4-FFF2-40B4-BE49-F238E27FC236}">
              <a16:creationId xmlns:a16="http://schemas.microsoft.com/office/drawing/2014/main" id="{EFE0D084-510F-4954-8377-5D23AEAB03D3}"/>
            </a:ext>
          </a:extLst>
        </xdr:cNvPr>
        <xdr:cNvGrpSpPr>
          <a:grpSpLocks/>
        </xdr:cNvGrpSpPr>
      </xdr:nvGrpSpPr>
      <xdr:grpSpPr bwMode="auto">
        <a:xfrm>
          <a:off x="1282959" y="25265030"/>
          <a:ext cx="0" cy="102183"/>
          <a:chOff x="5475762" y="47760700"/>
          <a:chExt cx="314325" cy="230209"/>
        </a:xfrm>
      </xdr:grpSpPr>
      <xdr:cxnSp macro="">
        <xdr:nvCxnSpPr>
          <xdr:cNvPr id="3569" name="Straight Connector 3568">
            <a:extLst>
              <a:ext uri="{FF2B5EF4-FFF2-40B4-BE49-F238E27FC236}">
                <a16:creationId xmlns:a16="http://schemas.microsoft.com/office/drawing/2014/main" id="{50D94720-0A31-0866-2C2D-8D77C781E3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0" name="Straight Connector 529">
            <a:extLst>
              <a:ext uri="{FF2B5EF4-FFF2-40B4-BE49-F238E27FC236}">
                <a16:creationId xmlns:a16="http://schemas.microsoft.com/office/drawing/2014/main" id="{5342AAC7-5BB8-918A-BE47-A7AAF3926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1" name="Straight Connector 531">
            <a:extLst>
              <a:ext uri="{FF2B5EF4-FFF2-40B4-BE49-F238E27FC236}">
                <a16:creationId xmlns:a16="http://schemas.microsoft.com/office/drawing/2014/main" id="{2620F9F7-200A-176B-5F6A-E3E3A1E17E3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2" name="Straight Connector 533">
            <a:extLst>
              <a:ext uri="{FF2B5EF4-FFF2-40B4-BE49-F238E27FC236}">
                <a16:creationId xmlns:a16="http://schemas.microsoft.com/office/drawing/2014/main" id="{AB1C7D32-418D-0C73-A9B7-0ED3A1AF0E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3" name="Straight Connector 535">
            <a:extLst>
              <a:ext uri="{FF2B5EF4-FFF2-40B4-BE49-F238E27FC236}">
                <a16:creationId xmlns:a16="http://schemas.microsoft.com/office/drawing/2014/main" id="{53EDFA84-1B3B-F258-C2FB-CABD7B5C6A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4" name="Straight Connector 537">
            <a:extLst>
              <a:ext uri="{FF2B5EF4-FFF2-40B4-BE49-F238E27FC236}">
                <a16:creationId xmlns:a16="http://schemas.microsoft.com/office/drawing/2014/main" id="{08FDEE71-0478-685A-709E-3FC6309E55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75" name="Group 1008">
          <a:extLst>
            <a:ext uri="{FF2B5EF4-FFF2-40B4-BE49-F238E27FC236}">
              <a16:creationId xmlns:a16="http://schemas.microsoft.com/office/drawing/2014/main" id="{981C31FD-D97F-4C04-AC87-BD510D3E89D8}"/>
            </a:ext>
          </a:extLst>
        </xdr:cNvPr>
        <xdr:cNvGrpSpPr>
          <a:grpSpLocks/>
        </xdr:cNvGrpSpPr>
      </xdr:nvGrpSpPr>
      <xdr:grpSpPr bwMode="auto">
        <a:xfrm>
          <a:off x="1282959" y="25265030"/>
          <a:ext cx="0" cy="102183"/>
          <a:chOff x="5475762" y="47760700"/>
          <a:chExt cx="314325" cy="230209"/>
        </a:xfrm>
      </xdr:grpSpPr>
      <xdr:cxnSp macro="">
        <xdr:nvCxnSpPr>
          <xdr:cNvPr id="3576" name="Straight Connector 3575">
            <a:extLst>
              <a:ext uri="{FF2B5EF4-FFF2-40B4-BE49-F238E27FC236}">
                <a16:creationId xmlns:a16="http://schemas.microsoft.com/office/drawing/2014/main" id="{03839127-7451-CC51-2E7D-2764AC3933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7" name="Straight Connector 529">
            <a:extLst>
              <a:ext uri="{FF2B5EF4-FFF2-40B4-BE49-F238E27FC236}">
                <a16:creationId xmlns:a16="http://schemas.microsoft.com/office/drawing/2014/main" id="{5266B467-A603-564B-AC07-8543B159E0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8" name="Straight Connector 531">
            <a:extLst>
              <a:ext uri="{FF2B5EF4-FFF2-40B4-BE49-F238E27FC236}">
                <a16:creationId xmlns:a16="http://schemas.microsoft.com/office/drawing/2014/main" id="{5C2691B6-5E80-B6FC-4772-962B04BCF6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9" name="Straight Connector 533">
            <a:extLst>
              <a:ext uri="{FF2B5EF4-FFF2-40B4-BE49-F238E27FC236}">
                <a16:creationId xmlns:a16="http://schemas.microsoft.com/office/drawing/2014/main" id="{8D4BD020-E338-D3EF-664F-F503ED62084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0" name="Straight Connector 535">
            <a:extLst>
              <a:ext uri="{FF2B5EF4-FFF2-40B4-BE49-F238E27FC236}">
                <a16:creationId xmlns:a16="http://schemas.microsoft.com/office/drawing/2014/main" id="{4DCF930C-979E-2008-1C81-337A62BD5C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1" name="Straight Connector 537">
            <a:extLst>
              <a:ext uri="{FF2B5EF4-FFF2-40B4-BE49-F238E27FC236}">
                <a16:creationId xmlns:a16="http://schemas.microsoft.com/office/drawing/2014/main" id="{129510ED-B5E8-95AC-2A4E-A48013AC4A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2" name="Group 1008">
          <a:extLst>
            <a:ext uri="{FF2B5EF4-FFF2-40B4-BE49-F238E27FC236}">
              <a16:creationId xmlns:a16="http://schemas.microsoft.com/office/drawing/2014/main" id="{EB4277CA-6053-43C3-9574-FAC9D813EA7F}"/>
            </a:ext>
          </a:extLst>
        </xdr:cNvPr>
        <xdr:cNvGrpSpPr>
          <a:grpSpLocks/>
        </xdr:cNvGrpSpPr>
      </xdr:nvGrpSpPr>
      <xdr:grpSpPr bwMode="auto">
        <a:xfrm>
          <a:off x="1282959" y="25265030"/>
          <a:ext cx="0" cy="102183"/>
          <a:chOff x="5475762" y="47760700"/>
          <a:chExt cx="314325" cy="230209"/>
        </a:xfrm>
      </xdr:grpSpPr>
      <xdr:cxnSp macro="">
        <xdr:nvCxnSpPr>
          <xdr:cNvPr id="3583" name="Straight Connector 3582">
            <a:extLst>
              <a:ext uri="{FF2B5EF4-FFF2-40B4-BE49-F238E27FC236}">
                <a16:creationId xmlns:a16="http://schemas.microsoft.com/office/drawing/2014/main" id="{483F148E-3FC6-F311-4878-C2AED03358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84" name="Straight Connector 529">
            <a:extLst>
              <a:ext uri="{FF2B5EF4-FFF2-40B4-BE49-F238E27FC236}">
                <a16:creationId xmlns:a16="http://schemas.microsoft.com/office/drawing/2014/main" id="{B8420047-928F-2788-3F43-5191ED900C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85" name="Straight Connector 531">
            <a:extLst>
              <a:ext uri="{FF2B5EF4-FFF2-40B4-BE49-F238E27FC236}">
                <a16:creationId xmlns:a16="http://schemas.microsoft.com/office/drawing/2014/main" id="{242FF8DA-0521-EE1D-9388-0938206E1D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86" name="Straight Connector 533">
            <a:extLst>
              <a:ext uri="{FF2B5EF4-FFF2-40B4-BE49-F238E27FC236}">
                <a16:creationId xmlns:a16="http://schemas.microsoft.com/office/drawing/2014/main" id="{10BBCA4E-EF67-1E26-539A-E49CC8BB5F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7" name="Straight Connector 535">
            <a:extLst>
              <a:ext uri="{FF2B5EF4-FFF2-40B4-BE49-F238E27FC236}">
                <a16:creationId xmlns:a16="http://schemas.microsoft.com/office/drawing/2014/main" id="{AE41E025-43CE-B73C-D7B9-411C4FF62F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8" name="Straight Connector 537">
            <a:extLst>
              <a:ext uri="{FF2B5EF4-FFF2-40B4-BE49-F238E27FC236}">
                <a16:creationId xmlns:a16="http://schemas.microsoft.com/office/drawing/2014/main" id="{0DDD3882-DAF0-FE2A-F87F-6CE7F1F03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9" name="Group 1008">
          <a:extLst>
            <a:ext uri="{FF2B5EF4-FFF2-40B4-BE49-F238E27FC236}">
              <a16:creationId xmlns:a16="http://schemas.microsoft.com/office/drawing/2014/main" id="{DA2D948D-12BA-4EFB-BBF0-A5539F0298F1}"/>
            </a:ext>
          </a:extLst>
        </xdr:cNvPr>
        <xdr:cNvGrpSpPr>
          <a:grpSpLocks/>
        </xdr:cNvGrpSpPr>
      </xdr:nvGrpSpPr>
      <xdr:grpSpPr bwMode="auto">
        <a:xfrm>
          <a:off x="1282959" y="25265030"/>
          <a:ext cx="0" cy="102183"/>
          <a:chOff x="5475762" y="47760700"/>
          <a:chExt cx="314325" cy="230209"/>
        </a:xfrm>
      </xdr:grpSpPr>
      <xdr:cxnSp macro="">
        <xdr:nvCxnSpPr>
          <xdr:cNvPr id="3590" name="Straight Connector 3589">
            <a:extLst>
              <a:ext uri="{FF2B5EF4-FFF2-40B4-BE49-F238E27FC236}">
                <a16:creationId xmlns:a16="http://schemas.microsoft.com/office/drawing/2014/main" id="{F56BFD24-F5BC-8F32-F325-A8502E4D0E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1" name="Straight Connector 529">
            <a:extLst>
              <a:ext uri="{FF2B5EF4-FFF2-40B4-BE49-F238E27FC236}">
                <a16:creationId xmlns:a16="http://schemas.microsoft.com/office/drawing/2014/main" id="{1FE5CF45-0102-5E99-20BA-4C6402F47C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2" name="Straight Connector 531">
            <a:extLst>
              <a:ext uri="{FF2B5EF4-FFF2-40B4-BE49-F238E27FC236}">
                <a16:creationId xmlns:a16="http://schemas.microsoft.com/office/drawing/2014/main" id="{36AE22AC-E0D4-5A38-95B7-45F1FCF03A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93" name="Straight Connector 533">
            <a:extLst>
              <a:ext uri="{FF2B5EF4-FFF2-40B4-BE49-F238E27FC236}">
                <a16:creationId xmlns:a16="http://schemas.microsoft.com/office/drawing/2014/main" id="{D333F5EB-45DD-7684-3393-F866AB7CE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4" name="Straight Connector 535">
            <a:extLst>
              <a:ext uri="{FF2B5EF4-FFF2-40B4-BE49-F238E27FC236}">
                <a16:creationId xmlns:a16="http://schemas.microsoft.com/office/drawing/2014/main" id="{5370E7E0-C02C-306D-61DA-1FBE4313A88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5" name="Straight Connector 537">
            <a:extLst>
              <a:ext uri="{FF2B5EF4-FFF2-40B4-BE49-F238E27FC236}">
                <a16:creationId xmlns:a16="http://schemas.microsoft.com/office/drawing/2014/main" id="{0728BDC8-D82F-6015-7295-889AD7D28EB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96" name="Group 1008">
          <a:extLst>
            <a:ext uri="{FF2B5EF4-FFF2-40B4-BE49-F238E27FC236}">
              <a16:creationId xmlns:a16="http://schemas.microsoft.com/office/drawing/2014/main" id="{FE9769FD-5C6D-4B15-9D03-F0396F539B9E}"/>
            </a:ext>
          </a:extLst>
        </xdr:cNvPr>
        <xdr:cNvGrpSpPr>
          <a:grpSpLocks/>
        </xdr:cNvGrpSpPr>
      </xdr:nvGrpSpPr>
      <xdr:grpSpPr bwMode="auto">
        <a:xfrm>
          <a:off x="1282959" y="25265030"/>
          <a:ext cx="0" cy="102183"/>
          <a:chOff x="5475762" y="47760700"/>
          <a:chExt cx="314325" cy="230209"/>
        </a:xfrm>
      </xdr:grpSpPr>
      <xdr:cxnSp macro="">
        <xdr:nvCxnSpPr>
          <xdr:cNvPr id="3597" name="Straight Connector 3596">
            <a:extLst>
              <a:ext uri="{FF2B5EF4-FFF2-40B4-BE49-F238E27FC236}">
                <a16:creationId xmlns:a16="http://schemas.microsoft.com/office/drawing/2014/main" id="{A31E0FBD-438D-3B71-C97D-880515653AD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8" name="Straight Connector 529">
            <a:extLst>
              <a:ext uri="{FF2B5EF4-FFF2-40B4-BE49-F238E27FC236}">
                <a16:creationId xmlns:a16="http://schemas.microsoft.com/office/drawing/2014/main" id="{41CBF123-EC70-FBB8-5640-B8745309E4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9" name="Straight Connector 531">
            <a:extLst>
              <a:ext uri="{FF2B5EF4-FFF2-40B4-BE49-F238E27FC236}">
                <a16:creationId xmlns:a16="http://schemas.microsoft.com/office/drawing/2014/main" id="{6720EAF1-C135-6A1E-9BFA-5D84CD81C80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0" name="Straight Connector 533">
            <a:extLst>
              <a:ext uri="{FF2B5EF4-FFF2-40B4-BE49-F238E27FC236}">
                <a16:creationId xmlns:a16="http://schemas.microsoft.com/office/drawing/2014/main" id="{D13D5B8A-E19F-2FF2-98A9-9D558F8A96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1" name="Straight Connector 535">
            <a:extLst>
              <a:ext uri="{FF2B5EF4-FFF2-40B4-BE49-F238E27FC236}">
                <a16:creationId xmlns:a16="http://schemas.microsoft.com/office/drawing/2014/main" id="{1EFBCDEA-C105-39D0-BF6E-6A4590CAD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2" name="Straight Connector 537">
            <a:extLst>
              <a:ext uri="{FF2B5EF4-FFF2-40B4-BE49-F238E27FC236}">
                <a16:creationId xmlns:a16="http://schemas.microsoft.com/office/drawing/2014/main" id="{9772F383-E776-D299-FE08-8D7E6947BC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03" name="Group 1008">
          <a:extLst>
            <a:ext uri="{FF2B5EF4-FFF2-40B4-BE49-F238E27FC236}">
              <a16:creationId xmlns:a16="http://schemas.microsoft.com/office/drawing/2014/main" id="{6E6BD9EB-0681-4613-A3F1-D0B0C31B28F6}"/>
            </a:ext>
          </a:extLst>
        </xdr:cNvPr>
        <xdr:cNvGrpSpPr>
          <a:grpSpLocks/>
        </xdr:cNvGrpSpPr>
      </xdr:nvGrpSpPr>
      <xdr:grpSpPr bwMode="auto">
        <a:xfrm>
          <a:off x="1282959" y="25265030"/>
          <a:ext cx="0" cy="102183"/>
          <a:chOff x="5475762" y="47760700"/>
          <a:chExt cx="314325" cy="230209"/>
        </a:xfrm>
      </xdr:grpSpPr>
      <xdr:cxnSp macro="">
        <xdr:nvCxnSpPr>
          <xdr:cNvPr id="3604" name="Straight Connector 3603">
            <a:extLst>
              <a:ext uri="{FF2B5EF4-FFF2-40B4-BE49-F238E27FC236}">
                <a16:creationId xmlns:a16="http://schemas.microsoft.com/office/drawing/2014/main" id="{8D47B564-B38B-710D-2BC9-F4E890847A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05" name="Straight Connector 529">
            <a:extLst>
              <a:ext uri="{FF2B5EF4-FFF2-40B4-BE49-F238E27FC236}">
                <a16:creationId xmlns:a16="http://schemas.microsoft.com/office/drawing/2014/main" id="{3A54DD50-2069-99AB-380B-A7414BAA21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06" name="Straight Connector 531">
            <a:extLst>
              <a:ext uri="{FF2B5EF4-FFF2-40B4-BE49-F238E27FC236}">
                <a16:creationId xmlns:a16="http://schemas.microsoft.com/office/drawing/2014/main" id="{4B6BD85D-6448-0E88-CF9D-FCFE95B9A9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7" name="Straight Connector 533">
            <a:extLst>
              <a:ext uri="{FF2B5EF4-FFF2-40B4-BE49-F238E27FC236}">
                <a16:creationId xmlns:a16="http://schemas.microsoft.com/office/drawing/2014/main" id="{80184265-D376-2292-7A27-ADE9104009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8" name="Straight Connector 535">
            <a:extLst>
              <a:ext uri="{FF2B5EF4-FFF2-40B4-BE49-F238E27FC236}">
                <a16:creationId xmlns:a16="http://schemas.microsoft.com/office/drawing/2014/main" id="{68FF2D89-32F6-6DA6-7489-8553321E91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9" name="Straight Connector 537">
            <a:extLst>
              <a:ext uri="{FF2B5EF4-FFF2-40B4-BE49-F238E27FC236}">
                <a16:creationId xmlns:a16="http://schemas.microsoft.com/office/drawing/2014/main" id="{DCB859D3-1DEF-9E94-D268-F3A39DB01F3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0" name="Group 1008">
          <a:extLst>
            <a:ext uri="{FF2B5EF4-FFF2-40B4-BE49-F238E27FC236}">
              <a16:creationId xmlns:a16="http://schemas.microsoft.com/office/drawing/2014/main" id="{A00ACDAE-E9FD-4DD8-8C5C-930BC99FEC11}"/>
            </a:ext>
          </a:extLst>
        </xdr:cNvPr>
        <xdr:cNvGrpSpPr>
          <a:grpSpLocks/>
        </xdr:cNvGrpSpPr>
      </xdr:nvGrpSpPr>
      <xdr:grpSpPr bwMode="auto">
        <a:xfrm>
          <a:off x="1282959" y="25265030"/>
          <a:ext cx="0" cy="102183"/>
          <a:chOff x="5475762" y="47760700"/>
          <a:chExt cx="314325" cy="230209"/>
        </a:xfrm>
      </xdr:grpSpPr>
      <xdr:cxnSp macro="">
        <xdr:nvCxnSpPr>
          <xdr:cNvPr id="3611" name="Straight Connector 3610">
            <a:extLst>
              <a:ext uri="{FF2B5EF4-FFF2-40B4-BE49-F238E27FC236}">
                <a16:creationId xmlns:a16="http://schemas.microsoft.com/office/drawing/2014/main" id="{8E8D013F-9205-F904-80CF-2421403D74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2" name="Straight Connector 529">
            <a:extLst>
              <a:ext uri="{FF2B5EF4-FFF2-40B4-BE49-F238E27FC236}">
                <a16:creationId xmlns:a16="http://schemas.microsoft.com/office/drawing/2014/main" id="{76FFA833-7B93-FD49-4D24-DD39EBC3A9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13" name="Straight Connector 531">
            <a:extLst>
              <a:ext uri="{FF2B5EF4-FFF2-40B4-BE49-F238E27FC236}">
                <a16:creationId xmlns:a16="http://schemas.microsoft.com/office/drawing/2014/main" id="{D539A811-DE96-D727-513D-DAD094BE9B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14" name="Straight Connector 533">
            <a:extLst>
              <a:ext uri="{FF2B5EF4-FFF2-40B4-BE49-F238E27FC236}">
                <a16:creationId xmlns:a16="http://schemas.microsoft.com/office/drawing/2014/main" id="{23D21936-BD2C-87C2-DF44-75152CDB19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5" name="Straight Connector 535">
            <a:extLst>
              <a:ext uri="{FF2B5EF4-FFF2-40B4-BE49-F238E27FC236}">
                <a16:creationId xmlns:a16="http://schemas.microsoft.com/office/drawing/2014/main" id="{F68F98B3-AB3E-FC6E-456A-AF1F957056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6" name="Straight Connector 537">
            <a:extLst>
              <a:ext uri="{FF2B5EF4-FFF2-40B4-BE49-F238E27FC236}">
                <a16:creationId xmlns:a16="http://schemas.microsoft.com/office/drawing/2014/main" id="{A8FD11B0-F79F-F6D0-3B08-DAE9F2FD83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7" name="Group 1008">
          <a:extLst>
            <a:ext uri="{FF2B5EF4-FFF2-40B4-BE49-F238E27FC236}">
              <a16:creationId xmlns:a16="http://schemas.microsoft.com/office/drawing/2014/main" id="{93D3DCE4-D758-4A9B-A028-A646B71AF896}"/>
            </a:ext>
          </a:extLst>
        </xdr:cNvPr>
        <xdr:cNvGrpSpPr>
          <a:grpSpLocks/>
        </xdr:cNvGrpSpPr>
      </xdr:nvGrpSpPr>
      <xdr:grpSpPr bwMode="auto">
        <a:xfrm>
          <a:off x="1282959" y="25265030"/>
          <a:ext cx="0" cy="102183"/>
          <a:chOff x="5475762" y="47760700"/>
          <a:chExt cx="314325" cy="230209"/>
        </a:xfrm>
      </xdr:grpSpPr>
      <xdr:cxnSp macro="">
        <xdr:nvCxnSpPr>
          <xdr:cNvPr id="3618" name="Straight Connector 3617">
            <a:extLst>
              <a:ext uri="{FF2B5EF4-FFF2-40B4-BE49-F238E27FC236}">
                <a16:creationId xmlns:a16="http://schemas.microsoft.com/office/drawing/2014/main" id="{A1BC2AA8-15D1-D7FD-10B9-E6D167F660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9" name="Straight Connector 529">
            <a:extLst>
              <a:ext uri="{FF2B5EF4-FFF2-40B4-BE49-F238E27FC236}">
                <a16:creationId xmlns:a16="http://schemas.microsoft.com/office/drawing/2014/main" id="{559B02DA-7A13-3095-CBBD-3530C09E81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0" name="Straight Connector 531">
            <a:extLst>
              <a:ext uri="{FF2B5EF4-FFF2-40B4-BE49-F238E27FC236}">
                <a16:creationId xmlns:a16="http://schemas.microsoft.com/office/drawing/2014/main" id="{2DE9E3CA-CAD5-092C-C77B-7400ED8163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1" name="Straight Connector 533">
            <a:extLst>
              <a:ext uri="{FF2B5EF4-FFF2-40B4-BE49-F238E27FC236}">
                <a16:creationId xmlns:a16="http://schemas.microsoft.com/office/drawing/2014/main" id="{0F159457-5AED-AAA4-F3CD-5A3959E3C5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2" name="Straight Connector 535">
            <a:extLst>
              <a:ext uri="{FF2B5EF4-FFF2-40B4-BE49-F238E27FC236}">
                <a16:creationId xmlns:a16="http://schemas.microsoft.com/office/drawing/2014/main" id="{E306026C-0239-533B-97FC-A91F512A16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3" name="Straight Connector 537">
            <a:extLst>
              <a:ext uri="{FF2B5EF4-FFF2-40B4-BE49-F238E27FC236}">
                <a16:creationId xmlns:a16="http://schemas.microsoft.com/office/drawing/2014/main" id="{752C4DE0-B617-C48F-E185-75A1BB6200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24" name="Group 1008">
          <a:extLst>
            <a:ext uri="{FF2B5EF4-FFF2-40B4-BE49-F238E27FC236}">
              <a16:creationId xmlns:a16="http://schemas.microsoft.com/office/drawing/2014/main" id="{B4CB2695-B5D8-4F7F-BFB7-D60AF85A0423}"/>
            </a:ext>
          </a:extLst>
        </xdr:cNvPr>
        <xdr:cNvGrpSpPr>
          <a:grpSpLocks/>
        </xdr:cNvGrpSpPr>
      </xdr:nvGrpSpPr>
      <xdr:grpSpPr bwMode="auto">
        <a:xfrm>
          <a:off x="1282959" y="25265030"/>
          <a:ext cx="0" cy="102183"/>
          <a:chOff x="5475762" y="47760700"/>
          <a:chExt cx="314325" cy="230209"/>
        </a:xfrm>
      </xdr:grpSpPr>
      <xdr:cxnSp macro="">
        <xdr:nvCxnSpPr>
          <xdr:cNvPr id="3625" name="Straight Connector 3624">
            <a:extLst>
              <a:ext uri="{FF2B5EF4-FFF2-40B4-BE49-F238E27FC236}">
                <a16:creationId xmlns:a16="http://schemas.microsoft.com/office/drawing/2014/main" id="{512A735A-B1F0-84BC-3253-72AFE95032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26" name="Straight Connector 529">
            <a:extLst>
              <a:ext uri="{FF2B5EF4-FFF2-40B4-BE49-F238E27FC236}">
                <a16:creationId xmlns:a16="http://schemas.microsoft.com/office/drawing/2014/main" id="{B5683278-8391-6C73-5589-67AD30FE6A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7" name="Straight Connector 531">
            <a:extLst>
              <a:ext uri="{FF2B5EF4-FFF2-40B4-BE49-F238E27FC236}">
                <a16:creationId xmlns:a16="http://schemas.microsoft.com/office/drawing/2014/main" id="{A5B2B883-C09C-D44A-C691-508A43189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8" name="Straight Connector 533">
            <a:extLst>
              <a:ext uri="{FF2B5EF4-FFF2-40B4-BE49-F238E27FC236}">
                <a16:creationId xmlns:a16="http://schemas.microsoft.com/office/drawing/2014/main" id="{4210C047-6D24-0D91-61C2-844D384FB7A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9" name="Straight Connector 535">
            <a:extLst>
              <a:ext uri="{FF2B5EF4-FFF2-40B4-BE49-F238E27FC236}">
                <a16:creationId xmlns:a16="http://schemas.microsoft.com/office/drawing/2014/main" id="{461B9FAC-86DE-9DDF-E65E-4A470680CC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0" name="Straight Connector 537">
            <a:extLst>
              <a:ext uri="{FF2B5EF4-FFF2-40B4-BE49-F238E27FC236}">
                <a16:creationId xmlns:a16="http://schemas.microsoft.com/office/drawing/2014/main" id="{76A15BC9-5B21-BA94-8E86-9D06CF4CEA8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31" name="Group 1008">
          <a:extLst>
            <a:ext uri="{FF2B5EF4-FFF2-40B4-BE49-F238E27FC236}">
              <a16:creationId xmlns:a16="http://schemas.microsoft.com/office/drawing/2014/main" id="{73952AD9-12DF-45DC-BFA2-3A8A437501AA}"/>
            </a:ext>
          </a:extLst>
        </xdr:cNvPr>
        <xdr:cNvGrpSpPr>
          <a:grpSpLocks/>
        </xdr:cNvGrpSpPr>
      </xdr:nvGrpSpPr>
      <xdr:grpSpPr bwMode="auto">
        <a:xfrm>
          <a:off x="1282959" y="25265030"/>
          <a:ext cx="0" cy="102183"/>
          <a:chOff x="5475762" y="47760700"/>
          <a:chExt cx="314325" cy="230209"/>
        </a:xfrm>
      </xdr:grpSpPr>
      <xdr:cxnSp macro="">
        <xdr:nvCxnSpPr>
          <xdr:cNvPr id="3632" name="Straight Connector 3631">
            <a:extLst>
              <a:ext uri="{FF2B5EF4-FFF2-40B4-BE49-F238E27FC236}">
                <a16:creationId xmlns:a16="http://schemas.microsoft.com/office/drawing/2014/main" id="{8AE498E5-5CC8-E054-69E9-8E51D2E143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33" name="Straight Connector 529">
            <a:extLst>
              <a:ext uri="{FF2B5EF4-FFF2-40B4-BE49-F238E27FC236}">
                <a16:creationId xmlns:a16="http://schemas.microsoft.com/office/drawing/2014/main" id="{99CF4F11-B2A9-DC45-229F-20B7075DA6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34" name="Straight Connector 531">
            <a:extLst>
              <a:ext uri="{FF2B5EF4-FFF2-40B4-BE49-F238E27FC236}">
                <a16:creationId xmlns:a16="http://schemas.microsoft.com/office/drawing/2014/main" id="{1A1CC483-8919-D268-4E41-D5CBFD0B61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35" name="Straight Connector 533">
            <a:extLst>
              <a:ext uri="{FF2B5EF4-FFF2-40B4-BE49-F238E27FC236}">
                <a16:creationId xmlns:a16="http://schemas.microsoft.com/office/drawing/2014/main" id="{64E32302-8813-2E50-1216-9EACB1F090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6" name="Straight Connector 535">
            <a:extLst>
              <a:ext uri="{FF2B5EF4-FFF2-40B4-BE49-F238E27FC236}">
                <a16:creationId xmlns:a16="http://schemas.microsoft.com/office/drawing/2014/main" id="{F824A676-3F6E-7612-FDC6-E1D2F77EB8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7" name="Straight Connector 537">
            <a:extLst>
              <a:ext uri="{FF2B5EF4-FFF2-40B4-BE49-F238E27FC236}">
                <a16:creationId xmlns:a16="http://schemas.microsoft.com/office/drawing/2014/main" id="{EF934557-12A6-0193-5E9E-4759AFC1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8</xdr:col>
      <xdr:colOff>0</xdr:colOff>
      <xdr:row>125</xdr:row>
      <xdr:rowOff>57150</xdr:rowOff>
    </xdr:from>
    <xdr:to>
      <xdr:col>9</xdr:col>
      <xdr:colOff>0</xdr:colOff>
      <xdr:row>127</xdr:row>
      <xdr:rowOff>0</xdr:rowOff>
    </xdr:to>
    <xdr:sp macro="" textlink="">
      <xdr:nvSpPr>
        <xdr:cNvPr id="3650" name="AutoShape 46">
          <a:extLst>
            <a:ext uri="{FF2B5EF4-FFF2-40B4-BE49-F238E27FC236}">
              <a16:creationId xmlns:a16="http://schemas.microsoft.com/office/drawing/2014/main" id="{EC1B6DD7-994B-4E7A-A443-235B80FD33F2}"/>
            </a:ext>
          </a:extLst>
        </xdr:cNvPr>
        <xdr:cNvSpPr>
          <a:spLocks noChangeArrowheads="1"/>
        </xdr:cNvSpPr>
      </xdr:nvSpPr>
      <xdr:spPr bwMode="auto">
        <a:xfrm>
          <a:off x="3058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125</xdr:row>
      <xdr:rowOff>57150</xdr:rowOff>
    </xdr:from>
    <xdr:to>
      <xdr:col>11</xdr:col>
      <xdr:colOff>0</xdr:colOff>
      <xdr:row>127</xdr:row>
      <xdr:rowOff>0</xdr:rowOff>
    </xdr:to>
    <xdr:sp macro="" textlink="">
      <xdr:nvSpPr>
        <xdr:cNvPr id="3651" name="AutoShape 46">
          <a:extLst>
            <a:ext uri="{FF2B5EF4-FFF2-40B4-BE49-F238E27FC236}">
              <a16:creationId xmlns:a16="http://schemas.microsoft.com/office/drawing/2014/main" id="{58E0D369-4FC0-49D0-94B5-5ABCBD99D6DF}"/>
            </a:ext>
          </a:extLst>
        </xdr:cNvPr>
        <xdr:cNvSpPr>
          <a:spLocks noChangeArrowheads="1"/>
        </xdr:cNvSpPr>
      </xdr:nvSpPr>
      <xdr:spPr bwMode="auto">
        <a:xfrm>
          <a:off x="3683000"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11</xdr:col>
      <xdr:colOff>285749</xdr:colOff>
      <xdr:row>124</xdr:row>
      <xdr:rowOff>116416</xdr:rowOff>
    </xdr:from>
    <xdr:to>
      <xdr:col>13</xdr:col>
      <xdr:colOff>0</xdr:colOff>
      <xdr:row>126</xdr:row>
      <xdr:rowOff>190499</xdr:rowOff>
    </xdr:to>
    <xdr:sp macro="" textlink="">
      <xdr:nvSpPr>
        <xdr:cNvPr id="3652" name="AutoShape 46">
          <a:extLst>
            <a:ext uri="{FF2B5EF4-FFF2-40B4-BE49-F238E27FC236}">
              <a16:creationId xmlns:a16="http://schemas.microsoft.com/office/drawing/2014/main" id="{ED003838-2E8F-4F42-9EDE-994C74EBC115}"/>
            </a:ext>
          </a:extLst>
        </xdr:cNvPr>
        <xdr:cNvSpPr>
          <a:spLocks noChangeArrowheads="1"/>
        </xdr:cNvSpPr>
      </xdr:nvSpPr>
      <xdr:spPr bwMode="auto">
        <a:xfrm>
          <a:off x="3831166" y="24680333"/>
          <a:ext cx="338667" cy="455083"/>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6</xdr:col>
      <xdr:colOff>0</xdr:colOff>
      <xdr:row>125</xdr:row>
      <xdr:rowOff>57150</xdr:rowOff>
    </xdr:from>
    <xdr:to>
      <xdr:col>7</xdr:col>
      <xdr:colOff>0</xdr:colOff>
      <xdr:row>127</xdr:row>
      <xdr:rowOff>0</xdr:rowOff>
    </xdr:to>
    <xdr:sp macro="" textlink="">
      <xdr:nvSpPr>
        <xdr:cNvPr id="3653" name="AutoShape 46">
          <a:extLst>
            <a:ext uri="{FF2B5EF4-FFF2-40B4-BE49-F238E27FC236}">
              <a16:creationId xmlns:a16="http://schemas.microsoft.com/office/drawing/2014/main" id="{4E0BA6D7-24BC-4C11-ACAE-F61C9CAF6D41}"/>
            </a:ext>
          </a:extLst>
        </xdr:cNvPr>
        <xdr:cNvSpPr>
          <a:spLocks noChangeArrowheads="1"/>
        </xdr:cNvSpPr>
      </xdr:nvSpPr>
      <xdr:spPr bwMode="auto">
        <a:xfrm>
          <a:off x="2434167" y="23224067"/>
          <a:ext cx="338666"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125</xdr:row>
      <xdr:rowOff>57150</xdr:rowOff>
    </xdr:from>
    <xdr:to>
      <xdr:col>5</xdr:col>
      <xdr:colOff>0</xdr:colOff>
      <xdr:row>127</xdr:row>
      <xdr:rowOff>0</xdr:rowOff>
    </xdr:to>
    <xdr:sp macro="" textlink="">
      <xdr:nvSpPr>
        <xdr:cNvPr id="3654" name="AutoShape 46">
          <a:extLst>
            <a:ext uri="{FF2B5EF4-FFF2-40B4-BE49-F238E27FC236}">
              <a16:creationId xmlns:a16="http://schemas.microsoft.com/office/drawing/2014/main" id="{672A1762-C969-47A0-AB79-AD5B4E49DBD0}"/>
            </a:ext>
          </a:extLst>
        </xdr:cNvPr>
        <xdr:cNvSpPr>
          <a:spLocks noChangeArrowheads="1"/>
        </xdr:cNvSpPr>
      </xdr:nvSpPr>
      <xdr:spPr bwMode="auto">
        <a:xfrm>
          <a:off x="1778000"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655" name="AutoShape 46">
          <a:extLst>
            <a:ext uri="{FF2B5EF4-FFF2-40B4-BE49-F238E27FC236}">
              <a16:creationId xmlns:a16="http://schemas.microsoft.com/office/drawing/2014/main" id="{4D6FEA63-8204-418C-8D9F-279BF7C2DB58}"/>
            </a:ext>
          </a:extLst>
        </xdr:cNvPr>
        <xdr:cNvSpPr>
          <a:spLocks noChangeArrowheads="1"/>
        </xdr:cNvSpPr>
      </xdr:nvSpPr>
      <xdr:spPr bwMode="auto">
        <a:xfrm>
          <a:off x="1153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116</xdr:row>
      <xdr:rowOff>169333</xdr:rowOff>
    </xdr:from>
    <xdr:to>
      <xdr:col>44</xdr:col>
      <xdr:colOff>359834</xdr:colOff>
      <xdr:row>118</xdr:row>
      <xdr:rowOff>179917</xdr:rowOff>
    </xdr:to>
    <xdr:sp macro="" textlink="">
      <xdr:nvSpPr>
        <xdr:cNvPr id="3659" name="AutoShape 46">
          <a:extLst>
            <a:ext uri="{FF2B5EF4-FFF2-40B4-BE49-F238E27FC236}">
              <a16:creationId xmlns:a16="http://schemas.microsoft.com/office/drawing/2014/main" id="{5BDBC702-2301-4ADE-8A41-A58A7D3E1C71}"/>
            </a:ext>
          </a:extLst>
        </xdr:cNvPr>
        <xdr:cNvSpPr>
          <a:spLocks noChangeArrowheads="1"/>
        </xdr:cNvSpPr>
      </xdr:nvSpPr>
      <xdr:spPr bwMode="auto">
        <a:xfrm>
          <a:off x="14012333" y="23145750"/>
          <a:ext cx="359834" cy="391584"/>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9</xdr:col>
      <xdr:colOff>21169</xdr:colOff>
      <xdr:row>123</xdr:row>
      <xdr:rowOff>2</xdr:rowOff>
    </xdr:from>
    <xdr:to>
      <xdr:col>10</xdr:col>
      <xdr:colOff>2121</xdr:colOff>
      <xdr:row>124</xdr:row>
      <xdr:rowOff>104778</xdr:rowOff>
    </xdr:to>
    <xdr:sp macro="" textlink="">
      <xdr:nvSpPr>
        <xdr:cNvPr id="3660" name="AutoShape 1512">
          <a:extLst>
            <a:ext uri="{FF2B5EF4-FFF2-40B4-BE49-F238E27FC236}">
              <a16:creationId xmlns:a16="http://schemas.microsoft.com/office/drawing/2014/main" id="{119A32B4-59E4-4959-A92A-6896FA560339}"/>
            </a:ext>
          </a:extLst>
        </xdr:cNvPr>
        <xdr:cNvSpPr>
          <a:spLocks noChangeArrowheads="1"/>
        </xdr:cNvSpPr>
      </xdr:nvSpPr>
      <xdr:spPr bwMode="auto">
        <a:xfrm rot="6384946" flipV="1">
          <a:off x="2885549" y="24334789"/>
          <a:ext cx="295276" cy="372535"/>
        </a:xfrm>
        <a:prstGeom prst="lightningBolt">
          <a:avLst/>
        </a:prstGeom>
        <a:solidFill>
          <a:srgbClr val="FF0000"/>
        </a:solidFill>
        <a:ln w="9525">
          <a:solidFill>
            <a:srgbClr val="000000"/>
          </a:solidFill>
          <a:miter lim="800000"/>
          <a:headEnd/>
          <a:tailEnd/>
        </a:ln>
      </xdr:spPr>
    </xdr:sp>
    <xdr:clientData/>
  </xdr:twoCellAnchor>
  <xdr:twoCellAnchor>
    <xdr:from>
      <xdr:col>44</xdr:col>
      <xdr:colOff>211667</xdr:colOff>
      <xdr:row>85</xdr:row>
      <xdr:rowOff>63500</xdr:rowOff>
    </xdr:from>
    <xdr:to>
      <xdr:col>47</xdr:col>
      <xdr:colOff>42333</xdr:colOff>
      <xdr:row>86</xdr:row>
      <xdr:rowOff>21166</xdr:rowOff>
    </xdr:to>
    <xdr:sp macro="" textlink="">
      <xdr:nvSpPr>
        <xdr:cNvPr id="3455" name="Freeform 10707">
          <a:extLst>
            <a:ext uri="{FF2B5EF4-FFF2-40B4-BE49-F238E27FC236}">
              <a16:creationId xmlns:a16="http://schemas.microsoft.com/office/drawing/2014/main" id="{966CDF7C-1C46-460B-B4AD-BCA839E3553A}"/>
            </a:ext>
          </a:extLst>
        </xdr:cNvPr>
        <xdr:cNvSpPr>
          <a:spLocks/>
        </xdr:cNvSpPr>
      </xdr:nvSpPr>
      <xdr:spPr bwMode="auto">
        <a:xfrm>
          <a:off x="14372167" y="16880417"/>
          <a:ext cx="751416"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120649</xdr:colOff>
      <xdr:row>101</xdr:row>
      <xdr:rowOff>57146</xdr:rowOff>
    </xdr:from>
    <xdr:to>
      <xdr:col>14</xdr:col>
      <xdr:colOff>215899</xdr:colOff>
      <xdr:row>102</xdr:row>
      <xdr:rowOff>10580</xdr:rowOff>
    </xdr:to>
    <xdr:sp macro="" textlink="">
      <xdr:nvSpPr>
        <xdr:cNvPr id="3042" name="Freeform 10707">
          <a:extLst>
            <a:ext uri="{FF2B5EF4-FFF2-40B4-BE49-F238E27FC236}">
              <a16:creationId xmlns:a16="http://schemas.microsoft.com/office/drawing/2014/main" id="{940CF59A-AC78-4F25-A247-EB438D7FEB4F}"/>
            </a:ext>
          </a:extLst>
        </xdr:cNvPr>
        <xdr:cNvSpPr>
          <a:spLocks/>
        </xdr:cNvSpPr>
      </xdr:nvSpPr>
      <xdr:spPr bwMode="auto">
        <a:xfrm>
          <a:off x="4057649" y="20512613"/>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158753</xdr:colOff>
      <xdr:row>101</xdr:row>
      <xdr:rowOff>31750</xdr:rowOff>
    </xdr:from>
    <xdr:to>
      <xdr:col>16</xdr:col>
      <xdr:colOff>254002</xdr:colOff>
      <xdr:row>101</xdr:row>
      <xdr:rowOff>179917</xdr:rowOff>
    </xdr:to>
    <xdr:sp macro="" textlink="">
      <xdr:nvSpPr>
        <xdr:cNvPr id="3083" name="Freeform 10707">
          <a:extLst>
            <a:ext uri="{FF2B5EF4-FFF2-40B4-BE49-F238E27FC236}">
              <a16:creationId xmlns:a16="http://schemas.microsoft.com/office/drawing/2014/main" id="{A8D2C6C1-EA7A-4899-8187-B5F2CBC04D94}"/>
            </a:ext>
          </a:extLst>
        </xdr:cNvPr>
        <xdr:cNvSpPr>
          <a:spLocks/>
        </xdr:cNvSpPr>
      </xdr:nvSpPr>
      <xdr:spPr bwMode="auto">
        <a:xfrm>
          <a:off x="4614336" y="20023667"/>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201088</xdr:colOff>
      <xdr:row>101</xdr:row>
      <xdr:rowOff>31749</xdr:rowOff>
    </xdr:from>
    <xdr:to>
      <xdr:col>18</xdr:col>
      <xdr:colOff>211671</xdr:colOff>
      <xdr:row>101</xdr:row>
      <xdr:rowOff>179916</xdr:rowOff>
    </xdr:to>
    <xdr:sp macro="" textlink="">
      <xdr:nvSpPr>
        <xdr:cNvPr id="3151" name="Freeform 10707">
          <a:extLst>
            <a:ext uri="{FF2B5EF4-FFF2-40B4-BE49-F238E27FC236}">
              <a16:creationId xmlns:a16="http://schemas.microsoft.com/office/drawing/2014/main" id="{52BFBEE6-BC7E-41C3-A1ED-1019915175E5}"/>
            </a:ext>
          </a:extLst>
        </xdr:cNvPr>
        <xdr:cNvSpPr>
          <a:spLocks/>
        </xdr:cNvSpPr>
      </xdr:nvSpPr>
      <xdr:spPr bwMode="auto">
        <a:xfrm>
          <a:off x="5281088"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126999</xdr:colOff>
      <xdr:row>101</xdr:row>
      <xdr:rowOff>31749</xdr:rowOff>
    </xdr:from>
    <xdr:to>
      <xdr:col>20</xdr:col>
      <xdr:colOff>222248</xdr:colOff>
      <xdr:row>101</xdr:row>
      <xdr:rowOff>179916</xdr:rowOff>
    </xdr:to>
    <xdr:sp macro="" textlink="">
      <xdr:nvSpPr>
        <xdr:cNvPr id="3271" name="Freeform 10707">
          <a:extLst>
            <a:ext uri="{FF2B5EF4-FFF2-40B4-BE49-F238E27FC236}">
              <a16:creationId xmlns:a16="http://schemas.microsoft.com/office/drawing/2014/main" id="{120071E9-9C1A-41AF-ABA4-C0859B4A69F8}"/>
            </a:ext>
          </a:extLst>
        </xdr:cNvPr>
        <xdr:cNvSpPr>
          <a:spLocks/>
        </xdr:cNvSpPr>
      </xdr:nvSpPr>
      <xdr:spPr bwMode="auto">
        <a:xfrm>
          <a:off x="5916082"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137588</xdr:colOff>
      <xdr:row>101</xdr:row>
      <xdr:rowOff>21166</xdr:rowOff>
    </xdr:from>
    <xdr:to>
      <xdr:col>22</xdr:col>
      <xdr:colOff>232837</xdr:colOff>
      <xdr:row>101</xdr:row>
      <xdr:rowOff>169333</xdr:rowOff>
    </xdr:to>
    <xdr:sp macro="" textlink="">
      <xdr:nvSpPr>
        <xdr:cNvPr id="3272" name="Freeform 10707">
          <a:extLst>
            <a:ext uri="{FF2B5EF4-FFF2-40B4-BE49-F238E27FC236}">
              <a16:creationId xmlns:a16="http://schemas.microsoft.com/office/drawing/2014/main" id="{0D07DD03-4B32-4297-885D-B62E1049AC21}"/>
            </a:ext>
          </a:extLst>
        </xdr:cNvPr>
        <xdr:cNvSpPr>
          <a:spLocks/>
        </xdr:cNvSpPr>
      </xdr:nvSpPr>
      <xdr:spPr bwMode="auto">
        <a:xfrm>
          <a:off x="6551088" y="20013083"/>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169336</xdr:colOff>
      <xdr:row>101</xdr:row>
      <xdr:rowOff>31749</xdr:rowOff>
    </xdr:from>
    <xdr:to>
      <xdr:col>24</xdr:col>
      <xdr:colOff>264586</xdr:colOff>
      <xdr:row>101</xdr:row>
      <xdr:rowOff>179916</xdr:rowOff>
    </xdr:to>
    <xdr:sp macro="" textlink="">
      <xdr:nvSpPr>
        <xdr:cNvPr id="3638" name="Freeform 10707">
          <a:extLst>
            <a:ext uri="{FF2B5EF4-FFF2-40B4-BE49-F238E27FC236}">
              <a16:creationId xmlns:a16="http://schemas.microsoft.com/office/drawing/2014/main" id="{B6E0B2BE-988A-42BB-BCDB-9409BDE1DD1A}"/>
            </a:ext>
          </a:extLst>
        </xdr:cNvPr>
        <xdr:cNvSpPr>
          <a:spLocks/>
        </xdr:cNvSpPr>
      </xdr:nvSpPr>
      <xdr:spPr bwMode="auto">
        <a:xfrm>
          <a:off x="7207253"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95247</xdr:colOff>
      <xdr:row>36</xdr:row>
      <xdr:rowOff>158745</xdr:rowOff>
    </xdr:from>
    <xdr:to>
      <xdr:col>22</xdr:col>
      <xdr:colOff>236795</xdr:colOff>
      <xdr:row>37</xdr:row>
      <xdr:rowOff>138251</xdr:rowOff>
    </xdr:to>
    <xdr:sp macro="" textlink="">
      <xdr:nvSpPr>
        <xdr:cNvPr id="3639" name="6-Point Star 717">
          <a:extLst>
            <a:ext uri="{FF2B5EF4-FFF2-40B4-BE49-F238E27FC236}">
              <a16:creationId xmlns:a16="http://schemas.microsoft.com/office/drawing/2014/main" id="{FF7FF54F-B0A8-4CB5-8252-0AB44E99AE41}"/>
            </a:ext>
          </a:extLst>
        </xdr:cNvPr>
        <xdr:cNvSpPr/>
      </xdr:nvSpPr>
      <xdr:spPr>
        <a:xfrm>
          <a:off x="7133164" y="7260162"/>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105830</xdr:colOff>
      <xdr:row>36</xdr:row>
      <xdr:rowOff>169331</xdr:rowOff>
    </xdr:from>
    <xdr:to>
      <xdr:col>24</xdr:col>
      <xdr:colOff>247378</xdr:colOff>
      <xdr:row>37</xdr:row>
      <xdr:rowOff>148837</xdr:rowOff>
    </xdr:to>
    <xdr:sp macro="" textlink="">
      <xdr:nvSpPr>
        <xdr:cNvPr id="3640" name="6-Point Star 717">
          <a:extLst>
            <a:ext uri="{FF2B5EF4-FFF2-40B4-BE49-F238E27FC236}">
              <a16:creationId xmlns:a16="http://schemas.microsoft.com/office/drawing/2014/main" id="{D8AC4B20-FBA6-4BAA-9AC9-5E11D4D0B14F}"/>
            </a:ext>
          </a:extLst>
        </xdr:cNvPr>
        <xdr:cNvSpPr/>
      </xdr:nvSpPr>
      <xdr:spPr>
        <a:xfrm>
          <a:off x="7768163" y="727074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95247</xdr:colOff>
      <xdr:row>92</xdr:row>
      <xdr:rowOff>148168</xdr:rowOff>
    </xdr:from>
    <xdr:to>
      <xdr:col>12</xdr:col>
      <xdr:colOff>236795</xdr:colOff>
      <xdr:row>93</xdr:row>
      <xdr:rowOff>127674</xdr:rowOff>
    </xdr:to>
    <xdr:sp macro="" textlink="">
      <xdr:nvSpPr>
        <xdr:cNvPr id="3642" name="6-Point Star 717">
          <a:extLst>
            <a:ext uri="{FF2B5EF4-FFF2-40B4-BE49-F238E27FC236}">
              <a16:creationId xmlns:a16="http://schemas.microsoft.com/office/drawing/2014/main" id="{616A40BB-E8EA-4153-8426-40D24D7469F0}"/>
            </a:ext>
          </a:extLst>
        </xdr:cNvPr>
        <xdr:cNvSpPr/>
      </xdr:nvSpPr>
      <xdr:spPr>
        <a:xfrm>
          <a:off x="3926414" y="183620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110067</xdr:colOff>
      <xdr:row>100</xdr:row>
      <xdr:rowOff>152401</xdr:rowOff>
    </xdr:from>
    <xdr:to>
      <xdr:col>12</xdr:col>
      <xdr:colOff>251615</xdr:colOff>
      <xdr:row>101</xdr:row>
      <xdr:rowOff>127673</xdr:rowOff>
    </xdr:to>
    <xdr:sp macro="" textlink="">
      <xdr:nvSpPr>
        <xdr:cNvPr id="3084" name="6-Point Star 717">
          <a:extLst>
            <a:ext uri="{FF2B5EF4-FFF2-40B4-BE49-F238E27FC236}">
              <a16:creationId xmlns:a16="http://schemas.microsoft.com/office/drawing/2014/main" id="{7971B26F-F1EB-4574-97A7-0C27090F6491}"/>
            </a:ext>
          </a:extLst>
        </xdr:cNvPr>
        <xdr:cNvSpPr/>
      </xdr:nvSpPr>
      <xdr:spPr>
        <a:xfrm>
          <a:off x="4047067" y="203369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110066</xdr:colOff>
      <xdr:row>100</xdr:row>
      <xdr:rowOff>127001</xdr:rowOff>
    </xdr:from>
    <xdr:to>
      <xdr:col>24</xdr:col>
      <xdr:colOff>251614</xdr:colOff>
      <xdr:row>101</xdr:row>
      <xdr:rowOff>102273</xdr:rowOff>
    </xdr:to>
    <xdr:sp macro="" textlink="">
      <xdr:nvSpPr>
        <xdr:cNvPr id="3643" name="6-Point Star 717">
          <a:extLst>
            <a:ext uri="{FF2B5EF4-FFF2-40B4-BE49-F238E27FC236}">
              <a16:creationId xmlns:a16="http://schemas.microsoft.com/office/drawing/2014/main" id="{99C72226-228D-4000-B890-1B34439C26C6}"/>
            </a:ext>
          </a:extLst>
        </xdr:cNvPr>
        <xdr:cNvSpPr/>
      </xdr:nvSpPr>
      <xdr:spPr>
        <a:xfrm>
          <a:off x="7992533" y="203115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110068</xdr:colOff>
      <xdr:row>100</xdr:row>
      <xdr:rowOff>93134</xdr:rowOff>
    </xdr:from>
    <xdr:to>
      <xdr:col>20</xdr:col>
      <xdr:colOff>251616</xdr:colOff>
      <xdr:row>101</xdr:row>
      <xdr:rowOff>68406</xdr:rowOff>
    </xdr:to>
    <xdr:sp macro="" textlink="">
      <xdr:nvSpPr>
        <xdr:cNvPr id="3644" name="6-Point Star 717">
          <a:extLst>
            <a:ext uri="{FF2B5EF4-FFF2-40B4-BE49-F238E27FC236}">
              <a16:creationId xmlns:a16="http://schemas.microsoft.com/office/drawing/2014/main" id="{76ECBFFB-49D3-4ECB-A454-A3DFDCADFF3E}"/>
            </a:ext>
          </a:extLst>
        </xdr:cNvPr>
        <xdr:cNvSpPr/>
      </xdr:nvSpPr>
      <xdr:spPr>
        <a:xfrm>
          <a:off x="6705601" y="2027766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110069</xdr:colOff>
      <xdr:row>100</xdr:row>
      <xdr:rowOff>101600</xdr:rowOff>
    </xdr:from>
    <xdr:to>
      <xdr:col>14</xdr:col>
      <xdr:colOff>251617</xdr:colOff>
      <xdr:row>101</xdr:row>
      <xdr:rowOff>76872</xdr:rowOff>
    </xdr:to>
    <xdr:sp macro="" textlink="">
      <xdr:nvSpPr>
        <xdr:cNvPr id="3645" name="6-Point Star 717">
          <a:extLst>
            <a:ext uri="{FF2B5EF4-FFF2-40B4-BE49-F238E27FC236}">
              <a16:creationId xmlns:a16="http://schemas.microsoft.com/office/drawing/2014/main" id="{412DCE40-047F-4925-B459-37726C9DCFC3}"/>
            </a:ext>
          </a:extLst>
        </xdr:cNvPr>
        <xdr:cNvSpPr/>
      </xdr:nvSpPr>
      <xdr:spPr>
        <a:xfrm>
          <a:off x="4690536" y="2028613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124888</xdr:colOff>
      <xdr:row>100</xdr:row>
      <xdr:rowOff>110067</xdr:rowOff>
    </xdr:from>
    <xdr:to>
      <xdr:col>16</xdr:col>
      <xdr:colOff>266436</xdr:colOff>
      <xdr:row>101</xdr:row>
      <xdr:rowOff>85339</xdr:rowOff>
    </xdr:to>
    <xdr:sp macro="" textlink="">
      <xdr:nvSpPr>
        <xdr:cNvPr id="3646" name="6-Point Star 717">
          <a:extLst>
            <a:ext uri="{FF2B5EF4-FFF2-40B4-BE49-F238E27FC236}">
              <a16:creationId xmlns:a16="http://schemas.microsoft.com/office/drawing/2014/main" id="{BA2F013F-7DDE-4B70-A262-B88EECEB388B}"/>
            </a:ext>
          </a:extLst>
        </xdr:cNvPr>
        <xdr:cNvSpPr/>
      </xdr:nvSpPr>
      <xdr:spPr>
        <a:xfrm>
          <a:off x="5348821"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100</xdr:row>
      <xdr:rowOff>110067</xdr:rowOff>
    </xdr:from>
    <xdr:to>
      <xdr:col>18</xdr:col>
      <xdr:colOff>260081</xdr:colOff>
      <xdr:row>101</xdr:row>
      <xdr:rowOff>85339</xdr:rowOff>
    </xdr:to>
    <xdr:sp macro="" textlink="">
      <xdr:nvSpPr>
        <xdr:cNvPr id="3647" name="6-Point Star 717">
          <a:extLst>
            <a:ext uri="{FF2B5EF4-FFF2-40B4-BE49-F238E27FC236}">
              <a16:creationId xmlns:a16="http://schemas.microsoft.com/office/drawing/2014/main" id="{8B76CD03-BB1C-4858-8581-53C2CAB06D61}"/>
            </a:ext>
          </a:extLst>
        </xdr:cNvPr>
        <xdr:cNvSpPr/>
      </xdr:nvSpPr>
      <xdr:spPr>
        <a:xfrm>
          <a:off x="6070600"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124888</xdr:colOff>
      <xdr:row>100</xdr:row>
      <xdr:rowOff>82550</xdr:rowOff>
    </xdr:from>
    <xdr:to>
      <xdr:col>22</xdr:col>
      <xdr:colOff>266436</xdr:colOff>
      <xdr:row>101</xdr:row>
      <xdr:rowOff>57822</xdr:rowOff>
    </xdr:to>
    <xdr:sp macro="" textlink="">
      <xdr:nvSpPr>
        <xdr:cNvPr id="3648" name="6-Point Star 717">
          <a:extLst>
            <a:ext uri="{FF2B5EF4-FFF2-40B4-BE49-F238E27FC236}">
              <a16:creationId xmlns:a16="http://schemas.microsoft.com/office/drawing/2014/main" id="{5AD21782-848B-4662-8039-9F308F492352}"/>
            </a:ext>
          </a:extLst>
        </xdr:cNvPr>
        <xdr:cNvSpPr/>
      </xdr:nvSpPr>
      <xdr:spPr>
        <a:xfrm>
          <a:off x="7363888" y="2026708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88124</xdr:colOff>
      <xdr:row>44</xdr:row>
      <xdr:rowOff>175595</xdr:rowOff>
    </xdr:from>
    <xdr:to>
      <xdr:col>6</xdr:col>
      <xdr:colOff>229672</xdr:colOff>
      <xdr:row>45</xdr:row>
      <xdr:rowOff>155101</xdr:rowOff>
    </xdr:to>
    <xdr:sp macro="" textlink="">
      <xdr:nvSpPr>
        <xdr:cNvPr id="3649" name="6-Point Star 717">
          <a:extLst>
            <a:ext uri="{FF2B5EF4-FFF2-40B4-BE49-F238E27FC236}">
              <a16:creationId xmlns:a16="http://schemas.microsoft.com/office/drawing/2014/main" id="{7E47FFD2-E6EB-476E-B342-82BEEB127627}"/>
            </a:ext>
          </a:extLst>
        </xdr:cNvPr>
        <xdr:cNvSpPr/>
      </xdr:nvSpPr>
      <xdr:spPr>
        <a:xfrm>
          <a:off x="1886211" y="9010518"/>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99096</xdr:colOff>
      <xdr:row>44</xdr:row>
      <xdr:rowOff>173090</xdr:rowOff>
    </xdr:from>
    <xdr:to>
      <xdr:col>4</xdr:col>
      <xdr:colOff>240644</xdr:colOff>
      <xdr:row>45</xdr:row>
      <xdr:rowOff>152596</xdr:rowOff>
    </xdr:to>
    <xdr:sp macro="" textlink="">
      <xdr:nvSpPr>
        <xdr:cNvPr id="3656" name="6-Point Star 717">
          <a:extLst>
            <a:ext uri="{FF2B5EF4-FFF2-40B4-BE49-F238E27FC236}">
              <a16:creationId xmlns:a16="http://schemas.microsoft.com/office/drawing/2014/main" id="{001AEE96-B840-4C74-AE96-617022738031}"/>
            </a:ext>
          </a:extLst>
        </xdr:cNvPr>
        <xdr:cNvSpPr/>
      </xdr:nvSpPr>
      <xdr:spPr>
        <a:xfrm>
          <a:off x="1275142" y="9008013"/>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107562</xdr:colOff>
      <xdr:row>36</xdr:row>
      <xdr:rowOff>150195</xdr:rowOff>
    </xdr:from>
    <xdr:to>
      <xdr:col>44</xdr:col>
      <xdr:colOff>249110</xdr:colOff>
      <xdr:row>37</xdr:row>
      <xdr:rowOff>125468</xdr:rowOff>
    </xdr:to>
    <xdr:sp macro="" textlink="">
      <xdr:nvSpPr>
        <xdr:cNvPr id="3657" name="6-Point Star 717">
          <a:extLst>
            <a:ext uri="{FF2B5EF4-FFF2-40B4-BE49-F238E27FC236}">
              <a16:creationId xmlns:a16="http://schemas.microsoft.com/office/drawing/2014/main" id="{DA5E013F-FF8A-40FD-9F88-708BD16972DA}"/>
            </a:ext>
          </a:extLst>
        </xdr:cNvPr>
        <xdr:cNvSpPr/>
      </xdr:nvSpPr>
      <xdr:spPr>
        <a:xfrm>
          <a:off x="14152077" y="7371700"/>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91881</xdr:colOff>
      <xdr:row>44</xdr:row>
      <xdr:rowOff>165876</xdr:rowOff>
    </xdr:from>
    <xdr:to>
      <xdr:col>2</xdr:col>
      <xdr:colOff>233429</xdr:colOff>
      <xdr:row>45</xdr:row>
      <xdr:rowOff>141149</xdr:rowOff>
    </xdr:to>
    <xdr:sp macro="" textlink="">
      <xdr:nvSpPr>
        <xdr:cNvPr id="3658" name="6-Point Star 717">
          <a:extLst>
            <a:ext uri="{FF2B5EF4-FFF2-40B4-BE49-F238E27FC236}">
              <a16:creationId xmlns:a16="http://schemas.microsoft.com/office/drawing/2014/main" id="{CCC2F9FD-D10D-4087-B45B-7BDE2CC7E83F}"/>
            </a:ext>
          </a:extLst>
        </xdr:cNvPr>
        <xdr:cNvSpPr/>
      </xdr:nvSpPr>
      <xdr:spPr>
        <a:xfrm>
          <a:off x="616728" y="9000799"/>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169334</xdr:colOff>
      <xdr:row>111</xdr:row>
      <xdr:rowOff>118534</xdr:rowOff>
    </xdr:from>
    <xdr:to>
      <xdr:col>12</xdr:col>
      <xdr:colOff>233179</xdr:colOff>
      <xdr:row>112</xdr:row>
      <xdr:rowOff>154866</xdr:rowOff>
    </xdr:to>
    <xdr:cxnSp macro="">
      <xdr:nvCxnSpPr>
        <xdr:cNvPr id="3661" name="Elbow Connector 55">
          <a:extLst>
            <a:ext uri="{FF2B5EF4-FFF2-40B4-BE49-F238E27FC236}">
              <a16:creationId xmlns:a16="http://schemas.microsoft.com/office/drawing/2014/main" id="{6AF3FB75-D227-491B-956A-91002FD3BD12}"/>
            </a:ext>
          </a:extLst>
        </xdr:cNvPr>
        <xdr:cNvCxnSpPr/>
      </xdr:nvCxnSpPr>
      <xdr:spPr>
        <a:xfrm rot="16200000" flipH="1">
          <a:off x="3993091" y="22617644"/>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135468</xdr:colOff>
      <xdr:row>111</xdr:row>
      <xdr:rowOff>93134</xdr:rowOff>
    </xdr:from>
    <xdr:to>
      <xdr:col>14</xdr:col>
      <xdr:colOff>199313</xdr:colOff>
      <xdr:row>112</xdr:row>
      <xdr:rowOff>129466</xdr:rowOff>
    </xdr:to>
    <xdr:cxnSp macro="">
      <xdr:nvCxnSpPr>
        <xdr:cNvPr id="3663" name="Elbow Connector 55">
          <a:extLst>
            <a:ext uri="{FF2B5EF4-FFF2-40B4-BE49-F238E27FC236}">
              <a16:creationId xmlns:a16="http://schemas.microsoft.com/office/drawing/2014/main" id="{51742D0E-7077-4FEE-A953-E297D7FA95AE}"/>
            </a:ext>
          </a:extLst>
        </xdr:cNvPr>
        <xdr:cNvCxnSpPr/>
      </xdr:nvCxnSpPr>
      <xdr:spPr>
        <a:xfrm rot="16200000" flipH="1">
          <a:off x="4602692" y="22592244"/>
          <a:ext cx="290332" cy="63845"/>
        </a:xfrm>
        <a:prstGeom prst="bentConnector3">
          <a:avLst>
            <a:gd name="adj1" fmla="val 58749"/>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143934</xdr:colOff>
      <xdr:row>111</xdr:row>
      <xdr:rowOff>110067</xdr:rowOff>
    </xdr:from>
    <xdr:to>
      <xdr:col>16</xdr:col>
      <xdr:colOff>207779</xdr:colOff>
      <xdr:row>112</xdr:row>
      <xdr:rowOff>146399</xdr:rowOff>
    </xdr:to>
    <xdr:cxnSp macro="">
      <xdr:nvCxnSpPr>
        <xdr:cNvPr id="3665" name="Elbow Connector 55">
          <a:extLst>
            <a:ext uri="{FF2B5EF4-FFF2-40B4-BE49-F238E27FC236}">
              <a16:creationId xmlns:a16="http://schemas.microsoft.com/office/drawing/2014/main" id="{4389A375-7769-41EE-86EC-88DBD0A4DA93}"/>
            </a:ext>
          </a:extLst>
        </xdr:cNvPr>
        <xdr:cNvCxnSpPr/>
      </xdr:nvCxnSpPr>
      <xdr:spPr>
        <a:xfrm rot="16200000" flipH="1">
          <a:off x="5254624" y="22609177"/>
          <a:ext cx="290332" cy="63845"/>
        </a:xfrm>
        <a:prstGeom prst="bentConnector3">
          <a:avLst>
            <a:gd name="adj1" fmla="val 61665"/>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101600</xdr:colOff>
      <xdr:row>100</xdr:row>
      <xdr:rowOff>135467</xdr:rowOff>
    </xdr:from>
    <xdr:to>
      <xdr:col>28</xdr:col>
      <xdr:colOff>243148</xdr:colOff>
      <xdr:row>101</xdr:row>
      <xdr:rowOff>110739</xdr:rowOff>
    </xdr:to>
    <xdr:sp macro="" textlink="">
      <xdr:nvSpPr>
        <xdr:cNvPr id="3662" name="6-Point Star 717">
          <a:extLst>
            <a:ext uri="{FF2B5EF4-FFF2-40B4-BE49-F238E27FC236}">
              <a16:creationId xmlns:a16="http://schemas.microsoft.com/office/drawing/2014/main" id="{5C389F8B-1870-41C9-B511-7705C8996F8A}"/>
            </a:ext>
          </a:extLst>
        </xdr:cNvPr>
        <xdr:cNvSpPr/>
      </xdr:nvSpPr>
      <xdr:spPr>
        <a:xfrm>
          <a:off x="9296400" y="203200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111</xdr:row>
      <xdr:rowOff>25400</xdr:rowOff>
    </xdr:from>
    <xdr:to>
      <xdr:col>18</xdr:col>
      <xdr:colOff>213784</xdr:colOff>
      <xdr:row>112</xdr:row>
      <xdr:rowOff>124537</xdr:rowOff>
    </xdr:to>
    <xdr:cxnSp macro="">
      <xdr:nvCxnSpPr>
        <xdr:cNvPr id="3664" name="Elbow Connector 55">
          <a:extLst>
            <a:ext uri="{FF2B5EF4-FFF2-40B4-BE49-F238E27FC236}">
              <a16:creationId xmlns:a16="http://schemas.microsoft.com/office/drawing/2014/main" id="{A8019E57-72DF-4EA9-BF7A-76903E2E2C24}"/>
            </a:ext>
          </a:extLst>
        </xdr:cNvPr>
        <xdr:cNvCxnSpPr/>
      </xdr:nvCxnSpPr>
      <xdr:spPr>
        <a:xfrm rot="16200000" flipH="1">
          <a:off x="5941657"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160866</xdr:colOff>
      <xdr:row>111</xdr:row>
      <xdr:rowOff>25400</xdr:rowOff>
    </xdr:from>
    <xdr:to>
      <xdr:col>22</xdr:col>
      <xdr:colOff>256117</xdr:colOff>
      <xdr:row>112</xdr:row>
      <xdr:rowOff>124537</xdr:rowOff>
    </xdr:to>
    <xdr:cxnSp macro="">
      <xdr:nvCxnSpPr>
        <xdr:cNvPr id="3666" name="Elbow Connector 55">
          <a:extLst>
            <a:ext uri="{FF2B5EF4-FFF2-40B4-BE49-F238E27FC236}">
              <a16:creationId xmlns:a16="http://schemas.microsoft.com/office/drawing/2014/main" id="{47DAA7D5-25E7-4AE9-A40A-B99F2B846CB5}"/>
            </a:ext>
          </a:extLst>
        </xdr:cNvPr>
        <xdr:cNvCxnSpPr/>
      </xdr:nvCxnSpPr>
      <xdr:spPr>
        <a:xfrm rot="16200000" flipH="1">
          <a:off x="7270923"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111</xdr:row>
      <xdr:rowOff>16934</xdr:rowOff>
    </xdr:from>
    <xdr:to>
      <xdr:col>24</xdr:col>
      <xdr:colOff>247651</xdr:colOff>
      <xdr:row>112</xdr:row>
      <xdr:rowOff>116071</xdr:rowOff>
    </xdr:to>
    <xdr:cxnSp macro="">
      <xdr:nvCxnSpPr>
        <xdr:cNvPr id="3667" name="Elbow Connector 55">
          <a:extLst>
            <a:ext uri="{FF2B5EF4-FFF2-40B4-BE49-F238E27FC236}">
              <a16:creationId xmlns:a16="http://schemas.microsoft.com/office/drawing/2014/main" id="{8BF5E7B6-4318-4029-9688-A158B82AD8C5}"/>
            </a:ext>
          </a:extLst>
        </xdr:cNvPr>
        <xdr:cNvCxnSpPr/>
      </xdr:nvCxnSpPr>
      <xdr:spPr>
        <a:xfrm rot="16200000" flipH="1">
          <a:off x="7905924" y="225317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160867</xdr:colOff>
      <xdr:row>111</xdr:row>
      <xdr:rowOff>16933</xdr:rowOff>
    </xdr:from>
    <xdr:to>
      <xdr:col>26</xdr:col>
      <xdr:colOff>256118</xdr:colOff>
      <xdr:row>112</xdr:row>
      <xdr:rowOff>116070</xdr:rowOff>
    </xdr:to>
    <xdr:cxnSp macro="">
      <xdr:nvCxnSpPr>
        <xdr:cNvPr id="3668" name="Elbow Connector 55">
          <a:extLst>
            <a:ext uri="{FF2B5EF4-FFF2-40B4-BE49-F238E27FC236}">
              <a16:creationId xmlns:a16="http://schemas.microsoft.com/office/drawing/2014/main" id="{C24E953E-31E2-415C-A603-C000E44C16E7}"/>
            </a:ext>
          </a:extLst>
        </xdr:cNvPr>
        <xdr:cNvCxnSpPr/>
      </xdr:nvCxnSpPr>
      <xdr:spPr>
        <a:xfrm rot="16200000" flipH="1">
          <a:off x="8557857" y="22531743"/>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135467</xdr:colOff>
      <xdr:row>111</xdr:row>
      <xdr:rowOff>42334</xdr:rowOff>
    </xdr:from>
    <xdr:to>
      <xdr:col>28</xdr:col>
      <xdr:colOff>230718</xdr:colOff>
      <xdr:row>112</xdr:row>
      <xdr:rowOff>141471</xdr:rowOff>
    </xdr:to>
    <xdr:cxnSp macro="">
      <xdr:nvCxnSpPr>
        <xdr:cNvPr id="3669" name="Elbow Connector 55">
          <a:extLst>
            <a:ext uri="{FF2B5EF4-FFF2-40B4-BE49-F238E27FC236}">
              <a16:creationId xmlns:a16="http://schemas.microsoft.com/office/drawing/2014/main" id="{6B0E40C2-3246-4693-B9F0-B0F6BC0C1312}"/>
            </a:ext>
          </a:extLst>
        </xdr:cNvPr>
        <xdr:cNvCxnSpPr/>
      </xdr:nvCxnSpPr>
      <xdr:spPr>
        <a:xfrm rot="16200000" flipH="1">
          <a:off x="9201324" y="225571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186268</xdr:colOff>
      <xdr:row>111</xdr:row>
      <xdr:rowOff>110068</xdr:rowOff>
    </xdr:from>
    <xdr:to>
      <xdr:col>44</xdr:col>
      <xdr:colOff>250113</xdr:colOff>
      <xdr:row>112</xdr:row>
      <xdr:rowOff>146400</xdr:rowOff>
    </xdr:to>
    <xdr:cxnSp macro="">
      <xdr:nvCxnSpPr>
        <xdr:cNvPr id="3670" name="Elbow Connector 55">
          <a:extLst>
            <a:ext uri="{FF2B5EF4-FFF2-40B4-BE49-F238E27FC236}">
              <a16:creationId xmlns:a16="http://schemas.microsoft.com/office/drawing/2014/main" id="{E98A66A3-3B72-42E2-8D6E-70F72FF4B228}"/>
            </a:ext>
          </a:extLst>
        </xdr:cNvPr>
        <xdr:cNvCxnSpPr/>
      </xdr:nvCxnSpPr>
      <xdr:spPr>
        <a:xfrm rot="16200000" flipH="1">
          <a:off x="14601825" y="22609178"/>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135468</xdr:colOff>
      <xdr:row>119</xdr:row>
      <xdr:rowOff>118535</xdr:rowOff>
    </xdr:from>
    <xdr:to>
      <xdr:col>2</xdr:col>
      <xdr:colOff>199313</xdr:colOff>
      <xdr:row>120</xdr:row>
      <xdr:rowOff>154867</xdr:rowOff>
    </xdr:to>
    <xdr:cxnSp macro="">
      <xdr:nvCxnSpPr>
        <xdr:cNvPr id="3671" name="Elbow Connector 55">
          <a:extLst>
            <a:ext uri="{FF2B5EF4-FFF2-40B4-BE49-F238E27FC236}">
              <a16:creationId xmlns:a16="http://schemas.microsoft.com/office/drawing/2014/main" id="{ADDAEEAA-61D2-48FB-98E6-9F24F94E5AF5}"/>
            </a:ext>
          </a:extLst>
        </xdr:cNvPr>
        <xdr:cNvCxnSpPr/>
      </xdr:nvCxnSpPr>
      <xdr:spPr>
        <a:xfrm rot="16200000" flipH="1">
          <a:off x="564092" y="24234778"/>
          <a:ext cx="290332"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169334</xdr:colOff>
      <xdr:row>101</xdr:row>
      <xdr:rowOff>76200</xdr:rowOff>
    </xdr:from>
    <xdr:to>
      <xdr:col>30</xdr:col>
      <xdr:colOff>186267</xdr:colOff>
      <xdr:row>102</xdr:row>
      <xdr:rowOff>50800</xdr:rowOff>
    </xdr:to>
    <xdr:sp macro="" textlink="">
      <xdr:nvSpPr>
        <xdr:cNvPr id="3673" name="Freeform 10707">
          <a:extLst>
            <a:ext uri="{FF2B5EF4-FFF2-40B4-BE49-F238E27FC236}">
              <a16:creationId xmlns:a16="http://schemas.microsoft.com/office/drawing/2014/main" id="{A85BF39F-E150-45E4-8821-A91495828699}"/>
            </a:ext>
          </a:extLst>
        </xdr:cNvPr>
        <xdr:cNvSpPr>
          <a:spLocks/>
        </xdr:cNvSpPr>
      </xdr:nvSpPr>
      <xdr:spPr bwMode="auto">
        <a:xfrm>
          <a:off x="9364134" y="204554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177801</xdr:colOff>
      <xdr:row>101</xdr:row>
      <xdr:rowOff>67733</xdr:rowOff>
    </xdr:from>
    <xdr:to>
      <xdr:col>32</xdr:col>
      <xdr:colOff>169335</xdr:colOff>
      <xdr:row>102</xdr:row>
      <xdr:rowOff>42333</xdr:rowOff>
    </xdr:to>
    <xdr:sp macro="" textlink="">
      <xdr:nvSpPr>
        <xdr:cNvPr id="3674" name="Freeform 10707">
          <a:extLst>
            <a:ext uri="{FF2B5EF4-FFF2-40B4-BE49-F238E27FC236}">
              <a16:creationId xmlns:a16="http://schemas.microsoft.com/office/drawing/2014/main" id="{1AA81175-7B9D-496B-92CF-722CFD0B4325}"/>
            </a:ext>
          </a:extLst>
        </xdr:cNvPr>
        <xdr:cNvSpPr>
          <a:spLocks/>
        </xdr:cNvSpPr>
      </xdr:nvSpPr>
      <xdr:spPr bwMode="auto">
        <a:xfrm>
          <a:off x="10016068" y="20447000"/>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32</xdr:col>
      <xdr:colOff>186267</xdr:colOff>
      <xdr:row>101</xdr:row>
      <xdr:rowOff>50800</xdr:rowOff>
    </xdr:from>
    <xdr:to>
      <xdr:col>34</xdr:col>
      <xdr:colOff>203200</xdr:colOff>
      <xdr:row>102</xdr:row>
      <xdr:rowOff>42333</xdr:rowOff>
    </xdr:to>
    <xdr:sp macro="" textlink="">
      <xdr:nvSpPr>
        <xdr:cNvPr id="3675" name="Freeform 10707">
          <a:extLst>
            <a:ext uri="{FF2B5EF4-FFF2-40B4-BE49-F238E27FC236}">
              <a16:creationId xmlns:a16="http://schemas.microsoft.com/office/drawing/2014/main" id="{CD04D76F-B705-4EC0-9C01-4210BA41A504}"/>
            </a:ext>
          </a:extLst>
        </xdr:cNvPr>
        <xdr:cNvSpPr>
          <a:spLocks/>
        </xdr:cNvSpPr>
      </xdr:nvSpPr>
      <xdr:spPr bwMode="auto">
        <a:xfrm>
          <a:off x="10693400"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186267</xdr:colOff>
      <xdr:row>101</xdr:row>
      <xdr:rowOff>50800</xdr:rowOff>
    </xdr:from>
    <xdr:to>
      <xdr:col>36</xdr:col>
      <xdr:colOff>203200</xdr:colOff>
      <xdr:row>102</xdr:row>
      <xdr:rowOff>42333</xdr:rowOff>
    </xdr:to>
    <xdr:sp macro="" textlink="">
      <xdr:nvSpPr>
        <xdr:cNvPr id="3676" name="Freeform 10707">
          <a:extLst>
            <a:ext uri="{FF2B5EF4-FFF2-40B4-BE49-F238E27FC236}">
              <a16:creationId xmlns:a16="http://schemas.microsoft.com/office/drawing/2014/main" id="{A226C299-193F-41E6-922E-C61C3D8D625A}"/>
            </a:ext>
          </a:extLst>
        </xdr:cNvPr>
        <xdr:cNvSpPr>
          <a:spLocks/>
        </xdr:cNvSpPr>
      </xdr:nvSpPr>
      <xdr:spPr bwMode="auto">
        <a:xfrm>
          <a:off x="11336867"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220133</xdr:colOff>
      <xdr:row>101</xdr:row>
      <xdr:rowOff>50800</xdr:rowOff>
    </xdr:from>
    <xdr:to>
      <xdr:col>38</xdr:col>
      <xdr:colOff>194733</xdr:colOff>
      <xdr:row>102</xdr:row>
      <xdr:rowOff>25400</xdr:rowOff>
    </xdr:to>
    <xdr:sp macro="" textlink="">
      <xdr:nvSpPr>
        <xdr:cNvPr id="3677" name="Freeform 10707">
          <a:extLst>
            <a:ext uri="{FF2B5EF4-FFF2-40B4-BE49-F238E27FC236}">
              <a16:creationId xmlns:a16="http://schemas.microsoft.com/office/drawing/2014/main" id="{805061A4-20E7-4D7F-878C-52073750A06C}"/>
            </a:ext>
          </a:extLst>
        </xdr:cNvPr>
        <xdr:cNvSpPr>
          <a:spLocks/>
        </xdr:cNvSpPr>
      </xdr:nvSpPr>
      <xdr:spPr bwMode="auto">
        <a:xfrm>
          <a:off x="12014200" y="204300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177801</xdr:colOff>
      <xdr:row>101</xdr:row>
      <xdr:rowOff>50800</xdr:rowOff>
    </xdr:from>
    <xdr:to>
      <xdr:col>40</xdr:col>
      <xdr:colOff>194735</xdr:colOff>
      <xdr:row>102</xdr:row>
      <xdr:rowOff>16933</xdr:rowOff>
    </xdr:to>
    <xdr:sp macro="" textlink="">
      <xdr:nvSpPr>
        <xdr:cNvPr id="3678" name="Freeform 10707">
          <a:extLst>
            <a:ext uri="{FF2B5EF4-FFF2-40B4-BE49-F238E27FC236}">
              <a16:creationId xmlns:a16="http://schemas.microsoft.com/office/drawing/2014/main" id="{BCB5AFDB-9CEC-443A-AA1A-4EB2FC19EBD6}"/>
            </a:ext>
          </a:extLst>
        </xdr:cNvPr>
        <xdr:cNvSpPr>
          <a:spLocks/>
        </xdr:cNvSpPr>
      </xdr:nvSpPr>
      <xdr:spPr bwMode="auto">
        <a:xfrm>
          <a:off x="12657668" y="20430067"/>
          <a:ext cx="660400" cy="1608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186268</xdr:colOff>
      <xdr:row>101</xdr:row>
      <xdr:rowOff>50800</xdr:rowOff>
    </xdr:from>
    <xdr:to>
      <xdr:col>42</xdr:col>
      <xdr:colOff>203201</xdr:colOff>
      <xdr:row>102</xdr:row>
      <xdr:rowOff>16932</xdr:rowOff>
    </xdr:to>
    <xdr:sp macro="" textlink="">
      <xdr:nvSpPr>
        <xdr:cNvPr id="3679" name="Freeform 10707">
          <a:extLst>
            <a:ext uri="{FF2B5EF4-FFF2-40B4-BE49-F238E27FC236}">
              <a16:creationId xmlns:a16="http://schemas.microsoft.com/office/drawing/2014/main" id="{F7EA05C1-6E1F-4D0D-B333-A67905DBF353}"/>
            </a:ext>
          </a:extLst>
        </xdr:cNvPr>
        <xdr:cNvSpPr>
          <a:spLocks/>
        </xdr:cNvSpPr>
      </xdr:nvSpPr>
      <xdr:spPr bwMode="auto">
        <a:xfrm>
          <a:off x="13309601" y="20430067"/>
          <a:ext cx="660400" cy="1608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194733</xdr:colOff>
      <xdr:row>101</xdr:row>
      <xdr:rowOff>50799</xdr:rowOff>
    </xdr:from>
    <xdr:to>
      <xdr:col>44</xdr:col>
      <xdr:colOff>194732</xdr:colOff>
      <xdr:row>102</xdr:row>
      <xdr:rowOff>25400</xdr:rowOff>
    </xdr:to>
    <xdr:sp macro="" textlink="">
      <xdr:nvSpPr>
        <xdr:cNvPr id="3680" name="Freeform 10707">
          <a:extLst>
            <a:ext uri="{FF2B5EF4-FFF2-40B4-BE49-F238E27FC236}">
              <a16:creationId xmlns:a16="http://schemas.microsoft.com/office/drawing/2014/main" id="{6E503F8E-85EB-42AF-B7AF-AD7A9C5A8E5D}"/>
            </a:ext>
          </a:extLst>
        </xdr:cNvPr>
        <xdr:cNvSpPr>
          <a:spLocks/>
        </xdr:cNvSpPr>
      </xdr:nvSpPr>
      <xdr:spPr bwMode="auto">
        <a:xfrm>
          <a:off x="13961533" y="20430066"/>
          <a:ext cx="761999" cy="16933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44</xdr:col>
      <xdr:colOff>194734</xdr:colOff>
      <xdr:row>101</xdr:row>
      <xdr:rowOff>67732</xdr:rowOff>
    </xdr:from>
    <xdr:to>
      <xdr:col>45</xdr:col>
      <xdr:colOff>287868</xdr:colOff>
      <xdr:row>101</xdr:row>
      <xdr:rowOff>186265</xdr:rowOff>
    </xdr:to>
    <xdr:sp macro="" textlink="">
      <xdr:nvSpPr>
        <xdr:cNvPr id="3681" name="Freeform 10707">
          <a:extLst>
            <a:ext uri="{FF2B5EF4-FFF2-40B4-BE49-F238E27FC236}">
              <a16:creationId xmlns:a16="http://schemas.microsoft.com/office/drawing/2014/main" id="{BEE9EEE9-CFEE-4E57-BF35-601134E9F64B}"/>
            </a:ext>
          </a:extLst>
        </xdr:cNvPr>
        <xdr:cNvSpPr>
          <a:spLocks/>
        </xdr:cNvSpPr>
      </xdr:nvSpPr>
      <xdr:spPr bwMode="auto">
        <a:xfrm>
          <a:off x="14723534" y="20446999"/>
          <a:ext cx="474134" cy="1185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xdr:col>
      <xdr:colOff>25401</xdr:colOff>
      <xdr:row>109</xdr:row>
      <xdr:rowOff>64347</xdr:rowOff>
    </xdr:from>
    <xdr:to>
      <xdr:col>2</xdr:col>
      <xdr:colOff>160867</xdr:colOff>
      <xdr:row>109</xdr:row>
      <xdr:rowOff>177800</xdr:rowOff>
    </xdr:to>
    <xdr:sp macro="" textlink="">
      <xdr:nvSpPr>
        <xdr:cNvPr id="3682" name="Freeform 10707">
          <a:extLst>
            <a:ext uri="{FF2B5EF4-FFF2-40B4-BE49-F238E27FC236}">
              <a16:creationId xmlns:a16="http://schemas.microsoft.com/office/drawing/2014/main" id="{69F09843-A36F-43D1-ACD0-565B0B108019}"/>
            </a:ext>
          </a:extLst>
        </xdr:cNvPr>
        <xdr:cNvSpPr>
          <a:spLocks/>
        </xdr:cNvSpPr>
      </xdr:nvSpPr>
      <xdr:spPr bwMode="auto">
        <a:xfrm>
          <a:off x="270934" y="22060747"/>
          <a:ext cx="431800" cy="11345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106101</xdr:colOff>
      <xdr:row>119</xdr:row>
      <xdr:rowOff>96455</xdr:rowOff>
    </xdr:from>
    <xdr:to>
      <xdr:col>4</xdr:col>
      <xdr:colOff>169946</xdr:colOff>
      <xdr:row>120</xdr:row>
      <xdr:rowOff>132787</xdr:rowOff>
    </xdr:to>
    <xdr:cxnSp macro="">
      <xdr:nvCxnSpPr>
        <xdr:cNvPr id="3685" name="Elbow Connector 55">
          <a:extLst>
            <a:ext uri="{FF2B5EF4-FFF2-40B4-BE49-F238E27FC236}">
              <a16:creationId xmlns:a16="http://schemas.microsoft.com/office/drawing/2014/main" id="{A6FE2CCF-14D1-4D2F-AB80-5454719510C9}"/>
            </a:ext>
          </a:extLst>
        </xdr:cNvPr>
        <xdr:cNvCxnSpPr/>
      </xdr:nvCxnSpPr>
      <xdr:spPr>
        <a:xfrm rot="16200000" flipH="1">
          <a:off x="1200161" y="23984420"/>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154329</xdr:colOff>
      <xdr:row>119</xdr:row>
      <xdr:rowOff>86810</xdr:rowOff>
    </xdr:from>
    <xdr:to>
      <xdr:col>6</xdr:col>
      <xdr:colOff>218174</xdr:colOff>
      <xdr:row>120</xdr:row>
      <xdr:rowOff>123142</xdr:rowOff>
    </xdr:to>
    <xdr:cxnSp macro="">
      <xdr:nvCxnSpPr>
        <xdr:cNvPr id="3686" name="Elbow Connector 55">
          <a:extLst>
            <a:ext uri="{FF2B5EF4-FFF2-40B4-BE49-F238E27FC236}">
              <a16:creationId xmlns:a16="http://schemas.microsoft.com/office/drawing/2014/main" id="{8FBDBBF1-D011-4190-9B5F-90F0C7CFE29C}"/>
            </a:ext>
          </a:extLst>
        </xdr:cNvPr>
        <xdr:cNvCxnSpPr/>
      </xdr:nvCxnSpPr>
      <xdr:spPr>
        <a:xfrm rot="16200000" flipH="1">
          <a:off x="1894642"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163974</xdr:colOff>
      <xdr:row>119</xdr:row>
      <xdr:rowOff>106101</xdr:rowOff>
    </xdr:from>
    <xdr:to>
      <xdr:col>8</xdr:col>
      <xdr:colOff>227819</xdr:colOff>
      <xdr:row>120</xdr:row>
      <xdr:rowOff>142433</xdr:rowOff>
    </xdr:to>
    <xdr:cxnSp macro="">
      <xdr:nvCxnSpPr>
        <xdr:cNvPr id="3687" name="Elbow Connector 55">
          <a:extLst>
            <a:ext uri="{FF2B5EF4-FFF2-40B4-BE49-F238E27FC236}">
              <a16:creationId xmlns:a16="http://schemas.microsoft.com/office/drawing/2014/main" id="{D62EB035-77A6-4164-8C2E-1097F9774932}"/>
            </a:ext>
          </a:extLst>
        </xdr:cNvPr>
        <xdr:cNvCxnSpPr/>
      </xdr:nvCxnSpPr>
      <xdr:spPr>
        <a:xfrm rot="16200000" flipH="1">
          <a:off x="2569832" y="23994066"/>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144683</xdr:colOff>
      <xdr:row>119</xdr:row>
      <xdr:rowOff>86810</xdr:rowOff>
    </xdr:from>
    <xdr:to>
      <xdr:col>10</xdr:col>
      <xdr:colOff>208528</xdr:colOff>
      <xdr:row>120</xdr:row>
      <xdr:rowOff>123142</xdr:rowOff>
    </xdr:to>
    <xdr:cxnSp macro="">
      <xdr:nvCxnSpPr>
        <xdr:cNvPr id="3688" name="Elbow Connector 55">
          <a:extLst>
            <a:ext uri="{FF2B5EF4-FFF2-40B4-BE49-F238E27FC236}">
              <a16:creationId xmlns:a16="http://schemas.microsoft.com/office/drawing/2014/main" id="{667AB8B6-7B22-4BC8-8EB7-BE7C10A266F5}"/>
            </a:ext>
          </a:extLst>
        </xdr:cNvPr>
        <xdr:cNvCxnSpPr/>
      </xdr:nvCxnSpPr>
      <xdr:spPr>
        <a:xfrm rot="16200000" flipH="1">
          <a:off x="3302895"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115747</xdr:colOff>
      <xdr:row>119</xdr:row>
      <xdr:rowOff>86810</xdr:rowOff>
    </xdr:from>
    <xdr:to>
      <xdr:col>14</xdr:col>
      <xdr:colOff>191555</xdr:colOff>
      <xdr:row>120</xdr:row>
      <xdr:rowOff>137347</xdr:rowOff>
    </xdr:to>
    <xdr:cxnSp macro="">
      <xdr:nvCxnSpPr>
        <xdr:cNvPr id="3699" name="Elbow Connector 55">
          <a:extLst>
            <a:ext uri="{FF2B5EF4-FFF2-40B4-BE49-F238E27FC236}">
              <a16:creationId xmlns:a16="http://schemas.microsoft.com/office/drawing/2014/main" id="{DFFA2B93-F1A4-4837-BC51-B14311FBBE77}"/>
            </a:ext>
          </a:extLst>
        </xdr:cNvPr>
        <xdr:cNvCxnSpPr/>
      </xdr:nvCxnSpPr>
      <xdr:spPr>
        <a:xfrm rot="16200000" flipH="1">
          <a:off x="4594281"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135038</xdr:colOff>
      <xdr:row>119</xdr:row>
      <xdr:rowOff>77164</xdr:rowOff>
    </xdr:from>
    <xdr:to>
      <xdr:col>16</xdr:col>
      <xdr:colOff>210846</xdr:colOff>
      <xdr:row>120</xdr:row>
      <xdr:rowOff>127701</xdr:rowOff>
    </xdr:to>
    <xdr:cxnSp macro="">
      <xdr:nvCxnSpPr>
        <xdr:cNvPr id="3700" name="Elbow Connector 55">
          <a:extLst>
            <a:ext uri="{FF2B5EF4-FFF2-40B4-BE49-F238E27FC236}">
              <a16:creationId xmlns:a16="http://schemas.microsoft.com/office/drawing/2014/main" id="{FCDAB8B4-9E41-4DAF-84F2-4F7FE21B99EB}"/>
            </a:ext>
          </a:extLst>
        </xdr:cNvPr>
        <xdr:cNvCxnSpPr/>
      </xdr:nvCxnSpPr>
      <xdr:spPr>
        <a:xfrm rot="16200000" flipH="1">
          <a:off x="5259825" y="23966250"/>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115746</xdr:colOff>
      <xdr:row>119</xdr:row>
      <xdr:rowOff>86810</xdr:rowOff>
    </xdr:from>
    <xdr:to>
      <xdr:col>18</xdr:col>
      <xdr:colOff>191554</xdr:colOff>
      <xdr:row>120</xdr:row>
      <xdr:rowOff>137347</xdr:rowOff>
    </xdr:to>
    <xdr:cxnSp macro="">
      <xdr:nvCxnSpPr>
        <xdr:cNvPr id="3701" name="Elbow Connector 55">
          <a:extLst>
            <a:ext uri="{FF2B5EF4-FFF2-40B4-BE49-F238E27FC236}">
              <a16:creationId xmlns:a16="http://schemas.microsoft.com/office/drawing/2014/main" id="{6875A63E-E132-4FD9-99AD-F86766BFAF9D}"/>
            </a:ext>
          </a:extLst>
        </xdr:cNvPr>
        <xdr:cNvCxnSpPr/>
      </xdr:nvCxnSpPr>
      <xdr:spPr>
        <a:xfrm rot="16200000" flipH="1">
          <a:off x="5973597"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119</xdr:row>
      <xdr:rowOff>67520</xdr:rowOff>
    </xdr:from>
    <xdr:to>
      <xdr:col>20</xdr:col>
      <xdr:colOff>239783</xdr:colOff>
      <xdr:row>120</xdr:row>
      <xdr:rowOff>118057</xdr:rowOff>
    </xdr:to>
    <xdr:cxnSp macro="">
      <xdr:nvCxnSpPr>
        <xdr:cNvPr id="3706" name="Elbow Connector 55">
          <a:extLst>
            <a:ext uri="{FF2B5EF4-FFF2-40B4-BE49-F238E27FC236}">
              <a16:creationId xmlns:a16="http://schemas.microsoft.com/office/drawing/2014/main" id="{8BD11CAF-2628-47D9-8EF0-74F7A4ECE67A}"/>
            </a:ext>
          </a:extLst>
        </xdr:cNvPr>
        <xdr:cNvCxnSpPr/>
      </xdr:nvCxnSpPr>
      <xdr:spPr>
        <a:xfrm rot="16200000" flipH="1">
          <a:off x="6668079" y="2395660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125392</xdr:colOff>
      <xdr:row>119</xdr:row>
      <xdr:rowOff>48228</xdr:rowOff>
    </xdr:from>
    <xdr:to>
      <xdr:col>26</xdr:col>
      <xdr:colOff>220643</xdr:colOff>
      <xdr:row>120</xdr:row>
      <xdr:rowOff>147366</xdr:rowOff>
    </xdr:to>
    <xdr:cxnSp macro="">
      <xdr:nvCxnSpPr>
        <xdr:cNvPr id="3641" name="Elbow Connector 55">
          <a:extLst>
            <a:ext uri="{FF2B5EF4-FFF2-40B4-BE49-F238E27FC236}">
              <a16:creationId xmlns:a16="http://schemas.microsoft.com/office/drawing/2014/main" id="{0FBE379E-5063-4712-90E4-82498D9D1FBC}"/>
            </a:ext>
          </a:extLst>
        </xdr:cNvPr>
        <xdr:cNvCxnSpPr/>
      </xdr:nvCxnSpPr>
      <xdr:spPr>
        <a:xfrm rot="16200000" flipH="1">
          <a:off x="8553676" y="23951893"/>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144683</xdr:colOff>
      <xdr:row>119</xdr:row>
      <xdr:rowOff>67519</xdr:rowOff>
    </xdr:from>
    <xdr:to>
      <xdr:col>28</xdr:col>
      <xdr:colOff>239934</xdr:colOff>
      <xdr:row>120</xdr:row>
      <xdr:rowOff>166657</xdr:rowOff>
    </xdr:to>
    <xdr:cxnSp macro="">
      <xdr:nvCxnSpPr>
        <xdr:cNvPr id="3690" name="Elbow Connector 55">
          <a:extLst>
            <a:ext uri="{FF2B5EF4-FFF2-40B4-BE49-F238E27FC236}">
              <a16:creationId xmlns:a16="http://schemas.microsoft.com/office/drawing/2014/main" id="{8132B368-240A-4E82-A1B1-AD04F19860A2}"/>
            </a:ext>
          </a:extLst>
        </xdr:cNvPr>
        <xdr:cNvCxnSpPr/>
      </xdr:nvCxnSpPr>
      <xdr:spPr>
        <a:xfrm rot="16200000" flipH="1">
          <a:off x="92385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154330</xdr:colOff>
      <xdr:row>119</xdr:row>
      <xdr:rowOff>67519</xdr:rowOff>
    </xdr:from>
    <xdr:to>
      <xdr:col>30</xdr:col>
      <xdr:colOff>249581</xdr:colOff>
      <xdr:row>120</xdr:row>
      <xdr:rowOff>166657</xdr:rowOff>
    </xdr:to>
    <xdr:cxnSp macro="">
      <xdr:nvCxnSpPr>
        <xdr:cNvPr id="3691" name="Elbow Connector 55">
          <a:extLst>
            <a:ext uri="{FF2B5EF4-FFF2-40B4-BE49-F238E27FC236}">
              <a16:creationId xmlns:a16="http://schemas.microsoft.com/office/drawing/2014/main" id="{6B54C896-9444-47B5-A3E2-0BFD84EC969F}"/>
            </a:ext>
          </a:extLst>
        </xdr:cNvPr>
        <xdr:cNvCxnSpPr/>
      </xdr:nvCxnSpPr>
      <xdr:spPr>
        <a:xfrm rot="16200000" flipH="1">
          <a:off x="98944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115747</xdr:colOff>
      <xdr:row>119</xdr:row>
      <xdr:rowOff>77165</xdr:rowOff>
    </xdr:from>
    <xdr:to>
      <xdr:col>34</xdr:col>
      <xdr:colOff>210998</xdr:colOff>
      <xdr:row>120</xdr:row>
      <xdr:rowOff>176303</xdr:rowOff>
    </xdr:to>
    <xdr:cxnSp macro="">
      <xdr:nvCxnSpPr>
        <xdr:cNvPr id="3692" name="Elbow Connector 55">
          <a:extLst>
            <a:ext uri="{FF2B5EF4-FFF2-40B4-BE49-F238E27FC236}">
              <a16:creationId xmlns:a16="http://schemas.microsoft.com/office/drawing/2014/main" id="{1DD0ABAE-07DA-49F5-9592-B3393745EA82}"/>
            </a:ext>
          </a:extLst>
        </xdr:cNvPr>
        <xdr:cNvCxnSpPr/>
      </xdr:nvCxnSpPr>
      <xdr:spPr>
        <a:xfrm rot="16200000" flipH="1">
          <a:off x="11167626" y="23980830"/>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202557</xdr:colOff>
      <xdr:row>119</xdr:row>
      <xdr:rowOff>67519</xdr:rowOff>
    </xdr:from>
    <xdr:to>
      <xdr:col>36</xdr:col>
      <xdr:colOff>297808</xdr:colOff>
      <xdr:row>120</xdr:row>
      <xdr:rowOff>166657</xdr:rowOff>
    </xdr:to>
    <xdr:cxnSp macro="">
      <xdr:nvCxnSpPr>
        <xdr:cNvPr id="3693" name="Elbow Connector 55">
          <a:extLst>
            <a:ext uri="{FF2B5EF4-FFF2-40B4-BE49-F238E27FC236}">
              <a16:creationId xmlns:a16="http://schemas.microsoft.com/office/drawing/2014/main" id="{A4D9D136-324B-4BBA-A3CB-18512057C8CD}"/>
            </a:ext>
          </a:extLst>
        </xdr:cNvPr>
        <xdr:cNvCxnSpPr/>
      </xdr:nvCxnSpPr>
      <xdr:spPr>
        <a:xfrm rot="16200000" flipH="1">
          <a:off x="11900689"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163974</xdr:colOff>
      <xdr:row>119</xdr:row>
      <xdr:rowOff>67519</xdr:rowOff>
    </xdr:from>
    <xdr:to>
      <xdr:col>38</xdr:col>
      <xdr:colOff>259225</xdr:colOff>
      <xdr:row>120</xdr:row>
      <xdr:rowOff>166657</xdr:rowOff>
    </xdr:to>
    <xdr:cxnSp macro="">
      <xdr:nvCxnSpPr>
        <xdr:cNvPr id="3694" name="Elbow Connector 55">
          <a:extLst>
            <a:ext uri="{FF2B5EF4-FFF2-40B4-BE49-F238E27FC236}">
              <a16:creationId xmlns:a16="http://schemas.microsoft.com/office/drawing/2014/main" id="{FB1B4257-2269-4798-89BC-66F82FF4094E}"/>
            </a:ext>
          </a:extLst>
        </xdr:cNvPr>
        <xdr:cNvCxnSpPr/>
      </xdr:nvCxnSpPr>
      <xdr:spPr>
        <a:xfrm rot="16200000" flipH="1">
          <a:off x="1254694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86810</xdr:colOff>
      <xdr:row>100</xdr:row>
      <xdr:rowOff>144683</xdr:rowOff>
    </xdr:from>
    <xdr:to>
      <xdr:col>30</xdr:col>
      <xdr:colOff>228358</xdr:colOff>
      <xdr:row>101</xdr:row>
      <xdr:rowOff>124190</xdr:rowOff>
    </xdr:to>
    <xdr:sp macro="" textlink="">
      <xdr:nvSpPr>
        <xdr:cNvPr id="3695" name="6-Point Star 717">
          <a:extLst>
            <a:ext uri="{FF2B5EF4-FFF2-40B4-BE49-F238E27FC236}">
              <a16:creationId xmlns:a16="http://schemas.microsoft.com/office/drawing/2014/main" id="{EBD46CF7-7EAE-4FF0-B30A-E8DF3945EDD3}"/>
            </a:ext>
          </a:extLst>
        </xdr:cNvPr>
        <xdr:cNvSpPr/>
      </xdr:nvSpPr>
      <xdr:spPr>
        <a:xfrm>
          <a:off x="9954228" y="2013994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86809</xdr:colOff>
      <xdr:row>100</xdr:row>
      <xdr:rowOff>135038</xdr:rowOff>
    </xdr:from>
    <xdr:to>
      <xdr:col>32</xdr:col>
      <xdr:colOff>250784</xdr:colOff>
      <xdr:row>101</xdr:row>
      <xdr:rowOff>96456</xdr:rowOff>
    </xdr:to>
    <xdr:sp macro="" textlink="">
      <xdr:nvSpPr>
        <xdr:cNvPr id="3696" name="6-Point Star 717">
          <a:extLst>
            <a:ext uri="{FF2B5EF4-FFF2-40B4-BE49-F238E27FC236}">
              <a16:creationId xmlns:a16="http://schemas.microsoft.com/office/drawing/2014/main" id="{FFFF9068-A33F-4489-A70D-BD3CB17BBFF7}"/>
            </a:ext>
          </a:extLst>
        </xdr:cNvPr>
        <xdr:cNvSpPr/>
      </xdr:nvSpPr>
      <xdr:spPr>
        <a:xfrm>
          <a:off x="10619771" y="20130304"/>
          <a:ext cx="163975" cy="15432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96456</xdr:colOff>
      <xdr:row>100</xdr:row>
      <xdr:rowOff>144684</xdr:rowOff>
    </xdr:from>
    <xdr:to>
      <xdr:col>34</xdr:col>
      <xdr:colOff>238004</xdr:colOff>
      <xdr:row>101</xdr:row>
      <xdr:rowOff>124191</xdr:rowOff>
    </xdr:to>
    <xdr:sp macro="" textlink="">
      <xdr:nvSpPr>
        <xdr:cNvPr id="3697" name="6-Point Star 717">
          <a:extLst>
            <a:ext uri="{FF2B5EF4-FFF2-40B4-BE49-F238E27FC236}">
              <a16:creationId xmlns:a16="http://schemas.microsoft.com/office/drawing/2014/main" id="{589413BD-BAC2-4E60-9EB7-B51407082A8E}"/>
            </a:ext>
          </a:extLst>
        </xdr:cNvPr>
        <xdr:cNvSpPr/>
      </xdr:nvSpPr>
      <xdr:spPr>
        <a:xfrm>
          <a:off x="11275671" y="20139950"/>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144684</xdr:colOff>
      <xdr:row>119</xdr:row>
      <xdr:rowOff>96455</xdr:rowOff>
    </xdr:from>
    <xdr:to>
      <xdr:col>42</xdr:col>
      <xdr:colOff>220492</xdr:colOff>
      <xdr:row>120</xdr:row>
      <xdr:rowOff>146992</xdr:rowOff>
    </xdr:to>
    <xdr:cxnSp macro="">
      <xdr:nvCxnSpPr>
        <xdr:cNvPr id="3698" name="Elbow Connector 55">
          <a:extLst>
            <a:ext uri="{FF2B5EF4-FFF2-40B4-BE49-F238E27FC236}">
              <a16:creationId xmlns:a16="http://schemas.microsoft.com/office/drawing/2014/main" id="{602C3632-64E9-48BE-B7A0-F2E22DE00E1D}"/>
            </a:ext>
          </a:extLst>
        </xdr:cNvPr>
        <xdr:cNvCxnSpPr/>
      </xdr:nvCxnSpPr>
      <xdr:spPr>
        <a:xfrm rot="16200000" flipH="1">
          <a:off x="13834737" y="2398554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119</xdr:row>
      <xdr:rowOff>96455</xdr:rowOff>
    </xdr:from>
    <xdr:to>
      <xdr:col>44</xdr:col>
      <xdr:colOff>210846</xdr:colOff>
      <xdr:row>120</xdr:row>
      <xdr:rowOff>146992</xdr:rowOff>
    </xdr:to>
    <xdr:cxnSp macro="">
      <xdr:nvCxnSpPr>
        <xdr:cNvPr id="3702" name="Elbow Connector 55">
          <a:extLst>
            <a:ext uri="{FF2B5EF4-FFF2-40B4-BE49-F238E27FC236}">
              <a16:creationId xmlns:a16="http://schemas.microsoft.com/office/drawing/2014/main" id="{1C904400-F722-422E-A7D9-495F680E3B55}"/>
            </a:ext>
          </a:extLst>
        </xdr:cNvPr>
        <xdr:cNvCxnSpPr/>
      </xdr:nvCxnSpPr>
      <xdr:spPr>
        <a:xfrm rot="16200000" flipH="1">
          <a:off x="14587091" y="23985541"/>
          <a:ext cx="301322" cy="75808"/>
        </a:xfrm>
        <a:prstGeom prst="bentConnector3">
          <a:avLst>
            <a:gd name="adj1" fmla="val 4039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135038</xdr:colOff>
      <xdr:row>127</xdr:row>
      <xdr:rowOff>77164</xdr:rowOff>
    </xdr:from>
    <xdr:to>
      <xdr:col>2</xdr:col>
      <xdr:colOff>210846</xdr:colOff>
      <xdr:row>128</xdr:row>
      <xdr:rowOff>127702</xdr:rowOff>
    </xdr:to>
    <xdr:cxnSp macro="">
      <xdr:nvCxnSpPr>
        <xdr:cNvPr id="3704" name="Elbow Connector 55">
          <a:extLst>
            <a:ext uri="{FF2B5EF4-FFF2-40B4-BE49-F238E27FC236}">
              <a16:creationId xmlns:a16="http://schemas.microsoft.com/office/drawing/2014/main" id="{45B81A0B-6EC9-4072-9CFD-1BF4189286CE}"/>
            </a:ext>
          </a:extLst>
        </xdr:cNvPr>
        <xdr:cNvCxnSpPr/>
      </xdr:nvCxnSpPr>
      <xdr:spPr>
        <a:xfrm rot="16200000" flipH="1">
          <a:off x="562433" y="25567415"/>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125392</xdr:colOff>
      <xdr:row>127</xdr:row>
      <xdr:rowOff>86810</xdr:rowOff>
    </xdr:from>
    <xdr:to>
      <xdr:col>4</xdr:col>
      <xdr:colOff>201200</xdr:colOff>
      <xdr:row>128</xdr:row>
      <xdr:rowOff>137348</xdr:rowOff>
    </xdr:to>
    <xdr:cxnSp macro="">
      <xdr:nvCxnSpPr>
        <xdr:cNvPr id="3705" name="Elbow Connector 55">
          <a:extLst>
            <a:ext uri="{FF2B5EF4-FFF2-40B4-BE49-F238E27FC236}">
              <a16:creationId xmlns:a16="http://schemas.microsoft.com/office/drawing/2014/main" id="{7EEF372C-46BA-46A8-BF3C-23135DC332D9}"/>
            </a:ext>
          </a:extLst>
        </xdr:cNvPr>
        <xdr:cNvCxnSpPr/>
      </xdr:nvCxnSpPr>
      <xdr:spPr>
        <a:xfrm rot="16200000" flipH="1">
          <a:off x="1218331" y="2557706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135038</xdr:colOff>
      <xdr:row>127</xdr:row>
      <xdr:rowOff>77165</xdr:rowOff>
    </xdr:from>
    <xdr:to>
      <xdr:col>6</xdr:col>
      <xdr:colOff>210846</xdr:colOff>
      <xdr:row>128</xdr:row>
      <xdr:rowOff>127703</xdr:rowOff>
    </xdr:to>
    <xdr:cxnSp macro="">
      <xdr:nvCxnSpPr>
        <xdr:cNvPr id="3707" name="Elbow Connector 55">
          <a:extLst>
            <a:ext uri="{FF2B5EF4-FFF2-40B4-BE49-F238E27FC236}">
              <a16:creationId xmlns:a16="http://schemas.microsoft.com/office/drawing/2014/main" id="{7C9B35F1-3A4F-48C8-9177-0C4BACD78A25}"/>
            </a:ext>
          </a:extLst>
        </xdr:cNvPr>
        <xdr:cNvCxnSpPr/>
      </xdr:nvCxnSpPr>
      <xdr:spPr>
        <a:xfrm rot="16200000" flipH="1">
          <a:off x="1874230" y="2556741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144685</xdr:colOff>
      <xdr:row>103</xdr:row>
      <xdr:rowOff>77164</xdr:rowOff>
    </xdr:from>
    <xdr:to>
      <xdr:col>6</xdr:col>
      <xdr:colOff>208529</xdr:colOff>
      <xdr:row>104</xdr:row>
      <xdr:rowOff>113496</xdr:rowOff>
    </xdr:to>
    <xdr:cxnSp macro="">
      <xdr:nvCxnSpPr>
        <xdr:cNvPr id="3703" name="Elbow Connector 55">
          <a:extLst>
            <a:ext uri="{FF2B5EF4-FFF2-40B4-BE49-F238E27FC236}">
              <a16:creationId xmlns:a16="http://schemas.microsoft.com/office/drawing/2014/main" id="{76505B43-DB64-4872-9865-1DDAAB56B4DD}"/>
            </a:ext>
          </a:extLst>
        </xdr:cNvPr>
        <xdr:cNvCxnSpPr/>
      </xdr:nvCxnSpPr>
      <xdr:spPr>
        <a:xfrm rot="16200000" flipH="1">
          <a:off x="1884997" y="20762801"/>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135039</xdr:colOff>
      <xdr:row>103</xdr:row>
      <xdr:rowOff>77165</xdr:rowOff>
    </xdr:from>
    <xdr:to>
      <xdr:col>2</xdr:col>
      <xdr:colOff>198883</xdr:colOff>
      <xdr:row>104</xdr:row>
      <xdr:rowOff>113497</xdr:rowOff>
    </xdr:to>
    <xdr:cxnSp macro="">
      <xdr:nvCxnSpPr>
        <xdr:cNvPr id="3708" name="Elbow Connector 55">
          <a:extLst>
            <a:ext uri="{FF2B5EF4-FFF2-40B4-BE49-F238E27FC236}">
              <a16:creationId xmlns:a16="http://schemas.microsoft.com/office/drawing/2014/main" id="{D6C16F94-D8AA-4F73-80E0-5F473588C1A5}"/>
            </a:ext>
          </a:extLst>
        </xdr:cNvPr>
        <xdr:cNvCxnSpPr/>
      </xdr:nvCxnSpPr>
      <xdr:spPr>
        <a:xfrm rot="16200000" flipH="1">
          <a:off x="563554" y="20762802"/>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144685</xdr:colOff>
      <xdr:row>103</xdr:row>
      <xdr:rowOff>86811</xdr:rowOff>
    </xdr:from>
    <xdr:to>
      <xdr:col>4</xdr:col>
      <xdr:colOff>208529</xdr:colOff>
      <xdr:row>104</xdr:row>
      <xdr:rowOff>123143</xdr:rowOff>
    </xdr:to>
    <xdr:cxnSp macro="">
      <xdr:nvCxnSpPr>
        <xdr:cNvPr id="3709" name="Elbow Connector 55">
          <a:extLst>
            <a:ext uri="{FF2B5EF4-FFF2-40B4-BE49-F238E27FC236}">
              <a16:creationId xmlns:a16="http://schemas.microsoft.com/office/drawing/2014/main" id="{4E84E438-4292-4F70-85B5-BDE7F5E5000F}"/>
            </a:ext>
          </a:extLst>
        </xdr:cNvPr>
        <xdr:cNvCxnSpPr/>
      </xdr:nvCxnSpPr>
      <xdr:spPr>
        <a:xfrm rot="16200000" flipH="1">
          <a:off x="1238744" y="20772448"/>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163975</xdr:colOff>
      <xdr:row>95</xdr:row>
      <xdr:rowOff>67520</xdr:rowOff>
    </xdr:from>
    <xdr:to>
      <xdr:col>40</xdr:col>
      <xdr:colOff>259226</xdr:colOff>
      <xdr:row>96</xdr:row>
      <xdr:rowOff>160675</xdr:rowOff>
    </xdr:to>
    <xdr:cxnSp macro="">
      <xdr:nvCxnSpPr>
        <xdr:cNvPr id="3711" name="Elbow Connector 55">
          <a:extLst>
            <a:ext uri="{FF2B5EF4-FFF2-40B4-BE49-F238E27FC236}">
              <a16:creationId xmlns:a16="http://schemas.microsoft.com/office/drawing/2014/main" id="{453C2842-8285-4F58-8E3A-3B400F091695}"/>
            </a:ext>
          </a:extLst>
        </xdr:cNvPr>
        <xdr:cNvCxnSpPr/>
      </xdr:nvCxnSpPr>
      <xdr:spPr>
        <a:xfrm rot="16200000" flipH="1">
          <a:off x="13196188" y="19164699"/>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135039</xdr:colOff>
      <xdr:row>95</xdr:row>
      <xdr:rowOff>48229</xdr:rowOff>
    </xdr:from>
    <xdr:to>
      <xdr:col>42</xdr:col>
      <xdr:colOff>230290</xdr:colOff>
      <xdr:row>96</xdr:row>
      <xdr:rowOff>141384</xdr:rowOff>
    </xdr:to>
    <xdr:cxnSp macro="">
      <xdr:nvCxnSpPr>
        <xdr:cNvPr id="3712" name="Elbow Connector 55">
          <a:extLst>
            <a:ext uri="{FF2B5EF4-FFF2-40B4-BE49-F238E27FC236}">
              <a16:creationId xmlns:a16="http://schemas.microsoft.com/office/drawing/2014/main" id="{046B6B43-42D0-4825-926B-C574D6F70160}"/>
            </a:ext>
          </a:extLst>
        </xdr:cNvPr>
        <xdr:cNvCxnSpPr/>
      </xdr:nvCxnSpPr>
      <xdr:spPr>
        <a:xfrm rot="16200000" flipH="1">
          <a:off x="13813505" y="19145408"/>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144682</xdr:colOff>
      <xdr:row>23</xdr:row>
      <xdr:rowOff>67519</xdr:rowOff>
    </xdr:from>
    <xdr:to>
      <xdr:col>20</xdr:col>
      <xdr:colOff>231496</xdr:colOff>
      <xdr:row>24</xdr:row>
      <xdr:rowOff>163978</xdr:rowOff>
    </xdr:to>
    <xdr:cxnSp macro="">
      <xdr:nvCxnSpPr>
        <xdr:cNvPr id="3713" name="Elbow Connector 55">
          <a:extLst>
            <a:ext uri="{FF2B5EF4-FFF2-40B4-BE49-F238E27FC236}">
              <a16:creationId xmlns:a16="http://schemas.microsoft.com/office/drawing/2014/main" id="{3A9C1BB9-ED39-4B18-B967-BB91AB41079B}"/>
            </a:ext>
          </a:extLst>
        </xdr:cNvPr>
        <xdr:cNvCxnSpPr/>
      </xdr:nvCxnSpPr>
      <xdr:spPr>
        <a:xfrm rot="16200000" flipH="1">
          <a:off x="6631328" y="4760088"/>
          <a:ext cx="347244" cy="8681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111</xdr:row>
      <xdr:rowOff>57874</xdr:rowOff>
    </xdr:from>
    <xdr:to>
      <xdr:col>20</xdr:col>
      <xdr:colOff>259226</xdr:colOff>
      <xdr:row>112</xdr:row>
      <xdr:rowOff>157012</xdr:rowOff>
    </xdr:to>
    <xdr:cxnSp macro="">
      <xdr:nvCxnSpPr>
        <xdr:cNvPr id="3710" name="Elbow Connector 55">
          <a:extLst>
            <a:ext uri="{FF2B5EF4-FFF2-40B4-BE49-F238E27FC236}">
              <a16:creationId xmlns:a16="http://schemas.microsoft.com/office/drawing/2014/main" id="{B1AA629D-D802-4C93-987D-651DA3CEED47}"/>
            </a:ext>
          </a:extLst>
        </xdr:cNvPr>
        <xdr:cNvCxnSpPr/>
      </xdr:nvCxnSpPr>
      <xdr:spPr>
        <a:xfrm rot="16200000" flipH="1">
          <a:off x="6653501" y="22360374"/>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125393</xdr:colOff>
      <xdr:row>103</xdr:row>
      <xdr:rowOff>67520</xdr:rowOff>
    </xdr:from>
    <xdr:to>
      <xdr:col>32</xdr:col>
      <xdr:colOff>220644</xdr:colOff>
      <xdr:row>104</xdr:row>
      <xdr:rowOff>166657</xdr:rowOff>
    </xdr:to>
    <xdr:cxnSp macro="">
      <xdr:nvCxnSpPr>
        <xdr:cNvPr id="3714" name="Elbow Connector 55">
          <a:extLst>
            <a:ext uri="{FF2B5EF4-FFF2-40B4-BE49-F238E27FC236}">
              <a16:creationId xmlns:a16="http://schemas.microsoft.com/office/drawing/2014/main" id="{AED09FB9-927F-4640-B88A-C5664A93DD77}"/>
            </a:ext>
          </a:extLst>
        </xdr:cNvPr>
        <xdr:cNvCxnSpPr/>
      </xdr:nvCxnSpPr>
      <xdr:spPr>
        <a:xfrm rot="16200000" flipH="1">
          <a:off x="10531020" y="20768855"/>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154331</xdr:colOff>
      <xdr:row>103</xdr:row>
      <xdr:rowOff>57875</xdr:rowOff>
    </xdr:from>
    <xdr:to>
      <xdr:col>34</xdr:col>
      <xdr:colOff>249582</xdr:colOff>
      <xdr:row>104</xdr:row>
      <xdr:rowOff>157012</xdr:rowOff>
    </xdr:to>
    <xdr:cxnSp macro="">
      <xdr:nvCxnSpPr>
        <xdr:cNvPr id="3715" name="Elbow Connector 55">
          <a:extLst>
            <a:ext uri="{FF2B5EF4-FFF2-40B4-BE49-F238E27FC236}">
              <a16:creationId xmlns:a16="http://schemas.microsoft.com/office/drawing/2014/main" id="{C8E945BE-A4C2-4802-9D44-D66794D58A17}"/>
            </a:ext>
          </a:extLst>
        </xdr:cNvPr>
        <xdr:cNvCxnSpPr/>
      </xdr:nvCxnSpPr>
      <xdr:spPr>
        <a:xfrm rot="16200000" flipH="1">
          <a:off x="11206211" y="20759210"/>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125392</xdr:colOff>
      <xdr:row>47</xdr:row>
      <xdr:rowOff>77165</xdr:rowOff>
    </xdr:from>
    <xdr:to>
      <xdr:col>10</xdr:col>
      <xdr:colOff>220643</xdr:colOff>
      <xdr:row>48</xdr:row>
      <xdr:rowOff>168273</xdr:rowOff>
    </xdr:to>
    <xdr:cxnSp macro="">
      <xdr:nvCxnSpPr>
        <xdr:cNvPr id="3716" name="Elbow Connector 55">
          <a:extLst>
            <a:ext uri="{FF2B5EF4-FFF2-40B4-BE49-F238E27FC236}">
              <a16:creationId xmlns:a16="http://schemas.microsoft.com/office/drawing/2014/main" id="{9658E393-577C-4F0F-9FE0-D7E034EB6191}"/>
            </a:ext>
          </a:extLst>
        </xdr:cNvPr>
        <xdr:cNvCxnSpPr/>
      </xdr:nvCxnSpPr>
      <xdr:spPr>
        <a:xfrm rot="16200000" flipH="1">
          <a:off x="3271919" y="956633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125392</xdr:colOff>
      <xdr:row>47</xdr:row>
      <xdr:rowOff>67519</xdr:rowOff>
    </xdr:from>
    <xdr:to>
      <xdr:col>12</xdr:col>
      <xdr:colOff>220643</xdr:colOff>
      <xdr:row>48</xdr:row>
      <xdr:rowOff>158627</xdr:rowOff>
    </xdr:to>
    <xdr:cxnSp macro="">
      <xdr:nvCxnSpPr>
        <xdr:cNvPr id="3717" name="Elbow Connector 55">
          <a:extLst>
            <a:ext uri="{FF2B5EF4-FFF2-40B4-BE49-F238E27FC236}">
              <a16:creationId xmlns:a16="http://schemas.microsoft.com/office/drawing/2014/main" id="{802D91F6-A90F-4810-8912-1A6B8739CF69}"/>
            </a:ext>
          </a:extLst>
        </xdr:cNvPr>
        <xdr:cNvCxnSpPr/>
      </xdr:nvCxnSpPr>
      <xdr:spPr>
        <a:xfrm rot="16200000" flipH="1">
          <a:off x="3947109" y="9556688"/>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135038</xdr:colOff>
      <xdr:row>47</xdr:row>
      <xdr:rowOff>96456</xdr:rowOff>
    </xdr:from>
    <xdr:to>
      <xdr:col>14</xdr:col>
      <xdr:colOff>230289</xdr:colOff>
      <xdr:row>48</xdr:row>
      <xdr:rowOff>187564</xdr:rowOff>
    </xdr:to>
    <xdr:cxnSp macro="">
      <xdr:nvCxnSpPr>
        <xdr:cNvPr id="3718" name="Elbow Connector 55">
          <a:extLst>
            <a:ext uri="{FF2B5EF4-FFF2-40B4-BE49-F238E27FC236}">
              <a16:creationId xmlns:a16="http://schemas.microsoft.com/office/drawing/2014/main" id="{9AA48D2E-0933-48C6-A1A5-02EEABAA18FC}"/>
            </a:ext>
          </a:extLst>
        </xdr:cNvPr>
        <xdr:cNvCxnSpPr/>
      </xdr:nvCxnSpPr>
      <xdr:spPr>
        <a:xfrm rot="16200000" flipH="1">
          <a:off x="4603008" y="9585625"/>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104172</xdr:colOff>
      <xdr:row>100</xdr:row>
      <xdr:rowOff>152400</xdr:rowOff>
    </xdr:from>
    <xdr:to>
      <xdr:col>36</xdr:col>
      <xdr:colOff>245720</xdr:colOff>
      <xdr:row>101</xdr:row>
      <xdr:rowOff>131907</xdr:rowOff>
    </xdr:to>
    <xdr:sp macro="" textlink="">
      <xdr:nvSpPr>
        <xdr:cNvPr id="3719" name="6-Point Star 717">
          <a:extLst>
            <a:ext uri="{FF2B5EF4-FFF2-40B4-BE49-F238E27FC236}">
              <a16:creationId xmlns:a16="http://schemas.microsoft.com/office/drawing/2014/main" id="{487E36C5-6413-4195-9ABB-D2D74F64BAA0}"/>
            </a:ext>
          </a:extLst>
        </xdr:cNvPr>
        <xdr:cNvSpPr/>
      </xdr:nvSpPr>
      <xdr:spPr>
        <a:xfrm>
          <a:off x="11929640" y="20147666"/>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82952</xdr:colOff>
      <xdr:row>100</xdr:row>
      <xdr:rowOff>150472</xdr:rowOff>
    </xdr:from>
    <xdr:to>
      <xdr:col>38</xdr:col>
      <xdr:colOff>224500</xdr:colOff>
      <xdr:row>101</xdr:row>
      <xdr:rowOff>129979</xdr:rowOff>
    </xdr:to>
    <xdr:sp macro="" textlink="">
      <xdr:nvSpPr>
        <xdr:cNvPr id="3720" name="6-Point Star 717">
          <a:extLst>
            <a:ext uri="{FF2B5EF4-FFF2-40B4-BE49-F238E27FC236}">
              <a16:creationId xmlns:a16="http://schemas.microsoft.com/office/drawing/2014/main" id="{EB8BBCAE-377C-4A98-84AB-D01569E7D4F7}"/>
            </a:ext>
          </a:extLst>
        </xdr:cNvPr>
        <xdr:cNvSpPr/>
      </xdr:nvSpPr>
      <xdr:spPr>
        <a:xfrm>
          <a:off x="12593256" y="20145738"/>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100314</xdr:colOff>
      <xdr:row>100</xdr:row>
      <xdr:rowOff>167833</xdr:rowOff>
    </xdr:from>
    <xdr:to>
      <xdr:col>42</xdr:col>
      <xdr:colOff>241862</xdr:colOff>
      <xdr:row>101</xdr:row>
      <xdr:rowOff>147340</xdr:rowOff>
    </xdr:to>
    <xdr:sp macro="" textlink="">
      <xdr:nvSpPr>
        <xdr:cNvPr id="3721" name="6-Point Star 717">
          <a:extLst>
            <a:ext uri="{FF2B5EF4-FFF2-40B4-BE49-F238E27FC236}">
              <a16:creationId xmlns:a16="http://schemas.microsoft.com/office/drawing/2014/main" id="{5AED3074-D29C-44E3-9AB6-6F12496B4774}"/>
            </a:ext>
          </a:extLst>
        </xdr:cNvPr>
        <xdr:cNvSpPr/>
      </xdr:nvSpPr>
      <xdr:spPr>
        <a:xfrm>
          <a:off x="13903124" y="2016309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88739</xdr:colOff>
      <xdr:row>100</xdr:row>
      <xdr:rowOff>146613</xdr:rowOff>
    </xdr:from>
    <xdr:to>
      <xdr:col>44</xdr:col>
      <xdr:colOff>230287</xdr:colOff>
      <xdr:row>101</xdr:row>
      <xdr:rowOff>126120</xdr:rowOff>
    </xdr:to>
    <xdr:sp macro="" textlink="">
      <xdr:nvSpPr>
        <xdr:cNvPr id="3722" name="6-Point Star 717">
          <a:extLst>
            <a:ext uri="{FF2B5EF4-FFF2-40B4-BE49-F238E27FC236}">
              <a16:creationId xmlns:a16="http://schemas.microsoft.com/office/drawing/2014/main" id="{263400BA-0287-441E-AFDA-27F3ACAE3333}"/>
            </a:ext>
          </a:extLst>
        </xdr:cNvPr>
        <xdr:cNvSpPr/>
      </xdr:nvSpPr>
      <xdr:spPr>
        <a:xfrm>
          <a:off x="14653549" y="2014187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77164</xdr:colOff>
      <xdr:row>108</xdr:row>
      <xdr:rowOff>192911</xdr:rowOff>
    </xdr:from>
    <xdr:to>
      <xdr:col>2</xdr:col>
      <xdr:colOff>218712</xdr:colOff>
      <xdr:row>109</xdr:row>
      <xdr:rowOff>172417</xdr:rowOff>
    </xdr:to>
    <xdr:sp macro="" textlink="">
      <xdr:nvSpPr>
        <xdr:cNvPr id="3723" name="6-Point Star 717">
          <a:extLst>
            <a:ext uri="{FF2B5EF4-FFF2-40B4-BE49-F238E27FC236}">
              <a16:creationId xmlns:a16="http://schemas.microsoft.com/office/drawing/2014/main" id="{0CF458FC-0058-4E13-8DF6-947595E66AAF}"/>
            </a:ext>
          </a:extLst>
        </xdr:cNvPr>
        <xdr:cNvSpPr/>
      </xdr:nvSpPr>
      <xdr:spPr>
        <a:xfrm>
          <a:off x="617316" y="21789341"/>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115747</xdr:colOff>
      <xdr:row>47</xdr:row>
      <xdr:rowOff>57874</xdr:rowOff>
    </xdr:from>
    <xdr:to>
      <xdr:col>22</xdr:col>
      <xdr:colOff>210998</xdr:colOff>
      <xdr:row>48</xdr:row>
      <xdr:rowOff>155534</xdr:rowOff>
    </xdr:to>
    <xdr:cxnSp macro="">
      <xdr:nvCxnSpPr>
        <xdr:cNvPr id="3724" name="Elbow Connector 55">
          <a:extLst>
            <a:ext uri="{FF2B5EF4-FFF2-40B4-BE49-F238E27FC236}">
              <a16:creationId xmlns:a16="http://schemas.microsoft.com/office/drawing/2014/main" id="{8FBAAB3D-1B7A-480B-9167-2439DDBA1398}"/>
            </a:ext>
          </a:extLst>
        </xdr:cNvPr>
        <xdr:cNvCxnSpPr/>
      </xdr:nvCxnSpPr>
      <xdr:spPr>
        <a:xfrm rot="16200000" flipH="1">
          <a:off x="7252264" y="9550319"/>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115747</xdr:colOff>
      <xdr:row>47</xdr:row>
      <xdr:rowOff>67519</xdr:rowOff>
    </xdr:from>
    <xdr:to>
      <xdr:col>16</xdr:col>
      <xdr:colOff>210998</xdr:colOff>
      <xdr:row>48</xdr:row>
      <xdr:rowOff>165179</xdr:rowOff>
    </xdr:to>
    <xdr:cxnSp macro="">
      <xdr:nvCxnSpPr>
        <xdr:cNvPr id="3725" name="Elbow Connector 55">
          <a:extLst>
            <a:ext uri="{FF2B5EF4-FFF2-40B4-BE49-F238E27FC236}">
              <a16:creationId xmlns:a16="http://schemas.microsoft.com/office/drawing/2014/main" id="{D6608D52-B401-4566-8E55-BEA208DE7E38}"/>
            </a:ext>
          </a:extLst>
        </xdr:cNvPr>
        <xdr:cNvCxnSpPr/>
      </xdr:nvCxnSpPr>
      <xdr:spPr>
        <a:xfrm rot="16200000" flipH="1">
          <a:off x="5226694" y="9559964"/>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135038</xdr:colOff>
      <xdr:row>47</xdr:row>
      <xdr:rowOff>57873</xdr:rowOff>
    </xdr:from>
    <xdr:to>
      <xdr:col>24</xdr:col>
      <xdr:colOff>230289</xdr:colOff>
      <xdr:row>48</xdr:row>
      <xdr:rowOff>155533</xdr:rowOff>
    </xdr:to>
    <xdr:cxnSp macro="">
      <xdr:nvCxnSpPr>
        <xdr:cNvPr id="3726" name="Elbow Connector 55">
          <a:extLst>
            <a:ext uri="{FF2B5EF4-FFF2-40B4-BE49-F238E27FC236}">
              <a16:creationId xmlns:a16="http://schemas.microsoft.com/office/drawing/2014/main" id="{C037F811-B79D-4140-8BD5-4112AB338552}"/>
            </a:ext>
          </a:extLst>
        </xdr:cNvPr>
        <xdr:cNvCxnSpPr/>
      </xdr:nvCxnSpPr>
      <xdr:spPr>
        <a:xfrm rot="16200000" flipH="1">
          <a:off x="7917808" y="9550318"/>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39</xdr:row>
      <xdr:rowOff>67519</xdr:rowOff>
    </xdr:from>
    <xdr:to>
      <xdr:col>44</xdr:col>
      <xdr:colOff>230289</xdr:colOff>
      <xdr:row>40</xdr:row>
      <xdr:rowOff>158628</xdr:rowOff>
    </xdr:to>
    <xdr:cxnSp macro="">
      <xdr:nvCxnSpPr>
        <xdr:cNvPr id="3727" name="Elbow Connector 55">
          <a:extLst>
            <a:ext uri="{FF2B5EF4-FFF2-40B4-BE49-F238E27FC236}">
              <a16:creationId xmlns:a16="http://schemas.microsoft.com/office/drawing/2014/main" id="{FEC7C6FB-0E93-4045-80C6-12A33D92EA0A}"/>
            </a:ext>
          </a:extLst>
        </xdr:cNvPr>
        <xdr:cNvCxnSpPr/>
      </xdr:nvCxnSpPr>
      <xdr:spPr>
        <a:xfrm rot="16200000" flipH="1">
          <a:off x="14576527" y="795552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125394</xdr:colOff>
      <xdr:row>39</xdr:row>
      <xdr:rowOff>48229</xdr:rowOff>
    </xdr:from>
    <xdr:to>
      <xdr:col>16</xdr:col>
      <xdr:colOff>220645</xdr:colOff>
      <xdr:row>40</xdr:row>
      <xdr:rowOff>145891</xdr:rowOff>
    </xdr:to>
    <xdr:cxnSp macro="">
      <xdr:nvCxnSpPr>
        <xdr:cNvPr id="3728" name="Elbow Connector 55">
          <a:extLst>
            <a:ext uri="{FF2B5EF4-FFF2-40B4-BE49-F238E27FC236}">
              <a16:creationId xmlns:a16="http://schemas.microsoft.com/office/drawing/2014/main" id="{6188AF69-27AF-4FB5-992D-D6D879ECDC5D}"/>
            </a:ext>
          </a:extLst>
        </xdr:cNvPr>
        <xdr:cNvCxnSpPr/>
      </xdr:nvCxnSpPr>
      <xdr:spPr>
        <a:xfrm rot="16200000" flipH="1">
          <a:off x="5236341" y="7939510"/>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125393</xdr:colOff>
      <xdr:row>39</xdr:row>
      <xdr:rowOff>67520</xdr:rowOff>
    </xdr:from>
    <xdr:to>
      <xdr:col>22</xdr:col>
      <xdr:colOff>220644</xdr:colOff>
      <xdr:row>40</xdr:row>
      <xdr:rowOff>165182</xdr:rowOff>
    </xdr:to>
    <xdr:cxnSp macro="">
      <xdr:nvCxnSpPr>
        <xdr:cNvPr id="3729" name="Elbow Connector 55">
          <a:extLst>
            <a:ext uri="{FF2B5EF4-FFF2-40B4-BE49-F238E27FC236}">
              <a16:creationId xmlns:a16="http://schemas.microsoft.com/office/drawing/2014/main" id="{562D3785-9398-44D4-BB44-B1D30B94C80A}"/>
            </a:ext>
          </a:extLst>
        </xdr:cNvPr>
        <xdr:cNvCxnSpPr/>
      </xdr:nvCxnSpPr>
      <xdr:spPr>
        <a:xfrm rot="16200000" flipH="1">
          <a:off x="7261910" y="7958801"/>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39</xdr:row>
      <xdr:rowOff>77165</xdr:rowOff>
    </xdr:from>
    <xdr:to>
      <xdr:col>24</xdr:col>
      <xdr:colOff>230290</xdr:colOff>
      <xdr:row>40</xdr:row>
      <xdr:rowOff>174827</xdr:rowOff>
    </xdr:to>
    <xdr:cxnSp macro="">
      <xdr:nvCxnSpPr>
        <xdr:cNvPr id="3730" name="Elbow Connector 55">
          <a:extLst>
            <a:ext uri="{FF2B5EF4-FFF2-40B4-BE49-F238E27FC236}">
              <a16:creationId xmlns:a16="http://schemas.microsoft.com/office/drawing/2014/main" id="{1D1C66CD-6D04-4537-A531-1D7C86D61452}"/>
            </a:ext>
          </a:extLst>
        </xdr:cNvPr>
        <xdr:cNvCxnSpPr/>
      </xdr:nvCxnSpPr>
      <xdr:spPr>
        <a:xfrm rot="16200000" flipH="1">
          <a:off x="7917809" y="7968446"/>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135039</xdr:colOff>
      <xdr:row>39</xdr:row>
      <xdr:rowOff>38583</xdr:rowOff>
    </xdr:from>
    <xdr:to>
      <xdr:col>4</xdr:col>
      <xdr:colOff>232229</xdr:colOff>
      <xdr:row>40</xdr:row>
      <xdr:rowOff>145494</xdr:rowOff>
    </xdr:to>
    <xdr:cxnSp macro="">
      <xdr:nvCxnSpPr>
        <xdr:cNvPr id="3731" name="Elbow Connector 55">
          <a:extLst>
            <a:ext uri="{FF2B5EF4-FFF2-40B4-BE49-F238E27FC236}">
              <a16:creationId xmlns:a16="http://schemas.microsoft.com/office/drawing/2014/main" id="{7E30F109-4C68-4C54-A37D-711B1464DB3B}"/>
            </a:ext>
          </a:extLst>
        </xdr:cNvPr>
        <xdr:cNvCxnSpPr/>
      </xdr:nvCxnSpPr>
      <xdr:spPr>
        <a:xfrm rot="16200000" flipH="1">
          <a:off x="1210482" y="793352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31</xdr:row>
      <xdr:rowOff>77165</xdr:rowOff>
    </xdr:from>
    <xdr:to>
      <xdr:col>24</xdr:col>
      <xdr:colOff>232229</xdr:colOff>
      <xdr:row>32</xdr:row>
      <xdr:rowOff>184075</xdr:rowOff>
    </xdr:to>
    <xdr:cxnSp macro="">
      <xdr:nvCxnSpPr>
        <xdr:cNvPr id="3732" name="Elbow Connector 55">
          <a:extLst>
            <a:ext uri="{FF2B5EF4-FFF2-40B4-BE49-F238E27FC236}">
              <a16:creationId xmlns:a16="http://schemas.microsoft.com/office/drawing/2014/main" id="{31346D21-2A3C-40CB-BE56-A7E09A417E01}"/>
            </a:ext>
          </a:extLst>
        </xdr:cNvPr>
        <xdr:cNvCxnSpPr/>
      </xdr:nvCxnSpPr>
      <xdr:spPr>
        <a:xfrm rot="16200000" flipH="1">
          <a:off x="7914153" y="637093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154330</xdr:colOff>
      <xdr:row>95</xdr:row>
      <xdr:rowOff>57874</xdr:rowOff>
    </xdr:from>
    <xdr:to>
      <xdr:col>6</xdr:col>
      <xdr:colOff>251520</xdr:colOff>
      <xdr:row>96</xdr:row>
      <xdr:rowOff>164784</xdr:rowOff>
    </xdr:to>
    <xdr:cxnSp macro="">
      <xdr:nvCxnSpPr>
        <xdr:cNvPr id="3733" name="Elbow Connector 55">
          <a:extLst>
            <a:ext uri="{FF2B5EF4-FFF2-40B4-BE49-F238E27FC236}">
              <a16:creationId xmlns:a16="http://schemas.microsoft.com/office/drawing/2014/main" id="{EFA212C4-D19D-4730-97E6-1FF76EA2E960}"/>
            </a:ext>
          </a:extLst>
        </xdr:cNvPr>
        <xdr:cNvCxnSpPr/>
      </xdr:nvCxnSpPr>
      <xdr:spPr>
        <a:xfrm rot="16200000" flipH="1">
          <a:off x="1876026" y="19238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125393</xdr:colOff>
      <xdr:row>87</xdr:row>
      <xdr:rowOff>28938</xdr:rowOff>
    </xdr:from>
    <xdr:to>
      <xdr:col>14</xdr:col>
      <xdr:colOff>222583</xdr:colOff>
      <xdr:row>88</xdr:row>
      <xdr:rowOff>135848</xdr:rowOff>
    </xdr:to>
    <xdr:cxnSp macro="">
      <xdr:nvCxnSpPr>
        <xdr:cNvPr id="3734" name="Elbow Connector 55">
          <a:extLst>
            <a:ext uri="{FF2B5EF4-FFF2-40B4-BE49-F238E27FC236}">
              <a16:creationId xmlns:a16="http://schemas.microsoft.com/office/drawing/2014/main" id="{7FD014B8-5C55-4A21-988E-23C89ED91395}"/>
            </a:ext>
          </a:extLst>
        </xdr:cNvPr>
        <xdr:cNvCxnSpPr/>
      </xdr:nvCxnSpPr>
      <xdr:spPr>
        <a:xfrm rot="16200000" flipH="1">
          <a:off x="4586431"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126787</xdr:colOff>
      <xdr:row>87</xdr:row>
      <xdr:rowOff>47051</xdr:rowOff>
    </xdr:from>
    <xdr:to>
      <xdr:col>10</xdr:col>
      <xdr:colOff>223977</xdr:colOff>
      <xdr:row>88</xdr:row>
      <xdr:rowOff>153961</xdr:rowOff>
    </xdr:to>
    <xdr:cxnSp macro="">
      <xdr:nvCxnSpPr>
        <xdr:cNvPr id="3736" name="Elbow Connector 55">
          <a:extLst>
            <a:ext uri="{FF2B5EF4-FFF2-40B4-BE49-F238E27FC236}">
              <a16:creationId xmlns:a16="http://schemas.microsoft.com/office/drawing/2014/main" id="{88182617-A0A4-4DB7-BCC2-AA5EB2542522}"/>
            </a:ext>
          </a:extLst>
        </xdr:cNvPr>
        <xdr:cNvCxnSpPr/>
      </xdr:nvCxnSpPr>
      <xdr:spPr>
        <a:xfrm rot="16200000" flipH="1">
          <a:off x="3263060" y="1778957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125393</xdr:colOff>
      <xdr:row>79</xdr:row>
      <xdr:rowOff>48229</xdr:rowOff>
    </xdr:from>
    <xdr:to>
      <xdr:col>44</xdr:col>
      <xdr:colOff>222583</xdr:colOff>
      <xdr:row>80</xdr:row>
      <xdr:rowOff>155139</xdr:rowOff>
    </xdr:to>
    <xdr:cxnSp macro="">
      <xdr:nvCxnSpPr>
        <xdr:cNvPr id="3737" name="Elbow Connector 55">
          <a:extLst>
            <a:ext uri="{FF2B5EF4-FFF2-40B4-BE49-F238E27FC236}">
              <a16:creationId xmlns:a16="http://schemas.microsoft.com/office/drawing/2014/main" id="{69717F8C-30FE-4FED-A832-DEBD0DFFE135}"/>
            </a:ext>
          </a:extLst>
        </xdr:cNvPr>
        <xdr:cNvCxnSpPr/>
      </xdr:nvCxnSpPr>
      <xdr:spPr>
        <a:xfrm rot="16200000" flipH="1">
          <a:off x="14559950" y="1602615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115748</xdr:colOff>
      <xdr:row>87</xdr:row>
      <xdr:rowOff>57874</xdr:rowOff>
    </xdr:from>
    <xdr:to>
      <xdr:col>2</xdr:col>
      <xdr:colOff>212938</xdr:colOff>
      <xdr:row>88</xdr:row>
      <xdr:rowOff>164784</xdr:rowOff>
    </xdr:to>
    <xdr:cxnSp macro="">
      <xdr:nvCxnSpPr>
        <xdr:cNvPr id="3738" name="Elbow Connector 55">
          <a:extLst>
            <a:ext uri="{FF2B5EF4-FFF2-40B4-BE49-F238E27FC236}">
              <a16:creationId xmlns:a16="http://schemas.microsoft.com/office/drawing/2014/main" id="{02B5462B-AE14-4B64-9B8F-978D300089EA}"/>
            </a:ext>
          </a:extLst>
        </xdr:cNvPr>
        <xdr:cNvCxnSpPr/>
      </xdr:nvCxnSpPr>
      <xdr:spPr>
        <a:xfrm rot="16200000" flipH="1">
          <a:off x="525647" y="17636962"/>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106102</xdr:colOff>
      <xdr:row>87</xdr:row>
      <xdr:rowOff>57875</xdr:rowOff>
    </xdr:from>
    <xdr:to>
      <xdr:col>4</xdr:col>
      <xdr:colOff>203292</xdr:colOff>
      <xdr:row>88</xdr:row>
      <xdr:rowOff>164785</xdr:rowOff>
    </xdr:to>
    <xdr:cxnSp macro="">
      <xdr:nvCxnSpPr>
        <xdr:cNvPr id="3739" name="Elbow Connector 55">
          <a:extLst>
            <a:ext uri="{FF2B5EF4-FFF2-40B4-BE49-F238E27FC236}">
              <a16:creationId xmlns:a16="http://schemas.microsoft.com/office/drawing/2014/main" id="{AF07FCB5-FC95-47D8-91AD-E8CB293D9081}"/>
            </a:ext>
          </a:extLst>
        </xdr:cNvPr>
        <xdr:cNvCxnSpPr/>
      </xdr:nvCxnSpPr>
      <xdr:spPr>
        <a:xfrm rot="16200000" flipH="1">
          <a:off x="1181545" y="1763696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115748</xdr:colOff>
      <xdr:row>31</xdr:row>
      <xdr:rowOff>48228</xdr:rowOff>
    </xdr:from>
    <xdr:to>
      <xdr:col>18</xdr:col>
      <xdr:colOff>212938</xdr:colOff>
      <xdr:row>32</xdr:row>
      <xdr:rowOff>155138</xdr:rowOff>
    </xdr:to>
    <xdr:cxnSp macro="">
      <xdr:nvCxnSpPr>
        <xdr:cNvPr id="3740" name="Elbow Connector 55">
          <a:extLst>
            <a:ext uri="{FF2B5EF4-FFF2-40B4-BE49-F238E27FC236}">
              <a16:creationId xmlns:a16="http://schemas.microsoft.com/office/drawing/2014/main" id="{A00624F0-F8E2-42DC-84FF-25A4F8672FB9}"/>
            </a:ext>
          </a:extLst>
        </xdr:cNvPr>
        <xdr:cNvCxnSpPr/>
      </xdr:nvCxnSpPr>
      <xdr:spPr>
        <a:xfrm rot="16200000" flipH="1">
          <a:off x="5956103" y="634200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106102</xdr:colOff>
      <xdr:row>23</xdr:row>
      <xdr:rowOff>67520</xdr:rowOff>
    </xdr:from>
    <xdr:to>
      <xdr:col>38</xdr:col>
      <xdr:colOff>203292</xdr:colOff>
      <xdr:row>24</xdr:row>
      <xdr:rowOff>174430</xdr:rowOff>
    </xdr:to>
    <xdr:cxnSp macro="">
      <xdr:nvCxnSpPr>
        <xdr:cNvPr id="3741" name="Elbow Connector 55">
          <a:extLst>
            <a:ext uri="{FF2B5EF4-FFF2-40B4-BE49-F238E27FC236}">
              <a16:creationId xmlns:a16="http://schemas.microsoft.com/office/drawing/2014/main" id="{5140DBF6-3149-4D15-A45B-F9B985953BBD}"/>
            </a:ext>
          </a:extLst>
        </xdr:cNvPr>
        <xdr:cNvCxnSpPr/>
      </xdr:nvCxnSpPr>
      <xdr:spPr>
        <a:xfrm rot="16200000" flipH="1">
          <a:off x="12486153" y="4760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144684</xdr:colOff>
      <xdr:row>31</xdr:row>
      <xdr:rowOff>38583</xdr:rowOff>
    </xdr:from>
    <xdr:to>
      <xdr:col>6</xdr:col>
      <xdr:colOff>241874</xdr:colOff>
      <xdr:row>32</xdr:row>
      <xdr:rowOff>145493</xdr:rowOff>
    </xdr:to>
    <xdr:cxnSp macro="">
      <xdr:nvCxnSpPr>
        <xdr:cNvPr id="3742" name="Elbow Connector 55">
          <a:extLst>
            <a:ext uri="{FF2B5EF4-FFF2-40B4-BE49-F238E27FC236}">
              <a16:creationId xmlns:a16="http://schemas.microsoft.com/office/drawing/2014/main" id="{41758728-B9E0-4282-9A3B-91EB0545A657}"/>
            </a:ext>
          </a:extLst>
        </xdr:cNvPr>
        <xdr:cNvCxnSpPr/>
      </xdr:nvCxnSpPr>
      <xdr:spPr>
        <a:xfrm rot="16200000" flipH="1">
          <a:off x="1866380" y="633235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163976</xdr:colOff>
      <xdr:row>87</xdr:row>
      <xdr:rowOff>28938</xdr:rowOff>
    </xdr:from>
    <xdr:to>
      <xdr:col>8</xdr:col>
      <xdr:colOff>259227</xdr:colOff>
      <xdr:row>88</xdr:row>
      <xdr:rowOff>128075</xdr:rowOff>
    </xdr:to>
    <xdr:cxnSp macro="">
      <xdr:nvCxnSpPr>
        <xdr:cNvPr id="3743" name="Elbow Connector 55">
          <a:extLst>
            <a:ext uri="{FF2B5EF4-FFF2-40B4-BE49-F238E27FC236}">
              <a16:creationId xmlns:a16="http://schemas.microsoft.com/office/drawing/2014/main" id="{8339E377-05CE-4BE6-99D7-A9EED516A146}"/>
            </a:ext>
          </a:extLst>
        </xdr:cNvPr>
        <xdr:cNvCxnSpPr/>
      </xdr:nvCxnSpPr>
      <xdr:spPr>
        <a:xfrm rot="16200000" flipH="1">
          <a:off x="2554135" y="17605108"/>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163976</xdr:colOff>
      <xdr:row>71</xdr:row>
      <xdr:rowOff>48229</xdr:rowOff>
    </xdr:from>
    <xdr:to>
      <xdr:col>20</xdr:col>
      <xdr:colOff>259227</xdr:colOff>
      <xdr:row>72</xdr:row>
      <xdr:rowOff>147366</xdr:rowOff>
    </xdr:to>
    <xdr:cxnSp macro="">
      <xdr:nvCxnSpPr>
        <xdr:cNvPr id="3744" name="Elbow Connector 55">
          <a:extLst>
            <a:ext uri="{FF2B5EF4-FFF2-40B4-BE49-F238E27FC236}">
              <a16:creationId xmlns:a16="http://schemas.microsoft.com/office/drawing/2014/main" id="{6547CE47-7DFC-4A1E-AD56-1006B24AD284}"/>
            </a:ext>
          </a:extLst>
        </xdr:cNvPr>
        <xdr:cNvCxnSpPr/>
      </xdr:nvCxnSpPr>
      <xdr:spPr>
        <a:xfrm rot="16200000" flipH="1">
          <a:off x="6653502" y="14422070"/>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144685</xdr:colOff>
      <xdr:row>71</xdr:row>
      <xdr:rowOff>19292</xdr:rowOff>
    </xdr:from>
    <xdr:to>
      <xdr:col>12</xdr:col>
      <xdr:colOff>239936</xdr:colOff>
      <xdr:row>72</xdr:row>
      <xdr:rowOff>118429</xdr:rowOff>
    </xdr:to>
    <xdr:cxnSp macro="">
      <xdr:nvCxnSpPr>
        <xdr:cNvPr id="3745" name="Elbow Connector 55">
          <a:extLst>
            <a:ext uri="{FF2B5EF4-FFF2-40B4-BE49-F238E27FC236}">
              <a16:creationId xmlns:a16="http://schemas.microsoft.com/office/drawing/2014/main" id="{228F62D3-C66F-411F-B62A-DE352320F5D3}"/>
            </a:ext>
          </a:extLst>
        </xdr:cNvPr>
        <xdr:cNvCxnSpPr/>
      </xdr:nvCxnSpPr>
      <xdr:spPr>
        <a:xfrm rot="16200000" flipH="1">
          <a:off x="3962388" y="14393133"/>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115748</xdr:colOff>
      <xdr:row>87</xdr:row>
      <xdr:rowOff>28938</xdr:rowOff>
    </xdr:from>
    <xdr:to>
      <xdr:col>12</xdr:col>
      <xdr:colOff>212938</xdr:colOff>
      <xdr:row>88</xdr:row>
      <xdr:rowOff>135848</xdr:rowOff>
    </xdr:to>
    <xdr:cxnSp macro="">
      <xdr:nvCxnSpPr>
        <xdr:cNvPr id="3746" name="Elbow Connector 55">
          <a:extLst>
            <a:ext uri="{FF2B5EF4-FFF2-40B4-BE49-F238E27FC236}">
              <a16:creationId xmlns:a16="http://schemas.microsoft.com/office/drawing/2014/main" id="{59F43535-0E83-46B1-8E89-18829BE040C5}"/>
            </a:ext>
          </a:extLst>
        </xdr:cNvPr>
        <xdr:cNvCxnSpPr/>
      </xdr:nvCxnSpPr>
      <xdr:spPr>
        <a:xfrm rot="16200000" flipH="1">
          <a:off x="3930533"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135039</xdr:colOff>
      <xdr:row>87</xdr:row>
      <xdr:rowOff>48228</xdr:rowOff>
    </xdr:from>
    <xdr:to>
      <xdr:col>6</xdr:col>
      <xdr:colOff>232229</xdr:colOff>
      <xdr:row>88</xdr:row>
      <xdr:rowOff>155138</xdr:rowOff>
    </xdr:to>
    <xdr:cxnSp macro="">
      <xdr:nvCxnSpPr>
        <xdr:cNvPr id="3747" name="Elbow Connector 55">
          <a:extLst>
            <a:ext uri="{FF2B5EF4-FFF2-40B4-BE49-F238E27FC236}">
              <a16:creationId xmlns:a16="http://schemas.microsoft.com/office/drawing/2014/main" id="{8BBAA355-8B20-4DB7-A9FD-69BF33785FA9}"/>
            </a:ext>
          </a:extLst>
        </xdr:cNvPr>
        <xdr:cNvCxnSpPr/>
      </xdr:nvCxnSpPr>
      <xdr:spPr>
        <a:xfrm rot="16200000" flipH="1">
          <a:off x="1856735" y="1762731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144684</xdr:colOff>
      <xdr:row>71</xdr:row>
      <xdr:rowOff>48229</xdr:rowOff>
    </xdr:from>
    <xdr:to>
      <xdr:col>8</xdr:col>
      <xdr:colOff>241874</xdr:colOff>
      <xdr:row>72</xdr:row>
      <xdr:rowOff>155139</xdr:rowOff>
    </xdr:to>
    <xdr:cxnSp macro="">
      <xdr:nvCxnSpPr>
        <xdr:cNvPr id="3748" name="Elbow Connector 55">
          <a:extLst>
            <a:ext uri="{FF2B5EF4-FFF2-40B4-BE49-F238E27FC236}">
              <a16:creationId xmlns:a16="http://schemas.microsoft.com/office/drawing/2014/main" id="{A4A48AC1-185D-4011-9B87-81B1F7E0B22B}"/>
            </a:ext>
          </a:extLst>
        </xdr:cNvPr>
        <xdr:cNvCxnSpPr/>
      </xdr:nvCxnSpPr>
      <xdr:spPr>
        <a:xfrm rot="16200000" flipH="1">
          <a:off x="2531925" y="14424988"/>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96456</xdr:colOff>
      <xdr:row>71</xdr:row>
      <xdr:rowOff>57875</xdr:rowOff>
    </xdr:from>
    <xdr:to>
      <xdr:col>6</xdr:col>
      <xdr:colOff>193646</xdr:colOff>
      <xdr:row>72</xdr:row>
      <xdr:rowOff>164785</xdr:rowOff>
    </xdr:to>
    <xdr:cxnSp macro="">
      <xdr:nvCxnSpPr>
        <xdr:cNvPr id="3749" name="Elbow Connector 55">
          <a:extLst>
            <a:ext uri="{FF2B5EF4-FFF2-40B4-BE49-F238E27FC236}">
              <a16:creationId xmlns:a16="http://schemas.microsoft.com/office/drawing/2014/main" id="{3C327A3F-7C71-4B33-BF57-3C2F6CBB01DE}"/>
            </a:ext>
          </a:extLst>
        </xdr:cNvPr>
        <xdr:cNvCxnSpPr/>
      </xdr:nvCxnSpPr>
      <xdr:spPr>
        <a:xfrm rot="16200000" flipH="1">
          <a:off x="1818152" y="14434634"/>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115748</xdr:colOff>
      <xdr:row>63</xdr:row>
      <xdr:rowOff>67520</xdr:rowOff>
    </xdr:from>
    <xdr:to>
      <xdr:col>36</xdr:col>
      <xdr:colOff>212938</xdr:colOff>
      <xdr:row>64</xdr:row>
      <xdr:rowOff>174430</xdr:rowOff>
    </xdr:to>
    <xdr:cxnSp macro="">
      <xdr:nvCxnSpPr>
        <xdr:cNvPr id="3750" name="Elbow Connector 55">
          <a:extLst>
            <a:ext uri="{FF2B5EF4-FFF2-40B4-BE49-F238E27FC236}">
              <a16:creationId xmlns:a16="http://schemas.microsoft.com/office/drawing/2014/main" id="{011F6AF8-4B35-4BD2-95D3-B548DFF6CDE4}"/>
            </a:ext>
          </a:extLst>
        </xdr:cNvPr>
        <xdr:cNvCxnSpPr/>
      </xdr:nvCxnSpPr>
      <xdr:spPr>
        <a:xfrm rot="16200000" flipH="1">
          <a:off x="11810963" y="1284311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135467</xdr:colOff>
      <xdr:row>63</xdr:row>
      <xdr:rowOff>59267</xdr:rowOff>
    </xdr:from>
    <xdr:to>
      <xdr:col>34</xdr:col>
      <xdr:colOff>232657</xdr:colOff>
      <xdr:row>64</xdr:row>
      <xdr:rowOff>166177</xdr:rowOff>
    </xdr:to>
    <xdr:cxnSp macro="">
      <xdr:nvCxnSpPr>
        <xdr:cNvPr id="3735" name="Elbow Connector 55">
          <a:extLst>
            <a:ext uri="{FF2B5EF4-FFF2-40B4-BE49-F238E27FC236}">
              <a16:creationId xmlns:a16="http://schemas.microsoft.com/office/drawing/2014/main" id="{9E151929-F0EA-4D33-BB1E-CFE14C6027F5}"/>
            </a:ext>
          </a:extLst>
        </xdr:cNvPr>
        <xdr:cNvCxnSpPr/>
      </xdr:nvCxnSpPr>
      <xdr:spPr>
        <a:xfrm rot="16200000" flipH="1">
          <a:off x="11154207"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110067</xdr:colOff>
      <xdr:row>63</xdr:row>
      <xdr:rowOff>76200</xdr:rowOff>
    </xdr:from>
    <xdr:to>
      <xdr:col>32</xdr:col>
      <xdr:colOff>207257</xdr:colOff>
      <xdr:row>64</xdr:row>
      <xdr:rowOff>183110</xdr:rowOff>
    </xdr:to>
    <xdr:cxnSp macro="">
      <xdr:nvCxnSpPr>
        <xdr:cNvPr id="3751" name="Elbow Connector 55">
          <a:extLst>
            <a:ext uri="{FF2B5EF4-FFF2-40B4-BE49-F238E27FC236}">
              <a16:creationId xmlns:a16="http://schemas.microsoft.com/office/drawing/2014/main" id="{CCFA87CF-3445-4607-A6DE-37FC826AA4BC}"/>
            </a:ext>
          </a:extLst>
        </xdr:cNvPr>
        <xdr:cNvCxnSpPr/>
      </xdr:nvCxnSpPr>
      <xdr:spPr>
        <a:xfrm rot="16200000" flipH="1">
          <a:off x="10485340" y="129673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110067</xdr:colOff>
      <xdr:row>63</xdr:row>
      <xdr:rowOff>50800</xdr:rowOff>
    </xdr:from>
    <xdr:to>
      <xdr:col>30</xdr:col>
      <xdr:colOff>207257</xdr:colOff>
      <xdr:row>64</xdr:row>
      <xdr:rowOff>157710</xdr:rowOff>
    </xdr:to>
    <xdr:cxnSp macro="">
      <xdr:nvCxnSpPr>
        <xdr:cNvPr id="3752" name="Elbow Connector 55">
          <a:extLst>
            <a:ext uri="{FF2B5EF4-FFF2-40B4-BE49-F238E27FC236}">
              <a16:creationId xmlns:a16="http://schemas.microsoft.com/office/drawing/2014/main" id="{637F29AA-9D09-4E18-A620-11F3CD43EB81}"/>
            </a:ext>
          </a:extLst>
        </xdr:cNvPr>
        <xdr:cNvCxnSpPr/>
      </xdr:nvCxnSpPr>
      <xdr:spPr>
        <a:xfrm rot="16200000" flipH="1">
          <a:off x="9816474" y="129419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169333</xdr:colOff>
      <xdr:row>63</xdr:row>
      <xdr:rowOff>59267</xdr:rowOff>
    </xdr:from>
    <xdr:to>
      <xdr:col>28</xdr:col>
      <xdr:colOff>266523</xdr:colOff>
      <xdr:row>64</xdr:row>
      <xdr:rowOff>166177</xdr:rowOff>
    </xdr:to>
    <xdr:cxnSp macro="">
      <xdr:nvCxnSpPr>
        <xdr:cNvPr id="3754" name="Elbow Connector 55">
          <a:extLst>
            <a:ext uri="{FF2B5EF4-FFF2-40B4-BE49-F238E27FC236}">
              <a16:creationId xmlns:a16="http://schemas.microsoft.com/office/drawing/2014/main" id="{5FDF94AB-CED3-47E0-9D8D-272EC135D178}"/>
            </a:ext>
          </a:extLst>
        </xdr:cNvPr>
        <xdr:cNvCxnSpPr/>
      </xdr:nvCxnSpPr>
      <xdr:spPr>
        <a:xfrm rot="16200000" flipH="1">
          <a:off x="9232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101600</xdr:colOff>
      <xdr:row>63</xdr:row>
      <xdr:rowOff>42333</xdr:rowOff>
    </xdr:from>
    <xdr:to>
      <xdr:col>26</xdr:col>
      <xdr:colOff>198790</xdr:colOff>
      <xdr:row>64</xdr:row>
      <xdr:rowOff>149243</xdr:rowOff>
    </xdr:to>
    <xdr:cxnSp macro="">
      <xdr:nvCxnSpPr>
        <xdr:cNvPr id="3755" name="Elbow Connector 55">
          <a:extLst>
            <a:ext uri="{FF2B5EF4-FFF2-40B4-BE49-F238E27FC236}">
              <a16:creationId xmlns:a16="http://schemas.microsoft.com/office/drawing/2014/main" id="{D8CD8A07-B22D-48FC-AB50-EF819EF2E0B3}"/>
            </a:ext>
          </a:extLst>
        </xdr:cNvPr>
        <xdr:cNvCxnSpPr/>
      </xdr:nvCxnSpPr>
      <xdr:spPr>
        <a:xfrm rot="16200000" flipH="1">
          <a:off x="8495673" y="12933460"/>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63</xdr:row>
      <xdr:rowOff>84667</xdr:rowOff>
    </xdr:from>
    <xdr:to>
      <xdr:col>24</xdr:col>
      <xdr:colOff>249590</xdr:colOff>
      <xdr:row>64</xdr:row>
      <xdr:rowOff>191577</xdr:rowOff>
    </xdr:to>
    <xdr:cxnSp macro="">
      <xdr:nvCxnSpPr>
        <xdr:cNvPr id="3756" name="Elbow Connector 55">
          <a:extLst>
            <a:ext uri="{FF2B5EF4-FFF2-40B4-BE49-F238E27FC236}">
              <a16:creationId xmlns:a16="http://schemas.microsoft.com/office/drawing/2014/main" id="{B920F63A-6859-4007-91C6-74C932B99F5D}"/>
            </a:ext>
          </a:extLst>
        </xdr:cNvPr>
        <xdr:cNvCxnSpPr/>
      </xdr:nvCxnSpPr>
      <xdr:spPr>
        <a:xfrm rot="16200000" flipH="1">
          <a:off x="7903007" y="129757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101600</xdr:colOff>
      <xdr:row>63</xdr:row>
      <xdr:rowOff>59266</xdr:rowOff>
    </xdr:from>
    <xdr:to>
      <xdr:col>22</xdr:col>
      <xdr:colOff>198790</xdr:colOff>
      <xdr:row>64</xdr:row>
      <xdr:rowOff>166176</xdr:rowOff>
    </xdr:to>
    <xdr:cxnSp macro="">
      <xdr:nvCxnSpPr>
        <xdr:cNvPr id="3757" name="Elbow Connector 55">
          <a:extLst>
            <a:ext uri="{FF2B5EF4-FFF2-40B4-BE49-F238E27FC236}">
              <a16:creationId xmlns:a16="http://schemas.microsoft.com/office/drawing/2014/main" id="{148E5CEF-DF8F-473D-9428-908AF707D94A}"/>
            </a:ext>
          </a:extLst>
        </xdr:cNvPr>
        <xdr:cNvCxnSpPr/>
      </xdr:nvCxnSpPr>
      <xdr:spPr>
        <a:xfrm rot="16200000" flipH="1">
          <a:off x="7208740" y="129503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135466</xdr:colOff>
      <xdr:row>101</xdr:row>
      <xdr:rowOff>42334</xdr:rowOff>
    </xdr:from>
    <xdr:to>
      <xdr:col>26</xdr:col>
      <xdr:colOff>230717</xdr:colOff>
      <xdr:row>101</xdr:row>
      <xdr:rowOff>190501</xdr:rowOff>
    </xdr:to>
    <xdr:sp macro="" textlink="">
      <xdr:nvSpPr>
        <xdr:cNvPr id="3758" name="Freeform 10707">
          <a:extLst>
            <a:ext uri="{FF2B5EF4-FFF2-40B4-BE49-F238E27FC236}">
              <a16:creationId xmlns:a16="http://schemas.microsoft.com/office/drawing/2014/main" id="{81CB9E2B-46BB-4716-BE81-46F6659A94D7}"/>
            </a:ext>
          </a:extLst>
        </xdr:cNvPr>
        <xdr:cNvSpPr>
          <a:spLocks/>
        </xdr:cNvSpPr>
      </xdr:nvSpPr>
      <xdr:spPr bwMode="auto">
        <a:xfrm>
          <a:off x="8017933" y="20497801"/>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194734</xdr:colOff>
      <xdr:row>101</xdr:row>
      <xdr:rowOff>42333</xdr:rowOff>
    </xdr:from>
    <xdr:to>
      <xdr:col>28</xdr:col>
      <xdr:colOff>143933</xdr:colOff>
      <xdr:row>101</xdr:row>
      <xdr:rowOff>182033</xdr:rowOff>
    </xdr:to>
    <xdr:sp macro="" textlink="">
      <xdr:nvSpPr>
        <xdr:cNvPr id="3759" name="Freeform 10707">
          <a:extLst>
            <a:ext uri="{FF2B5EF4-FFF2-40B4-BE49-F238E27FC236}">
              <a16:creationId xmlns:a16="http://schemas.microsoft.com/office/drawing/2014/main" id="{991F6585-68DD-4371-81F3-430AC64FC0C9}"/>
            </a:ext>
          </a:extLst>
        </xdr:cNvPr>
        <xdr:cNvSpPr>
          <a:spLocks/>
        </xdr:cNvSpPr>
      </xdr:nvSpPr>
      <xdr:spPr bwMode="auto">
        <a:xfrm>
          <a:off x="8720667" y="20497800"/>
          <a:ext cx="618066" cy="1397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215080</xdr:colOff>
      <xdr:row>109</xdr:row>
      <xdr:rowOff>102419</xdr:rowOff>
    </xdr:from>
    <xdr:to>
      <xdr:col>4</xdr:col>
      <xdr:colOff>230715</xdr:colOff>
      <xdr:row>110</xdr:row>
      <xdr:rowOff>29634</xdr:rowOff>
    </xdr:to>
    <xdr:sp macro="" textlink="">
      <xdr:nvSpPr>
        <xdr:cNvPr id="3760" name="Freeform 10707">
          <a:extLst>
            <a:ext uri="{FF2B5EF4-FFF2-40B4-BE49-F238E27FC236}">
              <a16:creationId xmlns:a16="http://schemas.microsoft.com/office/drawing/2014/main" id="{8F70C034-D44D-4EE4-8BA2-D08F6D096E3A}"/>
            </a:ext>
          </a:extLst>
        </xdr:cNvPr>
        <xdr:cNvSpPr>
          <a:spLocks/>
        </xdr:cNvSpPr>
      </xdr:nvSpPr>
      <xdr:spPr bwMode="auto">
        <a:xfrm>
          <a:off x="737419" y="22163548"/>
          <a:ext cx="671119" cy="1218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101600</xdr:colOff>
      <xdr:row>63</xdr:row>
      <xdr:rowOff>59267</xdr:rowOff>
    </xdr:from>
    <xdr:to>
      <xdr:col>20</xdr:col>
      <xdr:colOff>198790</xdr:colOff>
      <xdr:row>64</xdr:row>
      <xdr:rowOff>166177</xdr:rowOff>
    </xdr:to>
    <xdr:cxnSp macro="">
      <xdr:nvCxnSpPr>
        <xdr:cNvPr id="3761" name="Elbow Connector 55">
          <a:extLst>
            <a:ext uri="{FF2B5EF4-FFF2-40B4-BE49-F238E27FC236}">
              <a16:creationId xmlns:a16="http://schemas.microsoft.com/office/drawing/2014/main" id="{DC9E7539-8ABF-4632-A06B-7641F5D8A69B}"/>
            </a:ext>
          </a:extLst>
        </xdr:cNvPr>
        <xdr:cNvCxnSpPr/>
      </xdr:nvCxnSpPr>
      <xdr:spPr>
        <a:xfrm rot="16200000" flipH="1">
          <a:off x="6565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63</xdr:row>
      <xdr:rowOff>67734</xdr:rowOff>
    </xdr:from>
    <xdr:to>
      <xdr:col>2</xdr:col>
      <xdr:colOff>224190</xdr:colOff>
      <xdr:row>64</xdr:row>
      <xdr:rowOff>174644</xdr:rowOff>
    </xdr:to>
    <xdr:cxnSp macro="">
      <xdr:nvCxnSpPr>
        <xdr:cNvPr id="3763" name="Elbow Connector 55">
          <a:extLst>
            <a:ext uri="{FF2B5EF4-FFF2-40B4-BE49-F238E27FC236}">
              <a16:creationId xmlns:a16="http://schemas.microsoft.com/office/drawing/2014/main" id="{98BDB29D-0C60-4FAA-8EBF-3F6D50766737}"/>
            </a:ext>
          </a:extLst>
        </xdr:cNvPr>
        <xdr:cNvCxnSpPr/>
      </xdr:nvCxnSpPr>
      <xdr:spPr>
        <a:xfrm rot="16200000" flipH="1">
          <a:off x="537007" y="12958861"/>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152400</xdr:colOff>
      <xdr:row>55</xdr:row>
      <xdr:rowOff>50800</xdr:rowOff>
    </xdr:from>
    <xdr:to>
      <xdr:col>44</xdr:col>
      <xdr:colOff>249590</xdr:colOff>
      <xdr:row>56</xdr:row>
      <xdr:rowOff>157710</xdr:rowOff>
    </xdr:to>
    <xdr:cxnSp macro="">
      <xdr:nvCxnSpPr>
        <xdr:cNvPr id="3764" name="Elbow Connector 55">
          <a:extLst>
            <a:ext uri="{FF2B5EF4-FFF2-40B4-BE49-F238E27FC236}">
              <a16:creationId xmlns:a16="http://schemas.microsoft.com/office/drawing/2014/main" id="{EED4E63F-ABCB-442B-8A73-A9AB227988F4}"/>
            </a:ext>
          </a:extLst>
        </xdr:cNvPr>
        <xdr:cNvCxnSpPr/>
      </xdr:nvCxnSpPr>
      <xdr:spPr>
        <a:xfrm rot="16200000" flipH="1">
          <a:off x="14549340" y="113247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152400</xdr:colOff>
      <xdr:row>55</xdr:row>
      <xdr:rowOff>76200</xdr:rowOff>
    </xdr:from>
    <xdr:to>
      <xdr:col>38</xdr:col>
      <xdr:colOff>228208</xdr:colOff>
      <xdr:row>56</xdr:row>
      <xdr:rowOff>126738</xdr:rowOff>
    </xdr:to>
    <xdr:cxnSp macro="">
      <xdr:nvCxnSpPr>
        <xdr:cNvPr id="3683" name="Elbow Connector 55">
          <a:extLst>
            <a:ext uri="{FF2B5EF4-FFF2-40B4-BE49-F238E27FC236}">
              <a16:creationId xmlns:a16="http://schemas.microsoft.com/office/drawing/2014/main" id="{D6F01D66-62D9-47A3-91AD-278D8BA41DA9}"/>
            </a:ext>
          </a:extLst>
        </xdr:cNvPr>
        <xdr:cNvCxnSpPr/>
      </xdr:nvCxnSpPr>
      <xdr:spPr>
        <a:xfrm rot="16200000" flipH="1">
          <a:off x="12517902" y="113326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152400</xdr:colOff>
      <xdr:row>55</xdr:row>
      <xdr:rowOff>93134</xdr:rowOff>
    </xdr:from>
    <xdr:to>
      <xdr:col>36</xdr:col>
      <xdr:colOff>228208</xdr:colOff>
      <xdr:row>56</xdr:row>
      <xdr:rowOff>143672</xdr:rowOff>
    </xdr:to>
    <xdr:cxnSp macro="">
      <xdr:nvCxnSpPr>
        <xdr:cNvPr id="3762" name="Elbow Connector 55">
          <a:extLst>
            <a:ext uri="{FF2B5EF4-FFF2-40B4-BE49-F238E27FC236}">
              <a16:creationId xmlns:a16="http://schemas.microsoft.com/office/drawing/2014/main" id="{6202999A-6E84-4631-B42A-DD8EEE3E9875}"/>
            </a:ext>
          </a:extLst>
        </xdr:cNvPr>
        <xdr:cNvCxnSpPr/>
      </xdr:nvCxnSpPr>
      <xdr:spPr>
        <a:xfrm rot="16200000" flipH="1">
          <a:off x="11832102" y="11349632"/>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143934</xdr:colOff>
      <xdr:row>55</xdr:row>
      <xdr:rowOff>59267</xdr:rowOff>
    </xdr:from>
    <xdr:to>
      <xdr:col>14</xdr:col>
      <xdr:colOff>219742</xdr:colOff>
      <xdr:row>56</xdr:row>
      <xdr:rowOff>109805</xdr:rowOff>
    </xdr:to>
    <xdr:cxnSp macro="">
      <xdr:nvCxnSpPr>
        <xdr:cNvPr id="3765" name="Elbow Connector 55">
          <a:extLst>
            <a:ext uri="{FF2B5EF4-FFF2-40B4-BE49-F238E27FC236}">
              <a16:creationId xmlns:a16="http://schemas.microsoft.com/office/drawing/2014/main" id="{82C3F7D9-0FF8-438E-90E4-AF59F78C24E2}"/>
            </a:ext>
          </a:extLst>
        </xdr:cNvPr>
        <xdr:cNvCxnSpPr/>
      </xdr:nvCxnSpPr>
      <xdr:spPr>
        <a:xfrm rot="16200000" flipH="1">
          <a:off x="4610036" y="1131576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143933</xdr:colOff>
      <xdr:row>47</xdr:row>
      <xdr:rowOff>59266</xdr:rowOff>
    </xdr:from>
    <xdr:to>
      <xdr:col>38</xdr:col>
      <xdr:colOff>239184</xdr:colOff>
      <xdr:row>48</xdr:row>
      <xdr:rowOff>150373</xdr:rowOff>
    </xdr:to>
    <xdr:cxnSp macro="">
      <xdr:nvCxnSpPr>
        <xdr:cNvPr id="3766" name="Elbow Connector 55">
          <a:extLst>
            <a:ext uri="{FF2B5EF4-FFF2-40B4-BE49-F238E27FC236}">
              <a16:creationId xmlns:a16="http://schemas.microsoft.com/office/drawing/2014/main" id="{D6DCE090-66BB-4F44-9E18-62F32F5A575F}"/>
            </a:ext>
          </a:extLst>
        </xdr:cNvPr>
        <xdr:cNvCxnSpPr/>
      </xdr:nvCxnSpPr>
      <xdr:spPr>
        <a:xfrm rot="16200000" flipH="1">
          <a:off x="12498872" y="9632994"/>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135467</xdr:colOff>
      <xdr:row>47</xdr:row>
      <xdr:rowOff>50800</xdr:rowOff>
    </xdr:from>
    <xdr:to>
      <xdr:col>40</xdr:col>
      <xdr:colOff>230718</xdr:colOff>
      <xdr:row>48</xdr:row>
      <xdr:rowOff>141907</xdr:rowOff>
    </xdr:to>
    <xdr:cxnSp macro="">
      <xdr:nvCxnSpPr>
        <xdr:cNvPr id="3767" name="Elbow Connector 55">
          <a:extLst>
            <a:ext uri="{FF2B5EF4-FFF2-40B4-BE49-F238E27FC236}">
              <a16:creationId xmlns:a16="http://schemas.microsoft.com/office/drawing/2014/main" id="{A41F495C-A9B9-4BC9-A9D1-58A51593B651}"/>
            </a:ext>
          </a:extLst>
        </xdr:cNvPr>
        <xdr:cNvCxnSpPr/>
      </xdr:nvCxnSpPr>
      <xdr:spPr>
        <a:xfrm rot="16200000" flipH="1">
          <a:off x="13133872" y="9624528"/>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118533</xdr:colOff>
      <xdr:row>47</xdr:row>
      <xdr:rowOff>42333</xdr:rowOff>
    </xdr:from>
    <xdr:to>
      <xdr:col>32</xdr:col>
      <xdr:colOff>213784</xdr:colOff>
      <xdr:row>48</xdr:row>
      <xdr:rowOff>133440</xdr:rowOff>
    </xdr:to>
    <xdr:cxnSp macro="">
      <xdr:nvCxnSpPr>
        <xdr:cNvPr id="3768" name="Elbow Connector 55">
          <a:extLst>
            <a:ext uri="{FF2B5EF4-FFF2-40B4-BE49-F238E27FC236}">
              <a16:creationId xmlns:a16="http://schemas.microsoft.com/office/drawing/2014/main" id="{540CCD6D-40DF-4E33-B86D-945C6A3673B3}"/>
            </a:ext>
          </a:extLst>
        </xdr:cNvPr>
        <xdr:cNvCxnSpPr/>
      </xdr:nvCxnSpPr>
      <xdr:spPr>
        <a:xfrm rot="16200000" flipH="1">
          <a:off x="10500738" y="9616061"/>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95334</xdr:colOff>
      <xdr:row>84</xdr:row>
      <xdr:rowOff>109819</xdr:rowOff>
    </xdr:from>
    <xdr:to>
      <xdr:col>22</xdr:col>
      <xdr:colOff>236882</xdr:colOff>
      <xdr:row>85</xdr:row>
      <xdr:rowOff>89325</xdr:rowOff>
    </xdr:to>
    <xdr:sp macro="" textlink="">
      <xdr:nvSpPr>
        <xdr:cNvPr id="3779" name="6-Point Star 717">
          <a:extLst>
            <a:ext uri="{FF2B5EF4-FFF2-40B4-BE49-F238E27FC236}">
              <a16:creationId xmlns:a16="http://schemas.microsoft.com/office/drawing/2014/main" id="{AC844CEB-2D85-4E55-8208-5F1045434304}"/>
            </a:ext>
          </a:extLst>
        </xdr:cNvPr>
        <xdr:cNvSpPr/>
      </xdr:nvSpPr>
      <xdr:spPr>
        <a:xfrm>
          <a:off x="7189817" y="16488440"/>
          <a:ext cx="141548" cy="16562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136769</xdr:colOff>
      <xdr:row>15</xdr:row>
      <xdr:rowOff>78153</xdr:rowOff>
    </xdr:from>
    <xdr:to>
      <xdr:col>22</xdr:col>
      <xdr:colOff>232020</xdr:colOff>
      <xdr:row>16</xdr:row>
      <xdr:rowOff>167521</xdr:rowOff>
    </xdr:to>
    <xdr:cxnSp macro="">
      <xdr:nvCxnSpPr>
        <xdr:cNvPr id="3780" name="Elbow Connector 55">
          <a:extLst>
            <a:ext uri="{FF2B5EF4-FFF2-40B4-BE49-F238E27FC236}">
              <a16:creationId xmlns:a16="http://schemas.microsoft.com/office/drawing/2014/main" id="{E1C5BEFB-56F4-4B21-8EE8-D4455563D184}"/>
            </a:ext>
          </a:extLst>
        </xdr:cNvPr>
        <xdr:cNvCxnSpPr/>
      </xdr:nvCxnSpPr>
      <xdr:spPr>
        <a:xfrm rot="16200000" flipH="1">
          <a:off x="7256595" y="317694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166077</xdr:colOff>
      <xdr:row>15</xdr:row>
      <xdr:rowOff>68385</xdr:rowOff>
    </xdr:from>
    <xdr:to>
      <xdr:col>24</xdr:col>
      <xdr:colOff>261328</xdr:colOff>
      <xdr:row>16</xdr:row>
      <xdr:rowOff>157753</xdr:rowOff>
    </xdr:to>
    <xdr:cxnSp macro="">
      <xdr:nvCxnSpPr>
        <xdr:cNvPr id="3781" name="Elbow Connector 55">
          <a:extLst>
            <a:ext uri="{FF2B5EF4-FFF2-40B4-BE49-F238E27FC236}">
              <a16:creationId xmlns:a16="http://schemas.microsoft.com/office/drawing/2014/main" id="{21345F88-0F53-49EC-A197-7FDC2A64E1D2}"/>
            </a:ext>
          </a:extLst>
        </xdr:cNvPr>
        <xdr:cNvCxnSpPr/>
      </xdr:nvCxnSpPr>
      <xdr:spPr>
        <a:xfrm rot="16200000" flipH="1">
          <a:off x="7930672"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146538</xdr:colOff>
      <xdr:row>15</xdr:row>
      <xdr:rowOff>58616</xdr:rowOff>
    </xdr:from>
    <xdr:to>
      <xdr:col>26</xdr:col>
      <xdr:colOff>241789</xdr:colOff>
      <xdr:row>16</xdr:row>
      <xdr:rowOff>147984</xdr:rowOff>
    </xdr:to>
    <xdr:cxnSp macro="">
      <xdr:nvCxnSpPr>
        <xdr:cNvPr id="3689" name="Elbow Connector 55">
          <a:extLst>
            <a:ext uri="{FF2B5EF4-FFF2-40B4-BE49-F238E27FC236}">
              <a16:creationId xmlns:a16="http://schemas.microsoft.com/office/drawing/2014/main" id="{7C245872-E9F3-4F74-ACEC-020BDC16F8DD}"/>
            </a:ext>
          </a:extLst>
        </xdr:cNvPr>
        <xdr:cNvCxnSpPr/>
      </xdr:nvCxnSpPr>
      <xdr:spPr>
        <a:xfrm rot="16200000" flipH="1">
          <a:off x="8555903" y="3157405"/>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117229</xdr:colOff>
      <xdr:row>15</xdr:row>
      <xdr:rowOff>78154</xdr:rowOff>
    </xdr:from>
    <xdr:to>
      <xdr:col>28</xdr:col>
      <xdr:colOff>253999</xdr:colOff>
      <xdr:row>16</xdr:row>
      <xdr:rowOff>127001</xdr:rowOff>
    </xdr:to>
    <xdr:cxnSp macro="">
      <xdr:nvCxnSpPr>
        <xdr:cNvPr id="3782" name="Elbow Connector 55">
          <a:extLst>
            <a:ext uri="{FF2B5EF4-FFF2-40B4-BE49-F238E27FC236}">
              <a16:creationId xmlns:a16="http://schemas.microsoft.com/office/drawing/2014/main" id="{AF6E68DE-398F-4313-9C9C-C814AC00501E}"/>
            </a:ext>
          </a:extLst>
        </xdr:cNvPr>
        <xdr:cNvCxnSpPr/>
      </xdr:nvCxnSpPr>
      <xdr:spPr>
        <a:xfrm rot="16200000" flipH="1">
          <a:off x="9241691" y="3135923"/>
          <a:ext cx="312616" cy="13677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146539</xdr:colOff>
      <xdr:row>15</xdr:row>
      <xdr:rowOff>87923</xdr:rowOff>
    </xdr:from>
    <xdr:to>
      <xdr:col>30</xdr:col>
      <xdr:colOff>241790</xdr:colOff>
      <xdr:row>16</xdr:row>
      <xdr:rowOff>177291</xdr:rowOff>
    </xdr:to>
    <xdr:cxnSp macro="">
      <xdr:nvCxnSpPr>
        <xdr:cNvPr id="3784" name="Elbow Connector 55">
          <a:extLst>
            <a:ext uri="{FF2B5EF4-FFF2-40B4-BE49-F238E27FC236}">
              <a16:creationId xmlns:a16="http://schemas.microsoft.com/office/drawing/2014/main" id="{FBE7A18C-6234-4ACB-B0E0-C5669D7437BD}"/>
            </a:ext>
          </a:extLst>
        </xdr:cNvPr>
        <xdr:cNvCxnSpPr/>
      </xdr:nvCxnSpPr>
      <xdr:spPr>
        <a:xfrm rot="16200000" flipH="1">
          <a:off x="9874750" y="318671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156307</xdr:colOff>
      <xdr:row>15</xdr:row>
      <xdr:rowOff>68385</xdr:rowOff>
    </xdr:from>
    <xdr:to>
      <xdr:col>32</xdr:col>
      <xdr:colOff>251558</xdr:colOff>
      <xdr:row>16</xdr:row>
      <xdr:rowOff>157753</xdr:rowOff>
    </xdr:to>
    <xdr:cxnSp macro="">
      <xdr:nvCxnSpPr>
        <xdr:cNvPr id="3778" name="Elbow Connector 55">
          <a:extLst>
            <a:ext uri="{FF2B5EF4-FFF2-40B4-BE49-F238E27FC236}">
              <a16:creationId xmlns:a16="http://schemas.microsoft.com/office/drawing/2014/main" id="{894498C2-3C6C-4D26-B24C-F5E35D83274F}"/>
            </a:ext>
          </a:extLst>
        </xdr:cNvPr>
        <xdr:cNvCxnSpPr/>
      </xdr:nvCxnSpPr>
      <xdr:spPr>
        <a:xfrm rot="16200000" flipH="1">
          <a:off x="10558595"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127000</xdr:colOff>
      <xdr:row>15</xdr:row>
      <xdr:rowOff>68385</xdr:rowOff>
    </xdr:from>
    <xdr:to>
      <xdr:col>34</xdr:col>
      <xdr:colOff>222251</xdr:colOff>
      <xdr:row>16</xdr:row>
      <xdr:rowOff>157753</xdr:rowOff>
    </xdr:to>
    <xdr:cxnSp macro="">
      <xdr:nvCxnSpPr>
        <xdr:cNvPr id="3783" name="Elbow Connector 55">
          <a:extLst>
            <a:ext uri="{FF2B5EF4-FFF2-40B4-BE49-F238E27FC236}">
              <a16:creationId xmlns:a16="http://schemas.microsoft.com/office/drawing/2014/main" id="{F2C759C1-C267-4DA3-9EC7-3CE8384D017C}"/>
            </a:ext>
          </a:extLst>
        </xdr:cNvPr>
        <xdr:cNvCxnSpPr/>
      </xdr:nvCxnSpPr>
      <xdr:spPr>
        <a:xfrm rot="16200000" flipH="1">
          <a:off x="11174057"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175846</xdr:colOff>
      <xdr:row>109</xdr:row>
      <xdr:rowOff>48847</xdr:rowOff>
    </xdr:from>
    <xdr:to>
      <xdr:col>6</xdr:col>
      <xdr:colOff>166077</xdr:colOff>
      <xdr:row>110</xdr:row>
      <xdr:rowOff>2280</xdr:rowOff>
    </xdr:to>
    <xdr:sp macro="" textlink="">
      <xdr:nvSpPr>
        <xdr:cNvPr id="3785" name="Freeform 10707">
          <a:extLst>
            <a:ext uri="{FF2B5EF4-FFF2-40B4-BE49-F238E27FC236}">
              <a16:creationId xmlns:a16="http://schemas.microsoft.com/office/drawing/2014/main" id="{D737E1D1-B518-4338-98A2-DAB2B9DCEDB1}"/>
            </a:ext>
          </a:extLst>
        </xdr:cNvPr>
        <xdr:cNvSpPr>
          <a:spLocks/>
        </xdr:cNvSpPr>
      </xdr:nvSpPr>
      <xdr:spPr bwMode="auto">
        <a:xfrm>
          <a:off x="1387231" y="22166385"/>
          <a:ext cx="635000" cy="14881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156307</xdr:colOff>
      <xdr:row>109</xdr:row>
      <xdr:rowOff>39078</xdr:rowOff>
    </xdr:from>
    <xdr:to>
      <xdr:col>8</xdr:col>
      <xdr:colOff>226156</xdr:colOff>
      <xdr:row>109</xdr:row>
      <xdr:rowOff>187897</xdr:rowOff>
    </xdr:to>
    <xdr:sp macro="" textlink="">
      <xdr:nvSpPr>
        <xdr:cNvPr id="3786" name="Freeform 10707">
          <a:extLst>
            <a:ext uri="{FF2B5EF4-FFF2-40B4-BE49-F238E27FC236}">
              <a16:creationId xmlns:a16="http://schemas.microsoft.com/office/drawing/2014/main" id="{D0329145-2DE0-4A94-AAD9-AFC22B12DB26}"/>
            </a:ext>
          </a:extLst>
        </xdr:cNvPr>
        <xdr:cNvSpPr>
          <a:spLocks/>
        </xdr:cNvSpPr>
      </xdr:nvSpPr>
      <xdr:spPr bwMode="auto">
        <a:xfrm>
          <a:off x="2012461" y="22156616"/>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214924</xdr:colOff>
      <xdr:row>109</xdr:row>
      <xdr:rowOff>39077</xdr:rowOff>
    </xdr:from>
    <xdr:to>
      <xdr:col>10</xdr:col>
      <xdr:colOff>216389</xdr:colOff>
      <xdr:row>109</xdr:row>
      <xdr:rowOff>187896</xdr:rowOff>
    </xdr:to>
    <xdr:sp macro="" textlink="">
      <xdr:nvSpPr>
        <xdr:cNvPr id="3787" name="Freeform 10707">
          <a:extLst>
            <a:ext uri="{FF2B5EF4-FFF2-40B4-BE49-F238E27FC236}">
              <a16:creationId xmlns:a16="http://schemas.microsoft.com/office/drawing/2014/main" id="{34F66563-0EAA-4FAA-8FA9-98216523BEBE}"/>
            </a:ext>
          </a:extLst>
        </xdr:cNvPr>
        <xdr:cNvSpPr>
          <a:spLocks/>
        </xdr:cNvSpPr>
      </xdr:nvSpPr>
      <xdr:spPr bwMode="auto">
        <a:xfrm>
          <a:off x="2745155"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245805</xdr:colOff>
      <xdr:row>109</xdr:row>
      <xdr:rowOff>61452</xdr:rowOff>
    </xdr:from>
    <xdr:to>
      <xdr:col>12</xdr:col>
      <xdr:colOff>195384</xdr:colOff>
      <xdr:row>110</xdr:row>
      <xdr:rowOff>20484</xdr:rowOff>
    </xdr:to>
    <xdr:sp macro="" textlink="">
      <xdr:nvSpPr>
        <xdr:cNvPr id="3788" name="Freeform 10707">
          <a:extLst>
            <a:ext uri="{FF2B5EF4-FFF2-40B4-BE49-F238E27FC236}">
              <a16:creationId xmlns:a16="http://schemas.microsoft.com/office/drawing/2014/main" id="{D5C2570B-5D45-4ABB-9E4C-EF21ABE31F06}"/>
            </a:ext>
          </a:extLst>
        </xdr:cNvPr>
        <xdr:cNvSpPr>
          <a:spLocks/>
        </xdr:cNvSpPr>
      </xdr:nvSpPr>
      <xdr:spPr bwMode="auto">
        <a:xfrm>
          <a:off x="3420805" y="22122581"/>
          <a:ext cx="594821" cy="15362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175846</xdr:colOff>
      <xdr:row>109</xdr:row>
      <xdr:rowOff>39077</xdr:rowOff>
    </xdr:from>
    <xdr:to>
      <xdr:col>14</xdr:col>
      <xdr:colOff>275003</xdr:colOff>
      <xdr:row>110</xdr:row>
      <xdr:rowOff>40968</xdr:rowOff>
    </xdr:to>
    <xdr:sp macro="" textlink="">
      <xdr:nvSpPr>
        <xdr:cNvPr id="3789" name="Freeform 10707">
          <a:extLst>
            <a:ext uri="{FF2B5EF4-FFF2-40B4-BE49-F238E27FC236}">
              <a16:creationId xmlns:a16="http://schemas.microsoft.com/office/drawing/2014/main" id="{FAB722F8-C1FD-4334-A1C8-5065EC3F0B78}"/>
            </a:ext>
          </a:extLst>
        </xdr:cNvPr>
        <xdr:cNvSpPr>
          <a:spLocks/>
        </xdr:cNvSpPr>
      </xdr:nvSpPr>
      <xdr:spPr bwMode="auto">
        <a:xfrm>
          <a:off x="3996088" y="22100206"/>
          <a:ext cx="723915" cy="19648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156308</xdr:colOff>
      <xdr:row>109</xdr:row>
      <xdr:rowOff>39077</xdr:rowOff>
    </xdr:from>
    <xdr:to>
      <xdr:col>16</xdr:col>
      <xdr:colOff>255465</xdr:colOff>
      <xdr:row>109</xdr:row>
      <xdr:rowOff>187896</xdr:rowOff>
    </xdr:to>
    <xdr:sp macro="" textlink="">
      <xdr:nvSpPr>
        <xdr:cNvPr id="3790" name="Freeform 10707">
          <a:extLst>
            <a:ext uri="{FF2B5EF4-FFF2-40B4-BE49-F238E27FC236}">
              <a16:creationId xmlns:a16="http://schemas.microsoft.com/office/drawing/2014/main" id="{0B946A25-17C2-48B3-89FE-65CDA3FF8AA8}"/>
            </a:ext>
          </a:extLst>
        </xdr:cNvPr>
        <xdr:cNvSpPr>
          <a:spLocks/>
        </xdr:cNvSpPr>
      </xdr:nvSpPr>
      <xdr:spPr bwMode="auto">
        <a:xfrm>
          <a:off x="4738077"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246123</xdr:colOff>
      <xdr:row>109</xdr:row>
      <xdr:rowOff>61453</xdr:rowOff>
    </xdr:from>
    <xdr:to>
      <xdr:col>18</xdr:col>
      <xdr:colOff>184355</xdr:colOff>
      <xdr:row>110</xdr:row>
      <xdr:rowOff>20484</xdr:rowOff>
    </xdr:to>
    <xdr:sp macro="" textlink="">
      <xdr:nvSpPr>
        <xdr:cNvPr id="3791" name="Freeform 10707">
          <a:extLst>
            <a:ext uri="{FF2B5EF4-FFF2-40B4-BE49-F238E27FC236}">
              <a16:creationId xmlns:a16="http://schemas.microsoft.com/office/drawing/2014/main" id="{BEBC5F96-2E0E-4F52-A553-F1ECB8D4B1A1}"/>
            </a:ext>
          </a:extLst>
        </xdr:cNvPr>
        <xdr:cNvSpPr>
          <a:spLocks/>
        </xdr:cNvSpPr>
      </xdr:nvSpPr>
      <xdr:spPr bwMode="auto">
        <a:xfrm>
          <a:off x="5315881" y="22122582"/>
          <a:ext cx="696135" cy="15362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185615</xdr:colOff>
      <xdr:row>109</xdr:row>
      <xdr:rowOff>61453</xdr:rowOff>
    </xdr:from>
    <xdr:to>
      <xdr:col>20</xdr:col>
      <xdr:colOff>194597</xdr:colOff>
      <xdr:row>110</xdr:row>
      <xdr:rowOff>40968</xdr:rowOff>
    </xdr:to>
    <xdr:sp macro="" textlink="">
      <xdr:nvSpPr>
        <xdr:cNvPr id="3792" name="Freeform 10707">
          <a:extLst>
            <a:ext uri="{FF2B5EF4-FFF2-40B4-BE49-F238E27FC236}">
              <a16:creationId xmlns:a16="http://schemas.microsoft.com/office/drawing/2014/main" id="{09903E2E-7DC2-4721-B387-C870E8C19771}"/>
            </a:ext>
          </a:extLst>
        </xdr:cNvPr>
        <xdr:cNvSpPr>
          <a:spLocks/>
        </xdr:cNvSpPr>
      </xdr:nvSpPr>
      <xdr:spPr bwMode="auto">
        <a:xfrm>
          <a:off x="6013276" y="22122582"/>
          <a:ext cx="633740" cy="1741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133146</xdr:colOff>
      <xdr:row>109</xdr:row>
      <xdr:rowOff>61452</xdr:rowOff>
    </xdr:from>
    <xdr:to>
      <xdr:col>22</xdr:col>
      <xdr:colOff>255465</xdr:colOff>
      <xdr:row>110</xdr:row>
      <xdr:rowOff>61451</xdr:rowOff>
    </xdr:to>
    <xdr:sp macro="" textlink="">
      <xdr:nvSpPr>
        <xdr:cNvPr id="3793" name="Freeform 10707">
          <a:extLst>
            <a:ext uri="{FF2B5EF4-FFF2-40B4-BE49-F238E27FC236}">
              <a16:creationId xmlns:a16="http://schemas.microsoft.com/office/drawing/2014/main" id="{ED4734D7-9779-4D58-A173-0EBA93617226}"/>
            </a:ext>
          </a:extLst>
        </xdr:cNvPr>
        <xdr:cNvSpPr>
          <a:spLocks/>
        </xdr:cNvSpPr>
      </xdr:nvSpPr>
      <xdr:spPr bwMode="auto">
        <a:xfrm>
          <a:off x="6585565" y="22122581"/>
          <a:ext cx="747077" cy="19459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166077</xdr:colOff>
      <xdr:row>109</xdr:row>
      <xdr:rowOff>58616</xdr:rowOff>
    </xdr:from>
    <xdr:to>
      <xdr:col>24</xdr:col>
      <xdr:colOff>195385</xdr:colOff>
      <xdr:row>110</xdr:row>
      <xdr:rowOff>61451</xdr:rowOff>
    </xdr:to>
    <xdr:sp macro="" textlink="">
      <xdr:nvSpPr>
        <xdr:cNvPr id="3794" name="Freeform 10707">
          <a:extLst>
            <a:ext uri="{FF2B5EF4-FFF2-40B4-BE49-F238E27FC236}">
              <a16:creationId xmlns:a16="http://schemas.microsoft.com/office/drawing/2014/main" id="{84C44FED-6E59-4F58-9AF5-AB55A429AF8A}"/>
            </a:ext>
          </a:extLst>
        </xdr:cNvPr>
        <xdr:cNvSpPr>
          <a:spLocks/>
        </xdr:cNvSpPr>
      </xdr:nvSpPr>
      <xdr:spPr bwMode="auto">
        <a:xfrm>
          <a:off x="7243254" y="22119745"/>
          <a:ext cx="654066" cy="19743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24</xdr:col>
      <xdr:colOff>195385</xdr:colOff>
      <xdr:row>109</xdr:row>
      <xdr:rowOff>78153</xdr:rowOff>
    </xdr:from>
    <xdr:to>
      <xdr:col>26</xdr:col>
      <xdr:colOff>166077</xdr:colOff>
      <xdr:row>110</xdr:row>
      <xdr:rowOff>20483</xdr:rowOff>
    </xdr:to>
    <xdr:sp macro="" textlink="">
      <xdr:nvSpPr>
        <xdr:cNvPr id="3795" name="Freeform 10707">
          <a:extLst>
            <a:ext uri="{FF2B5EF4-FFF2-40B4-BE49-F238E27FC236}">
              <a16:creationId xmlns:a16="http://schemas.microsoft.com/office/drawing/2014/main" id="{185F7C72-C559-4FF7-AB24-55595950AC14}"/>
            </a:ext>
          </a:extLst>
        </xdr:cNvPr>
        <xdr:cNvSpPr>
          <a:spLocks/>
        </xdr:cNvSpPr>
      </xdr:nvSpPr>
      <xdr:spPr bwMode="auto">
        <a:xfrm>
          <a:off x="7897320" y="22139282"/>
          <a:ext cx="595451" cy="13692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195385</xdr:colOff>
      <xdr:row>109</xdr:row>
      <xdr:rowOff>58616</xdr:rowOff>
    </xdr:from>
    <xdr:to>
      <xdr:col>28</xdr:col>
      <xdr:colOff>224692</xdr:colOff>
      <xdr:row>110</xdr:row>
      <xdr:rowOff>20484</xdr:rowOff>
    </xdr:to>
    <xdr:sp macro="" textlink="">
      <xdr:nvSpPr>
        <xdr:cNvPr id="3796" name="Freeform 10707">
          <a:extLst>
            <a:ext uri="{FF2B5EF4-FFF2-40B4-BE49-F238E27FC236}">
              <a16:creationId xmlns:a16="http://schemas.microsoft.com/office/drawing/2014/main" id="{B3CFF4F0-BBE1-457A-8C43-DA8626D6AF8B}"/>
            </a:ext>
          </a:extLst>
        </xdr:cNvPr>
        <xdr:cNvSpPr>
          <a:spLocks/>
        </xdr:cNvSpPr>
      </xdr:nvSpPr>
      <xdr:spPr bwMode="auto">
        <a:xfrm>
          <a:off x="8522079" y="22119745"/>
          <a:ext cx="684790" cy="1564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153275</xdr:colOff>
      <xdr:row>15</xdr:row>
      <xdr:rowOff>109484</xdr:rowOff>
    </xdr:from>
    <xdr:to>
      <xdr:col>42</xdr:col>
      <xdr:colOff>248526</xdr:colOff>
      <xdr:row>17</xdr:row>
      <xdr:rowOff>12732</xdr:rowOff>
    </xdr:to>
    <xdr:cxnSp macro="">
      <xdr:nvCxnSpPr>
        <xdr:cNvPr id="3210" name="Elbow Connector 55">
          <a:extLst>
            <a:ext uri="{FF2B5EF4-FFF2-40B4-BE49-F238E27FC236}">
              <a16:creationId xmlns:a16="http://schemas.microsoft.com/office/drawing/2014/main" id="{77309470-C059-466A-B286-A4D0D4201A30}"/>
            </a:ext>
          </a:extLst>
        </xdr:cNvPr>
        <xdr:cNvCxnSpPr/>
      </xdr:nvCxnSpPr>
      <xdr:spPr>
        <a:xfrm rot="16200000" flipH="1">
          <a:off x="13469320" y="3095422"/>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164224</xdr:colOff>
      <xdr:row>15</xdr:row>
      <xdr:rowOff>142329</xdr:rowOff>
    </xdr:from>
    <xdr:to>
      <xdr:col>44</xdr:col>
      <xdr:colOff>259475</xdr:colOff>
      <xdr:row>17</xdr:row>
      <xdr:rowOff>45577</xdr:rowOff>
    </xdr:to>
    <xdr:cxnSp macro="">
      <xdr:nvCxnSpPr>
        <xdr:cNvPr id="3672" name="Elbow Connector 55">
          <a:extLst>
            <a:ext uri="{FF2B5EF4-FFF2-40B4-BE49-F238E27FC236}">
              <a16:creationId xmlns:a16="http://schemas.microsoft.com/office/drawing/2014/main" id="{75EB32AD-6C6D-46F4-A48A-0D60C6C56FBA}"/>
            </a:ext>
          </a:extLst>
        </xdr:cNvPr>
        <xdr:cNvCxnSpPr/>
      </xdr:nvCxnSpPr>
      <xdr:spPr>
        <a:xfrm rot="16200000" flipH="1">
          <a:off x="14224752" y="312826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120431</xdr:colOff>
      <xdr:row>23</xdr:row>
      <xdr:rowOff>109483</xdr:rowOff>
    </xdr:from>
    <xdr:to>
      <xdr:col>2</xdr:col>
      <xdr:colOff>215682</xdr:colOff>
      <xdr:row>25</xdr:row>
      <xdr:rowOff>23679</xdr:rowOff>
    </xdr:to>
    <xdr:cxnSp macro="">
      <xdr:nvCxnSpPr>
        <xdr:cNvPr id="3684" name="Elbow Connector 55">
          <a:extLst>
            <a:ext uri="{FF2B5EF4-FFF2-40B4-BE49-F238E27FC236}">
              <a16:creationId xmlns:a16="http://schemas.microsoft.com/office/drawing/2014/main" id="{7392933E-D85B-4BA5-BF65-1A6BC7B9048C}"/>
            </a:ext>
          </a:extLst>
        </xdr:cNvPr>
        <xdr:cNvCxnSpPr/>
      </xdr:nvCxnSpPr>
      <xdr:spPr>
        <a:xfrm rot="16200000" flipH="1">
          <a:off x="517510" y="466102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153277</xdr:colOff>
      <xdr:row>23</xdr:row>
      <xdr:rowOff>120428</xdr:rowOff>
    </xdr:from>
    <xdr:to>
      <xdr:col>4</xdr:col>
      <xdr:colOff>248528</xdr:colOff>
      <xdr:row>25</xdr:row>
      <xdr:rowOff>34624</xdr:rowOff>
    </xdr:to>
    <xdr:cxnSp macro="">
      <xdr:nvCxnSpPr>
        <xdr:cNvPr id="3769" name="Elbow Connector 55">
          <a:extLst>
            <a:ext uri="{FF2B5EF4-FFF2-40B4-BE49-F238E27FC236}">
              <a16:creationId xmlns:a16="http://schemas.microsoft.com/office/drawing/2014/main" id="{EFC2F942-32F6-4993-AAD5-12C78D152503}"/>
            </a:ext>
          </a:extLst>
        </xdr:cNvPr>
        <xdr:cNvCxnSpPr/>
      </xdr:nvCxnSpPr>
      <xdr:spPr>
        <a:xfrm rot="16200000" flipH="1">
          <a:off x="1207253"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153273</xdr:colOff>
      <xdr:row>23</xdr:row>
      <xdr:rowOff>120428</xdr:rowOff>
    </xdr:from>
    <xdr:to>
      <xdr:col>6</xdr:col>
      <xdr:colOff>248524</xdr:colOff>
      <xdr:row>25</xdr:row>
      <xdr:rowOff>34624</xdr:rowOff>
    </xdr:to>
    <xdr:cxnSp macro="">
      <xdr:nvCxnSpPr>
        <xdr:cNvPr id="3770" name="Elbow Connector 55">
          <a:extLst>
            <a:ext uri="{FF2B5EF4-FFF2-40B4-BE49-F238E27FC236}">
              <a16:creationId xmlns:a16="http://schemas.microsoft.com/office/drawing/2014/main" id="{381A3B14-9B99-445B-BB3C-783ED5E0C75C}"/>
            </a:ext>
          </a:extLst>
        </xdr:cNvPr>
        <xdr:cNvCxnSpPr/>
      </xdr:nvCxnSpPr>
      <xdr:spPr>
        <a:xfrm rot="16200000" flipH="1">
          <a:off x="1831301"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164225</xdr:colOff>
      <xdr:row>15</xdr:row>
      <xdr:rowOff>76636</xdr:rowOff>
    </xdr:from>
    <xdr:to>
      <xdr:col>36</xdr:col>
      <xdr:colOff>259476</xdr:colOff>
      <xdr:row>16</xdr:row>
      <xdr:rowOff>166004</xdr:rowOff>
    </xdr:to>
    <xdr:cxnSp macro="">
      <xdr:nvCxnSpPr>
        <xdr:cNvPr id="3771" name="Elbow Connector 55">
          <a:extLst>
            <a:ext uri="{FF2B5EF4-FFF2-40B4-BE49-F238E27FC236}">
              <a16:creationId xmlns:a16="http://schemas.microsoft.com/office/drawing/2014/main" id="{BD675CC0-A8BA-48E1-8048-A07169F72F7C}"/>
            </a:ext>
          </a:extLst>
        </xdr:cNvPr>
        <xdr:cNvCxnSpPr/>
      </xdr:nvCxnSpPr>
      <xdr:spPr>
        <a:xfrm rot="16200000" flipH="1">
          <a:off x="11564321" y="306257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142325</xdr:colOff>
      <xdr:row>15</xdr:row>
      <xdr:rowOff>76639</xdr:rowOff>
    </xdr:from>
    <xdr:to>
      <xdr:col>38</xdr:col>
      <xdr:colOff>237576</xdr:colOff>
      <xdr:row>16</xdr:row>
      <xdr:rowOff>166007</xdr:rowOff>
    </xdr:to>
    <xdr:cxnSp macro="">
      <xdr:nvCxnSpPr>
        <xdr:cNvPr id="3772" name="Elbow Connector 55">
          <a:extLst>
            <a:ext uri="{FF2B5EF4-FFF2-40B4-BE49-F238E27FC236}">
              <a16:creationId xmlns:a16="http://schemas.microsoft.com/office/drawing/2014/main" id="{34066384-5F58-456C-A102-F4924CB68E62}"/>
            </a:ext>
          </a:extLst>
        </xdr:cNvPr>
        <xdr:cNvCxnSpPr/>
      </xdr:nvCxnSpPr>
      <xdr:spPr>
        <a:xfrm rot="16200000" flipH="1">
          <a:off x="12210266" y="306257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186117</xdr:colOff>
      <xdr:row>15</xdr:row>
      <xdr:rowOff>142328</xdr:rowOff>
    </xdr:from>
    <xdr:to>
      <xdr:col>40</xdr:col>
      <xdr:colOff>281368</xdr:colOff>
      <xdr:row>17</xdr:row>
      <xdr:rowOff>45576</xdr:rowOff>
    </xdr:to>
    <xdr:cxnSp macro="">
      <xdr:nvCxnSpPr>
        <xdr:cNvPr id="3773" name="Elbow Connector 55">
          <a:extLst>
            <a:ext uri="{FF2B5EF4-FFF2-40B4-BE49-F238E27FC236}">
              <a16:creationId xmlns:a16="http://schemas.microsoft.com/office/drawing/2014/main" id="{9F5C43CF-75DA-44EB-B1A5-6C97A8A639CC}"/>
            </a:ext>
          </a:extLst>
        </xdr:cNvPr>
        <xdr:cNvCxnSpPr/>
      </xdr:nvCxnSpPr>
      <xdr:spPr>
        <a:xfrm rot="16200000" flipH="1">
          <a:off x="12878110" y="3128266"/>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153272</xdr:colOff>
      <xdr:row>39</xdr:row>
      <xdr:rowOff>87585</xdr:rowOff>
    </xdr:from>
    <xdr:to>
      <xdr:col>38</xdr:col>
      <xdr:colOff>248523</xdr:colOff>
      <xdr:row>40</xdr:row>
      <xdr:rowOff>178456</xdr:rowOff>
    </xdr:to>
    <xdr:cxnSp macro="">
      <xdr:nvCxnSpPr>
        <xdr:cNvPr id="3774" name="Elbow Connector 55">
          <a:extLst>
            <a:ext uri="{FF2B5EF4-FFF2-40B4-BE49-F238E27FC236}">
              <a16:creationId xmlns:a16="http://schemas.microsoft.com/office/drawing/2014/main" id="{F5935750-9097-4098-8D6E-0577E746D06F}"/>
            </a:ext>
          </a:extLst>
        </xdr:cNvPr>
        <xdr:cNvCxnSpPr/>
      </xdr:nvCxnSpPr>
      <xdr:spPr>
        <a:xfrm rot="16200000" flipH="1">
          <a:off x="12225936" y="7743714"/>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153273</xdr:colOff>
      <xdr:row>39</xdr:row>
      <xdr:rowOff>87584</xdr:rowOff>
    </xdr:from>
    <xdr:to>
      <xdr:col>40</xdr:col>
      <xdr:colOff>248524</xdr:colOff>
      <xdr:row>40</xdr:row>
      <xdr:rowOff>178455</xdr:rowOff>
    </xdr:to>
    <xdr:cxnSp macro="">
      <xdr:nvCxnSpPr>
        <xdr:cNvPr id="3775" name="Elbow Connector 55">
          <a:extLst>
            <a:ext uri="{FF2B5EF4-FFF2-40B4-BE49-F238E27FC236}">
              <a16:creationId xmlns:a16="http://schemas.microsoft.com/office/drawing/2014/main" id="{B49BFA46-E08D-4F0B-953B-C04C061EE45F}"/>
            </a:ext>
          </a:extLst>
        </xdr:cNvPr>
        <xdr:cNvCxnSpPr/>
      </xdr:nvCxnSpPr>
      <xdr:spPr>
        <a:xfrm rot="16200000" flipH="1">
          <a:off x="12849989" y="7743713"/>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98532</xdr:colOff>
      <xdr:row>28</xdr:row>
      <xdr:rowOff>142328</xdr:rowOff>
    </xdr:from>
    <xdr:to>
      <xdr:col>38</xdr:col>
      <xdr:colOff>240080</xdr:colOff>
      <xdr:row>29</xdr:row>
      <xdr:rowOff>126214</xdr:rowOff>
    </xdr:to>
    <xdr:sp macro="" textlink="">
      <xdr:nvSpPr>
        <xdr:cNvPr id="3800" name="6-Point Star 717">
          <a:extLst>
            <a:ext uri="{FF2B5EF4-FFF2-40B4-BE49-F238E27FC236}">
              <a16:creationId xmlns:a16="http://schemas.microsoft.com/office/drawing/2014/main" id="{75B5C0AC-8650-482C-A9DA-142BD1214485}"/>
            </a:ext>
          </a:extLst>
        </xdr:cNvPr>
        <xdr:cNvSpPr/>
      </xdr:nvSpPr>
      <xdr:spPr>
        <a:xfrm>
          <a:off x="12294911" y="556172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98538</xdr:colOff>
      <xdr:row>28</xdr:row>
      <xdr:rowOff>153276</xdr:rowOff>
    </xdr:from>
    <xdr:to>
      <xdr:col>44</xdr:col>
      <xdr:colOff>240086</xdr:colOff>
      <xdr:row>29</xdr:row>
      <xdr:rowOff>137162</xdr:rowOff>
    </xdr:to>
    <xdr:sp macro="" textlink="">
      <xdr:nvSpPr>
        <xdr:cNvPr id="3801" name="6-Point Star 717">
          <a:extLst>
            <a:ext uri="{FF2B5EF4-FFF2-40B4-BE49-F238E27FC236}">
              <a16:creationId xmlns:a16="http://schemas.microsoft.com/office/drawing/2014/main" id="{AF251BA4-3FD7-48CC-BF3A-902C0FB695E1}"/>
            </a:ext>
          </a:extLst>
        </xdr:cNvPr>
        <xdr:cNvSpPr/>
      </xdr:nvSpPr>
      <xdr:spPr>
        <a:xfrm>
          <a:off x="14287504" y="557267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87584</xdr:colOff>
      <xdr:row>36</xdr:row>
      <xdr:rowOff>164222</xdr:rowOff>
    </xdr:from>
    <xdr:to>
      <xdr:col>2</xdr:col>
      <xdr:colOff>229132</xdr:colOff>
      <xdr:row>37</xdr:row>
      <xdr:rowOff>148108</xdr:rowOff>
    </xdr:to>
    <xdr:sp macro="" textlink="">
      <xdr:nvSpPr>
        <xdr:cNvPr id="3802" name="6-Point Star 717">
          <a:extLst>
            <a:ext uri="{FF2B5EF4-FFF2-40B4-BE49-F238E27FC236}">
              <a16:creationId xmlns:a16="http://schemas.microsoft.com/office/drawing/2014/main" id="{C6F902E2-C19B-4EFC-9E34-97269F19F185}"/>
            </a:ext>
          </a:extLst>
        </xdr:cNvPr>
        <xdr:cNvSpPr/>
      </xdr:nvSpPr>
      <xdr:spPr>
        <a:xfrm>
          <a:off x="613101" y="713827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98532</xdr:colOff>
      <xdr:row>84</xdr:row>
      <xdr:rowOff>131376</xdr:rowOff>
    </xdr:from>
    <xdr:to>
      <xdr:col>20</xdr:col>
      <xdr:colOff>240080</xdr:colOff>
      <xdr:row>85</xdr:row>
      <xdr:rowOff>115262</xdr:rowOff>
    </xdr:to>
    <xdr:sp macro="" textlink="">
      <xdr:nvSpPr>
        <xdr:cNvPr id="3803" name="6-Point Star 717">
          <a:extLst>
            <a:ext uri="{FF2B5EF4-FFF2-40B4-BE49-F238E27FC236}">
              <a16:creationId xmlns:a16="http://schemas.microsoft.com/office/drawing/2014/main" id="{172404ED-B066-4AB2-8582-802E63E04EEE}"/>
            </a:ext>
          </a:extLst>
        </xdr:cNvPr>
        <xdr:cNvSpPr/>
      </xdr:nvSpPr>
      <xdr:spPr>
        <a:xfrm>
          <a:off x="6568963" y="1650999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98533</xdr:colOff>
      <xdr:row>84</xdr:row>
      <xdr:rowOff>120432</xdr:rowOff>
    </xdr:from>
    <xdr:to>
      <xdr:col>26</xdr:col>
      <xdr:colOff>240081</xdr:colOff>
      <xdr:row>85</xdr:row>
      <xdr:rowOff>104318</xdr:rowOff>
    </xdr:to>
    <xdr:sp macro="" textlink="">
      <xdr:nvSpPr>
        <xdr:cNvPr id="3804" name="6-Point Star 717">
          <a:extLst>
            <a:ext uri="{FF2B5EF4-FFF2-40B4-BE49-F238E27FC236}">
              <a16:creationId xmlns:a16="http://schemas.microsoft.com/office/drawing/2014/main" id="{16CCA620-4FCD-4E99-A189-3768FE69CCAC}"/>
            </a:ext>
          </a:extLst>
        </xdr:cNvPr>
        <xdr:cNvSpPr/>
      </xdr:nvSpPr>
      <xdr:spPr>
        <a:xfrm>
          <a:off x="8441119" y="1649905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87584</xdr:colOff>
      <xdr:row>100</xdr:row>
      <xdr:rowOff>153277</xdr:rowOff>
    </xdr:from>
    <xdr:to>
      <xdr:col>26</xdr:col>
      <xdr:colOff>229132</xdr:colOff>
      <xdr:row>101</xdr:row>
      <xdr:rowOff>128549</xdr:rowOff>
    </xdr:to>
    <xdr:sp macro="" textlink="">
      <xdr:nvSpPr>
        <xdr:cNvPr id="3805" name="6-Point Star 717">
          <a:extLst>
            <a:ext uri="{FF2B5EF4-FFF2-40B4-BE49-F238E27FC236}">
              <a16:creationId xmlns:a16="http://schemas.microsoft.com/office/drawing/2014/main" id="{9A03D630-D5F4-43DD-A95D-7558C0E02C15}"/>
            </a:ext>
          </a:extLst>
        </xdr:cNvPr>
        <xdr:cNvSpPr/>
      </xdr:nvSpPr>
      <xdr:spPr>
        <a:xfrm>
          <a:off x="8430170" y="19641208"/>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109480</xdr:colOff>
      <xdr:row>109</xdr:row>
      <xdr:rowOff>0</xdr:rowOff>
    </xdr:from>
    <xdr:to>
      <xdr:col>4</xdr:col>
      <xdr:colOff>251028</xdr:colOff>
      <xdr:row>109</xdr:row>
      <xdr:rowOff>161393</xdr:rowOff>
    </xdr:to>
    <xdr:sp macro="" textlink="">
      <xdr:nvSpPr>
        <xdr:cNvPr id="3806" name="6-Point Star 717">
          <a:extLst>
            <a:ext uri="{FF2B5EF4-FFF2-40B4-BE49-F238E27FC236}">
              <a16:creationId xmlns:a16="http://schemas.microsoft.com/office/drawing/2014/main" id="{0743FC06-43BC-4564-938E-08D66612CB51}"/>
            </a:ext>
          </a:extLst>
        </xdr:cNvPr>
        <xdr:cNvSpPr/>
      </xdr:nvSpPr>
      <xdr:spPr>
        <a:xfrm>
          <a:off x="1291894" y="21228707"/>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87584</xdr:colOff>
      <xdr:row>108</xdr:row>
      <xdr:rowOff>142324</xdr:rowOff>
    </xdr:from>
    <xdr:to>
      <xdr:col>6</xdr:col>
      <xdr:colOff>229132</xdr:colOff>
      <xdr:row>109</xdr:row>
      <xdr:rowOff>117596</xdr:rowOff>
    </xdr:to>
    <xdr:sp macro="" textlink="">
      <xdr:nvSpPr>
        <xdr:cNvPr id="3807" name="6-Point Star 717">
          <a:extLst>
            <a:ext uri="{FF2B5EF4-FFF2-40B4-BE49-F238E27FC236}">
              <a16:creationId xmlns:a16="http://schemas.microsoft.com/office/drawing/2014/main" id="{BFDF262F-E627-4791-8B93-8449CC1E26B2}"/>
            </a:ext>
          </a:extLst>
        </xdr:cNvPr>
        <xdr:cNvSpPr/>
      </xdr:nvSpPr>
      <xdr:spPr>
        <a:xfrm>
          <a:off x="1894050" y="21184910"/>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8</xdr:col>
      <xdr:colOff>109483</xdr:colOff>
      <xdr:row>108</xdr:row>
      <xdr:rowOff>164220</xdr:rowOff>
    </xdr:from>
    <xdr:to>
      <xdr:col>8</xdr:col>
      <xdr:colOff>251031</xdr:colOff>
      <xdr:row>109</xdr:row>
      <xdr:rowOff>139492</xdr:rowOff>
    </xdr:to>
    <xdr:sp macro="" textlink="">
      <xdr:nvSpPr>
        <xdr:cNvPr id="3808" name="6-Point Star 717">
          <a:extLst>
            <a:ext uri="{FF2B5EF4-FFF2-40B4-BE49-F238E27FC236}">
              <a16:creationId xmlns:a16="http://schemas.microsoft.com/office/drawing/2014/main" id="{1976EA51-8489-452A-99F8-AACB0C610483}"/>
            </a:ext>
          </a:extLst>
        </xdr:cNvPr>
        <xdr:cNvSpPr/>
      </xdr:nvSpPr>
      <xdr:spPr>
        <a:xfrm>
          <a:off x="2572845" y="2120680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98537</xdr:colOff>
      <xdr:row>109</xdr:row>
      <xdr:rowOff>10949</xdr:rowOff>
    </xdr:from>
    <xdr:to>
      <xdr:col>10</xdr:col>
      <xdr:colOff>240085</xdr:colOff>
      <xdr:row>109</xdr:row>
      <xdr:rowOff>172342</xdr:rowOff>
    </xdr:to>
    <xdr:sp macro="" textlink="">
      <xdr:nvSpPr>
        <xdr:cNvPr id="3809" name="6-Point Star 717">
          <a:extLst>
            <a:ext uri="{FF2B5EF4-FFF2-40B4-BE49-F238E27FC236}">
              <a16:creationId xmlns:a16="http://schemas.microsoft.com/office/drawing/2014/main" id="{31391A0D-8610-4118-9790-CA61F96CB52E}"/>
            </a:ext>
          </a:extLst>
        </xdr:cNvPr>
        <xdr:cNvSpPr/>
      </xdr:nvSpPr>
      <xdr:spPr>
        <a:xfrm>
          <a:off x="3284485" y="2123965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98540</xdr:colOff>
      <xdr:row>108</xdr:row>
      <xdr:rowOff>120429</xdr:rowOff>
    </xdr:from>
    <xdr:to>
      <xdr:col>12</xdr:col>
      <xdr:colOff>240088</xdr:colOff>
      <xdr:row>109</xdr:row>
      <xdr:rowOff>95701</xdr:rowOff>
    </xdr:to>
    <xdr:sp macro="" textlink="">
      <xdr:nvSpPr>
        <xdr:cNvPr id="3810" name="6-Point Star 717">
          <a:extLst>
            <a:ext uri="{FF2B5EF4-FFF2-40B4-BE49-F238E27FC236}">
              <a16:creationId xmlns:a16="http://schemas.microsoft.com/office/drawing/2014/main" id="{5D273E67-6793-44A0-A71D-8C6ED83D77B6}"/>
            </a:ext>
          </a:extLst>
        </xdr:cNvPr>
        <xdr:cNvSpPr/>
      </xdr:nvSpPr>
      <xdr:spPr>
        <a:xfrm>
          <a:off x="3930437" y="21163015"/>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131376</xdr:colOff>
      <xdr:row>47</xdr:row>
      <xdr:rowOff>120429</xdr:rowOff>
    </xdr:from>
    <xdr:to>
      <xdr:col>26</xdr:col>
      <xdr:colOff>207184</xdr:colOff>
      <xdr:row>48</xdr:row>
      <xdr:rowOff>170967</xdr:rowOff>
    </xdr:to>
    <xdr:cxnSp macro="">
      <xdr:nvCxnSpPr>
        <xdr:cNvPr id="3776" name="Elbow Connector 55">
          <a:extLst>
            <a:ext uri="{FF2B5EF4-FFF2-40B4-BE49-F238E27FC236}">
              <a16:creationId xmlns:a16="http://schemas.microsoft.com/office/drawing/2014/main" id="{4DBFFB4B-7D5E-457D-927F-F5BB2049FAA4}"/>
            </a:ext>
          </a:extLst>
        </xdr:cNvPr>
        <xdr:cNvCxnSpPr/>
      </xdr:nvCxnSpPr>
      <xdr:spPr>
        <a:xfrm rot="16200000" flipH="1">
          <a:off x="8360692" y="9320768"/>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153277</xdr:colOff>
      <xdr:row>47</xdr:row>
      <xdr:rowOff>109482</xdr:rowOff>
    </xdr:from>
    <xdr:to>
      <xdr:col>34</xdr:col>
      <xdr:colOff>229085</xdr:colOff>
      <xdr:row>48</xdr:row>
      <xdr:rowOff>160020</xdr:rowOff>
    </xdr:to>
    <xdr:cxnSp macro="">
      <xdr:nvCxnSpPr>
        <xdr:cNvPr id="3777" name="Elbow Connector 55">
          <a:extLst>
            <a:ext uri="{FF2B5EF4-FFF2-40B4-BE49-F238E27FC236}">
              <a16:creationId xmlns:a16="http://schemas.microsoft.com/office/drawing/2014/main" id="{4F981573-48AD-40D4-8B54-BFFD50A92E0B}"/>
            </a:ext>
          </a:extLst>
        </xdr:cNvPr>
        <xdr:cNvCxnSpPr/>
      </xdr:nvCxnSpPr>
      <xdr:spPr>
        <a:xfrm rot="16200000" flipH="1">
          <a:off x="10944490" y="9309821"/>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186121</xdr:colOff>
      <xdr:row>47</xdr:row>
      <xdr:rowOff>109483</xdr:rowOff>
    </xdr:from>
    <xdr:to>
      <xdr:col>36</xdr:col>
      <xdr:colOff>261929</xdr:colOff>
      <xdr:row>48</xdr:row>
      <xdr:rowOff>160021</xdr:rowOff>
    </xdr:to>
    <xdr:cxnSp macro="">
      <xdr:nvCxnSpPr>
        <xdr:cNvPr id="3797" name="Elbow Connector 55">
          <a:extLst>
            <a:ext uri="{FF2B5EF4-FFF2-40B4-BE49-F238E27FC236}">
              <a16:creationId xmlns:a16="http://schemas.microsoft.com/office/drawing/2014/main" id="{06AA6E75-1E20-45BA-9F6B-F0278CF2BDA0}"/>
            </a:ext>
          </a:extLst>
        </xdr:cNvPr>
        <xdr:cNvCxnSpPr/>
      </xdr:nvCxnSpPr>
      <xdr:spPr>
        <a:xfrm rot="16200000" flipH="1">
          <a:off x="11601385" y="9309822"/>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122622</xdr:colOff>
      <xdr:row>23</xdr:row>
      <xdr:rowOff>70070</xdr:rowOff>
    </xdr:from>
    <xdr:to>
      <xdr:col>8</xdr:col>
      <xdr:colOff>217873</xdr:colOff>
      <xdr:row>24</xdr:row>
      <xdr:rowOff>168196</xdr:rowOff>
    </xdr:to>
    <xdr:cxnSp macro="">
      <xdr:nvCxnSpPr>
        <xdr:cNvPr id="3798" name="Elbow Connector 55">
          <a:extLst>
            <a:ext uri="{FF2B5EF4-FFF2-40B4-BE49-F238E27FC236}">
              <a16:creationId xmlns:a16="http://schemas.microsoft.com/office/drawing/2014/main" id="{0DF1C79D-5ABE-4AAC-8960-3034D76B250D}"/>
            </a:ext>
          </a:extLst>
        </xdr:cNvPr>
        <xdr:cNvCxnSpPr/>
      </xdr:nvCxnSpPr>
      <xdr:spPr>
        <a:xfrm rot="16200000" flipH="1">
          <a:off x="2534185" y="4752990"/>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148898</xdr:colOff>
      <xdr:row>23</xdr:row>
      <xdr:rowOff>61311</xdr:rowOff>
    </xdr:from>
    <xdr:to>
      <xdr:col>10</xdr:col>
      <xdr:colOff>244149</xdr:colOff>
      <xdr:row>24</xdr:row>
      <xdr:rowOff>159437</xdr:rowOff>
    </xdr:to>
    <xdr:cxnSp macro="">
      <xdr:nvCxnSpPr>
        <xdr:cNvPr id="3799" name="Elbow Connector 55">
          <a:extLst>
            <a:ext uri="{FF2B5EF4-FFF2-40B4-BE49-F238E27FC236}">
              <a16:creationId xmlns:a16="http://schemas.microsoft.com/office/drawing/2014/main" id="{97AD60A9-D320-4375-9693-7C5F65822E43}"/>
            </a:ext>
          </a:extLst>
        </xdr:cNvPr>
        <xdr:cNvCxnSpPr/>
      </xdr:nvCxnSpPr>
      <xdr:spPr>
        <a:xfrm rot="16200000" flipH="1">
          <a:off x="331370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122622</xdr:colOff>
      <xdr:row>23</xdr:row>
      <xdr:rowOff>43794</xdr:rowOff>
    </xdr:from>
    <xdr:to>
      <xdr:col>12</xdr:col>
      <xdr:colOff>217873</xdr:colOff>
      <xdr:row>24</xdr:row>
      <xdr:rowOff>141920</xdr:rowOff>
    </xdr:to>
    <xdr:cxnSp macro="">
      <xdr:nvCxnSpPr>
        <xdr:cNvPr id="3811" name="Elbow Connector 55">
          <a:extLst>
            <a:ext uri="{FF2B5EF4-FFF2-40B4-BE49-F238E27FC236}">
              <a16:creationId xmlns:a16="http://schemas.microsoft.com/office/drawing/2014/main" id="{CDA67FBB-7B52-4BAA-A0DB-7EAC38D1C906}"/>
            </a:ext>
          </a:extLst>
        </xdr:cNvPr>
        <xdr:cNvCxnSpPr/>
      </xdr:nvCxnSpPr>
      <xdr:spPr>
        <a:xfrm rot="16200000" flipH="1">
          <a:off x="3961840" y="4726714"/>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122622</xdr:colOff>
      <xdr:row>23</xdr:row>
      <xdr:rowOff>61311</xdr:rowOff>
    </xdr:from>
    <xdr:to>
      <xdr:col>18</xdr:col>
      <xdr:colOff>217873</xdr:colOff>
      <xdr:row>24</xdr:row>
      <xdr:rowOff>159437</xdr:rowOff>
    </xdr:to>
    <xdr:cxnSp macro="">
      <xdr:nvCxnSpPr>
        <xdr:cNvPr id="3812" name="Elbow Connector 55">
          <a:extLst>
            <a:ext uri="{FF2B5EF4-FFF2-40B4-BE49-F238E27FC236}">
              <a16:creationId xmlns:a16="http://schemas.microsoft.com/office/drawing/2014/main" id="{CC75970B-3BD4-4FB9-88EF-37F4B5F2D9DE}"/>
            </a:ext>
          </a:extLst>
        </xdr:cNvPr>
        <xdr:cNvCxnSpPr/>
      </xdr:nvCxnSpPr>
      <xdr:spPr>
        <a:xfrm rot="16200000" flipH="1">
          <a:off x="604639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143988</xdr:colOff>
      <xdr:row>23</xdr:row>
      <xdr:rowOff>99682</xdr:rowOff>
    </xdr:from>
    <xdr:to>
      <xdr:col>26</xdr:col>
      <xdr:colOff>239239</xdr:colOff>
      <xdr:row>25</xdr:row>
      <xdr:rowOff>4432</xdr:rowOff>
    </xdr:to>
    <xdr:cxnSp macro="">
      <xdr:nvCxnSpPr>
        <xdr:cNvPr id="3813" name="Elbow Connector 55">
          <a:extLst>
            <a:ext uri="{FF2B5EF4-FFF2-40B4-BE49-F238E27FC236}">
              <a16:creationId xmlns:a16="http://schemas.microsoft.com/office/drawing/2014/main" id="{BCFDA9FA-54AB-423D-B711-0F15DC1AF998}"/>
            </a:ext>
          </a:extLst>
        </xdr:cNvPr>
        <xdr:cNvCxnSpPr/>
      </xdr:nvCxnSpPr>
      <xdr:spPr>
        <a:xfrm rot="16200000" flipH="1">
          <a:off x="8424093" y="470047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155064</xdr:colOff>
      <xdr:row>23</xdr:row>
      <xdr:rowOff>132912</xdr:rowOff>
    </xdr:from>
    <xdr:to>
      <xdr:col>28</xdr:col>
      <xdr:colOff>250315</xdr:colOff>
      <xdr:row>25</xdr:row>
      <xdr:rowOff>37662</xdr:rowOff>
    </xdr:to>
    <xdr:cxnSp macro="">
      <xdr:nvCxnSpPr>
        <xdr:cNvPr id="3815" name="Elbow Connector 55">
          <a:extLst>
            <a:ext uri="{FF2B5EF4-FFF2-40B4-BE49-F238E27FC236}">
              <a16:creationId xmlns:a16="http://schemas.microsoft.com/office/drawing/2014/main" id="{A1DCC46F-7B99-44B1-A1B1-2A0A7F68C7CD}"/>
            </a:ext>
          </a:extLst>
        </xdr:cNvPr>
        <xdr:cNvCxnSpPr/>
      </xdr:nvCxnSpPr>
      <xdr:spPr>
        <a:xfrm rot="16200000" flipH="1">
          <a:off x="9088629"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166137</xdr:colOff>
      <xdr:row>23</xdr:row>
      <xdr:rowOff>132912</xdr:rowOff>
    </xdr:from>
    <xdr:to>
      <xdr:col>30</xdr:col>
      <xdr:colOff>261388</xdr:colOff>
      <xdr:row>25</xdr:row>
      <xdr:rowOff>37662</xdr:rowOff>
    </xdr:to>
    <xdr:cxnSp macro="">
      <xdr:nvCxnSpPr>
        <xdr:cNvPr id="3816" name="Elbow Connector 55">
          <a:extLst>
            <a:ext uri="{FF2B5EF4-FFF2-40B4-BE49-F238E27FC236}">
              <a16:creationId xmlns:a16="http://schemas.microsoft.com/office/drawing/2014/main" id="{C699487D-E3A9-4A2D-8C97-CBE95280AD07}"/>
            </a:ext>
          </a:extLst>
        </xdr:cNvPr>
        <xdr:cNvCxnSpPr/>
      </xdr:nvCxnSpPr>
      <xdr:spPr>
        <a:xfrm rot="16200000" flipH="1">
          <a:off x="9731010"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143981</xdr:colOff>
      <xdr:row>31</xdr:row>
      <xdr:rowOff>99680</xdr:rowOff>
    </xdr:from>
    <xdr:to>
      <xdr:col>22</xdr:col>
      <xdr:colOff>239232</xdr:colOff>
      <xdr:row>33</xdr:row>
      <xdr:rowOff>4429</xdr:rowOff>
    </xdr:to>
    <xdr:cxnSp macro="">
      <xdr:nvCxnSpPr>
        <xdr:cNvPr id="3817" name="Elbow Connector 55">
          <a:extLst>
            <a:ext uri="{FF2B5EF4-FFF2-40B4-BE49-F238E27FC236}">
              <a16:creationId xmlns:a16="http://schemas.microsoft.com/office/drawing/2014/main" id="{ADB83C6E-A109-4560-AE23-D3D7E9F9BC0B}"/>
            </a:ext>
          </a:extLst>
        </xdr:cNvPr>
        <xdr:cNvCxnSpPr/>
      </xdr:nvCxnSpPr>
      <xdr:spPr>
        <a:xfrm rot="16200000" flipH="1">
          <a:off x="7161470" y="62732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143986</xdr:colOff>
      <xdr:row>39</xdr:row>
      <xdr:rowOff>55380</xdr:rowOff>
    </xdr:from>
    <xdr:to>
      <xdr:col>2</xdr:col>
      <xdr:colOff>239237</xdr:colOff>
      <xdr:row>40</xdr:row>
      <xdr:rowOff>148415</xdr:rowOff>
    </xdr:to>
    <xdr:cxnSp macro="">
      <xdr:nvCxnSpPr>
        <xdr:cNvPr id="3818" name="Elbow Connector 55">
          <a:extLst>
            <a:ext uri="{FF2B5EF4-FFF2-40B4-BE49-F238E27FC236}">
              <a16:creationId xmlns:a16="http://schemas.microsoft.com/office/drawing/2014/main" id="{7F219676-769A-44DC-81D4-F27DC0B629E9}"/>
            </a:ext>
          </a:extLst>
        </xdr:cNvPr>
        <xdr:cNvCxnSpPr/>
      </xdr:nvCxnSpPr>
      <xdr:spPr>
        <a:xfrm rot="16200000" flipH="1">
          <a:off x="549353" y="7801641"/>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132908</xdr:colOff>
      <xdr:row>39</xdr:row>
      <xdr:rowOff>79745</xdr:rowOff>
    </xdr:from>
    <xdr:to>
      <xdr:col>42</xdr:col>
      <xdr:colOff>228159</xdr:colOff>
      <xdr:row>40</xdr:row>
      <xdr:rowOff>172900</xdr:rowOff>
    </xdr:to>
    <xdr:cxnSp macro="">
      <xdr:nvCxnSpPr>
        <xdr:cNvPr id="3814" name="Elbow Connector 55">
          <a:extLst>
            <a:ext uri="{FF2B5EF4-FFF2-40B4-BE49-F238E27FC236}">
              <a16:creationId xmlns:a16="http://schemas.microsoft.com/office/drawing/2014/main" id="{9D2AAE22-4622-4229-B62B-80994741E650}"/>
            </a:ext>
          </a:extLst>
        </xdr:cNvPr>
        <xdr:cNvCxnSpPr/>
      </xdr:nvCxnSpPr>
      <xdr:spPr>
        <a:xfrm rot="16200000" flipH="1">
          <a:off x="14018305" y="8017673"/>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150629</xdr:colOff>
      <xdr:row>63</xdr:row>
      <xdr:rowOff>44304</xdr:rowOff>
    </xdr:from>
    <xdr:to>
      <xdr:col>16</xdr:col>
      <xdr:colOff>245880</xdr:colOff>
      <xdr:row>64</xdr:row>
      <xdr:rowOff>137459</xdr:rowOff>
    </xdr:to>
    <xdr:cxnSp macro="">
      <xdr:nvCxnSpPr>
        <xdr:cNvPr id="3819" name="Elbow Connector 55">
          <a:extLst>
            <a:ext uri="{FF2B5EF4-FFF2-40B4-BE49-F238E27FC236}">
              <a16:creationId xmlns:a16="http://schemas.microsoft.com/office/drawing/2014/main" id="{0D27A485-209A-49AB-A3E7-C4175870DBE2}"/>
            </a:ext>
          </a:extLst>
        </xdr:cNvPr>
        <xdr:cNvCxnSpPr/>
      </xdr:nvCxnSpPr>
      <xdr:spPr>
        <a:xfrm rot="16200000" flipH="1">
          <a:off x="5308468" y="1289093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132908</xdr:colOff>
      <xdr:row>63</xdr:row>
      <xdr:rowOff>53164</xdr:rowOff>
    </xdr:from>
    <xdr:to>
      <xdr:col>18</xdr:col>
      <xdr:colOff>228159</xdr:colOff>
      <xdr:row>64</xdr:row>
      <xdr:rowOff>146319</xdr:rowOff>
    </xdr:to>
    <xdr:cxnSp macro="">
      <xdr:nvCxnSpPr>
        <xdr:cNvPr id="3820" name="Elbow Connector 55">
          <a:extLst>
            <a:ext uri="{FF2B5EF4-FFF2-40B4-BE49-F238E27FC236}">
              <a16:creationId xmlns:a16="http://schemas.microsoft.com/office/drawing/2014/main" id="{DCD4B0A5-FBD0-4175-A0C2-2876A75555DB}"/>
            </a:ext>
          </a:extLst>
        </xdr:cNvPr>
        <xdr:cNvCxnSpPr/>
      </xdr:nvCxnSpPr>
      <xdr:spPr>
        <a:xfrm rot="16200000" flipH="1">
          <a:off x="6079329" y="1289979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106325</xdr:colOff>
      <xdr:row>108</xdr:row>
      <xdr:rowOff>124047</xdr:rowOff>
    </xdr:from>
    <xdr:to>
      <xdr:col>14</xdr:col>
      <xdr:colOff>247873</xdr:colOff>
      <xdr:row>109</xdr:row>
      <xdr:rowOff>99319</xdr:rowOff>
    </xdr:to>
    <xdr:sp macro="" textlink="">
      <xdr:nvSpPr>
        <xdr:cNvPr id="3821" name="6-Point Star 717">
          <a:extLst>
            <a:ext uri="{FF2B5EF4-FFF2-40B4-BE49-F238E27FC236}">
              <a16:creationId xmlns:a16="http://schemas.microsoft.com/office/drawing/2014/main" id="{1AC444BA-66F9-4311-BFFB-42D7C358D0B9}"/>
            </a:ext>
          </a:extLst>
        </xdr:cNvPr>
        <xdr:cNvSpPr/>
      </xdr:nvSpPr>
      <xdr:spPr>
        <a:xfrm>
          <a:off x="4731488"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124047</xdr:colOff>
      <xdr:row>108</xdr:row>
      <xdr:rowOff>124047</xdr:rowOff>
    </xdr:from>
    <xdr:to>
      <xdr:col>16</xdr:col>
      <xdr:colOff>265595</xdr:colOff>
      <xdr:row>109</xdr:row>
      <xdr:rowOff>99319</xdr:rowOff>
    </xdr:to>
    <xdr:sp macro="" textlink="">
      <xdr:nvSpPr>
        <xdr:cNvPr id="3822" name="6-Point Star 717">
          <a:extLst>
            <a:ext uri="{FF2B5EF4-FFF2-40B4-BE49-F238E27FC236}">
              <a16:creationId xmlns:a16="http://schemas.microsoft.com/office/drawing/2014/main" id="{0528A93D-5F15-4228-8538-FA8E95C0372E}"/>
            </a:ext>
          </a:extLst>
        </xdr:cNvPr>
        <xdr:cNvSpPr/>
      </xdr:nvSpPr>
      <xdr:spPr>
        <a:xfrm>
          <a:off x="5404884"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121920</xdr:colOff>
      <xdr:row>44</xdr:row>
      <xdr:rowOff>132080</xdr:rowOff>
    </xdr:from>
    <xdr:to>
      <xdr:col>44</xdr:col>
      <xdr:colOff>263468</xdr:colOff>
      <xdr:row>45</xdr:row>
      <xdr:rowOff>111586</xdr:rowOff>
    </xdr:to>
    <xdr:sp macro="" textlink="">
      <xdr:nvSpPr>
        <xdr:cNvPr id="3823" name="6-Point Star 717">
          <a:extLst>
            <a:ext uri="{FF2B5EF4-FFF2-40B4-BE49-F238E27FC236}">
              <a16:creationId xmlns:a16="http://schemas.microsoft.com/office/drawing/2014/main" id="{830011CA-9B3E-45C4-834D-0A0234FD1DCE}"/>
            </a:ext>
          </a:extLst>
        </xdr:cNvPr>
        <xdr:cNvSpPr/>
      </xdr:nvSpPr>
      <xdr:spPr>
        <a:xfrm>
          <a:off x="1485392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111760</xdr:colOff>
      <xdr:row>44</xdr:row>
      <xdr:rowOff>132080</xdr:rowOff>
    </xdr:from>
    <xdr:to>
      <xdr:col>42</xdr:col>
      <xdr:colOff>253308</xdr:colOff>
      <xdr:row>45</xdr:row>
      <xdr:rowOff>111586</xdr:rowOff>
    </xdr:to>
    <xdr:sp macro="" textlink="">
      <xdr:nvSpPr>
        <xdr:cNvPr id="3824" name="6-Point Star 717">
          <a:extLst>
            <a:ext uri="{FF2B5EF4-FFF2-40B4-BE49-F238E27FC236}">
              <a16:creationId xmlns:a16="http://schemas.microsoft.com/office/drawing/2014/main" id="{7AAB7CF8-5A64-4559-AF15-842391D0AA37}"/>
            </a:ext>
          </a:extLst>
        </xdr:cNvPr>
        <xdr:cNvSpPr/>
      </xdr:nvSpPr>
      <xdr:spPr>
        <a:xfrm>
          <a:off x="1407160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92178</xdr:colOff>
      <xdr:row>52</xdr:row>
      <xdr:rowOff>143386</xdr:rowOff>
    </xdr:from>
    <xdr:to>
      <xdr:col>6</xdr:col>
      <xdr:colOff>233726</xdr:colOff>
      <xdr:row>53</xdr:row>
      <xdr:rowOff>122893</xdr:rowOff>
    </xdr:to>
    <xdr:sp macro="" textlink="">
      <xdr:nvSpPr>
        <xdr:cNvPr id="3825" name="6-Point Star 717">
          <a:extLst>
            <a:ext uri="{FF2B5EF4-FFF2-40B4-BE49-F238E27FC236}">
              <a16:creationId xmlns:a16="http://schemas.microsoft.com/office/drawing/2014/main" id="{3724481F-9A54-403E-B7D6-01920C2CF4F6}"/>
            </a:ext>
          </a:extLst>
        </xdr:cNvPr>
        <xdr:cNvSpPr/>
      </xdr:nvSpPr>
      <xdr:spPr>
        <a:xfrm>
          <a:off x="1894759" y="10682338"/>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92178</xdr:colOff>
      <xdr:row>108</xdr:row>
      <xdr:rowOff>143388</xdr:rowOff>
    </xdr:from>
    <xdr:to>
      <xdr:col>18</xdr:col>
      <xdr:colOff>233726</xdr:colOff>
      <xdr:row>109</xdr:row>
      <xdr:rowOff>118660</xdr:rowOff>
    </xdr:to>
    <xdr:sp macro="" textlink="">
      <xdr:nvSpPr>
        <xdr:cNvPr id="2823" name="6-Point Star 717">
          <a:extLst>
            <a:ext uri="{FF2B5EF4-FFF2-40B4-BE49-F238E27FC236}">
              <a16:creationId xmlns:a16="http://schemas.microsoft.com/office/drawing/2014/main" id="{64080310-1EC9-48D1-B841-4B0F88F06B55}"/>
            </a:ext>
          </a:extLst>
        </xdr:cNvPr>
        <xdr:cNvSpPr/>
      </xdr:nvSpPr>
      <xdr:spPr>
        <a:xfrm>
          <a:off x="5919839" y="22009920"/>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92178</xdr:colOff>
      <xdr:row>108</xdr:row>
      <xdr:rowOff>122907</xdr:rowOff>
    </xdr:from>
    <xdr:to>
      <xdr:col>20</xdr:col>
      <xdr:colOff>233726</xdr:colOff>
      <xdr:row>109</xdr:row>
      <xdr:rowOff>98179</xdr:rowOff>
    </xdr:to>
    <xdr:sp macro="" textlink="">
      <xdr:nvSpPr>
        <xdr:cNvPr id="3826" name="6-Point Star 717">
          <a:extLst>
            <a:ext uri="{FF2B5EF4-FFF2-40B4-BE49-F238E27FC236}">
              <a16:creationId xmlns:a16="http://schemas.microsoft.com/office/drawing/2014/main" id="{6B145E3A-0403-452B-8E8A-B618414895DF}"/>
            </a:ext>
          </a:extLst>
        </xdr:cNvPr>
        <xdr:cNvSpPr/>
      </xdr:nvSpPr>
      <xdr:spPr>
        <a:xfrm>
          <a:off x="6544597" y="21989439"/>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122904</xdr:colOff>
      <xdr:row>108</xdr:row>
      <xdr:rowOff>163871</xdr:rowOff>
    </xdr:from>
    <xdr:to>
      <xdr:col>22</xdr:col>
      <xdr:colOff>264452</xdr:colOff>
      <xdr:row>109</xdr:row>
      <xdr:rowOff>139143</xdr:rowOff>
    </xdr:to>
    <xdr:sp macro="" textlink="">
      <xdr:nvSpPr>
        <xdr:cNvPr id="3827" name="6-Point Star 717">
          <a:extLst>
            <a:ext uri="{FF2B5EF4-FFF2-40B4-BE49-F238E27FC236}">
              <a16:creationId xmlns:a16="http://schemas.microsoft.com/office/drawing/2014/main" id="{34FA0F1A-BCB8-47F9-8731-8E99D40C89D6}"/>
            </a:ext>
          </a:extLst>
        </xdr:cNvPr>
        <xdr:cNvSpPr/>
      </xdr:nvSpPr>
      <xdr:spPr>
        <a:xfrm>
          <a:off x="7200081"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92178</xdr:colOff>
      <xdr:row>108</xdr:row>
      <xdr:rowOff>163871</xdr:rowOff>
    </xdr:from>
    <xdr:to>
      <xdr:col>24</xdr:col>
      <xdr:colOff>233726</xdr:colOff>
      <xdr:row>109</xdr:row>
      <xdr:rowOff>139143</xdr:rowOff>
    </xdr:to>
    <xdr:sp macro="" textlink="">
      <xdr:nvSpPr>
        <xdr:cNvPr id="3828" name="6-Point Star 717">
          <a:extLst>
            <a:ext uri="{FF2B5EF4-FFF2-40B4-BE49-F238E27FC236}">
              <a16:creationId xmlns:a16="http://schemas.microsoft.com/office/drawing/2014/main" id="{2962FA09-B341-43EA-9CB6-6054E0E1EB0D}"/>
            </a:ext>
          </a:extLst>
        </xdr:cNvPr>
        <xdr:cNvSpPr/>
      </xdr:nvSpPr>
      <xdr:spPr>
        <a:xfrm>
          <a:off x="7794113"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92178</xdr:colOff>
      <xdr:row>108</xdr:row>
      <xdr:rowOff>184355</xdr:rowOff>
    </xdr:from>
    <xdr:to>
      <xdr:col>26</xdr:col>
      <xdr:colOff>233726</xdr:colOff>
      <xdr:row>109</xdr:row>
      <xdr:rowOff>159627</xdr:rowOff>
    </xdr:to>
    <xdr:sp macro="" textlink="">
      <xdr:nvSpPr>
        <xdr:cNvPr id="3829" name="6-Point Star 717">
          <a:extLst>
            <a:ext uri="{FF2B5EF4-FFF2-40B4-BE49-F238E27FC236}">
              <a16:creationId xmlns:a16="http://schemas.microsoft.com/office/drawing/2014/main" id="{BFAC4148-6D37-417E-9055-1DCACCD8E810}"/>
            </a:ext>
          </a:extLst>
        </xdr:cNvPr>
        <xdr:cNvSpPr/>
      </xdr:nvSpPr>
      <xdr:spPr>
        <a:xfrm>
          <a:off x="8418872" y="22050887"/>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102420</xdr:colOff>
      <xdr:row>108</xdr:row>
      <xdr:rowOff>163871</xdr:rowOff>
    </xdr:from>
    <xdr:to>
      <xdr:col>32</xdr:col>
      <xdr:colOff>243968</xdr:colOff>
      <xdr:row>109</xdr:row>
      <xdr:rowOff>139143</xdr:rowOff>
    </xdr:to>
    <xdr:sp macro="" textlink="">
      <xdr:nvSpPr>
        <xdr:cNvPr id="3830" name="6-Point Star 717">
          <a:extLst>
            <a:ext uri="{FF2B5EF4-FFF2-40B4-BE49-F238E27FC236}">
              <a16:creationId xmlns:a16="http://schemas.microsoft.com/office/drawing/2014/main" id="{737A981F-FBE8-4A77-A406-B47C1B68D12D}"/>
            </a:ext>
          </a:extLst>
        </xdr:cNvPr>
        <xdr:cNvSpPr/>
      </xdr:nvSpPr>
      <xdr:spPr>
        <a:xfrm>
          <a:off x="10364839"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112662</xdr:colOff>
      <xdr:row>108</xdr:row>
      <xdr:rowOff>153630</xdr:rowOff>
    </xdr:from>
    <xdr:to>
      <xdr:col>34</xdr:col>
      <xdr:colOff>254210</xdr:colOff>
      <xdr:row>109</xdr:row>
      <xdr:rowOff>133136</xdr:rowOff>
    </xdr:to>
    <xdr:sp macro="" textlink="">
      <xdr:nvSpPr>
        <xdr:cNvPr id="3831" name="6-Point Star 717">
          <a:extLst>
            <a:ext uri="{FF2B5EF4-FFF2-40B4-BE49-F238E27FC236}">
              <a16:creationId xmlns:a16="http://schemas.microsoft.com/office/drawing/2014/main" id="{C7CB089B-59E6-4888-87CF-5765ED19AD00}"/>
            </a:ext>
          </a:extLst>
        </xdr:cNvPr>
        <xdr:cNvSpPr/>
      </xdr:nvSpPr>
      <xdr:spPr>
        <a:xfrm>
          <a:off x="10999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122904</xdr:colOff>
      <xdr:row>108</xdr:row>
      <xdr:rowOff>174114</xdr:rowOff>
    </xdr:from>
    <xdr:to>
      <xdr:col>36</xdr:col>
      <xdr:colOff>264452</xdr:colOff>
      <xdr:row>109</xdr:row>
      <xdr:rowOff>153620</xdr:rowOff>
    </xdr:to>
    <xdr:sp macro="" textlink="">
      <xdr:nvSpPr>
        <xdr:cNvPr id="3832" name="6-Point Star 717">
          <a:extLst>
            <a:ext uri="{FF2B5EF4-FFF2-40B4-BE49-F238E27FC236}">
              <a16:creationId xmlns:a16="http://schemas.microsoft.com/office/drawing/2014/main" id="{3804FF15-18AB-4CC9-A6E7-5719356BEFAF}"/>
            </a:ext>
          </a:extLst>
        </xdr:cNvPr>
        <xdr:cNvSpPr/>
      </xdr:nvSpPr>
      <xdr:spPr>
        <a:xfrm>
          <a:off x="11634839" y="22040646"/>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102418</xdr:colOff>
      <xdr:row>108</xdr:row>
      <xdr:rowOff>143388</xdr:rowOff>
    </xdr:from>
    <xdr:to>
      <xdr:col>38</xdr:col>
      <xdr:colOff>243966</xdr:colOff>
      <xdr:row>109</xdr:row>
      <xdr:rowOff>122894</xdr:rowOff>
    </xdr:to>
    <xdr:sp macro="" textlink="">
      <xdr:nvSpPr>
        <xdr:cNvPr id="3833" name="6-Point Star 717">
          <a:extLst>
            <a:ext uri="{FF2B5EF4-FFF2-40B4-BE49-F238E27FC236}">
              <a16:creationId xmlns:a16="http://schemas.microsoft.com/office/drawing/2014/main" id="{D979D144-0FB0-48E5-8CD1-03FCAC640374}"/>
            </a:ext>
          </a:extLst>
        </xdr:cNvPr>
        <xdr:cNvSpPr/>
      </xdr:nvSpPr>
      <xdr:spPr>
        <a:xfrm>
          <a:off x="12280079" y="22009920"/>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102420</xdr:colOff>
      <xdr:row>108</xdr:row>
      <xdr:rowOff>153630</xdr:rowOff>
    </xdr:from>
    <xdr:to>
      <xdr:col>40</xdr:col>
      <xdr:colOff>243968</xdr:colOff>
      <xdr:row>109</xdr:row>
      <xdr:rowOff>133136</xdr:rowOff>
    </xdr:to>
    <xdr:sp macro="" textlink="">
      <xdr:nvSpPr>
        <xdr:cNvPr id="3834" name="6-Point Star 717">
          <a:extLst>
            <a:ext uri="{FF2B5EF4-FFF2-40B4-BE49-F238E27FC236}">
              <a16:creationId xmlns:a16="http://schemas.microsoft.com/office/drawing/2014/main" id="{65DDE695-1E28-478D-A5CF-05153D0BFEA1}"/>
            </a:ext>
          </a:extLst>
        </xdr:cNvPr>
        <xdr:cNvSpPr/>
      </xdr:nvSpPr>
      <xdr:spPr>
        <a:xfrm>
          <a:off x="12904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143388</xdr:colOff>
      <xdr:row>47</xdr:row>
      <xdr:rowOff>92178</xdr:rowOff>
    </xdr:from>
    <xdr:to>
      <xdr:col>28</xdr:col>
      <xdr:colOff>219196</xdr:colOff>
      <xdr:row>48</xdr:row>
      <xdr:rowOff>142716</xdr:rowOff>
    </xdr:to>
    <xdr:cxnSp macro="">
      <xdr:nvCxnSpPr>
        <xdr:cNvPr id="3835" name="Elbow Connector 55">
          <a:extLst>
            <a:ext uri="{FF2B5EF4-FFF2-40B4-BE49-F238E27FC236}">
              <a16:creationId xmlns:a16="http://schemas.microsoft.com/office/drawing/2014/main" id="{6E279B13-D4D3-4F08-A4E8-718099DB00C4}"/>
            </a:ext>
          </a:extLst>
        </xdr:cNvPr>
        <xdr:cNvCxnSpPr/>
      </xdr:nvCxnSpPr>
      <xdr:spPr>
        <a:xfrm rot="16200000" flipH="1">
          <a:off x="9071628" y="9640390"/>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133146</xdr:colOff>
      <xdr:row>47</xdr:row>
      <xdr:rowOff>71694</xdr:rowOff>
    </xdr:from>
    <xdr:to>
      <xdr:col>30</xdr:col>
      <xdr:colOff>208954</xdr:colOff>
      <xdr:row>48</xdr:row>
      <xdr:rowOff>122232</xdr:rowOff>
    </xdr:to>
    <xdr:cxnSp macro="">
      <xdr:nvCxnSpPr>
        <xdr:cNvPr id="3836" name="Elbow Connector 55">
          <a:extLst>
            <a:ext uri="{FF2B5EF4-FFF2-40B4-BE49-F238E27FC236}">
              <a16:creationId xmlns:a16="http://schemas.microsoft.com/office/drawing/2014/main" id="{C08DBBF9-DA7F-4AFB-9153-3B96A097802E}"/>
            </a:ext>
          </a:extLst>
        </xdr:cNvPr>
        <xdr:cNvCxnSpPr/>
      </xdr:nvCxnSpPr>
      <xdr:spPr>
        <a:xfrm rot="16200000" flipH="1">
          <a:off x="9686144" y="9619906"/>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148165</xdr:colOff>
      <xdr:row>55</xdr:row>
      <xdr:rowOff>84666</xdr:rowOff>
    </xdr:from>
    <xdr:to>
      <xdr:col>42</xdr:col>
      <xdr:colOff>245355</xdr:colOff>
      <xdr:row>57</xdr:row>
      <xdr:rowOff>1076</xdr:rowOff>
    </xdr:to>
    <xdr:cxnSp macro="">
      <xdr:nvCxnSpPr>
        <xdr:cNvPr id="3837" name="Elbow Connector 55">
          <a:extLst>
            <a:ext uri="{FF2B5EF4-FFF2-40B4-BE49-F238E27FC236}">
              <a16:creationId xmlns:a16="http://schemas.microsoft.com/office/drawing/2014/main" id="{9EBDF9EA-7421-4B88-A5CE-76902C256A71}"/>
            </a:ext>
          </a:extLst>
        </xdr:cNvPr>
        <xdr:cNvCxnSpPr/>
      </xdr:nvCxnSpPr>
      <xdr:spPr>
        <a:xfrm rot="16200000" flipH="1">
          <a:off x="13520638" y="11138526"/>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158751</xdr:colOff>
      <xdr:row>63</xdr:row>
      <xdr:rowOff>63498</xdr:rowOff>
    </xdr:from>
    <xdr:to>
      <xdr:col>10</xdr:col>
      <xdr:colOff>255941</xdr:colOff>
      <xdr:row>64</xdr:row>
      <xdr:rowOff>170408</xdr:rowOff>
    </xdr:to>
    <xdr:cxnSp macro="">
      <xdr:nvCxnSpPr>
        <xdr:cNvPr id="3838" name="Elbow Connector 55">
          <a:extLst>
            <a:ext uri="{FF2B5EF4-FFF2-40B4-BE49-F238E27FC236}">
              <a16:creationId xmlns:a16="http://schemas.microsoft.com/office/drawing/2014/main" id="{006CF270-DD4A-408A-8850-65334C923F29}"/>
            </a:ext>
          </a:extLst>
        </xdr:cNvPr>
        <xdr:cNvCxnSpPr/>
      </xdr:nvCxnSpPr>
      <xdr:spPr>
        <a:xfrm rot="16200000" flipH="1">
          <a:off x="3212474" y="1270485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137582</xdr:colOff>
      <xdr:row>63</xdr:row>
      <xdr:rowOff>52915</xdr:rowOff>
    </xdr:from>
    <xdr:to>
      <xdr:col>12</xdr:col>
      <xdr:colOff>234772</xdr:colOff>
      <xdr:row>64</xdr:row>
      <xdr:rowOff>159825</xdr:rowOff>
    </xdr:to>
    <xdr:cxnSp macro="">
      <xdr:nvCxnSpPr>
        <xdr:cNvPr id="3839" name="Elbow Connector 55">
          <a:extLst>
            <a:ext uri="{FF2B5EF4-FFF2-40B4-BE49-F238E27FC236}">
              <a16:creationId xmlns:a16="http://schemas.microsoft.com/office/drawing/2014/main" id="{9D92360D-9BE5-4E93-9C7A-468521F4A062}"/>
            </a:ext>
          </a:extLst>
        </xdr:cNvPr>
        <xdr:cNvCxnSpPr/>
      </xdr:nvCxnSpPr>
      <xdr:spPr>
        <a:xfrm rot="16200000" flipH="1">
          <a:off x="3836889" y="12694275"/>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137579</xdr:colOff>
      <xdr:row>63</xdr:row>
      <xdr:rowOff>74082</xdr:rowOff>
    </xdr:from>
    <xdr:to>
      <xdr:col>14</xdr:col>
      <xdr:colOff>234769</xdr:colOff>
      <xdr:row>64</xdr:row>
      <xdr:rowOff>180992</xdr:rowOff>
    </xdr:to>
    <xdr:cxnSp macro="">
      <xdr:nvCxnSpPr>
        <xdr:cNvPr id="3840" name="Elbow Connector 55">
          <a:extLst>
            <a:ext uri="{FF2B5EF4-FFF2-40B4-BE49-F238E27FC236}">
              <a16:creationId xmlns:a16="http://schemas.microsoft.com/office/drawing/2014/main" id="{079A0B86-54EE-4D8D-8FA5-E4A64ACEB997}"/>
            </a:ext>
          </a:extLst>
        </xdr:cNvPr>
        <xdr:cNvCxnSpPr/>
      </xdr:nvCxnSpPr>
      <xdr:spPr>
        <a:xfrm rot="16200000" flipH="1">
          <a:off x="4461302" y="12715442"/>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55</xdr:row>
      <xdr:rowOff>97190</xdr:rowOff>
    </xdr:from>
    <xdr:to>
      <xdr:col>40</xdr:col>
      <xdr:colOff>242975</xdr:colOff>
      <xdr:row>57</xdr:row>
      <xdr:rowOff>13600</xdr:rowOff>
    </xdr:to>
    <xdr:cxnSp macro="">
      <xdr:nvCxnSpPr>
        <xdr:cNvPr id="3841" name="Elbow Connector 55">
          <a:extLst>
            <a:ext uri="{FF2B5EF4-FFF2-40B4-BE49-F238E27FC236}">
              <a16:creationId xmlns:a16="http://schemas.microsoft.com/office/drawing/2014/main" id="{4F2BDBF1-4442-4756-9B75-D8E117F8A2F0}"/>
            </a:ext>
          </a:extLst>
        </xdr:cNvPr>
        <xdr:cNvCxnSpPr/>
      </xdr:nvCxnSpPr>
      <xdr:spPr>
        <a:xfrm rot="16200000" flipH="1">
          <a:off x="12822782" y="11329887"/>
          <a:ext cx="363502"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155506</xdr:colOff>
      <xdr:row>15</xdr:row>
      <xdr:rowOff>68033</xdr:rowOff>
    </xdr:from>
    <xdr:to>
      <xdr:col>16</xdr:col>
      <xdr:colOff>250757</xdr:colOff>
      <xdr:row>16</xdr:row>
      <xdr:rowOff>157401</xdr:rowOff>
    </xdr:to>
    <xdr:cxnSp macro="">
      <xdr:nvCxnSpPr>
        <xdr:cNvPr id="3753" name="Elbow Connector 55">
          <a:extLst>
            <a:ext uri="{FF2B5EF4-FFF2-40B4-BE49-F238E27FC236}">
              <a16:creationId xmlns:a16="http://schemas.microsoft.com/office/drawing/2014/main" id="{3B6B98FD-1E05-4DFF-8AB9-485A390E4C7D}"/>
            </a:ext>
          </a:extLst>
        </xdr:cNvPr>
        <xdr:cNvCxnSpPr/>
      </xdr:nvCxnSpPr>
      <xdr:spPr>
        <a:xfrm rot="16200000" flipH="1">
          <a:off x="5081318"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136066</xdr:colOff>
      <xdr:row>15</xdr:row>
      <xdr:rowOff>58314</xdr:rowOff>
    </xdr:from>
    <xdr:to>
      <xdr:col>18</xdr:col>
      <xdr:colOff>231317</xdr:colOff>
      <xdr:row>16</xdr:row>
      <xdr:rowOff>147682</xdr:rowOff>
    </xdr:to>
    <xdr:cxnSp macro="">
      <xdr:nvCxnSpPr>
        <xdr:cNvPr id="3842" name="Elbow Connector 55">
          <a:extLst>
            <a:ext uri="{FF2B5EF4-FFF2-40B4-BE49-F238E27FC236}">
              <a16:creationId xmlns:a16="http://schemas.microsoft.com/office/drawing/2014/main" id="{9EB24240-2471-4373-BA98-144507AAD157}"/>
            </a:ext>
          </a:extLst>
        </xdr:cNvPr>
        <xdr:cNvCxnSpPr/>
      </xdr:nvCxnSpPr>
      <xdr:spPr>
        <a:xfrm rot="16200000" flipH="1">
          <a:off x="5751954" y="3141278"/>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126347</xdr:colOff>
      <xdr:row>15</xdr:row>
      <xdr:rowOff>68033</xdr:rowOff>
    </xdr:from>
    <xdr:to>
      <xdr:col>20</xdr:col>
      <xdr:colOff>221598</xdr:colOff>
      <xdr:row>16</xdr:row>
      <xdr:rowOff>157401</xdr:rowOff>
    </xdr:to>
    <xdr:cxnSp macro="">
      <xdr:nvCxnSpPr>
        <xdr:cNvPr id="3843" name="Elbow Connector 55">
          <a:extLst>
            <a:ext uri="{FF2B5EF4-FFF2-40B4-BE49-F238E27FC236}">
              <a16:creationId xmlns:a16="http://schemas.microsoft.com/office/drawing/2014/main" id="{F291FC15-E33A-4703-9F68-2410E7461C40}"/>
            </a:ext>
          </a:extLst>
        </xdr:cNvPr>
        <xdr:cNvCxnSpPr/>
      </xdr:nvCxnSpPr>
      <xdr:spPr>
        <a:xfrm rot="16200000" flipH="1">
          <a:off x="6364276"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942975</xdr:colOff>
      <xdr:row>4</xdr:row>
      <xdr:rowOff>0</xdr:rowOff>
    </xdr:from>
    <xdr:to>
      <xdr:col>13</xdr:col>
      <xdr:colOff>952500</xdr:colOff>
      <xdr:row>4</xdr:row>
      <xdr:rowOff>0</xdr:rowOff>
    </xdr:to>
    <xdr:pic>
      <xdr:nvPicPr>
        <xdr:cNvPr id="6131465" name="Ink 11">
          <a:extLst>
            <a:ext uri="{FF2B5EF4-FFF2-40B4-BE49-F238E27FC236}">
              <a16:creationId xmlns:a16="http://schemas.microsoft.com/office/drawing/2014/main" id="{DBA9336B-C648-FD73-23CC-D8D6574EAA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37242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942975</xdr:colOff>
      <xdr:row>0</xdr:row>
      <xdr:rowOff>0</xdr:rowOff>
    </xdr:from>
    <xdr:to>
      <xdr:col>13</xdr:col>
      <xdr:colOff>952500</xdr:colOff>
      <xdr:row>0</xdr:row>
      <xdr:rowOff>7620</xdr:rowOff>
    </xdr:to>
    <xdr:pic>
      <xdr:nvPicPr>
        <xdr:cNvPr id="6131466" name="Ink 11">
          <a:extLst>
            <a:ext uri="{FF2B5EF4-FFF2-40B4-BE49-F238E27FC236}">
              <a16:creationId xmlns:a16="http://schemas.microsoft.com/office/drawing/2014/main" id="{E91400C4-8911-C3EB-FE4C-791C28FD29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13</xdr:col>
      <xdr:colOff>942975</xdr:colOff>
      <xdr:row>34</xdr:row>
      <xdr:rowOff>0</xdr:rowOff>
    </xdr:from>
    <xdr:ext cx="9525" cy="9525"/>
    <xdr:pic>
      <xdr:nvPicPr>
        <xdr:cNvPr id="2" name="Ink 11">
          <a:extLst>
            <a:ext uri="{FF2B5EF4-FFF2-40B4-BE49-F238E27FC236}">
              <a16:creationId xmlns:a16="http://schemas.microsoft.com/office/drawing/2014/main" id="{F31CF6D9-80B0-4617-AA45-46D8881F3D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7505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3" name="Ink 11">
          <a:extLst>
            <a:ext uri="{FF2B5EF4-FFF2-40B4-BE49-F238E27FC236}">
              <a16:creationId xmlns:a16="http://schemas.microsoft.com/office/drawing/2014/main" id="{58AB1E2A-A1CF-4799-9F00-9B511F667B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4" name="Ink 11">
          <a:extLst>
            <a:ext uri="{FF2B5EF4-FFF2-40B4-BE49-F238E27FC236}">
              <a16:creationId xmlns:a16="http://schemas.microsoft.com/office/drawing/2014/main" id="{7EC1197D-14C7-44DD-A690-7FFA42CF21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5" name="Ink 11">
          <a:extLst>
            <a:ext uri="{FF2B5EF4-FFF2-40B4-BE49-F238E27FC236}">
              <a16:creationId xmlns:a16="http://schemas.microsoft.com/office/drawing/2014/main" id="{ED4A5F6F-3813-456C-887B-A0257379B4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 name="Ink 11">
          <a:extLst>
            <a:ext uri="{FF2B5EF4-FFF2-40B4-BE49-F238E27FC236}">
              <a16:creationId xmlns:a16="http://schemas.microsoft.com/office/drawing/2014/main" id="{89BC9010-4225-4A75-B3CC-0B3F9645E5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7" name="Ink 11">
          <a:extLst>
            <a:ext uri="{FF2B5EF4-FFF2-40B4-BE49-F238E27FC236}">
              <a16:creationId xmlns:a16="http://schemas.microsoft.com/office/drawing/2014/main" id="{9D8C836A-A810-4AA2-B7FD-42A714335A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8" name="Ink 11">
          <a:extLst>
            <a:ext uri="{FF2B5EF4-FFF2-40B4-BE49-F238E27FC236}">
              <a16:creationId xmlns:a16="http://schemas.microsoft.com/office/drawing/2014/main" id="{FED84810-E7FC-47CA-B134-CAA0525991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9" name="Ink 11">
          <a:extLst>
            <a:ext uri="{FF2B5EF4-FFF2-40B4-BE49-F238E27FC236}">
              <a16:creationId xmlns:a16="http://schemas.microsoft.com/office/drawing/2014/main" id="{28056D8A-7FFB-4F0D-92E2-BE63EA8E79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10" name="Ink 11">
          <a:extLst>
            <a:ext uri="{FF2B5EF4-FFF2-40B4-BE49-F238E27FC236}">
              <a16:creationId xmlns:a16="http://schemas.microsoft.com/office/drawing/2014/main" id="{B563EFE6-5A54-4473-B28B-FD5F5C7155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1" name="Ink 11">
          <a:extLst>
            <a:ext uri="{FF2B5EF4-FFF2-40B4-BE49-F238E27FC236}">
              <a16:creationId xmlns:a16="http://schemas.microsoft.com/office/drawing/2014/main" id="{44C1FBAC-1F82-4141-A28B-4336F77A7D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12" name="Ink 11">
          <a:extLst>
            <a:ext uri="{FF2B5EF4-FFF2-40B4-BE49-F238E27FC236}">
              <a16:creationId xmlns:a16="http://schemas.microsoft.com/office/drawing/2014/main" id="{0D711A94-8E59-4F69-B609-F109600985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13" name="Ink 11">
          <a:extLst>
            <a:ext uri="{FF2B5EF4-FFF2-40B4-BE49-F238E27FC236}">
              <a16:creationId xmlns:a16="http://schemas.microsoft.com/office/drawing/2014/main" id="{8B250916-F071-4C82-88FF-BB40D3A174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14" name="Ink 11">
          <a:extLst>
            <a:ext uri="{FF2B5EF4-FFF2-40B4-BE49-F238E27FC236}">
              <a16:creationId xmlns:a16="http://schemas.microsoft.com/office/drawing/2014/main" id="{FC2C971F-D401-4CAB-8EBD-8EE0F1892E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15" name="Ink 11">
          <a:extLst>
            <a:ext uri="{FF2B5EF4-FFF2-40B4-BE49-F238E27FC236}">
              <a16:creationId xmlns:a16="http://schemas.microsoft.com/office/drawing/2014/main" id="{AEF9406C-E624-40F1-AF24-F97561C6C4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16" name="Ink 11">
          <a:extLst>
            <a:ext uri="{FF2B5EF4-FFF2-40B4-BE49-F238E27FC236}">
              <a16:creationId xmlns:a16="http://schemas.microsoft.com/office/drawing/2014/main" id="{33BCE19D-6AC4-495D-9AA8-20C7B04195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17" name="Ink 11">
          <a:extLst>
            <a:ext uri="{FF2B5EF4-FFF2-40B4-BE49-F238E27FC236}">
              <a16:creationId xmlns:a16="http://schemas.microsoft.com/office/drawing/2014/main" id="{1F248FAD-DBDF-4B72-B4A0-00C7245EDE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8" name="Ink 11">
          <a:extLst>
            <a:ext uri="{FF2B5EF4-FFF2-40B4-BE49-F238E27FC236}">
              <a16:creationId xmlns:a16="http://schemas.microsoft.com/office/drawing/2014/main" id="{F968E4E1-DC76-41CE-AFDB-35559BCFFA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9" name="Ink 11">
          <a:extLst>
            <a:ext uri="{FF2B5EF4-FFF2-40B4-BE49-F238E27FC236}">
              <a16:creationId xmlns:a16="http://schemas.microsoft.com/office/drawing/2014/main" id="{6356A896-80F2-482A-9A5A-D4C6278A57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0" name="Ink 11">
          <a:extLst>
            <a:ext uri="{FF2B5EF4-FFF2-40B4-BE49-F238E27FC236}">
              <a16:creationId xmlns:a16="http://schemas.microsoft.com/office/drawing/2014/main" id="{9E97B685-91B6-48D0-AC8B-0B7EAF7D4B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1" name="Ink 11">
          <a:extLst>
            <a:ext uri="{FF2B5EF4-FFF2-40B4-BE49-F238E27FC236}">
              <a16:creationId xmlns:a16="http://schemas.microsoft.com/office/drawing/2014/main" id="{1077ABCF-CEF4-409A-99D0-6A7A655AD8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2" name="Ink 11">
          <a:extLst>
            <a:ext uri="{FF2B5EF4-FFF2-40B4-BE49-F238E27FC236}">
              <a16:creationId xmlns:a16="http://schemas.microsoft.com/office/drawing/2014/main" id="{9561612B-0267-420D-802B-86B70F8E11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3" name="Ink 11">
          <a:extLst>
            <a:ext uri="{FF2B5EF4-FFF2-40B4-BE49-F238E27FC236}">
              <a16:creationId xmlns:a16="http://schemas.microsoft.com/office/drawing/2014/main" id="{C99A2FB2-F007-4963-B796-1C418941D9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4" name="Ink 11">
          <a:extLst>
            <a:ext uri="{FF2B5EF4-FFF2-40B4-BE49-F238E27FC236}">
              <a16:creationId xmlns:a16="http://schemas.microsoft.com/office/drawing/2014/main" id="{B5B32B6E-E966-4E58-97DB-9BEB157157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5" name="Ink 11">
          <a:extLst>
            <a:ext uri="{FF2B5EF4-FFF2-40B4-BE49-F238E27FC236}">
              <a16:creationId xmlns:a16="http://schemas.microsoft.com/office/drawing/2014/main" id="{EE8293DB-5E6E-4E84-817B-0EAFEC3F26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6" name="Ink 11">
          <a:extLst>
            <a:ext uri="{FF2B5EF4-FFF2-40B4-BE49-F238E27FC236}">
              <a16:creationId xmlns:a16="http://schemas.microsoft.com/office/drawing/2014/main" id="{2A714B65-1397-4B02-861B-05F56A6D0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7" name="Ink 11">
          <a:extLst>
            <a:ext uri="{FF2B5EF4-FFF2-40B4-BE49-F238E27FC236}">
              <a16:creationId xmlns:a16="http://schemas.microsoft.com/office/drawing/2014/main" id="{94858928-4416-4137-BB5F-838460E6FC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8" name="Ink 11">
          <a:extLst>
            <a:ext uri="{FF2B5EF4-FFF2-40B4-BE49-F238E27FC236}">
              <a16:creationId xmlns:a16="http://schemas.microsoft.com/office/drawing/2014/main" id="{773F9163-735A-47FB-AB17-C0C562D3DD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9" name="Ink 11">
          <a:extLst>
            <a:ext uri="{FF2B5EF4-FFF2-40B4-BE49-F238E27FC236}">
              <a16:creationId xmlns:a16="http://schemas.microsoft.com/office/drawing/2014/main" id="{1043F4B9-2AE8-4284-B208-032F8A606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30" name="Ink 11">
          <a:extLst>
            <a:ext uri="{FF2B5EF4-FFF2-40B4-BE49-F238E27FC236}">
              <a16:creationId xmlns:a16="http://schemas.microsoft.com/office/drawing/2014/main" id="{2568EEDB-252A-46D8-9452-E01F961B0C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31" name="Ink 11">
          <a:extLst>
            <a:ext uri="{FF2B5EF4-FFF2-40B4-BE49-F238E27FC236}">
              <a16:creationId xmlns:a16="http://schemas.microsoft.com/office/drawing/2014/main" id="{1EF10BF3-C0D5-4FBE-ADF7-89E6679883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6" name="Ink 11">
          <a:extLst>
            <a:ext uri="{FF2B5EF4-FFF2-40B4-BE49-F238E27FC236}">
              <a16:creationId xmlns:a16="http://schemas.microsoft.com/office/drawing/2014/main" id="{40537150-11E4-425A-97F0-F8369A3EBA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7" name="Ink 11">
          <a:extLst>
            <a:ext uri="{FF2B5EF4-FFF2-40B4-BE49-F238E27FC236}">
              <a16:creationId xmlns:a16="http://schemas.microsoft.com/office/drawing/2014/main" id="{93867C4D-73B7-43C7-81EA-B2A8FA45ED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8" name="Ink 11">
          <a:extLst>
            <a:ext uri="{FF2B5EF4-FFF2-40B4-BE49-F238E27FC236}">
              <a16:creationId xmlns:a16="http://schemas.microsoft.com/office/drawing/2014/main" id="{43EB12FA-1685-4EF0-9936-8AE97FE583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59" name="Ink 11">
          <a:extLst>
            <a:ext uri="{FF2B5EF4-FFF2-40B4-BE49-F238E27FC236}">
              <a16:creationId xmlns:a16="http://schemas.microsoft.com/office/drawing/2014/main" id="{CDE5D119-69D2-45BA-9623-B129E1F7EE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0" name="Ink 11">
          <a:extLst>
            <a:ext uri="{FF2B5EF4-FFF2-40B4-BE49-F238E27FC236}">
              <a16:creationId xmlns:a16="http://schemas.microsoft.com/office/drawing/2014/main" id="{FAC5C7D1-55A5-4507-BF82-03BC3A2F66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1" name="Ink 11">
          <a:extLst>
            <a:ext uri="{FF2B5EF4-FFF2-40B4-BE49-F238E27FC236}">
              <a16:creationId xmlns:a16="http://schemas.microsoft.com/office/drawing/2014/main" id="{AAEEDB1C-A31D-49B0-B6A3-8A77A9795D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2" name="Ink 11">
          <a:extLst>
            <a:ext uri="{FF2B5EF4-FFF2-40B4-BE49-F238E27FC236}">
              <a16:creationId xmlns:a16="http://schemas.microsoft.com/office/drawing/2014/main" id="{46F7A324-BFE0-44B1-A120-3D5F7BF37F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3" name="Ink 11">
          <a:extLst>
            <a:ext uri="{FF2B5EF4-FFF2-40B4-BE49-F238E27FC236}">
              <a16:creationId xmlns:a16="http://schemas.microsoft.com/office/drawing/2014/main" id="{A4CF8D88-A34D-4CCC-9DB5-86CFDED025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4" name="Ink 11">
          <a:extLst>
            <a:ext uri="{FF2B5EF4-FFF2-40B4-BE49-F238E27FC236}">
              <a16:creationId xmlns:a16="http://schemas.microsoft.com/office/drawing/2014/main" id="{855201BC-4D90-494F-BC09-A12AB536F2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7" name="Ink 11">
          <a:extLst>
            <a:ext uri="{FF2B5EF4-FFF2-40B4-BE49-F238E27FC236}">
              <a16:creationId xmlns:a16="http://schemas.microsoft.com/office/drawing/2014/main" id="{74164222-A0A2-40F8-A046-02F165C592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8" name="Ink 11">
          <a:extLst>
            <a:ext uri="{FF2B5EF4-FFF2-40B4-BE49-F238E27FC236}">
              <a16:creationId xmlns:a16="http://schemas.microsoft.com/office/drawing/2014/main" id="{CD6711BC-F8F6-4C91-8940-7DFD54A102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9" name="Ink 11">
          <a:extLst>
            <a:ext uri="{FF2B5EF4-FFF2-40B4-BE49-F238E27FC236}">
              <a16:creationId xmlns:a16="http://schemas.microsoft.com/office/drawing/2014/main" id="{515F16EF-3D93-43A0-8392-4C199069E6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0" name="Ink 11">
          <a:extLst>
            <a:ext uri="{FF2B5EF4-FFF2-40B4-BE49-F238E27FC236}">
              <a16:creationId xmlns:a16="http://schemas.microsoft.com/office/drawing/2014/main" id="{5BE2D5FD-CFCC-40EB-8D38-FD6F17851C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1" name="Ink 11">
          <a:extLst>
            <a:ext uri="{FF2B5EF4-FFF2-40B4-BE49-F238E27FC236}">
              <a16:creationId xmlns:a16="http://schemas.microsoft.com/office/drawing/2014/main" id="{6DD24684-311F-42F4-AD48-53D9E9A390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2" name="Ink 11">
          <a:extLst>
            <a:ext uri="{FF2B5EF4-FFF2-40B4-BE49-F238E27FC236}">
              <a16:creationId xmlns:a16="http://schemas.microsoft.com/office/drawing/2014/main" id="{C964F9D9-66CC-4C3D-865B-B6DE55F528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3" name="Ink 11">
          <a:extLst>
            <a:ext uri="{FF2B5EF4-FFF2-40B4-BE49-F238E27FC236}">
              <a16:creationId xmlns:a16="http://schemas.microsoft.com/office/drawing/2014/main" id="{225EDB73-3035-4074-B4EB-20E808835D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4" name="Ink 11">
          <a:extLst>
            <a:ext uri="{FF2B5EF4-FFF2-40B4-BE49-F238E27FC236}">
              <a16:creationId xmlns:a16="http://schemas.microsoft.com/office/drawing/2014/main" id="{614B9150-2270-4236-AF42-53DC42FAA5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5" name="Ink 11">
          <a:extLst>
            <a:ext uri="{FF2B5EF4-FFF2-40B4-BE49-F238E27FC236}">
              <a16:creationId xmlns:a16="http://schemas.microsoft.com/office/drawing/2014/main" id="{F04963B6-730B-4A38-AC00-6A8CC2066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6" name="Ink 11">
          <a:extLst>
            <a:ext uri="{FF2B5EF4-FFF2-40B4-BE49-F238E27FC236}">
              <a16:creationId xmlns:a16="http://schemas.microsoft.com/office/drawing/2014/main" id="{AE8E7296-D444-4503-A476-1DEA44FDF6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7" name="Ink 11">
          <a:extLst>
            <a:ext uri="{FF2B5EF4-FFF2-40B4-BE49-F238E27FC236}">
              <a16:creationId xmlns:a16="http://schemas.microsoft.com/office/drawing/2014/main" id="{11C906BA-4E31-41A6-90FD-DD313CAFBF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8" name="Ink 11">
          <a:extLst>
            <a:ext uri="{FF2B5EF4-FFF2-40B4-BE49-F238E27FC236}">
              <a16:creationId xmlns:a16="http://schemas.microsoft.com/office/drawing/2014/main" id="{5F0A746A-6D6E-41F4-8672-F56EC9C3DC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9" name="Ink 11">
          <a:extLst>
            <a:ext uri="{FF2B5EF4-FFF2-40B4-BE49-F238E27FC236}">
              <a16:creationId xmlns:a16="http://schemas.microsoft.com/office/drawing/2014/main" id="{A0CC7C4F-E8E7-4388-8FEB-3F249BB290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0" name="Ink 11">
          <a:extLst>
            <a:ext uri="{FF2B5EF4-FFF2-40B4-BE49-F238E27FC236}">
              <a16:creationId xmlns:a16="http://schemas.microsoft.com/office/drawing/2014/main" id="{08DF4ADD-9EF6-4F9F-8A02-70EE768E73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1" name="Ink 11">
          <a:extLst>
            <a:ext uri="{FF2B5EF4-FFF2-40B4-BE49-F238E27FC236}">
              <a16:creationId xmlns:a16="http://schemas.microsoft.com/office/drawing/2014/main" id="{3DB27388-12D8-4F32-8692-2E897A3ABC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2" name="Ink 11">
          <a:extLst>
            <a:ext uri="{FF2B5EF4-FFF2-40B4-BE49-F238E27FC236}">
              <a16:creationId xmlns:a16="http://schemas.microsoft.com/office/drawing/2014/main" id="{8C8A68DA-B1A4-4C38-8C83-A3C3FACF21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3" name="Ink 11">
          <a:extLst>
            <a:ext uri="{FF2B5EF4-FFF2-40B4-BE49-F238E27FC236}">
              <a16:creationId xmlns:a16="http://schemas.microsoft.com/office/drawing/2014/main" id="{7678BD5C-59D0-4F9B-A70B-D333FCFE0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4" name="Ink 11">
          <a:extLst>
            <a:ext uri="{FF2B5EF4-FFF2-40B4-BE49-F238E27FC236}">
              <a16:creationId xmlns:a16="http://schemas.microsoft.com/office/drawing/2014/main" id="{E2399625-73D8-47F2-A1C8-314EF00E54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5" name="Ink 11">
          <a:extLst>
            <a:ext uri="{FF2B5EF4-FFF2-40B4-BE49-F238E27FC236}">
              <a16:creationId xmlns:a16="http://schemas.microsoft.com/office/drawing/2014/main" id="{B18AA991-5C1D-4EC4-ABA6-A2AA0F3B28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6" name="Ink 11">
          <a:extLst>
            <a:ext uri="{FF2B5EF4-FFF2-40B4-BE49-F238E27FC236}">
              <a16:creationId xmlns:a16="http://schemas.microsoft.com/office/drawing/2014/main" id="{0FE8610E-0634-443F-BB12-C327002AD0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7" name="Ink 11">
          <a:extLst>
            <a:ext uri="{FF2B5EF4-FFF2-40B4-BE49-F238E27FC236}">
              <a16:creationId xmlns:a16="http://schemas.microsoft.com/office/drawing/2014/main" id="{3197A10A-3809-45C4-AD65-35EABA51DF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8" name="Ink 11">
          <a:extLst>
            <a:ext uri="{FF2B5EF4-FFF2-40B4-BE49-F238E27FC236}">
              <a16:creationId xmlns:a16="http://schemas.microsoft.com/office/drawing/2014/main" id="{3202406E-CCF4-467B-9E62-D0C175F383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9" name="Ink 11">
          <a:extLst>
            <a:ext uri="{FF2B5EF4-FFF2-40B4-BE49-F238E27FC236}">
              <a16:creationId xmlns:a16="http://schemas.microsoft.com/office/drawing/2014/main" id="{E128F772-8F9F-4D7C-A713-564FB9B7E4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0" name="Ink 11">
          <a:extLst>
            <a:ext uri="{FF2B5EF4-FFF2-40B4-BE49-F238E27FC236}">
              <a16:creationId xmlns:a16="http://schemas.microsoft.com/office/drawing/2014/main" id="{6AFB9BE5-7AB9-49A3-9680-781C42A06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1" name="Ink 11">
          <a:extLst>
            <a:ext uri="{FF2B5EF4-FFF2-40B4-BE49-F238E27FC236}">
              <a16:creationId xmlns:a16="http://schemas.microsoft.com/office/drawing/2014/main" id="{8984E511-9393-40FD-A484-1FE5244FAE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2" name="Ink 11">
          <a:extLst>
            <a:ext uri="{FF2B5EF4-FFF2-40B4-BE49-F238E27FC236}">
              <a16:creationId xmlns:a16="http://schemas.microsoft.com/office/drawing/2014/main" id="{7BAFD747-5FBF-468D-810D-21C3DD03BC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3" name="Ink 11">
          <a:extLst>
            <a:ext uri="{FF2B5EF4-FFF2-40B4-BE49-F238E27FC236}">
              <a16:creationId xmlns:a16="http://schemas.microsoft.com/office/drawing/2014/main" id="{2D3CCCE7-FD4E-4472-9DF0-094A98F0F9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4" name="Ink 11">
          <a:extLst>
            <a:ext uri="{FF2B5EF4-FFF2-40B4-BE49-F238E27FC236}">
              <a16:creationId xmlns:a16="http://schemas.microsoft.com/office/drawing/2014/main" id="{F805ECA0-CE6D-4A85-B00D-EE719C34F0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5" name="Ink 11">
          <a:extLst>
            <a:ext uri="{FF2B5EF4-FFF2-40B4-BE49-F238E27FC236}">
              <a16:creationId xmlns:a16="http://schemas.microsoft.com/office/drawing/2014/main" id="{2B71BC98-6A96-491E-B5AE-1E1790C6B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6" name="Ink 11">
          <a:extLst>
            <a:ext uri="{FF2B5EF4-FFF2-40B4-BE49-F238E27FC236}">
              <a16:creationId xmlns:a16="http://schemas.microsoft.com/office/drawing/2014/main" id="{7EE3A730-E064-4A71-A0FE-36A187778A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7" name="Ink 11">
          <a:extLst>
            <a:ext uri="{FF2B5EF4-FFF2-40B4-BE49-F238E27FC236}">
              <a16:creationId xmlns:a16="http://schemas.microsoft.com/office/drawing/2014/main" id="{D5D703BF-C6A5-4C1A-8CD5-E75CCC1F3A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8" name="Ink 11">
          <a:extLst>
            <a:ext uri="{FF2B5EF4-FFF2-40B4-BE49-F238E27FC236}">
              <a16:creationId xmlns:a16="http://schemas.microsoft.com/office/drawing/2014/main" id="{54436678-C75D-4F6B-BBC4-C0945A5782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9" name="Ink 11">
          <a:extLst>
            <a:ext uri="{FF2B5EF4-FFF2-40B4-BE49-F238E27FC236}">
              <a16:creationId xmlns:a16="http://schemas.microsoft.com/office/drawing/2014/main" id="{AC9810E1-EFA4-4EBC-AFE9-CC45B8E7D6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500" name="Ink 11">
          <a:extLst>
            <a:ext uri="{FF2B5EF4-FFF2-40B4-BE49-F238E27FC236}">
              <a16:creationId xmlns:a16="http://schemas.microsoft.com/office/drawing/2014/main" id="{2E71F3B4-7B57-4BF4-A4C4-9F5FC570C9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1" name="Ink 11">
          <a:extLst>
            <a:ext uri="{FF2B5EF4-FFF2-40B4-BE49-F238E27FC236}">
              <a16:creationId xmlns:a16="http://schemas.microsoft.com/office/drawing/2014/main" id="{4AF36E25-08F2-44A3-BE96-25DE504E8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2" name="Ink 11">
          <a:extLst>
            <a:ext uri="{FF2B5EF4-FFF2-40B4-BE49-F238E27FC236}">
              <a16:creationId xmlns:a16="http://schemas.microsoft.com/office/drawing/2014/main" id="{4D8DCC4F-B6C5-4BEE-891C-EC42C117D2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3" name="Ink 11">
          <a:extLst>
            <a:ext uri="{FF2B5EF4-FFF2-40B4-BE49-F238E27FC236}">
              <a16:creationId xmlns:a16="http://schemas.microsoft.com/office/drawing/2014/main" id="{37C56CD6-B139-4ACB-A9A2-D8E93637AE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4" name="Ink 11">
          <a:extLst>
            <a:ext uri="{FF2B5EF4-FFF2-40B4-BE49-F238E27FC236}">
              <a16:creationId xmlns:a16="http://schemas.microsoft.com/office/drawing/2014/main" id="{E4B942B2-C11E-4F2F-BED2-8B03CE95D9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5" name="Ink 11">
          <a:extLst>
            <a:ext uri="{FF2B5EF4-FFF2-40B4-BE49-F238E27FC236}">
              <a16:creationId xmlns:a16="http://schemas.microsoft.com/office/drawing/2014/main" id="{32E7B7FB-831B-4E68-8180-8BA80F98C3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6" name="Ink 11">
          <a:extLst>
            <a:ext uri="{FF2B5EF4-FFF2-40B4-BE49-F238E27FC236}">
              <a16:creationId xmlns:a16="http://schemas.microsoft.com/office/drawing/2014/main" id="{178B4DAD-E78B-45E9-BAAD-BA6F5FB744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7" name="Ink 11">
          <a:extLst>
            <a:ext uri="{FF2B5EF4-FFF2-40B4-BE49-F238E27FC236}">
              <a16:creationId xmlns:a16="http://schemas.microsoft.com/office/drawing/2014/main" id="{3DE2E44C-6F27-484F-8D32-3B99EF17F3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8" name="Ink 11">
          <a:extLst>
            <a:ext uri="{FF2B5EF4-FFF2-40B4-BE49-F238E27FC236}">
              <a16:creationId xmlns:a16="http://schemas.microsoft.com/office/drawing/2014/main" id="{D730A507-C8BF-49C7-99AD-53594CB523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9" name="Ink 11">
          <a:extLst>
            <a:ext uri="{FF2B5EF4-FFF2-40B4-BE49-F238E27FC236}">
              <a16:creationId xmlns:a16="http://schemas.microsoft.com/office/drawing/2014/main" id="{BD95E081-727E-4E3E-ACD0-1B2A08E05A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0" name="Ink 11">
          <a:extLst>
            <a:ext uri="{FF2B5EF4-FFF2-40B4-BE49-F238E27FC236}">
              <a16:creationId xmlns:a16="http://schemas.microsoft.com/office/drawing/2014/main" id="{1180FEC5-7AD5-4DEA-AF0D-C0C1CEAD65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1" name="Ink 11">
          <a:extLst>
            <a:ext uri="{FF2B5EF4-FFF2-40B4-BE49-F238E27FC236}">
              <a16:creationId xmlns:a16="http://schemas.microsoft.com/office/drawing/2014/main" id="{529ECA24-88F6-4401-8053-3D40D31BC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2" name="Ink 11">
          <a:extLst>
            <a:ext uri="{FF2B5EF4-FFF2-40B4-BE49-F238E27FC236}">
              <a16:creationId xmlns:a16="http://schemas.microsoft.com/office/drawing/2014/main" id="{745A3709-1C90-4EB1-B7E8-6063FCF6E8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3" name="Ink 11">
          <a:extLst>
            <a:ext uri="{FF2B5EF4-FFF2-40B4-BE49-F238E27FC236}">
              <a16:creationId xmlns:a16="http://schemas.microsoft.com/office/drawing/2014/main" id="{EAF29F5D-D6CF-4F74-980F-00F12FDF59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4" name="Ink 11">
          <a:extLst>
            <a:ext uri="{FF2B5EF4-FFF2-40B4-BE49-F238E27FC236}">
              <a16:creationId xmlns:a16="http://schemas.microsoft.com/office/drawing/2014/main" id="{881994F5-AF16-42E1-ACD1-81F86210B5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5" name="Ink 11">
          <a:extLst>
            <a:ext uri="{FF2B5EF4-FFF2-40B4-BE49-F238E27FC236}">
              <a16:creationId xmlns:a16="http://schemas.microsoft.com/office/drawing/2014/main" id="{1DAC5CF1-3C8F-4637-A087-2DCFCCA4DA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6" name="Ink 11">
          <a:extLst>
            <a:ext uri="{FF2B5EF4-FFF2-40B4-BE49-F238E27FC236}">
              <a16:creationId xmlns:a16="http://schemas.microsoft.com/office/drawing/2014/main" id="{F291269B-F14D-4C28-A3B8-E0ED19B933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7" name="Ink 11">
          <a:extLst>
            <a:ext uri="{FF2B5EF4-FFF2-40B4-BE49-F238E27FC236}">
              <a16:creationId xmlns:a16="http://schemas.microsoft.com/office/drawing/2014/main" id="{B7667433-487A-4343-8A3E-9F69685FB2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8" name="Ink 11">
          <a:extLst>
            <a:ext uri="{FF2B5EF4-FFF2-40B4-BE49-F238E27FC236}">
              <a16:creationId xmlns:a16="http://schemas.microsoft.com/office/drawing/2014/main" id="{7A596BF5-22D2-455D-8FD3-AC8BB19218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9" name="Ink 11">
          <a:extLst>
            <a:ext uri="{FF2B5EF4-FFF2-40B4-BE49-F238E27FC236}">
              <a16:creationId xmlns:a16="http://schemas.microsoft.com/office/drawing/2014/main" id="{F6D1DD56-3AB1-4AF6-BBFB-280496793D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2" name="Ink 11">
          <a:extLst>
            <a:ext uri="{FF2B5EF4-FFF2-40B4-BE49-F238E27FC236}">
              <a16:creationId xmlns:a16="http://schemas.microsoft.com/office/drawing/2014/main" id="{40C95238-A04D-45B4-B765-F0732CFB95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3" name="Ink 11">
          <a:extLst>
            <a:ext uri="{FF2B5EF4-FFF2-40B4-BE49-F238E27FC236}">
              <a16:creationId xmlns:a16="http://schemas.microsoft.com/office/drawing/2014/main" id="{9A70E519-254A-47EB-A8D7-2F0FD4D191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4" name="Ink 11">
          <a:extLst>
            <a:ext uri="{FF2B5EF4-FFF2-40B4-BE49-F238E27FC236}">
              <a16:creationId xmlns:a16="http://schemas.microsoft.com/office/drawing/2014/main" id="{08550F63-1CD0-467D-B7A4-D5B6AAF3FD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5" name="Ink 11">
          <a:extLst>
            <a:ext uri="{FF2B5EF4-FFF2-40B4-BE49-F238E27FC236}">
              <a16:creationId xmlns:a16="http://schemas.microsoft.com/office/drawing/2014/main" id="{EDB26EE6-BE9D-4419-8149-643D0E72EB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6" name="Ink 11">
          <a:extLst>
            <a:ext uri="{FF2B5EF4-FFF2-40B4-BE49-F238E27FC236}">
              <a16:creationId xmlns:a16="http://schemas.microsoft.com/office/drawing/2014/main" id="{C64B4B39-E179-4573-9D01-5A8957F403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7" name="Ink 11">
          <a:extLst>
            <a:ext uri="{FF2B5EF4-FFF2-40B4-BE49-F238E27FC236}">
              <a16:creationId xmlns:a16="http://schemas.microsoft.com/office/drawing/2014/main" id="{E6933251-5988-45B0-8831-725B119D48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8" name="Ink 11">
          <a:extLst>
            <a:ext uri="{FF2B5EF4-FFF2-40B4-BE49-F238E27FC236}">
              <a16:creationId xmlns:a16="http://schemas.microsoft.com/office/drawing/2014/main" id="{425C5E27-0A0D-4236-89C0-5067B359E8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9" name="Ink 11">
          <a:extLst>
            <a:ext uri="{FF2B5EF4-FFF2-40B4-BE49-F238E27FC236}">
              <a16:creationId xmlns:a16="http://schemas.microsoft.com/office/drawing/2014/main" id="{F7AF7B2E-AC5F-4CC7-BC1C-218411C9CD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0" name="Ink 11">
          <a:extLst>
            <a:ext uri="{FF2B5EF4-FFF2-40B4-BE49-F238E27FC236}">
              <a16:creationId xmlns:a16="http://schemas.microsoft.com/office/drawing/2014/main" id="{64B05160-12D4-4B93-89B4-1E8F11EFB5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1" name="Ink 11">
          <a:extLst>
            <a:ext uri="{FF2B5EF4-FFF2-40B4-BE49-F238E27FC236}">
              <a16:creationId xmlns:a16="http://schemas.microsoft.com/office/drawing/2014/main" id="{C7523694-9480-43B6-951E-004180C85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2" name="Ink 11">
          <a:extLst>
            <a:ext uri="{FF2B5EF4-FFF2-40B4-BE49-F238E27FC236}">
              <a16:creationId xmlns:a16="http://schemas.microsoft.com/office/drawing/2014/main" id="{24765B40-8F47-4739-929C-1A4C3BA99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3" name="Ink 11">
          <a:extLst>
            <a:ext uri="{FF2B5EF4-FFF2-40B4-BE49-F238E27FC236}">
              <a16:creationId xmlns:a16="http://schemas.microsoft.com/office/drawing/2014/main" id="{D3AD9977-FFAD-437C-AB44-3897E07CD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4" name="Ink 11">
          <a:extLst>
            <a:ext uri="{FF2B5EF4-FFF2-40B4-BE49-F238E27FC236}">
              <a16:creationId xmlns:a16="http://schemas.microsoft.com/office/drawing/2014/main" id="{FE20DBC7-F33B-4BA7-9A85-ED4B04F68A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5" name="Ink 11">
          <a:extLst>
            <a:ext uri="{FF2B5EF4-FFF2-40B4-BE49-F238E27FC236}">
              <a16:creationId xmlns:a16="http://schemas.microsoft.com/office/drawing/2014/main" id="{217277DA-6B9B-468A-86A6-6429641AF6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6" name="Ink 11">
          <a:extLst>
            <a:ext uri="{FF2B5EF4-FFF2-40B4-BE49-F238E27FC236}">
              <a16:creationId xmlns:a16="http://schemas.microsoft.com/office/drawing/2014/main" id="{CB34AD67-2F99-4A62-8D87-D5FBA927C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257175</xdr:colOff>
      <xdr:row>0</xdr:row>
      <xdr:rowOff>47624</xdr:rowOff>
    </xdr:from>
    <xdr:to>
      <xdr:col>1</xdr:col>
      <xdr:colOff>352425</xdr:colOff>
      <xdr:row>1</xdr:row>
      <xdr:rowOff>200024</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B5846C53-4D96-4A73-9AF0-BB7228781F20}"/>
            </a:ext>
          </a:extLst>
        </xdr:cNvPr>
        <xdr:cNvSpPr/>
      </xdr:nvSpPr>
      <xdr:spPr>
        <a:xfrm>
          <a:off x="257175" y="47624"/>
          <a:ext cx="600075" cy="35242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b\scan\DOCUME~1\shiva\LOCALS~1\Temp\Temporary%20Directory%202%20for%20BOQ%20APRICOT.xls-R11.zip\Documents%20and%20Settings\Administrator\Local%20Settings\Temp\Water%20Front\WINDOWS\TEMP\dubai%20marina\RATE%20ANALYSI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YOGESH%20KUMAR/Downloads/IPU/Civil-Stru/POWER/msh/OPERATING%20JOBS/TL%20TOWERS/66kV%20DC%20TL%20BRUNEI/2%20Pile%20capacity%20Calculation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YOGESH%20KUMAR/Downloads/tlcont/IPU/Civil-Stru/POWER/msh/OPERATING%20JOBS/TL%20TOWERS/66kV%20DC%20TL%20BRUNEI/2%20Pile%20capacity%20Calculation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Info%20Entry"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SOMA\My%20Documents\Measurements\IPC%20-08\Final%20DPR%20MP1%20srinivas\Volume%20V%20Rate%20Analysis\Rate%20Analysis%20%20%20M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el-lbg2xp\PKG%20I\Shared%20for%20All\MHPatil\DATA\Bank\Final%20Detailed%20Project%20Report\Volume%20V%20Rate%20Analysis\Rate%20Analysis%20%20%20MP-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es-del-pc-193\D\%23rajib\modfly\TRANS\500\DETAI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ender\Backbone\NHPC-Sewa\LOT-1%20Backbone\LOT-1%20Backbone\ANAL-LOT-SW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tender%20bid\TEHRI-KOTESHWARHYDROPOWER%20PROJECT\Koteshwar-II\Koteshwar-Old\WORKI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Eest_west_Package\NHAI_ADB_Pac_2\WORKING_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sclient\C\CHIRAG\park2\PLANNING\INFBD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Active%20Offers\UB%20cITy\estimat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kecgurfs01\UsersData\Temp\C.program%20files.Lotus.Notes.Data\Receivable%20Status%2005093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49\e$\vivek\Official\PLANNING\Equipment%20Hire%20charge%20workings\HUR-P&amp;M%20-%20Prestressed%20tendon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Price%20Schedule\ravishankar\Q-2265-lucent\Q-bom%20with%20costing-r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isk--mcbs53\D\gkk\vision\REVISION01\01%20PIPC\01.0%20Bids\B%20-%20Year%202001\E%20APC%20RWB%202011%20-%20WIN%20Platform\TQ%20REplies\2nd%20TQ%20Replies\RIL-FINA\TRICO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FORM%206%20%20&amp;%207%20-%20working.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in-w-mjxi008059\Solapur\Planning\INSTRUMENTATION\Instprof042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d.docs.live.net/C/Users/nitin/Downloads/Scope_Definition.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elh-fs-01\Transportation\PROJECTS\2008%20Project\DD%20-%20Pre%20bid%20advisory\DD;%20John%20Liang;%20Labad%20-%20Jaora\Lebad%20-%20Jaora%20;%20Final%20report%20for%20client\analysis_of_rates_Nagpur%20Seoni.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Ramesh\c\Amrit%20Desktop\BC4%20Post%20Award\Tender\Copy%20of%20for%20DSM.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swanathan\d\Delhi-Gurgaon\PR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Umesh\d\Documents%20and%20Settings\LENOVO\Desktop\ACPL%20Lion%20BOQ%20Final\Package-14%20%20Lakhnadon-Mandla-Dindori%20(SH-40&amp;11)\BOQ%20Lakhnadon-Mandla-Dindori%20(SH-40&amp;11)%20-%20Final%20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Venkat\D\u8%20mpr\WINDOWS\Desktop\NRB\naneen%20backup\FORMATS\Lab\Alp-cal.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10.5.90.10\Documents%20and%20Settings\LANCO\Desktop\PO%20EQUIPMENT%20BANK.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omp-12\d\Ramesh\Urban%20Transport\FINAL%20ESTIMATES%20AND%20RATE%20ANALYSIS\Dandeli\Tender%20Purpose\Road%20Works%20-%20Dandeli%20(Phase1)_R5_30.03.0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d.docs.live.net/Users/YOGESH%20KUMAR/Downloads/tlcont/CONTRACT/ES/BOOM%20Projects/RRVPNL%20BOOT/GMR/Cost%20working/Working-October/user/singaiah/KILN%20PIER/footing%2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4\Jaipur%20Metro%20C4_PartI_COO.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_BOQJV.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Tender\Tender%20Analysis\Road%20work%20Analysis\NHAI-Coachin%20Port\WORKING.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My%20Documents\Koteshwar%20Hydroelectric%20Project\MSRDC-CONCRET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Dlduaar\Allot_Hasneeta\BNS\FY2001-02\Terry\TW_01-02-Fina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lduaar\Allot_Hasneeta\BNS\FY2001-02\Form%2024\PN_01-02_21May02.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BOQ_VIMS_29_Dec_2010_Final%20CEO.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M:\bsa\outmail\batteryB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Basudeb\ffe%20minerals\Tender\BALCO\Sewage%20&amp;%20Storm%20Water%20network%20system_March04\Permanent%20Network%20_%20May04\Tender\BALCO\Sepco_Silo\Civil-Stru\Hydrocarb\Jjx\Tender\Magadi\Rev.3\Dslp.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d.docs.live.net/Users/YOGESH%20KUMAR/Downloads/template_OS%20analysis-(New).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utola\commercial\My%20Documents\300\30014\300145\DLF\RwoodRev.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B:\EXCEL\-D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d.docs.live.net/Users/YOGESH%20KUMAR/Downloads/RP%20PC%20AFFECTIONATELY/INVOICES%20&amp;%20bills/Erection%20PV%20Final/A1/Erection%20PV%20Bill%20A1%20Bill%202NDi_corrected.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I_BOQ.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Structures_JNPT_01_Oct_10.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Ports%20and%20Harbours\JNPT%20Mumbai\JNPT\Structures_JNPT_01_Oct_10.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Sunwaykota\pfi\Documents%20and%20Settings\Compaq\Desktop\SAXENA\BKS_Folder\Trichy\SAXENA\BKS_Folder\Agg_Trichy.xls" TargetMode="External"/></Relationships>
</file>

<file path=xl/externalLinks/_rels/externalLink76.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Planning/IPC/GIPL/Jinesh/All%20sites/CAP/CTP%20Draft%20Mob/CIAL%20Mobilisation%20Budget-with%20latest%20rate09_07_05.xls?BBF05EC2" TargetMode="External"/><Relationship Id="rId1" Type="http://schemas.openxmlformats.org/officeDocument/2006/relationships/externalLinkPath" Target="file:///\\BBF05EC2\CIAL%20Mobilisation%20Budget-with%20latest%20rate09_07_0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ELSERVER\tldesign\L&amp;T\GRIDCO-Colony\220&amp;13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ibuserver\domcont\Resmy\UCIL\Cost\CIVIL-PGCIL-REV0.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10.50.0.253\Commom\datta\Budgets\DOCUME~1\ghosh.tk\LOCALS~1\Temp\Rar$DI01.250\Cost%20Estimate%20OL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Ram\SharedDocs\HOTEL%20PROJECT-PROJECT%20TEAM\Presentation.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Josy\ash'sharqiya\sharqiya(2)sale\sharqiya%20(Final)\KAMIL\wc\BQ-K-M3-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s://d.docs.live.net/Users/User/AppData/Local/Microsoft/Windows/Temporary%20Internet%20Files/Content.Outlook/CL5V8JRC/work%20done%205-12/tender%20Bhopal%20Bina/Bhopal%20Bina/Cost%20Workings/Bhopal_-_Bina_OHE_Package_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0.50.0.254\Common\Documents%20and%20Settings\admin\Desktop\HO%20REVIEW%20050808\10%20crore\Sanjeet\DOCUME~1\ghosh.tk\LOCALS~1\Temp\Rar$DI01.250\Cost%20Estimate%20OLD.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BandIP\CTI\Design\Geotech\KTS\TENDER%20JOBS\turial%20hep\BOOT%20TENDERS\singoli%20batwari\Singoli%20batwari-Intake.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Planning\d\SQS_CBILL\CLAIMED\IPC%2014\NUM2TX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Mmahaptra-epc\mm_mahaptra1\Documents%20and%20Settings\vjoshi\Local%20Settings\Temporary%20Internet%20Files\OLK2\ATMS,%20Toll%20&amp;%20Pnuematic%20system%20Costing%20for%20JLI%20-%2015Oct08.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sudhan.hr\Desktop\0021%20-%20Family%20members%20Dependants.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lplanning\PLANNING-JATL\My%20Documents\SUBTOT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ptl1\mktg\MKTG\ORDERS\Wo31\Rihand\pkg-a\PROGREPT.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Z:\Users\00732%20-msa\PR3F3\OUTPUT\DOCUMENT\00732-000-CN-1732-27_%200.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lkaurgu\jacobs\2000-01\Thomas_00_01_FINAL_18july.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H:\Estimate\Daily%20deployment%20Files\TENDERS\TENDERS%20IN%20PROGRESS\Meja%20-%20NTPC\Final%20BOQ%20-%20Meja.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H:\Estimate\Daily%20deployment%20Files\Projects\Durgapur%20WTP\durgapur\durgapur\Piglet_Eq.Cantilever_25sept.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https://d.docs.live.net/KEC/Rajasthan%20projects/TA-123/Progress%20and%20Visual%20Chart/Internal%20Progress/TA123_DPR_BSTL_14.10.23%20(1).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mb\scan\AMB\UAE%202007\Emirates%20Bank%20International%20PJSC\Hor%20Al%20Anz\analysis\Documents%20and%20Settings\Administrator\Local%20Settings\Temp\Water%20Front\WINDOWS\TEMP\dubai%20marina\RATE%20ANALYSI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lduaar\Allot_Hasneeta\DOCUME~1\DLSONISO\LOCALS~1\Temp\PN_01-02_21May0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04.xml.rels><?xml version="1.0" encoding="UTF-8" standalone="yes"?>
<Relationships xmlns="http://schemas.openxmlformats.org/package/2006/relationships"><Relationship Id="rId2" Type="http://schemas.openxmlformats.org/officeDocument/2006/relationships/externalLinkPath" Target="file:///D:\C:\Users\RAM%20GANESH\OneDrive%20-%20RPG%20Enterprises\KEC_T&amp;D\Planning\Ref\TA-123%20-%20Micro%20Plan%20-%20Mar-24.xlsx" TargetMode="External"/><Relationship Id="rId1" Type="http://schemas.openxmlformats.org/officeDocument/2006/relationships/externalLinkPath" Target="https://d.docs.live.net/personal/rram_kecrpg_com/Documents/KEC_T&amp;D/Planning/Ref/TA-123%20-%20Micro%20Plan%20-%20Mar-24.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BOTL%20FILES\SCB\MAR'16\VKTL%20SCB-Nov'14.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ubbu\share\share\1_Tender%20documents\Kamachey-HEP\Civil%20works%20-%20Fina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Local%20Settings\Temporary%20Internet%20Files\Content.Outlook\7RPTSAXC\PA\0021%20-%20Family%20members,%20Dependant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Ranjan\NH%2028%20share%20file\share%20file%20from%20Tey\tender%20analysis\Analysis_NH28_Pkg04.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Copy%20of%20BOQ_VIMS_22_Dec_2010.xlsm"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drcserver3\design\Elec-Mech\EandI\Krv\T1399-E-SY-CPCL\Battery\BATR0003al.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27705E58\Balance%20quantity.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rajasekhar.y\Local%20Settings\Temporary%20Internet%20Files\Content.Outlook\UK7S5EEK\RP%20XLS\CALCULATION%20SHEET.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es_server2\inter-dept\OLD%20PC-261\2007002-Taj%20expressway\krishana\Taj%20exp%20est\boq%20of%20taj\doq%20-1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utocad1\anand\GROUP%201%20QUANTITY%20CALCULATIONS\ODR%20-%20ver-1104.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Package%20C_3\Jaipur%20C-3\C3%20Final.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H:\Estimate\Daily%20deployment%20Files\Users\Sleven\Desktop\MCL\Mahanadi__Road_Final.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Workings\Analysis_C2.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30.2.2.75\c\Annual%20BUDGET%202003-04\BUDGETFORMS%202003-2004.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R:\KGT\YR98-99\DPR_9697\PLAN1697.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Rakesh%20Singh/Desktop/Tower%20Schedule%20%20132%20kV%20seoni%20-%20Nainpur%20DCDS%20complete%20NEW.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utocad1\anand\GROUP%201%20QUANTITY%20CALCULATIONS\Causeway\pipe%20culvert%2018.06.07.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utocad1\anand\GROUP%201%20QUANTITY%20CALCULATIONS\Vetri\Pipe%20culvert\pipe%20culvert%2018.06.07.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1.Santosh\Tendering\Tender%20Software\THANEM~1\MSRDC-CONCRETE.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https://d.docs.live.net/Users/kptl/AppData/Local/Microsoft/Windows/Temporary%20Internet%20Files/Content.Outlook/507AWIXA/rajesh%20billing%20work/draw/MPR_Jan-07/Amit/RFI/Agu/Assam/Monthly%20Progress%20Report%20(Revised).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2\Analysis_C2.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0.5.90.10\Documents%20and%20Settings\nikhil.kumar\Local%20Settings\Temp\FINAL-%20Project%20Budget-VA.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H:\Users\acer\Desktop\Copy%20of%201106-PR-IIKA(Aug'15).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H:\Users\Guest\AppData\Roaming\Microsoft\Excel\1014-PR-IIMK%20(April'15)%2028-04-2015.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H:\Estimate\Daily%20deployment%20Files\Users\Sleven\Documents\Mahanadi_Coal_Field_Analysi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26.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72.16.72.51\kbk%20_boq\Sothwal%20Orissa\KBK-8948-11\KBK%20_BOQ\rayagada_28-11-05\Rate%20analysis%20_KBK_Rayagad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lanco\Local%20Settings\Temporary%20Internet%20Files\Content.Outlook\6W9HPZHR\C3_Ammended.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Jaipur%20Metro\Finalised%20by%20CEO_Revised\Analysis_C2%2025%20sept%202010CEO%20R.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H:\Estimate\Daily%20deployment%20Files\Tenders\Buildings\UNIVER.HYD\HCU%20Rate%20analysis%2013-8-2010%20Final.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trp03\D\1Jitendra\Reports\Structures\StrStatusq.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d.docs.live.net/Users/dell/Desktop/WPR/HOJAI%20SECTION/HOJAI%20SECTION%20-UPDATED.xlsx"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https://d.docs.live.net/C/Users/nitin/Downloads/01-SCOPE.xlsm" TargetMode="External"/></Relationships>
</file>

<file path=xl/externalLinks/_rels/externalLink150.xml.rels><?xml version="1.0" encoding="UTF-8" standalone="yes"?>
<Relationships xmlns="http://schemas.openxmlformats.org/package/2006/relationships"><Relationship Id="rId1" Type="http://schemas.microsoft.com/office/2006/relationships/xlExternalLinkPath/xlPathMissing" Target="DLA%20Standard%20Cost%20Report1"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Metfls\DATA\3_FERROUS\3_Proposals\32700all\32704-40\Technical_Layout\Databases\EQU_List\To_India_2003-03-31\Equ_List_Tisco_2003-03-28.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Keyur\e\BOT%20LAKHANDON\Estimate\Rate%20Analysis%20(nh%206).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Pvss\share\share\results-ap.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ccenture6\accenture\Accenture\Modules\Finance\2.%20Process\Redesigned%20Process\Appendices\From%20Client\daily-skc.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J:\Tender%20Dept\BECL%20GUJ\Documents%20and%20Settings\Sudipto.SGA.000\Local%20Settings\Temporary%20Internet%20Files\OLK73\jindal_Final.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elh-fs-01\bss\dools\AV%20MPPCC%20Cor-1(final).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planning\Letters\IPU\Civil-Stru\POWER\msh\OPERATING%20JOBS\TL%20TOWERS\66kV%20DC%20TL%20BRUNEI\2%20Pile%20capacity%20Calculation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Jetty_07_Oct_10.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Jmcrdp\e\u8%20mpr\WINDOWS\Desktop\NRB\naneen%20backup\FORMATS\Lab\Alp-cal.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Nisar%20Sir_Backup\LITL\Tenders\Buildings\IISC%20Pune\Major%20Quantaties%20-%201%2030-10-10.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es_server2\inter-dept\Documents%20and%20Settings\ces-del-pc-398\My%20Documents\Fix_3p3.xls" TargetMode="External"/></Relationships>
</file>

<file path=xl/externalLinks/_rels/externalLink164.xml.rels><?xml version="1.0" encoding="UTF-8" standalone="yes"?>
<Relationships xmlns="http://schemas.openxmlformats.org/package/2006/relationships"><Relationship Id="rId2" Type="http://schemas.openxmlformats.org/officeDocument/2006/relationships/externalLinkPath" Target="https://rpgnet-my.sharepoint.com/personal/prsr_kecrpg_com/Documents/TA-419,%20Sikar%20II%20-%20Narela/002,%20Planning/001,%20DPR/004,%20Jul-24/TA-419,%20DPR_765%20KV%20DC%20Sikar%20II%20-%20Narela%20TL02_21.07.2024.xlsx" TargetMode="External"/><Relationship Id="rId1" Type="http://schemas.openxmlformats.org/officeDocument/2006/relationships/externalLinkPath" Target="/Users/prsr/OneDrive%20-%20RPG%20Enterprises/TA-419,%20Sikar%20II%20-%20Narela/002,%20Planning/001,%20DPR/004,%20Jul-24/TA-419,%20DPR_765%20KV%20DC%20Sikar%20II%20-%20Narela%20TL02_21.07.2024.xlsx"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Jaipur%20Metro\Jaipur%20Metro\Finalised%20by%20CEO_Revised\Analysis_C2%2025%20sept%202010CEO%20R.xlsx" TargetMode="External"/></Relationships>
</file>

<file path=xl/externalLinks/_rels/externalLink168.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Documents%20and%20Settings/AS25216/Desktop/PROJECTS/233063%20DMRC%20BC15%20Udyog%20Bhawan%20Station/Calc/233063%20Load%20Calculation%20R0.xls?34E1ADD3" TargetMode="External"/><Relationship Id="rId1" Type="http://schemas.openxmlformats.org/officeDocument/2006/relationships/externalLinkPath" Target="file:///\\34E1ADD3\233063%20Load%20Calculation%20R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ks\PROGRESS%20REPORTS\MPR_HO\mpr\Revised%20MPR\Documents%20and%20Settings\Administrator.AKHIL_GUPTA\Desktop\Amul_230406\Assam\AS-8\AS-8%20Monthwise%20Schedule.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4.08.2024.xlsx" TargetMode="External"/></Relationships>
</file>

<file path=xl/externalLinks/_rels/externalLink171.xml.rels><?xml version="1.0" encoding="UTF-8" standalone="yes"?>
<Relationships xmlns="http://schemas.openxmlformats.org/package/2006/relationships"><Relationship Id="rId2" Type="http://schemas.openxmlformats.org/officeDocument/2006/relationships/externalLinkPath" Target="file:///C:\Users\kumarsan50\Desktop\KEC%20TA-413%20DPR.xlsx" TargetMode="External"/><Relationship Id="rId1" Type="http://schemas.openxmlformats.org/officeDocument/2006/relationships/externalLinkPath" Target="/Users/kumarsan50/Desktop/KEC%20TA-413%20DPR.xlsx" TargetMode="External"/></Relationships>
</file>

<file path=xl/externalLinks/_rels/externalLink172.xml.rels><?xml version="1.0" encoding="UTF-8" standalone="yes"?>
<Relationships xmlns="http://schemas.openxmlformats.org/package/2006/relationships"><Relationship Id="rId2" Type="http://schemas.openxmlformats.org/officeDocument/2006/relationships/externalLinkPath" Target="https://rpgnet-my.sharepoint.com/personal/kumarsan50_kecrpg_com/Documents/KEC_T&amp;D/1.DPR/DPR/TA413-PBNTL-10.05.2025.xlsx" TargetMode="External"/><Relationship Id="rId1" Type="http://schemas.openxmlformats.org/officeDocument/2006/relationships/externalLinkPath" Target="https://rpgnet-my.sharepoint.com/personal/kumarsan50_kecrpg_com/Documents/KEC_T&amp;D/1.DPR/DPR/TA413-PBNTL-10.05.2025.xlsx"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8.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PACK_(B)2"/>
      <sheetName val="PACK_(D)2"/>
      <sheetName val="_PACK_(C)2"/>
      <sheetName val="_PACK_(A)2"/>
      <sheetName val="PACK_(B)1"/>
      <sheetName val="PACK_(D)1"/>
      <sheetName val="_PACK_(C)1"/>
      <sheetName val="_PACK_(A)1"/>
      <sheetName val="PACK_(B)"/>
      <sheetName val="PACK_(D)"/>
      <sheetName val="_PACK_(C)"/>
      <sheetName val="_PACK_(A)"/>
      <sheetName val="Over All (3)"/>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PACK_(B)6"/>
      <sheetName val="PACK_(D)6"/>
      <sheetName val="_PACK_(C)6"/>
      <sheetName val="_PACK_(A)6"/>
      <sheetName val="Sheet3"/>
      <sheetName val="Sheet2"/>
      <sheetName val="code"/>
      <sheetName val="Basis"/>
      <sheetName val="TABLES"/>
      <sheetName val="PACK _B_"/>
      <sheetName val="EVA-SUBSTATION-PACKAGE-B"/>
      <sheetName val="1"/>
      <sheetName val="Synopsis "/>
      <sheetName val="Tractor"/>
      <sheetName val="SUM-OBTL"/>
      <sheetName val="CASH-FLOW"/>
      <sheetName val="5"/>
      <sheetName val="6"/>
      <sheetName val="Elect."/>
      <sheetName val="CLAY"/>
      <sheetName val="LP"/>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refreshError="1"/>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SPT vs PHI"/>
      <sheetName val="Report"/>
      <sheetName val="Form 6"/>
      <sheetName val="Sheet1"/>
      <sheetName val="Coalmine"/>
      <sheetName val="Elect."/>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BQMPALOC"/>
      <sheetName val="A 3_7"/>
      <sheetName val="explanation "/>
      <sheetName val="Conductor Parameter"/>
      <sheetName val="bu21"/>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TABLES"/>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ate Analysis"/>
      <sheetName val="sag-ten"/>
      <sheetName val="det_est"/>
      <sheetName val="MIS May-21"/>
      <sheetName val="SCHEDULE-3B"/>
      <sheetName val="#REF"/>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 val="AC E-1"/>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PACK (B)"/>
      <sheetName val="Definitions"/>
      <sheetName val="REVENUES &amp; BS"/>
      <sheetName val="Report"/>
      <sheetName val="STAFFSCHED "/>
      <sheetName val="Code"/>
      <sheetName val="vemagiri grid earth cal"/>
      <sheetName val="CASH-FLOW"/>
      <sheetName val="Wordsdata"/>
      <sheetName val="item"/>
      <sheetName val="REL"/>
      <sheetName val="Sheet1"/>
      <sheetName val="upa"/>
      <sheetName val="AutoOpen Stub Data"/>
      <sheetName val="Design"/>
      <sheetName val="p&amp;m"/>
      <sheetName val="Detail"/>
      <sheetName val="WWR"/>
      <sheetName val="cubes_M20"/>
      <sheetName val="RA-markate"/>
      <sheetName val="CLAY"/>
      <sheetName val="Reco C-4"/>
      <sheetName val="TABLES"/>
      <sheetName val="RATE-ANAY."/>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bs BP 04 SA"/>
      <sheetName val="REVENUES_&amp;_BS1"/>
      <sheetName val="STAFFSCHED_1"/>
      <sheetName val="PACK_(B)1"/>
      <sheetName val="REVENUES_&amp;_BS"/>
      <sheetName val="STAFFSCHED_"/>
      <sheetName val="PACK_(B)"/>
      <sheetName val="REVENUES_&amp;_BS2"/>
      <sheetName val="STAFFSCHED_2"/>
      <sheetName val="PACK_(B)2"/>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영업소실적"/>
      <sheetName val="IDCCALHYD-GOO"/>
      <sheetName val="Data"/>
      <sheetName val="budget"/>
      <sheetName val="ORG"/>
      <sheetName val="b.s.chalam"/>
      <sheetName val="vamsi"/>
      <sheetName val="CRITERIA1"/>
      <sheetName val="DSLP"/>
      <sheetName val="Basis"/>
      <sheetName val="220kv (2)"/>
      <sheetName val="220kv"/>
      <sheetName val="SPT vs PHI"/>
      <sheetName val="strand"/>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COLUMN"/>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Field Values"/>
      <sheetName val="Database"/>
      <sheetName val="SCHEDULE"/>
      <sheetName val="schedule nos"/>
      <sheetName val="BOQ"/>
      <sheetName val="Coalmine"/>
      <sheetName val="seT"/>
      <sheetName val="DM tANK Allow"/>
      <sheetName val="DSLP CALCULATION"/>
      <sheetName val="PTS-0885 Hard"/>
      <sheetName val="ord-lost_98&amp;99"/>
      <sheetName val="hydraulical model"/>
      <sheetName val="estimate"/>
      <sheetName val="revised#1"/>
      <sheetName val="starter"/>
      <sheetName val="TP1"/>
      <sheetName val="eq info"/>
      <sheetName val="BC &amp; MNB "/>
      <sheetName val="Appendix CC2.04"/>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 val="Vdc5"/>
      <sheetName val="PLGroupings"/>
      <sheetName val="Results"/>
      <sheetName val="細目"/>
      <sheetName val="IDCCALHYD_GOO"/>
      <sheetName val="LANGUAGE"/>
      <sheetName val="mainbs1"/>
      <sheetName val="Analysis"/>
    </sheetNames>
    <sheetDataSet>
      <sheetData sheetId="0" refreshError="1">
        <row r="1">
          <cell r="A1" t="str">
            <v>LARSEN &amp; TOUBRO LIMITED</v>
          </cell>
        </row>
        <row r="182">
          <cell r="C182">
            <v>1.3699999999999999</v>
          </cell>
        </row>
        <row r="191">
          <cell r="C191">
            <v>5.65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ow r="27">
          <cell r="F27">
            <v>475</v>
          </cell>
        </row>
      </sheetData>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sheetData sheetId="297"/>
      <sheetData sheetId="298" refreshError="1"/>
      <sheetData sheetId="299" refreshError="1"/>
      <sheetData sheetId="300" refreshError="1"/>
      <sheetData sheetId="301" refreshError="1"/>
      <sheetData sheetId="30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Entry"/>
      <sheetName val="S1BOQ"/>
      <sheetName val="SUMMARY"/>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s>
    <sheetDataSet>
      <sheetData sheetId="0"/>
      <sheetData sheetId="1">
        <row r="8">
          <cell r="F8">
            <v>264.39999999999998</v>
          </cell>
        </row>
        <row r="9">
          <cell r="F9">
            <v>417.4</v>
          </cell>
        </row>
        <row r="10">
          <cell r="F10">
            <v>477.4</v>
          </cell>
        </row>
        <row r="12">
          <cell r="F12">
            <v>477.4</v>
          </cell>
        </row>
        <row r="13">
          <cell r="F13">
            <v>444.4</v>
          </cell>
        </row>
        <row r="14">
          <cell r="F14">
            <v>290.39999999999998</v>
          </cell>
        </row>
        <row r="15">
          <cell r="F15">
            <v>270.39999999999998</v>
          </cell>
        </row>
        <row r="38">
          <cell r="D38">
            <v>275</v>
          </cell>
        </row>
        <row r="39">
          <cell r="D39">
            <v>3</v>
          </cell>
        </row>
        <row r="90">
          <cell r="D90">
            <v>520</v>
          </cell>
        </row>
        <row r="91">
          <cell r="D91">
            <v>200</v>
          </cell>
        </row>
        <row r="93">
          <cell r="D93">
            <v>1.74</v>
          </cell>
        </row>
        <row r="96">
          <cell r="D96">
            <v>200</v>
          </cell>
        </row>
        <row r="97">
          <cell r="D97">
            <v>994</v>
          </cell>
        </row>
        <row r="107">
          <cell r="D107">
            <v>75</v>
          </cell>
        </row>
        <row r="127">
          <cell r="D127">
            <v>450</v>
          </cell>
        </row>
        <row r="131">
          <cell r="D131">
            <v>2400</v>
          </cell>
        </row>
        <row r="132">
          <cell r="D132">
            <v>1545</v>
          </cell>
        </row>
        <row r="133">
          <cell r="D133">
            <v>206</v>
          </cell>
        </row>
        <row r="134">
          <cell r="D134">
            <v>777</v>
          </cell>
        </row>
        <row r="152">
          <cell r="D152">
            <v>120</v>
          </cell>
        </row>
        <row r="158">
          <cell r="D158">
            <v>75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 val="CC_Pave"/>
      <sheetName val="Maint_"/>
      <sheetName val="CC_Pave1"/>
      <sheetName val="Maint_1"/>
      <sheetName val="01"/>
      <sheetName val="02"/>
      <sheetName val="03"/>
      <sheetName val="04"/>
      <sheetName val="Machinery"/>
      <sheetName val="Machinary_Road Work"/>
      <sheetName val="Major Quantities"/>
      <sheetName val="Batching&amp;Pil POL"/>
      <sheetName val="Pil"/>
      <sheetName val="Steel Piling_POL"/>
      <sheetName val="COST"/>
    </sheetNames>
    <sheetDataSet>
      <sheetData sheetId="0" refreshError="1"/>
      <sheetData sheetId="1" refreshError="1">
        <row r="145">
          <cell r="D145">
            <v>125</v>
          </cell>
        </row>
        <row r="158">
          <cell r="D158">
            <v>75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 val="No__of_cells18"/>
      <sheetName val="Load_Summary18"/>
      <sheetName val="AH_cal18"/>
      <sheetName val="K_factor18"/>
      <sheetName val="PACK_(B)18"/>
      <sheetName val="Executive_Summary_-Thermal16"/>
      <sheetName val="Stationwise_Thermal_&amp;_Hydel_G16"/>
      <sheetName val="SC_Cost_FEB_0316"/>
      <sheetName val="Rate_Analysis14"/>
      <sheetName val="Material_13"/>
      <sheetName val="Labour_&amp;_Plant13"/>
      <sheetName val="Anex-1_Con_Load13"/>
      <sheetName val="DETAILED__BOQ13"/>
      <sheetName val="beam-reinft-machine_rm13"/>
      <sheetName val="Fill_this_out_first___7"/>
      <sheetName val="Copy_of_Battery_Sizing_-_Worki7"/>
      <sheetName val="E_&amp;_R7"/>
      <sheetName val="INPUT_SHEET7"/>
      <sheetName val="Anex-1_Con_Load1"/>
      <sheetName val="DETAILED__BOQ1"/>
      <sheetName val="beam-reinft-machine_rm1"/>
      <sheetName val="Anex-1_Con_Load2"/>
      <sheetName val="DETAILED__BOQ2"/>
      <sheetName val="beam-reinft-machine_rm2"/>
      <sheetName val="No__of_cells8"/>
      <sheetName val="Load_Summary8"/>
      <sheetName val="AH_cal8"/>
      <sheetName val="K_factor8"/>
      <sheetName val="PACK_(B)8"/>
      <sheetName val="Executive_Summary_-Thermal6"/>
      <sheetName val="Stationwise_Thermal_&amp;_Hydel_Ge6"/>
      <sheetName val="SC_Cost_FEB_036"/>
      <sheetName val="Rate_Analysis4"/>
      <sheetName val="Material_3"/>
      <sheetName val="Labour_&amp;_Plant3"/>
      <sheetName val="Anex-1_Con_Load3"/>
      <sheetName val="DETAILED__BOQ3"/>
      <sheetName val="beam-reinft-machine_rm3"/>
      <sheetName val="No__of_cells9"/>
      <sheetName val="Load_Summary9"/>
      <sheetName val="AH_cal9"/>
      <sheetName val="K_factor9"/>
      <sheetName val="PACK_(B)9"/>
      <sheetName val="Executive_Summary_-Thermal7"/>
      <sheetName val="Stationwise_Thermal_&amp;_Hydel_Ge7"/>
      <sheetName val="SC_Cost_FEB_037"/>
      <sheetName val="Rate_Analysis5"/>
      <sheetName val="Material_4"/>
      <sheetName val="Labour_&amp;_Plant4"/>
      <sheetName val="Anex-1_Con_Load4"/>
      <sheetName val="DETAILED__BOQ4"/>
      <sheetName val="beam-reinft-machine_rm4"/>
      <sheetName val="No__of_cells14"/>
      <sheetName val="Load_Summary14"/>
      <sheetName val="AH_cal14"/>
      <sheetName val="K_factor14"/>
      <sheetName val="PACK_(B)14"/>
      <sheetName val="Executive_Summary_-Thermal12"/>
      <sheetName val="Stationwise_Thermal_&amp;_Hydel_G12"/>
      <sheetName val="SC_Cost_FEB_0312"/>
      <sheetName val="Rate_Analysis10"/>
      <sheetName val="Material_9"/>
      <sheetName val="Labour_&amp;_Plant9"/>
      <sheetName val="Anex-1_Con_Load9"/>
      <sheetName val="DETAILED__BOQ9"/>
      <sheetName val="beam-reinft-machine_rm9"/>
      <sheetName val="No__of_cells10"/>
      <sheetName val="Load_Summary10"/>
      <sheetName val="AH_cal10"/>
      <sheetName val="K_factor10"/>
      <sheetName val="PACK_(B)10"/>
      <sheetName val="Executive_Summary_-Thermal8"/>
      <sheetName val="Stationwise_Thermal_&amp;_Hydel_Ge8"/>
      <sheetName val="SC_Cost_FEB_038"/>
      <sheetName val="Rate_Analysis6"/>
      <sheetName val="Material_5"/>
      <sheetName val="Labour_&amp;_Plant5"/>
      <sheetName val="Anex-1_Con_Load5"/>
      <sheetName val="DETAILED__BOQ5"/>
      <sheetName val="beam-reinft-machine_rm5"/>
      <sheetName val="Fill_this_out_first___3"/>
      <sheetName val="Copy_of_Battery_Sizing_-_Worki3"/>
      <sheetName val="E_&amp;_R3"/>
      <sheetName val="INPUT_SHEET3"/>
      <sheetName val="No__of_cells12"/>
      <sheetName val="Load_Summary12"/>
      <sheetName val="AH_cal12"/>
      <sheetName val="K_factor12"/>
      <sheetName val="PACK_(B)12"/>
      <sheetName val="Executive_Summary_-Thermal10"/>
      <sheetName val="Stationwise_Thermal_&amp;_Hydel_G10"/>
      <sheetName val="SC_Cost_FEB_0310"/>
      <sheetName val="Rate_Analysis8"/>
      <sheetName val="Material_7"/>
      <sheetName val="Labour_&amp;_Plant7"/>
      <sheetName val="Anex-1_Con_Load7"/>
      <sheetName val="DETAILED__BOQ7"/>
      <sheetName val="beam-reinft-machine_rm7"/>
      <sheetName val="Fill_this_out_first___1"/>
      <sheetName val="Copy_of_Battery_Sizing_-_Worki1"/>
      <sheetName val="E_&amp;_R1"/>
      <sheetName val="INPUT_SHEET1"/>
      <sheetName val="No__of_cells11"/>
      <sheetName val="Load_Summary11"/>
      <sheetName val="AH_cal11"/>
      <sheetName val="K_factor11"/>
      <sheetName val="PACK_(B)11"/>
      <sheetName val="Executive_Summary_-Thermal9"/>
      <sheetName val="Stationwise_Thermal_&amp;_Hydel_Ge9"/>
      <sheetName val="SC_Cost_FEB_039"/>
      <sheetName val="Rate_Analysis7"/>
      <sheetName val="Material_6"/>
      <sheetName val="Labour_&amp;_Plant6"/>
      <sheetName val="Anex-1_Con_Load6"/>
      <sheetName val="DETAILED__BOQ6"/>
      <sheetName val="beam-reinft-machine_rm6"/>
      <sheetName val="Fill_this_out_first___"/>
      <sheetName val="Copy_of_Battery_Sizing_-_Workin"/>
      <sheetName val="E_&amp;_R"/>
      <sheetName val="INPUT_SHEET"/>
      <sheetName val="No__of_cells13"/>
      <sheetName val="Load_Summary13"/>
      <sheetName val="AH_cal13"/>
      <sheetName val="K_factor13"/>
      <sheetName val="PACK_(B)13"/>
      <sheetName val="Executive_Summary_-Thermal11"/>
      <sheetName val="Stationwise_Thermal_&amp;_Hydel_G11"/>
      <sheetName val="SC_Cost_FEB_0311"/>
      <sheetName val="Rate_Analysis9"/>
      <sheetName val="Material_8"/>
      <sheetName val="Labour_&amp;_Plant8"/>
      <sheetName val="Anex-1_Con_Load8"/>
      <sheetName val="DETAILED__BOQ8"/>
      <sheetName val="beam-reinft-machine_rm8"/>
      <sheetName val="Fill_this_out_first___2"/>
      <sheetName val="Copy_of_Battery_Sizing_-_Worki2"/>
      <sheetName val="E_&amp;_R2"/>
      <sheetName val="INPUT_SHEET2"/>
      <sheetName val="No__of_cells15"/>
      <sheetName val="Load_Summary15"/>
      <sheetName val="AH_cal15"/>
      <sheetName val="K_factor15"/>
      <sheetName val="PACK_(B)15"/>
      <sheetName val="Executive_Summary_-Thermal13"/>
      <sheetName val="Stationwise_Thermal_&amp;_Hydel_G13"/>
      <sheetName val="SC_Cost_FEB_0313"/>
      <sheetName val="Rate_Analysis11"/>
      <sheetName val="Material_10"/>
      <sheetName val="Labour_&amp;_Plant10"/>
      <sheetName val="Anex-1_Con_Load10"/>
      <sheetName val="DETAILED__BOQ10"/>
      <sheetName val="beam-reinft-machine_rm10"/>
      <sheetName val="Fill_this_out_first___4"/>
      <sheetName val="Copy_of_Battery_Sizing_-_Worki4"/>
      <sheetName val="E_&amp;_R4"/>
      <sheetName val="INPUT_SHEET4"/>
      <sheetName val="No__of_cells16"/>
      <sheetName val="Load_Summary16"/>
      <sheetName val="AH_cal16"/>
      <sheetName val="K_factor16"/>
      <sheetName val="PACK_(B)16"/>
      <sheetName val="Executive_Summary_-Thermal14"/>
      <sheetName val="Stationwise_Thermal_&amp;_Hydel_G14"/>
      <sheetName val="SC_Cost_FEB_0314"/>
      <sheetName val="Rate_Analysis12"/>
      <sheetName val="Material_11"/>
      <sheetName val="Labour_&amp;_Plant11"/>
      <sheetName val="Anex-1_Con_Load11"/>
      <sheetName val="DETAILED__BOQ11"/>
      <sheetName val="beam-reinft-machine_rm11"/>
      <sheetName val="Fill_this_out_first___5"/>
      <sheetName val="Copy_of_Battery_Sizing_-_Worki5"/>
      <sheetName val="E_&amp;_R5"/>
      <sheetName val="INPUT_SHEET5"/>
      <sheetName val="No__of_cells17"/>
      <sheetName val="Load_Summary17"/>
      <sheetName val="AH_cal17"/>
      <sheetName val="K_factor17"/>
      <sheetName val="PACK_(B)17"/>
      <sheetName val="Executive_Summary_-Thermal15"/>
      <sheetName val="Stationwise_Thermal_&amp;_Hydel_G15"/>
      <sheetName val="SC_Cost_FEB_0315"/>
      <sheetName val="Rate_Analysis13"/>
      <sheetName val="Material_12"/>
      <sheetName val="Labour_&amp;_Plant12"/>
      <sheetName val="Anex-1_Con_Load12"/>
      <sheetName val="DETAILED__BOQ12"/>
      <sheetName val="beam-reinft-machine_rm12"/>
      <sheetName val="Fill_this_out_first___6"/>
      <sheetName val="Copy_of_Battery_Sizing_-_Worki6"/>
      <sheetName val="E_&amp;_R6"/>
      <sheetName val="INPUT_SHEET6"/>
      <sheetName val="No__of_cells19"/>
      <sheetName val="Load_Summary19"/>
      <sheetName val="AH_cal19"/>
      <sheetName val="K_factor19"/>
      <sheetName val="PACK_(B)19"/>
      <sheetName val="Executive_Summary_-Thermal17"/>
      <sheetName val="Stationwise_Thermal_&amp;_Hydel_G17"/>
      <sheetName val="SC_Cost_FEB_0317"/>
      <sheetName val="Rate_Analysis15"/>
      <sheetName val="Material_14"/>
      <sheetName val="Labour_&amp;_Plant14"/>
      <sheetName val="Anex-1_Con_Load14"/>
      <sheetName val="DETAILED__BOQ14"/>
      <sheetName val="beam-reinft-machine_rm14"/>
      <sheetName val="Fill_this_out_first___8"/>
      <sheetName val="Copy_of_Battery_Sizing_-_Worki8"/>
      <sheetName val="E_&amp;_R8"/>
      <sheetName val="INPUT_SHEET8"/>
      <sheetName val="No__of_cells20"/>
      <sheetName val="Load_Summary20"/>
      <sheetName val="AH_cal20"/>
      <sheetName val="K_factor20"/>
      <sheetName val="PACK_(B)20"/>
      <sheetName val="Executive_Summary_-Thermal18"/>
      <sheetName val="Stationwise_Thermal_&amp;_Hydel_G18"/>
      <sheetName val="SC_Cost_FEB_0318"/>
      <sheetName val="Rate_Analysis16"/>
      <sheetName val="Material_15"/>
      <sheetName val="Labour_&amp;_Plant15"/>
      <sheetName val="Anex-1_Con_Load15"/>
      <sheetName val="DETAILED__BOQ15"/>
      <sheetName val="beam-reinft-machine_rm15"/>
      <sheetName val="Fill_this_out_first___9"/>
      <sheetName val="Copy_of_Battery_Sizing_-_Worki9"/>
      <sheetName val="E_&amp;_R9"/>
      <sheetName val="INPUT_SHEET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DSLP-Working"/>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main1"/>
      <sheetName val="STN WISE EMR"/>
      <sheetName val="Incoterms"/>
      <sheetName val="COSTING (import)"/>
      <sheetName val="SchA 220kV Line"/>
      <sheetName val="Sch 220kV Line Telecom"/>
      <sheetName val="SCH-B LINE"/>
      <sheetName val="SCH-B Civil Line"/>
      <sheetName val="Anex-1 Con Load"/>
      <sheetName val="Leg 1-1"/>
      <sheetName val="Basis"/>
      <sheetName val="TABLES"/>
      <sheetName val="Load Details(B2)"/>
      <sheetName val="A1-Continuous"/>
      <sheetName val="NJP"/>
      <sheetName val="grid"/>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heet2"/>
      <sheetName val="SPT vs PHI"/>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 val="sheet2 (Layout)"/>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STN_WISE_EMR15"/>
      <sheetName val="COSTING_(import)15"/>
      <sheetName val="SchA_220kV_Line15"/>
      <sheetName val="Sch_220kV_Line_Telecom15"/>
      <sheetName val="SCH-B_LINE15"/>
      <sheetName val="SCH-B_Civil_Line15"/>
      <sheetName val="Anex-1_Con_Load15"/>
      <sheetName val="Leg_1-115"/>
      <sheetName val="Load_Details(B2)15"/>
      <sheetName val="Scheme_Area_Details_Block___C13"/>
      <sheetName val="Prop_aug_of_Ex_33KVSS_E3a13"/>
      <sheetName val="Form_613"/>
      <sheetName val="SPT_vs_PHI13"/>
      <sheetName val="Executive_Summary_-Thermal13"/>
      <sheetName val="Stationwise_Thermal_&amp;_Hydel_G13"/>
      <sheetName val="Ag_LF13"/>
      <sheetName val="Rate_Analysis7"/>
      <sheetName val="E_&amp;_R7"/>
      <sheetName val="INPUT_SHEET7"/>
      <sheetName val="final_abstract7"/>
      <sheetName val="Material_7"/>
      <sheetName val="Labour_&amp;_Plant7"/>
      <sheetName val="SC_Cost_FEB_037"/>
      <sheetName val="Executive_Summary_-Thermal1"/>
      <sheetName val="Stationwise_Thermal_&amp;_Hydel_Ge1"/>
      <sheetName val="Ag_LF1"/>
      <sheetName val="Executive_Summary_-Thermal2"/>
      <sheetName val="Stationwise_Thermal_&amp;_Hydel_Ge2"/>
      <sheetName val="Ag_LF2"/>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STN_WISE_EMR5"/>
      <sheetName val="COSTING_(import)5"/>
      <sheetName val="SchA_220kV_Line5"/>
      <sheetName val="Sch_220kV_Line_Telecom5"/>
      <sheetName val="SCH-B_LINE5"/>
      <sheetName val="SCH-B_Civil_Line5"/>
      <sheetName val="Anex-1_Con_Load5"/>
      <sheetName val="Leg_1-15"/>
      <sheetName val="Load_Details(B2)5"/>
      <sheetName val="Scheme_Area_Details_Block___C23"/>
      <sheetName val="Prop_aug_of_Ex_33KVSS_E3a3"/>
      <sheetName val="Form_63"/>
      <sheetName val="SPT_vs_PHI3"/>
      <sheetName val="Executive_Summary_-Thermal3"/>
      <sheetName val="Stationwise_Thermal_&amp;_Hydel_Ge3"/>
      <sheetName val="Ag_LF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STN_WISE_EMR6"/>
      <sheetName val="COSTING_(import)6"/>
      <sheetName val="SchA_220kV_Line6"/>
      <sheetName val="Sch_220kV_Line_Telecom6"/>
      <sheetName val="SCH-B_LINE6"/>
      <sheetName val="SCH-B_Civil_Line6"/>
      <sheetName val="Anex-1_Con_Load6"/>
      <sheetName val="Leg_1-16"/>
      <sheetName val="Load_Details(B2)6"/>
      <sheetName val="Scheme_Area_Details_Block___C24"/>
      <sheetName val="Prop_aug_of_Ex_33KVSS_E3a4"/>
      <sheetName val="Form_64"/>
      <sheetName val="SPT_vs_PHI4"/>
      <sheetName val="Executive_Summary_-Thermal4"/>
      <sheetName val="Stationwise_Thermal_&amp;_Hydel_Ge4"/>
      <sheetName val="Ag_LF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STN_WISE_EMR11"/>
      <sheetName val="COSTING_(import)11"/>
      <sheetName val="SchA_220kV_Line11"/>
      <sheetName val="Sch_220kV_Line_Telecom11"/>
      <sheetName val="SCH-B_LINE11"/>
      <sheetName val="SCH-B_Civil_Line11"/>
      <sheetName val="Anex-1_Con_Load11"/>
      <sheetName val="Leg_1-111"/>
      <sheetName val="Load_Details(B2)11"/>
      <sheetName val="Scheme_Area_Details_Block___C29"/>
      <sheetName val="Prop_aug_of_Ex_33KVSS_E3a9"/>
      <sheetName val="Form_69"/>
      <sheetName val="SPT_vs_PHI9"/>
      <sheetName val="Executive_Summary_-Thermal9"/>
      <sheetName val="Stationwise_Thermal_&amp;_Hydel_Ge9"/>
      <sheetName val="Ag_LF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STN_WISE_EMR7"/>
      <sheetName val="COSTING_(import)7"/>
      <sheetName val="SchA_220kV_Line7"/>
      <sheetName val="Sch_220kV_Line_Telecom7"/>
      <sheetName val="SCH-B_LINE7"/>
      <sheetName val="SCH-B_Civil_Line7"/>
      <sheetName val="Anex-1_Con_Load7"/>
      <sheetName val="Leg_1-17"/>
      <sheetName val="Load_Details(B2)7"/>
      <sheetName val="Scheme_Area_Details_Block___C25"/>
      <sheetName val="Prop_aug_of_Ex_33KVSS_E3a5"/>
      <sheetName val="Form_65"/>
      <sheetName val="SPT_vs_PHI5"/>
      <sheetName val="Executive_Summary_-Thermal5"/>
      <sheetName val="Stationwise_Thermal_&amp;_Hydel_Ge5"/>
      <sheetName val="Ag_LF5"/>
      <sheetName val="Rate_Analysis3"/>
      <sheetName val="E_&amp;_R3"/>
      <sheetName val="INPUT_SHEET3"/>
      <sheetName val="final_abstract3"/>
      <sheetName val="Material_3"/>
      <sheetName val="Labour_&amp;_Plant3"/>
      <sheetName val="SC_Cost_FEB_03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STN_WISE_EMR9"/>
      <sheetName val="COSTING_(import)9"/>
      <sheetName val="SchA_220kV_Line9"/>
      <sheetName val="Sch_220kV_Line_Telecom9"/>
      <sheetName val="SCH-B_LINE9"/>
      <sheetName val="SCH-B_Civil_Line9"/>
      <sheetName val="Anex-1_Con_Load9"/>
      <sheetName val="Leg_1-19"/>
      <sheetName val="Load_Details(B2)9"/>
      <sheetName val="Scheme_Area_Details_Block___C27"/>
      <sheetName val="Prop_aug_of_Ex_33KVSS_E3a7"/>
      <sheetName val="Form_67"/>
      <sheetName val="SPT_vs_PHI7"/>
      <sheetName val="Executive_Summary_-Thermal7"/>
      <sheetName val="Stationwise_Thermal_&amp;_Hydel_Ge7"/>
      <sheetName val="Ag_LF7"/>
      <sheetName val="Rate_Analysis1"/>
      <sheetName val="E_&amp;_R1"/>
      <sheetName val="INPUT_SHEET1"/>
      <sheetName val="final_abstract1"/>
      <sheetName val="Material_1"/>
      <sheetName val="Labour_&amp;_Plant1"/>
      <sheetName val="SC_Cost_FEB_03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STN_WISE_EMR8"/>
      <sheetName val="COSTING_(import)8"/>
      <sheetName val="SchA_220kV_Line8"/>
      <sheetName val="Sch_220kV_Line_Telecom8"/>
      <sheetName val="SCH-B_LINE8"/>
      <sheetName val="SCH-B_Civil_Line8"/>
      <sheetName val="Anex-1_Con_Load8"/>
      <sheetName val="Leg_1-18"/>
      <sheetName val="Load_Details(B2)8"/>
      <sheetName val="Scheme_Area_Details_Block___C26"/>
      <sheetName val="Prop_aug_of_Ex_33KVSS_E3a6"/>
      <sheetName val="Form_66"/>
      <sheetName val="SPT_vs_PHI6"/>
      <sheetName val="Executive_Summary_-Thermal6"/>
      <sheetName val="Stationwise_Thermal_&amp;_Hydel_Ge6"/>
      <sheetName val="Ag_LF6"/>
      <sheetName val="Rate_Analysis"/>
      <sheetName val="E_&amp;_R"/>
      <sheetName val="INPUT_SHEET"/>
      <sheetName val="final_abstract"/>
      <sheetName val="Material_"/>
      <sheetName val="Labour_&amp;_Plant"/>
      <sheetName val="SC_Cost_FEB_03"/>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STN_WISE_EMR10"/>
      <sheetName val="COSTING_(import)10"/>
      <sheetName val="SchA_220kV_Line10"/>
      <sheetName val="Sch_220kV_Line_Telecom10"/>
      <sheetName val="SCH-B_LINE10"/>
      <sheetName val="SCH-B_Civil_Line10"/>
      <sheetName val="Anex-1_Con_Load10"/>
      <sheetName val="Leg_1-110"/>
      <sheetName val="Load_Details(B2)10"/>
      <sheetName val="Scheme_Area_Details_Block___C28"/>
      <sheetName val="Prop_aug_of_Ex_33KVSS_E3a8"/>
      <sheetName val="Form_68"/>
      <sheetName val="SPT_vs_PHI8"/>
      <sheetName val="Executive_Summary_-Thermal8"/>
      <sheetName val="Stationwise_Thermal_&amp;_Hydel_Ge8"/>
      <sheetName val="Ag_LF8"/>
      <sheetName val="Rate_Analysis2"/>
      <sheetName val="E_&amp;_R2"/>
      <sheetName val="INPUT_SHEET2"/>
      <sheetName val="final_abstract2"/>
      <sheetName val="Material_2"/>
      <sheetName val="Labour_&amp;_Plant2"/>
      <sheetName val="SC_Cost_FEB_03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STN_WISE_EMR12"/>
      <sheetName val="COSTING_(import)12"/>
      <sheetName val="SchA_220kV_Line12"/>
      <sheetName val="Sch_220kV_Line_Telecom12"/>
      <sheetName val="SCH-B_LINE12"/>
      <sheetName val="SCH-B_Civil_Line12"/>
      <sheetName val="Anex-1_Con_Load12"/>
      <sheetName val="Leg_1-112"/>
      <sheetName val="Load_Details(B2)12"/>
      <sheetName val="Scheme_Area_Details_Block___C10"/>
      <sheetName val="Prop_aug_of_Ex_33KVSS_E3a10"/>
      <sheetName val="Form_610"/>
      <sheetName val="SPT_vs_PHI10"/>
      <sheetName val="Executive_Summary_-Thermal10"/>
      <sheetName val="Stationwise_Thermal_&amp;_Hydel_G10"/>
      <sheetName val="Ag_LF10"/>
      <sheetName val="Rate_Analysis4"/>
      <sheetName val="E_&amp;_R4"/>
      <sheetName val="INPUT_SHEET4"/>
      <sheetName val="final_abstract4"/>
      <sheetName val="Material_4"/>
      <sheetName val="Labour_&amp;_Plant4"/>
      <sheetName val="SC_Cost_FEB_03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STN_WISE_EMR13"/>
      <sheetName val="COSTING_(import)13"/>
      <sheetName val="SchA_220kV_Line13"/>
      <sheetName val="Sch_220kV_Line_Telecom13"/>
      <sheetName val="SCH-B_LINE13"/>
      <sheetName val="SCH-B_Civil_Line13"/>
      <sheetName val="Anex-1_Con_Load13"/>
      <sheetName val="Leg_1-113"/>
      <sheetName val="Load_Details(B2)13"/>
      <sheetName val="Scheme_Area_Details_Block___C11"/>
      <sheetName val="Prop_aug_of_Ex_33KVSS_E3a11"/>
      <sheetName val="Form_611"/>
      <sheetName val="SPT_vs_PHI11"/>
      <sheetName val="Executive_Summary_-Thermal11"/>
      <sheetName val="Stationwise_Thermal_&amp;_Hydel_G11"/>
      <sheetName val="Ag_LF11"/>
      <sheetName val="Rate_Analysis5"/>
      <sheetName val="E_&amp;_R5"/>
      <sheetName val="INPUT_SHEET5"/>
      <sheetName val="final_abstract5"/>
      <sheetName val="Material_5"/>
      <sheetName val="Labour_&amp;_Plant5"/>
      <sheetName val="SC_Cost_FEB_03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STN_WISE_EMR14"/>
      <sheetName val="COSTING_(import)14"/>
      <sheetName val="SchA_220kV_Line14"/>
      <sheetName val="Sch_220kV_Line_Telecom14"/>
      <sheetName val="SCH-B_LINE14"/>
      <sheetName val="SCH-B_Civil_Line14"/>
      <sheetName val="Anex-1_Con_Load14"/>
      <sheetName val="Leg_1-114"/>
      <sheetName val="Load_Details(B2)14"/>
      <sheetName val="Scheme_Area_Details_Block___C12"/>
      <sheetName val="Prop_aug_of_Ex_33KVSS_E3a12"/>
      <sheetName val="Form_612"/>
      <sheetName val="SPT_vs_PHI12"/>
      <sheetName val="Executive_Summary_-Thermal12"/>
      <sheetName val="Stationwise_Thermal_&amp;_Hydel_G12"/>
      <sheetName val="Ag_LF12"/>
      <sheetName val="Rate_Analysis6"/>
      <sheetName val="E_&amp;_R6"/>
      <sheetName val="INPUT_SHEET6"/>
      <sheetName val="final_abstract6"/>
      <sheetName val="Material_6"/>
      <sheetName val="Labour_&amp;_Plant6"/>
      <sheetName val="SC_Cost_FEB_03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STN_WISE_EMR16"/>
      <sheetName val="COSTING_(import)16"/>
      <sheetName val="SchA_220kV_Line16"/>
      <sheetName val="Sch_220kV_Line_Telecom16"/>
      <sheetName val="SCH-B_LINE16"/>
      <sheetName val="SCH-B_Civil_Line16"/>
      <sheetName val="Anex-1_Con_Load16"/>
      <sheetName val="Leg_1-116"/>
      <sheetName val="Load_Details(B2)16"/>
      <sheetName val="Scheme_Area_Details_Block___C14"/>
      <sheetName val="Prop_aug_of_Ex_33KVSS_E3a14"/>
      <sheetName val="Form_614"/>
      <sheetName val="SPT_vs_PHI14"/>
      <sheetName val="Executive_Summary_-Thermal14"/>
      <sheetName val="Stationwise_Thermal_&amp;_Hydel_G14"/>
      <sheetName val="Ag_LF14"/>
      <sheetName val="Rate_Analysis8"/>
      <sheetName val="E_&amp;_R8"/>
      <sheetName val="INPUT_SHEET8"/>
      <sheetName val="final_abstract8"/>
      <sheetName val="Material_8"/>
      <sheetName val="Labour_&amp;_Plant8"/>
      <sheetName val="SC_Cost_FEB_03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STN_WISE_EMR17"/>
      <sheetName val="COSTING_(import)17"/>
      <sheetName val="SchA_220kV_Line17"/>
      <sheetName val="Sch_220kV_Line_Telecom17"/>
      <sheetName val="SCH-B_LINE17"/>
      <sheetName val="SCH-B_Civil_Line17"/>
      <sheetName val="Anex-1_Con_Load17"/>
      <sheetName val="Leg_1-117"/>
      <sheetName val="Load_Details(B2)17"/>
      <sheetName val="Scheme_Area_Details_Block___C15"/>
      <sheetName val="Prop_aug_of_Ex_33KVSS_E3a15"/>
      <sheetName val="Form_615"/>
      <sheetName val="SPT_vs_PHI15"/>
      <sheetName val="Executive_Summary_-Thermal15"/>
      <sheetName val="Stationwise_Thermal_&amp;_Hydel_G15"/>
      <sheetName val="Ag_LF15"/>
      <sheetName val="Rate_Analysis9"/>
      <sheetName val="E_&amp;_R9"/>
      <sheetName val="INPUT_SHEET9"/>
      <sheetName val="final_abstract9"/>
      <sheetName val="Material_9"/>
      <sheetName val="Labour_&amp;_Plant9"/>
      <sheetName val="SC_Cost_FEB_039"/>
    </sheetNames>
    <sheetDataSet>
      <sheetData sheetId="0" refreshError="1"/>
      <sheetData sheetId="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Sheet1"/>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A1-Continuous"/>
      <sheetName val="lp1"/>
      <sheetName val="grid"/>
      <sheetName val="Addl.40"/>
      <sheetName val="Sheet2"/>
      <sheetName val="Costing-blk-B"/>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REC-EDIT"/>
      <sheetName val="Data"/>
      <sheetName val="Fichiers"/>
      <sheetName val="RevisionRound1"/>
      <sheetName val="Anex-1_Con_Load2"/>
      <sheetName val="Anex-1_Con_Load1"/>
      <sheetName val="Anex-1_Con_Load"/>
      <sheetName val="Anex-1_Con_Load3"/>
      <sheetName val="Listes_de_Sélection"/>
      <sheetName val="SHEET6"/>
      <sheetName val="BOQ"/>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PI(LOW LEVEL)"/>
      <sheetName val="Sheet5"/>
      <sheetName val="Cable data"/>
      <sheetName val="Table"/>
      <sheetName val="moments-table(tri)"/>
      <sheetName val="STRIP Sizing"/>
      <sheetName val="drg"/>
      <sheetName val="PRECAST lightconc-II"/>
      <sheetName val="04REL"/>
      <sheetName val="BREAKUP OF OIL"/>
      <sheetName val="CAL"/>
      <sheetName val="PMCC3"/>
      <sheetName val="Pre-Sales Form"/>
      <sheetName val="Rate Analysis"/>
      <sheetName val="SOR"/>
      <sheetName val="Sump"/>
      <sheetName val="Riser-1"/>
      <sheetName val="Qty-UG"/>
      <sheetName val="TABLES"/>
      <sheetName val="Schedule(4)"/>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Param�tres"/>
      <sheetName val="Listes de S�lection"/>
      <sheetName val="COLUMN"/>
      <sheetName val="Indices"/>
      <sheetName val="ABB"/>
      <sheetName val="GE"/>
      <sheetName val="#REF"/>
      <sheetName val="newsales"/>
      <sheetName val="Fee_Rate_Summary2"/>
      <sheetName val="Administrative_Prices2"/>
      <sheetName val="11B_2"/>
      <sheetName val="STEEL_STRUCTURE2"/>
      <sheetName val="Fee_Rate_Summary3"/>
      <sheetName val="Administrative_Prices3"/>
      <sheetName val="11B_3"/>
      <sheetName val="STEEL_STRUCTURE3"/>
      <sheetName val="Fee_Rate_Summary4"/>
      <sheetName val="Administrative_Prices4"/>
      <sheetName val="11B_4"/>
      <sheetName val="STEEL_STRUCTURE4"/>
      <sheetName val="PRECAST_lightconc-II"/>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Fin_Sum2"/>
      <sheetName val="Fill_this_out_first___2"/>
      <sheetName val="BOQ_Direct_selling_cost2"/>
      <sheetName val="PRECAST_lightconc-II2"/>
      <sheetName val="FitOutConfCentre"/>
      <sheetName val="office"/>
      <sheetName val="Lab"/>
      <sheetName val="細目"/>
      <sheetName val="PA- Consutant "/>
      <sheetName val="SPILL OVER"/>
      <sheetName val="SECONDARY DESIGN"/>
      <sheetName val="Strstl"/>
      <sheetName val="220Kv"/>
      <sheetName val="unit cost"/>
      <sheetName val="TDL"/>
      <sheetName val="TD1 "/>
      <sheetName val="TD3"/>
      <sheetName val="TD6 "/>
      <sheetName val="Anex-1_Con_Load7"/>
      <sheetName val="Listes_de_Sélection4"/>
      <sheetName val="Addl_403"/>
      <sheetName val="SPT_vs_PHI2"/>
      <sheetName val="Load_Details(B2)1"/>
      <sheetName val="1__NI1"/>
      <sheetName val="5__Opex1"/>
      <sheetName val="BREAKUP_OF_OIL"/>
      <sheetName val="PI(LOW_LEVEL)"/>
      <sheetName val="Cable_data"/>
      <sheetName val="STRIP_Sizing"/>
      <sheetName val="220Kv_(2)"/>
      <sheetName val="Anex-1_Con_Load8"/>
      <sheetName val="Listes_de_Sélection5"/>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TBAL9697 -group wise  sdpl"/>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 val="Anex-1_Con_Load20"/>
      <sheetName val="Listes_de_Sélection17"/>
      <sheetName val="Addl_4016"/>
      <sheetName val="Fee_Rate_Summary15"/>
      <sheetName val="Administrative_Prices15"/>
      <sheetName val="11B_15"/>
      <sheetName val="STEEL_STRUCTURE15"/>
      <sheetName val="Fin_Sum15"/>
      <sheetName val="Fill_this_out_first___15"/>
      <sheetName val="BOQ_Direct_selling_cost15"/>
      <sheetName val="SPT_vs_PHI15"/>
      <sheetName val="Load_Details(B2)14"/>
      <sheetName val="1__NI14"/>
      <sheetName val="5__Opex14"/>
      <sheetName val="PI(LOW_LEVEL)13"/>
      <sheetName val="Cable_data13"/>
      <sheetName val="STRIP_Sizing13"/>
      <sheetName val="PRECAST_lightconc-II13"/>
      <sheetName val="BREAKUP_OF_OIL13"/>
      <sheetName val="unit_cost13"/>
      <sheetName val="TD1_13"/>
      <sheetName val="TD6_13"/>
      <sheetName val="Valve_Cl14"/>
      <sheetName val="PACK_(B)14"/>
      <sheetName val="final_abstract13"/>
      <sheetName val="precast_RC_element13"/>
      <sheetName val="220Kv_(2)13"/>
      <sheetName val="MTO_REV_2(ARMOR)13"/>
      <sheetName val="TBAL9697_-group_wise__sdpl13"/>
      <sheetName val="Pre-Sales_Form13"/>
      <sheetName val="Rate_Analysis13"/>
      <sheetName val="Listes_de_S�lection7"/>
      <sheetName val="PA-_Consutant_7"/>
      <sheetName val="SPILL_OVER7"/>
      <sheetName val="SECONDARY_DESIGN7"/>
      <sheetName val="unit_cost"/>
      <sheetName val="TD1_"/>
      <sheetName val="TD6_"/>
      <sheetName val="Valve_Cl1"/>
      <sheetName val="PACK_(B)1"/>
      <sheetName val="final_abstract"/>
      <sheetName val="precast_RC_element"/>
      <sheetName val="MTO_REV_2(ARMOR)"/>
      <sheetName val="TBAL9697_-group_wise__sdpl"/>
      <sheetName val="Pre-Sales_Form"/>
      <sheetName val="Rate_Analysis"/>
      <sheetName val="BREAKUP_OF_OIL1"/>
      <sheetName val="unit_cost1"/>
      <sheetName val="TD1_1"/>
      <sheetName val="TD6_1"/>
      <sheetName val="Valve_Cl2"/>
      <sheetName val="PACK_(B)2"/>
      <sheetName val="final_abstract1"/>
      <sheetName val="precast_RC_element1"/>
      <sheetName val="220Kv_(2)1"/>
      <sheetName val="MTO_REV_2(ARMOR)1"/>
      <sheetName val="TBAL9697_-group_wise__sdpl1"/>
      <sheetName val="Pre-Sales_Form1"/>
      <sheetName val="Rate_Analysis1"/>
      <sheetName val="BREAKUP_OF_OIL2"/>
      <sheetName val="unit_cost2"/>
      <sheetName val="TD1_2"/>
      <sheetName val="TD6_2"/>
      <sheetName val="Valve_Cl3"/>
      <sheetName val="PACK_(B)3"/>
      <sheetName val="final_abstract2"/>
      <sheetName val="precast_RC_element2"/>
      <sheetName val="220Kv_(2)2"/>
      <sheetName val="MTO_REV_2(ARMOR)2"/>
      <sheetName val="TBAL9697_-group_wise__sdpl2"/>
      <sheetName val="Pre-Sales_Form2"/>
      <sheetName val="Rate_Analysis2"/>
      <sheetName val="Anex-1_Con_Load10"/>
      <sheetName val="Listes_de_Sélection7"/>
      <sheetName val="Addl_406"/>
      <sheetName val="Fin_Sum5"/>
      <sheetName val="Fill_this_out_first___5"/>
      <sheetName val="BOQ_Direct_selling_cost5"/>
      <sheetName val="SPT_vs_PHI5"/>
      <sheetName val="Load_Details(B2)4"/>
      <sheetName val="1__NI4"/>
      <sheetName val="5__Opex4"/>
      <sheetName val="PI(LOW_LEVEL)3"/>
      <sheetName val="Cable_data3"/>
      <sheetName val="STRIP_Sizing3"/>
      <sheetName val="PRECAST_lightconc-II3"/>
      <sheetName val="BREAKUP_OF_OIL3"/>
      <sheetName val="unit_cost3"/>
      <sheetName val="TD1_3"/>
      <sheetName val="TD6_3"/>
      <sheetName val="Valve_Cl4"/>
      <sheetName val="PACK_(B)4"/>
      <sheetName val="final_abstract3"/>
      <sheetName val="precast_RC_element3"/>
      <sheetName val="220Kv_(2)3"/>
      <sheetName val="MTO_REV_2(ARMOR)3"/>
      <sheetName val="TBAL9697_-group_wise__sdpl3"/>
      <sheetName val="Pre-Sales_Form3"/>
      <sheetName val="Rate_Analysis3"/>
      <sheetName val="Anex-1_Con_Load11"/>
      <sheetName val="Listes_de_Sélection8"/>
      <sheetName val="Addl_407"/>
      <sheetName val="Fin_Sum6"/>
      <sheetName val="Fill_this_out_first___6"/>
      <sheetName val="BOQ_Direct_selling_cost6"/>
      <sheetName val="SPT_vs_PHI6"/>
      <sheetName val="Load_Details(B2)5"/>
      <sheetName val="1__NI5"/>
      <sheetName val="5__Opex5"/>
      <sheetName val="PI(LOW_LEVEL)4"/>
      <sheetName val="Cable_data4"/>
      <sheetName val="STRIP_Sizing4"/>
      <sheetName val="PRECAST_lightconc-II4"/>
      <sheetName val="BREAKUP_OF_OIL4"/>
      <sheetName val="unit_cost4"/>
      <sheetName val="TD1_4"/>
      <sheetName val="TD6_4"/>
      <sheetName val="Valve_Cl5"/>
      <sheetName val="PACK_(B)5"/>
      <sheetName val="final_abstract4"/>
      <sheetName val="precast_RC_element4"/>
      <sheetName val="220Kv_(2)4"/>
      <sheetName val="MTO_REV_2(ARMOR)4"/>
      <sheetName val="TBAL9697_-group_wise__sdpl4"/>
      <sheetName val="Pre-Sales_Form4"/>
      <sheetName val="Rate_Analysis4"/>
      <sheetName val="Anex-1_Con_Load16"/>
      <sheetName val="Listes_de_Sélection13"/>
      <sheetName val="Addl_4012"/>
      <sheetName val="Fee_Rate_Summary11"/>
      <sheetName val="Administrative_Prices11"/>
      <sheetName val="11B_11"/>
      <sheetName val="STEEL_STRUCTURE11"/>
      <sheetName val="Fin_Sum11"/>
      <sheetName val="Fill_this_out_first___11"/>
      <sheetName val="BOQ_Direct_selling_cost11"/>
      <sheetName val="SPT_vs_PHI11"/>
      <sheetName val="Load_Details(B2)10"/>
      <sheetName val="1__NI10"/>
      <sheetName val="5__Opex10"/>
      <sheetName val="PI(LOW_LEVEL)9"/>
      <sheetName val="Cable_data9"/>
      <sheetName val="STRIP_Sizing9"/>
      <sheetName val="PRECAST_lightconc-II9"/>
      <sheetName val="BREAKUP_OF_OIL9"/>
      <sheetName val="Valve_Cl10"/>
      <sheetName val="PACK_(B)10"/>
      <sheetName val="final_abstract9"/>
      <sheetName val="precast_RC_element9"/>
      <sheetName val="220Kv_(2)9"/>
      <sheetName val="MTO_REV_2(ARMOR)9"/>
      <sheetName val="Pre-Sales_Form9"/>
      <sheetName val="Rate_Analysis9"/>
      <sheetName val="unit_cost9"/>
      <sheetName val="TD1_9"/>
      <sheetName val="TD6_9"/>
      <sheetName val="TBAL9697_-group_wise__sdpl9"/>
      <sheetName val="Anex-1_Con_Load12"/>
      <sheetName val="Listes_de_Sélection9"/>
      <sheetName val="Addl_408"/>
      <sheetName val="Fee_Rate_Summary7"/>
      <sheetName val="Administrative_Prices7"/>
      <sheetName val="11B_7"/>
      <sheetName val="STEEL_STRUCTURE7"/>
      <sheetName val="Fin_Sum7"/>
      <sheetName val="Fill_this_out_first___7"/>
      <sheetName val="BOQ_Direct_selling_cost7"/>
      <sheetName val="SPT_vs_PHI7"/>
      <sheetName val="Load_Details(B2)6"/>
      <sheetName val="1__NI6"/>
      <sheetName val="5__Opex6"/>
      <sheetName val="PI(LOW_LEVEL)5"/>
      <sheetName val="Cable_data5"/>
      <sheetName val="STRIP_Sizing5"/>
      <sheetName val="PRECAST_lightconc-II5"/>
      <sheetName val="BREAKUP_OF_OIL5"/>
      <sheetName val="unit_cost5"/>
      <sheetName val="TD1_5"/>
      <sheetName val="TD6_5"/>
      <sheetName val="Valve_Cl6"/>
      <sheetName val="PACK_(B)6"/>
      <sheetName val="final_abstract5"/>
      <sheetName val="precast_RC_element5"/>
      <sheetName val="220Kv_(2)5"/>
      <sheetName val="MTO_REV_2(ARMOR)5"/>
      <sheetName val="TBAL9697_-group_wise__sdpl5"/>
      <sheetName val="Pre-Sales_Form5"/>
      <sheetName val="Rate_Analysis5"/>
      <sheetName val="Listes_de_S�lection3"/>
      <sheetName val="PA-_Consutant_3"/>
      <sheetName val="SPILL_OVER3"/>
      <sheetName val="SECONDARY_DESIGN3"/>
      <sheetName val="Anex-1_Con_Load14"/>
      <sheetName val="Listes_de_Sélection11"/>
      <sheetName val="Addl_4010"/>
      <sheetName val="Fee_Rate_Summary9"/>
      <sheetName val="Administrative_Prices9"/>
      <sheetName val="11B_9"/>
      <sheetName val="STEEL_STRUCTURE9"/>
      <sheetName val="Fin_Sum9"/>
      <sheetName val="Fill_this_out_first___9"/>
      <sheetName val="BOQ_Direct_selling_cost9"/>
      <sheetName val="SPT_vs_PHI9"/>
      <sheetName val="Load_Details(B2)8"/>
      <sheetName val="1__NI8"/>
      <sheetName val="5__Opex8"/>
      <sheetName val="PI(LOW_LEVEL)7"/>
      <sheetName val="Cable_data7"/>
      <sheetName val="STRIP_Sizing7"/>
      <sheetName val="PRECAST_lightconc-II7"/>
      <sheetName val="BREAKUP_OF_OIL7"/>
      <sheetName val="unit_cost7"/>
      <sheetName val="TD1_7"/>
      <sheetName val="TD6_7"/>
      <sheetName val="Valve_Cl8"/>
      <sheetName val="PACK_(B)8"/>
      <sheetName val="final_abstract7"/>
      <sheetName val="precast_RC_element7"/>
      <sheetName val="220Kv_(2)7"/>
      <sheetName val="MTO_REV_2(ARMOR)7"/>
      <sheetName val="TBAL9697_-group_wise__sdpl7"/>
      <sheetName val="Pre-Sales_Form7"/>
      <sheetName val="Rate_Analysis7"/>
      <sheetName val="Listes_de_S�lection1"/>
      <sheetName val="PA-_Consutant_1"/>
      <sheetName val="SPILL_OVER1"/>
      <sheetName val="SECONDARY_DESIGN1"/>
      <sheetName val="Anex-1_Con_Load13"/>
      <sheetName val="Listes_de_Sélection10"/>
      <sheetName val="Addl_409"/>
      <sheetName val="Fee_Rate_Summary8"/>
      <sheetName val="Administrative_Prices8"/>
      <sheetName val="11B_8"/>
      <sheetName val="STEEL_STRUCTURE8"/>
      <sheetName val="Fin_Sum8"/>
      <sheetName val="Fill_this_out_first___8"/>
      <sheetName val="BOQ_Direct_selling_cost8"/>
      <sheetName val="SPT_vs_PHI8"/>
      <sheetName val="Load_Details(B2)7"/>
      <sheetName val="1__NI7"/>
      <sheetName val="5__Opex7"/>
      <sheetName val="PI(LOW_LEVEL)6"/>
      <sheetName val="Cable_data6"/>
      <sheetName val="STRIP_Sizing6"/>
      <sheetName val="PRECAST_lightconc-II6"/>
      <sheetName val="BREAKUP_OF_OIL6"/>
      <sheetName val="Valve_Cl7"/>
      <sheetName val="PACK_(B)7"/>
      <sheetName val="final_abstract6"/>
      <sheetName val="precast_RC_element6"/>
      <sheetName val="220Kv_(2)6"/>
      <sheetName val="MTO_REV_2(ARMOR)6"/>
      <sheetName val="Pre-Sales_Form6"/>
      <sheetName val="Rate_Analysis6"/>
      <sheetName val="unit_cost6"/>
      <sheetName val="TD1_6"/>
      <sheetName val="TD6_6"/>
      <sheetName val="TBAL9697_-group_wise__sdpl6"/>
      <sheetName val="Listes_de_S�lection"/>
      <sheetName val="PA-_Consutant_"/>
      <sheetName val="SPILL_OVER"/>
      <sheetName val="SECONDARY_DESIGN"/>
      <sheetName val="Anex-1_Con_Load15"/>
      <sheetName val="Listes_de_Sélection12"/>
      <sheetName val="Addl_4011"/>
      <sheetName val="Fee_Rate_Summary10"/>
      <sheetName val="Administrative_Prices10"/>
      <sheetName val="11B_10"/>
      <sheetName val="STEEL_STRUCTURE10"/>
      <sheetName val="Fin_Sum10"/>
      <sheetName val="Fill_this_out_first___10"/>
      <sheetName val="BOQ_Direct_selling_cost10"/>
      <sheetName val="SPT_vs_PHI10"/>
      <sheetName val="Load_Details(B2)9"/>
      <sheetName val="1__NI9"/>
      <sheetName val="5__Opex9"/>
      <sheetName val="PI(LOW_LEVEL)8"/>
      <sheetName val="Cable_data8"/>
      <sheetName val="STRIP_Sizing8"/>
      <sheetName val="PRECAST_lightconc-II8"/>
      <sheetName val="BREAKUP_OF_OIL8"/>
      <sheetName val="Valve_Cl9"/>
      <sheetName val="PACK_(B)9"/>
      <sheetName val="final_abstract8"/>
      <sheetName val="precast_RC_element8"/>
      <sheetName val="220Kv_(2)8"/>
      <sheetName val="MTO_REV_2(ARMOR)8"/>
      <sheetName val="Pre-Sales_Form8"/>
      <sheetName val="Rate_Analysis8"/>
      <sheetName val="unit_cost8"/>
      <sheetName val="TD1_8"/>
      <sheetName val="TD6_8"/>
      <sheetName val="TBAL9697_-group_wise__sdpl8"/>
      <sheetName val="Listes_de_S�lection2"/>
      <sheetName val="PA-_Consutant_2"/>
      <sheetName val="SPILL_OVER2"/>
      <sheetName val="SECONDARY_DESIGN2"/>
      <sheetName val="Anex-1_Con_Load17"/>
      <sheetName val="Listes_de_Sélection14"/>
      <sheetName val="Addl_4013"/>
      <sheetName val="Fee_Rate_Summary12"/>
      <sheetName val="Administrative_Prices12"/>
      <sheetName val="11B_12"/>
      <sheetName val="STEEL_STRUCTURE12"/>
      <sheetName val="Fin_Sum12"/>
      <sheetName val="Fill_this_out_first___12"/>
      <sheetName val="BOQ_Direct_selling_cost12"/>
      <sheetName val="SPT_vs_PHI12"/>
      <sheetName val="Load_Details(B2)11"/>
      <sheetName val="1__NI11"/>
      <sheetName val="5__Opex11"/>
      <sheetName val="PI(LOW_LEVEL)10"/>
      <sheetName val="Cable_data10"/>
      <sheetName val="STRIP_Sizing10"/>
      <sheetName val="PRECAST_lightconc-II10"/>
      <sheetName val="BREAKUP_OF_OIL10"/>
      <sheetName val="unit_cost10"/>
      <sheetName val="TD1_10"/>
      <sheetName val="TD6_10"/>
      <sheetName val="Valve_Cl11"/>
      <sheetName val="PACK_(B)11"/>
      <sheetName val="final_abstract10"/>
      <sheetName val="precast_RC_element10"/>
      <sheetName val="220Kv_(2)10"/>
      <sheetName val="MTO_REV_2(ARMOR)10"/>
      <sheetName val="TBAL9697_-group_wise__sdpl10"/>
      <sheetName val="Pre-Sales_Form10"/>
      <sheetName val="Rate_Analysis10"/>
      <sheetName val="Listes_de_S�lection4"/>
      <sheetName val="PA-_Consutant_4"/>
      <sheetName val="SPILL_OVER4"/>
      <sheetName val="SECONDARY_DESIGN4"/>
      <sheetName val="Anex-1_Con_Load18"/>
      <sheetName val="Listes_de_Sélection15"/>
      <sheetName val="Addl_4014"/>
      <sheetName val="Fee_Rate_Summary13"/>
      <sheetName val="Administrative_Prices13"/>
      <sheetName val="11B_13"/>
      <sheetName val="STEEL_STRUCTURE13"/>
      <sheetName val="Fin_Sum13"/>
      <sheetName val="Fill_this_out_first___13"/>
      <sheetName val="BOQ_Direct_selling_cost13"/>
      <sheetName val="SPT_vs_PHI13"/>
      <sheetName val="Load_Details(B2)12"/>
      <sheetName val="1__NI12"/>
      <sheetName val="5__Opex12"/>
      <sheetName val="PI(LOW_LEVEL)11"/>
      <sheetName val="Cable_data11"/>
      <sheetName val="STRIP_Sizing11"/>
      <sheetName val="PRECAST_lightconc-II11"/>
      <sheetName val="BREAKUP_OF_OIL11"/>
      <sheetName val="Valve_Cl12"/>
      <sheetName val="PACK_(B)12"/>
      <sheetName val="final_abstract11"/>
      <sheetName val="precast_RC_element11"/>
      <sheetName val="220Kv_(2)11"/>
      <sheetName val="MTO_REV_2(ARMOR)11"/>
      <sheetName val="Pre-Sales_Form11"/>
      <sheetName val="Rate_Analysis11"/>
      <sheetName val="unit_cost11"/>
      <sheetName val="TD1_11"/>
      <sheetName val="TD6_11"/>
      <sheetName val="TBAL9697_-group_wise__sdpl11"/>
      <sheetName val="Listes_de_S�lection5"/>
      <sheetName val="PA-_Consutant_5"/>
      <sheetName val="SPILL_OVER5"/>
      <sheetName val="SECONDARY_DESIGN5"/>
      <sheetName val="Anex-1_Con_Load19"/>
      <sheetName val="Listes_de_Sélection16"/>
      <sheetName val="Addl_4015"/>
      <sheetName val="Fee_Rate_Summary14"/>
      <sheetName val="Administrative_Prices14"/>
      <sheetName val="11B_14"/>
      <sheetName val="STEEL_STRUCTURE14"/>
      <sheetName val="Fin_Sum14"/>
      <sheetName val="Fill_this_out_first___14"/>
      <sheetName val="BOQ_Direct_selling_cost14"/>
      <sheetName val="SPT_vs_PHI14"/>
      <sheetName val="Load_Details(B2)13"/>
      <sheetName val="1__NI13"/>
      <sheetName val="5__Opex13"/>
      <sheetName val="PI(LOW_LEVEL)12"/>
      <sheetName val="Cable_data12"/>
      <sheetName val="STRIP_Sizing12"/>
      <sheetName val="PRECAST_lightconc-II12"/>
      <sheetName val="BREAKUP_OF_OIL12"/>
      <sheetName val="unit_cost12"/>
      <sheetName val="TD1_12"/>
      <sheetName val="TD6_12"/>
      <sheetName val="Valve_Cl13"/>
      <sheetName val="PACK_(B)13"/>
      <sheetName val="final_abstract12"/>
      <sheetName val="precast_RC_element12"/>
      <sheetName val="220Kv_(2)12"/>
      <sheetName val="MTO_REV_2(ARMOR)12"/>
      <sheetName val="TBAL9697_-group_wise__sdpl12"/>
      <sheetName val="Pre-Sales_Form12"/>
      <sheetName val="Rate_Analysis12"/>
      <sheetName val="Listes_de_S�lection6"/>
      <sheetName val="PA-_Consutant_6"/>
      <sheetName val="SPILL_OVER6"/>
      <sheetName val="SECONDARY_DESIGN6"/>
      <sheetName val="Anex-1_Con_Load21"/>
      <sheetName val="Listes_de_Sélection18"/>
      <sheetName val="Addl_4017"/>
      <sheetName val="Fee_Rate_Summary16"/>
      <sheetName val="Administrative_Prices16"/>
      <sheetName val="11B_16"/>
      <sheetName val="STEEL_STRUCTURE16"/>
      <sheetName val="Fin_Sum16"/>
      <sheetName val="Fill_this_out_first___16"/>
      <sheetName val="BOQ_Direct_selling_cost16"/>
      <sheetName val="SPT_vs_PHI16"/>
      <sheetName val="Load_Details(B2)15"/>
      <sheetName val="1__NI15"/>
      <sheetName val="5__Opex15"/>
      <sheetName val="PI(LOW_LEVEL)14"/>
      <sheetName val="Cable_data14"/>
      <sheetName val="STRIP_Sizing14"/>
      <sheetName val="PRECAST_lightconc-II14"/>
      <sheetName val="BREAKUP_OF_OIL14"/>
      <sheetName val="unit_cost14"/>
      <sheetName val="TD1_14"/>
      <sheetName val="TD6_14"/>
      <sheetName val="Valve_Cl15"/>
      <sheetName val="PACK_(B)15"/>
      <sheetName val="final_abstract14"/>
      <sheetName val="precast_RC_element14"/>
      <sheetName val="220Kv_(2)14"/>
      <sheetName val="MTO_REV_2(ARMOR)14"/>
      <sheetName val="TBAL9697_-group_wise__sdpl14"/>
      <sheetName val="Pre-Sales_Form14"/>
      <sheetName val="Rate_Analysis14"/>
      <sheetName val="Listes_de_S�lection8"/>
      <sheetName val="PA-_Consutant_8"/>
      <sheetName val="SPILL_OVER8"/>
      <sheetName val="SECONDARY_DESIGN8"/>
      <sheetName val="Anex-1_Con_Load22"/>
      <sheetName val="Listes_de_Sélection19"/>
      <sheetName val="Addl_4018"/>
      <sheetName val="Fee_Rate_Summary17"/>
      <sheetName val="Administrative_Prices17"/>
      <sheetName val="11B_17"/>
      <sheetName val="STEEL_STRUCTURE17"/>
      <sheetName val="Fin_Sum17"/>
      <sheetName val="Fill_this_out_first___17"/>
      <sheetName val="BOQ_Direct_selling_cost17"/>
      <sheetName val="SPT_vs_PHI17"/>
      <sheetName val="Load_Details(B2)16"/>
      <sheetName val="1__NI16"/>
      <sheetName val="5__Opex16"/>
      <sheetName val="PI(LOW_LEVEL)15"/>
      <sheetName val="Cable_data15"/>
      <sheetName val="STRIP_Sizing15"/>
      <sheetName val="PRECAST_lightconc-II15"/>
      <sheetName val="BREAKUP_OF_OIL15"/>
      <sheetName val="unit_cost15"/>
      <sheetName val="TD1_15"/>
      <sheetName val="TD6_15"/>
      <sheetName val="Valve_Cl16"/>
      <sheetName val="PACK_(B)16"/>
      <sheetName val="final_abstract15"/>
      <sheetName val="precast_RC_element15"/>
      <sheetName val="220Kv_(2)15"/>
      <sheetName val="MTO_REV_2(ARMOR)15"/>
      <sheetName val="TBAL9697_-group_wise__sdpl15"/>
      <sheetName val="Pre-Sales_Form15"/>
      <sheetName val="Rate_Analysis15"/>
      <sheetName val="Listes_de_S�lection9"/>
      <sheetName val="PA-_Consutant_9"/>
      <sheetName val="SPILL_OVER9"/>
      <sheetName val="SECONDARY_DESIGN9"/>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COLUMN"/>
      <sheetName val="PACK_(B)"/>
      <sheetName val="PACK_(B)1"/>
      <sheetName val="Scheme_Area_Details_Block___C2"/>
      <sheetName val="E_&amp;_R"/>
      <sheetName val="STRIP Sizing"/>
      <sheetName val="CASH-FLOW"/>
      <sheetName val="GWC"/>
      <sheetName val="NWC"/>
      <sheetName val=""/>
      <sheetName val="REC-037A-Schedules"/>
      <sheetName val="CAL"/>
      <sheetName val="data"/>
      <sheetName val="Scheme_Area_Details_Block___C21"/>
      <sheetName val="SPARE MYSORE"/>
      <sheetName val="doq-1 DOQ Culvert"/>
      <sheetName val="doq-1 Aoq Culvert"/>
      <sheetName val="SPT vs PHI"/>
      <sheetName val="02"/>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Input"/>
      <sheetName val="No. of cells"/>
      <sheetName val="Load Summary"/>
      <sheetName val="AH cal"/>
      <sheetName val="A1-Continuous"/>
      <sheetName val="A2-Momentary"/>
      <sheetName val="A3-Emergency"/>
      <sheetName val="K factor"/>
      <sheetName val="Sheet1"/>
      <sheetName val="A1_Continuous"/>
      <sheetName val="Coalmine"/>
      <sheetName val="PACK (B)"/>
      <sheetName val="TopSheet"/>
      <sheetName val="Report"/>
      <sheetName val="grid"/>
      <sheetName val="Code"/>
      <sheetName val="Executive Summary -Thermal"/>
      <sheetName val="Stationwise Thermal &amp; Hydel Gen"/>
      <sheetName val="TWELV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OQ"/>
      <sheetName val="Raw Data"/>
      <sheetName val="BLK2"/>
      <sheetName val="BLK3"/>
      <sheetName val="E &amp; R"/>
      <sheetName val="radar"/>
      <sheetName val="UG"/>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ARMD CU XLPE"/>
      <sheetName val="Cond data"/>
      <sheetName val="Sheet1"/>
      <sheetName val="Design"/>
      <sheetName val="A1-Continuous"/>
      <sheetName val="Coalmine"/>
      <sheetName val="3060-LV Cable sizing"/>
      <sheetName val="SPT vs PHI"/>
      <sheetName val="220Kv (2)"/>
      <sheetName val="220Kv"/>
      <sheetName val="COLUMN"/>
      <sheetName val="Scheme Area Details_Block__ C2"/>
      <sheetName val="Pricing "/>
      <sheetName val="data"/>
      <sheetName val="PACK (B)"/>
      <sheetName val="pricing"/>
      <sheetName val="sof"/>
      <sheetName val="M-Book for Conc"/>
      <sheetName val="M-Book for FW"/>
      <sheetName val="final abstract"/>
      <sheetName val="SP Break Up"/>
      <sheetName val="office"/>
      <sheetName val="Lab"/>
      <sheetName val="Material&amp;equipment"/>
      <sheetName val="Debits as on 12.04.08"/>
      <sheetName val="Report"/>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TABLES"/>
      <sheetName val="gen"/>
      <sheetName val="CASH-FLOW"/>
      <sheetName val="Protection_(M-PRO20)1"/>
      <sheetName val="BOQ"/>
      <sheetName val="DSLP"/>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 val="ARMD_CU_XLPE18"/>
      <sheetName val="Cond_data18"/>
      <sheetName val="3060-LV_Cable_sizing15"/>
      <sheetName val="SPT_vs_PHI18"/>
      <sheetName val="220Kv_(2)15"/>
      <sheetName val="Pricing_15"/>
      <sheetName val="Scheme_Area_Details_Block___C15"/>
      <sheetName val="PACK_(B)15"/>
      <sheetName val="M-Book_for_Conc14"/>
      <sheetName val="M-Book_for_FW14"/>
      <sheetName val="final_abstract14"/>
      <sheetName val="SP_Break_Up14"/>
      <sheetName val="Debits_as_on_12_04_0814"/>
      <sheetName val="Protection_(M-PRO20)15"/>
      <sheetName val="Sheet3_(2)13"/>
      <sheetName val="33628-Rev__A7"/>
      <sheetName val="Tow_Sch8"/>
      <sheetName val="Day_work7"/>
      <sheetName val="Load_Details(B2)7"/>
      <sheetName val="3060-LV_Cable_sizing3"/>
      <sheetName val="SPT_vs_PHI6"/>
      <sheetName val="220Kv_(2)3"/>
      <sheetName val="Pricing_3"/>
      <sheetName val="Scheme_Area_Details_Block___C23"/>
      <sheetName val="PACK_(B)3"/>
      <sheetName val="Protection_(M-PRO20)3"/>
      <sheetName val="ARMD_CU_XLPE7"/>
      <sheetName val="Cond_data7"/>
      <sheetName val="3060-LV_Cable_sizing4"/>
      <sheetName val="SPT_vs_PHI7"/>
      <sheetName val="220Kv_(2)4"/>
      <sheetName val="Pricing_4"/>
      <sheetName val="Scheme_Area_Details_Block___C24"/>
      <sheetName val="PACK_(B)4"/>
      <sheetName val="Debits_as_on_12_04_083"/>
      <sheetName val="Protection_(M-PRO20)4"/>
      <sheetName val="ARMD_CU_XLPE8"/>
      <sheetName val="Cond_data8"/>
      <sheetName val="3060-LV_Cable_sizing5"/>
      <sheetName val="SPT_vs_PHI8"/>
      <sheetName val="220Kv_(2)5"/>
      <sheetName val="Pricing_5"/>
      <sheetName val="Scheme_Area_Details_Block___C25"/>
      <sheetName val="PACK_(B)5"/>
      <sheetName val="Debits_as_on_12_04_084"/>
      <sheetName val="Protection_(M-PRO20)5"/>
      <sheetName val="Sheet3_(2)3"/>
      <sheetName val="ARMD_CU_XLPE9"/>
      <sheetName val="Cond_data9"/>
      <sheetName val="3060-LV_Cable_sizing6"/>
      <sheetName val="SPT_vs_PHI9"/>
      <sheetName val="220Kv_(2)6"/>
      <sheetName val="Pricing_6"/>
      <sheetName val="Scheme_Area_Details_Block___C26"/>
      <sheetName val="PACK_(B)6"/>
      <sheetName val="Debits_as_on_12_04_085"/>
      <sheetName val="Protection_(M-PRO20)6"/>
      <sheetName val="Sheet3_(2)4"/>
      <sheetName val="ARMD_CU_XLPE14"/>
      <sheetName val="Cond_data14"/>
      <sheetName val="3060-LV_Cable_sizing11"/>
      <sheetName val="SPT_vs_PHI14"/>
      <sheetName val="220Kv_(2)11"/>
      <sheetName val="Scheme_Area_Details_Block___C11"/>
      <sheetName val="Pricing_11"/>
      <sheetName val="PACK_(B)11"/>
      <sheetName val="M-Book_for_Conc10"/>
      <sheetName val="M-Book_for_FW10"/>
      <sheetName val="final_abstract10"/>
      <sheetName val="SP_Break_Up10"/>
      <sheetName val="Debits_as_on_12_04_0810"/>
      <sheetName val="Protection_(M-PRO20)11"/>
      <sheetName val="Sheet3_(2)9"/>
      <sheetName val="ARMD_CU_XLPE10"/>
      <sheetName val="Cond_data10"/>
      <sheetName val="3060-LV_Cable_sizing7"/>
      <sheetName val="SPT_vs_PHI10"/>
      <sheetName val="220Kv_(2)7"/>
      <sheetName val="Pricing_7"/>
      <sheetName val="Scheme_Area_Details_Block___C27"/>
      <sheetName val="PACK_(B)7"/>
      <sheetName val="Debits_as_on_12_04_086"/>
      <sheetName val="Protection_(M-PRO20)7"/>
      <sheetName val="Sheet3_(2)5"/>
      <sheetName val="33628-Rev__A3"/>
      <sheetName val="Tow_Sch4"/>
      <sheetName val="Day_work3"/>
      <sheetName val="Load_Details(B2)3"/>
      <sheetName val="ARMD_CU_XLPE12"/>
      <sheetName val="Cond_data12"/>
      <sheetName val="3060-LV_Cable_sizing9"/>
      <sheetName val="SPT_vs_PHI12"/>
      <sheetName val="220Kv_(2)9"/>
      <sheetName val="Pricing_9"/>
      <sheetName val="Scheme_Area_Details_Block___C29"/>
      <sheetName val="PACK_(B)9"/>
      <sheetName val="M-Book_for_Conc8"/>
      <sheetName val="M-Book_for_FW8"/>
      <sheetName val="final_abstract8"/>
      <sheetName val="SP_Break_Up8"/>
      <sheetName val="Debits_as_on_12_04_088"/>
      <sheetName val="Protection_(M-PRO20)9"/>
      <sheetName val="Sheet3_(2)7"/>
      <sheetName val="33628-Rev__A1"/>
      <sheetName val="Tow_Sch2"/>
      <sheetName val="Day_work1"/>
      <sheetName val="Load_Details(B2)1"/>
      <sheetName val="ARMD_CU_XLPE11"/>
      <sheetName val="Cond_data11"/>
      <sheetName val="3060-LV_Cable_sizing8"/>
      <sheetName val="SPT_vs_PHI11"/>
      <sheetName val="220Kv_(2)8"/>
      <sheetName val="Scheme_Area_Details_Block___C28"/>
      <sheetName val="Pricing_8"/>
      <sheetName val="PACK_(B)8"/>
      <sheetName val="M-Book_for_Conc7"/>
      <sheetName val="M-Book_for_FW7"/>
      <sheetName val="final_abstract7"/>
      <sheetName val="SP_Break_Up7"/>
      <sheetName val="Debits_as_on_12_04_087"/>
      <sheetName val="Protection_(M-PRO20)8"/>
      <sheetName val="Sheet3_(2)6"/>
      <sheetName val="33628-Rev__A"/>
      <sheetName val="Tow_Sch1"/>
      <sheetName val="Day_work"/>
      <sheetName val="Load_Details(B2)"/>
      <sheetName val="ARMD_CU_XLPE13"/>
      <sheetName val="Cond_data13"/>
      <sheetName val="3060-LV_Cable_sizing10"/>
      <sheetName val="SPT_vs_PHI13"/>
      <sheetName val="220Kv_(2)10"/>
      <sheetName val="Scheme_Area_Details_Block___C10"/>
      <sheetName val="Pricing_10"/>
      <sheetName val="PACK_(B)10"/>
      <sheetName val="M-Book_for_Conc9"/>
      <sheetName val="M-Book_for_FW9"/>
      <sheetName val="final_abstract9"/>
      <sheetName val="SP_Break_Up9"/>
      <sheetName val="Debits_as_on_12_04_089"/>
      <sheetName val="Protection_(M-PRO20)10"/>
      <sheetName val="Sheet3_(2)8"/>
      <sheetName val="33628-Rev__A2"/>
      <sheetName val="Tow_Sch3"/>
      <sheetName val="Day_work2"/>
      <sheetName val="Load_Details(B2)2"/>
      <sheetName val="ARMD_CU_XLPE15"/>
      <sheetName val="Cond_data15"/>
      <sheetName val="3060-LV_Cable_sizing12"/>
      <sheetName val="SPT_vs_PHI15"/>
      <sheetName val="220Kv_(2)12"/>
      <sheetName val="Pricing_12"/>
      <sheetName val="Scheme_Area_Details_Block___C12"/>
      <sheetName val="PACK_(B)12"/>
      <sheetName val="M-Book_for_Conc11"/>
      <sheetName val="M-Book_for_FW11"/>
      <sheetName val="final_abstract11"/>
      <sheetName val="SP_Break_Up11"/>
      <sheetName val="Debits_as_on_12_04_0811"/>
      <sheetName val="Protection_(M-PRO20)12"/>
      <sheetName val="Sheet3_(2)10"/>
      <sheetName val="33628-Rev__A4"/>
      <sheetName val="Tow_Sch5"/>
      <sheetName val="Day_work4"/>
      <sheetName val="Load_Details(B2)4"/>
      <sheetName val="ARMD_CU_XLPE16"/>
      <sheetName val="Cond_data16"/>
      <sheetName val="3060-LV_Cable_sizing13"/>
      <sheetName val="SPT_vs_PHI16"/>
      <sheetName val="220Kv_(2)13"/>
      <sheetName val="Scheme_Area_Details_Block___C13"/>
      <sheetName val="Pricing_13"/>
      <sheetName val="PACK_(B)13"/>
      <sheetName val="M-Book_for_Conc12"/>
      <sheetName val="M-Book_for_FW12"/>
      <sheetName val="final_abstract12"/>
      <sheetName val="SP_Break_Up12"/>
      <sheetName val="Debits_as_on_12_04_0812"/>
      <sheetName val="Protection_(M-PRO20)13"/>
      <sheetName val="Sheet3_(2)11"/>
      <sheetName val="33628-Rev__A5"/>
      <sheetName val="Tow_Sch6"/>
      <sheetName val="Day_work5"/>
      <sheetName val="Load_Details(B2)5"/>
      <sheetName val="ARMD_CU_XLPE17"/>
      <sheetName val="Cond_data17"/>
      <sheetName val="3060-LV_Cable_sizing14"/>
      <sheetName val="SPT_vs_PHI17"/>
      <sheetName val="220Kv_(2)14"/>
      <sheetName val="Pricing_14"/>
      <sheetName val="Scheme_Area_Details_Block___C14"/>
      <sheetName val="PACK_(B)14"/>
      <sheetName val="M-Book_for_Conc13"/>
      <sheetName val="M-Book_for_FW13"/>
      <sheetName val="final_abstract13"/>
      <sheetName val="SP_Break_Up13"/>
      <sheetName val="Debits_as_on_12_04_0813"/>
      <sheetName val="Protection_(M-PRO20)14"/>
      <sheetName val="Sheet3_(2)12"/>
      <sheetName val="33628-Rev__A6"/>
      <sheetName val="Tow_Sch7"/>
      <sheetName val="Day_work6"/>
      <sheetName val="Load_Details(B2)6"/>
      <sheetName val="ARMD_CU_XLPE19"/>
      <sheetName val="Cond_data19"/>
      <sheetName val="3060-LV_Cable_sizing16"/>
      <sheetName val="SPT_vs_PHI19"/>
      <sheetName val="220Kv_(2)16"/>
      <sheetName val="Pricing_16"/>
      <sheetName val="Scheme_Area_Details_Block___C16"/>
      <sheetName val="PACK_(B)16"/>
      <sheetName val="M-Book_for_Conc15"/>
      <sheetName val="M-Book_for_FW15"/>
      <sheetName val="final_abstract15"/>
      <sheetName val="SP_Break_Up15"/>
      <sheetName val="Debits_as_on_12_04_0815"/>
      <sheetName val="Protection_(M-PRO20)16"/>
      <sheetName val="Sheet3_(2)14"/>
      <sheetName val="33628-Rev__A8"/>
      <sheetName val="Tow_Sch9"/>
      <sheetName val="Day_work8"/>
      <sheetName val="Load_Details(B2)8"/>
      <sheetName val="ARMD_CU_XLPE20"/>
      <sheetName val="Cond_data20"/>
      <sheetName val="3060-LV_Cable_sizing17"/>
      <sheetName val="SPT_vs_PHI20"/>
      <sheetName val="220Kv_(2)17"/>
      <sheetName val="Pricing_17"/>
      <sheetName val="Scheme_Area_Details_Block___C17"/>
      <sheetName val="PACK_(B)17"/>
      <sheetName val="M-Book_for_Conc16"/>
      <sheetName val="M-Book_for_FW16"/>
      <sheetName val="final_abstract16"/>
      <sheetName val="SP_Break_Up16"/>
      <sheetName val="Debits_as_on_12_04_0816"/>
      <sheetName val="Protection_(M-PRO20)17"/>
      <sheetName val="Sheet3_(2)15"/>
      <sheetName val="33628-Rev__A9"/>
      <sheetName val="Tow_Sch10"/>
      <sheetName val="Day_work9"/>
      <sheetName val="Load_Details(B2)9"/>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A1-Continuous"/>
      <sheetName val="Design"/>
      <sheetName val="B1"/>
      <sheetName val="04REL"/>
      <sheetName val="BREAKUP OF OIL"/>
      <sheetName val="Dom"/>
      <sheetName val="Code"/>
      <sheetName val="BREAKUP_OF_OIL"/>
      <sheetName val="GWC"/>
      <sheetName val="NWC"/>
      <sheetName val="Fee Rate Summary"/>
      <sheetName val="TABLES"/>
      <sheetName val="Scheme Area Details_Block__ C2"/>
      <sheetName val="PACK (B)"/>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PROG_DATA"/>
      <sheetName val="220_11__BS_2"/>
      <sheetName val="PACK_(B)"/>
      <sheetName val="220_11__BS_1"/>
      <sheetName val="220_11__BS_"/>
      <sheetName val="220_11__BS_3"/>
      <sheetName val="PACK_(B)1"/>
      <sheetName val="Fee_Rate_Summary"/>
      <sheetName val="220_11__BS_4"/>
      <sheetName val="PACK_(B)2"/>
      <sheetName val="Fee_Rate_Summary1"/>
      <sheetName val="DETAILED  BOQ"/>
      <sheetName val="Sheet2"/>
      <sheetName val="Vind-BtB"/>
      <sheetName val="Design"/>
      <sheetName val="grid"/>
      <sheetName val="upa"/>
      <sheetName val="DETAILED__BOQ"/>
      <sheetName val="SPT vs PHI"/>
      <sheetName val="Basis"/>
      <sheetName val="sag-ten"/>
      <sheetName val="Nilokheri-Schedules"/>
      <sheetName val="regions &amp; PL"/>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 val="No__of_cells18"/>
      <sheetName val="Load_Summary18"/>
      <sheetName val="AH_cal18"/>
      <sheetName val="K_factor18"/>
      <sheetName val="PACK_(B)18"/>
      <sheetName val="Executive_Summary_-Thermal15"/>
      <sheetName val="Stationwise_Thermal_&amp;_Hydel_G15"/>
      <sheetName val="SC_Cost_FEB_0315"/>
      <sheetName val="Rate_Analysis14"/>
      <sheetName val="Material_13"/>
      <sheetName val="Labour_&amp;_Plant13"/>
      <sheetName val="DETAILED__BOQ13"/>
      <sheetName val="beam-reinft-machine_rm13"/>
      <sheetName val="C_S_GENERATION13"/>
      <sheetName val="SPT_vs_PHI13"/>
      <sheetName val="Form_67"/>
      <sheetName val="SPT_vs_PHI"/>
      <sheetName val="C_S_GENERATION1"/>
      <sheetName val="SPT_vs_PHI1"/>
      <sheetName val="C_S_GENERATION2"/>
      <sheetName val="SPT_vs_PHI2"/>
      <sheetName val="No__of_cells8"/>
      <sheetName val="Load_Summary8"/>
      <sheetName val="AH_cal8"/>
      <sheetName val="K_factor8"/>
      <sheetName val="PACK_(B)8"/>
      <sheetName val="Executive_Summary_-Thermal5"/>
      <sheetName val="Stationwise_Thermal_&amp;_Hydel_Ge5"/>
      <sheetName val="SC_Cost_FEB_035"/>
      <sheetName val="Rate_Analysis4"/>
      <sheetName val="Material_3"/>
      <sheetName val="Labour_&amp;_Plant3"/>
      <sheetName val="DETAILED__BOQ3"/>
      <sheetName val="beam-reinft-machine_rm3"/>
      <sheetName val="C_S_GENERATION3"/>
      <sheetName val="SPT_vs_PHI3"/>
      <sheetName val="No__of_cells9"/>
      <sheetName val="Load_Summary9"/>
      <sheetName val="AH_cal9"/>
      <sheetName val="K_factor9"/>
      <sheetName val="PACK_(B)9"/>
      <sheetName val="Executive_Summary_-Thermal6"/>
      <sheetName val="Stationwise_Thermal_&amp;_Hydel_Ge6"/>
      <sheetName val="SC_Cost_FEB_036"/>
      <sheetName val="Rate_Analysis5"/>
      <sheetName val="Material_4"/>
      <sheetName val="Labour_&amp;_Plant4"/>
      <sheetName val="DETAILED__BOQ4"/>
      <sheetName val="beam-reinft-machine_rm4"/>
      <sheetName val="C_S_GENERATION4"/>
      <sheetName val="SPT_vs_PHI4"/>
      <sheetName val="No__of_cells14"/>
      <sheetName val="Load_Summary14"/>
      <sheetName val="AH_cal14"/>
      <sheetName val="K_factor14"/>
      <sheetName val="PACK_(B)14"/>
      <sheetName val="Executive_Summary_-Thermal11"/>
      <sheetName val="Stationwise_Thermal_&amp;_Hydel_G11"/>
      <sheetName val="SC_Cost_FEB_0311"/>
      <sheetName val="Rate_Analysis10"/>
      <sheetName val="Material_9"/>
      <sheetName val="Labour_&amp;_Plant9"/>
      <sheetName val="DETAILED__BOQ9"/>
      <sheetName val="beam-reinft-machine_rm9"/>
      <sheetName val="C_S_GENERATION9"/>
      <sheetName val="SPT_vs_PHI9"/>
      <sheetName val="No__of_cells10"/>
      <sheetName val="Load_Summary10"/>
      <sheetName val="AH_cal10"/>
      <sheetName val="K_factor10"/>
      <sheetName val="PACK_(B)10"/>
      <sheetName val="Executive_Summary_-Thermal7"/>
      <sheetName val="Stationwise_Thermal_&amp;_Hydel_Ge7"/>
      <sheetName val="SC_Cost_FEB_037"/>
      <sheetName val="Rate_Analysis6"/>
      <sheetName val="Material_5"/>
      <sheetName val="Labour_&amp;_Plant5"/>
      <sheetName val="DETAILED__BOQ5"/>
      <sheetName val="beam-reinft-machine_rm5"/>
      <sheetName val="C_S_GENERATION5"/>
      <sheetName val="SPT_vs_PHI5"/>
      <sheetName val="Form_63"/>
      <sheetName val="No__of_cells12"/>
      <sheetName val="Load_Summary12"/>
      <sheetName val="AH_cal12"/>
      <sheetName val="K_factor12"/>
      <sheetName val="PACK_(B)12"/>
      <sheetName val="Executive_Summary_-Thermal9"/>
      <sheetName val="Stationwise_Thermal_&amp;_Hydel_Ge9"/>
      <sheetName val="SC_Cost_FEB_039"/>
      <sheetName val="Rate_Analysis8"/>
      <sheetName val="Material_7"/>
      <sheetName val="Labour_&amp;_Plant7"/>
      <sheetName val="DETAILED__BOQ7"/>
      <sheetName val="beam-reinft-machine_rm7"/>
      <sheetName val="C_S_GENERATION7"/>
      <sheetName val="SPT_vs_PHI7"/>
      <sheetName val="Form_61"/>
      <sheetName val="No__of_cells11"/>
      <sheetName val="Load_Summary11"/>
      <sheetName val="AH_cal11"/>
      <sheetName val="K_factor11"/>
      <sheetName val="PACK_(B)11"/>
      <sheetName val="Executive_Summary_-Thermal8"/>
      <sheetName val="Stationwise_Thermal_&amp;_Hydel_Ge8"/>
      <sheetName val="SC_Cost_FEB_038"/>
      <sheetName val="Rate_Analysis7"/>
      <sheetName val="Material_6"/>
      <sheetName val="Labour_&amp;_Plant6"/>
      <sheetName val="DETAILED__BOQ6"/>
      <sheetName val="beam-reinft-machine_rm6"/>
      <sheetName val="C_S_GENERATION6"/>
      <sheetName val="SPT_vs_PHI6"/>
      <sheetName val="Form_6"/>
      <sheetName val="No__of_cells13"/>
      <sheetName val="Load_Summary13"/>
      <sheetName val="AH_cal13"/>
      <sheetName val="K_factor13"/>
      <sheetName val="PACK_(B)13"/>
      <sheetName val="Executive_Summary_-Thermal10"/>
      <sheetName val="Stationwise_Thermal_&amp;_Hydel_G10"/>
      <sheetName val="SC_Cost_FEB_0310"/>
      <sheetName val="Rate_Analysis9"/>
      <sheetName val="Material_8"/>
      <sheetName val="Labour_&amp;_Plant8"/>
      <sheetName val="DETAILED__BOQ8"/>
      <sheetName val="beam-reinft-machine_rm8"/>
      <sheetName val="C_S_GENERATION8"/>
      <sheetName val="SPT_vs_PHI8"/>
      <sheetName val="Form_62"/>
      <sheetName val="No__of_cells15"/>
      <sheetName val="Load_Summary15"/>
      <sheetName val="AH_cal15"/>
      <sheetName val="K_factor15"/>
      <sheetName val="PACK_(B)15"/>
      <sheetName val="Executive_Summary_-Thermal12"/>
      <sheetName val="Stationwise_Thermal_&amp;_Hydel_G12"/>
      <sheetName val="SC_Cost_FEB_0312"/>
      <sheetName val="Rate_Analysis11"/>
      <sheetName val="Material_10"/>
      <sheetName val="Labour_&amp;_Plant10"/>
      <sheetName val="DETAILED__BOQ10"/>
      <sheetName val="beam-reinft-machine_rm10"/>
      <sheetName val="C_S_GENERATION10"/>
      <sheetName val="SPT_vs_PHI10"/>
      <sheetName val="Form_64"/>
      <sheetName val="No__of_cells16"/>
      <sheetName val="Load_Summary16"/>
      <sheetName val="AH_cal16"/>
      <sheetName val="K_factor16"/>
      <sheetName val="PACK_(B)16"/>
      <sheetName val="Executive_Summary_-Thermal13"/>
      <sheetName val="Stationwise_Thermal_&amp;_Hydel_G13"/>
      <sheetName val="SC_Cost_FEB_0313"/>
      <sheetName val="Rate_Analysis12"/>
      <sheetName val="Material_11"/>
      <sheetName val="Labour_&amp;_Plant11"/>
      <sheetName val="DETAILED__BOQ11"/>
      <sheetName val="beam-reinft-machine_rm11"/>
      <sheetName val="C_S_GENERATION11"/>
      <sheetName val="SPT_vs_PHI11"/>
      <sheetName val="Form_65"/>
      <sheetName val="No__of_cells17"/>
      <sheetName val="Load_Summary17"/>
      <sheetName val="AH_cal17"/>
      <sheetName val="K_factor17"/>
      <sheetName val="PACK_(B)17"/>
      <sheetName val="Executive_Summary_-Thermal14"/>
      <sheetName val="Stationwise_Thermal_&amp;_Hydel_G14"/>
      <sheetName val="SC_Cost_FEB_0314"/>
      <sheetName val="Rate_Analysis13"/>
      <sheetName val="Material_12"/>
      <sheetName val="Labour_&amp;_Plant12"/>
      <sheetName val="DETAILED__BOQ12"/>
      <sheetName val="beam-reinft-machine_rm12"/>
      <sheetName val="C_S_GENERATION12"/>
      <sheetName val="SPT_vs_PHI12"/>
      <sheetName val="Form_66"/>
      <sheetName val="No__of_cells19"/>
      <sheetName val="Load_Summary19"/>
      <sheetName val="AH_cal19"/>
      <sheetName val="K_factor19"/>
      <sheetName val="PACK_(B)19"/>
      <sheetName val="Executive_Summary_-Thermal16"/>
      <sheetName val="Stationwise_Thermal_&amp;_Hydel_G16"/>
      <sheetName val="SC_Cost_FEB_0316"/>
      <sheetName val="Rate_Analysis15"/>
      <sheetName val="Material_14"/>
      <sheetName val="Labour_&amp;_Plant14"/>
      <sheetName val="DETAILED__BOQ14"/>
      <sheetName val="beam-reinft-machine_rm14"/>
      <sheetName val="C_S_GENERATION14"/>
      <sheetName val="SPT_vs_PHI14"/>
      <sheetName val="Form_68"/>
      <sheetName val="No__of_cells20"/>
      <sheetName val="Load_Summary20"/>
      <sheetName val="AH_cal20"/>
      <sheetName val="K_factor20"/>
      <sheetName val="PACK_(B)20"/>
      <sheetName val="Executive_Summary_-Thermal17"/>
      <sheetName val="Stationwise_Thermal_&amp;_Hydel_G17"/>
      <sheetName val="SC_Cost_FEB_0317"/>
      <sheetName val="Rate_Analysis16"/>
      <sheetName val="Material_15"/>
      <sheetName val="Labour_&amp;_Plant15"/>
      <sheetName val="DETAILED__BOQ15"/>
      <sheetName val="beam-reinft-machine_rm15"/>
      <sheetName val="C_S_GENERATION15"/>
      <sheetName val="SPT_vs_PHI15"/>
      <sheetName val="Form_6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DWR(Priced)"/>
      <sheetName val=" AnalysisPCC"/>
      <sheetName val=" AnalysisNH"/>
      <sheetName val="Estimates"/>
      <sheetName val="Labour _ Plant"/>
      <sheetName val="Analysis"/>
      <sheetName val="gen"/>
      <sheetName val="REL"/>
      <sheetName val="COLUMN"/>
      <sheetName val="Steel-Circular"/>
      <sheetName val="loadcal"/>
      <sheetName val="05"/>
      <sheetName val="ANAL"/>
      <sheetName val="ANNEXURE-A"/>
      <sheetName val="Mix Design"/>
      <sheetName val="PROCTOR"/>
      <sheetName val="concrete"/>
      <sheetName val="Rate Analysis"/>
      <sheetName val="Electrical"/>
      <sheetName val="Voucher"/>
      <sheetName val="horizontal"/>
      <sheetName val="Site Dev BOQ"/>
      <sheetName val="Cal"/>
      <sheetName val="Data"/>
      <sheetName val="INPUT SHEET"/>
      <sheetName val="Basement Budget"/>
      <sheetName val="Extra Item"/>
      <sheetName val="RES-PLANNING"/>
      <sheetName val="Lead"/>
      <sheetName val="Intro"/>
      <sheetName val="Break up Sheet"/>
      <sheetName val="Headings"/>
      <sheetName val="Basicrates"/>
      <sheetName val="Sheet2 (2)"/>
      <sheetName val="BOQ-Part1"/>
      <sheetName val="entitlements"/>
      <sheetName val="Material_"/>
      <sheetName val="Labour___Plant"/>
      <sheetName val="Labour_&amp;_Plant"/>
      <sheetName val="_Analysis"/>
      <sheetName val="BOQ_"/>
      <sheetName val="Priced_DWR_"/>
      <sheetName val="_AnalysisPCC"/>
      <sheetName val="_AnalysisNH"/>
      <sheetName val="Mix_Design"/>
      <sheetName val="Rate_Analysis"/>
      <sheetName val="Site_Dev_BOQ"/>
      <sheetName val="INPUT_SHEET"/>
      <sheetName val="Basement_Budget"/>
      <sheetName val="Extra_Item"/>
      <sheetName val="Break_up_Sheet"/>
      <sheetName val="Detail"/>
      <sheetName val="CFForecast detail"/>
      <sheetName val="Pay_Sep06"/>
      <sheetName val="IO LIST"/>
      <sheetName val="Fill this out first..."/>
      <sheetName val="Formula"/>
      <sheetName val="sq ftg detail"/>
      <sheetName val="lookup"/>
      <sheetName val="Hotel Info Input"/>
    </sheetNames>
    <sheetDataSet>
      <sheetData sheetId="0" refreshError="1">
        <row r="14">
          <cell r="C14">
            <v>140</v>
          </cell>
        </row>
        <row r="15">
          <cell r="C15">
            <v>110</v>
          </cell>
        </row>
      </sheetData>
      <sheetData sheetId="1" refreshError="1">
        <row r="14">
          <cell r="C14">
            <v>140</v>
          </cell>
        </row>
        <row r="30">
          <cell r="G30">
            <v>710</v>
          </cell>
        </row>
        <row r="31">
          <cell r="G31">
            <v>24</v>
          </cell>
        </row>
        <row r="40">
          <cell r="G40">
            <v>10</v>
          </cell>
        </row>
        <row r="48">
          <cell r="G48">
            <v>3500</v>
          </cell>
        </row>
        <row r="49">
          <cell r="G49">
            <v>790</v>
          </cell>
        </row>
        <row r="50">
          <cell r="G50">
            <v>609</v>
          </cell>
        </row>
        <row r="51">
          <cell r="G51">
            <v>18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14">
          <cell r="C14">
            <v>140</v>
          </cell>
        </row>
      </sheetData>
      <sheetData sheetId="45"/>
      <sheetData sheetId="46"/>
      <sheetData sheetId="47"/>
      <sheetData sheetId="48"/>
      <sheetData sheetId="49"/>
      <sheetData sheetId="50"/>
      <sheetData sheetId="51"/>
      <sheetData sheetId="52"/>
      <sheetData sheetId="53">
        <row r="14">
          <cell r="C14">
            <v>140</v>
          </cell>
        </row>
      </sheetData>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ult"/>
      <sheetName val="trans"/>
      <sheetName val="BOX"/>
      <sheetName val="BOX (2)"/>
      <sheetName val="Sheet2"/>
      <sheetName val="AOR"/>
      <sheetName val="CODE"/>
      <sheetName val="실행철강하도"/>
    </sheetNames>
    <sheetDataSet>
      <sheetData sheetId="0" refreshError="1"/>
      <sheetData sheetId="1" refreshError="1">
        <row r="134">
          <cell r="L134">
            <v>1.17E-5</v>
          </cell>
        </row>
        <row r="140">
          <cell r="B140">
            <v>150</v>
          </cell>
          <cell r="C140">
            <v>16.510000000000002</v>
          </cell>
          <cell r="J140">
            <v>9.94</v>
          </cell>
        </row>
        <row r="141">
          <cell r="L141">
            <v>250</v>
          </cell>
        </row>
        <row r="142">
          <cell r="B142">
            <v>250</v>
          </cell>
          <cell r="C142">
            <v>3.7</v>
          </cell>
          <cell r="J142">
            <v>0.69</v>
          </cell>
        </row>
        <row r="143">
          <cell r="L143">
            <v>200</v>
          </cell>
        </row>
        <row r="147">
          <cell r="L147">
            <v>200</v>
          </cell>
        </row>
        <row r="148">
          <cell r="B148">
            <v>165</v>
          </cell>
          <cell r="J148">
            <v>0.86</v>
          </cell>
        </row>
        <row r="149">
          <cell r="L149">
            <v>250</v>
          </cell>
        </row>
        <row r="150">
          <cell r="C150">
            <v>2.2200000000000002</v>
          </cell>
          <cell r="J150">
            <v>6.57</v>
          </cell>
        </row>
        <row r="157">
          <cell r="L157">
            <v>40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sag-ten"/>
      <sheetName val="TABLES"/>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STN_WISE_EMR1"/>
      <sheetName val="Anex-1_Con_Load1"/>
      <sheetName val="Leg_1-11"/>
      <sheetName val="NJP"/>
      <sheetName val="BREAKUP OF OIL"/>
      <sheetName val="RWOMSVBreak"/>
      <sheetName val="Sheet2"/>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COSTING_(import)15"/>
      <sheetName val="SchA_220kV_Line15"/>
      <sheetName val="Sch_220kV_Line_Telecom15"/>
      <sheetName val="SCH-B_LINE15"/>
      <sheetName val="SCH-B_Civil_Line15"/>
      <sheetName val="STN_WISE_EMR15"/>
      <sheetName val="Anex-1_Con_Load15"/>
      <sheetName val="Leg_1-115"/>
      <sheetName val="Load_Details(B2)14"/>
      <sheetName val="BREAKUP_OF_OIL13"/>
      <sheetName val="Form_613"/>
      <sheetName val="R_Hrs__Since_Comm7"/>
      <sheetName val="SECONDARY_DESIGN7"/>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COSTING_(import)5"/>
      <sheetName val="SchA_220kV_Line5"/>
      <sheetName val="Sch_220kV_Line_Telecom5"/>
      <sheetName val="SCH-B_LINE5"/>
      <sheetName val="SCH-B_Civil_Line5"/>
      <sheetName val="STN_WISE_EMR5"/>
      <sheetName val="Anex-1_Con_Load5"/>
      <sheetName val="Leg_1-15"/>
      <sheetName val="Load_Details(B2)4"/>
      <sheetName val="BREAKUP_OF_OIL3"/>
      <sheetName val="Form_6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COSTING_(import)6"/>
      <sheetName val="SchA_220kV_Line6"/>
      <sheetName val="Sch_220kV_Line_Telecom6"/>
      <sheetName val="SCH-B_LINE6"/>
      <sheetName val="SCH-B_Civil_Line6"/>
      <sheetName val="STN_WISE_EMR6"/>
      <sheetName val="Anex-1_Con_Load6"/>
      <sheetName val="Leg_1-16"/>
      <sheetName val="Load_Details(B2)5"/>
      <sheetName val="BREAKUP_OF_OIL4"/>
      <sheetName val="Form_6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COSTING_(import)11"/>
      <sheetName val="SchA_220kV_Line11"/>
      <sheetName val="Sch_220kV_Line_Telecom11"/>
      <sheetName val="SCH-B_LINE11"/>
      <sheetName val="SCH-B_Civil_Line11"/>
      <sheetName val="STN_WISE_EMR11"/>
      <sheetName val="Anex-1_Con_Load11"/>
      <sheetName val="Leg_1-111"/>
      <sheetName val="Load_Details(B2)10"/>
      <sheetName val="BREAKUP_OF_OIL9"/>
      <sheetName val="Form_6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COSTING_(import)7"/>
      <sheetName val="SchA_220kV_Line7"/>
      <sheetName val="Sch_220kV_Line_Telecom7"/>
      <sheetName val="SCH-B_LINE7"/>
      <sheetName val="SCH-B_Civil_Line7"/>
      <sheetName val="STN_WISE_EMR7"/>
      <sheetName val="Anex-1_Con_Load7"/>
      <sheetName val="Leg_1-17"/>
      <sheetName val="Load_Details(B2)6"/>
      <sheetName val="BREAKUP_OF_OIL5"/>
      <sheetName val="Form_65"/>
      <sheetName val="R_Hrs__Since_Comm3"/>
      <sheetName val="SECONDARY_DESIGN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COSTING_(import)9"/>
      <sheetName val="SchA_220kV_Line9"/>
      <sheetName val="Sch_220kV_Line_Telecom9"/>
      <sheetName val="SCH-B_LINE9"/>
      <sheetName val="SCH-B_Civil_Line9"/>
      <sheetName val="STN_WISE_EMR9"/>
      <sheetName val="Anex-1_Con_Load9"/>
      <sheetName val="Leg_1-19"/>
      <sheetName val="Load_Details(B2)8"/>
      <sheetName val="BREAKUP_OF_OIL7"/>
      <sheetName val="Form_67"/>
      <sheetName val="R_Hrs__Since_Comm1"/>
      <sheetName val="SECONDARY_DESIGN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COSTING_(import)8"/>
      <sheetName val="SchA_220kV_Line8"/>
      <sheetName val="Sch_220kV_Line_Telecom8"/>
      <sheetName val="SCH-B_LINE8"/>
      <sheetName val="SCH-B_Civil_Line8"/>
      <sheetName val="STN_WISE_EMR8"/>
      <sheetName val="Anex-1_Con_Load8"/>
      <sheetName val="Leg_1-18"/>
      <sheetName val="Load_Details(B2)7"/>
      <sheetName val="BREAKUP_OF_OIL6"/>
      <sheetName val="Form_66"/>
      <sheetName val="R_Hrs__Since_Comm"/>
      <sheetName val="SECONDARY_DESIGN"/>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COSTING_(import)10"/>
      <sheetName val="SchA_220kV_Line10"/>
      <sheetName val="Sch_220kV_Line_Telecom10"/>
      <sheetName val="SCH-B_LINE10"/>
      <sheetName val="SCH-B_Civil_Line10"/>
      <sheetName val="STN_WISE_EMR10"/>
      <sheetName val="Anex-1_Con_Load10"/>
      <sheetName val="Leg_1-110"/>
      <sheetName val="Load_Details(B2)9"/>
      <sheetName val="BREAKUP_OF_OIL8"/>
      <sheetName val="Form_68"/>
      <sheetName val="R_Hrs__Since_Comm2"/>
      <sheetName val="SECONDARY_DESIGN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COSTING_(import)12"/>
      <sheetName val="SchA_220kV_Line12"/>
      <sheetName val="Sch_220kV_Line_Telecom12"/>
      <sheetName val="SCH-B_LINE12"/>
      <sheetName val="SCH-B_Civil_Line12"/>
      <sheetName val="STN_WISE_EMR12"/>
      <sheetName val="Anex-1_Con_Load12"/>
      <sheetName val="Leg_1-112"/>
      <sheetName val="Load_Details(B2)11"/>
      <sheetName val="BREAKUP_OF_OIL10"/>
      <sheetName val="Form_610"/>
      <sheetName val="R_Hrs__Since_Comm4"/>
      <sheetName val="SECONDARY_DESIGN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COSTING_(import)13"/>
      <sheetName val="SchA_220kV_Line13"/>
      <sheetName val="Sch_220kV_Line_Telecom13"/>
      <sheetName val="SCH-B_LINE13"/>
      <sheetName val="SCH-B_Civil_Line13"/>
      <sheetName val="STN_WISE_EMR13"/>
      <sheetName val="Anex-1_Con_Load13"/>
      <sheetName val="Leg_1-113"/>
      <sheetName val="Load_Details(B2)12"/>
      <sheetName val="BREAKUP_OF_OIL11"/>
      <sheetName val="Form_611"/>
      <sheetName val="R_Hrs__Since_Comm5"/>
      <sheetName val="SECONDARY_DESIGN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COSTING_(import)14"/>
      <sheetName val="SchA_220kV_Line14"/>
      <sheetName val="Sch_220kV_Line_Telecom14"/>
      <sheetName val="SCH-B_LINE14"/>
      <sheetName val="SCH-B_Civil_Line14"/>
      <sheetName val="STN_WISE_EMR14"/>
      <sheetName val="Anex-1_Con_Load14"/>
      <sheetName val="Leg_1-114"/>
      <sheetName val="Load_Details(B2)13"/>
      <sheetName val="BREAKUP_OF_OIL12"/>
      <sheetName val="Form_612"/>
      <sheetName val="R_Hrs__Since_Comm6"/>
      <sheetName val="SECONDARY_DESIGN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COSTING_(import)16"/>
      <sheetName val="SchA_220kV_Line16"/>
      <sheetName val="Sch_220kV_Line_Telecom16"/>
      <sheetName val="SCH-B_LINE16"/>
      <sheetName val="SCH-B_Civil_Line16"/>
      <sheetName val="STN_WISE_EMR16"/>
      <sheetName val="Anex-1_Con_Load16"/>
      <sheetName val="Leg_1-116"/>
      <sheetName val="Load_Details(B2)15"/>
      <sheetName val="BREAKUP_OF_OIL14"/>
      <sheetName val="Form_614"/>
      <sheetName val="R_Hrs__Since_Comm8"/>
      <sheetName val="SECONDARY_DESIGN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COSTING_(import)17"/>
      <sheetName val="SchA_220kV_Line17"/>
      <sheetName val="Sch_220kV_Line_Telecom17"/>
      <sheetName val="SCH-B_LINE17"/>
      <sheetName val="SCH-B_Civil_Line17"/>
      <sheetName val="STN_WISE_EMR17"/>
      <sheetName val="Anex-1_Con_Load17"/>
      <sheetName val="Leg_1-117"/>
      <sheetName val="Load_Details(B2)16"/>
      <sheetName val="BREAKUP_OF_OIL15"/>
      <sheetName val="Form_615"/>
      <sheetName val="R_Hrs__Since_Comm9"/>
      <sheetName val="SECONDARY_DESIGN9"/>
    </sheetNames>
    <sheetDataSet>
      <sheetData sheetId="0" refreshError="1"/>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sheetData sheetId="205"/>
      <sheetData sheetId="206"/>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2)"/>
      <sheetName val="CAL"/>
      <sheetName val="PACK (B)"/>
      <sheetName val="DSLP Calculations-my R.A"/>
      <sheetName val="Fee Rate Summary"/>
      <sheetName val="TABLES"/>
      <sheetName val="Design"/>
      <sheetName val="Report"/>
      <sheetName val="Coalmine"/>
      <sheetName val="data"/>
      <sheetName val="Sheet2"/>
      <sheetName val="Code"/>
      <sheetName val="SCHEDULE-3B"/>
      <sheetName val="BHANDUP"/>
      <sheetName val="Dom"/>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MAT"/>
      <sheetName val="COV"/>
      <sheetName val="=POP"/>
      <sheetName val="CW General Summary "/>
      <sheetName val="R"/>
      <sheetName val="CASH-FLOW"/>
      <sheetName val="A1-Continuous"/>
      <sheetName val="Sheet1"/>
      <sheetName val="girder"/>
      <sheetName val="Pricing "/>
      <sheetName val="STRIP Sizing"/>
      <sheetName val="SDH"/>
      <sheetName val="Anex-1 Con Load"/>
      <sheetName val="SPT vs PHI"/>
      <sheetName val="Basis"/>
      <sheetName val="IDCCALHYD-GOO"/>
      <sheetName val="pile Fabrication"/>
      <sheetName val="C1C2"/>
      <sheetName val="LIFE &amp; REP PROVN"/>
      <sheetName val="O&amp;M CREW"/>
      <sheetName val="4&quo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_I_Porbandar_to_bhiladi"/>
      <sheetName val="AnaLOT1"/>
      <sheetName val="Quotations"/>
      <sheetName val="Cost of O &amp; O"/>
      <sheetName val="Equipment Output"/>
      <sheetName val="Material Rate Analysis"/>
      <sheetName val="Labour"/>
      <sheetName val="Mix Design"/>
      <sheetName val="Quantity-Stones"/>
      <sheetName val="abstr"/>
      <sheetName val="Temp"/>
      <sheetName val="Salary"/>
      <sheetName val="Site_Running"/>
      <sheetName val="Finance"/>
      <sheetName val="Travel"/>
      <sheetName val="Accom"/>
      <sheetName val="LOT-SW.1"/>
      <sheetName val="dBase"/>
      <sheetName val="PROCTOR"/>
    </sheetNames>
    <sheetDataSet>
      <sheetData sheetId="0" refreshError="1"/>
      <sheetData sheetId="1" refreshError="1"/>
      <sheetData sheetId="2" refreshError="1"/>
      <sheetData sheetId="3" refreshError="1">
        <row r="7">
          <cell r="F7">
            <v>15.405063291139241</v>
          </cell>
        </row>
        <row r="9">
          <cell r="F9">
            <v>20.627118644067796</v>
          </cell>
        </row>
        <row r="10">
          <cell r="F10">
            <v>20.627118644067796</v>
          </cell>
        </row>
        <row r="14">
          <cell r="F14">
            <v>16.399999999999999</v>
          </cell>
        </row>
        <row r="15">
          <cell r="F15">
            <v>23.428571428571427</v>
          </cell>
        </row>
        <row r="17">
          <cell r="F17">
            <v>25.894736842105264</v>
          </cell>
        </row>
        <row r="18">
          <cell r="F18">
            <v>25.894736842105264</v>
          </cell>
        </row>
        <row r="23">
          <cell r="F23">
            <v>0.9966666666666667</v>
          </cell>
        </row>
        <row r="27">
          <cell r="F27">
            <v>27.226666666666667</v>
          </cell>
        </row>
        <row r="28">
          <cell r="F28">
            <v>1666.6666666666667</v>
          </cell>
        </row>
        <row r="29">
          <cell r="F29">
            <v>100</v>
          </cell>
        </row>
        <row r="31">
          <cell r="F31">
            <v>200</v>
          </cell>
        </row>
        <row r="32">
          <cell r="F32">
            <v>35</v>
          </cell>
        </row>
        <row r="34">
          <cell r="F34">
            <v>1000</v>
          </cell>
        </row>
        <row r="35">
          <cell r="F35">
            <v>200</v>
          </cell>
        </row>
        <row r="39">
          <cell r="F39">
            <v>100</v>
          </cell>
        </row>
        <row r="40">
          <cell r="F40">
            <v>40</v>
          </cell>
        </row>
        <row r="41">
          <cell r="F41">
            <v>60</v>
          </cell>
        </row>
        <row r="42">
          <cell r="F42">
            <v>44</v>
          </cell>
        </row>
      </sheetData>
      <sheetData sheetId="4" refreshError="1"/>
      <sheetData sheetId="5" refreshError="1"/>
      <sheetData sheetId="6" refreshError="1"/>
      <sheetData sheetId="7" refreshError="1">
        <row r="11">
          <cell r="P11">
            <v>1297</v>
          </cell>
        </row>
        <row r="12">
          <cell r="P12">
            <v>1774</v>
          </cell>
        </row>
        <row r="13">
          <cell r="P13">
            <v>1655</v>
          </cell>
        </row>
        <row r="15">
          <cell r="P15">
            <v>1774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nalysis"/>
      <sheetName val="Cost of O &amp; O"/>
      <sheetName val="Material Rate Analysis"/>
      <sheetName val="Mix Design"/>
      <sheetName val="Equipment Output"/>
      <sheetName val="Material Consumption"/>
      <sheetName val="WORKING"/>
      <sheetName val="ANAL-PIPE LINE"/>
      <sheetName val="MS Pipe Working"/>
    </sheetNames>
    <sheetDataSet>
      <sheetData sheetId="0"/>
      <sheetData sheetId="1"/>
      <sheetData sheetId="2"/>
      <sheetData sheetId="3"/>
      <sheetData sheetId="4" refreshError="1">
        <row r="12">
          <cell r="P12">
            <v>1311</v>
          </cell>
        </row>
      </sheetData>
      <sheetData sheetId="5"/>
      <sheetData sheetId="6"/>
      <sheetData sheetId="7" refreshError="1"/>
      <sheetData sheetId="8" refreshError="1"/>
      <sheetData sheetId="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BOQ_2"/>
      <sheetName val="Analysis"/>
      <sheetName val="Cost of O &amp; O"/>
      <sheetName val="Material Rate Analysis"/>
      <sheetName val="Mix Design"/>
      <sheetName val="Equipment Output"/>
      <sheetName val="Material Consumption"/>
      <sheetName val="WORKING_2"/>
    </sheetNames>
    <sheetDataSet>
      <sheetData sheetId="0"/>
      <sheetData sheetId="1" refreshError="1"/>
      <sheetData sheetId="2"/>
      <sheetData sheetId="3"/>
      <sheetData sheetId="4" refreshError="1"/>
      <sheetData sheetId="5" refreshError="1">
        <row r="11">
          <cell r="P11">
            <v>1056</v>
          </cell>
        </row>
        <row r="13">
          <cell r="P13">
            <v>1406</v>
          </cell>
        </row>
        <row r="14">
          <cell r="P14">
            <v>1565</v>
          </cell>
        </row>
      </sheetData>
      <sheetData sheetId="6"/>
      <sheetData sheetId="7" refreshError="1"/>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Lab"/>
      <sheetName val="office"/>
      <sheetName val="Material&amp;equipment"/>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Sheet1"/>
      <sheetName val="BH 12-11-10-13"/>
      <sheetName val="BH 12-11-10-9"/>
      <sheetName val="BH 36-15-37"/>
      <sheetName val="BH 16-35-25-17"/>
      <sheetName val="BH 35-25-17"/>
      <sheetName val="Sheet1 (2)"/>
      <sheetName val="Sheet2"/>
      <sheetName val="Boq"/>
      <sheetName val="Rate Analysis"/>
      <sheetName val="SPT_vs_PHI"/>
      <sheetName val="glass_project_concrete"/>
      <sheetName val="glass_project_reift"/>
      <sheetName val="glass_project_indices"/>
      <sheetName val="FitOutConfCentre"/>
      <sheetName val="Summary 0506"/>
      <sheetName val="Summary 0607- 31.MAR"/>
      <sheetName val="#REF!"/>
      <sheetName val="Qty"/>
      <sheetName val="sept-plan"/>
      <sheetName val="Table10"/>
      <sheetName val="Table11"/>
      <sheetName val="Table12"/>
      <sheetName val="Table9"/>
      <sheetName val="Other"/>
      <sheetName val="Summary"/>
      <sheetName val="Spt-BH"/>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Civil Boq"/>
      <sheetName val="Pile cap"/>
      <sheetName val="PRECAST lightconc-II"/>
      <sheetName val="d-safe DELUXE"/>
      <sheetName val="Publicbuilding"/>
      <sheetName val="FT-05-02IsoBOM"/>
      <sheetName val="Mix Design"/>
      <sheetName val="std-rates"/>
      <sheetName val="8"/>
      <sheetName val="GBW"/>
      <sheetName val="Sheet3"/>
      <sheetName val="Flight-1"/>
      <sheetName val="Legal Risk Analysis"/>
      <sheetName val="V.O.4 - PCC Qty"/>
      <sheetName val="RCC,Ret. Wall"/>
      <sheetName val="Form 6"/>
      <sheetName val="PointNo.5"/>
      <sheetName val="Load Details-220kV"/>
      <sheetName val="dummy"/>
      <sheetName val="Design"/>
      <sheetName val="WWR"/>
      <sheetName val="TBAL9697 -group wise  sdpl"/>
      <sheetName val="Abstract Sheet"/>
      <sheetName val="BLK2"/>
      <sheetName val="BLK3"/>
      <sheetName val="E &amp; R"/>
      <sheetName val="radar"/>
      <sheetName val="UG"/>
      <sheetName val="Break up Sheet"/>
      <sheetName val="Fill this out first..."/>
      <sheetName val="LABOUR"/>
      <sheetName val="REVISED4A PROG PERF-SITE 1"/>
      <sheetName val="PRRM Dashboard"/>
      <sheetName val="Mappings"/>
      <sheetName val="BOQ_Direct_selling cost"/>
      <sheetName val="BOQ (2)"/>
      <sheetName val="CABLE DATA"/>
      <sheetName val="beam-reinft-IIInd floor"/>
      <sheetName val="Stock-II"/>
      <sheetName val="R20_R30_work"/>
      <sheetName val="Input"/>
      <sheetName val="Activity"/>
      <sheetName val="Staff Acco."/>
      <sheetName val="Crew"/>
      <sheetName val="Piping"/>
      <sheetName val="Pipe Supports"/>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A-General"/>
      <sheetName val="Rev S1 Abstract"/>
      <sheetName val="Quantity Abstract"/>
      <sheetName val="INPUT SHEET"/>
      <sheetName val="RES-PLANNING"/>
      <sheetName val="final abstract"/>
      <sheetName val=""/>
      <sheetName val="Abstract"/>
      <sheetName val="M-Book for Conc"/>
      <sheetName val="M-Book for FW"/>
      <sheetName val="BS1"/>
      <sheetName val="#REF"/>
      <sheetName val="RA"/>
      <sheetName val="11-hsd"/>
      <sheetName val="13-septic"/>
      <sheetName val="7-ug"/>
      <sheetName val="2-utility"/>
      <sheetName val="18-misc"/>
      <sheetName val="5-pipe"/>
      <sheetName val="Summary_0506"/>
      <sheetName val="Summary_0607-_31_MAR"/>
      <sheetName val="Form_6"/>
      <sheetName val="Supplier"/>
      <sheetName val="VCH-SLC"/>
      <sheetName val="Parapet"/>
      <sheetName val="sheet6"/>
      <sheetName val="RA-markate"/>
      <sheetName val="Footings"/>
      <sheetName val="B@__x005f_x005f_x005f_x0000__x005f_x005f_x005f_x0004_@_"/>
      <sheetName val="Project Budget Worksheet"/>
      <sheetName val="COLUMN"/>
      <sheetName val="B@_"/>
      <sheetName val="B@___x005f_x0004_@_____$__"/>
      <sheetName val="Sump"/>
      <sheetName val="cubes_M20"/>
      <sheetName val="BOQ -II ph 2"/>
      <sheetName val="switch"/>
      <sheetName val="Fee Rate Summary"/>
      <sheetName val="STAFFSCHED "/>
      <sheetName val="SUMM"/>
      <sheetName val="DADAN-1"/>
      <sheetName val="Macro1"/>
      <sheetName val="d-safe specs"/>
      <sheetName val="class &amp; category"/>
      <sheetName val="Rein-Final (Ph 1+Ph2)"/>
      <sheetName val="Cost_any"/>
      <sheetName val="Process"/>
      <sheetName val="pt_cw"/>
      <sheetName val="Metso - Forth &amp; Slurry 11.02.10"/>
      <sheetName val="1"/>
      <sheetName val="India F&amp;S Template"/>
      <sheetName val="Lead"/>
      <sheetName val="Quote Sheet"/>
      <sheetName val="220 11  BS "/>
      <sheetName val="Site wise NADs"/>
      <sheetName val="RA RCC F"/>
      <sheetName val="BHANDUP"/>
      <sheetName val="LT Motor catalog"/>
      <sheetName val="Cable cat"/>
      <sheetName val="FUNDFLOW"/>
      <sheetName val="Formulas"/>
      <sheetName val="NPV"/>
      <sheetName val="Stress Calculation"/>
      <sheetName val="SPT_vs_PHI2"/>
      <sheetName val="glass_project_concrete2"/>
      <sheetName val="glass_project_reift2"/>
      <sheetName val="glass_project_indices2"/>
      <sheetName val="BH_12-11-10-131"/>
      <sheetName val="BH_12-11-10-91"/>
      <sheetName val="BH_36-15-371"/>
      <sheetName val="BH_16-35-25-171"/>
      <sheetName val="BH_35-25-171"/>
      <sheetName val="Sheet1_(2)1"/>
      <sheetName val="SBC-BH_191"/>
      <sheetName val="Rate_Analysis1"/>
      <sheetName val="Civil_Boq"/>
      <sheetName val="Pile_cap"/>
      <sheetName val="PRECAST_lightconc-II"/>
      <sheetName val="d-safe_DELUXE"/>
      <sheetName val="Mix_Design"/>
      <sheetName val="RCC,Ret__Wall"/>
      <sheetName val="PointNo_5"/>
      <sheetName val="TBAL9697_-group_wise__sdpl"/>
      <sheetName val="Abstract_Sheet"/>
      <sheetName val="E_&amp;_R"/>
      <sheetName val="Legal_Risk_Analysis"/>
      <sheetName val="Break_up_Sheet"/>
      <sheetName val="V_O_4_-_PCC_Qty"/>
      <sheetName val="maingirder"/>
      <sheetName val="basic-data"/>
      <sheetName val="p&amp;m"/>
      <sheetName val="x-items"/>
      <sheetName val="precast RC element"/>
      <sheetName val="AOR"/>
      <sheetName val="3"/>
      <sheetName val="attach(2)"/>
      <sheetName val="T&amp;M"/>
      <sheetName val="Summary_05061"/>
      <sheetName val="Summary_0607-_31_MAR1"/>
      <sheetName val="Form_61"/>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col-reinft1"/>
      <sheetName val="SSR &amp; NSSR Market final"/>
      <sheetName val="Qty-Opt1"/>
      <sheetName val="合成単価作成表-BLDG"/>
      <sheetName val="Title"/>
      <sheetName val="Headings"/>
      <sheetName val="Costing"/>
      <sheetName val="SOR"/>
      <sheetName val="PriceSummary"/>
      <sheetName val="Build-up"/>
      <sheetName val="Cal"/>
      <sheetName val="Data"/>
      <sheetName val="Voucher"/>
      <sheetName val="Materials Cost(PCC)"/>
      <sheetName val="2gii"/>
      <sheetName val="B@___x005f_x005f_x005f_x0004_@_____$__"/>
      <sheetName val="B@__x005f_x005f_x005f_x005f_x005f_x005f_x005f_x0000__x0"/>
      <sheetName val="B@_@__$"/>
      <sheetName val="MGS"/>
      <sheetName val="Coefficients"/>
      <sheetName val="IS3370"/>
      <sheetName val="IS456"/>
      <sheetName val="Detail"/>
      <sheetName val="Basicrates"/>
      <sheetName val="EDWise"/>
      <sheetName val="ComboSheet"/>
      <sheetName val="Direct cost shed A-2 "/>
      <sheetName val="Staff Forecast spread"/>
      <sheetName val="B@__x005f_x0000__x005f_x0004_@_x005f_x0000__x0000"/>
      <sheetName val="Abstract for Variation"/>
      <sheetName val="LBD VARIATION"/>
      <sheetName val="inWords"/>
      <sheetName val="Report"/>
      <sheetName val="Inputs &amp; Summary Output"/>
      <sheetName val="Broad Refresher Model"/>
      <sheetName val="B@___x0004_@_____$__"/>
      <sheetName val="B@["/>
      <sheetName val="B@[_x005f_x0000__x005f_x0004_@_x005f_x0000__x0000"/>
      <sheetName val="B@__x0000__x0004_@_x0000__x0000"/>
      <sheetName val="B@__x005f_x0000__x005f_x0004_@_"/>
      <sheetName val="Debits as on 12.04.08"/>
      <sheetName val="Cost of O &amp; O"/>
      <sheetName val="Back"/>
      <sheetName val="C"/>
      <sheetName val="B"/>
      <sheetName val="Mx1012a"/>
      <sheetName val="BLOCK-E"/>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B@[_x005f_x005f_x005f_x0000__x005f_x005f_x005f_x0004_@_"/>
      <sheetName val="재1"/>
      <sheetName val="SubmitCal"/>
      <sheetName val="B@__x005f_x0000__x005f_x0004_@_x005f_x0000___$_x0"/>
      <sheetName val="Assmpns"/>
      <sheetName val="Material List "/>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PT_vs_PHI3"/>
      <sheetName val="glass_project_concrete3"/>
      <sheetName val="glass_project_reift3"/>
      <sheetName val="glass_project_indices3"/>
      <sheetName val="SBC-BH_192"/>
      <sheetName val="Rate_Analysis2"/>
      <sheetName val="Summary_05062"/>
      <sheetName val="Summary_0607-_31_MAR2"/>
      <sheetName val="Civil_Boq1"/>
      <sheetName val="Pile_cap1"/>
      <sheetName val="V_O_4_-_PCC_Qty1"/>
      <sheetName val="TBAL9697_-group_wise__sdpl1"/>
      <sheetName val="Abstract_Sheet1"/>
      <sheetName val="Legal_Risk_Analysis1"/>
      <sheetName val="BH_12-11-10-132"/>
      <sheetName val="BH_12-11-10-92"/>
      <sheetName val="BH_36-15-372"/>
      <sheetName val="BH_16-35-25-172"/>
      <sheetName val="BH_35-25-172"/>
      <sheetName val="Sheet1_(2)2"/>
      <sheetName val="PRECAST_lightconc-II1"/>
      <sheetName val="Mix_Design1"/>
      <sheetName val="d-safe_DELUXE1"/>
      <sheetName val="RCC,Ret__Wall1"/>
      <sheetName val="Form_62"/>
      <sheetName val="PointNo_51"/>
      <sheetName val="E_&amp;_R1"/>
      <sheetName val="Break_up_Sheet1"/>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Metso_-_Forth_&amp;_Slurry_11_02_10"/>
      <sheetName val="BOQ_-II_ph_21"/>
      <sheetName val="Fee_Rate_Summary"/>
      <sheetName val="STAFFSCHED_"/>
      <sheetName val="d-safe_specs"/>
      <sheetName val="class_&amp;_category"/>
      <sheetName val="Rein-Final_(Ph_1+Ph2)"/>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Fill_this_out_first___2"/>
      <sheetName val="REVISED4A_PROG_PERF-SITE_12"/>
      <sheetName val="BOQ_(2)2"/>
      <sheetName val="BOQ_Direct_selling_cost2"/>
      <sheetName val="CABLE_DATA2"/>
      <sheetName val="Staff_Acco_2"/>
      <sheetName val="Pipe_Supports2"/>
      <sheetName val="Names&amp;Cases"/>
      <sheetName val="Control"/>
      <sheetName val="Assumptions"/>
      <sheetName val="ASS"/>
      <sheetName val="Summary_output"/>
      <sheetName val="Fin__Assumpt__-_Sensitivities"/>
      <sheetName val="GUT_(2)"/>
      <sheetName val="Data_Input"/>
      <sheetName val="Cases"/>
      <sheetName val="ACE-OUT"/>
      <sheetName val="WORK_TABLE"/>
      <sheetName val="PCC"/>
      <sheetName val="FOOTING"/>
      <sheetName val="COLUMNS"/>
      <sheetName val="02"/>
      <sheetName val="03"/>
      <sheetName val="04"/>
      <sheetName val="05"/>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Stress_Calculation"/>
      <sheetName val="Stress_Calculation1"/>
      <sheetName val="Material "/>
      <sheetName val="Labour &amp; Plant"/>
      <sheetName val="Materials Cost"/>
      <sheetName val="ELECT"/>
      <sheetName val="pr.cal"/>
      <sheetName val="Tees"/>
      <sheetName val="TRF details"/>
      <sheetName val="TABLES"/>
      <sheetName val="Fin Sum"/>
      <sheetName val="SàQa_x0005_@_x0000__x0000__x0000_²"/>
      <sheetName val="upa"/>
      <sheetName val="Joints"/>
      <sheetName val="2.2 띠장의 설계"/>
      <sheetName val="HVAC"/>
      <sheetName val="precast_RC_element"/>
      <sheetName val="Abstract_for_Variation"/>
      <sheetName val="LBD_VARIATION"/>
      <sheetName val="LT_Motor_catalog"/>
      <sheetName val="Cable_cat"/>
      <sheetName val="PRRM_Dashboard"/>
      <sheetName val="database"/>
      <sheetName val="ISA"/>
      <sheetName val="Works - Quote Sheet"/>
      <sheetName val="measurement"/>
      <sheetName val="B@___x005f_x005f_x005f_x005f_x005f_x005f_x005f_x0004_@_"/>
      <sheetName val="B@__x005f_x005f_x005f_x005f_x005f_x005f_x005f_x005f_x00"/>
      <sheetName val="PL Inst RA 12"/>
      <sheetName val="estimate"/>
      <sheetName val="Havells  LT (XLPE)"/>
      <sheetName val="PL-ST-6"/>
      <sheetName val="bricks"/>
      <sheetName val="Coalmine"/>
      <sheetName val="PACK (B)"/>
      <sheetName val="Code"/>
      <sheetName val="LANGUAGE"/>
      <sheetName val="Materials_Cost(PCC)"/>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_x005f_x005f_x005f_x005f_x005f_x005f_x005f_x005f_x0"/>
      <sheetName val=" AT-1-220 "/>
      <sheetName val=" BC-220"/>
      <sheetName val="Components"/>
      <sheetName val="DETAILED  BOQ"/>
      <sheetName val="IO List"/>
      <sheetName val="B@__x0000__x0004_@_x0000___$_x0"/>
      <sheetName val="B@__x005f_x005f_x005f_x0000__x0"/>
      <sheetName val="B@___x0004_@___$_"/>
      <sheetName val="FT-05-02Is-_x0000_5y"/>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B@___x005f_x005f_x005f_x0004_@_"/>
      <sheetName val="B@__x005f_x005f_x005f_x005f_x00"/>
      <sheetName val="Staff_Forecast_spread"/>
      <sheetName val="Direct_cost_shed_A-2_"/>
      <sheetName val="Intro"/>
      <sheetName val="C1C2"/>
      <sheetName val="LIFE &amp; REP PROVN"/>
      <sheetName val="O&amp;M CREW"/>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2 BHK"/>
      <sheetName val="BALANCE-IOTL "/>
      <sheetName val="4NEXRA"/>
      <sheetName val=" "/>
      <sheetName val="Basic Rates"/>
      <sheetName val="activit-graph  "/>
      <sheetName val="syndicate codes"/>
      <sheetName val="Pipe_SupportÈ"/>
      <sheetName val="HDPE"/>
      <sheetName val="DI"/>
      <sheetName val="pvc"/>
      <sheetName val="Steel-Circular"/>
      <sheetName val="Material_"/>
      <sheetName val="Labour_&amp;_Plant"/>
      <sheetName val="pr_cal"/>
      <sheetName val="TRF_details"/>
      <sheetName val="Materials_Cost"/>
      <sheetName val="Civil-works"/>
      <sheetName val="ALL"/>
      <sheetName val="ANAL"/>
      <sheetName val="Basic Rate"/>
      <sheetName val="INFLUENCES ON GM"/>
      <sheetName val="SàQa_x0005_@"/>
      <sheetName val="Steel Payment Doc"/>
      <sheetName val="電気設備表"/>
      <sheetName val="Mat.Cost"/>
      <sheetName val="Ins &amp; Bonds"/>
      <sheetName val="Site facilities"/>
      <sheetName val="Clients Requirements"/>
      <sheetName val="DB_ET200(R. A)"/>
      <sheetName val="LTG-STG"/>
      <sheetName val="para"/>
      <sheetName val="kppl pl"/>
      <sheetName val="1.01 (a)"/>
      <sheetName val="Ra  stair"/>
      <sheetName val="石炭性状"/>
      <sheetName val="SP&amp;ST 제출가"/>
      <sheetName val="산업"/>
      <sheetName val="제출계산서"/>
      <sheetName val="공사내역"/>
      <sheetName val="eq_data"/>
      <sheetName val="가격분석@1100(990104)"/>
      <sheetName val="Escalation"/>
      <sheetName val="예가표"/>
      <sheetName val="TASKRSRC"/>
      <sheetName val="钢筋"/>
      <sheetName val="inter"/>
      <sheetName val="SàQa_x005f_x0005_@_x005f_x0000__x005f_x0000__x000"/>
      <sheetName val="간접비내역-1"/>
      <sheetName val="Vind - BtB"/>
      <sheetName val="BTB"/>
      <sheetName val="cf"/>
      <sheetName val="orders"/>
      <sheetName val="R2"/>
      <sheetName val="OVERHEADS"/>
      <sheetName val="[Spt-BH.xls][Spt-BH.xls]B@[_x0000__x0004_@_x0000_"/>
      <sheetName val="[Spt-BH.xls][Spt-BH.xls]B@[?_x0004_@?"/>
      <sheetName val="B@_?_x0004_@?_x0000"/>
      <sheetName val="DM tANK Allow"/>
      <sheetName val="CGL"/>
      <sheetName val="[Spt-BH.xls][Spt-BH.xls]B@[?@??"/>
      <sheetName val="PG-DIA.SEA"/>
      <sheetName val="[Spt-BH.xls][Spt-BH.xls]_Spt__6"/>
      <sheetName val="[Spt-BH.xls][Spt-BH.xls]B____22"/>
      <sheetName val="[Spt-BH.xls][Spt-BH.xls]B____23"/>
      <sheetName val="[Spt-BH.xls][Spt-BH.xls]B____24"/>
      <sheetName val="[Spt-BH.xls][Spt-BH.xls]_Spt__7"/>
      <sheetName val="[Spt-BH.xls][Spt-BH.xls]B____25"/>
      <sheetName val="[Spt-BH.xls][Spt-BH.xls]B____26"/>
      <sheetName val="[Spt-BH.xls][Spt-BH.xls]_Spt__2"/>
      <sheetName val="[Spt-BH.xls][Spt-BH.xls]B_____2"/>
      <sheetName val="[Spt-BH.xls][Spt-BH.xls]B_____3"/>
      <sheetName val="[Spt-BH.xls][Spt-BH.xls]B_____4"/>
      <sheetName val="[Spt-BH.xls][Spt-BH.xls]_Spt__3"/>
      <sheetName val="[Spt-BH.xls][Spt-BH.xls]B_____5"/>
      <sheetName val="[Spt-BH.xls][Spt-BH.xls]B_____6"/>
      <sheetName val="[Spt-BH.xls][Spt-BH.xls]B_____7"/>
      <sheetName val="[Spt-BH.xls][Spt-BH.xls]B_____8"/>
      <sheetName val="[Spt-BH.xls][Spt-BH.xls]B_____9"/>
      <sheetName val="[Spt-BH.xls][Spt-BH.xls]_Spt__4"/>
      <sheetName val="[Spt-BH.xls][Spt-BH.xls]B____10"/>
      <sheetName val="[Spt-BH.xls][Spt-BH.xls]B____11"/>
      <sheetName val="[Spt-BH.xls][Spt-BH.xls]B____12"/>
      <sheetName val="[Spt-BH.xls][Spt-BH.xls]B____13"/>
      <sheetName val="[Spt-BH.xls][Spt-BH.xls]B____14"/>
      <sheetName val="[Spt-BH.xls][Spt-BH.xls]B____15"/>
      <sheetName val="[Spt-BH.xls][Spt-BH.xls]B____16"/>
      <sheetName val="[Spt-BH.xls][Spt-BH.xls]_Spt__5"/>
      <sheetName val="[Spt-BH.xls][Spt-BH.xls]B____17"/>
      <sheetName val="[Spt-BH.xls][Spt-BH.xls]B____18"/>
      <sheetName val="[Spt-BH.xls][Spt-BH.xls]B____19"/>
      <sheetName val="[Spt-BH.xls][Spt-BH.xls]B____20"/>
      <sheetName val="[Spt-BH.xls][Spt-BH.xls]B____21"/>
      <sheetName val="[Spt-BH.xls][Spt-BH.xls]_Spt__8"/>
      <sheetName val="[Spt-BH.xls][Spt-BH.xls]B____27"/>
      <sheetName val="[Spt-BH.xls][Spt-BH.xls]B____28"/>
      <sheetName val="[Spt-BH.xls][Spt-BH.xls]B____29"/>
      <sheetName val="[Spt-BH.xls][Spt-BH.xls]_Spt__9"/>
      <sheetName val="[Spt-BH.xls][Spt-BH.xls]B____30"/>
      <sheetName val="[Spt-BH.xls][Spt-BH.xls]B____31"/>
      <sheetName val="[Spt-BH.xls][Spt-BH.xls][Spt-BH"/>
      <sheetName val="LIST-SUB-CON"/>
      <sheetName val="commercial"/>
      <sheetName val="Tender Appraisal"/>
      <sheetName val="[Spt-BH.xls][Spt-BH.xls]_Spt_13"/>
      <sheetName val="[Spt-BH.xls][Spt-BH.xls]B____45"/>
      <sheetName val="[Spt-BH.xls][Spt-BH.xls]B____46"/>
      <sheetName val="[Spt-BH.xls][Spt-BH.xls]B____40"/>
      <sheetName val="[Spt-BH.xls][Spt-BH.xls]B____41"/>
      <sheetName val="[Spt-BH.xls][Spt-BH.xls]B____42"/>
      <sheetName val="[Spt-BH.xls][Spt-BH.xls]_Spt_14"/>
      <sheetName val="[Spt-BH.xls][Spt-BH.xls]B____43"/>
      <sheetName val="[Spt-BH.xls][Spt-BH.xls]B____44"/>
      <sheetName val="[Spt-BH.xls][Spt-BH.xls]B____47"/>
      <sheetName val="[Spt-BH.xls][Spt-BH.xls]_Spt_15"/>
      <sheetName val="[Spt-BH.xls][Spt-BH.xls]B____48"/>
      <sheetName val="[Spt-BH.xls][Spt-BH.xls]B____49"/>
      <sheetName val="[Spt-BH.xls][Spt-BH.xls]_Spt_10"/>
      <sheetName val="[Spt-BH.xls][Spt-BH.xls]_Spt_11"/>
      <sheetName val="[Spt-BH.xls][Spt-BH.xls]B____32"/>
      <sheetName val="[Spt-BH.xls][Spt-BH.xls]B____33"/>
      <sheetName val="[Spt-BH.xls][Spt-BH.xls]B____34"/>
      <sheetName val="[Spt-BH.xls][Spt-BH.xls]_Spt_12"/>
      <sheetName val="[Spt-BH.xls][Spt-BH.xls]B____35"/>
      <sheetName val="[Spt-BH.xls][Spt-BH.xls]B____36"/>
      <sheetName val="[Spt-BH.xls][Spt-BH.xls]B____37"/>
      <sheetName val="[Spt-BH.xls][Spt-BH.xls]B____38"/>
      <sheetName val="[Spt-BH.xls][Spt-BH.xls]B____39"/>
      <sheetName val="[Spt-BH.xls][Spt-BH.xls]_Spt_16"/>
      <sheetName val="[Spt-BH.xls]B____x005f_x0004________2"/>
      <sheetName val="[Spt-BH.xls]B___x005f_x0000__x005f_x0004__2"/>
      <sheetName val="Rates"/>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Legend"/>
      <sheetName val="SàQa_x0005_@_x0000__x0000__x000"/>
      <sheetName val="B@___x005f_x005f_x005f_x005f_x0"/>
      <sheetName val="MASTER_RATE ANALYSIS"/>
      <sheetName val="Labour Rate "/>
      <sheetName val="(M+L)"/>
      <sheetName val="foot-slab reinft"/>
      <sheetName val="Pay_Sep06"/>
      <sheetName val="GR.slab-reinft"/>
      <sheetName val="매크로"/>
      <sheetName val="見積書"/>
      <sheetName val="Data sheet"/>
      <sheetName val="BPL"/>
      <sheetName val="FT-05-02Is-5y"/>
      <sheetName val="Abstract_for_Variation1"/>
      <sheetName val="LBD_VARIATION1"/>
      <sheetName val="LT_Motor_catalog1"/>
      <sheetName val="Cable_cat1"/>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Spt-BH.xls][Spt-BH.xls]B@[?_x0"/>
      <sheetName val="[Spt-BH.xls]B@[_x005f_x0000__x005f_x0004_@_"/>
      <sheetName val="st"/>
      <sheetName val="2_2_띠장의_설계"/>
      <sheetName val="2_2_띠장의_설계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B@__x005f_x005f_x005f_x005F_x005f_x0000__x0"/>
      <sheetName val="PANEL ANNEXURE"/>
      <sheetName val="B@___x0004_@__x0000"/>
      <sheetName val="SILICATE"/>
      <sheetName val="FT-05-02Is-"/>
      <sheetName val="[Spt-BH.xls][Spt-BH.xls]B@["/>
      <sheetName val="[Spt-BH.xls][Spt-BH.xls]B____50"/>
      <sheetName val="[Spt-BH.xls][Spt-BH.xls]B____51"/>
      <sheetName val="[Spt-BH.xls]B____x005f_x0004________3"/>
      <sheetName val="[Spt-BH.xls]B___x005f_x0000__x005f_x0004__3"/>
      <sheetName val="girder"/>
      <sheetName val="Rocker"/>
      <sheetName val="wt"/>
      <sheetName val="[Spt-BH.xls]B____x005f_x0004________4"/>
      <sheetName val="[Spt-BH.xls]B___x005f_x0000__x005f_x0004__4"/>
      <sheetName val="CPIPE"/>
      <sheetName val="conc-foot-gradeslab"/>
      <sheetName val="TMT STEEL"/>
      <sheetName val="95삼성급(본사)"/>
      <sheetName val="BQ List"/>
      <sheetName val="ENCL9"/>
      <sheetName val="SàQa_x005f_x0005_@_x005f_x0000_"/>
      <sheetName val="Extra Item"/>
      <sheetName val="[Spt-BH.xls][Spt-BH.xls]_Spt_19"/>
      <sheetName val="[Spt-BH.xls][Spt-BH.xls]B____80"/>
      <sheetName val="[Spt-BH.xls][Spt-BH.xls]B____81"/>
      <sheetName val="[Spt-BH.xls][Spt-BH.xls]B____82"/>
      <sheetName val="[Spt-BH.xls][Spt-BH.xls]_Spt_47"/>
      <sheetName val="[Spt-BH.xls][Spt-BH.xls]B____83"/>
      <sheetName val="[Spt-BH.xls][Spt-BH.xls]B____84"/>
      <sheetName val="[Spt-BH.xls][Spt-BH.xls]B____85"/>
      <sheetName val="[Spt-BH.xls][Spt-BH.xls]B___196"/>
      <sheetName val="[Spt-BH.xls][Spt-BH.xls]B___197"/>
      <sheetName val="[Spt-BH.xls][Spt-BH.xls]_Spt_48"/>
      <sheetName val="[Spt-BH.xls][Spt-BH.xls]B___198"/>
      <sheetName val="[Spt-BH.xls][Spt-BH.xls]B___199"/>
      <sheetName val="[Spt-BH.xls][Spt-BH.xls]B___200"/>
      <sheetName val="[Spt-BH.xls]B____x005f_x0004________7"/>
      <sheetName val="[Spt-BH.xls]B___x005f_x0000__x005f_x0004__7"/>
      <sheetName val="[Spt-BH.xls][Spt-BH.xls]B___201"/>
      <sheetName val="[Spt-BH.xls][Spt-BH.xls]B____52"/>
      <sheetName val="[Spt-BH.xls][Spt-BH.xls]B____53"/>
      <sheetName val="[Spt-BH.xls][Spt-BH.xls]B____54"/>
      <sheetName val="[Spt-BH.xls][Spt-BH.xls]B____55"/>
      <sheetName val="[Spt-BH.xls][Spt-BH.xls]B____56"/>
      <sheetName val="[Spt-BH.xls][Spt-BH.xls]B____57"/>
      <sheetName val="[Spt-BH.xls][Spt-BH.xls]B____58"/>
      <sheetName val="[Spt-BH.xls][Spt-BH.xls]B____59"/>
      <sheetName val="[Spt-BH.xls][Spt-BH.xls]B____60"/>
      <sheetName val="[Spt-BH.xls][Spt-BH.xls]B____61"/>
      <sheetName val="[Spt-BH.xls][Spt-BH.xls]_Spt_17"/>
      <sheetName val="[Spt-BH.xls][Spt-BH.xls]B____68"/>
      <sheetName val="[Spt-BH.xls][Spt-BH.xls]B____69"/>
      <sheetName val="[Spt-BH.xls][Spt-BH.xls]_Spt_18"/>
      <sheetName val="[Spt-BH.xls][Spt-BH.xls]B____70"/>
      <sheetName val="[Spt-BH.xls][Spt-BH.xls]B____71"/>
      <sheetName val="[Spt-BH.xls][Spt-BH.xls]B____72"/>
      <sheetName val="[Spt-BH.xls][Spt-BH.xls]B____73"/>
      <sheetName val="[Spt-BH.xls][Spt-BH.xls]B____74"/>
      <sheetName val="[Spt-BH.xls][Spt-BH.xls]B____75"/>
      <sheetName val="[Spt-BH.xls][Spt-BH.xls]B____76"/>
      <sheetName val="[Spt-BH.xls][Spt-BH.xls]B____77"/>
      <sheetName val="[Spt-BH.xls][Spt-BH.xls]B____78"/>
      <sheetName val="[Spt-BH.xls]B____x005f_x0004________6"/>
      <sheetName val="[Spt-BH.xls]B___x005f_x0000__x005f_x0004__6"/>
      <sheetName val="[Spt-BH.xls][Spt-BH.xls]B____79"/>
      <sheetName val="[Spt-BH.xls][Spt-BH.xls]B____62"/>
      <sheetName val="[Spt-BH.xls][Spt-BH.xls]B____63"/>
      <sheetName val="[Spt-BH.xls][Spt-BH.xls]B____64"/>
      <sheetName val="[Spt-BH.xls][Spt-BH.xls]B____65"/>
      <sheetName val="[Spt-BH.xls][Spt-BH.xls]B____66"/>
      <sheetName val="[Spt-BH.xls][Spt-BH.xls]B____67"/>
      <sheetName val="[Spt-BH.xls]B____x005f_x0004________5"/>
      <sheetName val="[Spt-BH.xls]B___x005f_x0000__x005f_x0004__5"/>
      <sheetName val="[Spt-BH.xls][Spt-BH.xls]B___202"/>
      <sheetName val="[Spt-BH.xls][Spt-BH.xls]B___203"/>
      <sheetName val="[Spt-BH.xls][Spt-BH.xls]_Spt_49"/>
      <sheetName val="[Spt-BH.xls][Spt-BH.xls]B___204"/>
      <sheetName val="[Spt-BH.xls][Spt-BH.xls]B___205"/>
      <sheetName val="[Spt-BH.xls][Spt-BH.xls]B___206"/>
      <sheetName val="[Spt-BH.xls][Spt-BH.xls]B____86"/>
      <sheetName val="[Spt-BH.xls][Spt-BH.xls]B____87"/>
      <sheetName val="[Spt-BH.xls][Spt-BH.xls]B____88"/>
      <sheetName val="[Spt-BH.xls][Spt-BH.xls]B____89"/>
      <sheetName val="[Spt-BH.xls][Spt-BH.xls]B____90"/>
      <sheetName val="[Spt-BH.xls][Spt-BH.xls]_Spt_20"/>
      <sheetName val="[Spt-BH.xls][Spt-BH.xls]B____91"/>
      <sheetName val="[Spt-BH.xls][Spt-BH.xls]_Spt_21"/>
      <sheetName val="[Spt-BH.xls][Spt-BH.xls]B____92"/>
      <sheetName val="[Spt-BH.xls][Spt-BH.xls]B____93"/>
      <sheetName val="[Spt-BH.xls][Spt-BH.xls]B____94"/>
      <sheetName val="[Spt-BH.xls][Spt-BH.xls]_Spt_22"/>
      <sheetName val="[Spt-BH.xls][Spt-BH.xls]B____95"/>
      <sheetName val="[Spt-BH.xls][Spt-BH.xls]B____96"/>
      <sheetName val="[Spt-BH.xls]B____x005f_x0004________8"/>
      <sheetName val="[Spt-BH.xls]B___x005f_x0000__x005f_x0004__8"/>
      <sheetName val="[Spt-BH.xls][Spt-BH.xls]B____97"/>
      <sheetName val="[Spt-BH.xls][Spt-BH.xls]B____98"/>
      <sheetName val="[Spt-BH.xls][Spt-BH.xls]B____99"/>
      <sheetName val="[Spt-BH.xls][Spt-BH.xls]B___100"/>
      <sheetName val="[Spt-BH.xls][Spt-BH.xls]_Spt_38"/>
      <sheetName val="[Spt-BH.xls][Spt-BH.xls]B___101"/>
      <sheetName val="[Spt-BH.xls][Spt-BH.xls]B___102"/>
      <sheetName val="[Spt-BH.xls]B____x005f_x0004________9"/>
      <sheetName val="[Spt-BH.xls]B___x005f_x0000__x005f_x0004__9"/>
      <sheetName val="[Spt-BH.xls][Spt-BH.xls]B___103"/>
      <sheetName val="[Spt-BH.xls][Spt-BH.xls]B___166"/>
      <sheetName val="[Spt-BH.xls][Spt-BH.xls]B___167"/>
      <sheetName val="[Spt-BH.xls][Spt-BH.xls]_Spt_41"/>
      <sheetName val="[Spt-BH.xls][Spt-BH.xls]B___168"/>
      <sheetName val="[Spt-BH.xls][Spt-BH.xls]B___169"/>
      <sheetName val="[Spt-BH.xls][Spt-BH.xls]B___170"/>
      <sheetName val="[Spt-BH.xls][Spt-BH.xls]B___142"/>
      <sheetName val="[Spt-BH.xls][Spt-BH.xls]B___143"/>
      <sheetName val="[Spt-BH.xls][Spt-BH.xls]B___144"/>
      <sheetName val="[Spt-BH.xls][Spt-BH.xls]_Spt_39"/>
      <sheetName val="[Spt-BH.xls][Spt-BH.xls]B___145"/>
      <sheetName val="[Spt-BH.xls][Spt-BH.xls]B___146"/>
      <sheetName val="[Spt-BH.xls][Spt-BH.xls]B___147"/>
      <sheetName val="[Spt-BH.xls]B____x005f_x0004_______10"/>
      <sheetName val="[Spt-BH.xls]B___x005f_x0000__x005f_x0004_10"/>
      <sheetName val="[Spt-BH.xls][Spt-BH.xls]B___171"/>
      <sheetName val="[Spt-BH.xls][Spt-BH.xls]B___127"/>
      <sheetName val="[Spt-BH.xls][Spt-BH.xls]B___128"/>
      <sheetName val="[Spt-BH.xls][Spt-BH.xls]B___129"/>
      <sheetName val="[Spt-BH.xls][Spt-BH.xls]_Spt_33"/>
      <sheetName val="[Spt-BH.xls][Spt-BH.xls]B___130"/>
      <sheetName val="[Spt-BH.xls][Spt-BH.xls]B___131"/>
      <sheetName val="[Spt-BH.xls][Spt-BH.xls]_Spt_32"/>
      <sheetName val="[Spt-BH.xls][Spt-BH.xls]_Spt_24"/>
      <sheetName val="[Spt-BH.xls][Spt-BH.xls]_Spt_25"/>
      <sheetName val="[Spt-BH.xls][Spt-BH.xls]_Spt_23"/>
      <sheetName val="[Spt-BH.xls][Spt-BH.xls]_Spt_28"/>
      <sheetName val="[Spt-BH.xls][Spt-BH.xls]_Spt_26"/>
      <sheetName val="[Spt-BH.xls][Spt-BH.xls]_Spt_29"/>
      <sheetName val="[Spt-BH.xls][Spt-BH.xls]_Spt_27"/>
      <sheetName val="[Spt-BH.xls][Spt-BH.xls]B___122"/>
      <sheetName val="[Spt-BH.xls][Spt-BH.xls]B___123"/>
      <sheetName val="[Spt-BH.xls][Spt-BH.xls]B___124"/>
      <sheetName val="[Spt-BH.xls][Spt-BH.xls]B___125"/>
      <sheetName val="[Spt-BH.xls][Spt-BH.xls]B___126"/>
      <sheetName val="[Spt-BH.xls][Spt-BH.xls]_Spt_31"/>
      <sheetName val="[Spt-BH.xls][Spt-BH.xls]B___112"/>
      <sheetName val="[Spt-BH.xls][Spt-BH.xls]B___113"/>
      <sheetName val="[Spt-BH.xls][Spt-BH.xls]B___114"/>
      <sheetName val="[Spt-BH.xls][Spt-BH.xls]_Spt_30"/>
      <sheetName val="[Spt-BH.xls][Spt-BH.xls]B___115"/>
      <sheetName val="[Spt-BH.xls][Spt-BH.xls]B___116"/>
      <sheetName val="[Spt-BH.xls][Spt-BH.xls]B___104"/>
      <sheetName val="[Spt-BH.xls][Spt-BH.xls]B___105"/>
      <sheetName val="[Spt-BH.xls][Spt-BH.xls]B___106"/>
      <sheetName val="[Spt-BH.xls][Spt-BH.xls]B___107"/>
      <sheetName val="[Spt-BH.xls][Spt-BH.xls]B___108"/>
      <sheetName val="[Spt-BH.xls][Spt-BH.xls]B___109"/>
      <sheetName val="[Spt-BH.xls][Spt-BH.xls]B___110"/>
      <sheetName val="[Spt-BH.xls][Spt-BH.xls]B___111"/>
      <sheetName val="[Spt-BH.xls][Spt-BH.xls]B___117"/>
      <sheetName val="[Spt-BH.xls][Spt-BH.xls]B___118"/>
      <sheetName val="[Spt-BH.xls][Spt-BH.xls]B___119"/>
      <sheetName val="[Spt-BH.xls][Spt-BH.xls]B___120"/>
      <sheetName val="[Spt-BH.xls][Spt-BH.xls]B___121"/>
      <sheetName val="[Spt-BH.xls][Spt-BH.xls]_Spt_34"/>
      <sheetName val="[Spt-BH.xls][Spt-BH.xls]B___132"/>
      <sheetName val="[Spt-BH.xls][Spt-BH.xls]B___133"/>
      <sheetName val="[Spt-BH.xls][Spt-BH.xls]_Spt_35"/>
      <sheetName val="[Spt-BH.xls][Spt-BH.xls]B___134"/>
      <sheetName val="[Spt-BH.xls][Spt-BH.xls]B___135"/>
      <sheetName val="[Spt-BH.xls][Spt-BH.xls]B___136"/>
      <sheetName val="[Spt-BH.xls][Spt-BH.xls]B___137"/>
      <sheetName val="[Spt-BH.xls][Spt-BH.xls]B___138"/>
      <sheetName val="[Spt-BH.xls][Spt-BH.xls]B___139"/>
      <sheetName val="[Spt-BH.xls][Spt-BH.xls]_Spt_37"/>
      <sheetName val="[Spt-BH.xls][Spt-BH.xls]B___140"/>
      <sheetName val="[Spt-BH.xls][Spt-BH.xls]B___141"/>
      <sheetName val="[Spt-BH.xls][Spt-BH.xls]_Spt_36"/>
      <sheetName val="[Spt-BH.xls][Spt-BH.xls]B___178"/>
      <sheetName val="[Spt-BH.xls][Spt-BH.xls]B___179"/>
      <sheetName val="[Spt-BH.xls][Spt-BH.xls]B___180"/>
      <sheetName val="[Spt-BH.xls][Spt-BH.xls]B___181"/>
      <sheetName val="[Spt-BH.xls][Spt-BH.xls]B___182"/>
      <sheetName val="[Spt-BH.xls]B____x005f_x0004_______13"/>
      <sheetName val="[Spt-BH.xls]B___x005f_x0000__x005f_x0004_13"/>
      <sheetName val="[Spt-BH.xls][Spt-BH.xls]B___183"/>
      <sheetName val="[Spt-BH.xls][Spt-BH.xls]B___160"/>
      <sheetName val="[Spt-BH.xls][Spt-BH.xls]B___161"/>
      <sheetName val="[Spt-BH.xls][Spt-BH.xls]B___162"/>
      <sheetName val="[Spt-BH.xls][Spt-BH.xls]B___163"/>
      <sheetName val="[Spt-BH.xls][Spt-BH.xls]B___164"/>
      <sheetName val="[Spt-BH.xls][Spt-BH.xls]B___165"/>
      <sheetName val="[Spt-BH.xls]B____x005f_x0004_______11"/>
      <sheetName val="[Spt-BH.xls]B___x005f_x0000__x005f_x0004_11"/>
      <sheetName val="[Spt-BH.xls][Spt-BH.xls]B___154"/>
      <sheetName val="[Spt-BH.xls][Spt-BH.xls]B___155"/>
      <sheetName val="[Spt-BH.xls][Spt-BH.xls]B___156"/>
      <sheetName val="[Spt-BH.xls][Spt-BH.xls]B___157"/>
      <sheetName val="[Spt-BH.xls][Spt-BH.xls]B___158"/>
      <sheetName val="[Spt-BH.xls][Spt-BH.xls]B___148"/>
      <sheetName val="[Spt-BH.xls][Spt-BH.xls]B___149"/>
      <sheetName val="[Spt-BH.xls][Spt-BH.xls]B___150"/>
      <sheetName val="[Spt-BH.xls][Spt-BH.xls]B___151"/>
      <sheetName val="[Spt-BH.xls][Spt-BH.xls]B___152"/>
      <sheetName val="[Spt-BH.xls][Spt-BH.xls]B___153"/>
      <sheetName val="[Spt-BH.xls][Spt-BH.xls]B___159"/>
      <sheetName val="[Spt-BH.xls]B____x005f_x0004_______12"/>
      <sheetName val="[Spt-BH.xls]B___x005f_x0000__x005f_x0004_12"/>
      <sheetName val="[Spt-BH.xls]B____x005f_x0004_______15"/>
      <sheetName val="[Spt-BH.xls]B___x005f_x0000__x005f_x0004_15"/>
      <sheetName val="[Spt-BH.xls][Spt-BH.xls]_Spt_40"/>
      <sheetName val="[Spt-BH.xls][Spt-BH.xls]B___172"/>
      <sheetName val="[Spt-BH.xls][Spt-BH.xls]B___173"/>
      <sheetName val="[Spt-BH.xls][Spt-BH.xls]B___174"/>
      <sheetName val="[Spt-BH.xls][Spt-BH.xls]B___175"/>
      <sheetName val="[Spt-BH.xls][Spt-BH.xls]B___176"/>
      <sheetName val="[Spt-BH.xls][Spt-BH.xls]B___177"/>
      <sheetName val="[Spt-BH.xls]B____x005f_x0004_______14"/>
      <sheetName val="[Spt-BH.xls]B___x005f_x0000__x005f_x0004_14"/>
      <sheetName val="[Spt-BH.xls]B____x005f_x0004_______17"/>
      <sheetName val="[Spt-BH.xls]B___x005f_x0000__x005f_x0004_17"/>
      <sheetName val="[Spt-BH.xls][Spt-BH.xls]B___207"/>
      <sheetName val="[Spt-BH.xls][Spt-BH.xls]_Spt_42"/>
      <sheetName val="[Spt-BH.xls][Spt-BH.xls]B___184"/>
      <sheetName val="[Spt-BH.xls][Spt-BH.xls]B___185"/>
      <sheetName val="[Spt-BH.xls][Spt-BH.xls]_Spt_43"/>
      <sheetName val="[Spt-BH.xls][Spt-BH.xls]B___186"/>
      <sheetName val="[Spt-BH.xls][Spt-BH.xls]B___187"/>
      <sheetName val="[Spt-BH.xls][Spt-BH.xls]B___188"/>
      <sheetName val="[Spt-BH.xls][Spt-BH.xls]B___189"/>
      <sheetName val="[Spt-BH.xls][Spt-BH.xls]_Spt_44"/>
      <sheetName val="[Spt-BH.xls][Spt-BH.xls]_Spt_45"/>
      <sheetName val="[Spt-BH.xls][Spt-BH.xls]B___190"/>
      <sheetName val="[Spt-BH.xls][Spt-BH.xls]B___191"/>
      <sheetName val="[Spt-BH.xls][Spt-BH.xls]B___192"/>
      <sheetName val="[Spt-BH.xls][Spt-BH.xls]B___193"/>
      <sheetName val="[Spt-BH.xls][Spt-BH.xls]B___194"/>
      <sheetName val="[Spt-BH.xls][Spt-BH.xls]_Spt_46"/>
      <sheetName val="[Spt-BH.xls][Spt-BH.xls]B___195"/>
      <sheetName val="[Spt-BH.xls]B____x005f_x0004_______16"/>
      <sheetName val="[Spt-BH.xls]B___x005f_x0000__x005f_x0004_16"/>
      <sheetName val="[Spt-BH.xls][Spt-BH.xls]B___401"/>
      <sheetName val="[Spt-BH.xls][Spt-BH.xls]B___402"/>
      <sheetName val="[Spt-BH.xls][Spt-BH.xls]_Sp_100"/>
      <sheetName val="[Spt-BH.xls][Spt-BH.xls]B___403"/>
      <sheetName val="[Spt-BH.xls][Spt-BH.xls]B___404"/>
      <sheetName val="[Spt-BH.xls][Spt-BH.xls]B___405"/>
      <sheetName val="[Spt-BH.xls][Spt-BH.xls]_Spt_99"/>
      <sheetName val="[Spt-BH.xls][Spt-BH.xls]B___407"/>
      <sheetName val="[Spt-BH.xls][Spt-BH.xls]B___408"/>
      <sheetName val="[Spt-BH.xls][Spt-BH.xls]_Sp_101"/>
      <sheetName val="[Spt-BH.xls][Spt-BH.xls]B___409"/>
      <sheetName val="[Spt-BH.xls][Spt-BH.xls]B___410"/>
      <sheetName val="[Spt-BH.xls][Spt-BH.xls]B___411"/>
      <sheetName val="[Spt-BH.xls][Spt-BH.xls]B___406"/>
      <sheetName val="[Spt-BH.xls][Spt-BH.xls]_Spt_54"/>
      <sheetName val="[Spt-BH.xls][Spt-BH.xls]B___220"/>
      <sheetName val="[Spt-BH.xls][Spt-BH.xls]B___221"/>
      <sheetName val="[Spt-BH.xls][Spt-BH.xls]_Spt_79"/>
      <sheetName val="[Spt-BH.xls][Spt-BH.xls]B___222"/>
      <sheetName val="[Spt-BH.xls][Spt-BH.xls]B___223"/>
      <sheetName val="[Spt-BH.xls][Spt-BH.xls]B___224"/>
      <sheetName val="[Spt-BH.xls][Spt-BH.xls]_Spt_52"/>
      <sheetName val="[Spt-BH.xls][Spt-BH.xls]B___208"/>
      <sheetName val="[Spt-BH.xls][Spt-BH.xls]B___209"/>
      <sheetName val="[Spt-BH.xls][Spt-BH.xls]B___210"/>
      <sheetName val="[Spt-BH.xls][Spt-BH.xls]B___211"/>
      <sheetName val="[Spt-BH.xls][Spt-BH.xls]B___212"/>
      <sheetName val="[Spt-BH.xls][Spt-BH.xls]B___213"/>
      <sheetName val="[Spt-BH.xls][Spt-BH.xls]_Spt_51"/>
      <sheetName val="[Spt-BH.xls][Spt-BH.xls]_Spt_50"/>
      <sheetName val="[Spt-BH.xls]B____x005f_x0004_______18"/>
      <sheetName val="[Spt-BH.xls]B___x005f_x0000__x005f_x0004_18"/>
      <sheetName val="[Spt-BH.xls][Spt-BH.xls]B___225"/>
      <sheetName val="[Spt-BH.xls][Spt-BH.xls]_Spt_53"/>
      <sheetName val="[Spt-BH.xls][Spt-BH.xls]B___214"/>
      <sheetName val="[Spt-BH.xls][Spt-BH.xls]B___215"/>
      <sheetName val="[Spt-BH.xls][Spt-BH.xls]B___216"/>
      <sheetName val="[Spt-BH.xls][Spt-BH.xls]B___217"/>
      <sheetName val="[Spt-BH.xls][Spt-BH.xls]B___218"/>
      <sheetName val="[Spt-BH.xls][Spt-BH.xls]B___219"/>
      <sheetName val="[Spt-BH.xls][Spt-BH.xls]_Spt_74"/>
      <sheetName val="[Spt-BH.xls][Spt-BH.xls]B___307"/>
      <sheetName val="[Spt-BH.xls][Spt-BH.xls]B___308"/>
      <sheetName val="[Spt-BH.xls][Spt-BH.xls]_Spt_76"/>
      <sheetName val="[Spt-BH.xls][Spt-BH.xls]B___309"/>
      <sheetName val="[Spt-BH.xls][Spt-BH.xls]B___310"/>
      <sheetName val="[Spt-BH.xls][Spt-BH.xls]B___311"/>
      <sheetName val="[Spt-BH.xls][Spt-BH.xls]B___301"/>
      <sheetName val="[Spt-BH.xls][Spt-BH.xls]B___302"/>
      <sheetName val="[Spt-BH.xls][Spt-BH.xls]B___303"/>
      <sheetName val="[Spt-BH.xls][Spt-BH.xls]_Spt_75"/>
      <sheetName val="[Spt-BH.xls][Spt-BH.xls]B___304"/>
      <sheetName val="[Spt-BH.xls][Spt-BH.xls]B___305"/>
      <sheetName val="[Spt-BH.xls][Spt-BH.xls]B___306"/>
      <sheetName val="[Spt-BH.xls]B____x005f_x0004_______22"/>
      <sheetName val="[Spt-BH.xls]B___x005f_x0000__x005f_x0004_22"/>
      <sheetName val="[Spt-BH.xls][Spt-BH.xls]B___312"/>
      <sheetName val="[Spt-BH.xls][Spt-BH.xls]_Spt_55"/>
      <sheetName val="[Spt-BH.xls][Spt-BH.xls]B___232"/>
      <sheetName val="[Spt-BH.xls][Spt-BH.xls]B___233"/>
      <sheetName val="[Spt-BH.xls][Spt-BH.xls]B___234"/>
      <sheetName val="[Spt-BH.xls][Spt-BH.xls]_Spt_73"/>
      <sheetName val="[Spt-BH.xls][Spt-BH.xls]B___235"/>
      <sheetName val="[Spt-BH.xls][Spt-BH.xls]B___236"/>
      <sheetName val="[Spt-BH.xls][Spt-BH.xls]B___237"/>
      <sheetName val="[Spt-BH.xls][Spt-BH.xls]B___295"/>
      <sheetName val="[Spt-BH.xls][Spt-BH.xls]B___296"/>
      <sheetName val="[Spt-BH.xls][Spt-BH.xls]B___297"/>
      <sheetName val="[Spt-BH.xls][Spt-BH.xls]B___298"/>
      <sheetName val="[Spt-BH.xls][Spt-BH.xls]B___299"/>
      <sheetName val="[Spt-BH.xls]B____x005f_x0004_______20"/>
      <sheetName val="[Spt-BH.xls]B___x005f_x0000__x005f_x0004_20"/>
      <sheetName val="[Spt-BH.xls][Spt-BH.xls]B___300"/>
      <sheetName val="[Spt-BH.xls][Spt-BH.xls]B___226"/>
      <sheetName val="[Spt-BH.xls][Spt-BH.xls]B___227"/>
      <sheetName val="[Spt-BH.xls][Spt-BH.xls]B___228"/>
      <sheetName val="[Spt-BH.xls][Spt-BH.xls]B___229"/>
      <sheetName val="[Spt-BH.xls][Spt-BH.xls]B___230"/>
      <sheetName val="[Spt-BH.xls][Spt-BH.xls]B___231"/>
      <sheetName val="[Spt-BH.xls]B____x005f_x0004_______19"/>
      <sheetName val="[Spt-BH.xls]B___x005f_x0000__x005f_x0004_19"/>
      <sheetName val="[Spt-BH.xls][Spt-BH.xls]_Spt_72"/>
      <sheetName val="[Spt-BH.xls][Spt-BH.xls]B___289"/>
      <sheetName val="[Spt-BH.xls][Spt-BH.xls]B___290"/>
      <sheetName val="[Spt-BH.xls][Spt-BH.xls]B___291"/>
      <sheetName val="[Spt-BH.xls][Spt-BH.xls]B___292"/>
      <sheetName val="[Spt-BH.xls][Spt-BH.xls]B___293"/>
      <sheetName val="[Spt-BH.xls][Spt-BH.xls]B___294"/>
      <sheetName val="[Spt-BH.xls][Spt-BH.xls]_Spt_70"/>
      <sheetName val="[Spt-BH.xls][Spt-BH.xls]B___279"/>
      <sheetName val="[Spt-BH.xls][Spt-BH.xls]B___280"/>
      <sheetName val="[Spt-BH.xls][Spt-BH.xls]_Spt_71"/>
      <sheetName val="[Spt-BH.xls][Spt-BH.xls]B___281"/>
      <sheetName val="[Spt-BH.xls][Spt-BH.xls]B___282"/>
      <sheetName val="[Spt-BH.xls][Spt-BH.xls]B___283"/>
      <sheetName val="[Spt-BH.xls][Spt-BH.xls]_Spt_67"/>
      <sheetName val="[Spt-BH.xls][Spt-BH.xls]_Spt_62"/>
      <sheetName val="Facilites Master"/>
      <sheetName val="EQP Master"/>
      <sheetName val="INPUTS"/>
      <sheetName val="1010"/>
      <sheetName val="1020"/>
      <sheetName val="1090"/>
      <sheetName val="Camp Power Cost"/>
      <sheetName val="Camp_Power_Cost"/>
      <sheetName val="_Spt-BH.xls__Spt-BH.xls_B@_"/>
      <sheetName val="_Spt-BH.xls__Spt-BH.xls_B@___x0004_@_"/>
      <sheetName val="_Spt-BH.xls__Spt-BH.xls__Spt-BH"/>
      <sheetName val="_Spt-BH.xls__Spt-BH.xls_B@__@__"/>
      <sheetName val="HOSPI-01"/>
      <sheetName val="Notes"/>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SP Break Up"/>
      <sheetName val="기계내역서"/>
      <sheetName val="Prelims Breakup"/>
      <sheetName val="Staff planning"/>
      <sheetName val="1 yr maintainance"/>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Schd 8 Input"/>
      <sheetName val="Emp &amp; Trng"/>
      <sheetName val="SANJAY_JENE120"/>
      <sheetName val="sujay_fagchi20"/>
      <sheetName val="RCC-Rates"/>
      <sheetName val="Rate analysis- BOQ 1 "/>
      <sheetName val="p_m"/>
      <sheetName val="dummy2"/>
      <sheetName val="SCHEDULE"/>
      <sheetName val="beam-reinft-machine rm"/>
      <sheetName val="TB"/>
      <sheetName val="입찰내역 발주처 양식"/>
      <sheetName val="detail'02"/>
      <sheetName val="CASHFLOWS"/>
      <sheetName val="MFG"/>
      <sheetName val="Contract Status"/>
      <sheetName val="Budget"/>
      <sheetName val="Door"/>
      <sheetName val="_Spt-BH.xls__Spt-BH.xls_B@__x00"/>
      <sheetName val="_Spt-BH.xls__Spt-BH.xls_B@___x0"/>
      <sheetName val="_Spt-BH.xls_B@__x005f_x0000__x0"/>
      <sheetName val="_Spt-BH.xls_B@__x0000__x0004_@_"/>
      <sheetName val="_Spt-BH.xls_B@___x0004_@_____$_"/>
      <sheetName val="_Spt-BH.xls_B@_@__$"/>
      <sheetName val="_Spt-BH.xls_B@__@_____$__"/>
      <sheetName val="_Spt-BH.xls_B@___x0004_@___$_"/>
      <sheetName val="_Spt-BH.xls_B@__@___$_"/>
      <sheetName val="_Spt-BH.xls__Spt-BH.xls_B@_@__$"/>
      <sheetName val="Sales"/>
      <sheetName val="Internet"/>
      <sheetName val="SC Cost FEB 03"/>
      <sheetName val="MG"/>
      <sheetName val="Schedule(4)"/>
      <sheetName val="B@[_x0000__x0004_@_x0000__x0000"/>
      <sheetName val="B@[_x005f_x0000__x005f_x0004_@_"/>
      <sheetName val="PPA Summary"/>
      <sheetName val="Bill No 2 to 8 (Rev)"/>
      <sheetName val="20th Office"/>
      <sheetName val="[Spt-BH.xls][Spt-BH.xls]B___238"/>
      <sheetName val="[Spt-BH.xls][Spt-BH.xls]_Spt_56"/>
      <sheetName val="[Spt-BH.xls][Spt-BH.xls]B___244"/>
      <sheetName val="[Spt-BH.xls][Spt-BH.xls]B___245"/>
      <sheetName val="[Spt-BH.xls][Spt-BH.xls]B___246"/>
      <sheetName val="[Spt-BH.xls][Spt-BH.xls]_Spt_59"/>
      <sheetName val="[Spt-BH.xls][Spt-BH.xls]B___247"/>
      <sheetName val="[Spt-BH.xls][Spt-BH.xls]B___248"/>
      <sheetName val="[Spt-BH.xls][Spt-BH.xls]_Spt_58"/>
      <sheetName val="[Spt-BH.xls][Spt-BH.xls]B___239"/>
      <sheetName val="[Spt-BH.xls][Spt-BH.xls]B___240"/>
      <sheetName val="[Spt-BH.xls][Spt-BH.xls]B___241"/>
      <sheetName val="[Spt-BH.xls][Spt-BH.xls]B___242"/>
      <sheetName val="[Spt-BH.xls][Spt-BH.xls]B___243"/>
      <sheetName val="[Spt-BH.xls][Spt-BH.xls]_Spt_57"/>
      <sheetName val="[Spt-BH.xls][Spt-BH.xls]_Spt_61"/>
      <sheetName val="[Spt-BH.xls][Spt-BH.xls]_Spt_60"/>
      <sheetName val="[Spt-BH.xls][Spt-BH.xls]B___249"/>
      <sheetName val="[Spt-BH.xls][Spt-BH.xls]B___250"/>
      <sheetName val="[Spt-BH.xls][Spt-BH.xls]_Spt_64"/>
      <sheetName val="[Spt-BH.xls][Spt-BH.xls]B___251"/>
      <sheetName val="[Spt-BH.xls][Spt-BH.xls]B___252"/>
      <sheetName val="[Spt-BH.xls][Spt-BH.xls]B___253"/>
      <sheetName val="[Spt-BH.xls][Spt-BH.xls]_Spt_63"/>
      <sheetName val="[Spt-BH.xls][Spt-BH.xls]B___254"/>
      <sheetName val="[Spt-BH.xls][Spt-BH.xls]B___261"/>
      <sheetName val="[Spt-BH.xls][Spt-BH.xls]B___262"/>
      <sheetName val="[Spt-BH.xls][Spt-BH.xls]_Spt_66"/>
      <sheetName val="[Spt-BH.xls][Spt-BH.xls]B___263"/>
      <sheetName val="[Spt-BH.xls][Spt-BH.xls]B___264"/>
      <sheetName val="[Spt-BH.xls][Spt-BH.xls]B___265"/>
      <sheetName val="[Spt-BH.xls][Spt-BH.xls]B___255"/>
      <sheetName val="[Spt-BH.xls][Spt-BH.xls]B___256"/>
      <sheetName val="[Spt-BH.xls][Spt-BH.xls]_Spt_65"/>
      <sheetName val="[Spt-BH.xls][Spt-BH.xls]B___257"/>
      <sheetName val="[Spt-BH.xls][Spt-BH.xls]B___258"/>
      <sheetName val="[Spt-BH.xls][Spt-BH.xls]B___259"/>
      <sheetName val="[Spt-BH.xls][Spt-BH.xls]B___260"/>
      <sheetName val="[Spt-BH.xls][Spt-BH.xls]B___266"/>
      <sheetName val="[Spt-BH.xls][Spt-BH.xls]_Spt_68"/>
      <sheetName val="[Spt-BH.xls][Spt-BH.xls]B___273"/>
      <sheetName val="[Spt-BH.xls][Spt-BH.xls]B___274"/>
      <sheetName val="[Spt-BH.xls][Spt-BH.xls]_Spt_69"/>
      <sheetName val="[Spt-BH.xls][Spt-BH.xls]B___275"/>
      <sheetName val="[Spt-BH.xls][Spt-BH.xls]B___276"/>
      <sheetName val="[Spt-BH.xls][Spt-BH.xls]B___277"/>
      <sheetName val="[Spt-BH.xls][Spt-BH.xls]B___278"/>
      <sheetName val="[Spt-BH.xls][Spt-BH.xls]B___267"/>
      <sheetName val="[Spt-BH.xls][Spt-BH.xls]B___268"/>
      <sheetName val="[Spt-BH.xls][Spt-BH.xls]B___269"/>
      <sheetName val="[Spt-BH.xls][Spt-BH.xls]B___270"/>
      <sheetName val="[Spt-BH.xls][Spt-BH.xls]B___271"/>
      <sheetName val="[Spt-BH.xls][Spt-BH.xls]B___272"/>
      <sheetName val="[Spt-BH.xls][Spt-BH.xls]B___284"/>
      <sheetName val="[Spt-BH.xls][Spt-BH.xls]B___285"/>
      <sheetName val="[Spt-BH.xls][Spt-BH.xls]B___286"/>
      <sheetName val="[Spt-BH.xls][Spt-BH.xls]B___287"/>
      <sheetName val="[Spt-BH.xls][Spt-BH.xls]B___288"/>
      <sheetName val="[Spt-BH.xls]B____x005f_x0004_______21"/>
      <sheetName val="[Spt-BH.xls]B___x005f_x0000__x005f_x0004_21"/>
      <sheetName val="[Spt-BH.xls][Spt-BH.xls]B___313"/>
      <sheetName val="[Spt-BH.xls][Spt-BH.xls]B___314"/>
      <sheetName val="[Spt-BH.xls][Spt-BH.xls]_Spt_78"/>
      <sheetName val="[Spt-BH.xls][Spt-BH.xls]B___315"/>
      <sheetName val="[Spt-BH.xls][Spt-BH.xls]B___316"/>
      <sheetName val="[Spt-BH.xls][Spt-BH.xls]B___317"/>
      <sheetName val="[Spt-BH.xls][Spt-BH.xls]_Spt_77"/>
      <sheetName val="[Spt-BH.xls][Spt-BH.xls]B___318"/>
      <sheetName val="[Spt-BH.xls][Spt-BH.xls]B___319"/>
      <sheetName val="[Spt-BH.xls][Spt-BH.xls]B___320"/>
      <sheetName val="[Spt-BH.xls][Spt-BH.xls]_Spt_80"/>
      <sheetName val="[Spt-BH.xls][Spt-BH.xls]B___321"/>
      <sheetName val="[Spt-BH.xls][Spt-BH.xls]B___322"/>
      <sheetName val="[Spt-BH.xls][Spt-BH.xls]B___323"/>
      <sheetName val="[Spt-BH.xls][Spt-BH.xls]B___324"/>
      <sheetName val="[Spt-BH.xls][Spt-BH.xls]_Spt_81"/>
      <sheetName val="[Spt-BH.xls][Spt-BH.xls]B___325"/>
      <sheetName val="[Spt-BH.xls][Spt-BH.xls]B___326"/>
      <sheetName val="[Spt-BH.xls][Spt-BH.xls]_Spt_82"/>
      <sheetName val="[Spt-BH.xls][Spt-BH.xls]B___327"/>
      <sheetName val="[Spt-BH.xls][Spt-BH.xls]B___328"/>
      <sheetName val="[Spt-BH.xls][Spt-BH.xls]B___329"/>
      <sheetName val="[Spt-BH.xls][Spt-BH.xls]B___330"/>
      <sheetName val="[Spt-BH.xls][Spt-BH.xls]B___331"/>
      <sheetName val="[Spt-BH.xls][Spt-BH.xls]B___332"/>
      <sheetName val="[Spt-BH.xls][Spt-BH.xls]_Spt_84"/>
      <sheetName val="[Spt-BH.xls][Spt-BH.xls]B___333"/>
      <sheetName val="[Spt-BH.xls][Spt-BH.xls]B___334"/>
      <sheetName val="[Spt-BH.xls][Spt-BH.xls]B___335"/>
      <sheetName val="[Spt-BH.xls]B____x005f_x0004_______23"/>
      <sheetName val="[Spt-BH.xls]B___x005f_x0000__x005f_x0004_23"/>
      <sheetName val="[Spt-BH.xls][Spt-BH.xls]B___336"/>
      <sheetName val="[Spt-BH.xls][Spt-BH.xls]B___349"/>
      <sheetName val="[Spt-BH.xls][Spt-BH.xls]B___350"/>
      <sheetName val="[Spt-BH.xls][Spt-BH.xls]_Spt_85"/>
      <sheetName val="[Spt-BH.xls][Spt-BH.xls]B___351"/>
      <sheetName val="[Spt-BH.xls][Spt-BH.xls]B___352"/>
      <sheetName val="[Spt-BH.xls][Spt-BH.xls]B___353"/>
      <sheetName val="[Spt-BH.xls][Spt-BH.xls]B___354"/>
      <sheetName val="[Spt-BH.xls]B____x005f_x0004_______24"/>
      <sheetName val="[Spt-BH.xls]B___x005f_x0000__x005f_x0004_24"/>
      <sheetName val="[Spt-BH.xls]B____x005f_x0004_______25"/>
      <sheetName val="[Spt-BH.xls]B___x005f_x0000__x005f_x0004_25"/>
      <sheetName val="[Spt-BH.xls][Spt-BH.xls]B___337"/>
      <sheetName val="[Spt-BH.xls][Spt-BH.xls]B___338"/>
      <sheetName val="[Spt-BH.xls][Spt-BH.xls]B___339"/>
      <sheetName val="[Spt-BH.xls][Spt-BH.xls]B___340"/>
      <sheetName val="[Spt-BH.xls][Spt-BH.xls]B___341"/>
      <sheetName val="[Spt-BH.xls][Spt-BH.xls]B___342"/>
      <sheetName val="[Spt-BH.xls][Spt-BH.xls]_Spt_83"/>
      <sheetName val="[Spt-BH.xls][Spt-BH.xls]B___343"/>
      <sheetName val="[Spt-BH.xls][Spt-BH.xls]B___344"/>
      <sheetName val="[Spt-BH.xls][Spt-BH.xls]B___345"/>
      <sheetName val="[Spt-BH.xls][Spt-BH.xls]B___346"/>
      <sheetName val="[Spt-BH.xls][Spt-BH.xls]B___347"/>
      <sheetName val="[Spt-BH.xls][Spt-BH.xls]B___348"/>
      <sheetName val="[Spt-BH.xls]B____x005f_x0004_______30"/>
      <sheetName val="[Spt-BH.xls]B___x005f_x0000__x005f_x0004_30"/>
      <sheetName val="[Spt-BH.xls][Spt-BH.xls]B___412"/>
      <sheetName val="B@__x005f_x005f_x005F"/>
      <sheetName val="B@__x005f_x005F_x00"/>
      <sheetName val="B@___x005f_x005F_x0"/>
      <sheetName val="B@___x005f_x0004_@_"/>
      <sheetName val="cash-flow"/>
      <sheetName val="[Spt-BH.xls][Spt-BH.xls]_Spt_89"/>
      <sheetName val="[Spt-BH.xls][Spt-BH.xls]B___373"/>
      <sheetName val="[Spt-BH.xls][Spt-BH.xls]B___374"/>
      <sheetName val="[Spt-BH.xls][Spt-BH.xls]_Spt_90"/>
      <sheetName val="[Spt-BH.xls][Spt-BH.xls]B___375"/>
      <sheetName val="[Spt-BH.xls][Spt-BH.xls]B___376"/>
      <sheetName val="[Spt-BH.xls][Spt-BH.xls]B___377"/>
      <sheetName val="[Spt-BH.xls][Spt-BH.xls]B___378"/>
      <sheetName val="[Spt-BH.xls][Spt-BH.xls]B___379"/>
      <sheetName val="[Spt-BH.xls][Spt-BH.xls]B___380"/>
      <sheetName val="[Spt-BH.xls][Spt-BH.xls]_Spt_92"/>
      <sheetName val="[Spt-BH.xls][Spt-BH.xls]B___381"/>
      <sheetName val="[Spt-BH.xls][Spt-BH.xls]B___382"/>
      <sheetName val="[Spt-BH.xls][Spt-BH.xls]B___383"/>
      <sheetName val="[Spt-BH.xls]B____x005f_x0004_______29"/>
      <sheetName val="[Spt-BH.xls]B___x005f_x0000__x005f_x0004_29"/>
      <sheetName val="[Spt-BH.xls][Spt-BH.xls]B___384"/>
      <sheetName val="[Spt-BH.xls][Spt-BH.xls]_Spt_86"/>
      <sheetName val="[Spt-BH.xls][Spt-BH.xls]B___355"/>
      <sheetName val="[Spt-BH.xls][Spt-BH.xls]B___356"/>
      <sheetName val="[Spt-BH.xls][Spt-BH.xls]_Spt_87"/>
      <sheetName val="[Spt-BH.xls][Spt-BH.xls]B___357"/>
      <sheetName val="[Spt-BH.xls][Spt-BH.xls]B___358"/>
      <sheetName val="[Spt-BH.xls][Spt-BH.xls]B___359"/>
      <sheetName val="[Spt-BH.xls][Spt-BH.xls]B___360"/>
      <sheetName val="[Spt-BH.xls][Spt-BH.xls]B___361"/>
      <sheetName val="[Spt-BH.xls][Spt-BH.xls]B___362"/>
      <sheetName val="[Spt-BH.xls][Spt-BH.xls]B___363"/>
      <sheetName val="[Spt-BH.xls][Spt-BH.xls]_Spt_88"/>
      <sheetName val="[Spt-BH.xls][Spt-BH.xls]B___364"/>
      <sheetName val="[Spt-BH.xls][Spt-BH.xls]B___365"/>
      <sheetName val="[Spt-BH.xls]B____x005f_x0004_______26"/>
      <sheetName val="[Spt-BH.xls]B___x005f_x0000__x005f_x0004_26"/>
      <sheetName val="[Spt-BH.xls][Spt-BH.xls]B___366"/>
      <sheetName val="[Spt-BH.xls][Spt-BH.xls]B___367"/>
      <sheetName val="[Spt-BH.xls][Spt-BH.xls]B___368"/>
      <sheetName val="[Spt-BH.xls][Spt-BH.xls]B___369"/>
      <sheetName val="[Spt-BH.xls][Spt-BH.xls]B___370"/>
      <sheetName val="[Spt-BH.xls][Spt-BH.xls]B___371"/>
      <sheetName val="[Spt-BH.xls]B____x005f_x0004_______27"/>
      <sheetName val="[Spt-BH.xls]B___x005f_x0000__x005f_x0004_27"/>
      <sheetName val="[Spt-BH.xls][Spt-BH.xls]B___372"/>
      <sheetName val="[Spt-BH.xls]B____x005f_x0004_______28"/>
      <sheetName val="[Spt-BH.xls]B___x005f_x0000__x005f_x0004_28"/>
      <sheetName val="[Spt-BH.xls][Spt-BH.xls]_Spt_91"/>
      <sheetName val="[Spt-BH.xls][Spt-BH.xls]_Spt_93"/>
      <sheetName val="[Spt-BH.xls][Spt-BH.xls]_Spt_94"/>
      <sheetName val="[Spt-BH.xls][Spt-BH.xls]B___385"/>
      <sheetName val="[Spt-BH.xls][Spt-BH.xls]B___386"/>
      <sheetName val="[Spt-BH.xls][Spt-BH.xls]_Spt_95"/>
      <sheetName val="[Spt-BH.xls][Spt-BH.xls]B___387"/>
      <sheetName val="[Spt-BH.xls][Spt-BH.xls]B___388"/>
      <sheetName val="[Spt-BH.xls][Spt-BH.xls]B___389"/>
      <sheetName val="[Spt-BH.xls][Spt-BH.xls]B___390"/>
      <sheetName val="[Spt-BH.xls][Spt-BH.xls]B___396"/>
      <sheetName val="[Spt-BH.xls][Spt-BH.xls]B___397"/>
      <sheetName val="[Spt-BH.xls][Spt-BH.xls]_Spt_98"/>
      <sheetName val="[Spt-BH.xls][Spt-BH.xls]B___398"/>
      <sheetName val="[Spt-BH.xls][Spt-BH.xls]B___399"/>
      <sheetName val="[Spt-BH.xls][Spt-BH.xls]B___400"/>
      <sheetName val="[Spt-BH.xls][Spt-BH.xls]B___391"/>
      <sheetName val="[Spt-BH.xls][Spt-BH.xls]B___392"/>
      <sheetName val="[Spt-BH.xls][Spt-BH.xls]_Spt_97"/>
      <sheetName val="[Spt-BH.xls][Spt-BH.xls]B___393"/>
      <sheetName val="[Spt-BH.xls][Spt-BH.xls]B___394"/>
      <sheetName val="[Spt-BH.xls][Spt-BH.xls]B___395"/>
      <sheetName val="[Spt-BH.xls][Spt-BH.xls]_Spt_96"/>
      <sheetName val="[Spt-BH.xls][Spt-BH.xls]B___413"/>
      <sheetName val="[Spt-BH.xls][Spt-BH.xls]B___414"/>
      <sheetName val="[Spt-BH.xls][Spt-BH.xls]_Sp_102"/>
      <sheetName val="[Spt-BH.xls][Spt-BH.xls]B___415"/>
      <sheetName val="[Spt-BH.xls][Spt-BH.xls]B___416"/>
      <sheetName val="[Spt-BH.xls][Spt-BH.xls]B___417"/>
      <sheetName val="[Spt-BH.xls][Spt-BH.xls]B___419"/>
      <sheetName val="[Spt-BH.xls][Spt-BH.xls]B___420"/>
      <sheetName val="[Spt-BH.xls][Spt-BH.xls]_Sp_103"/>
      <sheetName val="[Spt-BH.xls][Spt-BH.xls]B___421"/>
      <sheetName val="[Spt-BH.xls][Spt-BH.xls]B___422"/>
      <sheetName val="[Spt-BH.xls][Spt-BH.xls]B___423"/>
      <sheetName val="[Spt-BH.xls][Spt-BH.xls]B___418"/>
      <sheetName val="[Spt-BH.xls]B____x005f_x0004_______31"/>
      <sheetName val="[Spt-BH.xls]B___x005f_x0000__x005f_x0004_31"/>
      <sheetName val="[Spt-BH.xls][Spt-BH.xls]B___424"/>
      <sheetName val="[Spt-BH.xls][Spt-BH.xls]B___425"/>
      <sheetName val="[Spt-BH.xls][Spt-BH.xls]B___426"/>
      <sheetName val="[Spt-BH.xls][Spt-BH.xls]_Sp_104"/>
      <sheetName val="[Spt-BH.xls][Spt-BH.xls]B___427"/>
      <sheetName val="[Spt-BH.xls][Spt-BH.xls]B___428"/>
      <sheetName val="[Spt-BH.xls][Spt-BH.xls]B___429"/>
      <sheetName val="[Spt-BH.xls][Spt-BH.xls]B___430"/>
      <sheetName val="[Spt-BH.xls][Spt-BH.xls]B___431"/>
      <sheetName val="[Spt-BH.xls][Spt-BH.xls]B___432"/>
      <sheetName val="[Spt-BH.xls][Spt-BH.xls]_Sp_106"/>
      <sheetName val="[Spt-BH.xls][Spt-BH.xls]B___433"/>
      <sheetName val="[Spt-BH.xls][Spt-BH.xls]B___434"/>
      <sheetName val="[Spt-BH.xls][Spt-BH.xls]_Sp_105"/>
      <sheetName val="[Spt-BH.xls][Spt-BH.xls]_Sp_162"/>
      <sheetName val="[Spt-BH.xls][Spt-BH.xls]B___697"/>
      <sheetName val="[Spt-BH.xls][Spt-BH.xls]B___698"/>
      <sheetName val="[Spt-BH.xls][Spt-BH.xls]_Sp_163"/>
      <sheetName val="[Spt-BH.xls][Spt-BH.xls]B___699"/>
      <sheetName val="[Spt-BH.xls][Spt-BH.xls]B___700"/>
      <sheetName val="[Spt-BH.xls][Spt-BH.xls]B___701"/>
      <sheetName val="[Spt-BH.xls][Spt-BH.xls]B___702"/>
      <sheetName val="[Spt-BH.xls][Spt-BH.xls]B___703"/>
      <sheetName val="[Spt-BH.xls][Spt-BH.xls]B___704"/>
      <sheetName val="[Spt-BH.xls][Spt-BH.xls]_Sp_164"/>
      <sheetName val="[Spt-BH.xls][Spt-BH.xls]B___705"/>
      <sheetName val="[Spt-BH.xls][Spt-BH.xls]B___706"/>
      <sheetName val="[Spt-BH.xls][Spt-BH.xls]B___707"/>
      <sheetName val="[Spt-BH.xls][Spt-BH.xls]_Sp_107"/>
      <sheetName val="[Spt-BH.xls][Spt-BH.xls]B___435"/>
      <sheetName val="[Spt-BH.xls][Spt-BH.xls]B___436"/>
      <sheetName val="[Spt-BH.xls][Spt-BH.xls]B___437"/>
      <sheetName val="[Spt-BH.xls][Spt-BH.xls]B___438"/>
      <sheetName val="[Spt-BH.xls][Spt-BH.xls]_Sp_109"/>
      <sheetName val="[Spt-BH.xls][Spt-BH.xls]B___439"/>
      <sheetName val="[Spt-BH.xls][Spt-BH.xls]B___440"/>
      <sheetName val="[Spt-BH.xls][Spt-BH.xls]B___441"/>
      <sheetName val="[Spt-BH.xls][Spt-BH.xls]B___448"/>
      <sheetName val="[Spt-BH.xls][Spt-BH.xls]B___449"/>
      <sheetName val="[Spt-BH.xls][Spt-BH.xls]B___450"/>
      <sheetName val="[Spt-BH.xls][Spt-BH.xls]_Sp_110"/>
      <sheetName val="[Spt-BH.xls][Spt-BH.xls]B___451"/>
      <sheetName val="[Spt-BH.xls][Spt-BH.xls]B___452"/>
      <sheetName val="[Spt-BH.xls][Spt-BH.xls]B___453"/>
      <sheetName val="[Spt-BH.xls][Spt-BH.xls]_Sp_108"/>
      <sheetName val="[Spt-BH.xls][Spt-BH.xls]B___442"/>
      <sheetName val="[Spt-BH.xls][Spt-BH.xls]B___443"/>
      <sheetName val="[Spt-BH.xls][Spt-BH.xls]B___444"/>
      <sheetName val="[Spt-BH.xls][Spt-BH.xls]B___445"/>
      <sheetName val="[Spt-BH.xls][Spt-BH.xls]B___446"/>
      <sheetName val="[Spt-BH.xls][Spt-BH.xls]B___447"/>
      <sheetName val="[Spt-BH.xls][Spt-BH.xls]_Sp_111"/>
      <sheetName val="[Spt-BH.xls][Spt-BH.xls]B___454"/>
      <sheetName val="[Spt-BH.xls][Spt-BH.xls]B___455"/>
      <sheetName val="[Spt-BH.xls][Spt-BH.xls]_Sp_129"/>
      <sheetName val="[Spt-BH.xls][Spt-BH.xls]B___456"/>
      <sheetName val="[Spt-BH.xls][Spt-BH.xls]B___457"/>
      <sheetName val="[Spt-BH.xls][Spt-BH.xls]B___458"/>
      <sheetName val="[Spt-BH.xls][Spt-BH.xls]B___459"/>
      <sheetName val="[Spt-BH.xls][Spt-BH.xls]B___544"/>
      <sheetName val="[Spt-BH.xls][Spt-BH.xls]B___545"/>
      <sheetName val="[Spt-BH.xls][Spt-BH.xls]B___546"/>
      <sheetName val="[Spt-BH.xls][Spt-BH.xls]B___547"/>
      <sheetName val="[Spt-BH.xls][Spt-BH.xls]B___548"/>
      <sheetName val="[Spt-BH.xls]B____x005f_x0004_______32"/>
      <sheetName val="[Spt-BH.xls]B___x005f_x0000__x005f_x0004_32"/>
      <sheetName val="[Spt-BH.xls][Spt-BH.xls]B___549"/>
      <sheetName val="[Spt-BH.xls][Spt-BH.xls]_Sp_112"/>
      <sheetName val="[Spt-BH.xls][Spt-BH.xls]B___460"/>
      <sheetName val="[Spt-BH.xls][Spt-BH.xls]B___461"/>
      <sheetName val="[Spt-BH.xls][Spt-BH.xls]_Sp_113"/>
      <sheetName val="[Spt-BH.xls][Spt-BH.xls]B___462"/>
      <sheetName val="[Spt-BH.xls][Spt-BH.xls]B___463"/>
      <sheetName val="[Spt-BH.xls][Spt-BH.xls]B___464"/>
      <sheetName val="[Spt-BH.xls][Spt-BH.xls]B___465"/>
      <sheetName val="[Spt-BH.xls][Spt-BH.xls]B___466"/>
      <sheetName val="[Spt-BH.xls][Spt-BH.xls]B___467"/>
      <sheetName val="[Spt-BH.xls][Spt-BH.xls]_Sp_115"/>
      <sheetName val="[Spt-BH.xls][Spt-BH.xls]B___468"/>
      <sheetName val="[Spt-BH.xls][Spt-BH.xls]B___469"/>
      <sheetName val="[Spt-BH.xls][Spt-BH.xls]B___470"/>
      <sheetName val="[Spt-BH.xls][Spt-BH.xls]B___471"/>
      <sheetName val="[Spt-BH.xls][Spt-BH.xls]B___478"/>
      <sheetName val="[Spt-BH.xls][Spt-BH.xls]B___479"/>
      <sheetName val="[Spt-BH.xls][Spt-BH.xls]B___480"/>
      <sheetName val="[Spt-BH.xls][Spt-BH.xls]_Sp_116"/>
      <sheetName val="[Spt-BH.xls][Spt-BH.xls]B___481"/>
      <sheetName val="[Spt-BH.xls][Spt-BH.xls]B___482"/>
      <sheetName val="[Spt-BH.xls]B____x005f_x0004_______33"/>
      <sheetName val="[Spt-BH.xls]B___x005f_x0000__x005f_x0004_33"/>
      <sheetName val="[Spt-BH.xls][Spt-BH.xls]B___483"/>
      <sheetName val="[Spt-BH.xls][Spt-BH.xls]B___484"/>
      <sheetName val="[Spt-BH.xls][Spt-BH.xls]B___485"/>
      <sheetName val="[Spt-BH.xls][Spt-BH.xls]B___486"/>
      <sheetName val="[Spt-BH.xls][Spt-BH.xls]_Sp_119"/>
      <sheetName val="[Spt-BH.xls][Spt-BH.xls]B___487"/>
      <sheetName val="[Spt-BH.xls][Spt-BH.xls]B___488"/>
      <sheetName val="[Spt-BH.xls]B____x005f_x0004_______35"/>
      <sheetName val="[Spt-BH.xls]B___x005f_x0000__x005f_x0004_35"/>
      <sheetName val="[Spt-BH.xls][Spt-BH.xls]B___489"/>
      <sheetName val="[Spt-BH.xls][Spt-BH.xls]_Sp_114"/>
      <sheetName val="[Spt-BH.xls][Spt-BH.xls]B___472"/>
      <sheetName val="[Spt-BH.xls][Spt-BH.xls]B___473"/>
      <sheetName val="[Spt-BH.xls][Spt-BH.xls]B___474"/>
      <sheetName val="[Spt-BH.xls][Spt-BH.xls]B___475"/>
      <sheetName val="[Spt-BH.xls][Spt-BH.xls]B___476"/>
      <sheetName val="[Spt-BH.xls][Spt-BH.xls]B___477"/>
      <sheetName val="[Spt-BH.xls]B____x005f_x0004_______34"/>
      <sheetName val="[Spt-BH.xls]B___x005f_x0000__x005f_x0004_34"/>
      <sheetName val="[Spt-BH.xls][Spt-BH.xls]B___490"/>
      <sheetName val="[Spt-BH.xls][Spt-BH.xls]B___491"/>
      <sheetName val="[Spt-BH.xls][Spt-BH.xls]B___492"/>
      <sheetName val="[Spt-BH.xls][Spt-BH.xls]_Sp_126"/>
      <sheetName val="[Spt-BH.xls][Spt-BH.xls]B___493"/>
      <sheetName val="[Spt-BH.xls][Spt-BH.xls]B___494"/>
      <sheetName val="[Spt-BH.xls]B____x005f_x0004_______36"/>
      <sheetName val="[Spt-BH.xls]B___x005f_x0000__x005f_x0004_36"/>
      <sheetName val="[Spt-BH.xls][Spt-BH.xls]B___495"/>
      <sheetName val="[Spt-BH.xls][Spt-BH.xls]B___526"/>
      <sheetName val="[Spt-BH.xls][Spt-BH.xls]B___527"/>
      <sheetName val="[Spt-BH.xls][Spt-BH.xls]_Sp_128"/>
      <sheetName val="[Spt-BH.xls][Spt-BH.xls]B___528"/>
      <sheetName val="[Spt-BH.xls][Spt-BH.xls]B___529"/>
      <sheetName val="[Spt-BH.xls][Spt-BH.xls]B___530"/>
      <sheetName val="[Spt-BH.xls]B____x005f_x0004_______37"/>
      <sheetName val="[Spt-BH.xls]B___x005f_x0000__x005f_x0004_37"/>
      <sheetName val="[Spt-BH.xls][Spt-BH.xls]B___531"/>
      <sheetName val="[Spt-BH.xls][Spt-BH.xls]_Sp_118"/>
      <sheetName val="[Spt-BH.xls][Spt-BH.xls]_Sp_117"/>
      <sheetName val="[Spt-BH.xls][Spt-BH.xls]_Sp_125"/>
      <sheetName val="[Spt-BH.xls][Spt-BH.xls]B___520"/>
      <sheetName val="[Spt-BH.xls][Spt-BH.xls]B___521"/>
      <sheetName val="[Spt-BH.xls][Spt-BH.xls]B___522"/>
      <sheetName val="[Spt-BH.xls][Spt-BH.xls]B___523"/>
      <sheetName val="[Spt-BH.xls][Spt-BH.xls]B___524"/>
      <sheetName val="[Spt-BH.xls][Spt-BH.xls]B___525"/>
      <sheetName val="_Spt-BH.xls_B@_"/>
      <sheetName val="_Spt-BH.xls_B@___x0004_@_____$__"/>
      <sheetName val="[Spt-BH.xls][Spt-BH.xls]B___496"/>
      <sheetName val="[Spt-BH.xls][Spt-BH.xls]B___497"/>
      <sheetName val="[Spt-BH.xls][Spt-BH.xls]_Sp_120"/>
      <sheetName val="[Spt-BH.xls][Spt-BH.xls]B___498"/>
      <sheetName val="[Spt-BH.xls][Spt-BH.xls]B___499"/>
      <sheetName val="[Spt-BH.xls][Spt-BH.xls]B___500"/>
      <sheetName val="[Spt-BH.xls][Spt-BH.xls]B___501"/>
      <sheetName val="[Spt-BH.xls][Spt-BH.xls]_Sp_122"/>
      <sheetName val="[Spt-BH.xls][Spt-BH.xls]B___508"/>
      <sheetName val="[Spt-BH.xls][Spt-BH.xls]B___509"/>
      <sheetName val="[Spt-BH.xls][Spt-BH.xls]_Sp_123"/>
      <sheetName val="[Spt-BH.xls][Spt-BH.xls]B___510"/>
      <sheetName val="[Spt-BH.xls][Spt-BH.xls]B___511"/>
      <sheetName val="[Spt-BH.xls][Spt-BH.xls]B___512"/>
      <sheetName val="[Spt-BH.xls][Spt-BH.xls]B___513"/>
      <sheetName val="[Spt-BH.xls][Spt-BH.xls]B___514"/>
      <sheetName val="[Spt-BH.xls][Spt-BH.xls]B___515"/>
      <sheetName val="[Spt-BH.xls][Spt-BH.xls]_Sp_124"/>
      <sheetName val="[Spt-BH.xls][Spt-BH.xls]B___516"/>
      <sheetName val="[Spt-BH.xls][Spt-BH.xls]B___517"/>
      <sheetName val="[Spt-BH.xls][Spt-BH.xls]B___518"/>
      <sheetName val="[Spt-BH.xls]B____x005f_x0004_______39"/>
      <sheetName val="[Spt-BH.xls]B___x005f_x0000__x005f_x0004_39"/>
      <sheetName val="[Spt-BH.xls][Spt-BH.xls]B___519"/>
      <sheetName val="[Spt-BH.xls][Spt-BH.xls]_Sp_121"/>
      <sheetName val="[Spt-BH.xls][Spt-BH.xls]B___502"/>
      <sheetName val="[Spt-BH.xls][Spt-BH.xls]B___503"/>
      <sheetName val="[Spt-BH.xls][Spt-BH.xls]B___504"/>
      <sheetName val="[Spt-BH.xls][Spt-BH.xls]B___505"/>
      <sheetName val="[Spt-BH.xls][Spt-BH.xls]B___506"/>
      <sheetName val="[Spt-BH.xls][Spt-BH.xls]B___507"/>
      <sheetName val="[Spt-BH.xls]B____x005f_x0004_______38"/>
      <sheetName val="[Spt-BH.xls]B___x005f_x0000__x005f_x0004_38"/>
      <sheetName val="[Spt-BH.xls][Spt-BH.xls]B___538"/>
      <sheetName val="[Spt-BH.xls][Spt-BH.xls]B___539"/>
      <sheetName val="[Spt-BH.xls][Spt-BH.xls]B___540"/>
      <sheetName val="[Spt-BH.xls][Spt-BH.xls]B___541"/>
      <sheetName val="[Spt-BH.xls][Spt-BH.xls]B___542"/>
      <sheetName val="[Spt-BH.xls][Spt-BH.xls]B___543"/>
      <sheetName val="[Spt-BH.xls][Spt-BH.xls]_Sp_127"/>
      <sheetName val="[Spt-BH.xls][Spt-BH.xls]B___532"/>
      <sheetName val="[Spt-BH.xls][Spt-BH.xls]B___533"/>
      <sheetName val="[Spt-BH.xls][Spt-BH.xls]B___534"/>
      <sheetName val="[Spt-BH.xls][Spt-BH.xls]B___535"/>
      <sheetName val="[Spt-BH.xls][Spt-BH.xls]B___536"/>
      <sheetName val="[Spt-BH.xls][Spt-BH.xls]B___537"/>
      <sheetName val="[Spt-BH.xls]B____x005f_x0004_______40"/>
      <sheetName val="[Spt-BH.xls]B___x005f_x0000__x005f_x0004_40"/>
      <sheetName val="[Spt-BH.xls][Spt-BH.xls]B___662"/>
      <sheetName val="[Spt-BH.xls][Spt-BH.xls]B___663"/>
      <sheetName val="[Spt-BH.xls][Spt-BH.xls]B___667"/>
      <sheetName val="[Spt-BH.xls][Spt-BH.xls]B___668"/>
      <sheetName val="[Spt-BH.xls][Spt-BH.xls]_Sp_157"/>
      <sheetName val="[Spt-BH.xls][Spt-BH.xls]B___669"/>
      <sheetName val="[Spt-BH.xls][Spt-BH.xls]B___670"/>
      <sheetName val="[Spt-BH.xls][Spt-BH.xls]B___671"/>
      <sheetName val="[Spt-BH.xls][Spt-BH.xls]_Sp_156"/>
      <sheetName val="[Spt-BH.xls][Spt-BH.xls]B___664"/>
      <sheetName val="[Spt-BH.xls][Spt-BH.xls]B___665"/>
      <sheetName val="[Spt-BH.xls][Spt-BH.xls]B___666"/>
      <sheetName val="[Spt-BH.xls][Spt-BH.xls]_Sp_144"/>
      <sheetName val="[Spt-BH.xls][Spt-BH.xls]_Sp_131"/>
      <sheetName val="[Spt-BH.xls][Spt-BH.xls]B___556"/>
      <sheetName val="[Spt-BH.xls][Spt-BH.xls]B___557"/>
      <sheetName val="[Spt-BH.xls][Spt-BH.xls]_Sp_133"/>
      <sheetName val="[Spt-BH.xls][Spt-BH.xls]B___558"/>
      <sheetName val="[Spt-BH.xls][Spt-BH.xls]B___559"/>
      <sheetName val="[Spt-BH.xls][Spt-BH.xls]B___560"/>
      <sheetName val="[Spt-BH.xls][Spt-BH.xls]B___561"/>
      <sheetName val="[Spt-BH.xls][Spt-BH.xls]B___568"/>
      <sheetName val="[Spt-BH.xls][Spt-BH.xls]B___569"/>
      <sheetName val="[Spt-BH.xls][Spt-BH.xls]_Sp_134"/>
      <sheetName val="[Spt-BH.xls][Spt-BH.xls]B___570"/>
      <sheetName val="[Spt-BH.xls][Spt-BH.xls]B___571"/>
      <sheetName val="[Spt-BH.xls][Spt-BH.xls]B___572"/>
      <sheetName val="[Spt-BH.xls]B____x005f_x0004_______42"/>
      <sheetName val="[Spt-BH.xls]B___x005f_x0000__x005f_x0004_42"/>
      <sheetName val="[Spt-BH.xls][Spt-BH.xls]B___573"/>
      <sheetName val="[Spt-BH.xls][Spt-BH.xls]_Sp_130"/>
      <sheetName val="[Spt-BH.xls][Spt-BH.xls]B___550"/>
      <sheetName val="[Spt-BH.xls][Spt-BH.xls]B___551"/>
      <sheetName val="[Spt-BH.xls][Spt-BH.xls]B___552"/>
      <sheetName val="[Spt-BH.xls][Spt-BH.xls]B___553"/>
      <sheetName val="[Spt-BH.xls][Spt-BH.xls]B___554"/>
      <sheetName val="[Spt-BH.xls][Spt-BH.xls]B___555"/>
      <sheetName val="[Spt-BH.xls]B____x005f_x0004_______41"/>
      <sheetName val="[Spt-BH.xls]B___x005f_x0000__x005f_x0004_41"/>
      <sheetName val="[Spt-BH.xls][Spt-BH.xls]_Sp_132"/>
      <sheetName val="[Spt-BH.xls][Spt-BH.xls]B___562"/>
      <sheetName val="[Spt-BH.xls][Spt-BH.xls]B___563"/>
      <sheetName val="[Spt-BH.xls][Spt-BH.xls]B___564"/>
      <sheetName val="[Spt-BH.xls][Spt-BH.xls]B___565"/>
      <sheetName val="[Spt-BH.xls][Spt-BH.xls]B___566"/>
      <sheetName val="[Spt-BH.xls][Spt-BH.xls]B___567"/>
      <sheetName val="[Spt-BH.xls][Spt-BH.xls]_Sp_139"/>
      <sheetName val="[Spt-BH.xls][Spt-BH.xls]_Sp_136"/>
      <sheetName val="[Spt-BH.xls][Spt-BH.xls]_Sp_137"/>
      <sheetName val="[Spt-BH.xls][Spt-BH.xls]_Sp_135"/>
      <sheetName val="[Spt-BH.xls][Spt-BH.xls]_Sp_138"/>
      <sheetName val="[Spt-BH.xls][Spt-BH.xls]_Sp_140"/>
      <sheetName val="[Spt-BH.xls][Spt-BH.xls]B___574"/>
      <sheetName val="[Spt-BH.xls][Spt-BH.xls]B___575"/>
      <sheetName val="[Spt-BH.xls][Spt-BH.xls]_Sp_143"/>
      <sheetName val="[Spt-BH.xls][Spt-BH.xls]B___576"/>
      <sheetName val="[Spt-BH.xls][Spt-BH.xls]B___577"/>
      <sheetName val="[Spt-BH.xls][Spt-BH.xls]B___578"/>
      <sheetName val="[Spt-BH.xls][Spt-BH.xls]B___579"/>
      <sheetName val="[Spt-BH.xls][Spt-BH.xls]_Sp_141"/>
      <sheetName val="[Spt-BH.xls][Spt-BH.xls]_Sp_142"/>
      <sheetName val="[Spt-BH.xls][Spt-BH.xls]B___580"/>
      <sheetName val="[Spt-BH.xls][Spt-BH.xls]B___581"/>
      <sheetName val="[Spt-BH.xls][Spt-BH.xls]_Sp_155"/>
      <sheetName val="[Spt-BH.xls][Spt-BH.xls]B___582"/>
      <sheetName val="[Spt-BH.xls][Spt-BH.xls]B___583"/>
      <sheetName val="[Spt-BH.xls][Spt-BH.xls]B___584"/>
      <sheetName val="[Spt-BH.xls][Spt-BH.xls]_Sp_154"/>
      <sheetName val="[Spt-BH.xls][Spt-BH.xls]_Sp_152"/>
      <sheetName val="[Spt-BH.xls][Spt-BH.xls]_Sp_150"/>
      <sheetName val="[Spt-BH.xls][Spt-BH.xls]B___590"/>
      <sheetName val="[Spt-BH.xls][Spt-BH.xls]B___591"/>
      <sheetName val="[Spt-BH.xls][Spt-BH.xls]B___592"/>
      <sheetName val="[Spt-BH.xls][Spt-BH.xls]B___593"/>
      <sheetName val="[Spt-BH.xls][Spt-BH.xls]B___594"/>
      <sheetName val="[Spt-BH.xls][Spt-BH.xls]B___608"/>
      <sheetName val="[Spt-BH.xls][Spt-BH.xls]B___609"/>
      <sheetName val="[Spt-BH.xls][Spt-BH.xls]_Sp_145"/>
      <sheetName val="[Spt-BH.xls][Spt-BH.xls]B___610"/>
      <sheetName val="[Spt-BH.xls][Spt-BH.xls]B___611"/>
      <sheetName val="[Spt-BH.xls][Spt-BH.xls]B___612"/>
      <sheetName val="[Spt-BH.xls][Spt-BH.xls]B___595"/>
      <sheetName val="[Spt-BH.xls]B____x005f_x0004_______43"/>
      <sheetName val="[Spt-BH.xls]B___x005f_x0000__x005f_x0004_43"/>
      <sheetName val="[Spt-BH.xls][Spt-BH.xls]B___613"/>
      <sheetName val="[Spt-BH.xls][Spt-BH.xls]B___585"/>
      <sheetName val="[Spt-BH.xls][Spt-BH.xls]B___586"/>
      <sheetName val="[Spt-BH.xls][Spt-BH.xls]B___587"/>
      <sheetName val="[Spt-BH.xls][Spt-BH.xls]B___588"/>
      <sheetName val="[Spt-BH.xls][Spt-BH.xls]B___589"/>
      <sheetName val="[Spt-BH.xls][Spt-BH.xls]B___596"/>
      <sheetName val="[Spt-BH.xls][Spt-BH.xls]B___597"/>
      <sheetName val="[Spt-BH.xls][Spt-BH.xls]B___598"/>
      <sheetName val="[Spt-BH.xls][Spt-BH.xls]B___599"/>
      <sheetName val="[Spt-BH.xls][Spt-BH.xls]B___600"/>
      <sheetName val="[Spt-BH.xls][Spt-BH.xls]B___601"/>
      <sheetName val="[Spt-BH.xls][Spt-BH.xls]B___602"/>
      <sheetName val="[Spt-BH.xls][Spt-BH.xls]B___603"/>
      <sheetName val="[Spt-BH.xls][Spt-BH.xls]B___604"/>
      <sheetName val="[Spt-BH.xls][Spt-BH.xls]B___605"/>
      <sheetName val="[Spt-BH.xls][Spt-BH.xls]B___606"/>
      <sheetName val="[Spt-BH.xls][Spt-BH.xls]B___607"/>
      <sheetName val="[Spt-BH.xls][Spt-BH.xls]B___626"/>
      <sheetName val="[Spt-BH.xls][Spt-BH.xls]B___627"/>
      <sheetName val="[Spt-BH.xls][Spt-BH.xls]_Sp_147"/>
      <sheetName val="[Spt-BH.xls][Spt-BH.xls]B___628"/>
      <sheetName val="[Spt-BH.xls][Spt-BH.xls]B___629"/>
      <sheetName val="[Spt-BH.xls][Spt-BH.xls]B___630"/>
      <sheetName val="[Spt-BH.xls][Spt-BH.xls]B___631"/>
      <sheetName val="[Spt-BH.xls][Spt-BH.xls]B___614"/>
      <sheetName val="[Spt-BH.xls][Spt-BH.xls]B___615"/>
      <sheetName val="[Spt-BH.xls][Spt-BH.xls]B___616"/>
      <sheetName val="[Spt-BH.xls][Spt-BH.xls]B___617"/>
      <sheetName val="[Spt-BH.xls][Spt-BH.xls]B___618"/>
      <sheetName val="[Spt-BH.xls][Spt-BH.xls]B___619"/>
      <sheetName val="[Spt-BH.xls][Spt-BH.xls]B___638"/>
      <sheetName val="[Spt-BH.xls][Spt-BH.xls]B___639"/>
      <sheetName val="[Spt-BH.xls][Spt-BH.xls]_Sp_148"/>
      <sheetName val="[Spt-BH.xls][Spt-BH.xls]B___640"/>
      <sheetName val="[Spt-BH.xls][Spt-BH.xls]B___641"/>
      <sheetName val="[Spt-BH.xls][Spt-BH.xls]B___642"/>
      <sheetName val="[Spt-BH.xls]B____x005f_x0004_______45"/>
      <sheetName val="[Spt-BH.xls]B___x005f_x0000__x005f_x0004_45"/>
      <sheetName val="[Spt-BH.xls][Spt-BH.xls]B___643"/>
      <sheetName val="[Spt-BH.xls][Spt-BH.xls]B___620"/>
      <sheetName val="[Spt-BH.xls][Spt-BH.xls]B___621"/>
      <sheetName val="[Spt-BH.xls][Spt-BH.xls]B___622"/>
      <sheetName val="[Spt-BH.xls][Spt-BH.xls]B___623"/>
      <sheetName val="[Spt-BH.xls][Spt-BH.xls]B___624"/>
      <sheetName val="[Spt-BH.xls][Spt-BH.xls]B___625"/>
      <sheetName val="[Spt-BH.xls]B____x005f_x0004_______44"/>
      <sheetName val="[Spt-BH.xls]B___x005f_x0000__x005f_x0004_44"/>
      <sheetName val="[Spt-BH.xls][Spt-BH.xls]_Sp_146"/>
      <sheetName val="[Spt-BH.xls][Spt-BH.xls]B___632"/>
      <sheetName val="[Spt-BH.xls][Spt-BH.xls]B___633"/>
      <sheetName val="[Spt-BH.xls][Spt-BH.xls]B___634"/>
      <sheetName val="[Spt-BH.xls][Spt-BH.xls]B___635"/>
      <sheetName val="[Spt-BH.xls][Spt-BH.xls]B___636"/>
      <sheetName val="[Spt-BH.xls][Spt-BH.xls]B___637"/>
      <sheetName val="[Spt-BH.xls]B____x005f_x0004_______46"/>
      <sheetName val="[Spt-BH.xls]B___x005f_x0000__x005f_x0004_46"/>
      <sheetName val="[Spt-BH.xls][Spt-BH.xls]_Sp_149"/>
      <sheetName val="[Spt-BH.xls][Spt-BH.xls]B___644"/>
      <sheetName val="[Spt-BH.xls][Spt-BH.xls]B___645"/>
      <sheetName val="[Spt-BH.xls][Spt-BH.xls]_Sp_151"/>
      <sheetName val="[Spt-BH.xls][Spt-BH.xls]B___646"/>
      <sheetName val="[Spt-BH.xls][Spt-BH.xls]B___647"/>
      <sheetName val="[Spt-BH.xls][Spt-BH.xls]B___648"/>
      <sheetName val="[Spt-BH.xls][Spt-BH.xls]B___649"/>
      <sheetName val="[Spt-BH.xls][Spt-BH.xls]B___650"/>
      <sheetName val="[Spt-BH.xls][Spt-BH.xls]B___651"/>
      <sheetName val="[Spt-BH.xls][Spt-BH.xls]B___652"/>
      <sheetName val="[Spt-BH.xls][Spt-BH.xls]B___653"/>
      <sheetName val="[Spt-BH.xls][Spt-BH.xls]B___654"/>
      <sheetName val="[Spt-BH.xls][Spt-BH.xls]B___655"/>
      <sheetName val="[Spt-BH.xls][Spt-BH.xls]_Sp_153"/>
      <sheetName val="[Spt-BH.xls][Spt-BH.xls]B___656"/>
      <sheetName val="[Spt-BH.xls][Spt-BH.xls]B___657"/>
      <sheetName val="[Spt-BH.xls][Spt-BH.xls]B___658"/>
      <sheetName val="[Spt-BH.xls][Spt-BH.xls]B___659"/>
      <sheetName val="[Spt-BH.xls][Spt-BH.xls]B___660"/>
      <sheetName val="[Spt-BH.xls][Spt-BH.xls]B___661"/>
      <sheetName val="[Spt-BH.xls][Spt-BH.xls]B___672"/>
      <sheetName val="[Spt-BH.xls][Spt-BH.xls]B___673"/>
      <sheetName val="[Spt-BH.xls][Spt-BH.xls]_Sp_158"/>
      <sheetName val="[Spt-BH.xls][Spt-BH.xls]B___674"/>
      <sheetName val="[Spt-BH.xls][Spt-BH.xls]B___675"/>
      <sheetName val="[Spt-BH.xls][Spt-BH.xls]B___676"/>
      <sheetName val="[Spt-BH.xls][Spt-BH.xls]B___677"/>
      <sheetName val="[Spt-BH.xls][Spt-BH.xls]B___678"/>
      <sheetName val="[Spt-BH.xls][Spt-BH.xls]B___679"/>
      <sheetName val="[Spt-BH.xls][Spt-BH.xls]B___680"/>
      <sheetName val="[Spt-BH.xls][Spt-BH.xls]B___681"/>
      <sheetName val="[Spt-BH.xls][Spt-BH.xls]_Sp_161"/>
      <sheetName val="[Spt-BH.xls][Spt-BH.xls]B___692"/>
      <sheetName val="[Spt-BH.xls][Spt-BH.xls]B___693"/>
      <sheetName val="[Spt-BH.xls][Spt-BH.xls]B___694"/>
      <sheetName val="[Spt-BH.xls][Spt-BH.xls]B___695"/>
      <sheetName val="[Spt-BH.xls][Spt-BH.xls]B___696"/>
      <sheetName val="[Spt-BH.xls][Spt-BH.xls]_Sp_159"/>
      <sheetName val="[Spt-BH.xls][Spt-BH.xls]B___682"/>
      <sheetName val="[Spt-BH.xls][Spt-BH.xls]B___683"/>
      <sheetName val="[Spt-BH.xls][Spt-BH.xls]B___684"/>
      <sheetName val="[Spt-BH.xls][Spt-BH.xls]B___685"/>
      <sheetName val="[Spt-BH.xls][Spt-BH.xls]B___686"/>
      <sheetName val="[Spt-BH.xls][Spt-BH.xls]_Sp_160"/>
      <sheetName val="[Spt-BH.xls][Spt-BH.xls]B___687"/>
      <sheetName val="[Spt-BH.xls][Spt-BH.xls]B___688"/>
      <sheetName val="[Spt-BH.xls][Spt-BH.xls]B___689"/>
      <sheetName val="[Spt-BH.xls][Spt-BH.xls]B___690"/>
      <sheetName val="[Spt-BH.xls][Spt-BH.xls]B___691"/>
      <sheetName val="[Spt-BH.xls][Spt-BH.xls]B___708"/>
      <sheetName val="[Spt-BH.xls][Spt-BH.xls]B___709"/>
      <sheetName val="[Spt-BH.xls][Spt-BH.xls]B___710"/>
      <sheetName val="[Spt-BH.xls][Spt-BH.xls]_Sp_165"/>
      <sheetName val="[Spt-BH.xls][Spt-BH.xls]B___711"/>
      <sheetName val="[Spt-BH.xls][Spt-BH.xls]B___712"/>
      <sheetName val="[Spt-BH.xls][Spt-BH.xls]B___723"/>
      <sheetName val="[Spt-BH.xls][Spt-BH.xls]B___724"/>
      <sheetName val="[Spt-BH.xls][Spt-BH.xls]B___725"/>
      <sheetName val="[Spt-BH.xls][Spt-BH.xls]_Sp_168"/>
      <sheetName val="[Spt-BH.xls][Spt-BH.xls]B___726"/>
      <sheetName val="[Spt-BH.xls][Spt-BH.xls]B___727"/>
      <sheetName val="[Spt-BH.xls][Spt-BH.xls]B___718"/>
      <sheetName val="[Spt-BH.xls][Spt-BH.xls]B___719"/>
      <sheetName val="[Spt-BH.xls][Spt-BH.xls]B___720"/>
      <sheetName val="[Spt-BH.xls][Spt-BH.xls]_Sp_167"/>
      <sheetName val="[Spt-BH.xls][Spt-BH.xls]B___721"/>
      <sheetName val="[Spt-BH.xls][Spt-BH.xls]B___722"/>
      <sheetName val="[Spt-BH.xls][Spt-BH.xls]B___713"/>
      <sheetName val="[Spt-BH.xls][Spt-BH.xls]B___714"/>
      <sheetName val="[Spt-BH.xls][Spt-BH.xls]B___715"/>
      <sheetName val="[Spt-BH.xls][Spt-BH.xls]_Sp_166"/>
      <sheetName val="[Spt-BH.xls][Spt-BH.xls]B___716"/>
      <sheetName val="[Spt-BH.xls][Spt-BH.xls]B___717"/>
      <sheetName val="rdamdata"/>
      <sheetName val="C-data"/>
      <sheetName val="maya"/>
      <sheetName val="P-Ins &amp; Bonds"/>
    </sheetNames>
    <sheetDataSet>
      <sheetData sheetId="0">
        <row r="1">
          <cell r="J1">
            <v>1.7453292519943295E-2</v>
          </cell>
        </row>
      </sheetData>
      <sheetData sheetId="1">
        <row r="1">
          <cell r="J1">
            <v>1.7453292519943295E-2</v>
          </cell>
        </row>
      </sheetData>
      <sheetData sheetId="2">
        <row r="1">
          <cell r="J1">
            <v>1.7453292519943295E-2</v>
          </cell>
        </row>
      </sheetData>
      <sheetData sheetId="3" refreshError="1">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1">
          <cell r="J1">
            <v>1.7453292519943295E-2</v>
          </cell>
        </row>
      </sheetData>
      <sheetData sheetId="46"/>
      <sheetData sheetId="47"/>
      <sheetData sheetId="48" refreshError="1"/>
      <sheetData sheetId="49" refreshError="1"/>
      <sheetData sheetId="50" refreshError="1"/>
      <sheetData sheetId="51" refreshError="1"/>
      <sheetData sheetId="52" refreshError="1"/>
      <sheetData sheetId="53">
        <row r="1">
          <cell r="J1">
            <v>1.7453292519943295E-2</v>
          </cell>
        </row>
      </sheetData>
      <sheetData sheetId="54">
        <row r="1">
          <cell r="J1">
            <v>1.7453292519943295E-2</v>
          </cell>
        </row>
      </sheetData>
      <sheetData sheetId="55" refreshError="1"/>
      <sheetData sheetId="56">
        <row r="1">
          <cell r="J1">
            <v>1.7453292519943295E-2</v>
          </cell>
        </row>
      </sheetData>
      <sheetData sheetId="57">
        <row r="1">
          <cell r="J1">
            <v>1.7453292519943295E-2</v>
          </cell>
        </row>
      </sheetData>
      <sheetData sheetId="58">
        <row r="1">
          <cell r="J1">
            <v>1.7453292519943295E-2</v>
          </cell>
        </row>
      </sheetData>
      <sheetData sheetId="59">
        <row r="1">
          <cell r="J1">
            <v>1.7453292519943295E-2</v>
          </cell>
        </row>
      </sheetData>
      <sheetData sheetId="60">
        <row r="1">
          <cell r="J1">
            <v>1.7453292519943295E-2</v>
          </cell>
        </row>
      </sheetData>
      <sheetData sheetId="61">
        <row r="1">
          <cell r="J1">
            <v>1.7453292519943295E-2</v>
          </cell>
        </row>
      </sheetData>
      <sheetData sheetId="62">
        <row r="2">
          <cell r="B2">
            <v>1</v>
          </cell>
        </row>
      </sheetData>
      <sheetData sheetId="63">
        <row r="2">
          <cell r="B2">
            <v>1</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ow r="1">
          <cell r="J1">
            <v>1.7453292519943295E-2</v>
          </cell>
        </row>
      </sheetData>
      <sheetData sheetId="232">
        <row r="1">
          <cell r="J1">
            <v>1.7453292519943295E-2</v>
          </cell>
        </row>
      </sheetData>
      <sheetData sheetId="233">
        <row r="1">
          <cell r="J1">
            <v>1.7453292519943295E-2</v>
          </cell>
        </row>
      </sheetData>
      <sheetData sheetId="234">
        <row r="1">
          <cell r="J1">
            <v>1.7453292519943295E-2</v>
          </cell>
        </row>
      </sheetData>
      <sheetData sheetId="235">
        <row r="1">
          <cell r="J1">
            <v>1.7453292519943295E-2</v>
          </cell>
        </row>
      </sheetData>
      <sheetData sheetId="236">
        <row r="1">
          <cell r="J1">
            <v>1.7453292519943295E-2</v>
          </cell>
        </row>
      </sheetData>
      <sheetData sheetId="237">
        <row r="1">
          <cell r="J1">
            <v>1.7453292519943295E-2</v>
          </cell>
        </row>
      </sheetData>
      <sheetData sheetId="238">
        <row r="1">
          <cell r="J1">
            <v>1.7453292519943295E-2</v>
          </cell>
        </row>
      </sheetData>
      <sheetData sheetId="239">
        <row r="1">
          <cell r="J1">
            <v>1.7453292519943295E-2</v>
          </cell>
        </row>
      </sheetData>
      <sheetData sheetId="240">
        <row r="1">
          <cell r="J1">
            <v>1.7453292519943295E-2</v>
          </cell>
        </row>
      </sheetData>
      <sheetData sheetId="241">
        <row r="1">
          <cell r="J1">
            <v>1.7453292519943295E-2</v>
          </cell>
        </row>
      </sheetData>
      <sheetData sheetId="242">
        <row r="1">
          <cell r="J1">
            <v>1.7453292519943295E-2</v>
          </cell>
        </row>
      </sheetData>
      <sheetData sheetId="243">
        <row r="1">
          <cell r="J1">
            <v>1.7453292519943295E-2</v>
          </cell>
        </row>
      </sheetData>
      <sheetData sheetId="244">
        <row r="1">
          <cell r="J1">
            <v>1.7453292519943295E-2</v>
          </cell>
        </row>
      </sheetData>
      <sheetData sheetId="245">
        <row r="1">
          <cell r="J1">
            <v>1.7453292519943295E-2</v>
          </cell>
        </row>
      </sheetData>
      <sheetData sheetId="246">
        <row r="1">
          <cell r="J1">
            <v>1.7453292519943295E-2</v>
          </cell>
        </row>
      </sheetData>
      <sheetData sheetId="247">
        <row r="1">
          <cell r="J1">
            <v>1.7453292519943295E-2</v>
          </cell>
        </row>
      </sheetData>
      <sheetData sheetId="248">
        <row r="1">
          <cell r="J1">
            <v>1.7453292519943295E-2</v>
          </cell>
        </row>
      </sheetData>
      <sheetData sheetId="249">
        <row r="1">
          <cell r="J1">
            <v>1.7453292519943295E-2</v>
          </cell>
        </row>
      </sheetData>
      <sheetData sheetId="250">
        <row r="1">
          <cell r="J1">
            <v>1.7453292519943295E-2</v>
          </cell>
        </row>
      </sheetData>
      <sheetData sheetId="251">
        <row r="1">
          <cell r="J1">
            <v>1.7453292519943295E-2</v>
          </cell>
        </row>
      </sheetData>
      <sheetData sheetId="252">
        <row r="1">
          <cell r="J1">
            <v>1.7453292519943295E-2</v>
          </cell>
        </row>
      </sheetData>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row r="1">
          <cell r="J1">
            <v>1.7453292519943295E-2</v>
          </cell>
        </row>
      </sheetData>
      <sheetData sheetId="279">
        <row r="1">
          <cell r="J1">
            <v>1.7453292519943295E-2</v>
          </cell>
        </row>
      </sheetData>
      <sheetData sheetId="280">
        <row r="1">
          <cell r="J1">
            <v>1.7453292519943295E-2</v>
          </cell>
        </row>
      </sheetData>
      <sheetData sheetId="281">
        <row r="1">
          <cell r="J1">
            <v>1.7453292519943295E-2</v>
          </cell>
        </row>
      </sheetData>
      <sheetData sheetId="282">
        <row r="1">
          <cell r="J1">
            <v>1.7453292519943295E-2</v>
          </cell>
        </row>
      </sheetData>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ow r="1">
          <cell r="J1">
            <v>1.7453292519943295E-2</v>
          </cell>
        </row>
      </sheetData>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ow r="1">
          <cell r="J1">
            <v>1.7453292519943295E-2</v>
          </cell>
        </row>
      </sheetData>
      <sheetData sheetId="335">
        <row r="1">
          <cell r="J1">
            <v>1.7453292519943295E-2</v>
          </cell>
        </row>
      </sheetData>
      <sheetData sheetId="336" refreshError="1"/>
      <sheetData sheetId="337">
        <row r="1">
          <cell r="J1">
            <v>1.7453292519943295E-2</v>
          </cell>
        </row>
      </sheetData>
      <sheetData sheetId="338">
        <row r="1">
          <cell r="J1">
            <v>1.7453292519943295E-2</v>
          </cell>
        </row>
      </sheetData>
      <sheetData sheetId="339">
        <row r="1">
          <cell r="J1">
            <v>1.7453292519943295E-2</v>
          </cell>
        </row>
      </sheetData>
      <sheetData sheetId="340">
        <row r="1">
          <cell r="J1">
            <v>1.7453292519943295E-2</v>
          </cell>
        </row>
      </sheetData>
      <sheetData sheetId="341">
        <row r="1">
          <cell r="J1">
            <v>1.7453292519943295E-2</v>
          </cell>
        </row>
      </sheetData>
      <sheetData sheetId="342">
        <row r="1">
          <cell r="J1">
            <v>1.7453292519943295E-2</v>
          </cell>
        </row>
      </sheetData>
      <sheetData sheetId="343">
        <row r="1">
          <cell r="J1">
            <v>1.7453292519943295E-2</v>
          </cell>
        </row>
      </sheetData>
      <sheetData sheetId="344" refreshError="1"/>
      <sheetData sheetId="345" refreshError="1"/>
      <sheetData sheetId="346">
        <row r="1">
          <cell r="J1">
            <v>1.7453292519943295E-2</v>
          </cell>
        </row>
      </sheetData>
      <sheetData sheetId="347">
        <row r="1">
          <cell r="J1">
            <v>1.7453292519943295E-2</v>
          </cell>
        </row>
      </sheetData>
      <sheetData sheetId="348">
        <row r="1">
          <cell r="J1">
            <v>1.7453292519943295E-2</v>
          </cell>
        </row>
      </sheetData>
      <sheetData sheetId="349">
        <row r="1">
          <cell r="J1">
            <v>1.7453292519943295E-2</v>
          </cell>
        </row>
      </sheetData>
      <sheetData sheetId="350">
        <row r="1">
          <cell r="J1">
            <v>1.7453292519943295E-2</v>
          </cell>
        </row>
      </sheetData>
      <sheetData sheetId="351">
        <row r="1">
          <cell r="J1">
            <v>1.7453292519943295E-2</v>
          </cell>
        </row>
      </sheetData>
      <sheetData sheetId="352">
        <row r="1">
          <cell r="J1">
            <v>1.7453292519943295E-2</v>
          </cell>
        </row>
      </sheetData>
      <sheetData sheetId="353">
        <row r="1">
          <cell r="J1">
            <v>1.7453292519943295E-2</v>
          </cell>
        </row>
      </sheetData>
      <sheetData sheetId="354">
        <row r="1">
          <cell r="J1">
            <v>1.7453292519943295E-2</v>
          </cell>
        </row>
      </sheetData>
      <sheetData sheetId="355">
        <row r="1">
          <cell r="J1">
            <v>1.7453292519943295E-2</v>
          </cell>
        </row>
      </sheetData>
      <sheetData sheetId="356">
        <row r="1">
          <cell r="J1">
            <v>1.7453292519943295E-2</v>
          </cell>
        </row>
      </sheetData>
      <sheetData sheetId="357">
        <row r="1">
          <cell r="J1">
            <v>1.7453292519943295E-2</v>
          </cell>
        </row>
      </sheetData>
      <sheetData sheetId="358">
        <row r="1">
          <cell r="J1">
            <v>1.7453292519943295E-2</v>
          </cell>
        </row>
      </sheetData>
      <sheetData sheetId="359">
        <row r="1">
          <cell r="J1">
            <v>1.7453292519943295E-2</v>
          </cell>
        </row>
      </sheetData>
      <sheetData sheetId="360">
        <row r="1">
          <cell r="J1">
            <v>1.7453292519943295E-2</v>
          </cell>
        </row>
      </sheetData>
      <sheetData sheetId="361">
        <row r="1">
          <cell r="J1">
            <v>1.7453292519943295E-2</v>
          </cell>
        </row>
      </sheetData>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ow r="1">
          <cell r="J1">
            <v>1.7453292519943295E-2</v>
          </cell>
        </row>
      </sheetData>
      <sheetData sheetId="368">
        <row r="1">
          <cell r="J1">
            <v>1.7453292519943295E-2</v>
          </cell>
        </row>
      </sheetData>
      <sheetData sheetId="369">
        <row r="1">
          <cell r="J1">
            <v>1.7453292519943295E-2</v>
          </cell>
        </row>
      </sheetData>
      <sheetData sheetId="370">
        <row r="1">
          <cell r="J1">
            <v>1.7453292519943295E-2</v>
          </cell>
        </row>
      </sheetData>
      <sheetData sheetId="371">
        <row r="1">
          <cell r="J1">
            <v>1.7453292519943295E-2</v>
          </cell>
        </row>
      </sheetData>
      <sheetData sheetId="372">
        <row r="1">
          <cell r="J1">
            <v>1.7453292519943295E-2</v>
          </cell>
        </row>
      </sheetData>
      <sheetData sheetId="373">
        <row r="1">
          <cell r="J1">
            <v>1.7453292519943295E-2</v>
          </cell>
        </row>
      </sheetData>
      <sheetData sheetId="374">
        <row r="1">
          <cell r="J1">
            <v>1.7453292519943295E-2</v>
          </cell>
        </row>
      </sheetData>
      <sheetData sheetId="375">
        <row r="1">
          <cell r="J1">
            <v>1.7453292519943295E-2</v>
          </cell>
        </row>
      </sheetData>
      <sheetData sheetId="376">
        <row r="1">
          <cell r="J1">
            <v>1.7453292519943295E-2</v>
          </cell>
        </row>
      </sheetData>
      <sheetData sheetId="377">
        <row r="1">
          <cell r="J1">
            <v>1.7453292519943295E-2</v>
          </cell>
        </row>
      </sheetData>
      <sheetData sheetId="378" refreshError="1"/>
      <sheetData sheetId="379" refreshError="1"/>
      <sheetData sheetId="380" refreshError="1"/>
      <sheetData sheetId="381" refreshError="1"/>
      <sheetData sheetId="382"/>
      <sheetData sheetId="383">
        <row r="1">
          <cell r="J1">
            <v>1.7453292519943295E-2</v>
          </cell>
        </row>
      </sheetData>
      <sheetData sheetId="384">
        <row r="1">
          <cell r="J1">
            <v>1.7453292519943295E-2</v>
          </cell>
        </row>
      </sheetData>
      <sheetData sheetId="385">
        <row r="1">
          <cell r="J1">
            <v>1.7453292519943295E-2</v>
          </cell>
        </row>
      </sheetData>
      <sheetData sheetId="386">
        <row r="1">
          <cell r="J1">
            <v>1.7453292519943295E-2</v>
          </cell>
        </row>
      </sheetData>
      <sheetData sheetId="387">
        <row r="1">
          <cell r="J1">
            <v>1.7453292519943295E-2</v>
          </cell>
        </row>
      </sheetData>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ow r="1">
          <cell r="J1">
            <v>1.7453292519943295E-2</v>
          </cell>
        </row>
      </sheetData>
      <sheetData sheetId="412">
        <row r="1">
          <cell r="J1">
            <v>1.7453292519943295E-2</v>
          </cell>
        </row>
      </sheetData>
      <sheetData sheetId="413" refreshError="1"/>
      <sheetData sheetId="414" refreshError="1"/>
      <sheetData sheetId="415" refreshError="1"/>
      <sheetData sheetId="416" refreshError="1"/>
      <sheetData sheetId="417">
        <row r="1">
          <cell r="J1">
            <v>1.7453292519943295E-2</v>
          </cell>
        </row>
      </sheetData>
      <sheetData sheetId="418">
        <row r="1">
          <cell r="J1">
            <v>1.7453292519943295E-2</v>
          </cell>
        </row>
      </sheetData>
      <sheetData sheetId="419">
        <row r="1">
          <cell r="J1">
            <v>1.7453292519943295E-2</v>
          </cell>
        </row>
      </sheetData>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ow r="1">
          <cell r="J1">
            <v>1.7453292519943295E-2</v>
          </cell>
        </row>
      </sheetData>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ow r="1">
          <cell r="J1">
            <v>1.7453292519943295E-2</v>
          </cell>
        </row>
      </sheetData>
      <sheetData sheetId="438">
        <row r="1">
          <cell r="J1">
            <v>1.7453292519943295E-2</v>
          </cell>
        </row>
      </sheetData>
      <sheetData sheetId="439">
        <row r="1">
          <cell r="J1">
            <v>1.7453292519943295E-2</v>
          </cell>
        </row>
      </sheetData>
      <sheetData sheetId="440">
        <row r="1">
          <cell r="J1">
            <v>1.7453292519943295E-2</v>
          </cell>
        </row>
      </sheetData>
      <sheetData sheetId="441">
        <row r="1">
          <cell r="J1">
            <v>1.7453292519943295E-2</v>
          </cell>
        </row>
      </sheetData>
      <sheetData sheetId="442">
        <row r="1">
          <cell r="J1">
            <v>1.7453292519943295E-2</v>
          </cell>
        </row>
      </sheetData>
      <sheetData sheetId="443">
        <row r="1">
          <cell r="J1">
            <v>1.7453292519943295E-2</v>
          </cell>
        </row>
      </sheetData>
      <sheetData sheetId="444">
        <row r="1">
          <cell r="J1">
            <v>1.7453292519943295E-2</v>
          </cell>
        </row>
      </sheetData>
      <sheetData sheetId="445">
        <row r="1">
          <cell r="J1">
            <v>1.7453292519943295E-2</v>
          </cell>
        </row>
      </sheetData>
      <sheetData sheetId="446">
        <row r="1">
          <cell r="J1">
            <v>1.7453292519943295E-2</v>
          </cell>
        </row>
      </sheetData>
      <sheetData sheetId="447">
        <row r="1">
          <cell r="J1">
            <v>1.7453292519943295E-2</v>
          </cell>
        </row>
      </sheetData>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ow r="1">
          <cell r="J1">
            <v>1.7453292519943295E-2</v>
          </cell>
        </row>
      </sheetData>
      <sheetData sheetId="468">
        <row r="1">
          <cell r="J1">
            <v>1.7453292519943295E-2</v>
          </cell>
        </row>
      </sheetData>
      <sheetData sheetId="469">
        <row r="1">
          <cell r="J1">
            <v>1.7453292519943295E-2</v>
          </cell>
        </row>
      </sheetData>
      <sheetData sheetId="470">
        <row r="1">
          <cell r="J1">
            <v>1.7453292519943295E-2</v>
          </cell>
        </row>
      </sheetData>
      <sheetData sheetId="471">
        <row r="1">
          <cell r="J1">
            <v>1.7453292519943295E-2</v>
          </cell>
        </row>
      </sheetData>
      <sheetData sheetId="472">
        <row r="1">
          <cell r="J1">
            <v>1.7453292519943295E-2</v>
          </cell>
        </row>
      </sheetData>
      <sheetData sheetId="473">
        <row r="1">
          <cell r="J1">
            <v>1.7453292519943295E-2</v>
          </cell>
        </row>
      </sheetData>
      <sheetData sheetId="474">
        <row r="1">
          <cell r="J1">
            <v>1.7453292519943295E-2</v>
          </cell>
        </row>
      </sheetData>
      <sheetData sheetId="475">
        <row r="1">
          <cell r="J1">
            <v>1.7453292519943295E-2</v>
          </cell>
        </row>
      </sheetData>
      <sheetData sheetId="476">
        <row r="1">
          <cell r="J1">
            <v>1.7453292519943295E-2</v>
          </cell>
        </row>
      </sheetData>
      <sheetData sheetId="477">
        <row r="1">
          <cell r="J1">
            <v>1.7453292519943295E-2</v>
          </cell>
        </row>
      </sheetData>
      <sheetData sheetId="478">
        <row r="1">
          <cell r="J1">
            <v>1.7453292519943295E-2</v>
          </cell>
        </row>
      </sheetData>
      <sheetData sheetId="479">
        <row r="1">
          <cell r="J1">
            <v>1.7453292519943295E-2</v>
          </cell>
        </row>
      </sheetData>
      <sheetData sheetId="480">
        <row r="1">
          <cell r="J1">
            <v>1.7453292519943295E-2</v>
          </cell>
        </row>
      </sheetData>
      <sheetData sheetId="481">
        <row r="1">
          <cell r="J1">
            <v>1.7453292519943295E-2</v>
          </cell>
        </row>
      </sheetData>
      <sheetData sheetId="482">
        <row r="1">
          <cell r="J1">
            <v>1.7453292519943295E-2</v>
          </cell>
        </row>
      </sheetData>
      <sheetData sheetId="483">
        <row r="1">
          <cell r="J1">
            <v>1.7453292519943295E-2</v>
          </cell>
        </row>
      </sheetData>
      <sheetData sheetId="484">
        <row r="1">
          <cell r="J1">
            <v>1.7453292519943295E-2</v>
          </cell>
        </row>
      </sheetData>
      <sheetData sheetId="485">
        <row r="1">
          <cell r="J1">
            <v>1.7453292519943295E-2</v>
          </cell>
        </row>
      </sheetData>
      <sheetData sheetId="486">
        <row r="1">
          <cell r="J1">
            <v>1.7453292519943295E-2</v>
          </cell>
        </row>
      </sheetData>
      <sheetData sheetId="487">
        <row r="1">
          <cell r="J1">
            <v>1.7453292519943295E-2</v>
          </cell>
        </row>
      </sheetData>
      <sheetData sheetId="488">
        <row r="1">
          <cell r="J1">
            <v>1.7453292519943295E-2</v>
          </cell>
        </row>
      </sheetData>
      <sheetData sheetId="489">
        <row r="1">
          <cell r="J1">
            <v>1.7453292519943295E-2</v>
          </cell>
        </row>
      </sheetData>
      <sheetData sheetId="490">
        <row r="1">
          <cell r="J1">
            <v>1.7453292519943295E-2</v>
          </cell>
        </row>
      </sheetData>
      <sheetData sheetId="491">
        <row r="1">
          <cell r="J1">
            <v>1.7453292519943295E-2</v>
          </cell>
        </row>
      </sheetData>
      <sheetData sheetId="492">
        <row r="1">
          <cell r="J1">
            <v>1.7453292519943295E-2</v>
          </cell>
        </row>
      </sheetData>
      <sheetData sheetId="493">
        <row r="1">
          <cell r="J1">
            <v>1.7453292519943295E-2</v>
          </cell>
        </row>
      </sheetData>
      <sheetData sheetId="494">
        <row r="1">
          <cell r="J1">
            <v>1.7453292519943295E-2</v>
          </cell>
        </row>
      </sheetData>
      <sheetData sheetId="495">
        <row r="1">
          <cell r="J1">
            <v>1.7453292519943295E-2</v>
          </cell>
        </row>
      </sheetData>
      <sheetData sheetId="496">
        <row r="1">
          <cell r="J1">
            <v>1.7453292519943295E-2</v>
          </cell>
        </row>
      </sheetData>
      <sheetData sheetId="497">
        <row r="1">
          <cell r="J1">
            <v>1.7453292519943295E-2</v>
          </cell>
        </row>
      </sheetData>
      <sheetData sheetId="498">
        <row r="1">
          <cell r="J1">
            <v>1.7453292519943295E-2</v>
          </cell>
        </row>
      </sheetData>
      <sheetData sheetId="499">
        <row r="1">
          <cell r="J1">
            <v>1.7453292519943295E-2</v>
          </cell>
        </row>
      </sheetData>
      <sheetData sheetId="500">
        <row r="1">
          <cell r="J1">
            <v>1.7453292519943295E-2</v>
          </cell>
        </row>
      </sheetData>
      <sheetData sheetId="501">
        <row r="1">
          <cell r="J1">
            <v>1.7453292519943295E-2</v>
          </cell>
        </row>
      </sheetData>
      <sheetData sheetId="502">
        <row r="1">
          <cell r="J1">
            <v>1.7453292519943295E-2</v>
          </cell>
        </row>
      </sheetData>
      <sheetData sheetId="503">
        <row r="1">
          <cell r="J1">
            <v>1.7453292519943295E-2</v>
          </cell>
        </row>
      </sheetData>
      <sheetData sheetId="504">
        <row r="1">
          <cell r="J1">
            <v>1.7453292519943295E-2</v>
          </cell>
        </row>
      </sheetData>
      <sheetData sheetId="505">
        <row r="1">
          <cell r="J1">
            <v>1.7453292519943295E-2</v>
          </cell>
        </row>
      </sheetData>
      <sheetData sheetId="506">
        <row r="1">
          <cell r="J1">
            <v>1.7453292519943295E-2</v>
          </cell>
        </row>
      </sheetData>
      <sheetData sheetId="507">
        <row r="1">
          <cell r="J1">
            <v>1.7453292519943295E-2</v>
          </cell>
        </row>
      </sheetData>
      <sheetData sheetId="508">
        <row r="1">
          <cell r="J1">
            <v>1.7453292519943295E-2</v>
          </cell>
        </row>
      </sheetData>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ow r="2">
          <cell r="B2">
            <v>1</v>
          </cell>
        </row>
      </sheetData>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ow r="1">
          <cell r="J1">
            <v>1.7453292519943295E-2</v>
          </cell>
        </row>
      </sheetData>
      <sheetData sheetId="1218">
        <row r="1">
          <cell r="J1">
            <v>1.7453292519943295E-2</v>
          </cell>
        </row>
      </sheetData>
      <sheetData sheetId="1219">
        <row r="1">
          <cell r="J1">
            <v>1.7453292519943295E-2</v>
          </cell>
        </row>
      </sheetData>
      <sheetData sheetId="1220">
        <row r="1">
          <cell r="J1">
            <v>1.7453292519943295E-2</v>
          </cell>
        </row>
      </sheetData>
      <sheetData sheetId="1221">
        <row r="1">
          <cell r="J1">
            <v>1.7453292519943295E-2</v>
          </cell>
        </row>
      </sheetData>
      <sheetData sheetId="1222">
        <row r="1">
          <cell r="J1">
            <v>1.7453292519943295E-2</v>
          </cell>
        </row>
      </sheetData>
      <sheetData sheetId="1223">
        <row r="1">
          <cell r="J1">
            <v>1.7453292519943295E-2</v>
          </cell>
        </row>
      </sheetData>
      <sheetData sheetId="1224">
        <row r="1">
          <cell r="J1">
            <v>1.7453292519943295E-2</v>
          </cell>
        </row>
      </sheetData>
      <sheetData sheetId="1225">
        <row r="1">
          <cell r="J1">
            <v>1.7453292519943295E-2</v>
          </cell>
        </row>
      </sheetData>
      <sheetData sheetId="1226">
        <row r="1">
          <cell r="J1">
            <v>1.7453292519943295E-2</v>
          </cell>
        </row>
      </sheetData>
      <sheetData sheetId="1227">
        <row r="1">
          <cell r="J1">
            <v>1.7453292519943295E-2</v>
          </cell>
        </row>
      </sheetData>
      <sheetData sheetId="1228">
        <row r="1">
          <cell r="J1">
            <v>1.7453292519943295E-2</v>
          </cell>
        </row>
      </sheetData>
      <sheetData sheetId="1229">
        <row r="1">
          <cell r="J1">
            <v>1.7453292519943295E-2</v>
          </cell>
        </row>
      </sheetData>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ow r="1">
          <cell r="J1">
            <v>1.7453292519943295E-2</v>
          </cell>
        </row>
      </sheetData>
      <sheetData sheetId="1672">
        <row r="1">
          <cell r="J1">
            <v>1.7453292519943295E-2</v>
          </cell>
        </row>
      </sheetData>
      <sheetData sheetId="1673">
        <row r="1">
          <cell r="J1">
            <v>1.7453292519943295E-2</v>
          </cell>
        </row>
      </sheetData>
      <sheetData sheetId="1674">
        <row r="1">
          <cell r="J1">
            <v>1.7453292519943295E-2</v>
          </cell>
        </row>
      </sheetData>
      <sheetData sheetId="1675">
        <row r="1">
          <cell r="J1">
            <v>1.7453292519943295E-2</v>
          </cell>
        </row>
      </sheetData>
      <sheetData sheetId="1676">
        <row r="1">
          <cell r="J1">
            <v>1.7453292519943295E-2</v>
          </cell>
        </row>
      </sheetData>
      <sheetData sheetId="1677">
        <row r="1">
          <cell r="J1">
            <v>1.7453292519943295E-2</v>
          </cell>
        </row>
      </sheetData>
      <sheetData sheetId="1678">
        <row r="1">
          <cell r="J1">
            <v>1.7453292519943295E-2</v>
          </cell>
        </row>
      </sheetData>
      <sheetData sheetId="1679">
        <row r="1">
          <cell r="J1">
            <v>1.7453292519943295E-2</v>
          </cell>
        </row>
      </sheetData>
      <sheetData sheetId="1680">
        <row r="1">
          <cell r="J1">
            <v>1.7453292519943295E-2</v>
          </cell>
        </row>
      </sheetData>
      <sheetData sheetId="1681">
        <row r="1">
          <cell r="J1">
            <v>1.7453292519943295E-2</v>
          </cell>
        </row>
      </sheetData>
      <sheetData sheetId="1682">
        <row r="1">
          <cell r="J1">
            <v>1.7453292519943295E-2</v>
          </cell>
        </row>
      </sheetData>
      <sheetData sheetId="1683">
        <row r="1">
          <cell r="J1">
            <v>1.7453292519943295E-2</v>
          </cell>
        </row>
      </sheetData>
      <sheetData sheetId="1684">
        <row r="1">
          <cell r="J1">
            <v>1.7453292519943295E-2</v>
          </cell>
        </row>
      </sheetData>
      <sheetData sheetId="1685">
        <row r="1">
          <cell r="J1">
            <v>1.7453292519943295E-2</v>
          </cell>
        </row>
      </sheetData>
      <sheetData sheetId="1686">
        <row r="1">
          <cell r="J1">
            <v>1.7453292519943295E-2</v>
          </cell>
        </row>
      </sheetData>
      <sheetData sheetId="1687">
        <row r="1">
          <cell r="J1">
            <v>1.7453292519943295E-2</v>
          </cell>
        </row>
      </sheetData>
      <sheetData sheetId="1688">
        <row r="1">
          <cell r="J1">
            <v>1.7453292519943295E-2</v>
          </cell>
        </row>
      </sheetData>
      <sheetData sheetId="1689">
        <row r="1">
          <cell r="J1">
            <v>1.7453292519943295E-2</v>
          </cell>
        </row>
      </sheetData>
      <sheetData sheetId="1690">
        <row r="1">
          <cell r="J1">
            <v>1.7453292519943295E-2</v>
          </cell>
        </row>
      </sheetData>
      <sheetData sheetId="1691">
        <row r="1">
          <cell r="J1">
            <v>1.7453292519943295E-2</v>
          </cell>
        </row>
      </sheetData>
      <sheetData sheetId="1692">
        <row r="1">
          <cell r="J1">
            <v>1.7453292519943295E-2</v>
          </cell>
        </row>
      </sheetData>
      <sheetData sheetId="1693">
        <row r="1">
          <cell r="J1">
            <v>1.7453292519943295E-2</v>
          </cell>
        </row>
      </sheetData>
      <sheetData sheetId="1694">
        <row r="1">
          <cell r="J1">
            <v>1.7453292519943295E-2</v>
          </cell>
        </row>
      </sheetData>
      <sheetData sheetId="1695">
        <row r="1">
          <cell r="J1">
            <v>1.7453292519943295E-2</v>
          </cell>
        </row>
      </sheetData>
      <sheetData sheetId="1696">
        <row r="1">
          <cell r="J1">
            <v>1.7453292519943295E-2</v>
          </cell>
        </row>
      </sheetData>
      <sheetData sheetId="1697">
        <row r="1">
          <cell r="J1">
            <v>1.7453292519943295E-2</v>
          </cell>
        </row>
      </sheetData>
      <sheetData sheetId="1698">
        <row r="1">
          <cell r="J1">
            <v>1.7453292519943295E-2</v>
          </cell>
        </row>
      </sheetData>
      <sheetData sheetId="1699">
        <row r="1">
          <cell r="J1">
            <v>1.7453292519943295E-2</v>
          </cell>
        </row>
      </sheetData>
      <sheetData sheetId="1700">
        <row r="1">
          <cell r="J1">
            <v>1.7453292519943295E-2</v>
          </cell>
        </row>
      </sheetData>
      <sheetData sheetId="1701">
        <row r="1">
          <cell r="J1">
            <v>1.7453292519943295E-2</v>
          </cell>
        </row>
      </sheetData>
      <sheetData sheetId="1702">
        <row r="1">
          <cell r="J1">
            <v>1.7453292519943295E-2</v>
          </cell>
        </row>
      </sheetData>
      <sheetData sheetId="1703">
        <row r="1">
          <cell r="J1">
            <v>1.7453292519943295E-2</v>
          </cell>
        </row>
      </sheetData>
      <sheetData sheetId="1704">
        <row r="1">
          <cell r="J1">
            <v>1.7453292519943295E-2</v>
          </cell>
        </row>
      </sheetData>
      <sheetData sheetId="1705">
        <row r="1">
          <cell r="J1">
            <v>1.7453292519943295E-2</v>
          </cell>
        </row>
      </sheetData>
      <sheetData sheetId="1706">
        <row r="1">
          <cell r="J1">
            <v>1.7453292519943295E-2</v>
          </cell>
        </row>
      </sheetData>
      <sheetData sheetId="1707">
        <row r="1">
          <cell r="J1">
            <v>1.7453292519943295E-2</v>
          </cell>
        </row>
      </sheetData>
      <sheetData sheetId="1708">
        <row r="1">
          <cell r="J1">
            <v>1.7453292519943295E-2</v>
          </cell>
        </row>
      </sheetData>
      <sheetData sheetId="1709">
        <row r="1">
          <cell r="J1">
            <v>1.7453292519943295E-2</v>
          </cell>
        </row>
      </sheetData>
      <sheetData sheetId="1710">
        <row r="1">
          <cell r="J1">
            <v>1.7453292519943295E-2</v>
          </cell>
        </row>
      </sheetData>
      <sheetData sheetId="1711">
        <row r="1">
          <cell r="J1">
            <v>1.7453292519943295E-2</v>
          </cell>
        </row>
      </sheetData>
      <sheetData sheetId="1712">
        <row r="1">
          <cell r="J1">
            <v>1.7453292519943295E-2</v>
          </cell>
        </row>
      </sheetData>
      <sheetData sheetId="1713">
        <row r="1">
          <cell r="J1">
            <v>1.7453292519943295E-2</v>
          </cell>
        </row>
      </sheetData>
      <sheetData sheetId="1714">
        <row r="1">
          <cell r="J1">
            <v>1.7453292519943295E-2</v>
          </cell>
        </row>
      </sheetData>
      <sheetData sheetId="1715">
        <row r="1">
          <cell r="J1">
            <v>1.7453292519943295E-2</v>
          </cell>
        </row>
      </sheetData>
      <sheetData sheetId="1716">
        <row r="1">
          <cell r="J1">
            <v>1.7453292519943295E-2</v>
          </cell>
        </row>
      </sheetData>
      <sheetData sheetId="1717">
        <row r="1">
          <cell r="J1">
            <v>1.7453292519943295E-2</v>
          </cell>
        </row>
      </sheetData>
      <sheetData sheetId="1718">
        <row r="1">
          <cell r="J1">
            <v>1.7453292519943295E-2</v>
          </cell>
        </row>
      </sheetData>
      <sheetData sheetId="1719">
        <row r="1">
          <cell r="J1">
            <v>1.7453292519943295E-2</v>
          </cell>
        </row>
      </sheetData>
      <sheetData sheetId="1720">
        <row r="1">
          <cell r="J1">
            <v>1.7453292519943295E-2</v>
          </cell>
        </row>
      </sheetData>
      <sheetData sheetId="1721">
        <row r="1">
          <cell r="J1">
            <v>1.7453292519943295E-2</v>
          </cell>
        </row>
      </sheetData>
      <sheetData sheetId="1722">
        <row r="1">
          <cell r="J1">
            <v>1.7453292519943295E-2</v>
          </cell>
        </row>
      </sheetData>
      <sheetData sheetId="1723">
        <row r="1">
          <cell r="J1">
            <v>1.7453292519943295E-2</v>
          </cell>
        </row>
      </sheetData>
      <sheetData sheetId="1724">
        <row r="1">
          <cell r="J1">
            <v>1.7453292519943295E-2</v>
          </cell>
        </row>
      </sheetData>
      <sheetData sheetId="1725">
        <row r="1">
          <cell r="J1">
            <v>1.7453292519943295E-2</v>
          </cell>
        </row>
      </sheetData>
      <sheetData sheetId="1726">
        <row r="1">
          <cell r="J1">
            <v>1.7453292519943295E-2</v>
          </cell>
        </row>
      </sheetData>
      <sheetData sheetId="1727">
        <row r="1">
          <cell r="J1">
            <v>1.7453292519943295E-2</v>
          </cell>
        </row>
      </sheetData>
      <sheetData sheetId="1728">
        <row r="1">
          <cell r="J1">
            <v>1.7453292519943295E-2</v>
          </cell>
        </row>
      </sheetData>
      <sheetData sheetId="1729">
        <row r="1">
          <cell r="J1">
            <v>1.7453292519943295E-2</v>
          </cell>
        </row>
      </sheetData>
      <sheetData sheetId="1730">
        <row r="1">
          <cell r="J1">
            <v>1.7453292519943295E-2</v>
          </cell>
        </row>
      </sheetData>
      <sheetData sheetId="1731">
        <row r="1">
          <cell r="J1">
            <v>1.7453292519943295E-2</v>
          </cell>
        </row>
      </sheetData>
      <sheetData sheetId="1732">
        <row r="1">
          <cell r="J1">
            <v>1.7453292519943295E-2</v>
          </cell>
        </row>
      </sheetData>
      <sheetData sheetId="1733">
        <row r="1">
          <cell r="J1">
            <v>1.7453292519943295E-2</v>
          </cell>
        </row>
      </sheetData>
      <sheetData sheetId="1734">
        <row r="1">
          <cell r="J1">
            <v>1.7453292519943295E-2</v>
          </cell>
        </row>
      </sheetData>
      <sheetData sheetId="1735">
        <row r="1">
          <cell r="J1">
            <v>1.7453292519943295E-2</v>
          </cell>
        </row>
      </sheetData>
      <sheetData sheetId="1736">
        <row r="1">
          <cell r="J1">
            <v>1.7453292519943295E-2</v>
          </cell>
        </row>
      </sheetData>
      <sheetData sheetId="1737">
        <row r="1">
          <cell r="J1">
            <v>1.7453292519943295E-2</v>
          </cell>
        </row>
      </sheetData>
      <sheetData sheetId="1738">
        <row r="1">
          <cell r="J1">
            <v>1.7453292519943295E-2</v>
          </cell>
        </row>
      </sheetData>
      <sheetData sheetId="1739">
        <row r="1">
          <cell r="J1">
            <v>1.7453292519943295E-2</v>
          </cell>
        </row>
      </sheetData>
      <sheetData sheetId="1740">
        <row r="1">
          <cell r="J1">
            <v>1.7453292519943295E-2</v>
          </cell>
        </row>
      </sheetData>
      <sheetData sheetId="1741">
        <row r="1">
          <cell r="J1">
            <v>1.7453292519943295E-2</v>
          </cell>
        </row>
      </sheetData>
      <sheetData sheetId="1742">
        <row r="1">
          <cell r="J1">
            <v>1.7453292519943295E-2</v>
          </cell>
        </row>
      </sheetData>
      <sheetData sheetId="1743">
        <row r="1">
          <cell r="J1">
            <v>1.7453292519943295E-2</v>
          </cell>
        </row>
      </sheetData>
      <sheetData sheetId="1744">
        <row r="1">
          <cell r="J1">
            <v>1.7453292519943295E-2</v>
          </cell>
        </row>
      </sheetData>
      <sheetData sheetId="1745">
        <row r="1">
          <cell r="J1">
            <v>1.7453292519943295E-2</v>
          </cell>
        </row>
      </sheetData>
      <sheetData sheetId="1746">
        <row r="1">
          <cell r="J1">
            <v>1.7453292519943295E-2</v>
          </cell>
        </row>
      </sheetData>
      <sheetData sheetId="1747">
        <row r="1">
          <cell r="J1">
            <v>1.7453292519943295E-2</v>
          </cell>
        </row>
      </sheetData>
      <sheetData sheetId="1748">
        <row r="1">
          <cell r="J1">
            <v>1.7453292519943295E-2</v>
          </cell>
        </row>
      </sheetData>
      <sheetData sheetId="1749">
        <row r="1">
          <cell r="J1">
            <v>1.7453292519943295E-2</v>
          </cell>
        </row>
      </sheetData>
      <sheetData sheetId="1750">
        <row r="1">
          <cell r="J1">
            <v>1.7453292519943295E-2</v>
          </cell>
        </row>
      </sheetData>
      <sheetData sheetId="1751">
        <row r="1">
          <cell r="J1">
            <v>1.7453292519943295E-2</v>
          </cell>
        </row>
      </sheetData>
      <sheetData sheetId="1752">
        <row r="1">
          <cell r="J1">
            <v>1.7453292519943295E-2</v>
          </cell>
        </row>
      </sheetData>
      <sheetData sheetId="1753">
        <row r="1">
          <cell r="J1">
            <v>1.7453292519943295E-2</v>
          </cell>
        </row>
      </sheetData>
      <sheetData sheetId="1754">
        <row r="1">
          <cell r="J1">
            <v>1.7453292519943295E-2</v>
          </cell>
        </row>
      </sheetData>
      <sheetData sheetId="1755">
        <row r="1">
          <cell r="J1">
            <v>1.7453292519943295E-2</v>
          </cell>
        </row>
      </sheetData>
      <sheetData sheetId="1756">
        <row r="1">
          <cell r="J1">
            <v>1.7453292519943295E-2</v>
          </cell>
        </row>
      </sheetData>
      <sheetData sheetId="1757">
        <row r="1">
          <cell r="J1">
            <v>1.7453292519943295E-2</v>
          </cell>
        </row>
      </sheetData>
      <sheetData sheetId="1758">
        <row r="1">
          <cell r="J1">
            <v>1.7453292519943295E-2</v>
          </cell>
        </row>
      </sheetData>
      <sheetData sheetId="1759">
        <row r="1">
          <cell r="J1">
            <v>1.7453292519943295E-2</v>
          </cell>
        </row>
      </sheetData>
      <sheetData sheetId="1760">
        <row r="1">
          <cell r="J1">
            <v>1.7453292519943295E-2</v>
          </cell>
        </row>
      </sheetData>
      <sheetData sheetId="1761">
        <row r="1">
          <cell r="J1">
            <v>1.7453292519943295E-2</v>
          </cell>
        </row>
      </sheetData>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ow r="1">
          <cell r="J1">
            <v>1.7453292519943295E-2</v>
          </cell>
        </row>
      </sheetData>
      <sheetData sheetId="1941">
        <row r="1">
          <cell r="J1">
            <v>1.7453292519943295E-2</v>
          </cell>
        </row>
      </sheetData>
      <sheetData sheetId="1942">
        <row r="1">
          <cell r="J1">
            <v>1.7453292519943295E-2</v>
          </cell>
        </row>
      </sheetData>
      <sheetData sheetId="1943">
        <row r="1">
          <cell r="J1">
            <v>1.7453292519943295E-2</v>
          </cell>
        </row>
      </sheetData>
      <sheetData sheetId="1944">
        <row r="1">
          <cell r="J1">
            <v>1.7453292519943295E-2</v>
          </cell>
        </row>
      </sheetData>
      <sheetData sheetId="1945">
        <row r="1">
          <cell r="J1">
            <v>1.7453292519943295E-2</v>
          </cell>
        </row>
      </sheetData>
      <sheetData sheetId="1946">
        <row r="1">
          <cell r="J1">
            <v>1.7453292519943295E-2</v>
          </cell>
        </row>
      </sheetData>
      <sheetData sheetId="1947">
        <row r="1">
          <cell r="J1">
            <v>1.7453292519943295E-2</v>
          </cell>
        </row>
      </sheetData>
      <sheetData sheetId="1948">
        <row r="1">
          <cell r="J1">
            <v>1.7453292519943295E-2</v>
          </cell>
        </row>
      </sheetData>
      <sheetData sheetId="1949">
        <row r="1">
          <cell r="J1">
            <v>1.7453292519943295E-2</v>
          </cell>
        </row>
      </sheetData>
      <sheetData sheetId="1950">
        <row r="1">
          <cell r="J1">
            <v>1.7453292519943295E-2</v>
          </cell>
        </row>
      </sheetData>
      <sheetData sheetId="1951">
        <row r="1">
          <cell r="J1">
            <v>1.7453292519943295E-2</v>
          </cell>
        </row>
      </sheetData>
      <sheetData sheetId="1952">
        <row r="1">
          <cell r="J1">
            <v>1.7453292519943295E-2</v>
          </cell>
        </row>
      </sheetData>
      <sheetData sheetId="1953">
        <row r="1">
          <cell r="J1">
            <v>1.7453292519943295E-2</v>
          </cell>
        </row>
      </sheetData>
      <sheetData sheetId="1954">
        <row r="1">
          <cell r="J1">
            <v>1.7453292519943295E-2</v>
          </cell>
        </row>
      </sheetData>
      <sheetData sheetId="1955">
        <row r="1">
          <cell r="J1">
            <v>1.7453292519943295E-2</v>
          </cell>
        </row>
      </sheetData>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ow r="1">
          <cell r="J1">
            <v>1.7453292519943295E-2</v>
          </cell>
        </row>
      </sheetData>
      <sheetData sheetId="2325">
        <row r="1">
          <cell r="J1">
            <v>1.7453292519943295E-2</v>
          </cell>
        </row>
      </sheetData>
      <sheetData sheetId="2326">
        <row r="1">
          <cell r="J1">
            <v>1.7453292519943295E-2</v>
          </cell>
        </row>
      </sheetData>
      <sheetData sheetId="2327">
        <row r="1">
          <cell r="J1">
            <v>1.7453292519943295E-2</v>
          </cell>
        </row>
      </sheetData>
      <sheetData sheetId="2328">
        <row r="1">
          <cell r="J1">
            <v>1.7453292519943295E-2</v>
          </cell>
        </row>
      </sheetData>
      <sheetData sheetId="2329">
        <row r="1">
          <cell r="J1">
            <v>1.7453292519943295E-2</v>
          </cell>
        </row>
      </sheetData>
      <sheetData sheetId="2330">
        <row r="1">
          <cell r="J1">
            <v>1.7453292519943295E-2</v>
          </cell>
        </row>
      </sheetData>
      <sheetData sheetId="2331">
        <row r="1">
          <cell r="J1">
            <v>1.7453292519943295E-2</v>
          </cell>
        </row>
      </sheetData>
      <sheetData sheetId="2332">
        <row r="1">
          <cell r="J1">
            <v>1.7453292519943295E-2</v>
          </cell>
        </row>
      </sheetData>
      <sheetData sheetId="2333">
        <row r="1">
          <cell r="J1">
            <v>1.7453292519943295E-2</v>
          </cell>
        </row>
      </sheetData>
      <sheetData sheetId="2334">
        <row r="1">
          <cell r="J1">
            <v>1.7453292519943295E-2</v>
          </cell>
        </row>
      </sheetData>
      <sheetData sheetId="2335">
        <row r="1">
          <cell r="J1">
            <v>1.7453292519943295E-2</v>
          </cell>
        </row>
      </sheetData>
      <sheetData sheetId="2336">
        <row r="1">
          <cell r="J1">
            <v>1.7453292519943295E-2</v>
          </cell>
        </row>
      </sheetData>
      <sheetData sheetId="2337">
        <row r="1">
          <cell r="J1">
            <v>1.7453292519943295E-2</v>
          </cell>
        </row>
      </sheetData>
      <sheetData sheetId="2338">
        <row r="1">
          <cell r="J1">
            <v>1.7453292519943295E-2</v>
          </cell>
        </row>
      </sheetData>
      <sheetData sheetId="2339">
        <row r="1">
          <cell r="J1">
            <v>1.7453292519943295E-2</v>
          </cell>
        </row>
      </sheetData>
      <sheetData sheetId="2340">
        <row r="1">
          <cell r="J1">
            <v>1.7453292519943295E-2</v>
          </cell>
        </row>
      </sheetData>
      <sheetData sheetId="2341">
        <row r="1">
          <cell r="J1">
            <v>1.7453292519943295E-2</v>
          </cell>
        </row>
      </sheetData>
      <sheetData sheetId="2342">
        <row r="1">
          <cell r="J1">
            <v>1.7453292519943295E-2</v>
          </cell>
        </row>
      </sheetData>
      <sheetData sheetId="2343">
        <row r="1">
          <cell r="J1">
            <v>1.7453292519943295E-2</v>
          </cell>
        </row>
      </sheetData>
      <sheetData sheetId="2344">
        <row r="1">
          <cell r="J1">
            <v>1.7453292519943295E-2</v>
          </cell>
        </row>
      </sheetData>
      <sheetData sheetId="2345">
        <row r="1">
          <cell r="J1">
            <v>1.7453292519943295E-2</v>
          </cell>
        </row>
      </sheetData>
      <sheetData sheetId="2346">
        <row r="1">
          <cell r="J1">
            <v>1.7453292519943295E-2</v>
          </cell>
        </row>
      </sheetData>
      <sheetData sheetId="2347">
        <row r="1">
          <cell r="J1">
            <v>1.7453292519943295E-2</v>
          </cell>
        </row>
      </sheetData>
      <sheetData sheetId="2348">
        <row r="1">
          <cell r="J1">
            <v>1.7453292519943295E-2</v>
          </cell>
        </row>
      </sheetData>
      <sheetData sheetId="2349">
        <row r="1">
          <cell r="J1">
            <v>1.7453292519943295E-2</v>
          </cell>
        </row>
      </sheetData>
      <sheetData sheetId="2350">
        <row r="1">
          <cell r="J1">
            <v>1.7453292519943295E-2</v>
          </cell>
        </row>
      </sheetData>
      <sheetData sheetId="2351">
        <row r="1">
          <cell r="J1">
            <v>1.7453292519943295E-2</v>
          </cell>
        </row>
      </sheetData>
      <sheetData sheetId="2352">
        <row r="1">
          <cell r="J1">
            <v>1.7453292519943295E-2</v>
          </cell>
        </row>
      </sheetData>
      <sheetData sheetId="2353">
        <row r="1">
          <cell r="J1">
            <v>1.7453292519943295E-2</v>
          </cell>
        </row>
      </sheetData>
      <sheetData sheetId="2354">
        <row r="1">
          <cell r="J1">
            <v>1.7453292519943295E-2</v>
          </cell>
        </row>
      </sheetData>
      <sheetData sheetId="2355">
        <row r="1">
          <cell r="J1">
            <v>1.7453292519943295E-2</v>
          </cell>
        </row>
      </sheetData>
      <sheetData sheetId="2356">
        <row r="1">
          <cell r="J1">
            <v>1.7453292519943295E-2</v>
          </cell>
        </row>
      </sheetData>
      <sheetData sheetId="2357">
        <row r="1">
          <cell r="J1">
            <v>1.7453292519943295E-2</v>
          </cell>
        </row>
      </sheetData>
      <sheetData sheetId="2358">
        <row r="1">
          <cell r="J1">
            <v>1.7453292519943295E-2</v>
          </cell>
        </row>
      </sheetData>
      <sheetData sheetId="2359">
        <row r="1">
          <cell r="J1">
            <v>1.7453292519943295E-2</v>
          </cell>
        </row>
      </sheetData>
      <sheetData sheetId="2360">
        <row r="1">
          <cell r="J1">
            <v>1.7453292519943295E-2</v>
          </cell>
        </row>
      </sheetData>
      <sheetData sheetId="2361">
        <row r="1">
          <cell r="J1">
            <v>1.7453292519943295E-2</v>
          </cell>
        </row>
      </sheetData>
      <sheetData sheetId="2362">
        <row r="1">
          <cell r="J1">
            <v>1.7453292519943295E-2</v>
          </cell>
        </row>
      </sheetData>
      <sheetData sheetId="2363">
        <row r="1">
          <cell r="J1">
            <v>1.7453292519943295E-2</v>
          </cell>
        </row>
      </sheetData>
      <sheetData sheetId="2364">
        <row r="1">
          <cell r="J1">
            <v>1.7453292519943295E-2</v>
          </cell>
        </row>
      </sheetData>
      <sheetData sheetId="2365">
        <row r="1">
          <cell r="J1">
            <v>1.7453292519943295E-2</v>
          </cell>
        </row>
      </sheetData>
      <sheetData sheetId="2366">
        <row r="1">
          <cell r="J1">
            <v>1.7453292519943295E-2</v>
          </cell>
        </row>
      </sheetData>
      <sheetData sheetId="2367">
        <row r="1">
          <cell r="J1">
            <v>1.7453292519943295E-2</v>
          </cell>
        </row>
      </sheetData>
      <sheetData sheetId="2368">
        <row r="1">
          <cell r="J1">
            <v>1.7453292519943295E-2</v>
          </cell>
        </row>
      </sheetData>
      <sheetData sheetId="2369">
        <row r="1">
          <cell r="J1">
            <v>1.7453292519943295E-2</v>
          </cell>
        </row>
      </sheetData>
      <sheetData sheetId="2370">
        <row r="1">
          <cell r="J1">
            <v>1.7453292519943295E-2</v>
          </cell>
        </row>
      </sheetData>
      <sheetData sheetId="2371">
        <row r="1">
          <cell r="J1">
            <v>1.7453292519943295E-2</v>
          </cell>
        </row>
      </sheetData>
      <sheetData sheetId="2372">
        <row r="1">
          <cell r="J1">
            <v>1.7453292519943295E-2</v>
          </cell>
        </row>
      </sheetData>
      <sheetData sheetId="2373">
        <row r="1">
          <cell r="J1">
            <v>1.7453292519943295E-2</v>
          </cell>
        </row>
      </sheetData>
      <sheetData sheetId="2374">
        <row r="1">
          <cell r="J1">
            <v>1.7453292519943295E-2</v>
          </cell>
        </row>
      </sheetData>
      <sheetData sheetId="2375">
        <row r="1">
          <cell r="J1">
            <v>1.7453292519943295E-2</v>
          </cell>
        </row>
      </sheetData>
      <sheetData sheetId="2376">
        <row r="1">
          <cell r="J1">
            <v>1.7453292519943295E-2</v>
          </cell>
        </row>
      </sheetData>
      <sheetData sheetId="2377">
        <row r="1">
          <cell r="J1">
            <v>1.7453292519943295E-2</v>
          </cell>
        </row>
      </sheetData>
      <sheetData sheetId="2378">
        <row r="1">
          <cell r="J1">
            <v>1.7453292519943295E-2</v>
          </cell>
        </row>
      </sheetData>
      <sheetData sheetId="2379">
        <row r="1">
          <cell r="J1">
            <v>1.7453292519943295E-2</v>
          </cell>
        </row>
      </sheetData>
      <sheetData sheetId="2380">
        <row r="1">
          <cell r="J1">
            <v>1.7453292519943295E-2</v>
          </cell>
        </row>
      </sheetData>
      <sheetData sheetId="2381">
        <row r="1">
          <cell r="J1">
            <v>1.7453292519943295E-2</v>
          </cell>
        </row>
      </sheetData>
      <sheetData sheetId="2382">
        <row r="1">
          <cell r="J1">
            <v>1.7453292519943295E-2</v>
          </cell>
        </row>
      </sheetData>
      <sheetData sheetId="2383">
        <row r="1">
          <cell r="J1">
            <v>1.7453292519943295E-2</v>
          </cell>
        </row>
      </sheetData>
      <sheetData sheetId="2384">
        <row r="1">
          <cell r="J1">
            <v>1.7453292519943295E-2</v>
          </cell>
        </row>
      </sheetData>
      <sheetData sheetId="2385">
        <row r="1">
          <cell r="J1">
            <v>1.7453292519943295E-2</v>
          </cell>
        </row>
      </sheetData>
      <sheetData sheetId="2386">
        <row r="1">
          <cell r="J1">
            <v>1.7453292519943295E-2</v>
          </cell>
        </row>
      </sheetData>
      <sheetData sheetId="2387">
        <row r="1">
          <cell r="J1">
            <v>1.7453292519943295E-2</v>
          </cell>
        </row>
      </sheetData>
      <sheetData sheetId="2388">
        <row r="1">
          <cell r="J1">
            <v>1.7453292519943295E-2</v>
          </cell>
        </row>
      </sheetData>
      <sheetData sheetId="2389">
        <row r="1">
          <cell r="J1">
            <v>1.7453292519943295E-2</v>
          </cell>
        </row>
      </sheetData>
      <sheetData sheetId="2390">
        <row r="1">
          <cell r="J1">
            <v>1.7453292519943295E-2</v>
          </cell>
        </row>
      </sheetData>
      <sheetData sheetId="2391">
        <row r="1">
          <cell r="J1">
            <v>1.7453292519943295E-2</v>
          </cell>
        </row>
      </sheetData>
      <sheetData sheetId="2392">
        <row r="1">
          <cell r="J1">
            <v>1.7453292519943295E-2</v>
          </cell>
        </row>
      </sheetData>
      <sheetData sheetId="2393">
        <row r="1">
          <cell r="J1">
            <v>1.7453292519943295E-2</v>
          </cell>
        </row>
      </sheetData>
      <sheetData sheetId="2394">
        <row r="1">
          <cell r="J1">
            <v>1.7453292519943295E-2</v>
          </cell>
        </row>
      </sheetData>
      <sheetData sheetId="2395">
        <row r="1">
          <cell r="J1">
            <v>1.7453292519943295E-2</v>
          </cell>
        </row>
      </sheetData>
      <sheetData sheetId="2396">
        <row r="1">
          <cell r="J1">
            <v>1.7453292519943295E-2</v>
          </cell>
        </row>
      </sheetData>
      <sheetData sheetId="2397">
        <row r="1">
          <cell r="J1">
            <v>1.7453292519943295E-2</v>
          </cell>
        </row>
      </sheetData>
      <sheetData sheetId="2398">
        <row r="1">
          <cell r="J1">
            <v>1.7453292519943295E-2</v>
          </cell>
        </row>
      </sheetData>
      <sheetData sheetId="2399">
        <row r="1">
          <cell r="J1">
            <v>1.7453292519943295E-2</v>
          </cell>
        </row>
      </sheetData>
      <sheetData sheetId="2400">
        <row r="1">
          <cell r="J1">
            <v>1.7453292519943295E-2</v>
          </cell>
        </row>
      </sheetData>
      <sheetData sheetId="2401">
        <row r="1">
          <cell r="J1">
            <v>1.7453292519943295E-2</v>
          </cell>
        </row>
      </sheetData>
      <sheetData sheetId="2402">
        <row r="1">
          <cell r="J1">
            <v>1.7453292519943295E-2</v>
          </cell>
        </row>
      </sheetData>
      <sheetData sheetId="2403">
        <row r="1">
          <cell r="J1">
            <v>1.7453292519943295E-2</v>
          </cell>
        </row>
      </sheetData>
      <sheetData sheetId="2404">
        <row r="1">
          <cell r="J1">
            <v>1.7453292519943295E-2</v>
          </cell>
        </row>
      </sheetData>
      <sheetData sheetId="2405">
        <row r="1">
          <cell r="J1">
            <v>1.7453292519943295E-2</v>
          </cell>
        </row>
      </sheetData>
      <sheetData sheetId="2406">
        <row r="1">
          <cell r="J1">
            <v>1.7453292519943295E-2</v>
          </cell>
        </row>
      </sheetData>
      <sheetData sheetId="2407">
        <row r="1">
          <cell r="J1">
            <v>1.7453292519943295E-2</v>
          </cell>
        </row>
      </sheetData>
      <sheetData sheetId="2408">
        <row r="1">
          <cell r="J1">
            <v>1.7453292519943295E-2</v>
          </cell>
        </row>
      </sheetData>
      <sheetData sheetId="2409">
        <row r="1">
          <cell r="J1">
            <v>1.7453292519943295E-2</v>
          </cell>
        </row>
      </sheetData>
      <sheetData sheetId="2410">
        <row r="1">
          <cell r="J1">
            <v>1.7453292519943295E-2</v>
          </cell>
        </row>
      </sheetData>
      <sheetData sheetId="2411">
        <row r="1">
          <cell r="J1">
            <v>1.7453292519943295E-2</v>
          </cell>
        </row>
      </sheetData>
      <sheetData sheetId="2412">
        <row r="1">
          <cell r="J1">
            <v>1.7453292519943295E-2</v>
          </cell>
        </row>
      </sheetData>
      <sheetData sheetId="2413">
        <row r="1">
          <cell r="J1">
            <v>1.7453292519943295E-2</v>
          </cell>
        </row>
      </sheetData>
      <sheetData sheetId="2414">
        <row r="1">
          <cell r="J1">
            <v>1.7453292519943295E-2</v>
          </cell>
        </row>
      </sheetData>
      <sheetData sheetId="2415">
        <row r="1">
          <cell r="J1">
            <v>1.7453292519943295E-2</v>
          </cell>
        </row>
      </sheetData>
      <sheetData sheetId="2416">
        <row r="1">
          <cell r="J1">
            <v>1.7453292519943295E-2</v>
          </cell>
        </row>
      </sheetData>
      <sheetData sheetId="2417">
        <row r="1">
          <cell r="J1">
            <v>1.7453292519943295E-2</v>
          </cell>
        </row>
      </sheetData>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ow r="1">
          <cell r="J1">
            <v>1.7453292519943295E-2</v>
          </cell>
        </row>
      </sheetData>
      <sheetData sheetId="2423">
        <row r="1">
          <cell r="J1">
            <v>1.7453292519943295E-2</v>
          </cell>
        </row>
      </sheetData>
      <sheetData sheetId="2424">
        <row r="1">
          <cell r="J1">
            <v>1.7453292519943295E-2</v>
          </cell>
        </row>
      </sheetData>
      <sheetData sheetId="2425">
        <row r="1">
          <cell r="J1">
            <v>1.7453292519943295E-2</v>
          </cell>
        </row>
      </sheetData>
      <sheetData sheetId="2426">
        <row r="1">
          <cell r="J1">
            <v>1.7453292519943295E-2</v>
          </cell>
        </row>
      </sheetData>
      <sheetData sheetId="2427">
        <row r="1">
          <cell r="J1">
            <v>1.7453292519943295E-2</v>
          </cell>
        </row>
      </sheetData>
      <sheetData sheetId="2428">
        <row r="1">
          <cell r="J1">
            <v>1.7453292519943295E-2</v>
          </cell>
        </row>
      </sheetData>
      <sheetData sheetId="2429">
        <row r="1">
          <cell r="J1">
            <v>1.7453292519943295E-2</v>
          </cell>
        </row>
      </sheetData>
      <sheetData sheetId="2430">
        <row r="1">
          <cell r="J1">
            <v>1.7453292519943295E-2</v>
          </cell>
        </row>
      </sheetData>
      <sheetData sheetId="2431">
        <row r="1">
          <cell r="J1">
            <v>1.7453292519943295E-2</v>
          </cell>
        </row>
      </sheetData>
      <sheetData sheetId="2432">
        <row r="1">
          <cell r="J1">
            <v>1.7453292519943295E-2</v>
          </cell>
        </row>
      </sheetData>
      <sheetData sheetId="2433">
        <row r="1">
          <cell r="J1">
            <v>1.7453292519943295E-2</v>
          </cell>
        </row>
      </sheetData>
      <sheetData sheetId="2434">
        <row r="1">
          <cell r="J1">
            <v>1.7453292519943295E-2</v>
          </cell>
        </row>
      </sheetData>
      <sheetData sheetId="2435">
        <row r="1">
          <cell r="J1">
            <v>1.7453292519943295E-2</v>
          </cell>
        </row>
      </sheetData>
      <sheetData sheetId="2436">
        <row r="1">
          <cell r="J1">
            <v>1.7453292519943295E-2</v>
          </cell>
        </row>
      </sheetData>
      <sheetData sheetId="2437">
        <row r="1">
          <cell r="J1">
            <v>1.7453292519943295E-2</v>
          </cell>
        </row>
      </sheetData>
      <sheetData sheetId="2438">
        <row r="1">
          <cell r="J1">
            <v>1.7453292519943295E-2</v>
          </cell>
        </row>
      </sheetData>
      <sheetData sheetId="2439">
        <row r="1">
          <cell r="J1">
            <v>1.7453292519943295E-2</v>
          </cell>
        </row>
      </sheetData>
      <sheetData sheetId="2440">
        <row r="1">
          <cell r="J1">
            <v>1.7453292519943295E-2</v>
          </cell>
        </row>
      </sheetData>
      <sheetData sheetId="2441">
        <row r="1">
          <cell r="J1">
            <v>1.7453292519943295E-2</v>
          </cell>
        </row>
      </sheetData>
      <sheetData sheetId="2442">
        <row r="1">
          <cell r="J1">
            <v>1.7453292519943295E-2</v>
          </cell>
        </row>
      </sheetData>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ow r="1">
          <cell r="J1">
            <v>1.7453292519943295E-2</v>
          </cell>
        </row>
      </sheetData>
      <sheetData sheetId="2538">
        <row r="1">
          <cell r="J1">
            <v>1.7453292519943295E-2</v>
          </cell>
        </row>
      </sheetData>
      <sheetData sheetId="2539">
        <row r="1">
          <cell r="J1">
            <v>1.7453292519943295E-2</v>
          </cell>
        </row>
      </sheetData>
      <sheetData sheetId="2540">
        <row r="1">
          <cell r="J1">
            <v>1.7453292519943295E-2</v>
          </cell>
        </row>
      </sheetData>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ow r="2">
          <cell r="C2" t="str">
            <v>LARSEN &amp; TOUBRO LIMITED</v>
          </cell>
        </row>
      </sheetData>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ow r="1">
          <cell r="J1">
            <v>1.7453292519943295E-2</v>
          </cell>
        </row>
      </sheetData>
      <sheetData sheetId="2769">
        <row r="1">
          <cell r="J1">
            <v>1.7453292519943295E-2</v>
          </cell>
        </row>
      </sheetData>
      <sheetData sheetId="2770">
        <row r="1">
          <cell r="J1">
            <v>1.7453292519943295E-2</v>
          </cell>
        </row>
      </sheetData>
      <sheetData sheetId="2771">
        <row r="1">
          <cell r="J1">
            <v>1.7453292519943295E-2</v>
          </cell>
        </row>
      </sheetData>
      <sheetData sheetId="2772">
        <row r="1">
          <cell r="J1">
            <v>1.7453292519943295E-2</v>
          </cell>
        </row>
      </sheetData>
      <sheetData sheetId="2773">
        <row r="1">
          <cell r="J1">
            <v>1.7453292519943295E-2</v>
          </cell>
        </row>
      </sheetData>
      <sheetData sheetId="2774">
        <row r="1">
          <cell r="J1">
            <v>1.7453292519943295E-2</v>
          </cell>
        </row>
      </sheetData>
      <sheetData sheetId="2775">
        <row r="1">
          <cell r="J1">
            <v>1.7453292519943295E-2</v>
          </cell>
        </row>
      </sheetData>
      <sheetData sheetId="2776">
        <row r="1">
          <cell r="J1">
            <v>1.7453292519943295E-2</v>
          </cell>
        </row>
      </sheetData>
      <sheetData sheetId="2777">
        <row r="1">
          <cell r="J1">
            <v>1.7453292519943295E-2</v>
          </cell>
        </row>
      </sheetData>
      <sheetData sheetId="2778">
        <row r="1">
          <cell r="J1">
            <v>1.7453292519943295E-2</v>
          </cell>
        </row>
      </sheetData>
      <sheetData sheetId="2779">
        <row r="1">
          <cell r="J1">
            <v>1.7453292519943295E-2</v>
          </cell>
        </row>
      </sheetData>
      <sheetData sheetId="2780">
        <row r="1">
          <cell r="J1">
            <v>1.7453292519943295E-2</v>
          </cell>
        </row>
      </sheetData>
      <sheetData sheetId="2781">
        <row r="1">
          <cell r="J1">
            <v>1.7453292519943295E-2</v>
          </cell>
        </row>
      </sheetData>
      <sheetData sheetId="2782">
        <row r="1">
          <cell r="J1">
            <v>1.7453292519943295E-2</v>
          </cell>
        </row>
      </sheetData>
      <sheetData sheetId="2783">
        <row r="1">
          <cell r="J1">
            <v>1.7453292519943295E-2</v>
          </cell>
        </row>
      </sheetData>
      <sheetData sheetId="2784">
        <row r="1">
          <cell r="J1">
            <v>1.7453292519943295E-2</v>
          </cell>
        </row>
      </sheetData>
      <sheetData sheetId="2785">
        <row r="1">
          <cell r="J1">
            <v>1.7453292519943295E-2</v>
          </cell>
        </row>
      </sheetData>
      <sheetData sheetId="2786">
        <row r="1">
          <cell r="J1">
            <v>1.7453292519943295E-2</v>
          </cell>
        </row>
      </sheetData>
      <sheetData sheetId="2787">
        <row r="1">
          <cell r="J1">
            <v>1.7453292519943295E-2</v>
          </cell>
        </row>
      </sheetData>
      <sheetData sheetId="2788">
        <row r="1">
          <cell r="J1">
            <v>1.7453292519943295E-2</v>
          </cell>
        </row>
      </sheetData>
      <sheetData sheetId="2789">
        <row r="1">
          <cell r="J1">
            <v>1.7453292519943295E-2</v>
          </cell>
        </row>
      </sheetData>
      <sheetData sheetId="2790">
        <row r="1">
          <cell r="J1">
            <v>1.7453292519943295E-2</v>
          </cell>
        </row>
      </sheetData>
      <sheetData sheetId="2791">
        <row r="1">
          <cell r="J1">
            <v>1.7453292519943295E-2</v>
          </cell>
        </row>
      </sheetData>
      <sheetData sheetId="2792">
        <row r="1">
          <cell r="J1">
            <v>1.7453292519943295E-2</v>
          </cell>
        </row>
      </sheetData>
      <sheetData sheetId="2793">
        <row r="1">
          <cell r="J1">
            <v>1.7453292519943295E-2</v>
          </cell>
        </row>
      </sheetData>
      <sheetData sheetId="2794">
        <row r="1">
          <cell r="J1">
            <v>1.7453292519943295E-2</v>
          </cell>
        </row>
      </sheetData>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ow r="1">
          <cell r="J1">
            <v>1.7453292519943295E-2</v>
          </cell>
        </row>
      </sheetData>
      <sheetData sheetId="2986">
        <row r="1">
          <cell r="J1">
            <v>1.7453292519943295E-2</v>
          </cell>
        </row>
      </sheetData>
      <sheetData sheetId="2987">
        <row r="1">
          <cell r="J1">
            <v>1.7453292519943295E-2</v>
          </cell>
        </row>
      </sheetData>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ow r="1">
          <cell r="J1">
            <v>1.7453292519943295E-2</v>
          </cell>
        </row>
      </sheetData>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sheetData sheetId="3030">
        <row r="1">
          <cell r="J1">
            <v>1.7453292519943295E-2</v>
          </cell>
        </row>
      </sheetData>
      <sheetData sheetId="3031"/>
      <sheetData sheetId="3032"/>
      <sheetData sheetId="3033"/>
      <sheetData sheetId="3034" refreshError="1"/>
      <sheetData sheetId="3035" refreshError="1"/>
      <sheetData sheetId="3036" refreshError="1"/>
      <sheetData sheetId="3037" refreshError="1"/>
      <sheetData sheetId="3038" refreshError="1"/>
      <sheetData sheetId="3039" refreshError="1"/>
      <sheetData sheetId="3040" refreshError="1"/>
      <sheetData sheetId="3041">
        <row r="1">
          <cell r="J1">
            <v>1.7453292519943295E-2</v>
          </cell>
        </row>
      </sheetData>
      <sheetData sheetId="3042" refreshError="1"/>
      <sheetData sheetId="3043" refreshError="1"/>
      <sheetData sheetId="3044" refreshError="1"/>
      <sheetData sheetId="3045">
        <row r="1">
          <cell r="J1">
            <v>1.7453292519943295E-2</v>
          </cell>
        </row>
      </sheetData>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ow r="1">
          <cell r="J1">
            <v>1.7453292519943295E-2</v>
          </cell>
        </row>
      </sheetData>
      <sheetData sheetId="3079">
        <row r="1">
          <cell r="J1">
            <v>1.7453292519943295E-2</v>
          </cell>
        </row>
      </sheetData>
      <sheetData sheetId="3080">
        <row r="1">
          <cell r="J1">
            <v>1.7453292519943295E-2</v>
          </cell>
        </row>
      </sheetData>
      <sheetData sheetId="3081" refreshError="1"/>
      <sheetData sheetId="3082">
        <row r="1">
          <cell r="J1">
            <v>1.7453292519943295E-2</v>
          </cell>
        </row>
      </sheetData>
      <sheetData sheetId="3083">
        <row r="2">
          <cell r="B2">
            <v>1</v>
          </cell>
        </row>
      </sheetData>
      <sheetData sheetId="3084">
        <row r="1">
          <cell r="J1">
            <v>1.7453292519943295E-2</v>
          </cell>
        </row>
      </sheetData>
      <sheetData sheetId="3085">
        <row r="1">
          <cell r="J1">
            <v>1.7453292519943295E-2</v>
          </cell>
        </row>
      </sheetData>
      <sheetData sheetId="3086">
        <row r="1">
          <cell r="J1">
            <v>1.7453292519943295E-2</v>
          </cell>
        </row>
      </sheetData>
      <sheetData sheetId="3087" refreshError="1"/>
      <sheetData sheetId="3088" refreshError="1"/>
      <sheetData sheetId="3089" refreshError="1"/>
      <sheetData sheetId="3090">
        <row r="2">
          <cell r="B2">
            <v>1</v>
          </cell>
        </row>
      </sheetData>
      <sheetData sheetId="3091"/>
      <sheetData sheetId="3092" refreshError="1"/>
      <sheetData sheetId="3093" refreshError="1"/>
      <sheetData sheetId="3094" refreshError="1"/>
      <sheetData sheetId="3095">
        <row r="1">
          <cell r="J1">
            <v>1.7453292519943295E-2</v>
          </cell>
        </row>
      </sheetData>
      <sheetData sheetId="3096">
        <row r="1">
          <cell r="J1">
            <v>1.7453292519943295E-2</v>
          </cell>
        </row>
      </sheetData>
      <sheetData sheetId="3097" refreshError="1"/>
      <sheetData sheetId="3098" refreshError="1"/>
      <sheetData sheetId="3099" refreshError="1"/>
      <sheetData sheetId="3100">
        <row r="1">
          <cell r="J1">
            <v>1.7453292519943295E-2</v>
          </cell>
        </row>
      </sheetData>
      <sheetData sheetId="3101" refreshError="1"/>
      <sheetData sheetId="3102" refreshError="1"/>
      <sheetData sheetId="3103" refreshError="1"/>
      <sheetData sheetId="3104">
        <row r="1">
          <cell r="J1">
            <v>1.7453292519943295E-2</v>
          </cell>
        </row>
      </sheetData>
      <sheetData sheetId="3105">
        <row r="1">
          <cell r="J1">
            <v>1.7453292519943295E-2</v>
          </cell>
        </row>
      </sheetData>
      <sheetData sheetId="3106" refreshError="1"/>
      <sheetData sheetId="3107" refreshError="1"/>
      <sheetData sheetId="3108" refreshError="1"/>
      <sheetData sheetId="3109">
        <row r="1">
          <cell r="J1">
            <v>1.7453292519943295E-2</v>
          </cell>
        </row>
      </sheetData>
      <sheetData sheetId="3110">
        <row r="2">
          <cell r="B2">
            <v>1</v>
          </cell>
        </row>
      </sheetData>
      <sheetData sheetId="3111" refreshError="1"/>
      <sheetData sheetId="3112" refreshError="1"/>
      <sheetData sheetId="3113" refreshError="1"/>
      <sheetData sheetId="3114">
        <row r="2">
          <cell r="B2">
            <v>1</v>
          </cell>
        </row>
      </sheetData>
      <sheetData sheetId="3115">
        <row r="1">
          <cell r="J1">
            <v>1.7453292519943295E-2</v>
          </cell>
        </row>
      </sheetData>
      <sheetData sheetId="3116" refreshError="1"/>
      <sheetData sheetId="3117" refreshError="1"/>
      <sheetData sheetId="3118" refreshError="1"/>
      <sheetData sheetId="3119" refreshError="1"/>
      <sheetData sheetId="3120" refreshError="1"/>
      <sheetData sheetId="3121">
        <row r="2">
          <cell r="B2">
            <v>1</v>
          </cell>
        </row>
      </sheetData>
      <sheetData sheetId="3122">
        <row r="1">
          <cell r="J1">
            <v>1.7453292519943295E-2</v>
          </cell>
        </row>
      </sheetData>
      <sheetData sheetId="3123" refreshError="1"/>
      <sheetData sheetId="3124" refreshError="1"/>
      <sheetData sheetId="3125" refreshError="1"/>
      <sheetData sheetId="3126">
        <row r="1">
          <cell r="J1">
            <v>1.7453292519943295E-2</v>
          </cell>
        </row>
      </sheetData>
      <sheetData sheetId="3127">
        <row r="2">
          <cell r="B2">
            <v>1</v>
          </cell>
        </row>
      </sheetData>
      <sheetData sheetId="3128" refreshError="1"/>
      <sheetData sheetId="3129">
        <row r="1">
          <cell r="J1">
            <v>1.7453292519943295E-2</v>
          </cell>
        </row>
      </sheetData>
      <sheetData sheetId="3130">
        <row r="1">
          <cell r="J1">
            <v>1.7453292519943295E-2</v>
          </cell>
        </row>
      </sheetData>
      <sheetData sheetId="3131">
        <row r="1">
          <cell r="J1">
            <v>1.7453292519943295E-2</v>
          </cell>
        </row>
      </sheetData>
      <sheetData sheetId="3132">
        <row r="1">
          <cell r="J1">
            <v>1.7453292519943295E-2</v>
          </cell>
        </row>
      </sheetData>
      <sheetData sheetId="3133">
        <row r="1">
          <cell r="J1">
            <v>1.7453292519943295E-2</v>
          </cell>
        </row>
      </sheetData>
      <sheetData sheetId="3134">
        <row r="1">
          <cell r="J1">
            <v>1.7453292519943295E-2</v>
          </cell>
        </row>
      </sheetData>
      <sheetData sheetId="3135">
        <row r="1">
          <cell r="J1">
            <v>1.7453292519943295E-2</v>
          </cell>
        </row>
      </sheetData>
      <sheetData sheetId="3136">
        <row r="1">
          <cell r="J1">
            <v>1.7453292519943295E-2</v>
          </cell>
        </row>
      </sheetData>
      <sheetData sheetId="3137" refreshError="1"/>
      <sheetData sheetId="3138" refreshError="1"/>
      <sheetData sheetId="3139">
        <row r="1">
          <cell r="J1">
            <v>1.7453292519943295E-2</v>
          </cell>
        </row>
      </sheetData>
      <sheetData sheetId="3140" refreshError="1"/>
      <sheetData sheetId="3141" refreshError="1"/>
      <sheetData sheetId="3142">
        <row r="1">
          <cell r="J1">
            <v>1.7453292519943295E-2</v>
          </cell>
        </row>
      </sheetData>
      <sheetData sheetId="3143" refreshError="1"/>
      <sheetData sheetId="3144">
        <row r="1">
          <cell r="J1">
            <v>1.7453292519943295E-2</v>
          </cell>
        </row>
      </sheetData>
      <sheetData sheetId="3145">
        <row r="1">
          <cell r="J1">
            <v>1.7453292519943295E-2</v>
          </cell>
        </row>
      </sheetData>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ow r="1">
          <cell r="J1">
            <v>1.7453292519943295E-2</v>
          </cell>
        </row>
      </sheetData>
      <sheetData sheetId="3176">
        <row r="1">
          <cell r="J1">
            <v>1.7453292519943295E-2</v>
          </cell>
        </row>
      </sheetData>
      <sheetData sheetId="3177">
        <row r="1">
          <cell r="J1">
            <v>1.7453292519943295E-2</v>
          </cell>
        </row>
      </sheetData>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ow r="1">
          <cell r="J1">
            <v>1.7453292519943295E-2</v>
          </cell>
        </row>
      </sheetData>
      <sheetData sheetId="3212">
        <row r="1">
          <cell r="J1">
            <v>1.7453292519943295E-2</v>
          </cell>
        </row>
      </sheetData>
      <sheetData sheetId="3213">
        <row r="1">
          <cell r="J1">
            <v>1.7453292519943295E-2</v>
          </cell>
        </row>
      </sheetData>
      <sheetData sheetId="3214">
        <row r="1">
          <cell r="J1">
            <v>1.7453292519943295E-2</v>
          </cell>
        </row>
      </sheetData>
      <sheetData sheetId="3215">
        <row r="1">
          <cell r="J1">
            <v>1.7453292519943295E-2</v>
          </cell>
        </row>
      </sheetData>
      <sheetData sheetId="3216">
        <row r="1">
          <cell r="J1">
            <v>1.7453292519943295E-2</v>
          </cell>
        </row>
      </sheetData>
      <sheetData sheetId="3217">
        <row r="1">
          <cell r="J1">
            <v>1.7453292519943295E-2</v>
          </cell>
        </row>
      </sheetData>
      <sheetData sheetId="3218">
        <row r="1">
          <cell r="J1">
            <v>1.7453292519943295E-2</v>
          </cell>
        </row>
      </sheetData>
      <sheetData sheetId="3219">
        <row r="1">
          <cell r="J1">
            <v>1.7453292519943295E-2</v>
          </cell>
        </row>
      </sheetData>
      <sheetData sheetId="3220">
        <row r="1">
          <cell r="J1">
            <v>1.7453292519943295E-2</v>
          </cell>
        </row>
      </sheetData>
      <sheetData sheetId="3221">
        <row r="1">
          <cell r="J1">
            <v>1.7453292519943295E-2</v>
          </cell>
        </row>
      </sheetData>
      <sheetData sheetId="3222">
        <row r="1">
          <cell r="J1">
            <v>1.7453292519943295E-2</v>
          </cell>
        </row>
      </sheetData>
      <sheetData sheetId="3223">
        <row r="1">
          <cell r="J1">
            <v>1.7453292519943295E-2</v>
          </cell>
        </row>
      </sheetData>
      <sheetData sheetId="3224">
        <row r="1">
          <cell r="J1">
            <v>1.7453292519943295E-2</v>
          </cell>
        </row>
      </sheetData>
      <sheetData sheetId="3225">
        <row r="1">
          <cell r="J1">
            <v>1.7453292519943295E-2</v>
          </cell>
        </row>
      </sheetData>
      <sheetData sheetId="3226">
        <row r="1">
          <cell r="J1">
            <v>1.7453292519943295E-2</v>
          </cell>
        </row>
      </sheetData>
      <sheetData sheetId="3227">
        <row r="1">
          <cell r="J1">
            <v>1.7453292519943295E-2</v>
          </cell>
        </row>
      </sheetData>
      <sheetData sheetId="3228">
        <row r="1">
          <cell r="J1">
            <v>1.7453292519943295E-2</v>
          </cell>
        </row>
      </sheetData>
      <sheetData sheetId="3229">
        <row r="1">
          <cell r="J1">
            <v>1.7453292519943295E-2</v>
          </cell>
        </row>
      </sheetData>
      <sheetData sheetId="3230">
        <row r="1">
          <cell r="J1">
            <v>1.7453292519943295E-2</v>
          </cell>
        </row>
      </sheetData>
      <sheetData sheetId="3231">
        <row r="1">
          <cell r="J1">
            <v>1.7453292519943295E-2</v>
          </cell>
        </row>
      </sheetData>
      <sheetData sheetId="3232">
        <row r="1">
          <cell r="J1">
            <v>1.7453292519943295E-2</v>
          </cell>
        </row>
      </sheetData>
      <sheetData sheetId="3233">
        <row r="1">
          <cell r="J1">
            <v>1.7453292519943295E-2</v>
          </cell>
        </row>
      </sheetData>
      <sheetData sheetId="3234">
        <row r="1">
          <cell r="J1">
            <v>1.7453292519943295E-2</v>
          </cell>
        </row>
      </sheetData>
      <sheetData sheetId="3235">
        <row r="1">
          <cell r="J1">
            <v>1.7453292519943295E-2</v>
          </cell>
        </row>
      </sheetData>
      <sheetData sheetId="3236">
        <row r="1">
          <cell r="J1">
            <v>1.7453292519943295E-2</v>
          </cell>
        </row>
      </sheetData>
      <sheetData sheetId="3237">
        <row r="1">
          <cell r="J1">
            <v>1.7453292519943295E-2</v>
          </cell>
        </row>
      </sheetData>
      <sheetData sheetId="3238">
        <row r="1">
          <cell r="J1">
            <v>1.7453292519943295E-2</v>
          </cell>
        </row>
      </sheetData>
      <sheetData sheetId="3239">
        <row r="1">
          <cell r="J1">
            <v>1.7453292519943295E-2</v>
          </cell>
        </row>
      </sheetData>
      <sheetData sheetId="3240">
        <row r="1">
          <cell r="J1">
            <v>1.7453292519943295E-2</v>
          </cell>
        </row>
      </sheetData>
      <sheetData sheetId="3241">
        <row r="1">
          <cell r="J1">
            <v>1.7453292519943295E-2</v>
          </cell>
        </row>
      </sheetData>
      <sheetData sheetId="3242">
        <row r="1">
          <cell r="J1">
            <v>1.7453292519943295E-2</v>
          </cell>
        </row>
      </sheetData>
      <sheetData sheetId="3243">
        <row r="1">
          <cell r="J1">
            <v>1.7453292519943295E-2</v>
          </cell>
        </row>
      </sheetData>
      <sheetData sheetId="3244">
        <row r="1">
          <cell r="J1">
            <v>1.7453292519943295E-2</v>
          </cell>
        </row>
      </sheetData>
      <sheetData sheetId="3245">
        <row r="1">
          <cell r="J1">
            <v>1.7453292519943295E-2</v>
          </cell>
        </row>
      </sheetData>
      <sheetData sheetId="3246">
        <row r="1">
          <cell r="J1">
            <v>1.7453292519943295E-2</v>
          </cell>
        </row>
      </sheetData>
      <sheetData sheetId="3247">
        <row r="1">
          <cell r="J1">
            <v>1.7453292519943295E-2</v>
          </cell>
        </row>
      </sheetData>
      <sheetData sheetId="3248">
        <row r="1">
          <cell r="J1">
            <v>1.7453292519943295E-2</v>
          </cell>
        </row>
      </sheetData>
      <sheetData sheetId="3249">
        <row r="1">
          <cell r="J1">
            <v>1.7453292519943295E-2</v>
          </cell>
        </row>
      </sheetData>
      <sheetData sheetId="3250">
        <row r="1">
          <cell r="J1">
            <v>1.7453292519943295E-2</v>
          </cell>
        </row>
      </sheetData>
      <sheetData sheetId="3251">
        <row r="1">
          <cell r="J1">
            <v>1.7453292519943295E-2</v>
          </cell>
        </row>
      </sheetData>
      <sheetData sheetId="3252">
        <row r="1">
          <cell r="J1">
            <v>1.7453292519943295E-2</v>
          </cell>
        </row>
      </sheetData>
      <sheetData sheetId="3253">
        <row r="1">
          <cell r="J1">
            <v>1.7453292519943295E-2</v>
          </cell>
        </row>
      </sheetData>
      <sheetData sheetId="3254">
        <row r="1">
          <cell r="J1">
            <v>1.7453292519943295E-2</v>
          </cell>
        </row>
      </sheetData>
      <sheetData sheetId="3255">
        <row r="1">
          <cell r="J1">
            <v>1.7453292519943295E-2</v>
          </cell>
        </row>
      </sheetData>
      <sheetData sheetId="3256">
        <row r="1">
          <cell r="J1">
            <v>1.7453292519943295E-2</v>
          </cell>
        </row>
      </sheetData>
      <sheetData sheetId="3257">
        <row r="1">
          <cell r="J1">
            <v>1.7453292519943295E-2</v>
          </cell>
        </row>
      </sheetData>
      <sheetData sheetId="3258">
        <row r="1">
          <cell r="J1">
            <v>1.7453292519943295E-2</v>
          </cell>
        </row>
      </sheetData>
      <sheetData sheetId="3259">
        <row r="1">
          <cell r="J1">
            <v>1.7453292519943295E-2</v>
          </cell>
        </row>
      </sheetData>
      <sheetData sheetId="3260">
        <row r="1">
          <cell r="J1">
            <v>1.7453292519943295E-2</v>
          </cell>
        </row>
      </sheetData>
      <sheetData sheetId="3261">
        <row r="1">
          <cell r="J1">
            <v>1.7453292519943295E-2</v>
          </cell>
        </row>
      </sheetData>
      <sheetData sheetId="3262" refreshError="1"/>
      <sheetData sheetId="3263">
        <row r="1">
          <cell r="J1">
            <v>1.7453292519943295E-2</v>
          </cell>
        </row>
      </sheetData>
      <sheetData sheetId="3264" refreshError="1"/>
      <sheetData sheetId="3265">
        <row r="1">
          <cell r="J1">
            <v>1.7453292519943295E-2</v>
          </cell>
        </row>
      </sheetData>
      <sheetData sheetId="3266">
        <row r="1">
          <cell r="J1">
            <v>1.7453292519943295E-2</v>
          </cell>
        </row>
      </sheetData>
      <sheetData sheetId="3267">
        <row r="1">
          <cell r="J1">
            <v>1.7453292519943295E-2</v>
          </cell>
        </row>
      </sheetData>
      <sheetData sheetId="3268" refreshError="1"/>
      <sheetData sheetId="3269" refreshError="1"/>
      <sheetData sheetId="3270">
        <row r="1">
          <cell r="J1">
            <v>1.7453292519943295E-2</v>
          </cell>
        </row>
      </sheetData>
      <sheetData sheetId="3271">
        <row r="1">
          <cell r="J1">
            <v>1.7453292519943295E-2</v>
          </cell>
        </row>
      </sheetData>
      <sheetData sheetId="3272">
        <row r="1">
          <cell r="J1">
            <v>1.7453292519943295E-2</v>
          </cell>
        </row>
      </sheetData>
      <sheetData sheetId="3273">
        <row r="1">
          <cell r="J1">
            <v>1.7453292519943295E-2</v>
          </cell>
        </row>
      </sheetData>
      <sheetData sheetId="3274" refreshError="1"/>
      <sheetData sheetId="3275">
        <row r="1">
          <cell r="J1">
            <v>1.7453292519943295E-2</v>
          </cell>
        </row>
      </sheetData>
      <sheetData sheetId="3276">
        <row r="1">
          <cell r="J1">
            <v>1.7453292519943295E-2</v>
          </cell>
        </row>
      </sheetData>
      <sheetData sheetId="3277" refreshError="1"/>
      <sheetData sheetId="3278" refreshError="1"/>
      <sheetData sheetId="3279" refreshError="1"/>
      <sheetData sheetId="3280" refreshError="1"/>
      <sheetData sheetId="3281">
        <row r="1">
          <cell r="J1">
            <v>1.7453292519943295E-2</v>
          </cell>
        </row>
      </sheetData>
      <sheetData sheetId="3282">
        <row r="1">
          <cell r="J1">
            <v>1.7453292519943295E-2</v>
          </cell>
        </row>
      </sheetData>
      <sheetData sheetId="3283" refreshError="1"/>
      <sheetData sheetId="3284" refreshError="1"/>
      <sheetData sheetId="3285">
        <row r="1">
          <cell r="J1">
            <v>1.7453292519943295E-2</v>
          </cell>
        </row>
      </sheetData>
      <sheetData sheetId="3286" refreshError="1"/>
      <sheetData sheetId="3287" refreshError="1"/>
      <sheetData sheetId="3288">
        <row r="1">
          <cell r="J1">
            <v>1.7453292519943295E-2</v>
          </cell>
        </row>
      </sheetData>
      <sheetData sheetId="3289">
        <row r="1">
          <cell r="J1">
            <v>1.7453292519943295E-2</v>
          </cell>
        </row>
      </sheetData>
      <sheetData sheetId="3290" refreshError="1"/>
      <sheetData sheetId="3291" refreshError="1"/>
      <sheetData sheetId="3292">
        <row r="1">
          <cell r="J1">
            <v>1.7453292519943295E-2</v>
          </cell>
        </row>
      </sheetData>
      <sheetData sheetId="3293" refreshError="1"/>
      <sheetData sheetId="3294">
        <row r="1">
          <cell r="J1">
            <v>1.7453292519943295E-2</v>
          </cell>
        </row>
      </sheetData>
      <sheetData sheetId="3295" refreshError="1"/>
      <sheetData sheetId="3296">
        <row r="1">
          <cell r="J1">
            <v>1.7453292519943295E-2</v>
          </cell>
        </row>
      </sheetData>
      <sheetData sheetId="3297" refreshError="1"/>
      <sheetData sheetId="3298">
        <row r="1">
          <cell r="J1">
            <v>1.7453292519943295E-2</v>
          </cell>
        </row>
      </sheetData>
      <sheetData sheetId="3299" refreshError="1"/>
      <sheetData sheetId="3300" refreshError="1"/>
      <sheetData sheetId="3301" refreshError="1"/>
      <sheetData sheetId="3302">
        <row r="1">
          <cell r="J1">
            <v>1.7453292519943295E-2</v>
          </cell>
        </row>
      </sheetData>
      <sheetData sheetId="3303">
        <row r="1">
          <cell r="J1">
            <v>1.7453292519943295E-2</v>
          </cell>
        </row>
      </sheetData>
      <sheetData sheetId="3304" refreshError="1"/>
      <sheetData sheetId="3305" refreshError="1"/>
      <sheetData sheetId="3306" refreshError="1"/>
      <sheetData sheetId="3307" refreshError="1"/>
      <sheetData sheetId="3308" refreshError="1"/>
      <sheetData sheetId="3309" refreshError="1"/>
      <sheetData sheetId="3310" refreshError="1"/>
      <sheetData sheetId="3311">
        <row r="1">
          <cell r="J1">
            <v>1.7453292519943295E-2</v>
          </cell>
        </row>
      </sheetData>
      <sheetData sheetId="3312" refreshError="1"/>
      <sheetData sheetId="3313" refreshError="1"/>
      <sheetData sheetId="3314" refreshError="1"/>
      <sheetData sheetId="3315">
        <row r="1">
          <cell r="J1">
            <v>1.7453292519943295E-2</v>
          </cell>
        </row>
      </sheetData>
      <sheetData sheetId="3316">
        <row r="1">
          <cell r="J1">
            <v>1.7453292519943295E-2</v>
          </cell>
        </row>
      </sheetData>
      <sheetData sheetId="3317">
        <row r="1">
          <cell r="J1">
            <v>1.7453292519943295E-2</v>
          </cell>
        </row>
      </sheetData>
      <sheetData sheetId="3318">
        <row r="1">
          <cell r="J1">
            <v>1.7453292519943295E-2</v>
          </cell>
        </row>
      </sheetData>
      <sheetData sheetId="3319">
        <row r="1">
          <cell r="J1">
            <v>1.7453292519943295E-2</v>
          </cell>
        </row>
      </sheetData>
      <sheetData sheetId="3320" refreshError="1"/>
      <sheetData sheetId="3321">
        <row r="1">
          <cell r="J1">
            <v>1.7453292519943295E-2</v>
          </cell>
        </row>
      </sheetData>
      <sheetData sheetId="3322" refreshError="1"/>
      <sheetData sheetId="3323" refreshError="1"/>
      <sheetData sheetId="3324" refreshError="1"/>
      <sheetData sheetId="3325" refreshError="1"/>
      <sheetData sheetId="3326">
        <row r="1">
          <cell r="J1">
            <v>1.7453292519943295E-2</v>
          </cell>
        </row>
      </sheetData>
      <sheetData sheetId="3327" refreshError="1"/>
      <sheetData sheetId="3328" refreshError="1"/>
      <sheetData sheetId="3329" refreshError="1"/>
      <sheetData sheetId="3330" refreshError="1"/>
      <sheetData sheetId="3331">
        <row r="1">
          <cell r="J1">
            <v>1.7453292519943295E-2</v>
          </cell>
        </row>
      </sheetData>
      <sheetData sheetId="3332">
        <row r="1">
          <cell r="J1">
            <v>1.7453292519943295E-2</v>
          </cell>
        </row>
      </sheetData>
      <sheetData sheetId="3333" refreshError="1"/>
      <sheetData sheetId="3334" refreshError="1"/>
      <sheetData sheetId="3335">
        <row r="1">
          <cell r="J1">
            <v>1.7453292519943295E-2</v>
          </cell>
        </row>
      </sheetData>
      <sheetData sheetId="3336">
        <row r="1">
          <cell r="J1">
            <v>1.7453292519943295E-2</v>
          </cell>
        </row>
      </sheetData>
      <sheetData sheetId="3337" refreshError="1"/>
      <sheetData sheetId="3338" refreshError="1"/>
      <sheetData sheetId="3339" refreshError="1"/>
      <sheetData sheetId="3340">
        <row r="1">
          <cell r="J1">
            <v>1.7453292519943295E-2</v>
          </cell>
        </row>
      </sheetData>
      <sheetData sheetId="3341" refreshError="1"/>
      <sheetData sheetId="3342" refreshError="1"/>
      <sheetData sheetId="3343" refreshError="1"/>
      <sheetData sheetId="3344" refreshError="1"/>
      <sheetData sheetId="3345">
        <row r="1">
          <cell r="J1">
            <v>1.7453292519943295E-2</v>
          </cell>
        </row>
      </sheetData>
      <sheetData sheetId="3346">
        <row r="1">
          <cell r="J1">
            <v>1.7453292519943295E-2</v>
          </cell>
        </row>
      </sheetData>
      <sheetData sheetId="3347" refreshError="1"/>
      <sheetData sheetId="3348" refreshError="1"/>
      <sheetData sheetId="3349" refreshError="1"/>
      <sheetData sheetId="3350" refreshError="1"/>
      <sheetData sheetId="3351" refreshError="1"/>
      <sheetData sheetId="3352" refreshError="1"/>
      <sheetData sheetId="3353">
        <row r="1">
          <cell r="J1">
            <v>1.7453292519943295E-2</v>
          </cell>
        </row>
      </sheetData>
      <sheetData sheetId="3354">
        <row r="1">
          <cell r="J1">
            <v>1.7453292519943295E-2</v>
          </cell>
        </row>
      </sheetData>
      <sheetData sheetId="3355" refreshError="1"/>
      <sheetData sheetId="3356" refreshError="1"/>
      <sheetData sheetId="3357" refreshError="1"/>
      <sheetData sheetId="3358" refreshError="1"/>
      <sheetData sheetId="3359">
        <row r="1">
          <cell r="J1">
            <v>1.7453292519943295E-2</v>
          </cell>
        </row>
      </sheetData>
      <sheetData sheetId="3360">
        <row r="1">
          <cell r="J1">
            <v>1.7453292519943295E-2</v>
          </cell>
        </row>
      </sheetData>
      <sheetData sheetId="3361" refreshError="1"/>
      <sheetData sheetId="3362" refreshError="1"/>
      <sheetData sheetId="3363" refreshError="1"/>
      <sheetData sheetId="3364" refreshError="1"/>
      <sheetData sheetId="3365" refreshError="1"/>
      <sheetData sheetId="3366" refreshError="1"/>
      <sheetData sheetId="3367" refreshError="1"/>
      <sheetData sheetId="3368">
        <row r="1">
          <cell r="J1">
            <v>1.7453292519943295E-2</v>
          </cell>
        </row>
      </sheetData>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ow r="1">
          <cell r="J1">
            <v>1.7453292519943295E-2</v>
          </cell>
        </row>
      </sheetData>
      <sheetData sheetId="3378">
        <row r="1">
          <cell r="J1">
            <v>1.7453292519943295E-2</v>
          </cell>
        </row>
      </sheetData>
      <sheetData sheetId="3379" refreshError="1"/>
      <sheetData sheetId="3380" refreshError="1"/>
      <sheetData sheetId="3381" refreshError="1"/>
      <sheetData sheetId="3382" refreshError="1"/>
      <sheetData sheetId="3383" refreshError="1"/>
      <sheetData sheetId="3384">
        <row r="1">
          <cell r="J1">
            <v>1.7453292519943295E-2</v>
          </cell>
        </row>
      </sheetData>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ow r="1">
          <cell r="J1">
            <v>1.7453292519943295E-2</v>
          </cell>
        </row>
      </sheetData>
      <sheetData sheetId="3396" refreshError="1"/>
      <sheetData sheetId="3397">
        <row r="1">
          <cell r="J1">
            <v>1.7453292519943295E-2</v>
          </cell>
        </row>
      </sheetData>
      <sheetData sheetId="3398" refreshError="1"/>
      <sheetData sheetId="3399">
        <row r="1">
          <cell r="J1">
            <v>1.7453292519943295E-2</v>
          </cell>
        </row>
      </sheetData>
      <sheetData sheetId="3400" refreshError="1"/>
      <sheetData sheetId="3401" refreshError="1"/>
      <sheetData sheetId="3402" refreshError="1"/>
      <sheetData sheetId="3403">
        <row r="1">
          <cell r="J1">
            <v>1.7453292519943295E-2</v>
          </cell>
        </row>
      </sheetData>
      <sheetData sheetId="3404">
        <row r="1">
          <cell r="J1">
            <v>1.7453292519943295E-2</v>
          </cell>
        </row>
      </sheetData>
      <sheetData sheetId="3405" refreshError="1"/>
      <sheetData sheetId="3406" refreshError="1"/>
      <sheetData sheetId="3407" refreshError="1"/>
      <sheetData sheetId="3408" refreshError="1"/>
      <sheetData sheetId="3409" refreshError="1"/>
      <sheetData sheetId="3410">
        <row r="1">
          <cell r="J1">
            <v>1.7453292519943295E-2</v>
          </cell>
        </row>
      </sheetData>
      <sheetData sheetId="3411" refreshError="1"/>
      <sheetData sheetId="3412">
        <row r="1">
          <cell r="J1">
            <v>1.7453292519943295E-2</v>
          </cell>
        </row>
      </sheetData>
      <sheetData sheetId="3413" refreshError="1"/>
      <sheetData sheetId="3414">
        <row r="1">
          <cell r="J1">
            <v>1.7453292519943295E-2</v>
          </cell>
        </row>
      </sheetData>
      <sheetData sheetId="3415" refreshError="1"/>
      <sheetData sheetId="3416">
        <row r="1">
          <cell r="J1">
            <v>1.7453292519943295E-2</v>
          </cell>
        </row>
      </sheetData>
      <sheetData sheetId="3417" refreshError="1"/>
      <sheetData sheetId="3418" refreshError="1"/>
      <sheetData sheetId="3419" refreshError="1"/>
      <sheetData sheetId="3420">
        <row r="1">
          <cell r="J1">
            <v>1.7453292519943295E-2</v>
          </cell>
        </row>
      </sheetData>
      <sheetData sheetId="3421" refreshError="1"/>
      <sheetData sheetId="3422" refreshError="1"/>
      <sheetData sheetId="3423">
        <row r="1">
          <cell r="J1">
            <v>1.7453292519943295E-2</v>
          </cell>
        </row>
      </sheetData>
      <sheetData sheetId="3424" refreshError="1"/>
      <sheetData sheetId="3425">
        <row r="1">
          <cell r="J1">
            <v>1.7453292519943295E-2</v>
          </cell>
        </row>
      </sheetData>
      <sheetData sheetId="3426" refreshError="1"/>
      <sheetData sheetId="3427" refreshError="1"/>
      <sheetData sheetId="3428" refreshError="1"/>
      <sheetData sheetId="3429" refreshError="1"/>
      <sheetData sheetId="3430">
        <row r="1">
          <cell r="J1">
            <v>1.7453292519943295E-2</v>
          </cell>
        </row>
      </sheetData>
      <sheetData sheetId="3431" refreshError="1"/>
      <sheetData sheetId="3432" refreshError="1"/>
      <sheetData sheetId="3433" refreshError="1"/>
      <sheetData sheetId="3434"/>
      <sheetData sheetId="3435" refreshError="1"/>
      <sheetData sheetId="3436" refreshError="1"/>
      <sheetData sheetId="3437" refreshError="1"/>
      <sheetData sheetId="3438" refreshError="1"/>
      <sheetData sheetId="3439" refreshError="1"/>
      <sheetData sheetId="3440">
        <row r="1">
          <cell r="J1">
            <v>1.7453292519943295E-2</v>
          </cell>
        </row>
      </sheetData>
      <sheetData sheetId="3441"/>
      <sheetData sheetId="3442" refreshError="1"/>
      <sheetData sheetId="3443" refreshError="1"/>
      <sheetData sheetId="3444" refreshError="1"/>
      <sheetData sheetId="3445" refreshError="1"/>
      <sheetData sheetId="3446">
        <row r="1">
          <cell r="J1">
            <v>1.7453292519943295E-2</v>
          </cell>
        </row>
      </sheetData>
      <sheetData sheetId="3447" refreshError="1"/>
      <sheetData sheetId="3448" refreshError="1"/>
      <sheetData sheetId="3449" refreshError="1"/>
      <sheetData sheetId="3450" refreshError="1"/>
      <sheetData sheetId="3451" refreshError="1"/>
      <sheetData sheetId="3452" refreshError="1"/>
      <sheetData sheetId="3453" refreshError="1"/>
      <sheetData sheetId="3454">
        <row r="1">
          <cell r="J1">
            <v>1.7453292519943295E-2</v>
          </cell>
        </row>
      </sheetData>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1">
          <cell r="J1">
            <v>1.7453292519943295E-2</v>
          </cell>
        </row>
      </sheetData>
      <sheetData sheetId="3463" refreshError="1"/>
      <sheetData sheetId="3464" refreshError="1"/>
      <sheetData sheetId="3465" refreshError="1"/>
      <sheetData sheetId="3466" refreshError="1"/>
      <sheetData sheetId="3467">
        <row r="1">
          <cell r="J1">
            <v>1.7453292519943295E-2</v>
          </cell>
        </row>
      </sheetData>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ow r="1">
          <cell r="J1">
            <v>1.7453292519943295E-2</v>
          </cell>
        </row>
      </sheetData>
      <sheetData sheetId="3477" refreshError="1"/>
      <sheetData sheetId="3478" refreshError="1"/>
      <sheetData sheetId="3479">
        <row r="1">
          <cell r="J1">
            <v>1.7453292519943295E-2</v>
          </cell>
        </row>
      </sheetData>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ow r="1">
          <cell r="J1">
            <v>1.7453292519943295E-2</v>
          </cell>
        </row>
      </sheetData>
      <sheetData sheetId="3489" refreshError="1"/>
      <sheetData sheetId="3490" refreshError="1"/>
      <sheetData sheetId="3491">
        <row r="1">
          <cell r="J1">
            <v>1.7453292519943295E-2</v>
          </cell>
        </row>
      </sheetData>
      <sheetData sheetId="3492">
        <row r="1">
          <cell r="J1">
            <v>1.7453292519943295E-2</v>
          </cell>
        </row>
      </sheetData>
      <sheetData sheetId="3493" refreshError="1"/>
      <sheetData sheetId="3494" refreshError="1"/>
      <sheetData sheetId="3495" refreshError="1"/>
      <sheetData sheetId="3496">
        <row r="1">
          <cell r="J1">
            <v>1.7453292519943295E-2</v>
          </cell>
        </row>
      </sheetData>
      <sheetData sheetId="3497">
        <row r="1">
          <cell r="J1">
            <v>1.7453292519943295E-2</v>
          </cell>
        </row>
      </sheetData>
      <sheetData sheetId="3498" refreshError="1"/>
      <sheetData sheetId="3499">
        <row r="1">
          <cell r="J1">
            <v>1.7453292519943295E-2</v>
          </cell>
        </row>
      </sheetData>
      <sheetData sheetId="3500" refreshError="1"/>
      <sheetData sheetId="3501" refreshError="1"/>
      <sheetData sheetId="3502">
        <row r="1">
          <cell r="J1">
            <v>1.7453292519943295E-2</v>
          </cell>
        </row>
      </sheetData>
      <sheetData sheetId="3503" refreshError="1"/>
      <sheetData sheetId="3504" refreshError="1"/>
      <sheetData sheetId="3505" refreshError="1"/>
      <sheetData sheetId="3506" refreshError="1"/>
      <sheetData sheetId="3507" refreshError="1"/>
      <sheetData sheetId="3508" refreshError="1"/>
      <sheetData sheetId="3509">
        <row r="1">
          <cell r="J1">
            <v>1.7453292519943295E-2</v>
          </cell>
        </row>
      </sheetData>
      <sheetData sheetId="3510">
        <row r="1">
          <cell r="J1">
            <v>1.7453292519943295E-2</v>
          </cell>
        </row>
      </sheetData>
      <sheetData sheetId="3511" refreshError="1"/>
      <sheetData sheetId="3512" refreshError="1"/>
      <sheetData sheetId="3513">
        <row r="1">
          <cell r="J1">
            <v>1.7453292519943295E-2</v>
          </cell>
        </row>
      </sheetData>
      <sheetData sheetId="3514" refreshError="1"/>
      <sheetData sheetId="3515" refreshError="1"/>
      <sheetData sheetId="3516">
        <row r="1">
          <cell r="J1">
            <v>1.7453292519943295E-2</v>
          </cell>
        </row>
      </sheetData>
      <sheetData sheetId="3517">
        <row r="1">
          <cell r="J1">
            <v>1.7453292519943295E-2</v>
          </cell>
        </row>
      </sheetData>
      <sheetData sheetId="3518" refreshError="1"/>
      <sheetData sheetId="3519" refreshError="1"/>
      <sheetData sheetId="3520" refreshError="1"/>
      <sheetData sheetId="3521">
        <row r="1">
          <cell r="J1">
            <v>1.7453292519943295E-2</v>
          </cell>
        </row>
      </sheetData>
      <sheetData sheetId="3522" refreshError="1"/>
      <sheetData sheetId="3523" refreshError="1"/>
      <sheetData sheetId="3524">
        <row r="1">
          <cell r="J1">
            <v>1.7453292519943295E-2</v>
          </cell>
        </row>
      </sheetData>
      <sheetData sheetId="3525" refreshError="1"/>
      <sheetData sheetId="3526" refreshError="1"/>
      <sheetData sheetId="3527" refreshError="1"/>
      <sheetData sheetId="3528" refreshError="1"/>
      <sheetData sheetId="3529" refreshError="1"/>
      <sheetData sheetId="3530" refreshError="1"/>
      <sheetData sheetId="3531">
        <row r="1">
          <cell r="J1">
            <v>1.7453292519943295E-2</v>
          </cell>
        </row>
      </sheetData>
      <sheetData sheetId="3532" refreshError="1"/>
      <sheetData sheetId="3533" refreshError="1"/>
      <sheetData sheetId="3534" refreshError="1"/>
      <sheetData sheetId="3535">
        <row r="1">
          <cell r="J1">
            <v>1.7453292519943295E-2</v>
          </cell>
        </row>
      </sheetData>
      <sheetData sheetId="3536">
        <row r="1">
          <cell r="J1">
            <v>1.7453292519943295E-2</v>
          </cell>
        </row>
      </sheetData>
      <sheetData sheetId="3537" refreshError="1"/>
      <sheetData sheetId="3538" refreshError="1"/>
      <sheetData sheetId="3539" refreshError="1"/>
      <sheetData sheetId="3540">
        <row r="1">
          <cell r="J1">
            <v>1.7453292519943295E-2</v>
          </cell>
        </row>
      </sheetData>
      <sheetData sheetId="3541" refreshError="1"/>
      <sheetData sheetId="3542" refreshError="1"/>
      <sheetData sheetId="3543" refreshError="1"/>
      <sheetData sheetId="3544" refreshError="1"/>
      <sheetData sheetId="3545" refreshError="1"/>
      <sheetData sheetId="3546">
        <row r="1">
          <cell r="J1">
            <v>1.7453292519943295E-2</v>
          </cell>
        </row>
      </sheetData>
      <sheetData sheetId="3547" refreshError="1"/>
      <sheetData sheetId="3548" refreshError="1"/>
      <sheetData sheetId="3549" refreshError="1"/>
      <sheetData sheetId="3550">
        <row r="1">
          <cell r="J1">
            <v>1.7453292519943295E-2</v>
          </cell>
        </row>
      </sheetData>
      <sheetData sheetId="3551" refreshError="1"/>
      <sheetData sheetId="3552">
        <row r="1">
          <cell r="J1">
            <v>1.7453292519943295E-2</v>
          </cell>
        </row>
      </sheetData>
      <sheetData sheetId="3553" refreshError="1"/>
      <sheetData sheetId="3554" refreshError="1"/>
      <sheetData sheetId="3555" refreshError="1"/>
      <sheetData sheetId="3556" refreshError="1"/>
      <sheetData sheetId="3557">
        <row r="1">
          <cell r="J1">
            <v>1.7453292519943295E-2</v>
          </cell>
        </row>
      </sheetData>
      <sheetData sheetId="3558">
        <row r="1">
          <cell r="J1">
            <v>1.7453292519943295E-2</v>
          </cell>
        </row>
      </sheetData>
      <sheetData sheetId="3559" refreshError="1"/>
      <sheetData sheetId="3560" refreshError="1"/>
      <sheetData sheetId="3561" refreshError="1"/>
      <sheetData sheetId="3562" refreshError="1"/>
      <sheetData sheetId="3563" refreshError="1"/>
      <sheetData sheetId="3564">
        <row r="1">
          <cell r="J1">
            <v>1.7453292519943295E-2</v>
          </cell>
        </row>
      </sheetData>
      <sheetData sheetId="3565">
        <row r="1">
          <cell r="J1">
            <v>1.7453292519943295E-2</v>
          </cell>
        </row>
      </sheetData>
      <sheetData sheetId="3566" refreshError="1"/>
      <sheetData sheetId="3567" refreshError="1"/>
      <sheetData sheetId="3568" refreshError="1"/>
      <sheetData sheetId="3569" refreshError="1"/>
      <sheetData sheetId="3570" refreshError="1"/>
      <sheetData sheetId="3571">
        <row r="1">
          <cell r="J1">
            <v>1.7453292519943295E-2</v>
          </cell>
        </row>
      </sheetData>
      <sheetData sheetId="3572" refreshError="1"/>
      <sheetData sheetId="3573" refreshError="1"/>
      <sheetData sheetId="3574">
        <row r="1">
          <cell r="J1">
            <v>1.7453292519943295E-2</v>
          </cell>
        </row>
      </sheetData>
      <sheetData sheetId="3575" refreshError="1"/>
      <sheetData sheetId="3576" refreshError="1"/>
      <sheetData sheetId="3577" refreshError="1"/>
      <sheetData sheetId="3578" refreshError="1"/>
      <sheetData sheetId="3579" refreshError="1"/>
      <sheetData sheetId="3580">
        <row r="1">
          <cell r="J1">
            <v>1.7453292519943295E-2</v>
          </cell>
        </row>
      </sheetData>
      <sheetData sheetId="3581" refreshError="1"/>
      <sheetData sheetId="3582" refreshError="1"/>
      <sheetData sheetId="3583" refreshError="1"/>
      <sheetData sheetId="3584" refreshError="1"/>
      <sheetData sheetId="3585" refreshError="1"/>
      <sheetData sheetId="3586" refreshError="1"/>
      <sheetData sheetId="3587" refreshError="1"/>
      <sheetData sheetId="3588">
        <row r="1">
          <cell r="J1">
            <v>1.7453292519943295E-2</v>
          </cell>
        </row>
      </sheetData>
      <sheetData sheetId="3589" refreshError="1"/>
      <sheetData sheetId="3590" refreshError="1"/>
      <sheetData sheetId="3591" refreshError="1"/>
      <sheetData sheetId="3592">
        <row r="1">
          <cell r="J1">
            <v>1.7453292519943295E-2</v>
          </cell>
        </row>
      </sheetData>
      <sheetData sheetId="3593" refreshError="1"/>
      <sheetData sheetId="3594" refreshError="1"/>
      <sheetData sheetId="3595">
        <row r="1">
          <cell r="J1">
            <v>1.7453292519943295E-2</v>
          </cell>
        </row>
      </sheetData>
      <sheetData sheetId="3596" refreshError="1"/>
      <sheetData sheetId="3597">
        <row r="1">
          <cell r="J1">
            <v>1.7453292519943295E-2</v>
          </cell>
        </row>
      </sheetData>
      <sheetData sheetId="3598" refreshError="1"/>
      <sheetData sheetId="3599" refreshError="1"/>
      <sheetData sheetId="3600" refreshError="1"/>
      <sheetData sheetId="3601" refreshError="1"/>
      <sheetData sheetId="3602">
        <row r="1">
          <cell r="J1">
            <v>1.7453292519943295E-2</v>
          </cell>
        </row>
      </sheetData>
      <sheetData sheetId="3603">
        <row r="1">
          <cell r="J1">
            <v>1.7453292519943295E-2</v>
          </cell>
        </row>
      </sheetData>
      <sheetData sheetId="3604" refreshError="1"/>
      <sheetData sheetId="3605" refreshError="1"/>
      <sheetData sheetId="3606" refreshError="1"/>
      <sheetData sheetId="3607" refreshError="1"/>
      <sheetData sheetId="3608">
        <row r="1">
          <cell r="J1">
            <v>1.7453292519943295E-2</v>
          </cell>
        </row>
      </sheetData>
      <sheetData sheetId="3609" refreshError="1"/>
      <sheetData sheetId="3610" refreshError="1"/>
      <sheetData sheetId="3611" refreshError="1"/>
      <sheetData sheetId="3612" refreshError="1"/>
      <sheetData sheetId="3613" refreshError="1"/>
      <sheetData sheetId="3614" refreshError="1"/>
      <sheetData sheetId="3615" refreshError="1"/>
      <sheetData sheetId="3616">
        <row r="1">
          <cell r="J1">
            <v>1.7453292519943295E-2</v>
          </cell>
        </row>
      </sheetData>
      <sheetData sheetId="3617" refreshError="1"/>
      <sheetData sheetId="3618" refreshError="1"/>
      <sheetData sheetId="3619">
        <row r="1">
          <cell r="J1">
            <v>1.7453292519943295E-2</v>
          </cell>
        </row>
      </sheetData>
      <sheetData sheetId="3620">
        <row r="1">
          <cell r="J1">
            <v>1.7453292519943295E-2</v>
          </cell>
        </row>
      </sheetData>
      <sheetData sheetId="3621">
        <row r="1">
          <cell r="J1">
            <v>1.7453292519943295E-2</v>
          </cell>
        </row>
      </sheetData>
      <sheetData sheetId="3622" refreshError="1"/>
      <sheetData sheetId="3623" refreshError="1"/>
      <sheetData sheetId="3624" refreshError="1"/>
      <sheetData sheetId="3625">
        <row r="1">
          <cell r="J1">
            <v>1.7453292519943295E-2</v>
          </cell>
        </row>
      </sheetData>
      <sheetData sheetId="3626">
        <row r="1">
          <cell r="J1">
            <v>1.7453292519943295E-2</v>
          </cell>
        </row>
      </sheetData>
      <sheetData sheetId="3627">
        <row r="1">
          <cell r="J1">
            <v>1.7453292519943295E-2</v>
          </cell>
        </row>
      </sheetData>
      <sheetData sheetId="3628">
        <row r="1">
          <cell r="J1">
            <v>1.7453292519943295E-2</v>
          </cell>
        </row>
      </sheetData>
      <sheetData sheetId="3629" refreshError="1"/>
      <sheetData sheetId="3630" refreshError="1"/>
      <sheetData sheetId="3631" refreshError="1"/>
      <sheetData sheetId="3632" refreshError="1"/>
      <sheetData sheetId="3633" refreshError="1"/>
      <sheetData sheetId="3634">
        <row r="1">
          <cell r="J1">
            <v>1.7453292519943295E-2</v>
          </cell>
        </row>
      </sheetData>
      <sheetData sheetId="3635">
        <row r="1">
          <cell r="J1">
            <v>1.7453292519943295E-2</v>
          </cell>
        </row>
      </sheetData>
      <sheetData sheetId="3636">
        <row r="1">
          <cell r="J1">
            <v>1.7453292519943295E-2</v>
          </cell>
        </row>
      </sheetData>
      <sheetData sheetId="3637">
        <row r="1">
          <cell r="J1">
            <v>1.7453292519943295E-2</v>
          </cell>
        </row>
      </sheetData>
      <sheetData sheetId="3638">
        <row r="1">
          <cell r="J1">
            <v>1.7453292519943295E-2</v>
          </cell>
        </row>
      </sheetData>
      <sheetData sheetId="3639">
        <row r="1">
          <cell r="J1">
            <v>1.7453292519943295E-2</v>
          </cell>
        </row>
      </sheetData>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ow r="1">
          <cell r="J1">
            <v>1.7453292519943295E-2</v>
          </cell>
        </row>
      </sheetData>
      <sheetData sheetId="3694">
        <row r="1">
          <cell r="J1">
            <v>1.7453292519943295E-2</v>
          </cell>
        </row>
      </sheetData>
      <sheetData sheetId="3695">
        <row r="1">
          <cell r="J1">
            <v>1.7453292519943295E-2</v>
          </cell>
        </row>
      </sheetData>
      <sheetData sheetId="3696" refreshError="1"/>
      <sheetData sheetId="3697" refreshError="1"/>
      <sheetData sheetId="3698" refreshError="1"/>
      <sheetData sheetId="3699" refreshError="1"/>
      <sheetData sheetId="3700">
        <row r="1">
          <cell r="J1">
            <v>1.7453292519943295E-2</v>
          </cell>
        </row>
      </sheetData>
      <sheetData sheetId="3701">
        <row r="1">
          <cell r="J1">
            <v>1.7453292519943295E-2</v>
          </cell>
        </row>
      </sheetData>
      <sheetData sheetId="3702" refreshError="1"/>
      <sheetData sheetId="3703" refreshError="1"/>
      <sheetData sheetId="3704">
        <row r="1">
          <cell r="J1">
            <v>1.7453292519943295E-2</v>
          </cell>
        </row>
      </sheetData>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ow r="1">
          <cell r="J1">
            <v>1.7453292519943295E-2</v>
          </cell>
        </row>
      </sheetData>
      <sheetData sheetId="3744">
        <row r="1">
          <cell r="J1">
            <v>1.7453292519943295E-2</v>
          </cell>
        </row>
      </sheetData>
      <sheetData sheetId="3745">
        <row r="1">
          <cell r="J1">
            <v>1.7453292519943295E-2</v>
          </cell>
        </row>
      </sheetData>
      <sheetData sheetId="3746" refreshError="1"/>
      <sheetData sheetId="3747" refreshError="1"/>
      <sheetData sheetId="3748">
        <row r="1">
          <cell r="J1">
            <v>1.7453292519943295E-2</v>
          </cell>
        </row>
      </sheetData>
      <sheetData sheetId="3749">
        <row r="1">
          <cell r="J1">
            <v>1.7453292519943295E-2</v>
          </cell>
        </row>
      </sheetData>
      <sheetData sheetId="3750">
        <row r="1">
          <cell r="J1">
            <v>1.7453292519943295E-2</v>
          </cell>
        </row>
      </sheetData>
      <sheetData sheetId="3751">
        <row r="1">
          <cell r="J1">
            <v>1.7453292519943295E-2</v>
          </cell>
        </row>
      </sheetData>
      <sheetData sheetId="3752">
        <row r="1">
          <cell r="J1">
            <v>1.7453292519943295E-2</v>
          </cell>
        </row>
      </sheetData>
      <sheetData sheetId="3753">
        <row r="1">
          <cell r="J1">
            <v>1.7453292519943295E-2</v>
          </cell>
        </row>
      </sheetData>
      <sheetData sheetId="3754">
        <row r="1">
          <cell r="J1">
            <v>1.7453292519943295E-2</v>
          </cell>
        </row>
      </sheetData>
      <sheetData sheetId="3755">
        <row r="1">
          <cell r="J1">
            <v>1.7453292519943295E-2</v>
          </cell>
        </row>
      </sheetData>
      <sheetData sheetId="3756">
        <row r="1">
          <cell r="J1">
            <v>1.7453292519943295E-2</v>
          </cell>
        </row>
      </sheetData>
      <sheetData sheetId="3757">
        <row r="1">
          <cell r="J1">
            <v>1.7453292519943295E-2</v>
          </cell>
        </row>
      </sheetData>
      <sheetData sheetId="3758">
        <row r="1">
          <cell r="J1">
            <v>1.7453292519943295E-2</v>
          </cell>
        </row>
      </sheetData>
      <sheetData sheetId="3759">
        <row r="1">
          <cell r="J1">
            <v>1.7453292519943295E-2</v>
          </cell>
        </row>
      </sheetData>
      <sheetData sheetId="3760">
        <row r="1">
          <cell r="J1">
            <v>1.7453292519943295E-2</v>
          </cell>
        </row>
      </sheetData>
      <sheetData sheetId="3761">
        <row r="1">
          <cell r="J1">
            <v>1.7453292519943295E-2</v>
          </cell>
        </row>
      </sheetData>
      <sheetData sheetId="3762">
        <row r="1">
          <cell r="J1">
            <v>1.7453292519943295E-2</v>
          </cell>
        </row>
      </sheetData>
      <sheetData sheetId="3763">
        <row r="1">
          <cell r="J1">
            <v>1.7453292519943295E-2</v>
          </cell>
        </row>
      </sheetData>
      <sheetData sheetId="3764">
        <row r="1">
          <cell r="J1">
            <v>1.7453292519943295E-2</v>
          </cell>
        </row>
      </sheetData>
      <sheetData sheetId="3765">
        <row r="1">
          <cell r="J1">
            <v>1.7453292519943295E-2</v>
          </cell>
        </row>
      </sheetData>
      <sheetData sheetId="3766">
        <row r="1">
          <cell r="J1">
            <v>1.7453292519943295E-2</v>
          </cell>
        </row>
      </sheetData>
      <sheetData sheetId="3767">
        <row r="1">
          <cell r="J1">
            <v>1.7453292519943295E-2</v>
          </cell>
        </row>
      </sheetData>
      <sheetData sheetId="3768">
        <row r="1">
          <cell r="J1">
            <v>1.7453292519943295E-2</v>
          </cell>
        </row>
      </sheetData>
      <sheetData sheetId="3769">
        <row r="1">
          <cell r="J1">
            <v>1.7453292519943295E-2</v>
          </cell>
        </row>
      </sheetData>
      <sheetData sheetId="3770">
        <row r="1">
          <cell r="J1">
            <v>1.7453292519943295E-2</v>
          </cell>
        </row>
      </sheetData>
      <sheetData sheetId="3771">
        <row r="1">
          <cell r="J1">
            <v>1.7453292519943295E-2</v>
          </cell>
        </row>
      </sheetData>
      <sheetData sheetId="3772">
        <row r="1">
          <cell r="J1">
            <v>1.7453292519943295E-2</v>
          </cell>
        </row>
      </sheetData>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ow r="1">
          <cell r="J1">
            <v>1.7453292519943295E-2</v>
          </cell>
        </row>
      </sheetData>
      <sheetData sheetId="3784">
        <row r="1">
          <cell r="J1">
            <v>1.7453292519943295E-2</v>
          </cell>
        </row>
      </sheetData>
      <sheetData sheetId="3785">
        <row r="1">
          <cell r="J1">
            <v>1.7453292519943295E-2</v>
          </cell>
        </row>
      </sheetData>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ow r="1">
          <cell r="J1">
            <v>1.7453292519943295E-2</v>
          </cell>
        </row>
      </sheetData>
      <sheetData sheetId="3798" refreshError="1"/>
      <sheetData sheetId="3799">
        <row r="1">
          <cell r="J1">
            <v>1.7453292519943295E-2</v>
          </cell>
        </row>
      </sheetData>
      <sheetData sheetId="3800" refreshError="1"/>
      <sheetData sheetId="3801" refreshError="1"/>
      <sheetData sheetId="3802" refreshError="1"/>
      <sheetData sheetId="3803" refreshError="1"/>
      <sheetData sheetId="3804" refreshError="1"/>
      <sheetData sheetId="3805">
        <row r="1">
          <cell r="J1">
            <v>1.7453292519943295E-2</v>
          </cell>
        </row>
      </sheetData>
      <sheetData sheetId="3806" refreshError="1"/>
      <sheetData sheetId="3807">
        <row r="1">
          <cell r="J1">
            <v>1.7453292519943295E-2</v>
          </cell>
        </row>
      </sheetData>
      <sheetData sheetId="3808" refreshError="1"/>
      <sheetData sheetId="3809" refreshError="1"/>
      <sheetData sheetId="3810" refreshError="1"/>
      <sheetData sheetId="3811" refreshError="1"/>
      <sheetData sheetId="3812" refreshError="1"/>
      <sheetData sheetId="3813">
        <row r="1">
          <cell r="J1">
            <v>1.7453292519943295E-2</v>
          </cell>
        </row>
      </sheetData>
      <sheetData sheetId="3814" refreshError="1"/>
      <sheetData sheetId="3815">
        <row r="1">
          <cell r="J1">
            <v>1.7453292519943295E-2</v>
          </cell>
        </row>
      </sheetData>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ow r="1">
          <cell r="J1">
            <v>1.7453292519943295E-2</v>
          </cell>
        </row>
      </sheetData>
      <sheetData sheetId="3830">
        <row r="1">
          <cell r="J1">
            <v>1.7453292519943295E-2</v>
          </cell>
        </row>
      </sheetData>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ow r="1">
          <cell r="J1">
            <v>1.7453292519943295E-2</v>
          </cell>
        </row>
      </sheetData>
      <sheetData sheetId="3962">
        <row r="1">
          <cell r="J1">
            <v>1.7453292519943295E-2</v>
          </cell>
        </row>
      </sheetData>
      <sheetData sheetId="3963">
        <row r="1">
          <cell r="J1">
            <v>1.7453292519943295E-2</v>
          </cell>
        </row>
      </sheetData>
      <sheetData sheetId="3964">
        <row r="1">
          <cell r="J1">
            <v>1.7453292519943295E-2</v>
          </cell>
        </row>
      </sheetData>
      <sheetData sheetId="3965">
        <row r="1">
          <cell r="J1">
            <v>1.7453292519943295E-2</v>
          </cell>
        </row>
      </sheetData>
      <sheetData sheetId="3966">
        <row r="1">
          <cell r="J1">
            <v>1.7453292519943295E-2</v>
          </cell>
        </row>
      </sheetData>
      <sheetData sheetId="3967">
        <row r="1">
          <cell r="J1">
            <v>1.7453292519943295E-2</v>
          </cell>
        </row>
      </sheetData>
      <sheetData sheetId="3968">
        <row r="1">
          <cell r="J1">
            <v>1.7453292519943295E-2</v>
          </cell>
        </row>
      </sheetData>
      <sheetData sheetId="3969">
        <row r="1">
          <cell r="J1">
            <v>1.7453292519943295E-2</v>
          </cell>
        </row>
      </sheetData>
      <sheetData sheetId="3970">
        <row r="1">
          <cell r="J1">
            <v>1.7453292519943295E-2</v>
          </cell>
        </row>
      </sheetData>
      <sheetData sheetId="3971">
        <row r="1">
          <cell r="J1">
            <v>1.7453292519943295E-2</v>
          </cell>
        </row>
      </sheetData>
      <sheetData sheetId="3972">
        <row r="1">
          <cell r="J1">
            <v>1.7453292519943295E-2</v>
          </cell>
        </row>
      </sheetData>
      <sheetData sheetId="3973">
        <row r="1">
          <cell r="J1">
            <v>1.7453292519943295E-2</v>
          </cell>
        </row>
      </sheetData>
      <sheetData sheetId="3974">
        <row r="1">
          <cell r="J1">
            <v>1.7453292519943295E-2</v>
          </cell>
        </row>
      </sheetData>
      <sheetData sheetId="3975">
        <row r="1">
          <cell r="J1">
            <v>1.7453292519943295E-2</v>
          </cell>
        </row>
      </sheetData>
      <sheetData sheetId="3976">
        <row r="1">
          <cell r="J1">
            <v>1.7453292519943295E-2</v>
          </cell>
        </row>
      </sheetData>
      <sheetData sheetId="3977">
        <row r="1">
          <cell r="J1">
            <v>1.7453292519943295E-2</v>
          </cell>
        </row>
      </sheetData>
      <sheetData sheetId="3978">
        <row r="1">
          <cell r="J1">
            <v>1.7453292519943295E-2</v>
          </cell>
        </row>
      </sheetData>
      <sheetData sheetId="3979">
        <row r="1">
          <cell r="J1">
            <v>1.7453292519943295E-2</v>
          </cell>
        </row>
      </sheetData>
      <sheetData sheetId="3980">
        <row r="1">
          <cell r="J1">
            <v>1.7453292519943295E-2</v>
          </cell>
        </row>
      </sheetData>
      <sheetData sheetId="3981">
        <row r="1">
          <cell r="J1">
            <v>1.7453292519943295E-2</v>
          </cell>
        </row>
      </sheetData>
      <sheetData sheetId="3982">
        <row r="1">
          <cell r="J1">
            <v>1.7453292519943295E-2</v>
          </cell>
        </row>
      </sheetData>
      <sheetData sheetId="3983">
        <row r="1">
          <cell r="J1">
            <v>1.7453292519943295E-2</v>
          </cell>
        </row>
      </sheetData>
      <sheetData sheetId="3984">
        <row r="1">
          <cell r="J1">
            <v>1.7453292519943295E-2</v>
          </cell>
        </row>
      </sheetData>
      <sheetData sheetId="3985">
        <row r="1">
          <cell r="J1">
            <v>1.7453292519943295E-2</v>
          </cell>
        </row>
      </sheetData>
      <sheetData sheetId="3986">
        <row r="1">
          <cell r="J1">
            <v>1.7453292519943295E-2</v>
          </cell>
        </row>
      </sheetData>
      <sheetData sheetId="3987">
        <row r="1">
          <cell r="J1">
            <v>1.7453292519943295E-2</v>
          </cell>
        </row>
      </sheetData>
      <sheetData sheetId="3988">
        <row r="1">
          <cell r="J1">
            <v>1.7453292519943295E-2</v>
          </cell>
        </row>
      </sheetData>
      <sheetData sheetId="3989">
        <row r="1">
          <cell r="J1">
            <v>1.7453292519943295E-2</v>
          </cell>
        </row>
      </sheetData>
      <sheetData sheetId="3990">
        <row r="1">
          <cell r="J1">
            <v>1.7453292519943295E-2</v>
          </cell>
        </row>
      </sheetData>
      <sheetData sheetId="3991">
        <row r="1">
          <cell r="J1">
            <v>1.7453292519943295E-2</v>
          </cell>
        </row>
      </sheetData>
      <sheetData sheetId="3992">
        <row r="1">
          <cell r="J1">
            <v>1.7453292519943295E-2</v>
          </cell>
        </row>
      </sheetData>
      <sheetData sheetId="3993">
        <row r="1">
          <cell r="J1">
            <v>1.7453292519943295E-2</v>
          </cell>
        </row>
      </sheetData>
      <sheetData sheetId="3994">
        <row r="1">
          <cell r="J1">
            <v>1.7453292519943295E-2</v>
          </cell>
        </row>
      </sheetData>
      <sheetData sheetId="3995">
        <row r="1">
          <cell r="J1">
            <v>1.7453292519943295E-2</v>
          </cell>
        </row>
      </sheetData>
      <sheetData sheetId="3996">
        <row r="1">
          <cell r="J1">
            <v>1.7453292519943295E-2</v>
          </cell>
        </row>
      </sheetData>
      <sheetData sheetId="3997">
        <row r="1">
          <cell r="J1">
            <v>1.7453292519943295E-2</v>
          </cell>
        </row>
      </sheetData>
      <sheetData sheetId="3998">
        <row r="1">
          <cell r="J1">
            <v>1.7453292519943295E-2</v>
          </cell>
        </row>
      </sheetData>
      <sheetData sheetId="3999">
        <row r="1">
          <cell r="J1">
            <v>1.7453292519943295E-2</v>
          </cell>
        </row>
      </sheetData>
      <sheetData sheetId="4000">
        <row r="1">
          <cell r="J1">
            <v>1.7453292519943295E-2</v>
          </cell>
        </row>
      </sheetData>
      <sheetData sheetId="4001">
        <row r="1">
          <cell r="J1">
            <v>1.7453292519943295E-2</v>
          </cell>
        </row>
      </sheetData>
      <sheetData sheetId="4002">
        <row r="1">
          <cell r="J1">
            <v>1.7453292519943295E-2</v>
          </cell>
        </row>
      </sheetData>
      <sheetData sheetId="4003">
        <row r="1">
          <cell r="J1">
            <v>1.7453292519943295E-2</v>
          </cell>
        </row>
      </sheetData>
      <sheetData sheetId="4004">
        <row r="1">
          <cell r="J1">
            <v>1.7453292519943295E-2</v>
          </cell>
        </row>
      </sheetData>
      <sheetData sheetId="4005">
        <row r="1">
          <cell r="J1">
            <v>1.7453292519943295E-2</v>
          </cell>
        </row>
      </sheetData>
      <sheetData sheetId="4006">
        <row r="1">
          <cell r="J1">
            <v>1.7453292519943295E-2</v>
          </cell>
        </row>
      </sheetData>
      <sheetData sheetId="4007">
        <row r="1">
          <cell r="J1">
            <v>1.7453292519943295E-2</v>
          </cell>
        </row>
      </sheetData>
      <sheetData sheetId="4008">
        <row r="1">
          <cell r="J1">
            <v>1.7453292519943295E-2</v>
          </cell>
        </row>
      </sheetData>
      <sheetData sheetId="4009">
        <row r="1">
          <cell r="J1">
            <v>1.7453292519943295E-2</v>
          </cell>
        </row>
      </sheetData>
      <sheetData sheetId="4010">
        <row r="1">
          <cell r="J1">
            <v>1.7453292519943295E-2</v>
          </cell>
        </row>
      </sheetData>
      <sheetData sheetId="4011">
        <row r="1">
          <cell r="J1">
            <v>1.7453292519943295E-2</v>
          </cell>
        </row>
      </sheetData>
      <sheetData sheetId="4012">
        <row r="1">
          <cell r="J1">
            <v>1.7453292519943295E-2</v>
          </cell>
        </row>
      </sheetData>
      <sheetData sheetId="4013">
        <row r="1">
          <cell r="J1">
            <v>1.7453292519943295E-2</v>
          </cell>
        </row>
      </sheetData>
      <sheetData sheetId="4014">
        <row r="1">
          <cell r="J1">
            <v>1.7453292519943295E-2</v>
          </cell>
        </row>
      </sheetData>
      <sheetData sheetId="4015">
        <row r="1">
          <cell r="J1">
            <v>1.7453292519943295E-2</v>
          </cell>
        </row>
      </sheetData>
      <sheetData sheetId="4016">
        <row r="1">
          <cell r="J1">
            <v>1.7453292519943295E-2</v>
          </cell>
        </row>
      </sheetData>
      <sheetData sheetId="4017">
        <row r="1">
          <cell r="J1">
            <v>1.7453292519943295E-2</v>
          </cell>
        </row>
      </sheetData>
      <sheetData sheetId="4018">
        <row r="1">
          <cell r="J1">
            <v>1.7453292519943295E-2</v>
          </cell>
        </row>
      </sheetData>
      <sheetData sheetId="4019">
        <row r="1">
          <cell r="J1">
            <v>1.7453292519943295E-2</v>
          </cell>
        </row>
      </sheetData>
      <sheetData sheetId="4020">
        <row r="1">
          <cell r="J1">
            <v>1.7453292519943295E-2</v>
          </cell>
        </row>
      </sheetData>
      <sheetData sheetId="4021">
        <row r="1">
          <cell r="J1">
            <v>1.7453292519943295E-2</v>
          </cell>
        </row>
      </sheetData>
      <sheetData sheetId="4022">
        <row r="1">
          <cell r="J1">
            <v>1.7453292519943295E-2</v>
          </cell>
        </row>
      </sheetData>
      <sheetData sheetId="4023">
        <row r="1">
          <cell r="J1">
            <v>1.7453292519943295E-2</v>
          </cell>
        </row>
      </sheetData>
      <sheetData sheetId="4024">
        <row r="1">
          <cell r="J1">
            <v>1.7453292519943295E-2</v>
          </cell>
        </row>
      </sheetData>
      <sheetData sheetId="4025">
        <row r="1">
          <cell r="J1">
            <v>1.7453292519943295E-2</v>
          </cell>
        </row>
      </sheetData>
      <sheetData sheetId="4026">
        <row r="1">
          <cell r="J1">
            <v>1.7453292519943295E-2</v>
          </cell>
        </row>
      </sheetData>
      <sheetData sheetId="4027">
        <row r="1">
          <cell r="J1">
            <v>1.7453292519943295E-2</v>
          </cell>
        </row>
      </sheetData>
      <sheetData sheetId="4028">
        <row r="1">
          <cell r="J1">
            <v>1.7453292519943295E-2</v>
          </cell>
        </row>
      </sheetData>
      <sheetData sheetId="4029">
        <row r="1">
          <cell r="J1">
            <v>1.7453292519943295E-2</v>
          </cell>
        </row>
      </sheetData>
      <sheetData sheetId="4030">
        <row r="1">
          <cell r="J1">
            <v>1.7453292519943295E-2</v>
          </cell>
        </row>
      </sheetData>
      <sheetData sheetId="4031">
        <row r="1">
          <cell r="J1">
            <v>1.7453292519943295E-2</v>
          </cell>
        </row>
      </sheetData>
      <sheetData sheetId="4032">
        <row r="1">
          <cell r="J1">
            <v>1.7453292519943295E-2</v>
          </cell>
        </row>
      </sheetData>
      <sheetData sheetId="4033">
        <row r="1">
          <cell r="J1">
            <v>1.7453292519943295E-2</v>
          </cell>
        </row>
      </sheetData>
      <sheetData sheetId="4034">
        <row r="1">
          <cell r="J1">
            <v>1.7453292519943295E-2</v>
          </cell>
        </row>
      </sheetData>
      <sheetData sheetId="4035">
        <row r="1">
          <cell r="J1">
            <v>1.7453292519943295E-2</v>
          </cell>
        </row>
      </sheetData>
      <sheetData sheetId="4036">
        <row r="1">
          <cell r="J1">
            <v>1.7453292519943295E-2</v>
          </cell>
        </row>
      </sheetData>
      <sheetData sheetId="4037">
        <row r="1">
          <cell r="J1">
            <v>1.7453292519943295E-2</v>
          </cell>
        </row>
      </sheetData>
      <sheetData sheetId="4038">
        <row r="1">
          <cell r="J1">
            <v>1.7453292519943295E-2</v>
          </cell>
        </row>
      </sheetData>
      <sheetData sheetId="4039">
        <row r="1">
          <cell r="J1">
            <v>1.7453292519943295E-2</v>
          </cell>
        </row>
      </sheetData>
      <sheetData sheetId="4040">
        <row r="1">
          <cell r="J1">
            <v>1.7453292519943295E-2</v>
          </cell>
        </row>
      </sheetData>
      <sheetData sheetId="4041">
        <row r="1">
          <cell r="J1">
            <v>1.7453292519943295E-2</v>
          </cell>
        </row>
      </sheetData>
      <sheetData sheetId="4042">
        <row r="1">
          <cell r="J1">
            <v>1.7453292519943295E-2</v>
          </cell>
        </row>
      </sheetData>
      <sheetData sheetId="4043">
        <row r="1">
          <cell r="J1">
            <v>1.7453292519943295E-2</v>
          </cell>
        </row>
      </sheetData>
      <sheetData sheetId="4044">
        <row r="1">
          <cell r="J1">
            <v>1.7453292519943295E-2</v>
          </cell>
        </row>
      </sheetData>
      <sheetData sheetId="4045">
        <row r="1">
          <cell r="J1">
            <v>1.7453292519943295E-2</v>
          </cell>
        </row>
      </sheetData>
      <sheetData sheetId="4046">
        <row r="1">
          <cell r="J1">
            <v>1.7453292519943295E-2</v>
          </cell>
        </row>
      </sheetData>
      <sheetData sheetId="4047">
        <row r="1">
          <cell r="J1">
            <v>1.7453292519943295E-2</v>
          </cell>
        </row>
      </sheetData>
      <sheetData sheetId="4048">
        <row r="1">
          <cell r="J1">
            <v>1.7453292519943295E-2</v>
          </cell>
        </row>
      </sheetData>
      <sheetData sheetId="4049">
        <row r="1">
          <cell r="J1">
            <v>1.7453292519943295E-2</v>
          </cell>
        </row>
      </sheetData>
      <sheetData sheetId="4050">
        <row r="1">
          <cell r="J1">
            <v>1.7453292519943295E-2</v>
          </cell>
        </row>
      </sheetData>
      <sheetData sheetId="4051">
        <row r="1">
          <cell r="J1">
            <v>1.7453292519943295E-2</v>
          </cell>
        </row>
      </sheetData>
      <sheetData sheetId="4052">
        <row r="1">
          <cell r="J1">
            <v>1.7453292519943295E-2</v>
          </cell>
        </row>
      </sheetData>
      <sheetData sheetId="4053">
        <row r="1">
          <cell r="J1">
            <v>1.7453292519943295E-2</v>
          </cell>
        </row>
      </sheetData>
      <sheetData sheetId="4054">
        <row r="1">
          <cell r="J1">
            <v>1.7453292519943295E-2</v>
          </cell>
        </row>
      </sheetData>
      <sheetData sheetId="4055">
        <row r="1">
          <cell r="J1">
            <v>1.7453292519943295E-2</v>
          </cell>
        </row>
      </sheetData>
      <sheetData sheetId="4056">
        <row r="1">
          <cell r="J1">
            <v>1.7453292519943295E-2</v>
          </cell>
        </row>
      </sheetData>
      <sheetData sheetId="4057">
        <row r="1">
          <cell r="J1">
            <v>1.7453292519943295E-2</v>
          </cell>
        </row>
      </sheetData>
      <sheetData sheetId="4058">
        <row r="1">
          <cell r="J1">
            <v>1.7453292519943295E-2</v>
          </cell>
        </row>
      </sheetData>
      <sheetData sheetId="4059">
        <row r="1">
          <cell r="J1">
            <v>1.7453292519943295E-2</v>
          </cell>
        </row>
      </sheetData>
      <sheetData sheetId="4060">
        <row r="1">
          <cell r="J1">
            <v>1.7453292519943295E-2</v>
          </cell>
        </row>
      </sheetData>
      <sheetData sheetId="4061">
        <row r="1">
          <cell r="J1">
            <v>1.7453292519943295E-2</v>
          </cell>
        </row>
      </sheetData>
      <sheetData sheetId="4062">
        <row r="1">
          <cell r="J1">
            <v>1.7453292519943295E-2</v>
          </cell>
        </row>
      </sheetData>
      <sheetData sheetId="4063">
        <row r="1">
          <cell r="J1">
            <v>1.7453292519943295E-2</v>
          </cell>
        </row>
      </sheetData>
      <sheetData sheetId="4064">
        <row r="1">
          <cell r="J1">
            <v>1.7453292519943295E-2</v>
          </cell>
        </row>
      </sheetData>
      <sheetData sheetId="4065">
        <row r="1">
          <cell r="J1">
            <v>1.7453292519943295E-2</v>
          </cell>
        </row>
      </sheetData>
      <sheetData sheetId="4066">
        <row r="1">
          <cell r="J1">
            <v>1.7453292519943295E-2</v>
          </cell>
        </row>
      </sheetData>
      <sheetData sheetId="4067">
        <row r="1">
          <cell r="J1">
            <v>1.7453292519943295E-2</v>
          </cell>
        </row>
      </sheetData>
      <sheetData sheetId="4068">
        <row r="1">
          <cell r="J1">
            <v>1.7453292519943295E-2</v>
          </cell>
        </row>
      </sheetData>
      <sheetData sheetId="4069">
        <row r="1">
          <cell r="J1">
            <v>1.7453292519943295E-2</v>
          </cell>
        </row>
      </sheetData>
      <sheetData sheetId="4070">
        <row r="1">
          <cell r="J1">
            <v>1.7453292519943295E-2</v>
          </cell>
        </row>
      </sheetData>
      <sheetData sheetId="4071">
        <row r="1">
          <cell r="J1">
            <v>1.7453292519943295E-2</v>
          </cell>
        </row>
      </sheetData>
      <sheetData sheetId="4072">
        <row r="1">
          <cell r="J1">
            <v>1.7453292519943295E-2</v>
          </cell>
        </row>
      </sheetData>
      <sheetData sheetId="4073">
        <row r="1">
          <cell r="J1">
            <v>1.7453292519943295E-2</v>
          </cell>
        </row>
      </sheetData>
      <sheetData sheetId="4074">
        <row r="1">
          <cell r="J1">
            <v>1.7453292519943295E-2</v>
          </cell>
        </row>
      </sheetData>
      <sheetData sheetId="4075">
        <row r="1">
          <cell r="J1">
            <v>1.7453292519943295E-2</v>
          </cell>
        </row>
      </sheetData>
      <sheetData sheetId="4076">
        <row r="1">
          <cell r="J1">
            <v>1.7453292519943295E-2</v>
          </cell>
        </row>
      </sheetData>
      <sheetData sheetId="4077">
        <row r="1">
          <cell r="J1">
            <v>1.7453292519943295E-2</v>
          </cell>
        </row>
      </sheetData>
      <sheetData sheetId="4078">
        <row r="1">
          <cell r="J1">
            <v>1.7453292519943295E-2</v>
          </cell>
        </row>
      </sheetData>
      <sheetData sheetId="4079">
        <row r="1">
          <cell r="J1">
            <v>1.7453292519943295E-2</v>
          </cell>
        </row>
      </sheetData>
      <sheetData sheetId="4080">
        <row r="1">
          <cell r="J1">
            <v>1.7453292519943295E-2</v>
          </cell>
        </row>
      </sheetData>
      <sheetData sheetId="4081">
        <row r="1">
          <cell r="J1">
            <v>1.7453292519943295E-2</v>
          </cell>
        </row>
      </sheetData>
      <sheetData sheetId="4082">
        <row r="1">
          <cell r="J1">
            <v>1.7453292519943295E-2</v>
          </cell>
        </row>
      </sheetData>
      <sheetData sheetId="4083">
        <row r="1">
          <cell r="J1">
            <v>1.7453292519943295E-2</v>
          </cell>
        </row>
      </sheetData>
      <sheetData sheetId="4084">
        <row r="1">
          <cell r="J1">
            <v>1.7453292519943295E-2</v>
          </cell>
        </row>
      </sheetData>
      <sheetData sheetId="4085">
        <row r="1">
          <cell r="J1">
            <v>1.7453292519943295E-2</v>
          </cell>
        </row>
      </sheetData>
      <sheetData sheetId="4086">
        <row r="1">
          <cell r="J1">
            <v>1.7453292519943295E-2</v>
          </cell>
        </row>
      </sheetData>
      <sheetData sheetId="4087">
        <row r="1">
          <cell r="J1">
            <v>1.7453292519943295E-2</v>
          </cell>
        </row>
      </sheetData>
      <sheetData sheetId="4088">
        <row r="1">
          <cell r="J1">
            <v>1.7453292519943295E-2</v>
          </cell>
        </row>
      </sheetData>
      <sheetData sheetId="4089">
        <row r="1">
          <cell r="J1">
            <v>1.7453292519943295E-2</v>
          </cell>
        </row>
      </sheetData>
      <sheetData sheetId="4090">
        <row r="1">
          <cell r="J1">
            <v>1.7453292519943295E-2</v>
          </cell>
        </row>
      </sheetData>
      <sheetData sheetId="4091">
        <row r="1">
          <cell r="J1">
            <v>1.7453292519943295E-2</v>
          </cell>
        </row>
      </sheetData>
      <sheetData sheetId="4092">
        <row r="1">
          <cell r="J1">
            <v>1.7453292519943295E-2</v>
          </cell>
        </row>
      </sheetData>
      <sheetData sheetId="4093">
        <row r="1">
          <cell r="J1">
            <v>1.7453292519943295E-2</v>
          </cell>
        </row>
      </sheetData>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ow r="1">
          <cell r="J1">
            <v>1.7453292519943295E-2</v>
          </cell>
        </row>
      </sheetData>
      <sheetData sheetId="4133">
        <row r="1">
          <cell r="J1">
            <v>1.7453292519943295E-2</v>
          </cell>
        </row>
      </sheetData>
      <sheetData sheetId="4134">
        <row r="1">
          <cell r="J1">
            <v>1.7453292519943295E-2</v>
          </cell>
        </row>
      </sheetData>
      <sheetData sheetId="4135">
        <row r="1">
          <cell r="J1">
            <v>1.7453292519943295E-2</v>
          </cell>
        </row>
      </sheetData>
      <sheetData sheetId="4136">
        <row r="1">
          <cell r="J1">
            <v>1.7453292519943295E-2</v>
          </cell>
        </row>
      </sheetData>
      <sheetData sheetId="4137">
        <row r="1">
          <cell r="J1">
            <v>1.7453292519943295E-2</v>
          </cell>
        </row>
      </sheetData>
      <sheetData sheetId="4138">
        <row r="1">
          <cell r="J1">
            <v>1.7453292519943295E-2</v>
          </cell>
        </row>
      </sheetData>
      <sheetData sheetId="4139">
        <row r="1">
          <cell r="J1">
            <v>1.7453292519943295E-2</v>
          </cell>
        </row>
      </sheetData>
      <sheetData sheetId="4140">
        <row r="1">
          <cell r="J1">
            <v>1.7453292519943295E-2</v>
          </cell>
        </row>
      </sheetData>
      <sheetData sheetId="4141">
        <row r="1">
          <cell r="J1">
            <v>1.7453292519943295E-2</v>
          </cell>
        </row>
      </sheetData>
      <sheetData sheetId="4142">
        <row r="1">
          <cell r="J1">
            <v>1.7453292519943295E-2</v>
          </cell>
        </row>
      </sheetData>
      <sheetData sheetId="4143">
        <row r="1">
          <cell r="J1">
            <v>1.7453292519943295E-2</v>
          </cell>
        </row>
      </sheetData>
      <sheetData sheetId="4144">
        <row r="1">
          <cell r="J1">
            <v>1.7453292519943295E-2</v>
          </cell>
        </row>
      </sheetData>
      <sheetData sheetId="4145">
        <row r="1">
          <cell r="J1">
            <v>1.7453292519943295E-2</v>
          </cell>
        </row>
      </sheetData>
      <sheetData sheetId="4146">
        <row r="1">
          <cell r="J1">
            <v>1.7453292519943295E-2</v>
          </cell>
        </row>
      </sheetData>
      <sheetData sheetId="4147">
        <row r="1">
          <cell r="J1">
            <v>1.7453292519943295E-2</v>
          </cell>
        </row>
      </sheetData>
      <sheetData sheetId="4148">
        <row r="1">
          <cell r="J1">
            <v>1.7453292519943295E-2</v>
          </cell>
        </row>
      </sheetData>
      <sheetData sheetId="4149">
        <row r="1">
          <cell r="J1">
            <v>1.7453292519943295E-2</v>
          </cell>
        </row>
      </sheetData>
      <sheetData sheetId="4150">
        <row r="1">
          <cell r="J1">
            <v>1.7453292519943295E-2</v>
          </cell>
        </row>
      </sheetData>
      <sheetData sheetId="4151">
        <row r="1">
          <cell r="J1">
            <v>1.7453292519943295E-2</v>
          </cell>
        </row>
      </sheetData>
      <sheetData sheetId="4152">
        <row r="1">
          <cell r="J1">
            <v>1.7453292519943295E-2</v>
          </cell>
        </row>
      </sheetData>
      <sheetData sheetId="4153">
        <row r="1">
          <cell r="J1">
            <v>1.7453292519943295E-2</v>
          </cell>
        </row>
      </sheetData>
      <sheetData sheetId="4154">
        <row r="1">
          <cell r="J1">
            <v>1.7453292519943295E-2</v>
          </cell>
        </row>
      </sheetData>
      <sheetData sheetId="4155">
        <row r="1">
          <cell r="J1">
            <v>1.7453292519943295E-2</v>
          </cell>
        </row>
      </sheetData>
      <sheetData sheetId="4156">
        <row r="1">
          <cell r="J1">
            <v>1.7453292519943295E-2</v>
          </cell>
        </row>
      </sheetData>
      <sheetData sheetId="4157">
        <row r="1">
          <cell r="J1">
            <v>1.7453292519943295E-2</v>
          </cell>
        </row>
      </sheetData>
      <sheetData sheetId="4158">
        <row r="1">
          <cell r="J1">
            <v>1.7453292519943295E-2</v>
          </cell>
        </row>
      </sheetData>
      <sheetData sheetId="4159">
        <row r="1">
          <cell r="J1">
            <v>1.7453292519943295E-2</v>
          </cell>
        </row>
      </sheetData>
      <sheetData sheetId="4160">
        <row r="1">
          <cell r="J1">
            <v>1.7453292519943295E-2</v>
          </cell>
        </row>
      </sheetData>
      <sheetData sheetId="4161">
        <row r="1">
          <cell r="J1">
            <v>1.7453292519943295E-2</v>
          </cell>
        </row>
      </sheetData>
      <sheetData sheetId="4162">
        <row r="1">
          <cell r="J1">
            <v>1.7453292519943295E-2</v>
          </cell>
        </row>
      </sheetData>
      <sheetData sheetId="4163">
        <row r="1">
          <cell r="J1">
            <v>1.7453292519943295E-2</v>
          </cell>
        </row>
      </sheetData>
      <sheetData sheetId="4164">
        <row r="1">
          <cell r="J1">
            <v>1.7453292519943295E-2</v>
          </cell>
        </row>
      </sheetData>
      <sheetData sheetId="4165">
        <row r="1">
          <cell r="J1">
            <v>1.7453292519943295E-2</v>
          </cell>
        </row>
      </sheetData>
      <sheetData sheetId="4166">
        <row r="1">
          <cell r="J1">
            <v>1.7453292519943295E-2</v>
          </cell>
        </row>
      </sheetData>
      <sheetData sheetId="4167">
        <row r="1">
          <cell r="J1">
            <v>1.7453292519943295E-2</v>
          </cell>
        </row>
      </sheetData>
      <sheetData sheetId="4168">
        <row r="1">
          <cell r="J1">
            <v>1.7453292519943295E-2</v>
          </cell>
        </row>
      </sheetData>
      <sheetData sheetId="4169">
        <row r="1">
          <cell r="J1">
            <v>1.7453292519943295E-2</v>
          </cell>
        </row>
      </sheetData>
      <sheetData sheetId="4170">
        <row r="1">
          <cell r="J1">
            <v>1.7453292519943295E-2</v>
          </cell>
        </row>
      </sheetData>
      <sheetData sheetId="4171">
        <row r="1">
          <cell r="J1">
            <v>1.7453292519943295E-2</v>
          </cell>
        </row>
      </sheetData>
      <sheetData sheetId="4172">
        <row r="1">
          <cell r="J1">
            <v>1.7453292519943295E-2</v>
          </cell>
        </row>
      </sheetData>
      <sheetData sheetId="4173">
        <row r="1">
          <cell r="J1">
            <v>1.7453292519943295E-2</v>
          </cell>
        </row>
      </sheetData>
      <sheetData sheetId="4174">
        <row r="1">
          <cell r="J1">
            <v>1.7453292519943295E-2</v>
          </cell>
        </row>
      </sheetData>
      <sheetData sheetId="4175">
        <row r="1">
          <cell r="J1">
            <v>1.7453292519943295E-2</v>
          </cell>
        </row>
      </sheetData>
      <sheetData sheetId="4176">
        <row r="1">
          <cell r="J1">
            <v>1.7453292519943295E-2</v>
          </cell>
        </row>
      </sheetData>
      <sheetData sheetId="4177">
        <row r="1">
          <cell r="J1">
            <v>1.7453292519943295E-2</v>
          </cell>
        </row>
      </sheetData>
      <sheetData sheetId="4178">
        <row r="1">
          <cell r="J1">
            <v>1.7453292519943295E-2</v>
          </cell>
        </row>
      </sheetData>
      <sheetData sheetId="4179">
        <row r="1">
          <cell r="J1">
            <v>1.7453292519943295E-2</v>
          </cell>
        </row>
      </sheetData>
      <sheetData sheetId="4180">
        <row r="1">
          <cell r="J1">
            <v>1.7453292519943295E-2</v>
          </cell>
        </row>
      </sheetData>
      <sheetData sheetId="4181">
        <row r="1">
          <cell r="J1">
            <v>1.7453292519943295E-2</v>
          </cell>
        </row>
      </sheetData>
      <sheetData sheetId="4182">
        <row r="1">
          <cell r="J1">
            <v>1.7453292519943295E-2</v>
          </cell>
        </row>
      </sheetData>
      <sheetData sheetId="4183">
        <row r="1">
          <cell r="J1">
            <v>1.7453292519943295E-2</v>
          </cell>
        </row>
      </sheetData>
      <sheetData sheetId="4184">
        <row r="1">
          <cell r="J1">
            <v>1.7453292519943295E-2</v>
          </cell>
        </row>
      </sheetData>
      <sheetData sheetId="4185">
        <row r="1">
          <cell r="J1">
            <v>1.7453292519943295E-2</v>
          </cell>
        </row>
      </sheetData>
      <sheetData sheetId="4186">
        <row r="1">
          <cell r="J1">
            <v>1.7453292519943295E-2</v>
          </cell>
        </row>
      </sheetData>
      <sheetData sheetId="4187">
        <row r="1">
          <cell r="J1">
            <v>1.7453292519943295E-2</v>
          </cell>
        </row>
      </sheetData>
      <sheetData sheetId="4188">
        <row r="1">
          <cell r="J1">
            <v>1.7453292519943295E-2</v>
          </cell>
        </row>
      </sheetData>
      <sheetData sheetId="4189">
        <row r="1">
          <cell r="J1">
            <v>1.7453292519943295E-2</v>
          </cell>
        </row>
      </sheetData>
      <sheetData sheetId="4190">
        <row r="1">
          <cell r="J1">
            <v>1.7453292519943295E-2</v>
          </cell>
        </row>
      </sheetData>
      <sheetData sheetId="4191">
        <row r="1">
          <cell r="J1">
            <v>1.7453292519943295E-2</v>
          </cell>
        </row>
      </sheetData>
      <sheetData sheetId="4192">
        <row r="1">
          <cell r="J1">
            <v>1.7453292519943295E-2</v>
          </cell>
        </row>
      </sheetData>
      <sheetData sheetId="4193">
        <row r="1">
          <cell r="J1">
            <v>1.7453292519943295E-2</v>
          </cell>
        </row>
      </sheetData>
      <sheetData sheetId="4194">
        <row r="1">
          <cell r="J1">
            <v>1.7453292519943295E-2</v>
          </cell>
        </row>
      </sheetData>
      <sheetData sheetId="4195">
        <row r="1">
          <cell r="J1">
            <v>1.7453292519943295E-2</v>
          </cell>
        </row>
      </sheetData>
      <sheetData sheetId="4196">
        <row r="1">
          <cell r="J1">
            <v>1.7453292519943295E-2</v>
          </cell>
        </row>
      </sheetData>
      <sheetData sheetId="4197">
        <row r="1">
          <cell r="J1">
            <v>1.7453292519943295E-2</v>
          </cell>
        </row>
      </sheetData>
      <sheetData sheetId="4198">
        <row r="1">
          <cell r="J1">
            <v>1.7453292519943295E-2</v>
          </cell>
        </row>
      </sheetData>
      <sheetData sheetId="4199">
        <row r="1">
          <cell r="J1">
            <v>1.7453292519943295E-2</v>
          </cell>
        </row>
      </sheetData>
      <sheetData sheetId="4200">
        <row r="1">
          <cell r="J1">
            <v>1.7453292519943295E-2</v>
          </cell>
        </row>
      </sheetData>
      <sheetData sheetId="4201">
        <row r="1">
          <cell r="J1">
            <v>1.7453292519943295E-2</v>
          </cell>
        </row>
      </sheetData>
      <sheetData sheetId="4202">
        <row r="1">
          <cell r="J1">
            <v>1.7453292519943295E-2</v>
          </cell>
        </row>
      </sheetData>
      <sheetData sheetId="4203">
        <row r="1">
          <cell r="J1">
            <v>1.7453292519943295E-2</v>
          </cell>
        </row>
      </sheetData>
      <sheetData sheetId="4204">
        <row r="1">
          <cell r="J1">
            <v>1.7453292519943295E-2</v>
          </cell>
        </row>
      </sheetData>
      <sheetData sheetId="4205">
        <row r="1">
          <cell r="J1">
            <v>1.7453292519943295E-2</v>
          </cell>
        </row>
      </sheetData>
      <sheetData sheetId="4206">
        <row r="1">
          <cell r="J1">
            <v>1.7453292519943295E-2</v>
          </cell>
        </row>
      </sheetData>
      <sheetData sheetId="4207">
        <row r="1">
          <cell r="J1">
            <v>1.7453292519943295E-2</v>
          </cell>
        </row>
      </sheetData>
      <sheetData sheetId="4208">
        <row r="1">
          <cell r="J1">
            <v>1.7453292519943295E-2</v>
          </cell>
        </row>
      </sheetData>
      <sheetData sheetId="4209">
        <row r="1">
          <cell r="J1">
            <v>1.7453292519943295E-2</v>
          </cell>
        </row>
      </sheetData>
      <sheetData sheetId="4210">
        <row r="1">
          <cell r="J1">
            <v>1.7453292519943295E-2</v>
          </cell>
        </row>
      </sheetData>
      <sheetData sheetId="4211">
        <row r="1">
          <cell r="J1">
            <v>1.7453292519943295E-2</v>
          </cell>
        </row>
      </sheetData>
      <sheetData sheetId="4212">
        <row r="1">
          <cell r="J1">
            <v>1.7453292519943295E-2</v>
          </cell>
        </row>
      </sheetData>
      <sheetData sheetId="4213">
        <row r="1">
          <cell r="J1">
            <v>1.7453292519943295E-2</v>
          </cell>
        </row>
      </sheetData>
      <sheetData sheetId="4214">
        <row r="1">
          <cell r="J1">
            <v>1.7453292519943295E-2</v>
          </cell>
        </row>
      </sheetData>
      <sheetData sheetId="4215">
        <row r="1">
          <cell r="J1">
            <v>1.7453292519943295E-2</v>
          </cell>
        </row>
      </sheetData>
      <sheetData sheetId="4216">
        <row r="1">
          <cell r="J1">
            <v>1.7453292519943295E-2</v>
          </cell>
        </row>
      </sheetData>
      <sheetData sheetId="4217">
        <row r="1">
          <cell r="J1">
            <v>1.7453292519943295E-2</v>
          </cell>
        </row>
      </sheetData>
      <sheetData sheetId="4218">
        <row r="1">
          <cell r="J1">
            <v>1.7453292519943295E-2</v>
          </cell>
        </row>
      </sheetData>
      <sheetData sheetId="4219">
        <row r="1">
          <cell r="J1">
            <v>1.7453292519943295E-2</v>
          </cell>
        </row>
      </sheetData>
      <sheetData sheetId="4220">
        <row r="1">
          <cell r="J1">
            <v>1.7453292519943295E-2</v>
          </cell>
        </row>
      </sheetData>
      <sheetData sheetId="4221">
        <row r="1">
          <cell r="J1">
            <v>1.7453292519943295E-2</v>
          </cell>
        </row>
      </sheetData>
      <sheetData sheetId="4222">
        <row r="1">
          <cell r="J1">
            <v>1.7453292519943295E-2</v>
          </cell>
        </row>
      </sheetData>
      <sheetData sheetId="4223">
        <row r="1">
          <cell r="J1">
            <v>1.7453292519943295E-2</v>
          </cell>
        </row>
      </sheetData>
      <sheetData sheetId="4224">
        <row r="1">
          <cell r="J1">
            <v>1.7453292519943295E-2</v>
          </cell>
        </row>
      </sheetData>
      <sheetData sheetId="4225">
        <row r="1">
          <cell r="J1">
            <v>1.7453292519943295E-2</v>
          </cell>
        </row>
      </sheetData>
      <sheetData sheetId="4226">
        <row r="1">
          <cell r="J1">
            <v>1.7453292519943295E-2</v>
          </cell>
        </row>
      </sheetData>
      <sheetData sheetId="4227">
        <row r="1">
          <cell r="J1">
            <v>1.7453292519943295E-2</v>
          </cell>
        </row>
      </sheetData>
      <sheetData sheetId="4228">
        <row r="1">
          <cell r="J1">
            <v>1.7453292519943295E-2</v>
          </cell>
        </row>
      </sheetData>
      <sheetData sheetId="4229">
        <row r="1">
          <cell r="J1">
            <v>1.7453292519943295E-2</v>
          </cell>
        </row>
      </sheetData>
      <sheetData sheetId="4230">
        <row r="1">
          <cell r="J1">
            <v>1.7453292519943295E-2</v>
          </cell>
        </row>
      </sheetData>
      <sheetData sheetId="4231">
        <row r="1">
          <cell r="J1">
            <v>1.7453292519943295E-2</v>
          </cell>
        </row>
      </sheetData>
      <sheetData sheetId="4232">
        <row r="1">
          <cell r="J1">
            <v>1.7453292519943295E-2</v>
          </cell>
        </row>
      </sheetData>
      <sheetData sheetId="4233">
        <row r="1">
          <cell r="J1">
            <v>1.7453292519943295E-2</v>
          </cell>
        </row>
      </sheetData>
      <sheetData sheetId="4234">
        <row r="1">
          <cell r="J1">
            <v>1.7453292519943295E-2</v>
          </cell>
        </row>
      </sheetData>
      <sheetData sheetId="4235">
        <row r="1">
          <cell r="J1">
            <v>1.7453292519943295E-2</v>
          </cell>
        </row>
      </sheetData>
      <sheetData sheetId="4236">
        <row r="1">
          <cell r="J1">
            <v>1.7453292519943295E-2</v>
          </cell>
        </row>
      </sheetData>
      <sheetData sheetId="4237">
        <row r="1">
          <cell r="J1">
            <v>1.7453292519943295E-2</v>
          </cell>
        </row>
      </sheetData>
      <sheetData sheetId="4238">
        <row r="1">
          <cell r="J1">
            <v>1.7453292519943295E-2</v>
          </cell>
        </row>
      </sheetData>
      <sheetData sheetId="4239">
        <row r="1">
          <cell r="J1">
            <v>1.7453292519943295E-2</v>
          </cell>
        </row>
      </sheetData>
      <sheetData sheetId="4240">
        <row r="1">
          <cell r="J1">
            <v>1.7453292519943295E-2</v>
          </cell>
        </row>
      </sheetData>
      <sheetData sheetId="4241">
        <row r="1">
          <cell r="J1">
            <v>1.7453292519943295E-2</v>
          </cell>
        </row>
      </sheetData>
      <sheetData sheetId="4242">
        <row r="1">
          <cell r="J1">
            <v>1.7453292519943295E-2</v>
          </cell>
        </row>
      </sheetData>
      <sheetData sheetId="4243">
        <row r="1">
          <cell r="J1">
            <v>1.7453292519943295E-2</v>
          </cell>
        </row>
      </sheetData>
      <sheetData sheetId="4244">
        <row r="1">
          <cell r="J1">
            <v>1.7453292519943295E-2</v>
          </cell>
        </row>
      </sheetData>
      <sheetData sheetId="4245">
        <row r="1">
          <cell r="J1">
            <v>1.7453292519943295E-2</v>
          </cell>
        </row>
      </sheetData>
      <sheetData sheetId="4246">
        <row r="1">
          <cell r="J1">
            <v>1.7453292519943295E-2</v>
          </cell>
        </row>
      </sheetData>
      <sheetData sheetId="4247">
        <row r="1">
          <cell r="J1">
            <v>1.7453292519943295E-2</v>
          </cell>
        </row>
      </sheetData>
      <sheetData sheetId="4248">
        <row r="1">
          <cell r="J1">
            <v>1.7453292519943295E-2</v>
          </cell>
        </row>
      </sheetData>
      <sheetData sheetId="4249">
        <row r="1">
          <cell r="J1">
            <v>1.7453292519943295E-2</v>
          </cell>
        </row>
      </sheetData>
      <sheetData sheetId="4250">
        <row r="1">
          <cell r="J1">
            <v>1.7453292519943295E-2</v>
          </cell>
        </row>
      </sheetData>
      <sheetData sheetId="4251">
        <row r="1">
          <cell r="J1">
            <v>1.7453292519943295E-2</v>
          </cell>
        </row>
      </sheetData>
      <sheetData sheetId="4252">
        <row r="1">
          <cell r="J1">
            <v>1.7453292519943295E-2</v>
          </cell>
        </row>
      </sheetData>
      <sheetData sheetId="4253">
        <row r="1">
          <cell r="J1">
            <v>1.7453292519943295E-2</v>
          </cell>
        </row>
      </sheetData>
      <sheetData sheetId="4254">
        <row r="1">
          <cell r="J1">
            <v>1.7453292519943295E-2</v>
          </cell>
        </row>
      </sheetData>
      <sheetData sheetId="4255">
        <row r="1">
          <cell r="J1">
            <v>1.7453292519943295E-2</v>
          </cell>
        </row>
      </sheetData>
      <sheetData sheetId="4256">
        <row r="1">
          <cell r="J1">
            <v>1.7453292519943295E-2</v>
          </cell>
        </row>
      </sheetData>
      <sheetData sheetId="4257">
        <row r="1">
          <cell r="J1">
            <v>1.7453292519943295E-2</v>
          </cell>
        </row>
      </sheetData>
      <sheetData sheetId="4258">
        <row r="1">
          <cell r="J1">
            <v>1.7453292519943295E-2</v>
          </cell>
        </row>
      </sheetData>
      <sheetData sheetId="4259">
        <row r="1">
          <cell r="J1">
            <v>1.7453292519943295E-2</v>
          </cell>
        </row>
      </sheetData>
      <sheetData sheetId="4260">
        <row r="1">
          <cell r="J1">
            <v>1.7453292519943295E-2</v>
          </cell>
        </row>
      </sheetData>
      <sheetData sheetId="4261">
        <row r="1">
          <cell r="J1">
            <v>1.7453292519943295E-2</v>
          </cell>
        </row>
      </sheetData>
      <sheetData sheetId="4262">
        <row r="1">
          <cell r="J1">
            <v>1.7453292519943295E-2</v>
          </cell>
        </row>
      </sheetData>
      <sheetData sheetId="4263">
        <row r="1">
          <cell r="J1">
            <v>1.7453292519943295E-2</v>
          </cell>
        </row>
      </sheetData>
      <sheetData sheetId="4264">
        <row r="1">
          <cell r="J1">
            <v>1.7453292519943295E-2</v>
          </cell>
        </row>
      </sheetData>
      <sheetData sheetId="4265">
        <row r="1">
          <cell r="J1">
            <v>1.7453292519943295E-2</v>
          </cell>
        </row>
      </sheetData>
      <sheetData sheetId="4266">
        <row r="1">
          <cell r="J1">
            <v>1.7453292519943295E-2</v>
          </cell>
        </row>
      </sheetData>
      <sheetData sheetId="4267">
        <row r="1">
          <cell r="J1">
            <v>1.7453292519943295E-2</v>
          </cell>
        </row>
      </sheetData>
      <sheetData sheetId="4268">
        <row r="1">
          <cell r="J1">
            <v>1.7453292519943295E-2</v>
          </cell>
        </row>
      </sheetData>
      <sheetData sheetId="4269">
        <row r="1">
          <cell r="J1">
            <v>1.7453292519943295E-2</v>
          </cell>
        </row>
      </sheetData>
      <sheetData sheetId="4270">
        <row r="1">
          <cell r="J1">
            <v>1.7453292519943295E-2</v>
          </cell>
        </row>
      </sheetData>
      <sheetData sheetId="4271">
        <row r="1">
          <cell r="J1">
            <v>1.7453292519943295E-2</v>
          </cell>
        </row>
      </sheetData>
      <sheetData sheetId="4272">
        <row r="1">
          <cell r="J1">
            <v>1.7453292519943295E-2</v>
          </cell>
        </row>
      </sheetData>
      <sheetData sheetId="4273">
        <row r="1">
          <cell r="J1">
            <v>1.7453292519943295E-2</v>
          </cell>
        </row>
      </sheetData>
      <sheetData sheetId="4274">
        <row r="1">
          <cell r="J1">
            <v>1.7453292519943295E-2</v>
          </cell>
        </row>
      </sheetData>
      <sheetData sheetId="4275">
        <row r="1">
          <cell r="J1">
            <v>1.7453292519943295E-2</v>
          </cell>
        </row>
      </sheetData>
      <sheetData sheetId="4276">
        <row r="1">
          <cell r="J1">
            <v>1.7453292519943295E-2</v>
          </cell>
        </row>
      </sheetData>
      <sheetData sheetId="4277">
        <row r="1">
          <cell r="J1">
            <v>1.7453292519943295E-2</v>
          </cell>
        </row>
      </sheetData>
      <sheetData sheetId="4278">
        <row r="1">
          <cell r="J1">
            <v>1.7453292519943295E-2</v>
          </cell>
        </row>
      </sheetData>
      <sheetData sheetId="4279">
        <row r="1">
          <cell r="J1">
            <v>1.7453292519943295E-2</v>
          </cell>
        </row>
      </sheetData>
      <sheetData sheetId="4280">
        <row r="1">
          <cell r="J1">
            <v>1.7453292519943295E-2</v>
          </cell>
        </row>
      </sheetData>
      <sheetData sheetId="4281">
        <row r="1">
          <cell r="J1">
            <v>1.7453292519943295E-2</v>
          </cell>
        </row>
      </sheetData>
      <sheetData sheetId="4282">
        <row r="1">
          <cell r="J1">
            <v>1.7453292519943295E-2</v>
          </cell>
        </row>
      </sheetData>
      <sheetData sheetId="4283">
        <row r="1">
          <cell r="J1">
            <v>1.7453292519943295E-2</v>
          </cell>
        </row>
      </sheetData>
      <sheetData sheetId="4284">
        <row r="1">
          <cell r="J1">
            <v>1.7453292519943295E-2</v>
          </cell>
        </row>
      </sheetData>
      <sheetData sheetId="4285">
        <row r="1">
          <cell r="J1">
            <v>1.7453292519943295E-2</v>
          </cell>
        </row>
      </sheetData>
      <sheetData sheetId="4286">
        <row r="1">
          <cell r="J1">
            <v>1.7453292519943295E-2</v>
          </cell>
        </row>
      </sheetData>
      <sheetData sheetId="4287">
        <row r="1">
          <cell r="J1">
            <v>1.7453292519943295E-2</v>
          </cell>
        </row>
      </sheetData>
      <sheetData sheetId="4288">
        <row r="1">
          <cell r="J1">
            <v>1.7453292519943295E-2</v>
          </cell>
        </row>
      </sheetData>
      <sheetData sheetId="4289">
        <row r="1">
          <cell r="J1">
            <v>1.7453292519943295E-2</v>
          </cell>
        </row>
      </sheetData>
      <sheetData sheetId="4290">
        <row r="1">
          <cell r="J1">
            <v>1.7453292519943295E-2</v>
          </cell>
        </row>
      </sheetData>
      <sheetData sheetId="4291">
        <row r="1">
          <cell r="J1">
            <v>1.7453292519943295E-2</v>
          </cell>
        </row>
      </sheetData>
      <sheetData sheetId="4292">
        <row r="1">
          <cell r="J1">
            <v>1.7453292519943295E-2</v>
          </cell>
        </row>
      </sheetData>
      <sheetData sheetId="4293">
        <row r="1">
          <cell r="J1">
            <v>1.7453292519943295E-2</v>
          </cell>
        </row>
      </sheetData>
      <sheetData sheetId="4294">
        <row r="1">
          <cell r="J1">
            <v>1.7453292519943295E-2</v>
          </cell>
        </row>
      </sheetData>
      <sheetData sheetId="4295">
        <row r="1">
          <cell r="J1">
            <v>1.7453292519943295E-2</v>
          </cell>
        </row>
      </sheetData>
      <sheetData sheetId="4296">
        <row r="1">
          <cell r="J1">
            <v>1.7453292519943295E-2</v>
          </cell>
        </row>
      </sheetData>
      <sheetData sheetId="4297">
        <row r="1">
          <cell r="J1">
            <v>1.7453292519943295E-2</v>
          </cell>
        </row>
      </sheetData>
      <sheetData sheetId="4298">
        <row r="1">
          <cell r="J1">
            <v>1.7453292519943295E-2</v>
          </cell>
        </row>
      </sheetData>
      <sheetData sheetId="4299">
        <row r="1">
          <cell r="J1">
            <v>1.7453292519943295E-2</v>
          </cell>
        </row>
      </sheetData>
      <sheetData sheetId="4300">
        <row r="1">
          <cell r="J1">
            <v>1.7453292519943295E-2</v>
          </cell>
        </row>
      </sheetData>
      <sheetData sheetId="4301">
        <row r="1">
          <cell r="J1">
            <v>1.7453292519943295E-2</v>
          </cell>
        </row>
      </sheetData>
      <sheetData sheetId="4302">
        <row r="1">
          <cell r="J1">
            <v>1.7453292519943295E-2</v>
          </cell>
        </row>
      </sheetData>
      <sheetData sheetId="4303">
        <row r="1">
          <cell r="J1">
            <v>1.7453292519943295E-2</v>
          </cell>
        </row>
      </sheetData>
      <sheetData sheetId="4304">
        <row r="1">
          <cell r="J1">
            <v>1.7453292519943295E-2</v>
          </cell>
        </row>
      </sheetData>
      <sheetData sheetId="4305">
        <row r="1">
          <cell r="J1">
            <v>1.7453292519943295E-2</v>
          </cell>
        </row>
      </sheetData>
      <sheetData sheetId="4306">
        <row r="1">
          <cell r="J1">
            <v>1.7453292519943295E-2</v>
          </cell>
        </row>
      </sheetData>
      <sheetData sheetId="4307">
        <row r="1">
          <cell r="J1">
            <v>1.7453292519943295E-2</v>
          </cell>
        </row>
      </sheetData>
      <sheetData sheetId="4308">
        <row r="1">
          <cell r="J1">
            <v>1.7453292519943295E-2</v>
          </cell>
        </row>
      </sheetData>
      <sheetData sheetId="4309">
        <row r="1">
          <cell r="J1">
            <v>1.7453292519943295E-2</v>
          </cell>
        </row>
      </sheetData>
      <sheetData sheetId="4310">
        <row r="1">
          <cell r="J1">
            <v>1.7453292519943295E-2</v>
          </cell>
        </row>
      </sheetData>
      <sheetData sheetId="4311">
        <row r="1">
          <cell r="J1">
            <v>1.7453292519943295E-2</v>
          </cell>
        </row>
      </sheetData>
      <sheetData sheetId="4312">
        <row r="1">
          <cell r="J1">
            <v>1.7453292519943295E-2</v>
          </cell>
        </row>
      </sheetData>
      <sheetData sheetId="4313">
        <row r="1">
          <cell r="J1">
            <v>1.7453292519943295E-2</v>
          </cell>
        </row>
      </sheetData>
      <sheetData sheetId="4314">
        <row r="1">
          <cell r="J1">
            <v>1.7453292519943295E-2</v>
          </cell>
        </row>
      </sheetData>
      <sheetData sheetId="4315">
        <row r="1">
          <cell r="J1">
            <v>1.7453292519943295E-2</v>
          </cell>
        </row>
      </sheetData>
      <sheetData sheetId="4316">
        <row r="1">
          <cell r="J1">
            <v>1.7453292519943295E-2</v>
          </cell>
        </row>
      </sheetData>
      <sheetData sheetId="4317">
        <row r="1">
          <cell r="J1">
            <v>1.7453292519943295E-2</v>
          </cell>
        </row>
      </sheetData>
      <sheetData sheetId="4318">
        <row r="1">
          <cell r="J1">
            <v>1.7453292519943295E-2</v>
          </cell>
        </row>
      </sheetData>
      <sheetData sheetId="4319">
        <row r="1">
          <cell r="J1">
            <v>1.7453292519943295E-2</v>
          </cell>
        </row>
      </sheetData>
      <sheetData sheetId="4320">
        <row r="1">
          <cell r="J1">
            <v>1.7453292519943295E-2</v>
          </cell>
        </row>
      </sheetData>
      <sheetData sheetId="4321">
        <row r="1">
          <cell r="J1">
            <v>1.7453292519943295E-2</v>
          </cell>
        </row>
      </sheetData>
      <sheetData sheetId="4322">
        <row r="1">
          <cell r="J1">
            <v>1.7453292519943295E-2</v>
          </cell>
        </row>
      </sheetData>
      <sheetData sheetId="4323">
        <row r="1">
          <cell r="J1">
            <v>1.7453292519943295E-2</v>
          </cell>
        </row>
      </sheetData>
      <sheetData sheetId="4324">
        <row r="1">
          <cell r="J1">
            <v>1.7453292519943295E-2</v>
          </cell>
        </row>
      </sheetData>
      <sheetData sheetId="4325">
        <row r="1">
          <cell r="J1">
            <v>1.7453292519943295E-2</v>
          </cell>
        </row>
      </sheetData>
      <sheetData sheetId="4326">
        <row r="1">
          <cell r="J1">
            <v>1.7453292519943295E-2</v>
          </cell>
        </row>
      </sheetData>
      <sheetData sheetId="4327">
        <row r="1">
          <cell r="J1">
            <v>1.7453292519943295E-2</v>
          </cell>
        </row>
      </sheetData>
      <sheetData sheetId="4328">
        <row r="1">
          <cell r="J1">
            <v>1.7453292519943295E-2</v>
          </cell>
        </row>
      </sheetData>
      <sheetData sheetId="4329">
        <row r="1">
          <cell r="J1">
            <v>1.7453292519943295E-2</v>
          </cell>
        </row>
      </sheetData>
      <sheetData sheetId="4330">
        <row r="1">
          <cell r="J1">
            <v>1.7453292519943295E-2</v>
          </cell>
        </row>
      </sheetData>
      <sheetData sheetId="4331">
        <row r="1">
          <cell r="J1">
            <v>1.7453292519943295E-2</v>
          </cell>
        </row>
      </sheetData>
      <sheetData sheetId="4332">
        <row r="1">
          <cell r="J1">
            <v>1.7453292519943295E-2</v>
          </cell>
        </row>
      </sheetData>
      <sheetData sheetId="4333">
        <row r="1">
          <cell r="J1">
            <v>1.7453292519943295E-2</v>
          </cell>
        </row>
      </sheetData>
      <sheetData sheetId="4334">
        <row r="1">
          <cell r="J1">
            <v>1.7453292519943295E-2</v>
          </cell>
        </row>
      </sheetData>
      <sheetData sheetId="4335">
        <row r="1">
          <cell r="J1">
            <v>1.7453292519943295E-2</v>
          </cell>
        </row>
      </sheetData>
      <sheetData sheetId="4336">
        <row r="1">
          <cell r="J1">
            <v>1.7453292519943295E-2</v>
          </cell>
        </row>
      </sheetData>
      <sheetData sheetId="4337">
        <row r="1">
          <cell r="J1">
            <v>1.7453292519943295E-2</v>
          </cell>
        </row>
      </sheetData>
      <sheetData sheetId="4338">
        <row r="1">
          <cell r="J1">
            <v>1.7453292519943295E-2</v>
          </cell>
        </row>
      </sheetData>
      <sheetData sheetId="4339">
        <row r="1">
          <cell r="J1">
            <v>1.7453292519943295E-2</v>
          </cell>
        </row>
      </sheetData>
      <sheetData sheetId="4340">
        <row r="1">
          <cell r="J1">
            <v>1.7453292519943295E-2</v>
          </cell>
        </row>
      </sheetData>
      <sheetData sheetId="4341">
        <row r="1">
          <cell r="J1">
            <v>1.7453292519943295E-2</v>
          </cell>
        </row>
      </sheetData>
      <sheetData sheetId="4342">
        <row r="1">
          <cell r="J1">
            <v>1.7453292519943295E-2</v>
          </cell>
        </row>
      </sheetData>
      <sheetData sheetId="4343">
        <row r="1">
          <cell r="J1">
            <v>1.7453292519943295E-2</v>
          </cell>
        </row>
      </sheetData>
      <sheetData sheetId="4344">
        <row r="1">
          <cell r="J1">
            <v>1.7453292519943295E-2</v>
          </cell>
        </row>
      </sheetData>
      <sheetData sheetId="4345">
        <row r="1">
          <cell r="J1">
            <v>1.7453292519943295E-2</v>
          </cell>
        </row>
      </sheetData>
      <sheetData sheetId="4346">
        <row r="1">
          <cell r="J1">
            <v>1.7453292519943295E-2</v>
          </cell>
        </row>
      </sheetData>
      <sheetData sheetId="4347">
        <row r="1">
          <cell r="J1">
            <v>1.7453292519943295E-2</v>
          </cell>
        </row>
      </sheetData>
      <sheetData sheetId="4348">
        <row r="1">
          <cell r="J1">
            <v>1.7453292519943295E-2</v>
          </cell>
        </row>
      </sheetData>
      <sheetData sheetId="4349">
        <row r="1">
          <cell r="J1">
            <v>1.7453292519943295E-2</v>
          </cell>
        </row>
      </sheetData>
      <sheetData sheetId="4350">
        <row r="1">
          <cell r="J1">
            <v>1.7453292519943295E-2</v>
          </cell>
        </row>
      </sheetData>
      <sheetData sheetId="4351">
        <row r="1">
          <cell r="J1">
            <v>1.7453292519943295E-2</v>
          </cell>
        </row>
      </sheetData>
      <sheetData sheetId="4352">
        <row r="1">
          <cell r="J1">
            <v>1.7453292519943295E-2</v>
          </cell>
        </row>
      </sheetData>
      <sheetData sheetId="4353">
        <row r="1">
          <cell r="J1">
            <v>1.7453292519943295E-2</v>
          </cell>
        </row>
      </sheetData>
      <sheetData sheetId="4354">
        <row r="1">
          <cell r="J1">
            <v>1.7453292519943295E-2</v>
          </cell>
        </row>
      </sheetData>
      <sheetData sheetId="4355">
        <row r="1">
          <cell r="J1">
            <v>1.7453292519943295E-2</v>
          </cell>
        </row>
      </sheetData>
      <sheetData sheetId="4356">
        <row r="1">
          <cell r="J1">
            <v>1.7453292519943295E-2</v>
          </cell>
        </row>
      </sheetData>
      <sheetData sheetId="4357">
        <row r="1">
          <cell r="J1">
            <v>1.7453292519943295E-2</v>
          </cell>
        </row>
      </sheetData>
      <sheetData sheetId="4358">
        <row r="1">
          <cell r="J1">
            <v>1.7453292519943295E-2</v>
          </cell>
        </row>
      </sheetData>
      <sheetData sheetId="4359">
        <row r="1">
          <cell r="J1">
            <v>1.7453292519943295E-2</v>
          </cell>
        </row>
      </sheetData>
      <sheetData sheetId="4360">
        <row r="1">
          <cell r="J1">
            <v>1.7453292519943295E-2</v>
          </cell>
        </row>
      </sheetData>
      <sheetData sheetId="4361">
        <row r="1">
          <cell r="J1">
            <v>1.7453292519943295E-2</v>
          </cell>
        </row>
      </sheetData>
      <sheetData sheetId="4362">
        <row r="1">
          <cell r="J1">
            <v>1.7453292519943295E-2</v>
          </cell>
        </row>
      </sheetData>
      <sheetData sheetId="4363">
        <row r="1">
          <cell r="J1">
            <v>1.7453292519943295E-2</v>
          </cell>
        </row>
      </sheetData>
      <sheetData sheetId="4364">
        <row r="1">
          <cell r="J1">
            <v>1.7453292519943295E-2</v>
          </cell>
        </row>
      </sheetData>
      <sheetData sheetId="4365">
        <row r="1">
          <cell r="J1">
            <v>1.7453292519943295E-2</v>
          </cell>
        </row>
      </sheetData>
      <sheetData sheetId="4366">
        <row r="1">
          <cell r="J1">
            <v>1.7453292519943295E-2</v>
          </cell>
        </row>
      </sheetData>
      <sheetData sheetId="4367">
        <row r="1">
          <cell r="J1">
            <v>1.7453292519943295E-2</v>
          </cell>
        </row>
      </sheetData>
      <sheetData sheetId="4368">
        <row r="1">
          <cell r="J1">
            <v>1.7453292519943295E-2</v>
          </cell>
        </row>
      </sheetData>
      <sheetData sheetId="4369">
        <row r="1">
          <cell r="J1">
            <v>1.7453292519943295E-2</v>
          </cell>
        </row>
      </sheetData>
      <sheetData sheetId="4370">
        <row r="1">
          <cell r="J1">
            <v>1.7453292519943295E-2</v>
          </cell>
        </row>
      </sheetData>
      <sheetData sheetId="4371">
        <row r="1">
          <cell r="J1">
            <v>1.7453292519943295E-2</v>
          </cell>
        </row>
      </sheetData>
      <sheetData sheetId="4372">
        <row r="1">
          <cell r="J1">
            <v>1.7453292519943295E-2</v>
          </cell>
        </row>
      </sheetData>
      <sheetData sheetId="4373">
        <row r="1">
          <cell r="J1">
            <v>1.7453292519943295E-2</v>
          </cell>
        </row>
      </sheetData>
      <sheetData sheetId="4374">
        <row r="1">
          <cell r="J1">
            <v>1.7453292519943295E-2</v>
          </cell>
        </row>
      </sheetData>
      <sheetData sheetId="4375">
        <row r="1">
          <cell r="J1">
            <v>1.7453292519943295E-2</v>
          </cell>
        </row>
      </sheetData>
      <sheetData sheetId="4376">
        <row r="1">
          <cell r="J1">
            <v>1.7453292519943295E-2</v>
          </cell>
        </row>
      </sheetData>
      <sheetData sheetId="4377">
        <row r="1">
          <cell r="J1">
            <v>1.7453292519943295E-2</v>
          </cell>
        </row>
      </sheetData>
      <sheetData sheetId="4378">
        <row r="1">
          <cell r="J1">
            <v>1.7453292519943295E-2</v>
          </cell>
        </row>
      </sheetData>
      <sheetData sheetId="4379">
        <row r="1">
          <cell r="J1">
            <v>1.7453292519943295E-2</v>
          </cell>
        </row>
      </sheetData>
      <sheetData sheetId="4380">
        <row r="1">
          <cell r="J1">
            <v>1.7453292519943295E-2</v>
          </cell>
        </row>
      </sheetData>
      <sheetData sheetId="4381">
        <row r="1">
          <cell r="J1">
            <v>1.7453292519943295E-2</v>
          </cell>
        </row>
      </sheetData>
      <sheetData sheetId="4382">
        <row r="1">
          <cell r="J1">
            <v>1.7453292519943295E-2</v>
          </cell>
        </row>
      </sheetData>
      <sheetData sheetId="4383">
        <row r="1">
          <cell r="J1">
            <v>1.7453292519943295E-2</v>
          </cell>
        </row>
      </sheetData>
      <sheetData sheetId="4384">
        <row r="1">
          <cell r="J1">
            <v>1.7453292519943295E-2</v>
          </cell>
        </row>
      </sheetData>
      <sheetData sheetId="4385">
        <row r="1">
          <cell r="J1">
            <v>1.7453292519943295E-2</v>
          </cell>
        </row>
      </sheetData>
      <sheetData sheetId="4386">
        <row r="1">
          <cell r="J1">
            <v>1.7453292519943295E-2</v>
          </cell>
        </row>
      </sheetData>
      <sheetData sheetId="4387">
        <row r="1">
          <cell r="J1">
            <v>1.7453292519943295E-2</v>
          </cell>
        </row>
      </sheetData>
      <sheetData sheetId="4388">
        <row r="1">
          <cell r="J1">
            <v>1.7453292519943295E-2</v>
          </cell>
        </row>
      </sheetData>
      <sheetData sheetId="4389">
        <row r="1">
          <cell r="J1">
            <v>1.7453292519943295E-2</v>
          </cell>
        </row>
      </sheetData>
      <sheetData sheetId="4390">
        <row r="1">
          <cell r="J1">
            <v>1.7453292519943295E-2</v>
          </cell>
        </row>
      </sheetData>
      <sheetData sheetId="4391">
        <row r="1">
          <cell r="J1">
            <v>1.7453292519943295E-2</v>
          </cell>
        </row>
      </sheetData>
      <sheetData sheetId="4392">
        <row r="1">
          <cell r="J1">
            <v>1.7453292519943295E-2</v>
          </cell>
        </row>
      </sheetData>
      <sheetData sheetId="4393">
        <row r="1">
          <cell r="J1">
            <v>1.7453292519943295E-2</v>
          </cell>
        </row>
      </sheetData>
      <sheetData sheetId="4394">
        <row r="1">
          <cell r="J1">
            <v>1.7453292519943295E-2</v>
          </cell>
        </row>
      </sheetData>
      <sheetData sheetId="4395">
        <row r="1">
          <cell r="J1">
            <v>1.7453292519943295E-2</v>
          </cell>
        </row>
      </sheetData>
      <sheetData sheetId="4396">
        <row r="1">
          <cell r="J1">
            <v>1.7453292519943295E-2</v>
          </cell>
        </row>
      </sheetData>
      <sheetData sheetId="4397">
        <row r="1">
          <cell r="J1">
            <v>1.7453292519943295E-2</v>
          </cell>
        </row>
      </sheetData>
      <sheetData sheetId="4398">
        <row r="1">
          <cell r="J1">
            <v>1.7453292519943295E-2</v>
          </cell>
        </row>
      </sheetData>
      <sheetData sheetId="4399">
        <row r="1">
          <cell r="J1">
            <v>1.7453292519943295E-2</v>
          </cell>
        </row>
      </sheetData>
      <sheetData sheetId="4400">
        <row r="1">
          <cell r="J1">
            <v>1.7453292519943295E-2</v>
          </cell>
        </row>
      </sheetData>
      <sheetData sheetId="4401">
        <row r="1">
          <cell r="J1">
            <v>1.7453292519943295E-2</v>
          </cell>
        </row>
      </sheetData>
      <sheetData sheetId="4402">
        <row r="1">
          <cell r="J1">
            <v>1.7453292519943295E-2</v>
          </cell>
        </row>
      </sheetData>
      <sheetData sheetId="4403">
        <row r="1">
          <cell r="J1">
            <v>1.7453292519943295E-2</v>
          </cell>
        </row>
      </sheetData>
      <sheetData sheetId="4404">
        <row r="1">
          <cell r="J1">
            <v>1.7453292519943295E-2</v>
          </cell>
        </row>
      </sheetData>
      <sheetData sheetId="4405">
        <row r="1">
          <cell r="J1">
            <v>1.7453292519943295E-2</v>
          </cell>
        </row>
      </sheetData>
      <sheetData sheetId="4406">
        <row r="1">
          <cell r="J1">
            <v>1.7453292519943295E-2</v>
          </cell>
        </row>
      </sheetData>
      <sheetData sheetId="4407">
        <row r="1">
          <cell r="J1">
            <v>1.7453292519943295E-2</v>
          </cell>
        </row>
      </sheetData>
      <sheetData sheetId="4408">
        <row r="1">
          <cell r="J1">
            <v>1.7453292519943295E-2</v>
          </cell>
        </row>
      </sheetData>
      <sheetData sheetId="4409">
        <row r="1">
          <cell r="J1">
            <v>1.7453292519943295E-2</v>
          </cell>
        </row>
      </sheetData>
      <sheetData sheetId="4410">
        <row r="1">
          <cell r="J1">
            <v>1.7453292519943295E-2</v>
          </cell>
        </row>
      </sheetData>
      <sheetData sheetId="4411">
        <row r="1">
          <cell r="J1">
            <v>1.7453292519943295E-2</v>
          </cell>
        </row>
      </sheetData>
      <sheetData sheetId="4412">
        <row r="1">
          <cell r="J1">
            <v>1.7453292519943295E-2</v>
          </cell>
        </row>
      </sheetData>
      <sheetData sheetId="4413">
        <row r="1">
          <cell r="J1">
            <v>1.7453292519943295E-2</v>
          </cell>
        </row>
      </sheetData>
      <sheetData sheetId="4414">
        <row r="1">
          <cell r="J1">
            <v>1.7453292519943295E-2</v>
          </cell>
        </row>
      </sheetData>
      <sheetData sheetId="4415">
        <row r="1">
          <cell r="J1">
            <v>1.7453292519943295E-2</v>
          </cell>
        </row>
      </sheetData>
      <sheetData sheetId="4416">
        <row r="1">
          <cell r="J1">
            <v>1.7453292519943295E-2</v>
          </cell>
        </row>
      </sheetData>
      <sheetData sheetId="4417">
        <row r="1">
          <cell r="J1">
            <v>1.7453292519943295E-2</v>
          </cell>
        </row>
      </sheetData>
      <sheetData sheetId="4418">
        <row r="1">
          <cell r="J1">
            <v>1.7453292519943295E-2</v>
          </cell>
        </row>
      </sheetData>
      <sheetData sheetId="4419">
        <row r="1">
          <cell r="J1">
            <v>1.7453292519943295E-2</v>
          </cell>
        </row>
      </sheetData>
      <sheetData sheetId="4420">
        <row r="1">
          <cell r="J1">
            <v>1.7453292519943295E-2</v>
          </cell>
        </row>
      </sheetData>
      <sheetData sheetId="4421">
        <row r="1">
          <cell r="J1">
            <v>1.7453292519943295E-2</v>
          </cell>
        </row>
      </sheetData>
      <sheetData sheetId="4422">
        <row r="1">
          <cell r="J1">
            <v>1.7453292519943295E-2</v>
          </cell>
        </row>
      </sheetData>
      <sheetData sheetId="4423">
        <row r="1">
          <cell r="J1">
            <v>1.7453292519943295E-2</v>
          </cell>
        </row>
      </sheetData>
      <sheetData sheetId="4424">
        <row r="1">
          <cell r="J1">
            <v>1.7453292519943295E-2</v>
          </cell>
        </row>
      </sheetData>
      <sheetData sheetId="4425">
        <row r="1">
          <cell r="J1">
            <v>1.7453292519943295E-2</v>
          </cell>
        </row>
      </sheetData>
      <sheetData sheetId="4426">
        <row r="1">
          <cell r="J1">
            <v>1.7453292519943295E-2</v>
          </cell>
        </row>
      </sheetData>
      <sheetData sheetId="4427">
        <row r="1">
          <cell r="J1">
            <v>1.7453292519943295E-2</v>
          </cell>
        </row>
      </sheetData>
      <sheetData sheetId="4428">
        <row r="1">
          <cell r="J1">
            <v>1.7453292519943295E-2</v>
          </cell>
        </row>
      </sheetData>
      <sheetData sheetId="4429">
        <row r="1">
          <cell r="J1">
            <v>1.7453292519943295E-2</v>
          </cell>
        </row>
      </sheetData>
      <sheetData sheetId="4430">
        <row r="1">
          <cell r="J1">
            <v>1.7453292519943295E-2</v>
          </cell>
        </row>
      </sheetData>
      <sheetData sheetId="4431">
        <row r="1">
          <cell r="J1">
            <v>1.7453292519943295E-2</v>
          </cell>
        </row>
      </sheetData>
      <sheetData sheetId="4432">
        <row r="1">
          <cell r="J1">
            <v>1.7453292519943295E-2</v>
          </cell>
        </row>
      </sheetData>
      <sheetData sheetId="4433">
        <row r="1">
          <cell r="J1">
            <v>1.7453292519943295E-2</v>
          </cell>
        </row>
      </sheetData>
      <sheetData sheetId="4434">
        <row r="1">
          <cell r="J1">
            <v>1.7453292519943295E-2</v>
          </cell>
        </row>
      </sheetData>
      <sheetData sheetId="4435">
        <row r="1">
          <cell r="J1">
            <v>1.7453292519943295E-2</v>
          </cell>
        </row>
      </sheetData>
      <sheetData sheetId="4436">
        <row r="1">
          <cell r="J1">
            <v>1.7453292519943295E-2</v>
          </cell>
        </row>
      </sheetData>
      <sheetData sheetId="4437">
        <row r="1">
          <cell r="J1">
            <v>1.7453292519943295E-2</v>
          </cell>
        </row>
      </sheetData>
      <sheetData sheetId="4438">
        <row r="1">
          <cell r="J1">
            <v>1.7453292519943295E-2</v>
          </cell>
        </row>
      </sheetData>
      <sheetData sheetId="4439">
        <row r="1">
          <cell r="J1">
            <v>1.7453292519943295E-2</v>
          </cell>
        </row>
      </sheetData>
      <sheetData sheetId="4440">
        <row r="1">
          <cell r="J1">
            <v>1.7453292519943295E-2</v>
          </cell>
        </row>
      </sheetData>
      <sheetData sheetId="4441">
        <row r="1">
          <cell r="J1">
            <v>1.7453292519943295E-2</v>
          </cell>
        </row>
      </sheetData>
      <sheetData sheetId="4442">
        <row r="1">
          <cell r="J1">
            <v>1.7453292519943295E-2</v>
          </cell>
        </row>
      </sheetData>
      <sheetData sheetId="4443">
        <row r="1">
          <cell r="J1">
            <v>1.7453292519943295E-2</v>
          </cell>
        </row>
      </sheetData>
      <sheetData sheetId="4444">
        <row r="1">
          <cell r="J1">
            <v>1.7453292519943295E-2</v>
          </cell>
        </row>
      </sheetData>
      <sheetData sheetId="4445">
        <row r="1">
          <cell r="J1">
            <v>1.7453292519943295E-2</v>
          </cell>
        </row>
      </sheetData>
      <sheetData sheetId="4446">
        <row r="1">
          <cell r="J1">
            <v>1.7453292519943295E-2</v>
          </cell>
        </row>
      </sheetData>
      <sheetData sheetId="4447">
        <row r="1">
          <cell r="J1">
            <v>1.7453292519943295E-2</v>
          </cell>
        </row>
      </sheetData>
      <sheetData sheetId="4448">
        <row r="1">
          <cell r="J1">
            <v>1.7453292519943295E-2</v>
          </cell>
        </row>
      </sheetData>
      <sheetData sheetId="4449">
        <row r="1">
          <cell r="J1">
            <v>1.7453292519943295E-2</v>
          </cell>
        </row>
      </sheetData>
      <sheetData sheetId="4450">
        <row r="1">
          <cell r="J1">
            <v>1.7453292519943295E-2</v>
          </cell>
        </row>
      </sheetData>
      <sheetData sheetId="4451">
        <row r="1">
          <cell r="J1">
            <v>1.7453292519943295E-2</v>
          </cell>
        </row>
      </sheetData>
      <sheetData sheetId="4452">
        <row r="1">
          <cell r="J1">
            <v>1.7453292519943295E-2</v>
          </cell>
        </row>
      </sheetData>
      <sheetData sheetId="4453">
        <row r="1">
          <cell r="J1">
            <v>1.7453292519943295E-2</v>
          </cell>
        </row>
      </sheetData>
      <sheetData sheetId="4454">
        <row r="1">
          <cell r="J1">
            <v>1.7453292519943295E-2</v>
          </cell>
        </row>
      </sheetData>
      <sheetData sheetId="4455">
        <row r="1">
          <cell r="J1">
            <v>1.7453292519943295E-2</v>
          </cell>
        </row>
      </sheetData>
      <sheetData sheetId="4456">
        <row r="1">
          <cell r="J1">
            <v>1.7453292519943295E-2</v>
          </cell>
        </row>
      </sheetData>
      <sheetData sheetId="4457">
        <row r="1">
          <cell r="J1">
            <v>1.7453292519943295E-2</v>
          </cell>
        </row>
      </sheetData>
      <sheetData sheetId="4458">
        <row r="1">
          <cell r="J1">
            <v>1.7453292519943295E-2</v>
          </cell>
        </row>
      </sheetData>
      <sheetData sheetId="4459">
        <row r="1">
          <cell r="J1">
            <v>1.7453292519943295E-2</v>
          </cell>
        </row>
      </sheetData>
      <sheetData sheetId="4460">
        <row r="1">
          <cell r="J1">
            <v>1.7453292519943295E-2</v>
          </cell>
        </row>
      </sheetData>
      <sheetData sheetId="4461">
        <row r="1">
          <cell r="J1">
            <v>1.7453292519943295E-2</v>
          </cell>
        </row>
      </sheetData>
      <sheetData sheetId="4462">
        <row r="1">
          <cell r="J1">
            <v>1.7453292519943295E-2</v>
          </cell>
        </row>
      </sheetData>
      <sheetData sheetId="4463">
        <row r="1">
          <cell r="J1">
            <v>1.7453292519943295E-2</v>
          </cell>
        </row>
      </sheetData>
      <sheetData sheetId="4464">
        <row r="1">
          <cell r="J1">
            <v>1.7453292519943295E-2</v>
          </cell>
        </row>
      </sheetData>
      <sheetData sheetId="4465">
        <row r="1">
          <cell r="J1">
            <v>1.7453292519943295E-2</v>
          </cell>
        </row>
      </sheetData>
      <sheetData sheetId="4466">
        <row r="1">
          <cell r="J1">
            <v>1.7453292519943295E-2</v>
          </cell>
        </row>
      </sheetData>
      <sheetData sheetId="4467">
        <row r="1">
          <cell r="J1">
            <v>1.7453292519943295E-2</v>
          </cell>
        </row>
      </sheetData>
      <sheetData sheetId="4468">
        <row r="1">
          <cell r="J1">
            <v>1.7453292519943295E-2</v>
          </cell>
        </row>
      </sheetData>
      <sheetData sheetId="4469">
        <row r="1">
          <cell r="J1">
            <v>1.7453292519943295E-2</v>
          </cell>
        </row>
      </sheetData>
      <sheetData sheetId="4470">
        <row r="1">
          <cell r="J1">
            <v>1.7453292519943295E-2</v>
          </cell>
        </row>
      </sheetData>
      <sheetData sheetId="4471">
        <row r="1">
          <cell r="J1">
            <v>1.7453292519943295E-2</v>
          </cell>
        </row>
      </sheetData>
      <sheetData sheetId="4472">
        <row r="1">
          <cell r="J1">
            <v>1.7453292519943295E-2</v>
          </cell>
        </row>
      </sheetData>
      <sheetData sheetId="4473">
        <row r="1">
          <cell r="J1">
            <v>1.7453292519943295E-2</v>
          </cell>
        </row>
      </sheetData>
      <sheetData sheetId="4474">
        <row r="1">
          <cell r="J1">
            <v>1.7453292519943295E-2</v>
          </cell>
        </row>
      </sheetData>
      <sheetData sheetId="4475">
        <row r="1">
          <cell r="J1">
            <v>1.7453292519943295E-2</v>
          </cell>
        </row>
      </sheetData>
      <sheetData sheetId="4476">
        <row r="1">
          <cell r="J1">
            <v>1.7453292519943295E-2</v>
          </cell>
        </row>
      </sheetData>
      <sheetData sheetId="4477">
        <row r="1">
          <cell r="J1">
            <v>1.7453292519943295E-2</v>
          </cell>
        </row>
      </sheetData>
      <sheetData sheetId="4478">
        <row r="1">
          <cell r="J1">
            <v>1.7453292519943295E-2</v>
          </cell>
        </row>
      </sheetData>
      <sheetData sheetId="4479">
        <row r="1">
          <cell r="J1">
            <v>1.7453292519943295E-2</v>
          </cell>
        </row>
      </sheetData>
      <sheetData sheetId="4480">
        <row r="1">
          <cell r="J1">
            <v>1.7453292519943295E-2</v>
          </cell>
        </row>
      </sheetData>
      <sheetData sheetId="4481">
        <row r="1">
          <cell r="J1">
            <v>1.7453292519943295E-2</v>
          </cell>
        </row>
      </sheetData>
      <sheetData sheetId="4482">
        <row r="1">
          <cell r="J1">
            <v>1.7453292519943295E-2</v>
          </cell>
        </row>
      </sheetData>
      <sheetData sheetId="4483">
        <row r="1">
          <cell r="J1">
            <v>1.7453292519943295E-2</v>
          </cell>
        </row>
      </sheetData>
      <sheetData sheetId="4484">
        <row r="1">
          <cell r="J1">
            <v>1.7453292519943295E-2</v>
          </cell>
        </row>
      </sheetData>
      <sheetData sheetId="4485">
        <row r="1">
          <cell r="J1">
            <v>1.7453292519943295E-2</v>
          </cell>
        </row>
      </sheetData>
      <sheetData sheetId="4486">
        <row r="1">
          <cell r="J1">
            <v>1.7453292519943295E-2</v>
          </cell>
        </row>
      </sheetData>
      <sheetData sheetId="4487">
        <row r="1">
          <cell r="J1">
            <v>1.7453292519943295E-2</v>
          </cell>
        </row>
      </sheetData>
      <sheetData sheetId="4488">
        <row r="1">
          <cell r="J1">
            <v>1.7453292519943295E-2</v>
          </cell>
        </row>
      </sheetData>
      <sheetData sheetId="4489">
        <row r="1">
          <cell r="J1">
            <v>1.7453292519943295E-2</v>
          </cell>
        </row>
      </sheetData>
      <sheetData sheetId="4490">
        <row r="1">
          <cell r="J1">
            <v>1.7453292519943295E-2</v>
          </cell>
        </row>
      </sheetData>
      <sheetData sheetId="4491">
        <row r="1">
          <cell r="J1">
            <v>1.7453292519943295E-2</v>
          </cell>
        </row>
      </sheetData>
      <sheetData sheetId="4492">
        <row r="1">
          <cell r="J1">
            <v>1.7453292519943295E-2</v>
          </cell>
        </row>
      </sheetData>
      <sheetData sheetId="4493">
        <row r="1">
          <cell r="J1">
            <v>1.7453292519943295E-2</v>
          </cell>
        </row>
      </sheetData>
      <sheetData sheetId="4494">
        <row r="1">
          <cell r="J1">
            <v>1.7453292519943295E-2</v>
          </cell>
        </row>
      </sheetData>
      <sheetData sheetId="4495">
        <row r="1">
          <cell r="J1">
            <v>1.7453292519943295E-2</v>
          </cell>
        </row>
      </sheetData>
      <sheetData sheetId="4496">
        <row r="1">
          <cell r="J1">
            <v>1.7453292519943295E-2</v>
          </cell>
        </row>
      </sheetData>
      <sheetData sheetId="4497">
        <row r="1">
          <cell r="J1">
            <v>1.7453292519943295E-2</v>
          </cell>
        </row>
      </sheetData>
      <sheetData sheetId="4498">
        <row r="1">
          <cell r="J1">
            <v>1.7453292519943295E-2</v>
          </cell>
        </row>
      </sheetData>
      <sheetData sheetId="4499">
        <row r="1">
          <cell r="J1">
            <v>1.7453292519943295E-2</v>
          </cell>
        </row>
      </sheetData>
      <sheetData sheetId="4500">
        <row r="1">
          <cell r="J1">
            <v>1.7453292519943295E-2</v>
          </cell>
        </row>
      </sheetData>
      <sheetData sheetId="4501">
        <row r="1">
          <cell r="J1">
            <v>1.7453292519943295E-2</v>
          </cell>
        </row>
      </sheetData>
      <sheetData sheetId="4502">
        <row r="1">
          <cell r="J1">
            <v>1.7453292519943295E-2</v>
          </cell>
        </row>
      </sheetData>
      <sheetData sheetId="4503">
        <row r="1">
          <cell r="J1">
            <v>1.7453292519943295E-2</v>
          </cell>
        </row>
      </sheetData>
      <sheetData sheetId="4504">
        <row r="1">
          <cell r="J1">
            <v>1.7453292519943295E-2</v>
          </cell>
        </row>
      </sheetData>
      <sheetData sheetId="4505">
        <row r="1">
          <cell r="J1">
            <v>1.7453292519943295E-2</v>
          </cell>
        </row>
      </sheetData>
      <sheetData sheetId="4506">
        <row r="1">
          <cell r="J1">
            <v>1.7453292519943295E-2</v>
          </cell>
        </row>
      </sheetData>
      <sheetData sheetId="4507">
        <row r="1">
          <cell r="J1">
            <v>1.7453292519943295E-2</v>
          </cell>
        </row>
      </sheetData>
      <sheetData sheetId="4508">
        <row r="1">
          <cell r="J1">
            <v>1.7453292519943295E-2</v>
          </cell>
        </row>
      </sheetData>
      <sheetData sheetId="4509">
        <row r="1">
          <cell r="J1">
            <v>1.7453292519943295E-2</v>
          </cell>
        </row>
      </sheetData>
      <sheetData sheetId="4510">
        <row r="1">
          <cell r="J1">
            <v>1.7453292519943295E-2</v>
          </cell>
        </row>
      </sheetData>
      <sheetData sheetId="4511">
        <row r="1">
          <cell r="J1">
            <v>1.7453292519943295E-2</v>
          </cell>
        </row>
      </sheetData>
      <sheetData sheetId="4512">
        <row r="1">
          <cell r="J1">
            <v>1.7453292519943295E-2</v>
          </cell>
        </row>
      </sheetData>
      <sheetData sheetId="4513">
        <row r="1">
          <cell r="J1">
            <v>1.7453292519943295E-2</v>
          </cell>
        </row>
      </sheetData>
      <sheetData sheetId="4514">
        <row r="1">
          <cell r="J1">
            <v>1.7453292519943295E-2</v>
          </cell>
        </row>
      </sheetData>
      <sheetData sheetId="4515">
        <row r="1">
          <cell r="J1">
            <v>1.7453292519943295E-2</v>
          </cell>
        </row>
      </sheetData>
      <sheetData sheetId="4516">
        <row r="1">
          <cell r="J1">
            <v>1.7453292519943295E-2</v>
          </cell>
        </row>
      </sheetData>
      <sheetData sheetId="4517">
        <row r="1">
          <cell r="J1">
            <v>1.7453292519943295E-2</v>
          </cell>
        </row>
      </sheetData>
      <sheetData sheetId="4518">
        <row r="1">
          <cell r="J1">
            <v>1.7453292519943295E-2</v>
          </cell>
        </row>
      </sheetData>
      <sheetData sheetId="4519">
        <row r="1">
          <cell r="J1">
            <v>1.7453292519943295E-2</v>
          </cell>
        </row>
      </sheetData>
      <sheetData sheetId="4520">
        <row r="1">
          <cell r="J1">
            <v>1.7453292519943295E-2</v>
          </cell>
        </row>
      </sheetData>
      <sheetData sheetId="4521">
        <row r="1">
          <cell r="J1">
            <v>1.7453292519943295E-2</v>
          </cell>
        </row>
      </sheetData>
      <sheetData sheetId="4522">
        <row r="1">
          <cell r="J1">
            <v>1.7453292519943295E-2</v>
          </cell>
        </row>
      </sheetData>
      <sheetData sheetId="4523">
        <row r="1">
          <cell r="J1">
            <v>1.7453292519943295E-2</v>
          </cell>
        </row>
      </sheetData>
      <sheetData sheetId="4524">
        <row r="1">
          <cell r="J1">
            <v>1.7453292519943295E-2</v>
          </cell>
        </row>
      </sheetData>
      <sheetData sheetId="4525">
        <row r="1">
          <cell r="J1">
            <v>1.7453292519943295E-2</v>
          </cell>
        </row>
      </sheetData>
      <sheetData sheetId="4526">
        <row r="1">
          <cell r="J1">
            <v>1.7453292519943295E-2</v>
          </cell>
        </row>
      </sheetData>
      <sheetData sheetId="4527">
        <row r="1">
          <cell r="J1">
            <v>1.7453292519943295E-2</v>
          </cell>
        </row>
      </sheetData>
      <sheetData sheetId="4528">
        <row r="1">
          <cell r="J1">
            <v>1.7453292519943295E-2</v>
          </cell>
        </row>
      </sheetData>
      <sheetData sheetId="4529">
        <row r="1">
          <cell r="J1">
            <v>1.7453292519943295E-2</v>
          </cell>
        </row>
      </sheetData>
      <sheetData sheetId="4530">
        <row r="1">
          <cell r="J1">
            <v>1.7453292519943295E-2</v>
          </cell>
        </row>
      </sheetData>
      <sheetData sheetId="4531">
        <row r="1">
          <cell r="J1">
            <v>1.7453292519943295E-2</v>
          </cell>
        </row>
      </sheetData>
      <sheetData sheetId="4532">
        <row r="1">
          <cell r="J1">
            <v>1.7453292519943295E-2</v>
          </cell>
        </row>
      </sheetData>
      <sheetData sheetId="4533">
        <row r="1">
          <cell r="J1">
            <v>1.7453292519943295E-2</v>
          </cell>
        </row>
      </sheetData>
      <sheetData sheetId="4534">
        <row r="1">
          <cell r="J1">
            <v>1.7453292519943295E-2</v>
          </cell>
        </row>
      </sheetData>
      <sheetData sheetId="4535">
        <row r="1">
          <cell r="J1">
            <v>1.7453292519943295E-2</v>
          </cell>
        </row>
      </sheetData>
      <sheetData sheetId="4536">
        <row r="1">
          <cell r="J1">
            <v>1.7453292519943295E-2</v>
          </cell>
        </row>
      </sheetData>
      <sheetData sheetId="4537">
        <row r="1">
          <cell r="J1">
            <v>1.7453292519943295E-2</v>
          </cell>
        </row>
      </sheetData>
      <sheetData sheetId="4538">
        <row r="1">
          <cell r="J1">
            <v>1.7453292519943295E-2</v>
          </cell>
        </row>
      </sheetData>
      <sheetData sheetId="4539">
        <row r="1">
          <cell r="J1">
            <v>1.7453292519943295E-2</v>
          </cell>
        </row>
      </sheetData>
      <sheetData sheetId="4540">
        <row r="1">
          <cell r="J1">
            <v>1.7453292519943295E-2</v>
          </cell>
        </row>
      </sheetData>
      <sheetData sheetId="4541">
        <row r="1">
          <cell r="J1">
            <v>1.7453292519943295E-2</v>
          </cell>
        </row>
      </sheetData>
      <sheetData sheetId="4542">
        <row r="1">
          <cell r="J1">
            <v>1.7453292519943295E-2</v>
          </cell>
        </row>
      </sheetData>
      <sheetData sheetId="4543">
        <row r="1">
          <cell r="J1">
            <v>1.7453292519943295E-2</v>
          </cell>
        </row>
      </sheetData>
      <sheetData sheetId="4544">
        <row r="1">
          <cell r="J1">
            <v>1.7453292519943295E-2</v>
          </cell>
        </row>
      </sheetData>
      <sheetData sheetId="4545">
        <row r="1">
          <cell r="J1">
            <v>1.7453292519943295E-2</v>
          </cell>
        </row>
      </sheetData>
      <sheetData sheetId="4546">
        <row r="1">
          <cell r="J1">
            <v>1.7453292519943295E-2</v>
          </cell>
        </row>
      </sheetData>
      <sheetData sheetId="4547">
        <row r="1">
          <cell r="J1">
            <v>1.7453292519943295E-2</v>
          </cell>
        </row>
      </sheetData>
      <sheetData sheetId="4548">
        <row r="1">
          <cell r="J1">
            <v>1.7453292519943295E-2</v>
          </cell>
        </row>
      </sheetData>
      <sheetData sheetId="4549">
        <row r="1">
          <cell r="J1">
            <v>1.7453292519943295E-2</v>
          </cell>
        </row>
      </sheetData>
      <sheetData sheetId="4550">
        <row r="1">
          <cell r="J1">
            <v>1.7453292519943295E-2</v>
          </cell>
        </row>
      </sheetData>
      <sheetData sheetId="4551">
        <row r="1">
          <cell r="J1">
            <v>1.7453292519943295E-2</v>
          </cell>
        </row>
      </sheetData>
      <sheetData sheetId="4552">
        <row r="1">
          <cell r="J1">
            <v>1.7453292519943295E-2</v>
          </cell>
        </row>
      </sheetData>
      <sheetData sheetId="4553">
        <row r="1">
          <cell r="J1">
            <v>1.7453292519943295E-2</v>
          </cell>
        </row>
      </sheetData>
      <sheetData sheetId="4554">
        <row r="1">
          <cell r="J1">
            <v>1.7453292519943295E-2</v>
          </cell>
        </row>
      </sheetData>
      <sheetData sheetId="4555">
        <row r="1">
          <cell r="J1">
            <v>1.7453292519943295E-2</v>
          </cell>
        </row>
      </sheetData>
      <sheetData sheetId="4556">
        <row r="1">
          <cell r="J1">
            <v>1.7453292519943295E-2</v>
          </cell>
        </row>
      </sheetData>
      <sheetData sheetId="4557">
        <row r="1">
          <cell r="J1">
            <v>1.7453292519943295E-2</v>
          </cell>
        </row>
      </sheetData>
      <sheetData sheetId="4558">
        <row r="1">
          <cell r="J1">
            <v>1.7453292519943295E-2</v>
          </cell>
        </row>
      </sheetData>
      <sheetData sheetId="4559">
        <row r="1">
          <cell r="J1">
            <v>1.7453292519943295E-2</v>
          </cell>
        </row>
      </sheetData>
      <sheetData sheetId="4560">
        <row r="1">
          <cell r="J1">
            <v>1.7453292519943295E-2</v>
          </cell>
        </row>
      </sheetData>
      <sheetData sheetId="4561">
        <row r="1">
          <cell r="J1">
            <v>1.7453292519943295E-2</v>
          </cell>
        </row>
      </sheetData>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ow r="1">
          <cell r="J1">
            <v>1.7453292519943295E-2</v>
          </cell>
        </row>
      </sheetData>
      <sheetData sheetId="4719">
        <row r="1">
          <cell r="J1">
            <v>1.7453292519943295E-2</v>
          </cell>
        </row>
      </sheetData>
      <sheetData sheetId="4720">
        <row r="1">
          <cell r="J1">
            <v>1.7453292519943295E-2</v>
          </cell>
        </row>
      </sheetData>
      <sheetData sheetId="4721">
        <row r="1">
          <cell r="J1">
            <v>1.7453292519943295E-2</v>
          </cell>
        </row>
      </sheetData>
      <sheetData sheetId="4722">
        <row r="1">
          <cell r="J1">
            <v>1.7453292519943295E-2</v>
          </cell>
        </row>
      </sheetData>
      <sheetData sheetId="4723">
        <row r="1">
          <cell r="J1">
            <v>1.7453292519943295E-2</v>
          </cell>
        </row>
      </sheetData>
      <sheetData sheetId="4724">
        <row r="1">
          <cell r="J1">
            <v>1.7453292519943295E-2</v>
          </cell>
        </row>
      </sheetData>
      <sheetData sheetId="4725">
        <row r="1">
          <cell r="J1">
            <v>1.7453292519943295E-2</v>
          </cell>
        </row>
      </sheetData>
      <sheetData sheetId="4726">
        <row r="1">
          <cell r="J1">
            <v>1.7453292519943295E-2</v>
          </cell>
        </row>
      </sheetData>
      <sheetData sheetId="4727">
        <row r="1">
          <cell r="J1">
            <v>1.7453292519943295E-2</v>
          </cell>
        </row>
      </sheetData>
      <sheetData sheetId="4728">
        <row r="1">
          <cell r="J1">
            <v>1.7453292519943295E-2</v>
          </cell>
        </row>
      </sheetData>
      <sheetData sheetId="4729">
        <row r="1">
          <cell r="J1">
            <v>1.7453292519943295E-2</v>
          </cell>
        </row>
      </sheetData>
      <sheetData sheetId="4730">
        <row r="1">
          <cell r="J1">
            <v>1.7453292519943295E-2</v>
          </cell>
        </row>
      </sheetData>
      <sheetData sheetId="4731">
        <row r="1">
          <cell r="J1">
            <v>1.7453292519943295E-2</v>
          </cell>
        </row>
      </sheetData>
      <sheetData sheetId="4732">
        <row r="1">
          <cell r="J1">
            <v>1.7453292519943295E-2</v>
          </cell>
        </row>
      </sheetData>
      <sheetData sheetId="4733">
        <row r="1">
          <cell r="J1">
            <v>1.7453292519943295E-2</v>
          </cell>
        </row>
      </sheetData>
      <sheetData sheetId="4734">
        <row r="1">
          <cell r="J1">
            <v>1.7453292519943295E-2</v>
          </cell>
        </row>
      </sheetData>
      <sheetData sheetId="4735">
        <row r="1">
          <cell r="J1">
            <v>1.7453292519943295E-2</v>
          </cell>
        </row>
      </sheetData>
      <sheetData sheetId="4736">
        <row r="1">
          <cell r="J1">
            <v>1.7453292519943295E-2</v>
          </cell>
        </row>
      </sheetData>
      <sheetData sheetId="4737">
        <row r="1">
          <cell r="J1">
            <v>1.7453292519943295E-2</v>
          </cell>
        </row>
      </sheetData>
      <sheetData sheetId="4738">
        <row r="1">
          <cell r="J1">
            <v>1.7453292519943295E-2</v>
          </cell>
        </row>
      </sheetData>
      <sheetData sheetId="4739">
        <row r="1">
          <cell r="J1">
            <v>1.7453292519943295E-2</v>
          </cell>
        </row>
      </sheetData>
      <sheetData sheetId="4740">
        <row r="1">
          <cell r="J1">
            <v>1.7453292519943295E-2</v>
          </cell>
        </row>
      </sheetData>
      <sheetData sheetId="4741">
        <row r="1">
          <cell r="J1">
            <v>1.7453292519943295E-2</v>
          </cell>
        </row>
      </sheetData>
      <sheetData sheetId="4742">
        <row r="1">
          <cell r="J1">
            <v>1.7453292519943295E-2</v>
          </cell>
        </row>
      </sheetData>
      <sheetData sheetId="4743">
        <row r="1">
          <cell r="J1">
            <v>1.7453292519943295E-2</v>
          </cell>
        </row>
      </sheetData>
      <sheetData sheetId="4744">
        <row r="1">
          <cell r="J1">
            <v>1.7453292519943295E-2</v>
          </cell>
        </row>
      </sheetData>
      <sheetData sheetId="4745">
        <row r="1">
          <cell r="J1">
            <v>1.7453292519943295E-2</v>
          </cell>
        </row>
      </sheetData>
      <sheetData sheetId="4746">
        <row r="1">
          <cell r="J1">
            <v>1.7453292519943295E-2</v>
          </cell>
        </row>
      </sheetData>
      <sheetData sheetId="4747">
        <row r="1">
          <cell r="J1">
            <v>1.7453292519943295E-2</v>
          </cell>
        </row>
      </sheetData>
      <sheetData sheetId="4748">
        <row r="1">
          <cell r="J1">
            <v>1.7453292519943295E-2</v>
          </cell>
        </row>
      </sheetData>
      <sheetData sheetId="4749">
        <row r="1">
          <cell r="J1">
            <v>1.7453292519943295E-2</v>
          </cell>
        </row>
      </sheetData>
      <sheetData sheetId="4750">
        <row r="1">
          <cell r="J1">
            <v>1.7453292519943295E-2</v>
          </cell>
        </row>
      </sheetData>
      <sheetData sheetId="4751">
        <row r="1">
          <cell r="J1">
            <v>1.7453292519943295E-2</v>
          </cell>
        </row>
      </sheetData>
      <sheetData sheetId="4752">
        <row r="1">
          <cell r="J1">
            <v>1.7453292519943295E-2</v>
          </cell>
        </row>
      </sheetData>
      <sheetData sheetId="4753">
        <row r="1">
          <cell r="J1">
            <v>1.7453292519943295E-2</v>
          </cell>
        </row>
      </sheetData>
      <sheetData sheetId="4754">
        <row r="1">
          <cell r="J1">
            <v>1.7453292519943295E-2</v>
          </cell>
        </row>
      </sheetData>
      <sheetData sheetId="4755">
        <row r="1">
          <cell r="J1">
            <v>1.7453292519943295E-2</v>
          </cell>
        </row>
      </sheetData>
      <sheetData sheetId="4756">
        <row r="1">
          <cell r="J1">
            <v>1.7453292519943295E-2</v>
          </cell>
        </row>
      </sheetData>
      <sheetData sheetId="4757">
        <row r="1">
          <cell r="J1">
            <v>1.7453292519943295E-2</v>
          </cell>
        </row>
      </sheetData>
      <sheetData sheetId="4758">
        <row r="1">
          <cell r="J1">
            <v>1.7453292519943295E-2</v>
          </cell>
        </row>
      </sheetData>
      <sheetData sheetId="4759">
        <row r="1">
          <cell r="J1">
            <v>1.7453292519943295E-2</v>
          </cell>
        </row>
      </sheetData>
      <sheetData sheetId="4760">
        <row r="1">
          <cell r="J1">
            <v>1.7453292519943295E-2</v>
          </cell>
        </row>
      </sheetData>
      <sheetData sheetId="4761">
        <row r="1">
          <cell r="J1">
            <v>1.7453292519943295E-2</v>
          </cell>
        </row>
      </sheetData>
      <sheetData sheetId="4762">
        <row r="1">
          <cell r="J1">
            <v>1.7453292519943295E-2</v>
          </cell>
        </row>
      </sheetData>
      <sheetData sheetId="4763">
        <row r="1">
          <cell r="J1">
            <v>1.7453292519943295E-2</v>
          </cell>
        </row>
      </sheetData>
      <sheetData sheetId="4764">
        <row r="1">
          <cell r="J1">
            <v>1.7453292519943295E-2</v>
          </cell>
        </row>
      </sheetData>
      <sheetData sheetId="4765">
        <row r="1">
          <cell r="J1">
            <v>1.7453292519943295E-2</v>
          </cell>
        </row>
      </sheetData>
      <sheetData sheetId="4766">
        <row r="1">
          <cell r="J1">
            <v>1.7453292519943295E-2</v>
          </cell>
        </row>
      </sheetData>
      <sheetData sheetId="4767">
        <row r="1">
          <cell r="J1">
            <v>1.7453292519943295E-2</v>
          </cell>
        </row>
      </sheetData>
      <sheetData sheetId="4768">
        <row r="1">
          <cell r="J1">
            <v>1.7453292519943295E-2</v>
          </cell>
        </row>
      </sheetData>
      <sheetData sheetId="4769">
        <row r="1">
          <cell r="J1">
            <v>1.7453292519943295E-2</v>
          </cell>
        </row>
      </sheetData>
      <sheetData sheetId="4770">
        <row r="1">
          <cell r="J1">
            <v>1.7453292519943295E-2</v>
          </cell>
        </row>
      </sheetData>
      <sheetData sheetId="4771">
        <row r="1">
          <cell r="J1">
            <v>1.7453292519943295E-2</v>
          </cell>
        </row>
      </sheetData>
      <sheetData sheetId="4772">
        <row r="1">
          <cell r="J1">
            <v>1.7453292519943295E-2</v>
          </cell>
        </row>
      </sheetData>
      <sheetData sheetId="4773">
        <row r="1">
          <cell r="J1">
            <v>1.7453292519943295E-2</v>
          </cell>
        </row>
      </sheetData>
      <sheetData sheetId="4774">
        <row r="1">
          <cell r="J1">
            <v>1.7453292519943295E-2</v>
          </cell>
        </row>
      </sheetData>
      <sheetData sheetId="4775">
        <row r="1">
          <cell r="J1">
            <v>1.7453292519943295E-2</v>
          </cell>
        </row>
      </sheetData>
      <sheetData sheetId="4776">
        <row r="1">
          <cell r="J1">
            <v>1.7453292519943295E-2</v>
          </cell>
        </row>
      </sheetData>
      <sheetData sheetId="4777">
        <row r="1">
          <cell r="J1">
            <v>1.7453292519943295E-2</v>
          </cell>
        </row>
      </sheetData>
      <sheetData sheetId="4778">
        <row r="1">
          <cell r="J1">
            <v>1.7453292519943295E-2</v>
          </cell>
        </row>
      </sheetData>
      <sheetData sheetId="4779">
        <row r="1">
          <cell r="J1">
            <v>1.7453292519943295E-2</v>
          </cell>
        </row>
      </sheetData>
      <sheetData sheetId="4780">
        <row r="1">
          <cell r="J1">
            <v>1.7453292519943295E-2</v>
          </cell>
        </row>
      </sheetData>
      <sheetData sheetId="4781">
        <row r="1">
          <cell r="J1">
            <v>1.7453292519943295E-2</v>
          </cell>
        </row>
      </sheetData>
      <sheetData sheetId="4782">
        <row r="1">
          <cell r="J1">
            <v>1.7453292519943295E-2</v>
          </cell>
        </row>
      </sheetData>
      <sheetData sheetId="4783">
        <row r="1">
          <cell r="J1">
            <v>1.7453292519943295E-2</v>
          </cell>
        </row>
      </sheetData>
      <sheetData sheetId="4784">
        <row r="1">
          <cell r="J1">
            <v>1.7453292519943295E-2</v>
          </cell>
        </row>
      </sheetData>
      <sheetData sheetId="4785">
        <row r="1">
          <cell r="J1">
            <v>1.7453292519943295E-2</v>
          </cell>
        </row>
      </sheetData>
      <sheetData sheetId="4786">
        <row r="1">
          <cell r="J1">
            <v>1.7453292519943295E-2</v>
          </cell>
        </row>
      </sheetData>
      <sheetData sheetId="4787">
        <row r="1">
          <cell r="J1">
            <v>1.7453292519943295E-2</v>
          </cell>
        </row>
      </sheetData>
      <sheetData sheetId="4788">
        <row r="1">
          <cell r="J1">
            <v>1.7453292519943295E-2</v>
          </cell>
        </row>
      </sheetData>
      <sheetData sheetId="4789">
        <row r="1">
          <cell r="J1">
            <v>1.7453292519943295E-2</v>
          </cell>
        </row>
      </sheetData>
      <sheetData sheetId="4790">
        <row r="1">
          <cell r="J1">
            <v>1.7453292519943295E-2</v>
          </cell>
        </row>
      </sheetData>
      <sheetData sheetId="4791">
        <row r="1">
          <cell r="J1">
            <v>1.7453292519943295E-2</v>
          </cell>
        </row>
      </sheetData>
      <sheetData sheetId="4792">
        <row r="1">
          <cell r="J1">
            <v>1.7453292519943295E-2</v>
          </cell>
        </row>
      </sheetData>
      <sheetData sheetId="4793">
        <row r="1">
          <cell r="J1">
            <v>1.7453292519943295E-2</v>
          </cell>
        </row>
      </sheetData>
      <sheetData sheetId="4794">
        <row r="1">
          <cell r="J1">
            <v>1.7453292519943295E-2</v>
          </cell>
        </row>
      </sheetData>
      <sheetData sheetId="4795">
        <row r="1">
          <cell r="J1">
            <v>1.7453292519943295E-2</v>
          </cell>
        </row>
      </sheetData>
      <sheetData sheetId="4796">
        <row r="1">
          <cell r="J1">
            <v>1.7453292519943295E-2</v>
          </cell>
        </row>
      </sheetData>
      <sheetData sheetId="4797">
        <row r="1">
          <cell r="J1">
            <v>1.7453292519943295E-2</v>
          </cell>
        </row>
      </sheetData>
      <sheetData sheetId="4798">
        <row r="1">
          <cell r="J1">
            <v>1.7453292519943295E-2</v>
          </cell>
        </row>
      </sheetData>
      <sheetData sheetId="4799">
        <row r="1">
          <cell r="J1">
            <v>1.7453292519943295E-2</v>
          </cell>
        </row>
      </sheetData>
      <sheetData sheetId="4800">
        <row r="1">
          <cell r="J1">
            <v>1.7453292519943295E-2</v>
          </cell>
        </row>
      </sheetData>
      <sheetData sheetId="4801">
        <row r="1">
          <cell r="J1">
            <v>1.7453292519943295E-2</v>
          </cell>
        </row>
      </sheetData>
      <sheetData sheetId="4802">
        <row r="1">
          <cell r="J1">
            <v>1.7453292519943295E-2</v>
          </cell>
        </row>
      </sheetData>
      <sheetData sheetId="4803">
        <row r="1">
          <cell r="J1">
            <v>1.7453292519943295E-2</v>
          </cell>
        </row>
      </sheetData>
      <sheetData sheetId="4804">
        <row r="1">
          <cell r="J1">
            <v>1.7453292519943295E-2</v>
          </cell>
        </row>
      </sheetData>
      <sheetData sheetId="4805">
        <row r="1">
          <cell r="J1">
            <v>1.7453292519943295E-2</v>
          </cell>
        </row>
      </sheetData>
      <sheetData sheetId="4806">
        <row r="1">
          <cell r="J1">
            <v>1.7453292519943295E-2</v>
          </cell>
        </row>
      </sheetData>
      <sheetData sheetId="4807">
        <row r="1">
          <cell r="J1">
            <v>1.7453292519943295E-2</v>
          </cell>
        </row>
      </sheetData>
      <sheetData sheetId="4808">
        <row r="1">
          <cell r="J1">
            <v>1.7453292519943295E-2</v>
          </cell>
        </row>
      </sheetData>
      <sheetData sheetId="4809">
        <row r="1">
          <cell r="J1">
            <v>1.7453292519943295E-2</v>
          </cell>
        </row>
      </sheetData>
      <sheetData sheetId="4810">
        <row r="1">
          <cell r="J1">
            <v>1.7453292519943295E-2</v>
          </cell>
        </row>
      </sheetData>
      <sheetData sheetId="4811">
        <row r="1">
          <cell r="J1">
            <v>1.7453292519943295E-2</v>
          </cell>
        </row>
      </sheetData>
      <sheetData sheetId="4812">
        <row r="1">
          <cell r="J1">
            <v>1.7453292519943295E-2</v>
          </cell>
        </row>
      </sheetData>
      <sheetData sheetId="4813">
        <row r="1">
          <cell r="J1">
            <v>1.7453292519943295E-2</v>
          </cell>
        </row>
      </sheetData>
      <sheetData sheetId="4814">
        <row r="1">
          <cell r="J1">
            <v>1.7453292519943295E-2</v>
          </cell>
        </row>
      </sheetData>
      <sheetData sheetId="4815">
        <row r="1">
          <cell r="J1">
            <v>1.7453292519943295E-2</v>
          </cell>
        </row>
      </sheetData>
      <sheetData sheetId="4816">
        <row r="1">
          <cell r="J1">
            <v>1.7453292519943295E-2</v>
          </cell>
        </row>
      </sheetData>
      <sheetData sheetId="4817">
        <row r="1">
          <cell r="J1">
            <v>1.7453292519943295E-2</v>
          </cell>
        </row>
      </sheetData>
      <sheetData sheetId="4818">
        <row r="1">
          <cell r="J1">
            <v>1.7453292519943295E-2</v>
          </cell>
        </row>
      </sheetData>
      <sheetData sheetId="4819">
        <row r="1">
          <cell r="J1">
            <v>1.7453292519943295E-2</v>
          </cell>
        </row>
      </sheetData>
      <sheetData sheetId="4820">
        <row r="1">
          <cell r="J1">
            <v>1.7453292519943295E-2</v>
          </cell>
        </row>
      </sheetData>
      <sheetData sheetId="4821">
        <row r="1">
          <cell r="J1">
            <v>1.7453292519943295E-2</v>
          </cell>
        </row>
      </sheetData>
      <sheetData sheetId="4822">
        <row r="1">
          <cell r="J1">
            <v>1.7453292519943295E-2</v>
          </cell>
        </row>
      </sheetData>
      <sheetData sheetId="4823">
        <row r="1">
          <cell r="J1">
            <v>1.7453292519943295E-2</v>
          </cell>
        </row>
      </sheetData>
      <sheetData sheetId="4824">
        <row r="1">
          <cell r="J1">
            <v>1.7453292519943295E-2</v>
          </cell>
        </row>
      </sheetData>
      <sheetData sheetId="4825">
        <row r="1">
          <cell r="J1">
            <v>1.7453292519943295E-2</v>
          </cell>
        </row>
      </sheetData>
      <sheetData sheetId="4826">
        <row r="1">
          <cell r="J1">
            <v>1.7453292519943295E-2</v>
          </cell>
        </row>
      </sheetData>
      <sheetData sheetId="4827">
        <row r="1">
          <cell r="J1">
            <v>1.7453292519943295E-2</v>
          </cell>
        </row>
      </sheetData>
      <sheetData sheetId="4828">
        <row r="1">
          <cell r="J1">
            <v>1.7453292519943295E-2</v>
          </cell>
        </row>
      </sheetData>
      <sheetData sheetId="4829">
        <row r="1">
          <cell r="J1">
            <v>1.7453292519943295E-2</v>
          </cell>
        </row>
      </sheetData>
      <sheetData sheetId="4830">
        <row r="1">
          <cell r="J1">
            <v>1.7453292519943295E-2</v>
          </cell>
        </row>
      </sheetData>
      <sheetData sheetId="4831">
        <row r="1">
          <cell r="J1">
            <v>1.7453292519943295E-2</v>
          </cell>
        </row>
      </sheetData>
      <sheetData sheetId="4832">
        <row r="1">
          <cell r="J1">
            <v>1.7453292519943295E-2</v>
          </cell>
        </row>
      </sheetData>
      <sheetData sheetId="4833">
        <row r="1">
          <cell r="J1">
            <v>1.7453292519943295E-2</v>
          </cell>
        </row>
      </sheetData>
      <sheetData sheetId="4834">
        <row r="1">
          <cell r="J1">
            <v>1.7453292519943295E-2</v>
          </cell>
        </row>
      </sheetData>
      <sheetData sheetId="4835">
        <row r="1">
          <cell r="J1">
            <v>1.7453292519943295E-2</v>
          </cell>
        </row>
      </sheetData>
      <sheetData sheetId="4836">
        <row r="1">
          <cell r="J1">
            <v>1.7453292519943295E-2</v>
          </cell>
        </row>
      </sheetData>
      <sheetData sheetId="4837">
        <row r="1">
          <cell r="J1">
            <v>1.7453292519943295E-2</v>
          </cell>
        </row>
      </sheetData>
      <sheetData sheetId="4838">
        <row r="1">
          <cell r="J1">
            <v>1.7453292519943295E-2</v>
          </cell>
        </row>
      </sheetData>
      <sheetData sheetId="4839">
        <row r="1">
          <cell r="J1">
            <v>1.7453292519943295E-2</v>
          </cell>
        </row>
      </sheetData>
      <sheetData sheetId="4840">
        <row r="1">
          <cell r="J1">
            <v>1.7453292519943295E-2</v>
          </cell>
        </row>
      </sheetData>
      <sheetData sheetId="4841">
        <row r="1">
          <cell r="J1">
            <v>1.7453292519943295E-2</v>
          </cell>
        </row>
      </sheetData>
      <sheetData sheetId="4842">
        <row r="2">
          <cell r="B2">
            <v>1</v>
          </cell>
        </row>
      </sheetData>
      <sheetData sheetId="4843">
        <row r="2">
          <cell r="B2">
            <v>1</v>
          </cell>
        </row>
      </sheetData>
      <sheetData sheetId="4844">
        <row r="2">
          <cell r="B2">
            <v>1</v>
          </cell>
        </row>
      </sheetData>
      <sheetData sheetId="4845">
        <row r="2">
          <cell r="B2">
            <v>1</v>
          </cell>
        </row>
      </sheetData>
      <sheetData sheetId="4846">
        <row r="2">
          <cell r="B2">
            <v>1</v>
          </cell>
        </row>
      </sheetData>
      <sheetData sheetId="4847">
        <row r="2">
          <cell r="B2">
            <v>1</v>
          </cell>
        </row>
      </sheetData>
      <sheetData sheetId="4848">
        <row r="2">
          <cell r="B2">
            <v>1</v>
          </cell>
        </row>
      </sheetData>
      <sheetData sheetId="4849">
        <row r="2">
          <cell r="B2">
            <v>1</v>
          </cell>
        </row>
      </sheetData>
      <sheetData sheetId="4850">
        <row r="2">
          <cell r="B2">
            <v>1</v>
          </cell>
        </row>
      </sheetData>
      <sheetData sheetId="4851">
        <row r="2">
          <cell r="B2">
            <v>1</v>
          </cell>
        </row>
      </sheetData>
      <sheetData sheetId="4852">
        <row r="2">
          <cell r="B2">
            <v>1</v>
          </cell>
        </row>
      </sheetData>
      <sheetData sheetId="4853">
        <row r="2">
          <cell r="B2">
            <v>1</v>
          </cell>
        </row>
      </sheetData>
      <sheetData sheetId="4854">
        <row r="2">
          <cell r="B2">
            <v>1</v>
          </cell>
        </row>
      </sheetData>
      <sheetData sheetId="4855">
        <row r="2">
          <cell r="B2">
            <v>1</v>
          </cell>
        </row>
      </sheetData>
      <sheetData sheetId="4856">
        <row r="2">
          <cell r="B2">
            <v>1</v>
          </cell>
        </row>
      </sheetData>
      <sheetData sheetId="4857">
        <row r="2">
          <cell r="B2">
            <v>1</v>
          </cell>
        </row>
      </sheetData>
      <sheetData sheetId="4858">
        <row r="2">
          <cell r="B2">
            <v>1</v>
          </cell>
        </row>
      </sheetData>
      <sheetData sheetId="4859">
        <row r="2">
          <cell r="B2">
            <v>1</v>
          </cell>
        </row>
      </sheetData>
      <sheetData sheetId="4860">
        <row r="2">
          <cell r="B2">
            <v>1</v>
          </cell>
        </row>
      </sheetData>
      <sheetData sheetId="4861">
        <row r="2">
          <cell r="B2">
            <v>1</v>
          </cell>
        </row>
      </sheetData>
      <sheetData sheetId="4862">
        <row r="2">
          <cell r="B2">
            <v>1</v>
          </cell>
        </row>
      </sheetData>
      <sheetData sheetId="4863">
        <row r="2">
          <cell r="B2">
            <v>1</v>
          </cell>
        </row>
      </sheetData>
      <sheetData sheetId="4864">
        <row r="2">
          <cell r="B2">
            <v>1</v>
          </cell>
        </row>
      </sheetData>
      <sheetData sheetId="4865">
        <row r="2">
          <cell r="B2">
            <v>1</v>
          </cell>
        </row>
      </sheetData>
      <sheetData sheetId="4866">
        <row r="2">
          <cell r="B2">
            <v>1</v>
          </cell>
        </row>
      </sheetData>
      <sheetData sheetId="4867">
        <row r="2">
          <cell r="B2">
            <v>1</v>
          </cell>
        </row>
      </sheetData>
      <sheetData sheetId="4868">
        <row r="2">
          <cell r="B2">
            <v>1</v>
          </cell>
        </row>
      </sheetData>
      <sheetData sheetId="4869">
        <row r="2">
          <cell r="B2">
            <v>1</v>
          </cell>
        </row>
      </sheetData>
      <sheetData sheetId="4870">
        <row r="2">
          <cell r="B2">
            <v>1</v>
          </cell>
        </row>
      </sheetData>
      <sheetData sheetId="4871">
        <row r="2">
          <cell r="B2">
            <v>1</v>
          </cell>
        </row>
      </sheetData>
      <sheetData sheetId="4872">
        <row r="2">
          <cell r="B2">
            <v>1</v>
          </cell>
        </row>
      </sheetData>
      <sheetData sheetId="4873">
        <row r="2">
          <cell r="B2">
            <v>1</v>
          </cell>
        </row>
      </sheetData>
      <sheetData sheetId="4874">
        <row r="2">
          <cell r="B2">
            <v>1</v>
          </cell>
        </row>
      </sheetData>
      <sheetData sheetId="4875">
        <row r="2">
          <cell r="B2">
            <v>1</v>
          </cell>
        </row>
      </sheetData>
      <sheetData sheetId="4876">
        <row r="2">
          <cell r="B2">
            <v>1</v>
          </cell>
        </row>
      </sheetData>
      <sheetData sheetId="4877">
        <row r="2">
          <cell r="B2">
            <v>1</v>
          </cell>
        </row>
      </sheetData>
      <sheetData sheetId="4878">
        <row r="2">
          <cell r="B2">
            <v>1</v>
          </cell>
        </row>
      </sheetData>
      <sheetData sheetId="4879">
        <row r="2">
          <cell r="B2">
            <v>1</v>
          </cell>
        </row>
      </sheetData>
      <sheetData sheetId="4880">
        <row r="2">
          <cell r="B2">
            <v>1</v>
          </cell>
        </row>
      </sheetData>
      <sheetData sheetId="4881">
        <row r="2">
          <cell r="B2">
            <v>1</v>
          </cell>
        </row>
      </sheetData>
      <sheetData sheetId="4882">
        <row r="2">
          <cell r="B2">
            <v>1</v>
          </cell>
        </row>
      </sheetData>
      <sheetData sheetId="4883">
        <row r="2">
          <cell r="B2">
            <v>1</v>
          </cell>
        </row>
      </sheetData>
      <sheetData sheetId="4884">
        <row r="2">
          <cell r="B2">
            <v>1</v>
          </cell>
        </row>
      </sheetData>
      <sheetData sheetId="4885">
        <row r="2">
          <cell r="B2">
            <v>1</v>
          </cell>
        </row>
      </sheetData>
      <sheetData sheetId="4886">
        <row r="2">
          <cell r="B2">
            <v>1</v>
          </cell>
        </row>
      </sheetData>
      <sheetData sheetId="4887">
        <row r="2">
          <cell r="B2">
            <v>1</v>
          </cell>
        </row>
      </sheetData>
      <sheetData sheetId="4888">
        <row r="2">
          <cell r="B2">
            <v>1</v>
          </cell>
        </row>
      </sheetData>
      <sheetData sheetId="4889">
        <row r="2">
          <cell r="B2">
            <v>1</v>
          </cell>
        </row>
      </sheetData>
      <sheetData sheetId="4890">
        <row r="2">
          <cell r="B2">
            <v>1</v>
          </cell>
        </row>
      </sheetData>
      <sheetData sheetId="4891">
        <row r="2">
          <cell r="B2">
            <v>1</v>
          </cell>
        </row>
      </sheetData>
      <sheetData sheetId="4892">
        <row r="2">
          <cell r="B2">
            <v>1</v>
          </cell>
        </row>
      </sheetData>
      <sheetData sheetId="4893">
        <row r="2">
          <cell r="B2">
            <v>1</v>
          </cell>
        </row>
      </sheetData>
      <sheetData sheetId="4894">
        <row r="2">
          <cell r="B2">
            <v>1</v>
          </cell>
        </row>
      </sheetData>
      <sheetData sheetId="4895">
        <row r="2">
          <cell r="B2">
            <v>1</v>
          </cell>
        </row>
      </sheetData>
      <sheetData sheetId="4896">
        <row r="1">
          <cell r="J1">
            <v>1.7453292519943295E-2</v>
          </cell>
        </row>
      </sheetData>
      <sheetData sheetId="4897">
        <row r="1">
          <cell r="J1">
            <v>1.7453292519943295E-2</v>
          </cell>
        </row>
      </sheetData>
      <sheetData sheetId="4898">
        <row r="1">
          <cell r="J1">
            <v>1.7453292519943295E-2</v>
          </cell>
        </row>
      </sheetData>
      <sheetData sheetId="4899">
        <row r="1">
          <cell r="J1">
            <v>1.7453292519943295E-2</v>
          </cell>
        </row>
      </sheetData>
      <sheetData sheetId="4900">
        <row r="2">
          <cell r="B2">
            <v>1</v>
          </cell>
        </row>
      </sheetData>
      <sheetData sheetId="4901">
        <row r="2">
          <cell r="B2">
            <v>1</v>
          </cell>
        </row>
      </sheetData>
      <sheetData sheetId="4902">
        <row r="2">
          <cell r="B2">
            <v>1</v>
          </cell>
        </row>
      </sheetData>
      <sheetData sheetId="4903">
        <row r="1">
          <cell r="J1">
            <v>1.7453292519943295E-2</v>
          </cell>
        </row>
      </sheetData>
      <sheetData sheetId="4904">
        <row r="2">
          <cell r="B2">
            <v>1</v>
          </cell>
        </row>
      </sheetData>
      <sheetData sheetId="4905">
        <row r="1">
          <cell r="J1">
            <v>1.7453292519943295E-2</v>
          </cell>
        </row>
      </sheetData>
      <sheetData sheetId="4906">
        <row r="1">
          <cell r="J1">
            <v>1.7453292519943295E-2</v>
          </cell>
        </row>
      </sheetData>
      <sheetData sheetId="4907">
        <row r="1">
          <cell r="J1">
            <v>1.7453292519943295E-2</v>
          </cell>
        </row>
      </sheetData>
      <sheetData sheetId="4908">
        <row r="2">
          <cell r="B2">
            <v>1</v>
          </cell>
        </row>
      </sheetData>
      <sheetData sheetId="4909">
        <row r="1">
          <cell r="J1">
            <v>1.7453292519943295E-2</v>
          </cell>
        </row>
      </sheetData>
      <sheetData sheetId="4910">
        <row r="1">
          <cell r="J1">
            <v>1.7453292519943295E-2</v>
          </cell>
        </row>
      </sheetData>
      <sheetData sheetId="4911">
        <row r="1">
          <cell r="J1">
            <v>1.7453292519943295E-2</v>
          </cell>
        </row>
      </sheetData>
      <sheetData sheetId="4912">
        <row r="1">
          <cell r="J1">
            <v>1.7453292519943295E-2</v>
          </cell>
        </row>
      </sheetData>
      <sheetData sheetId="4913">
        <row r="1">
          <cell r="J1">
            <v>1.7453292519943295E-2</v>
          </cell>
        </row>
      </sheetData>
      <sheetData sheetId="4914">
        <row r="1">
          <cell r="J1">
            <v>1.7453292519943295E-2</v>
          </cell>
        </row>
      </sheetData>
      <sheetData sheetId="4915">
        <row r="1">
          <cell r="J1">
            <v>1.7453292519943295E-2</v>
          </cell>
        </row>
      </sheetData>
      <sheetData sheetId="4916">
        <row r="1">
          <cell r="J1">
            <v>1.7453292519943295E-2</v>
          </cell>
        </row>
      </sheetData>
      <sheetData sheetId="4917">
        <row r="1">
          <cell r="J1">
            <v>1.7453292519943295E-2</v>
          </cell>
        </row>
      </sheetData>
      <sheetData sheetId="4918">
        <row r="1">
          <cell r="J1">
            <v>1.7453292519943295E-2</v>
          </cell>
        </row>
      </sheetData>
      <sheetData sheetId="4919">
        <row r="1">
          <cell r="J1">
            <v>1.7453292519943295E-2</v>
          </cell>
        </row>
      </sheetData>
      <sheetData sheetId="4920">
        <row r="1">
          <cell r="J1">
            <v>1.7453292519943295E-2</v>
          </cell>
        </row>
      </sheetData>
      <sheetData sheetId="4921">
        <row r="1">
          <cell r="J1">
            <v>1.7453292519943295E-2</v>
          </cell>
        </row>
      </sheetData>
      <sheetData sheetId="4922">
        <row r="1">
          <cell r="J1">
            <v>1.7453292519943295E-2</v>
          </cell>
        </row>
      </sheetData>
      <sheetData sheetId="4923">
        <row r="1">
          <cell r="J1">
            <v>1.7453292519943295E-2</v>
          </cell>
        </row>
      </sheetData>
      <sheetData sheetId="4924">
        <row r="1">
          <cell r="J1">
            <v>1.7453292519943295E-2</v>
          </cell>
        </row>
      </sheetData>
      <sheetData sheetId="4925">
        <row r="2">
          <cell r="B2">
            <v>1</v>
          </cell>
        </row>
      </sheetData>
      <sheetData sheetId="4926">
        <row r="1">
          <cell r="J1">
            <v>1.7453292519943295E-2</v>
          </cell>
        </row>
      </sheetData>
      <sheetData sheetId="4927">
        <row r="1">
          <cell r="J1">
            <v>1.7453292519943295E-2</v>
          </cell>
        </row>
      </sheetData>
      <sheetData sheetId="4928">
        <row r="1">
          <cell r="J1">
            <v>1.7453292519943295E-2</v>
          </cell>
        </row>
      </sheetData>
      <sheetData sheetId="4929">
        <row r="1">
          <cell r="J1">
            <v>1.7453292519943295E-2</v>
          </cell>
        </row>
      </sheetData>
      <sheetData sheetId="4930">
        <row r="1">
          <cell r="J1">
            <v>1.7453292519943295E-2</v>
          </cell>
        </row>
      </sheetData>
      <sheetData sheetId="4931">
        <row r="1">
          <cell r="J1">
            <v>1.7453292519943295E-2</v>
          </cell>
        </row>
      </sheetData>
      <sheetData sheetId="4932">
        <row r="1">
          <cell r="J1">
            <v>1.7453292519943295E-2</v>
          </cell>
        </row>
      </sheetData>
      <sheetData sheetId="4933">
        <row r="1">
          <cell r="J1">
            <v>1.7453292519943295E-2</v>
          </cell>
        </row>
      </sheetData>
      <sheetData sheetId="4934">
        <row r="1">
          <cell r="J1">
            <v>1.7453292519943295E-2</v>
          </cell>
        </row>
      </sheetData>
      <sheetData sheetId="4935">
        <row r="1">
          <cell r="J1">
            <v>1.7453292519943295E-2</v>
          </cell>
        </row>
      </sheetData>
      <sheetData sheetId="4936">
        <row r="1">
          <cell r="J1">
            <v>1.7453292519943295E-2</v>
          </cell>
        </row>
      </sheetData>
      <sheetData sheetId="4937">
        <row r="1">
          <cell r="J1">
            <v>1.7453292519943295E-2</v>
          </cell>
        </row>
      </sheetData>
      <sheetData sheetId="4938">
        <row r="1">
          <cell r="J1">
            <v>1.7453292519943295E-2</v>
          </cell>
        </row>
      </sheetData>
      <sheetData sheetId="4939">
        <row r="1">
          <cell r="J1">
            <v>1.7453292519943295E-2</v>
          </cell>
        </row>
      </sheetData>
      <sheetData sheetId="4940">
        <row r="1">
          <cell r="J1">
            <v>1.7453292519943295E-2</v>
          </cell>
        </row>
      </sheetData>
      <sheetData sheetId="4941">
        <row r="1">
          <cell r="J1">
            <v>1.7453292519943295E-2</v>
          </cell>
        </row>
      </sheetData>
      <sheetData sheetId="4942">
        <row r="2">
          <cell r="B2">
            <v>1</v>
          </cell>
        </row>
      </sheetData>
      <sheetData sheetId="4943">
        <row r="2">
          <cell r="B2">
            <v>1</v>
          </cell>
        </row>
      </sheetData>
      <sheetData sheetId="4944">
        <row r="2">
          <cell r="B2">
            <v>1</v>
          </cell>
        </row>
      </sheetData>
      <sheetData sheetId="4945">
        <row r="2">
          <cell r="B2">
            <v>1</v>
          </cell>
        </row>
      </sheetData>
      <sheetData sheetId="4946">
        <row r="1">
          <cell r="J1">
            <v>1.7453292519943295E-2</v>
          </cell>
        </row>
      </sheetData>
      <sheetData sheetId="4947">
        <row r="1">
          <cell r="J1">
            <v>1.7453292519943295E-2</v>
          </cell>
        </row>
      </sheetData>
      <sheetData sheetId="4948">
        <row r="1">
          <cell r="J1">
            <v>1.7453292519943295E-2</v>
          </cell>
        </row>
      </sheetData>
      <sheetData sheetId="4949">
        <row r="1">
          <cell r="J1">
            <v>1.7453292519943295E-2</v>
          </cell>
        </row>
      </sheetData>
      <sheetData sheetId="4950">
        <row r="1">
          <cell r="J1">
            <v>1.7453292519943295E-2</v>
          </cell>
        </row>
      </sheetData>
      <sheetData sheetId="4951">
        <row r="1">
          <cell r="J1">
            <v>1.7453292519943295E-2</v>
          </cell>
        </row>
      </sheetData>
      <sheetData sheetId="4952">
        <row r="2">
          <cell r="B2">
            <v>1</v>
          </cell>
        </row>
      </sheetData>
      <sheetData sheetId="4953">
        <row r="2">
          <cell r="B2">
            <v>1</v>
          </cell>
        </row>
      </sheetData>
      <sheetData sheetId="4954">
        <row r="2">
          <cell r="B2">
            <v>1</v>
          </cell>
        </row>
      </sheetData>
      <sheetData sheetId="4955">
        <row r="2">
          <cell r="B2">
            <v>1</v>
          </cell>
        </row>
      </sheetData>
      <sheetData sheetId="4956">
        <row r="2">
          <cell r="B2">
            <v>1</v>
          </cell>
        </row>
      </sheetData>
      <sheetData sheetId="4957">
        <row r="1">
          <cell r="J1">
            <v>1.7453292519943295E-2</v>
          </cell>
        </row>
      </sheetData>
      <sheetData sheetId="4958">
        <row r="2">
          <cell r="B2">
            <v>1</v>
          </cell>
        </row>
      </sheetData>
      <sheetData sheetId="4959">
        <row r="2">
          <cell r="B2">
            <v>1</v>
          </cell>
        </row>
      </sheetData>
      <sheetData sheetId="4960">
        <row r="2">
          <cell r="B2">
            <v>1</v>
          </cell>
        </row>
      </sheetData>
      <sheetData sheetId="4961">
        <row r="2">
          <cell r="B2">
            <v>1</v>
          </cell>
        </row>
      </sheetData>
      <sheetData sheetId="4962">
        <row r="2">
          <cell r="B2">
            <v>1</v>
          </cell>
        </row>
      </sheetData>
      <sheetData sheetId="4963">
        <row r="2">
          <cell r="B2">
            <v>1</v>
          </cell>
        </row>
      </sheetData>
      <sheetData sheetId="4964">
        <row r="1">
          <cell r="J1">
            <v>1.7453292519943295E-2</v>
          </cell>
        </row>
      </sheetData>
      <sheetData sheetId="4965">
        <row r="2">
          <cell r="B2">
            <v>1</v>
          </cell>
        </row>
      </sheetData>
      <sheetData sheetId="4966">
        <row r="2">
          <cell r="B2">
            <v>1</v>
          </cell>
        </row>
      </sheetData>
      <sheetData sheetId="4967">
        <row r="2">
          <cell r="B2">
            <v>1</v>
          </cell>
        </row>
      </sheetData>
      <sheetData sheetId="4968">
        <row r="2">
          <cell r="B2">
            <v>1</v>
          </cell>
        </row>
      </sheetData>
      <sheetData sheetId="4969">
        <row r="2">
          <cell r="B2">
            <v>1</v>
          </cell>
        </row>
      </sheetData>
      <sheetData sheetId="4970">
        <row r="2">
          <cell r="B2">
            <v>1</v>
          </cell>
        </row>
      </sheetData>
      <sheetData sheetId="4971">
        <row r="2">
          <cell r="B2">
            <v>1</v>
          </cell>
        </row>
      </sheetData>
      <sheetData sheetId="4972">
        <row r="2">
          <cell r="B2">
            <v>1</v>
          </cell>
        </row>
      </sheetData>
      <sheetData sheetId="4973">
        <row r="2">
          <cell r="B2">
            <v>1</v>
          </cell>
        </row>
      </sheetData>
      <sheetData sheetId="4974">
        <row r="2">
          <cell r="B2">
            <v>1</v>
          </cell>
        </row>
      </sheetData>
      <sheetData sheetId="4975">
        <row r="2">
          <cell r="B2">
            <v>1</v>
          </cell>
        </row>
      </sheetData>
      <sheetData sheetId="4976">
        <row r="1">
          <cell r="J1">
            <v>1.7453292519943295E-2</v>
          </cell>
        </row>
      </sheetData>
      <sheetData sheetId="4977">
        <row r="1">
          <cell r="J1">
            <v>1.7453292519943295E-2</v>
          </cell>
        </row>
      </sheetData>
      <sheetData sheetId="4978">
        <row r="1">
          <cell r="J1">
            <v>1.7453292519943295E-2</v>
          </cell>
        </row>
      </sheetData>
      <sheetData sheetId="4979">
        <row r="1">
          <cell r="J1">
            <v>1.7453292519943295E-2</v>
          </cell>
        </row>
      </sheetData>
      <sheetData sheetId="4980">
        <row r="1">
          <cell r="J1">
            <v>1.7453292519943295E-2</v>
          </cell>
        </row>
      </sheetData>
      <sheetData sheetId="4981">
        <row r="1">
          <cell r="J1">
            <v>1.7453292519943295E-2</v>
          </cell>
        </row>
      </sheetData>
      <sheetData sheetId="4982">
        <row r="1">
          <cell r="J1">
            <v>1.7453292519943295E-2</v>
          </cell>
        </row>
      </sheetData>
      <sheetData sheetId="4983">
        <row r="1">
          <cell r="J1">
            <v>1.7453292519943295E-2</v>
          </cell>
        </row>
      </sheetData>
      <sheetData sheetId="4984">
        <row r="1">
          <cell r="J1">
            <v>1.7453292519943295E-2</v>
          </cell>
        </row>
      </sheetData>
      <sheetData sheetId="4985">
        <row r="2">
          <cell r="B2">
            <v>1</v>
          </cell>
        </row>
      </sheetData>
      <sheetData sheetId="4986">
        <row r="1">
          <cell r="J1">
            <v>1.7453292519943295E-2</v>
          </cell>
        </row>
      </sheetData>
      <sheetData sheetId="4987">
        <row r="1">
          <cell r="J1">
            <v>1.7453292519943295E-2</v>
          </cell>
        </row>
      </sheetData>
      <sheetData sheetId="4988">
        <row r="1">
          <cell r="J1">
            <v>1.7453292519943295E-2</v>
          </cell>
        </row>
      </sheetData>
      <sheetData sheetId="4989">
        <row r="1">
          <cell r="J1">
            <v>1.7453292519943295E-2</v>
          </cell>
        </row>
      </sheetData>
      <sheetData sheetId="4990">
        <row r="1">
          <cell r="J1">
            <v>1.7453292519943295E-2</v>
          </cell>
        </row>
      </sheetData>
      <sheetData sheetId="4991">
        <row r="1">
          <cell r="J1">
            <v>1.7453292519943295E-2</v>
          </cell>
        </row>
      </sheetData>
      <sheetData sheetId="4992">
        <row r="1">
          <cell r="J1">
            <v>1.7453292519943295E-2</v>
          </cell>
        </row>
      </sheetData>
      <sheetData sheetId="4993">
        <row r="1">
          <cell r="J1">
            <v>1.7453292519943295E-2</v>
          </cell>
        </row>
      </sheetData>
      <sheetData sheetId="4994">
        <row r="1">
          <cell r="J1">
            <v>1.7453292519943295E-2</v>
          </cell>
        </row>
      </sheetData>
      <sheetData sheetId="4995">
        <row r="1">
          <cell r="J1">
            <v>1.7453292519943295E-2</v>
          </cell>
        </row>
      </sheetData>
      <sheetData sheetId="4996">
        <row r="1">
          <cell r="J1">
            <v>1.7453292519943295E-2</v>
          </cell>
        </row>
      </sheetData>
      <sheetData sheetId="4997">
        <row r="1">
          <cell r="J1">
            <v>1.7453292519943295E-2</v>
          </cell>
        </row>
      </sheetData>
      <sheetData sheetId="4998">
        <row r="1">
          <cell r="J1">
            <v>1.7453292519943295E-2</v>
          </cell>
        </row>
      </sheetData>
      <sheetData sheetId="4999">
        <row r="1">
          <cell r="J1">
            <v>1.7453292519943295E-2</v>
          </cell>
        </row>
      </sheetData>
      <sheetData sheetId="5000">
        <row r="1">
          <cell r="J1">
            <v>1.7453292519943295E-2</v>
          </cell>
        </row>
      </sheetData>
      <sheetData sheetId="5001">
        <row r="1">
          <cell r="J1">
            <v>1.7453292519943295E-2</v>
          </cell>
        </row>
      </sheetData>
      <sheetData sheetId="5002">
        <row r="1">
          <cell r="J1">
            <v>1.7453292519943295E-2</v>
          </cell>
        </row>
      </sheetData>
      <sheetData sheetId="5003">
        <row r="1">
          <cell r="J1">
            <v>1.7453292519943295E-2</v>
          </cell>
        </row>
      </sheetData>
      <sheetData sheetId="5004">
        <row r="1">
          <cell r="J1">
            <v>1.7453292519943295E-2</v>
          </cell>
        </row>
      </sheetData>
      <sheetData sheetId="5005">
        <row r="1">
          <cell r="J1">
            <v>1.7453292519943295E-2</v>
          </cell>
        </row>
      </sheetData>
      <sheetData sheetId="5006">
        <row r="1">
          <cell r="J1">
            <v>1.7453292519943295E-2</v>
          </cell>
        </row>
      </sheetData>
      <sheetData sheetId="5007">
        <row r="1">
          <cell r="J1">
            <v>1.7453292519943295E-2</v>
          </cell>
        </row>
      </sheetData>
      <sheetData sheetId="5008">
        <row r="1">
          <cell r="J1">
            <v>1.7453292519943295E-2</v>
          </cell>
        </row>
      </sheetData>
      <sheetData sheetId="5009">
        <row r="1">
          <cell r="J1">
            <v>1.7453292519943295E-2</v>
          </cell>
        </row>
      </sheetData>
      <sheetData sheetId="5010">
        <row r="1">
          <cell r="J1">
            <v>1.7453292519943295E-2</v>
          </cell>
        </row>
      </sheetData>
      <sheetData sheetId="5011">
        <row r="1">
          <cell r="J1">
            <v>1.7453292519943295E-2</v>
          </cell>
        </row>
      </sheetData>
      <sheetData sheetId="5012">
        <row r="1">
          <cell r="J1">
            <v>1.7453292519943295E-2</v>
          </cell>
        </row>
      </sheetData>
      <sheetData sheetId="5013">
        <row r="1">
          <cell r="J1">
            <v>1.7453292519943295E-2</v>
          </cell>
        </row>
      </sheetData>
      <sheetData sheetId="5014">
        <row r="1">
          <cell r="J1">
            <v>1.7453292519943295E-2</v>
          </cell>
        </row>
      </sheetData>
      <sheetData sheetId="5015">
        <row r="1">
          <cell r="J1">
            <v>1.7453292519943295E-2</v>
          </cell>
        </row>
      </sheetData>
      <sheetData sheetId="5016">
        <row r="1">
          <cell r="J1">
            <v>1.7453292519943295E-2</v>
          </cell>
        </row>
      </sheetData>
      <sheetData sheetId="5017">
        <row r="1">
          <cell r="J1">
            <v>1.7453292519943295E-2</v>
          </cell>
        </row>
      </sheetData>
      <sheetData sheetId="5018">
        <row r="1">
          <cell r="J1">
            <v>1.7453292519943295E-2</v>
          </cell>
        </row>
      </sheetData>
      <sheetData sheetId="5019">
        <row r="1">
          <cell r="J1">
            <v>1.7453292519943295E-2</v>
          </cell>
        </row>
      </sheetData>
      <sheetData sheetId="5020">
        <row r="1">
          <cell r="J1">
            <v>1.7453292519943295E-2</v>
          </cell>
        </row>
      </sheetData>
      <sheetData sheetId="5021">
        <row r="1">
          <cell r="J1">
            <v>1.7453292519943295E-2</v>
          </cell>
        </row>
      </sheetData>
      <sheetData sheetId="5022">
        <row r="2">
          <cell r="B2">
            <v>1</v>
          </cell>
        </row>
      </sheetData>
      <sheetData sheetId="5023">
        <row r="2">
          <cell r="B2">
            <v>1</v>
          </cell>
        </row>
      </sheetData>
      <sheetData sheetId="5024">
        <row r="2">
          <cell r="B2">
            <v>1</v>
          </cell>
        </row>
      </sheetData>
      <sheetData sheetId="5025">
        <row r="2">
          <cell r="B2">
            <v>1</v>
          </cell>
        </row>
      </sheetData>
      <sheetData sheetId="5026">
        <row r="2">
          <cell r="B2">
            <v>1</v>
          </cell>
        </row>
      </sheetData>
      <sheetData sheetId="5027">
        <row r="2">
          <cell r="B2">
            <v>1</v>
          </cell>
        </row>
      </sheetData>
      <sheetData sheetId="5028">
        <row r="2">
          <cell r="B2">
            <v>1</v>
          </cell>
        </row>
      </sheetData>
      <sheetData sheetId="5029">
        <row r="2">
          <cell r="B2">
            <v>1</v>
          </cell>
        </row>
      </sheetData>
      <sheetData sheetId="5030">
        <row r="2">
          <cell r="B2">
            <v>1</v>
          </cell>
        </row>
      </sheetData>
      <sheetData sheetId="5031">
        <row r="2">
          <cell r="B2">
            <v>1</v>
          </cell>
        </row>
      </sheetData>
      <sheetData sheetId="5032">
        <row r="2">
          <cell r="B2">
            <v>1</v>
          </cell>
        </row>
      </sheetData>
      <sheetData sheetId="5033">
        <row r="1">
          <cell r="J1">
            <v>1.7453292519943295E-2</v>
          </cell>
        </row>
      </sheetData>
      <sheetData sheetId="5034">
        <row r="2">
          <cell r="B2">
            <v>1</v>
          </cell>
        </row>
      </sheetData>
      <sheetData sheetId="5035">
        <row r="2">
          <cell r="B2">
            <v>1</v>
          </cell>
        </row>
      </sheetData>
      <sheetData sheetId="5036">
        <row r="2">
          <cell r="B2">
            <v>1</v>
          </cell>
        </row>
      </sheetData>
      <sheetData sheetId="5037">
        <row r="2">
          <cell r="B2">
            <v>1</v>
          </cell>
        </row>
      </sheetData>
      <sheetData sheetId="5038">
        <row r="2">
          <cell r="B2">
            <v>1</v>
          </cell>
        </row>
      </sheetData>
      <sheetData sheetId="5039">
        <row r="2">
          <cell r="B2">
            <v>1</v>
          </cell>
        </row>
      </sheetData>
      <sheetData sheetId="5040">
        <row r="2">
          <cell r="B2">
            <v>1</v>
          </cell>
        </row>
      </sheetData>
      <sheetData sheetId="5041">
        <row r="2">
          <cell r="B2">
            <v>1</v>
          </cell>
        </row>
      </sheetData>
      <sheetData sheetId="5042">
        <row r="2">
          <cell r="B2">
            <v>1</v>
          </cell>
        </row>
      </sheetData>
      <sheetData sheetId="5043">
        <row r="2">
          <cell r="B2">
            <v>1</v>
          </cell>
        </row>
      </sheetData>
      <sheetData sheetId="5044">
        <row r="2">
          <cell r="B2">
            <v>1</v>
          </cell>
        </row>
      </sheetData>
      <sheetData sheetId="5045">
        <row r="2">
          <cell r="B2">
            <v>1</v>
          </cell>
        </row>
      </sheetData>
      <sheetData sheetId="5046">
        <row r="2">
          <cell r="B2">
            <v>1</v>
          </cell>
        </row>
      </sheetData>
      <sheetData sheetId="5047">
        <row r="2">
          <cell r="B2">
            <v>1</v>
          </cell>
        </row>
      </sheetData>
      <sheetData sheetId="5048">
        <row r="2">
          <cell r="B2">
            <v>1</v>
          </cell>
        </row>
      </sheetData>
      <sheetData sheetId="5049">
        <row r="2">
          <cell r="B2">
            <v>1</v>
          </cell>
        </row>
      </sheetData>
      <sheetData sheetId="5050">
        <row r="2">
          <cell r="B2">
            <v>1</v>
          </cell>
        </row>
      </sheetData>
      <sheetData sheetId="5051">
        <row r="2">
          <cell r="B2">
            <v>1</v>
          </cell>
        </row>
      </sheetData>
      <sheetData sheetId="5052">
        <row r="2">
          <cell r="B2">
            <v>1</v>
          </cell>
        </row>
      </sheetData>
      <sheetData sheetId="5053">
        <row r="2">
          <cell r="B2">
            <v>1</v>
          </cell>
        </row>
      </sheetData>
      <sheetData sheetId="5054">
        <row r="2">
          <cell r="B2">
            <v>1</v>
          </cell>
        </row>
      </sheetData>
      <sheetData sheetId="5055">
        <row r="2">
          <cell r="B2">
            <v>1</v>
          </cell>
        </row>
      </sheetData>
      <sheetData sheetId="5056">
        <row r="1">
          <cell r="J1">
            <v>1.7453292519943295E-2</v>
          </cell>
        </row>
      </sheetData>
      <sheetData sheetId="5057">
        <row r="1">
          <cell r="J1">
            <v>1.7453292519943295E-2</v>
          </cell>
        </row>
      </sheetData>
      <sheetData sheetId="5058">
        <row r="2">
          <cell r="B2">
            <v>1</v>
          </cell>
        </row>
      </sheetData>
      <sheetData sheetId="5059">
        <row r="2">
          <cell r="B2">
            <v>1</v>
          </cell>
        </row>
      </sheetData>
      <sheetData sheetId="5060">
        <row r="2">
          <cell r="B2">
            <v>1</v>
          </cell>
        </row>
      </sheetData>
      <sheetData sheetId="5061">
        <row r="2">
          <cell r="B2">
            <v>1</v>
          </cell>
        </row>
      </sheetData>
      <sheetData sheetId="5062">
        <row r="1">
          <cell r="J1">
            <v>1.7453292519943295E-2</v>
          </cell>
        </row>
      </sheetData>
      <sheetData sheetId="5063">
        <row r="2">
          <cell r="B2">
            <v>1</v>
          </cell>
        </row>
      </sheetData>
      <sheetData sheetId="5064">
        <row r="2">
          <cell r="B2">
            <v>1</v>
          </cell>
        </row>
      </sheetData>
      <sheetData sheetId="5065">
        <row r="2">
          <cell r="B2">
            <v>1</v>
          </cell>
        </row>
      </sheetData>
      <sheetData sheetId="5066">
        <row r="2">
          <cell r="B2">
            <v>1</v>
          </cell>
        </row>
      </sheetData>
      <sheetData sheetId="5067">
        <row r="2">
          <cell r="B2">
            <v>1</v>
          </cell>
        </row>
      </sheetData>
      <sheetData sheetId="5068">
        <row r="2">
          <cell r="B2">
            <v>1</v>
          </cell>
        </row>
      </sheetData>
      <sheetData sheetId="5069">
        <row r="2">
          <cell r="B2">
            <v>1</v>
          </cell>
        </row>
      </sheetData>
      <sheetData sheetId="5070">
        <row r="2">
          <cell r="B2">
            <v>1</v>
          </cell>
        </row>
      </sheetData>
      <sheetData sheetId="5071">
        <row r="2">
          <cell r="B2">
            <v>1</v>
          </cell>
        </row>
      </sheetData>
      <sheetData sheetId="5072">
        <row r="2">
          <cell r="B2">
            <v>1</v>
          </cell>
        </row>
      </sheetData>
      <sheetData sheetId="5073">
        <row r="2">
          <cell r="B2">
            <v>1</v>
          </cell>
        </row>
      </sheetData>
      <sheetData sheetId="5074">
        <row r="1">
          <cell r="J1">
            <v>1.7453292519943295E-2</v>
          </cell>
        </row>
      </sheetData>
      <sheetData sheetId="5075">
        <row r="2">
          <cell r="B2">
            <v>1</v>
          </cell>
        </row>
      </sheetData>
      <sheetData sheetId="5076">
        <row r="2">
          <cell r="B2">
            <v>1</v>
          </cell>
        </row>
      </sheetData>
      <sheetData sheetId="5077">
        <row r="2">
          <cell r="B2">
            <v>1</v>
          </cell>
        </row>
      </sheetData>
      <sheetData sheetId="5078">
        <row r="2">
          <cell r="B2">
            <v>1</v>
          </cell>
        </row>
      </sheetData>
      <sheetData sheetId="5079">
        <row r="2">
          <cell r="B2">
            <v>1</v>
          </cell>
        </row>
      </sheetData>
      <sheetData sheetId="5080">
        <row r="2">
          <cell r="B2">
            <v>1</v>
          </cell>
        </row>
      </sheetData>
      <sheetData sheetId="5081">
        <row r="2">
          <cell r="B2">
            <v>1</v>
          </cell>
        </row>
      </sheetData>
      <sheetData sheetId="5082">
        <row r="2">
          <cell r="B2">
            <v>1</v>
          </cell>
        </row>
      </sheetData>
      <sheetData sheetId="5083">
        <row r="2">
          <cell r="B2">
            <v>1</v>
          </cell>
        </row>
      </sheetData>
      <sheetData sheetId="5084">
        <row r="2">
          <cell r="B2">
            <v>1</v>
          </cell>
        </row>
      </sheetData>
      <sheetData sheetId="5085">
        <row r="2">
          <cell r="B2">
            <v>1</v>
          </cell>
        </row>
      </sheetData>
      <sheetData sheetId="5086">
        <row r="1">
          <cell r="J1">
            <v>1.7453292519943295E-2</v>
          </cell>
        </row>
      </sheetData>
      <sheetData sheetId="5087">
        <row r="2">
          <cell r="B2">
            <v>1</v>
          </cell>
        </row>
      </sheetData>
      <sheetData sheetId="5088">
        <row r="2">
          <cell r="B2">
            <v>1</v>
          </cell>
        </row>
      </sheetData>
      <sheetData sheetId="5089">
        <row r="2">
          <cell r="B2">
            <v>1</v>
          </cell>
        </row>
      </sheetData>
      <sheetData sheetId="5090">
        <row r="2">
          <cell r="B2">
            <v>1</v>
          </cell>
        </row>
      </sheetData>
      <sheetData sheetId="5091">
        <row r="2">
          <cell r="B2">
            <v>1</v>
          </cell>
        </row>
      </sheetData>
      <sheetData sheetId="5092">
        <row r="2">
          <cell r="B2">
            <v>1</v>
          </cell>
        </row>
      </sheetData>
      <sheetData sheetId="5093">
        <row r="2">
          <cell r="B2">
            <v>1</v>
          </cell>
        </row>
      </sheetData>
      <sheetData sheetId="5094">
        <row r="1">
          <cell r="J1">
            <v>1.7453292519943295E-2</v>
          </cell>
        </row>
      </sheetData>
      <sheetData sheetId="5095">
        <row r="1">
          <cell r="J1">
            <v>1.7453292519943295E-2</v>
          </cell>
        </row>
      </sheetData>
      <sheetData sheetId="5096">
        <row r="1">
          <cell r="J1">
            <v>1.7453292519943295E-2</v>
          </cell>
        </row>
      </sheetData>
      <sheetData sheetId="5097">
        <row r="1">
          <cell r="J1">
            <v>1.7453292519943295E-2</v>
          </cell>
        </row>
      </sheetData>
      <sheetData sheetId="5098">
        <row r="2">
          <cell r="B2">
            <v>1</v>
          </cell>
        </row>
      </sheetData>
      <sheetData sheetId="5099">
        <row r="2">
          <cell r="B2">
            <v>1</v>
          </cell>
        </row>
      </sheetData>
      <sheetData sheetId="5100">
        <row r="2">
          <cell r="B2">
            <v>1</v>
          </cell>
        </row>
      </sheetData>
      <sheetData sheetId="5101">
        <row r="1">
          <cell r="J1">
            <v>1.7453292519943295E-2</v>
          </cell>
        </row>
      </sheetData>
      <sheetData sheetId="5102">
        <row r="2">
          <cell r="B2">
            <v>1</v>
          </cell>
        </row>
      </sheetData>
      <sheetData sheetId="5103">
        <row r="2">
          <cell r="B2">
            <v>1</v>
          </cell>
        </row>
      </sheetData>
      <sheetData sheetId="5104">
        <row r="2">
          <cell r="B2">
            <v>1</v>
          </cell>
        </row>
      </sheetData>
      <sheetData sheetId="5105">
        <row r="2">
          <cell r="B2">
            <v>1</v>
          </cell>
        </row>
      </sheetData>
      <sheetData sheetId="5106">
        <row r="2">
          <cell r="B2">
            <v>1</v>
          </cell>
        </row>
      </sheetData>
      <sheetData sheetId="5107">
        <row r="1">
          <cell r="J1">
            <v>1.7453292519943295E-2</v>
          </cell>
        </row>
      </sheetData>
      <sheetData sheetId="5108">
        <row r="1">
          <cell r="J1">
            <v>1.7453292519943295E-2</v>
          </cell>
        </row>
      </sheetData>
      <sheetData sheetId="5109">
        <row r="1">
          <cell r="J1">
            <v>1.7453292519943295E-2</v>
          </cell>
        </row>
      </sheetData>
      <sheetData sheetId="5110">
        <row r="1">
          <cell r="J1">
            <v>1.7453292519943295E-2</v>
          </cell>
        </row>
      </sheetData>
      <sheetData sheetId="5111">
        <row r="1">
          <cell r="J1">
            <v>1.7453292519943295E-2</v>
          </cell>
        </row>
      </sheetData>
      <sheetData sheetId="5112">
        <row r="1">
          <cell r="J1">
            <v>1.7453292519943295E-2</v>
          </cell>
        </row>
      </sheetData>
      <sheetData sheetId="5113">
        <row r="1">
          <cell r="J1">
            <v>1.7453292519943295E-2</v>
          </cell>
        </row>
      </sheetData>
      <sheetData sheetId="5114">
        <row r="1">
          <cell r="J1">
            <v>1.7453292519943295E-2</v>
          </cell>
        </row>
      </sheetData>
      <sheetData sheetId="5115">
        <row r="2">
          <cell r="B2">
            <v>1</v>
          </cell>
        </row>
      </sheetData>
      <sheetData sheetId="5116">
        <row r="2">
          <cell r="B2">
            <v>1</v>
          </cell>
        </row>
      </sheetData>
      <sheetData sheetId="5117">
        <row r="2">
          <cell r="B2">
            <v>1</v>
          </cell>
        </row>
      </sheetData>
      <sheetData sheetId="5118">
        <row r="1">
          <cell r="J1">
            <v>1.7453292519943295E-2</v>
          </cell>
        </row>
      </sheetData>
      <sheetData sheetId="5119">
        <row r="2">
          <cell r="B2">
            <v>1</v>
          </cell>
        </row>
      </sheetData>
      <sheetData sheetId="5120">
        <row r="2">
          <cell r="B2">
            <v>1</v>
          </cell>
        </row>
      </sheetData>
      <sheetData sheetId="5121">
        <row r="2">
          <cell r="B2">
            <v>1</v>
          </cell>
        </row>
      </sheetData>
      <sheetData sheetId="5122">
        <row r="2">
          <cell r="B2">
            <v>1</v>
          </cell>
        </row>
      </sheetData>
      <sheetData sheetId="5123">
        <row r="2">
          <cell r="B2">
            <v>1</v>
          </cell>
        </row>
      </sheetData>
      <sheetData sheetId="5124">
        <row r="1">
          <cell r="J1">
            <v>1.7453292519943295E-2</v>
          </cell>
        </row>
      </sheetData>
      <sheetData sheetId="5125">
        <row r="1">
          <cell r="J1">
            <v>1.7453292519943295E-2</v>
          </cell>
        </row>
      </sheetData>
      <sheetData sheetId="5126">
        <row r="1">
          <cell r="J1">
            <v>1.7453292519943295E-2</v>
          </cell>
        </row>
      </sheetData>
      <sheetData sheetId="5127">
        <row r="1">
          <cell r="J1">
            <v>1.7453292519943295E-2</v>
          </cell>
        </row>
      </sheetData>
      <sheetData sheetId="5128">
        <row r="2">
          <cell r="B2">
            <v>1</v>
          </cell>
        </row>
      </sheetData>
      <sheetData sheetId="5129">
        <row r="1">
          <cell r="J1">
            <v>1.7453292519943295E-2</v>
          </cell>
        </row>
      </sheetData>
      <sheetData sheetId="5130">
        <row r="2">
          <cell r="B2">
            <v>1</v>
          </cell>
        </row>
      </sheetData>
      <sheetData sheetId="5131">
        <row r="2">
          <cell r="B2">
            <v>1</v>
          </cell>
        </row>
      </sheetData>
      <sheetData sheetId="5132">
        <row r="1">
          <cell r="J1">
            <v>1.7453292519943295E-2</v>
          </cell>
        </row>
      </sheetData>
      <sheetData sheetId="5133">
        <row r="1">
          <cell r="J1">
            <v>1.7453292519943295E-2</v>
          </cell>
        </row>
      </sheetData>
      <sheetData sheetId="5134">
        <row r="1">
          <cell r="J1">
            <v>1.7453292519943295E-2</v>
          </cell>
        </row>
      </sheetData>
      <sheetData sheetId="5135">
        <row r="2">
          <cell r="B2">
            <v>1</v>
          </cell>
        </row>
      </sheetData>
      <sheetData sheetId="5136">
        <row r="1">
          <cell r="J1">
            <v>1.7453292519943295E-2</v>
          </cell>
        </row>
      </sheetData>
      <sheetData sheetId="5137">
        <row r="1">
          <cell r="J1">
            <v>1.7453292519943295E-2</v>
          </cell>
        </row>
      </sheetData>
      <sheetData sheetId="5138">
        <row r="1">
          <cell r="J1">
            <v>1.7453292519943295E-2</v>
          </cell>
        </row>
      </sheetData>
      <sheetData sheetId="5139">
        <row r="2">
          <cell r="B2">
            <v>1</v>
          </cell>
        </row>
      </sheetData>
      <sheetData sheetId="5140">
        <row r="1">
          <cell r="J1">
            <v>1.7453292519943295E-2</v>
          </cell>
        </row>
      </sheetData>
      <sheetData sheetId="5141">
        <row r="2">
          <cell r="B2">
            <v>1</v>
          </cell>
        </row>
      </sheetData>
      <sheetData sheetId="5142">
        <row r="2">
          <cell r="B2">
            <v>1</v>
          </cell>
        </row>
      </sheetData>
      <sheetData sheetId="5143">
        <row r="1">
          <cell r="J1">
            <v>1.7453292519943295E-2</v>
          </cell>
        </row>
      </sheetData>
      <sheetData sheetId="5144">
        <row r="2">
          <cell r="B2">
            <v>1</v>
          </cell>
        </row>
      </sheetData>
      <sheetData sheetId="5145">
        <row r="2">
          <cell r="B2">
            <v>1</v>
          </cell>
        </row>
      </sheetData>
      <sheetData sheetId="5146">
        <row r="1">
          <cell r="J1">
            <v>1.7453292519943295E-2</v>
          </cell>
        </row>
      </sheetData>
      <sheetData sheetId="5147">
        <row r="1">
          <cell r="J1">
            <v>1.7453292519943295E-2</v>
          </cell>
        </row>
      </sheetData>
      <sheetData sheetId="5148">
        <row r="2">
          <cell r="B2">
            <v>1</v>
          </cell>
        </row>
      </sheetData>
      <sheetData sheetId="5149">
        <row r="1">
          <cell r="J1">
            <v>1.7453292519943295E-2</v>
          </cell>
        </row>
      </sheetData>
      <sheetData sheetId="5150">
        <row r="1">
          <cell r="J1">
            <v>1.7453292519943295E-2</v>
          </cell>
        </row>
      </sheetData>
      <sheetData sheetId="5151">
        <row r="2">
          <cell r="B2">
            <v>1</v>
          </cell>
        </row>
      </sheetData>
      <sheetData sheetId="5152">
        <row r="2">
          <cell r="B2">
            <v>1</v>
          </cell>
        </row>
      </sheetData>
      <sheetData sheetId="5153">
        <row r="1">
          <cell r="J1">
            <v>1.7453292519943295E-2</v>
          </cell>
        </row>
      </sheetData>
      <sheetData sheetId="5154">
        <row r="2">
          <cell r="B2">
            <v>1</v>
          </cell>
        </row>
      </sheetData>
      <sheetData sheetId="5155">
        <row r="2">
          <cell r="B2">
            <v>1</v>
          </cell>
        </row>
      </sheetData>
      <sheetData sheetId="5156">
        <row r="2">
          <cell r="B2">
            <v>1</v>
          </cell>
        </row>
      </sheetData>
      <sheetData sheetId="5157">
        <row r="2">
          <cell r="B2">
            <v>1</v>
          </cell>
        </row>
      </sheetData>
      <sheetData sheetId="5158">
        <row r="2">
          <cell r="B2">
            <v>1</v>
          </cell>
        </row>
      </sheetData>
      <sheetData sheetId="5159">
        <row r="2">
          <cell r="B2">
            <v>1</v>
          </cell>
        </row>
      </sheetData>
      <sheetData sheetId="5160">
        <row r="1">
          <cell r="J1">
            <v>1.7453292519943295E-2</v>
          </cell>
        </row>
      </sheetData>
      <sheetData sheetId="5161">
        <row r="1">
          <cell r="J1">
            <v>1.7453292519943295E-2</v>
          </cell>
        </row>
      </sheetData>
      <sheetData sheetId="5162">
        <row r="2">
          <cell r="B2">
            <v>1</v>
          </cell>
        </row>
      </sheetData>
      <sheetData sheetId="5163">
        <row r="2">
          <cell r="B2">
            <v>1</v>
          </cell>
        </row>
      </sheetData>
      <sheetData sheetId="5164">
        <row r="2">
          <cell r="B2">
            <v>1</v>
          </cell>
        </row>
      </sheetData>
      <sheetData sheetId="5165">
        <row r="2">
          <cell r="B2">
            <v>1</v>
          </cell>
        </row>
      </sheetData>
      <sheetData sheetId="5166">
        <row r="2">
          <cell r="B2">
            <v>1</v>
          </cell>
        </row>
      </sheetData>
      <sheetData sheetId="5167">
        <row r="1">
          <cell r="J1">
            <v>1.7453292519943295E-2</v>
          </cell>
        </row>
      </sheetData>
      <sheetData sheetId="5168">
        <row r="2">
          <cell r="B2">
            <v>1</v>
          </cell>
        </row>
      </sheetData>
      <sheetData sheetId="5169">
        <row r="2">
          <cell r="B2">
            <v>1</v>
          </cell>
        </row>
      </sheetData>
      <sheetData sheetId="5170">
        <row r="2">
          <cell r="B2">
            <v>1</v>
          </cell>
        </row>
      </sheetData>
      <sheetData sheetId="5171">
        <row r="1">
          <cell r="J1">
            <v>1.7453292519943295E-2</v>
          </cell>
        </row>
      </sheetData>
      <sheetData sheetId="5172">
        <row r="1">
          <cell r="J1">
            <v>1.7453292519943295E-2</v>
          </cell>
        </row>
      </sheetData>
      <sheetData sheetId="5173">
        <row r="1">
          <cell r="J1">
            <v>1.7453292519943295E-2</v>
          </cell>
        </row>
      </sheetData>
      <sheetData sheetId="5174">
        <row r="1">
          <cell r="J1">
            <v>1.7453292519943295E-2</v>
          </cell>
        </row>
      </sheetData>
      <sheetData sheetId="5175">
        <row r="1">
          <cell r="J1">
            <v>1.7453292519943295E-2</v>
          </cell>
        </row>
      </sheetData>
      <sheetData sheetId="5176">
        <row r="1">
          <cell r="J1">
            <v>1.7453292519943295E-2</v>
          </cell>
        </row>
      </sheetData>
      <sheetData sheetId="5177">
        <row r="1">
          <cell r="J1">
            <v>1.7453292519943295E-2</v>
          </cell>
        </row>
      </sheetData>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ow r="1">
          <cell r="J1">
            <v>1.7453292519943295E-2</v>
          </cell>
        </row>
      </sheetData>
      <sheetData sheetId="5744">
        <row r="1">
          <cell r="J1">
            <v>1.7453292519943295E-2</v>
          </cell>
        </row>
      </sheetData>
      <sheetData sheetId="5745">
        <row r="1">
          <cell r="J1">
            <v>1.7453292519943295E-2</v>
          </cell>
        </row>
      </sheetData>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ow r="1">
          <cell r="J1">
            <v>1.7453292519943295E-2</v>
          </cell>
        </row>
      </sheetData>
      <sheetData sheetId="5795">
        <row r="1">
          <cell r="J1">
            <v>1.7453292519943295E-2</v>
          </cell>
        </row>
      </sheetData>
      <sheetData sheetId="5796">
        <row r="1">
          <cell r="J1">
            <v>1.7453292519943295E-2</v>
          </cell>
        </row>
      </sheetData>
      <sheetData sheetId="5797">
        <row r="1">
          <cell r="J1">
            <v>1.7453292519943295E-2</v>
          </cell>
        </row>
      </sheetData>
      <sheetData sheetId="5798">
        <row r="1">
          <cell r="J1">
            <v>1.7453292519943295E-2</v>
          </cell>
        </row>
      </sheetData>
      <sheetData sheetId="5799">
        <row r="1">
          <cell r="J1">
            <v>1.7453292519943295E-2</v>
          </cell>
        </row>
      </sheetData>
      <sheetData sheetId="5800">
        <row r="1">
          <cell r="J1">
            <v>1.7453292519943295E-2</v>
          </cell>
        </row>
      </sheetData>
      <sheetData sheetId="5801">
        <row r="1">
          <cell r="J1">
            <v>1.7453292519943295E-2</v>
          </cell>
        </row>
      </sheetData>
      <sheetData sheetId="5802">
        <row r="1">
          <cell r="J1">
            <v>1.7453292519943295E-2</v>
          </cell>
        </row>
      </sheetData>
      <sheetData sheetId="5803">
        <row r="1">
          <cell r="J1">
            <v>1.7453292519943295E-2</v>
          </cell>
        </row>
      </sheetData>
      <sheetData sheetId="5804">
        <row r="1">
          <cell r="J1">
            <v>1.7453292519943295E-2</v>
          </cell>
        </row>
      </sheetData>
      <sheetData sheetId="5805">
        <row r="1">
          <cell r="J1">
            <v>1.7453292519943295E-2</v>
          </cell>
        </row>
      </sheetData>
      <sheetData sheetId="5806">
        <row r="1">
          <cell r="J1">
            <v>1.7453292519943295E-2</v>
          </cell>
        </row>
      </sheetData>
      <sheetData sheetId="5807">
        <row r="1">
          <cell r="J1">
            <v>1.7453292519943295E-2</v>
          </cell>
        </row>
      </sheetData>
      <sheetData sheetId="5808">
        <row r="1">
          <cell r="J1">
            <v>1.7453292519943295E-2</v>
          </cell>
        </row>
      </sheetData>
      <sheetData sheetId="5809">
        <row r="1">
          <cell r="J1">
            <v>1.7453292519943295E-2</v>
          </cell>
        </row>
      </sheetData>
      <sheetData sheetId="5810">
        <row r="1">
          <cell r="J1">
            <v>1.7453292519943295E-2</v>
          </cell>
        </row>
      </sheetData>
      <sheetData sheetId="5811">
        <row r="1">
          <cell r="J1">
            <v>1.7453292519943295E-2</v>
          </cell>
        </row>
      </sheetData>
      <sheetData sheetId="5812">
        <row r="1">
          <cell r="J1">
            <v>1.7453292519943295E-2</v>
          </cell>
        </row>
      </sheetData>
      <sheetData sheetId="5813">
        <row r="1">
          <cell r="J1">
            <v>1.7453292519943295E-2</v>
          </cell>
        </row>
      </sheetData>
      <sheetData sheetId="5814">
        <row r="1">
          <cell r="J1">
            <v>1.7453292519943295E-2</v>
          </cell>
        </row>
      </sheetData>
      <sheetData sheetId="5815">
        <row r="1">
          <cell r="J1">
            <v>1.7453292519943295E-2</v>
          </cell>
        </row>
      </sheetData>
      <sheetData sheetId="5816">
        <row r="1">
          <cell r="J1">
            <v>1.7453292519943295E-2</v>
          </cell>
        </row>
      </sheetData>
      <sheetData sheetId="5817">
        <row r="1">
          <cell r="J1">
            <v>1.7453292519943295E-2</v>
          </cell>
        </row>
      </sheetData>
      <sheetData sheetId="5818">
        <row r="1">
          <cell r="J1">
            <v>1.7453292519943295E-2</v>
          </cell>
        </row>
      </sheetData>
      <sheetData sheetId="5819">
        <row r="1">
          <cell r="J1">
            <v>1.7453292519943295E-2</v>
          </cell>
        </row>
      </sheetData>
      <sheetData sheetId="5820">
        <row r="1">
          <cell r="J1">
            <v>1.7453292519943295E-2</v>
          </cell>
        </row>
      </sheetData>
      <sheetData sheetId="5821">
        <row r="1">
          <cell r="J1">
            <v>1.7453292519943295E-2</v>
          </cell>
        </row>
      </sheetData>
      <sheetData sheetId="5822">
        <row r="1">
          <cell r="J1">
            <v>1.7453292519943295E-2</v>
          </cell>
        </row>
      </sheetData>
      <sheetData sheetId="5823">
        <row r="1">
          <cell r="J1">
            <v>1.7453292519943295E-2</v>
          </cell>
        </row>
      </sheetData>
      <sheetData sheetId="5824">
        <row r="1">
          <cell r="J1">
            <v>1.7453292519943295E-2</v>
          </cell>
        </row>
      </sheetData>
      <sheetData sheetId="5825">
        <row r="1">
          <cell r="J1">
            <v>1.7453292519943295E-2</v>
          </cell>
        </row>
      </sheetData>
      <sheetData sheetId="5826">
        <row r="1">
          <cell r="J1">
            <v>1.7453292519943295E-2</v>
          </cell>
        </row>
      </sheetData>
      <sheetData sheetId="5827">
        <row r="1">
          <cell r="J1">
            <v>1.7453292519943295E-2</v>
          </cell>
        </row>
      </sheetData>
      <sheetData sheetId="5828">
        <row r="1">
          <cell r="J1">
            <v>1.7453292519943295E-2</v>
          </cell>
        </row>
      </sheetData>
      <sheetData sheetId="5829">
        <row r="1">
          <cell r="J1">
            <v>1.7453292519943295E-2</v>
          </cell>
        </row>
      </sheetData>
      <sheetData sheetId="5830">
        <row r="1">
          <cell r="J1">
            <v>1.7453292519943295E-2</v>
          </cell>
        </row>
      </sheetData>
      <sheetData sheetId="5831">
        <row r="1">
          <cell r="J1">
            <v>1.7453292519943295E-2</v>
          </cell>
        </row>
      </sheetData>
      <sheetData sheetId="5832">
        <row r="1">
          <cell r="J1">
            <v>1.7453292519943295E-2</v>
          </cell>
        </row>
      </sheetData>
      <sheetData sheetId="5833">
        <row r="1">
          <cell r="J1">
            <v>1.7453292519943295E-2</v>
          </cell>
        </row>
      </sheetData>
      <sheetData sheetId="5834">
        <row r="1">
          <cell r="J1">
            <v>1.7453292519943295E-2</v>
          </cell>
        </row>
      </sheetData>
      <sheetData sheetId="5835">
        <row r="1">
          <cell r="J1">
            <v>1.7453292519943295E-2</v>
          </cell>
        </row>
      </sheetData>
      <sheetData sheetId="5836">
        <row r="1">
          <cell r="J1">
            <v>1.7453292519943295E-2</v>
          </cell>
        </row>
      </sheetData>
      <sheetData sheetId="5837">
        <row r="1">
          <cell r="J1">
            <v>1.7453292519943295E-2</v>
          </cell>
        </row>
      </sheetData>
      <sheetData sheetId="5838">
        <row r="1">
          <cell r="J1">
            <v>1.7453292519943295E-2</v>
          </cell>
        </row>
      </sheetData>
      <sheetData sheetId="5839">
        <row r="1">
          <cell r="J1">
            <v>1.7453292519943295E-2</v>
          </cell>
        </row>
      </sheetData>
      <sheetData sheetId="5840">
        <row r="1">
          <cell r="J1">
            <v>1.7453292519943295E-2</v>
          </cell>
        </row>
      </sheetData>
      <sheetData sheetId="5841">
        <row r="1">
          <cell r="J1">
            <v>1.7453292519943295E-2</v>
          </cell>
        </row>
      </sheetData>
      <sheetData sheetId="5842">
        <row r="1">
          <cell r="J1">
            <v>1.7453292519943295E-2</v>
          </cell>
        </row>
      </sheetData>
      <sheetData sheetId="5843">
        <row r="1">
          <cell r="J1">
            <v>1.7453292519943295E-2</v>
          </cell>
        </row>
      </sheetData>
      <sheetData sheetId="5844">
        <row r="1">
          <cell r="J1">
            <v>1.7453292519943295E-2</v>
          </cell>
        </row>
      </sheetData>
      <sheetData sheetId="5845">
        <row r="1">
          <cell r="J1">
            <v>1.7453292519943295E-2</v>
          </cell>
        </row>
      </sheetData>
      <sheetData sheetId="5846">
        <row r="1">
          <cell r="J1">
            <v>1.7453292519943295E-2</v>
          </cell>
        </row>
      </sheetData>
      <sheetData sheetId="5847">
        <row r="1">
          <cell r="J1">
            <v>1.7453292519943295E-2</v>
          </cell>
        </row>
      </sheetData>
      <sheetData sheetId="5848">
        <row r="1">
          <cell r="J1">
            <v>1.7453292519943295E-2</v>
          </cell>
        </row>
      </sheetData>
      <sheetData sheetId="5849">
        <row r="1">
          <cell r="J1">
            <v>1.7453292519943295E-2</v>
          </cell>
        </row>
      </sheetData>
      <sheetData sheetId="5850">
        <row r="1">
          <cell r="J1">
            <v>1.7453292519943295E-2</v>
          </cell>
        </row>
      </sheetData>
      <sheetData sheetId="5851">
        <row r="1">
          <cell r="J1">
            <v>1.7453292519943295E-2</v>
          </cell>
        </row>
      </sheetData>
      <sheetData sheetId="5852">
        <row r="1">
          <cell r="J1">
            <v>1.7453292519943295E-2</v>
          </cell>
        </row>
      </sheetData>
      <sheetData sheetId="5853">
        <row r="1">
          <cell r="J1">
            <v>1.7453292519943295E-2</v>
          </cell>
        </row>
      </sheetData>
      <sheetData sheetId="5854">
        <row r="1">
          <cell r="J1">
            <v>1.7453292519943295E-2</v>
          </cell>
        </row>
      </sheetData>
      <sheetData sheetId="5855">
        <row r="1">
          <cell r="J1">
            <v>1.7453292519943295E-2</v>
          </cell>
        </row>
      </sheetData>
      <sheetData sheetId="5856">
        <row r="1">
          <cell r="J1">
            <v>1.7453292519943295E-2</v>
          </cell>
        </row>
      </sheetData>
      <sheetData sheetId="5857">
        <row r="1">
          <cell r="J1">
            <v>1.7453292519943295E-2</v>
          </cell>
        </row>
      </sheetData>
      <sheetData sheetId="5858">
        <row r="1">
          <cell r="J1">
            <v>1.7453292519943295E-2</v>
          </cell>
        </row>
      </sheetData>
      <sheetData sheetId="5859">
        <row r="1">
          <cell r="J1">
            <v>1.7453292519943295E-2</v>
          </cell>
        </row>
      </sheetData>
      <sheetData sheetId="5860">
        <row r="1">
          <cell r="J1">
            <v>1.7453292519943295E-2</v>
          </cell>
        </row>
      </sheetData>
      <sheetData sheetId="5861">
        <row r="1">
          <cell r="J1">
            <v>1.7453292519943295E-2</v>
          </cell>
        </row>
      </sheetData>
      <sheetData sheetId="5862">
        <row r="1">
          <cell r="J1">
            <v>1.7453292519943295E-2</v>
          </cell>
        </row>
      </sheetData>
      <sheetData sheetId="5863">
        <row r="1">
          <cell r="J1">
            <v>1.7453292519943295E-2</v>
          </cell>
        </row>
      </sheetData>
      <sheetData sheetId="5864">
        <row r="1">
          <cell r="J1">
            <v>1.7453292519943295E-2</v>
          </cell>
        </row>
      </sheetData>
      <sheetData sheetId="5865">
        <row r="1">
          <cell r="J1">
            <v>1.7453292519943295E-2</v>
          </cell>
        </row>
      </sheetData>
      <sheetData sheetId="5866">
        <row r="1">
          <cell r="J1">
            <v>1.7453292519943295E-2</v>
          </cell>
        </row>
      </sheetData>
      <sheetData sheetId="5867">
        <row r="1">
          <cell r="J1">
            <v>1.7453292519943295E-2</v>
          </cell>
        </row>
      </sheetData>
      <sheetData sheetId="5868">
        <row r="1">
          <cell r="J1">
            <v>1.7453292519943295E-2</v>
          </cell>
        </row>
      </sheetData>
      <sheetData sheetId="5869">
        <row r="1">
          <cell r="J1">
            <v>1.7453292519943295E-2</v>
          </cell>
        </row>
      </sheetData>
      <sheetData sheetId="5870">
        <row r="1">
          <cell r="J1">
            <v>1.7453292519943295E-2</v>
          </cell>
        </row>
      </sheetData>
      <sheetData sheetId="5871">
        <row r="1">
          <cell r="J1">
            <v>1.7453292519943295E-2</v>
          </cell>
        </row>
      </sheetData>
      <sheetData sheetId="5872">
        <row r="1">
          <cell r="J1">
            <v>1.7453292519943295E-2</v>
          </cell>
        </row>
      </sheetData>
      <sheetData sheetId="5873">
        <row r="1">
          <cell r="J1">
            <v>1.7453292519943295E-2</v>
          </cell>
        </row>
      </sheetData>
      <sheetData sheetId="5874">
        <row r="1">
          <cell r="J1">
            <v>1.7453292519943295E-2</v>
          </cell>
        </row>
      </sheetData>
      <sheetData sheetId="5875">
        <row r="1">
          <cell r="J1">
            <v>1.7453292519943295E-2</v>
          </cell>
        </row>
      </sheetData>
      <sheetData sheetId="5876">
        <row r="1">
          <cell r="J1">
            <v>1.7453292519943295E-2</v>
          </cell>
        </row>
      </sheetData>
      <sheetData sheetId="5877">
        <row r="1">
          <cell r="J1">
            <v>1.7453292519943295E-2</v>
          </cell>
        </row>
      </sheetData>
      <sheetData sheetId="5878">
        <row r="1">
          <cell r="J1">
            <v>1.7453292519943295E-2</v>
          </cell>
        </row>
      </sheetData>
      <sheetData sheetId="5879">
        <row r="1">
          <cell r="J1">
            <v>1.7453292519943295E-2</v>
          </cell>
        </row>
      </sheetData>
      <sheetData sheetId="5880">
        <row r="1">
          <cell r="J1">
            <v>1.7453292519943295E-2</v>
          </cell>
        </row>
      </sheetData>
      <sheetData sheetId="5881">
        <row r="1">
          <cell r="J1">
            <v>1.7453292519943295E-2</v>
          </cell>
        </row>
      </sheetData>
      <sheetData sheetId="5882">
        <row r="1">
          <cell r="J1">
            <v>1.7453292519943295E-2</v>
          </cell>
        </row>
      </sheetData>
      <sheetData sheetId="5883">
        <row r="1">
          <cell r="J1">
            <v>1.7453292519943295E-2</v>
          </cell>
        </row>
      </sheetData>
      <sheetData sheetId="5884">
        <row r="1">
          <cell r="J1">
            <v>1.7453292519943295E-2</v>
          </cell>
        </row>
      </sheetData>
      <sheetData sheetId="5885">
        <row r="1">
          <cell r="J1">
            <v>1.7453292519943295E-2</v>
          </cell>
        </row>
      </sheetData>
      <sheetData sheetId="5886">
        <row r="1">
          <cell r="J1">
            <v>1.7453292519943295E-2</v>
          </cell>
        </row>
      </sheetData>
      <sheetData sheetId="5887">
        <row r="1">
          <cell r="J1">
            <v>1.7453292519943295E-2</v>
          </cell>
        </row>
      </sheetData>
      <sheetData sheetId="5888">
        <row r="1">
          <cell r="J1">
            <v>1.7453292519943295E-2</v>
          </cell>
        </row>
      </sheetData>
      <sheetData sheetId="5889">
        <row r="1">
          <cell r="J1">
            <v>1.7453292519943295E-2</v>
          </cell>
        </row>
      </sheetData>
      <sheetData sheetId="5890">
        <row r="1">
          <cell r="J1">
            <v>1.7453292519943295E-2</v>
          </cell>
        </row>
      </sheetData>
      <sheetData sheetId="5891">
        <row r="1">
          <cell r="J1">
            <v>1.7453292519943295E-2</v>
          </cell>
        </row>
      </sheetData>
      <sheetData sheetId="5892">
        <row r="1">
          <cell r="J1">
            <v>1.7453292519943295E-2</v>
          </cell>
        </row>
      </sheetData>
      <sheetData sheetId="5893">
        <row r="1">
          <cell r="J1">
            <v>1.7453292519943295E-2</v>
          </cell>
        </row>
      </sheetData>
      <sheetData sheetId="5894">
        <row r="1">
          <cell r="J1">
            <v>1.7453292519943295E-2</v>
          </cell>
        </row>
      </sheetData>
      <sheetData sheetId="5895">
        <row r="1">
          <cell r="J1">
            <v>1.7453292519943295E-2</v>
          </cell>
        </row>
      </sheetData>
      <sheetData sheetId="5896">
        <row r="1">
          <cell r="J1">
            <v>1.7453292519943295E-2</v>
          </cell>
        </row>
      </sheetData>
      <sheetData sheetId="5897">
        <row r="1">
          <cell r="J1">
            <v>1.7453292519943295E-2</v>
          </cell>
        </row>
      </sheetData>
      <sheetData sheetId="5898">
        <row r="1">
          <cell r="J1">
            <v>1.7453292519943295E-2</v>
          </cell>
        </row>
      </sheetData>
      <sheetData sheetId="5899">
        <row r="1">
          <cell r="J1">
            <v>1.7453292519943295E-2</v>
          </cell>
        </row>
      </sheetData>
      <sheetData sheetId="5900">
        <row r="1">
          <cell r="J1">
            <v>1.7453292519943295E-2</v>
          </cell>
        </row>
      </sheetData>
      <sheetData sheetId="5901">
        <row r="1">
          <cell r="J1">
            <v>1.7453292519943295E-2</v>
          </cell>
        </row>
      </sheetData>
      <sheetData sheetId="5902">
        <row r="1">
          <cell r="J1">
            <v>1.7453292519943295E-2</v>
          </cell>
        </row>
      </sheetData>
      <sheetData sheetId="5903">
        <row r="1">
          <cell r="J1">
            <v>1.7453292519943295E-2</v>
          </cell>
        </row>
      </sheetData>
      <sheetData sheetId="5904">
        <row r="1">
          <cell r="J1">
            <v>1.7453292519943295E-2</v>
          </cell>
        </row>
      </sheetData>
      <sheetData sheetId="5905">
        <row r="1">
          <cell r="J1">
            <v>1.7453292519943295E-2</v>
          </cell>
        </row>
      </sheetData>
      <sheetData sheetId="5906">
        <row r="1">
          <cell r="J1">
            <v>1.7453292519943295E-2</v>
          </cell>
        </row>
      </sheetData>
      <sheetData sheetId="5907">
        <row r="1">
          <cell r="J1">
            <v>1.7453292519943295E-2</v>
          </cell>
        </row>
      </sheetData>
      <sheetData sheetId="5908">
        <row r="1">
          <cell r="J1">
            <v>1.7453292519943295E-2</v>
          </cell>
        </row>
      </sheetData>
      <sheetData sheetId="5909">
        <row r="1">
          <cell r="J1">
            <v>1.7453292519943295E-2</v>
          </cell>
        </row>
      </sheetData>
      <sheetData sheetId="5910">
        <row r="1">
          <cell r="J1">
            <v>1.7453292519943295E-2</v>
          </cell>
        </row>
      </sheetData>
      <sheetData sheetId="5911">
        <row r="1">
          <cell r="J1">
            <v>1.7453292519943295E-2</v>
          </cell>
        </row>
      </sheetData>
      <sheetData sheetId="5912">
        <row r="1">
          <cell r="J1">
            <v>1.7453292519943295E-2</v>
          </cell>
        </row>
      </sheetData>
      <sheetData sheetId="5913">
        <row r="1">
          <cell r="J1">
            <v>1.7453292519943295E-2</v>
          </cell>
        </row>
      </sheetData>
      <sheetData sheetId="5914">
        <row r="1">
          <cell r="J1">
            <v>1.7453292519943295E-2</v>
          </cell>
        </row>
      </sheetData>
      <sheetData sheetId="5915">
        <row r="1">
          <cell r="J1">
            <v>1.7453292519943295E-2</v>
          </cell>
        </row>
      </sheetData>
      <sheetData sheetId="5916">
        <row r="1">
          <cell r="J1">
            <v>1.7453292519943295E-2</v>
          </cell>
        </row>
      </sheetData>
      <sheetData sheetId="5917">
        <row r="1">
          <cell r="J1">
            <v>1.7453292519943295E-2</v>
          </cell>
        </row>
      </sheetData>
      <sheetData sheetId="5918">
        <row r="1">
          <cell r="J1">
            <v>1.7453292519943295E-2</v>
          </cell>
        </row>
      </sheetData>
      <sheetData sheetId="5919">
        <row r="1">
          <cell r="J1">
            <v>1.7453292519943295E-2</v>
          </cell>
        </row>
      </sheetData>
      <sheetData sheetId="5920">
        <row r="1">
          <cell r="J1">
            <v>1.7453292519943295E-2</v>
          </cell>
        </row>
      </sheetData>
      <sheetData sheetId="5921">
        <row r="1">
          <cell r="J1">
            <v>1.7453292519943295E-2</v>
          </cell>
        </row>
      </sheetData>
      <sheetData sheetId="5922">
        <row r="1">
          <cell r="J1">
            <v>1.7453292519943295E-2</v>
          </cell>
        </row>
      </sheetData>
      <sheetData sheetId="5923">
        <row r="1">
          <cell r="J1">
            <v>1.7453292519943295E-2</v>
          </cell>
        </row>
      </sheetData>
      <sheetData sheetId="5924">
        <row r="1">
          <cell r="J1">
            <v>1.7453292519943295E-2</v>
          </cell>
        </row>
      </sheetData>
      <sheetData sheetId="5925">
        <row r="1">
          <cell r="J1">
            <v>1.7453292519943295E-2</v>
          </cell>
        </row>
      </sheetData>
      <sheetData sheetId="5926">
        <row r="1">
          <cell r="J1">
            <v>1.7453292519943295E-2</v>
          </cell>
        </row>
      </sheetData>
      <sheetData sheetId="5927">
        <row r="1">
          <cell r="J1">
            <v>1.7453292519943295E-2</v>
          </cell>
        </row>
      </sheetData>
      <sheetData sheetId="5928">
        <row r="1">
          <cell r="J1">
            <v>1.7453292519943295E-2</v>
          </cell>
        </row>
      </sheetData>
      <sheetData sheetId="5929">
        <row r="1">
          <cell r="J1">
            <v>1.7453292519943295E-2</v>
          </cell>
        </row>
      </sheetData>
      <sheetData sheetId="5930">
        <row r="1">
          <cell r="J1">
            <v>1.7453292519943295E-2</v>
          </cell>
        </row>
      </sheetData>
      <sheetData sheetId="5931">
        <row r="1">
          <cell r="J1">
            <v>1.7453292519943295E-2</v>
          </cell>
        </row>
      </sheetData>
      <sheetData sheetId="5932">
        <row r="1">
          <cell r="J1">
            <v>1.7453292519943295E-2</v>
          </cell>
        </row>
      </sheetData>
      <sheetData sheetId="5933">
        <row r="1">
          <cell r="J1">
            <v>1.7453292519943295E-2</v>
          </cell>
        </row>
      </sheetData>
      <sheetData sheetId="5934">
        <row r="1">
          <cell r="J1">
            <v>1.7453292519943295E-2</v>
          </cell>
        </row>
      </sheetData>
      <sheetData sheetId="5935">
        <row r="1">
          <cell r="J1">
            <v>1.7453292519943295E-2</v>
          </cell>
        </row>
      </sheetData>
      <sheetData sheetId="5936">
        <row r="1">
          <cell r="J1">
            <v>1.7453292519943295E-2</v>
          </cell>
        </row>
      </sheetData>
      <sheetData sheetId="5937">
        <row r="1">
          <cell r="J1">
            <v>1.7453292519943295E-2</v>
          </cell>
        </row>
      </sheetData>
      <sheetData sheetId="5938">
        <row r="1">
          <cell r="J1">
            <v>1.7453292519943295E-2</v>
          </cell>
        </row>
      </sheetData>
      <sheetData sheetId="5939">
        <row r="1">
          <cell r="J1">
            <v>1.7453292519943295E-2</v>
          </cell>
        </row>
      </sheetData>
      <sheetData sheetId="5940">
        <row r="1">
          <cell r="J1">
            <v>1.7453292519943295E-2</v>
          </cell>
        </row>
      </sheetData>
      <sheetData sheetId="5941">
        <row r="1">
          <cell r="J1">
            <v>1.7453292519943295E-2</v>
          </cell>
        </row>
      </sheetData>
      <sheetData sheetId="5942">
        <row r="1">
          <cell r="J1">
            <v>1.7453292519943295E-2</v>
          </cell>
        </row>
      </sheetData>
      <sheetData sheetId="5943">
        <row r="1">
          <cell r="J1">
            <v>1.7453292519943295E-2</v>
          </cell>
        </row>
      </sheetData>
      <sheetData sheetId="5944">
        <row r="1">
          <cell r="J1">
            <v>1.7453292519943295E-2</v>
          </cell>
        </row>
      </sheetData>
      <sheetData sheetId="5945">
        <row r="1">
          <cell r="J1">
            <v>1.7453292519943295E-2</v>
          </cell>
        </row>
      </sheetData>
      <sheetData sheetId="5946">
        <row r="1">
          <cell r="J1">
            <v>1.7453292519943295E-2</v>
          </cell>
        </row>
      </sheetData>
      <sheetData sheetId="5947">
        <row r="1">
          <cell r="J1">
            <v>1.7453292519943295E-2</v>
          </cell>
        </row>
      </sheetData>
      <sheetData sheetId="5948">
        <row r="1">
          <cell r="J1">
            <v>1.7453292519943295E-2</v>
          </cell>
        </row>
      </sheetData>
      <sheetData sheetId="5949">
        <row r="1">
          <cell r="J1">
            <v>1.7453292519943295E-2</v>
          </cell>
        </row>
      </sheetData>
      <sheetData sheetId="5950">
        <row r="1">
          <cell r="J1">
            <v>1.7453292519943295E-2</v>
          </cell>
        </row>
      </sheetData>
      <sheetData sheetId="5951">
        <row r="1">
          <cell r="J1">
            <v>1.7453292519943295E-2</v>
          </cell>
        </row>
      </sheetData>
      <sheetData sheetId="5952">
        <row r="1">
          <cell r="J1">
            <v>1.7453292519943295E-2</v>
          </cell>
        </row>
      </sheetData>
      <sheetData sheetId="5953">
        <row r="1">
          <cell r="J1">
            <v>1.7453292519943295E-2</v>
          </cell>
        </row>
      </sheetData>
      <sheetData sheetId="5954">
        <row r="1">
          <cell r="J1">
            <v>1.7453292519943295E-2</v>
          </cell>
        </row>
      </sheetData>
      <sheetData sheetId="5955">
        <row r="1">
          <cell r="J1">
            <v>1.7453292519943295E-2</v>
          </cell>
        </row>
      </sheetData>
      <sheetData sheetId="5956">
        <row r="1">
          <cell r="J1">
            <v>1.7453292519943295E-2</v>
          </cell>
        </row>
      </sheetData>
      <sheetData sheetId="5957">
        <row r="1">
          <cell r="J1">
            <v>1.7453292519943295E-2</v>
          </cell>
        </row>
      </sheetData>
      <sheetData sheetId="5958">
        <row r="1">
          <cell r="J1">
            <v>1.7453292519943295E-2</v>
          </cell>
        </row>
      </sheetData>
      <sheetData sheetId="5959">
        <row r="1">
          <cell r="J1">
            <v>1.7453292519943295E-2</v>
          </cell>
        </row>
      </sheetData>
      <sheetData sheetId="5960">
        <row r="1">
          <cell r="J1">
            <v>1.7453292519943295E-2</v>
          </cell>
        </row>
      </sheetData>
      <sheetData sheetId="5961">
        <row r="1">
          <cell r="J1">
            <v>1.7453292519943295E-2</v>
          </cell>
        </row>
      </sheetData>
      <sheetData sheetId="5962">
        <row r="1">
          <cell r="J1">
            <v>1.7453292519943295E-2</v>
          </cell>
        </row>
      </sheetData>
      <sheetData sheetId="5963">
        <row r="1">
          <cell r="J1">
            <v>1.7453292519943295E-2</v>
          </cell>
        </row>
      </sheetData>
      <sheetData sheetId="5964">
        <row r="1">
          <cell r="J1">
            <v>1.7453292519943295E-2</v>
          </cell>
        </row>
      </sheetData>
      <sheetData sheetId="5965">
        <row r="1">
          <cell r="J1">
            <v>1.7453292519943295E-2</v>
          </cell>
        </row>
      </sheetData>
      <sheetData sheetId="5966">
        <row r="1">
          <cell r="J1">
            <v>1.7453292519943295E-2</v>
          </cell>
        </row>
      </sheetData>
      <sheetData sheetId="5967">
        <row r="1">
          <cell r="J1">
            <v>1.7453292519943295E-2</v>
          </cell>
        </row>
      </sheetData>
      <sheetData sheetId="5968">
        <row r="1">
          <cell r="J1">
            <v>1.7453292519943295E-2</v>
          </cell>
        </row>
      </sheetData>
      <sheetData sheetId="5969">
        <row r="1">
          <cell r="J1">
            <v>1.7453292519943295E-2</v>
          </cell>
        </row>
      </sheetData>
      <sheetData sheetId="5970">
        <row r="1">
          <cell r="J1">
            <v>1.7453292519943295E-2</v>
          </cell>
        </row>
      </sheetData>
      <sheetData sheetId="5971">
        <row r="1">
          <cell r="J1">
            <v>1.7453292519943295E-2</v>
          </cell>
        </row>
      </sheetData>
      <sheetData sheetId="5972">
        <row r="1">
          <cell r="J1">
            <v>1.7453292519943295E-2</v>
          </cell>
        </row>
      </sheetData>
      <sheetData sheetId="5973">
        <row r="1">
          <cell r="J1">
            <v>1.7453292519943295E-2</v>
          </cell>
        </row>
      </sheetData>
      <sheetData sheetId="5974">
        <row r="1">
          <cell r="J1">
            <v>1.7453292519943295E-2</v>
          </cell>
        </row>
      </sheetData>
      <sheetData sheetId="5975">
        <row r="1">
          <cell r="J1">
            <v>1.7453292519943295E-2</v>
          </cell>
        </row>
      </sheetData>
      <sheetData sheetId="5976">
        <row r="1">
          <cell r="J1">
            <v>1.7453292519943295E-2</v>
          </cell>
        </row>
      </sheetData>
      <sheetData sheetId="5977">
        <row r="1">
          <cell r="J1">
            <v>1.7453292519943295E-2</v>
          </cell>
        </row>
      </sheetData>
      <sheetData sheetId="5978">
        <row r="1">
          <cell r="J1">
            <v>1.7453292519943295E-2</v>
          </cell>
        </row>
      </sheetData>
      <sheetData sheetId="5979">
        <row r="1">
          <cell r="J1">
            <v>1.7453292519943295E-2</v>
          </cell>
        </row>
      </sheetData>
      <sheetData sheetId="5980">
        <row r="1">
          <cell r="J1">
            <v>1.7453292519943295E-2</v>
          </cell>
        </row>
      </sheetData>
      <sheetData sheetId="5981">
        <row r="1">
          <cell r="J1">
            <v>1.7453292519943295E-2</v>
          </cell>
        </row>
      </sheetData>
      <sheetData sheetId="5982">
        <row r="1">
          <cell r="J1">
            <v>1.7453292519943295E-2</v>
          </cell>
        </row>
      </sheetData>
      <sheetData sheetId="5983">
        <row r="1">
          <cell r="J1">
            <v>1.7453292519943295E-2</v>
          </cell>
        </row>
      </sheetData>
      <sheetData sheetId="5984">
        <row r="1">
          <cell r="J1">
            <v>1.7453292519943295E-2</v>
          </cell>
        </row>
      </sheetData>
      <sheetData sheetId="5985">
        <row r="1">
          <cell r="J1">
            <v>1.7453292519943295E-2</v>
          </cell>
        </row>
      </sheetData>
      <sheetData sheetId="5986">
        <row r="1">
          <cell r="J1">
            <v>1.7453292519943295E-2</v>
          </cell>
        </row>
      </sheetData>
      <sheetData sheetId="5987">
        <row r="1">
          <cell r="J1">
            <v>1.7453292519943295E-2</v>
          </cell>
        </row>
      </sheetData>
      <sheetData sheetId="5988">
        <row r="1">
          <cell r="J1">
            <v>1.7453292519943295E-2</v>
          </cell>
        </row>
      </sheetData>
      <sheetData sheetId="5989">
        <row r="1">
          <cell r="J1">
            <v>1.7453292519943295E-2</v>
          </cell>
        </row>
      </sheetData>
      <sheetData sheetId="5990">
        <row r="1">
          <cell r="J1">
            <v>1.7453292519943295E-2</v>
          </cell>
        </row>
      </sheetData>
      <sheetData sheetId="5991">
        <row r="1">
          <cell r="J1">
            <v>1.7453292519943295E-2</v>
          </cell>
        </row>
      </sheetData>
      <sheetData sheetId="5992">
        <row r="1">
          <cell r="J1">
            <v>1.7453292519943295E-2</v>
          </cell>
        </row>
      </sheetData>
      <sheetData sheetId="5993">
        <row r="1">
          <cell r="J1">
            <v>1.7453292519943295E-2</v>
          </cell>
        </row>
      </sheetData>
      <sheetData sheetId="5994">
        <row r="1">
          <cell r="J1">
            <v>1.7453292519943295E-2</v>
          </cell>
        </row>
      </sheetData>
      <sheetData sheetId="5995">
        <row r="1">
          <cell r="J1">
            <v>1.7453292519943295E-2</v>
          </cell>
        </row>
      </sheetData>
      <sheetData sheetId="5996">
        <row r="1">
          <cell r="J1">
            <v>1.7453292519943295E-2</v>
          </cell>
        </row>
      </sheetData>
      <sheetData sheetId="5997">
        <row r="1">
          <cell r="J1">
            <v>1.7453292519943295E-2</v>
          </cell>
        </row>
      </sheetData>
      <sheetData sheetId="5998">
        <row r="1">
          <cell r="J1">
            <v>1.7453292519943295E-2</v>
          </cell>
        </row>
      </sheetData>
      <sheetData sheetId="5999">
        <row r="1">
          <cell r="J1">
            <v>1.7453292519943295E-2</v>
          </cell>
        </row>
      </sheetData>
      <sheetData sheetId="6000">
        <row r="1">
          <cell r="J1">
            <v>1.7453292519943295E-2</v>
          </cell>
        </row>
      </sheetData>
      <sheetData sheetId="6001">
        <row r="1">
          <cell r="J1">
            <v>1.7453292519943295E-2</v>
          </cell>
        </row>
      </sheetData>
      <sheetData sheetId="6002">
        <row r="1">
          <cell r="J1">
            <v>1.7453292519943295E-2</v>
          </cell>
        </row>
      </sheetData>
      <sheetData sheetId="6003">
        <row r="1">
          <cell r="J1">
            <v>1.7453292519943295E-2</v>
          </cell>
        </row>
      </sheetData>
      <sheetData sheetId="6004">
        <row r="1">
          <cell r="J1">
            <v>1.7453292519943295E-2</v>
          </cell>
        </row>
      </sheetData>
      <sheetData sheetId="6005">
        <row r="1">
          <cell r="J1">
            <v>1.7453292519943295E-2</v>
          </cell>
        </row>
      </sheetData>
      <sheetData sheetId="6006">
        <row r="1">
          <cell r="J1">
            <v>1.7453292519943295E-2</v>
          </cell>
        </row>
      </sheetData>
      <sheetData sheetId="6007">
        <row r="1">
          <cell r="J1">
            <v>1.7453292519943295E-2</v>
          </cell>
        </row>
      </sheetData>
      <sheetData sheetId="6008">
        <row r="1">
          <cell r="J1">
            <v>1.7453292519943295E-2</v>
          </cell>
        </row>
      </sheetData>
      <sheetData sheetId="6009">
        <row r="1">
          <cell r="J1">
            <v>1.7453292519943295E-2</v>
          </cell>
        </row>
      </sheetData>
      <sheetData sheetId="6010">
        <row r="1">
          <cell r="J1">
            <v>1.7453292519943295E-2</v>
          </cell>
        </row>
      </sheetData>
      <sheetData sheetId="6011">
        <row r="1">
          <cell r="J1">
            <v>1.7453292519943295E-2</v>
          </cell>
        </row>
      </sheetData>
      <sheetData sheetId="6012">
        <row r="1">
          <cell r="J1">
            <v>1.7453292519943295E-2</v>
          </cell>
        </row>
      </sheetData>
      <sheetData sheetId="6013">
        <row r="1">
          <cell r="J1">
            <v>1.7453292519943295E-2</v>
          </cell>
        </row>
      </sheetData>
      <sheetData sheetId="6014">
        <row r="1">
          <cell r="J1">
            <v>1.7453292519943295E-2</v>
          </cell>
        </row>
      </sheetData>
      <sheetData sheetId="6015">
        <row r="1">
          <cell r="J1">
            <v>1.7453292519943295E-2</v>
          </cell>
        </row>
      </sheetData>
      <sheetData sheetId="6016">
        <row r="1">
          <cell r="J1">
            <v>1.7453292519943295E-2</v>
          </cell>
        </row>
      </sheetData>
      <sheetData sheetId="6017">
        <row r="1">
          <cell r="J1">
            <v>1.7453292519943295E-2</v>
          </cell>
        </row>
      </sheetData>
      <sheetData sheetId="6018">
        <row r="1">
          <cell r="J1">
            <v>1.7453292519943295E-2</v>
          </cell>
        </row>
      </sheetData>
      <sheetData sheetId="6019">
        <row r="1">
          <cell r="J1">
            <v>1.7453292519943295E-2</v>
          </cell>
        </row>
      </sheetData>
      <sheetData sheetId="6020">
        <row r="1">
          <cell r="J1">
            <v>1.7453292519943295E-2</v>
          </cell>
        </row>
      </sheetData>
      <sheetData sheetId="6021">
        <row r="1">
          <cell r="J1">
            <v>1.7453292519943295E-2</v>
          </cell>
        </row>
      </sheetData>
      <sheetData sheetId="6022">
        <row r="1">
          <cell r="J1">
            <v>1.7453292519943295E-2</v>
          </cell>
        </row>
      </sheetData>
      <sheetData sheetId="6023">
        <row r="1">
          <cell r="J1">
            <v>1.7453292519943295E-2</v>
          </cell>
        </row>
      </sheetData>
      <sheetData sheetId="6024">
        <row r="1">
          <cell r="J1">
            <v>1.7453292519943295E-2</v>
          </cell>
        </row>
      </sheetData>
      <sheetData sheetId="6025">
        <row r="1">
          <cell r="J1">
            <v>1.7453292519943295E-2</v>
          </cell>
        </row>
      </sheetData>
      <sheetData sheetId="6026">
        <row r="1">
          <cell r="J1">
            <v>1.7453292519943295E-2</v>
          </cell>
        </row>
      </sheetData>
      <sheetData sheetId="6027">
        <row r="1">
          <cell r="J1">
            <v>1.7453292519943295E-2</v>
          </cell>
        </row>
      </sheetData>
      <sheetData sheetId="6028">
        <row r="1">
          <cell r="J1">
            <v>1.7453292519943295E-2</v>
          </cell>
        </row>
      </sheetData>
      <sheetData sheetId="6029">
        <row r="1">
          <cell r="J1">
            <v>1.7453292519943295E-2</v>
          </cell>
        </row>
      </sheetData>
      <sheetData sheetId="6030">
        <row r="1">
          <cell r="J1">
            <v>1.7453292519943295E-2</v>
          </cell>
        </row>
      </sheetData>
      <sheetData sheetId="6031">
        <row r="1">
          <cell r="J1">
            <v>1.7453292519943295E-2</v>
          </cell>
        </row>
      </sheetData>
      <sheetData sheetId="6032">
        <row r="1">
          <cell r="J1">
            <v>1.7453292519943295E-2</v>
          </cell>
        </row>
      </sheetData>
      <sheetData sheetId="6033">
        <row r="1">
          <cell r="J1">
            <v>1.7453292519943295E-2</v>
          </cell>
        </row>
      </sheetData>
      <sheetData sheetId="6034">
        <row r="1">
          <cell r="J1">
            <v>1.7453292519943295E-2</v>
          </cell>
        </row>
      </sheetData>
      <sheetData sheetId="6035">
        <row r="1">
          <cell r="J1">
            <v>1.7453292519943295E-2</v>
          </cell>
        </row>
      </sheetData>
      <sheetData sheetId="6036">
        <row r="1">
          <cell r="J1">
            <v>1.7453292519943295E-2</v>
          </cell>
        </row>
      </sheetData>
      <sheetData sheetId="6037">
        <row r="1">
          <cell r="J1">
            <v>1.7453292519943295E-2</v>
          </cell>
        </row>
      </sheetData>
      <sheetData sheetId="6038">
        <row r="1">
          <cell r="J1">
            <v>1.7453292519943295E-2</v>
          </cell>
        </row>
      </sheetData>
      <sheetData sheetId="6039">
        <row r="1">
          <cell r="J1">
            <v>1.7453292519943295E-2</v>
          </cell>
        </row>
      </sheetData>
      <sheetData sheetId="6040">
        <row r="1">
          <cell r="J1">
            <v>1.7453292519943295E-2</v>
          </cell>
        </row>
      </sheetData>
      <sheetData sheetId="6041">
        <row r="1">
          <cell r="J1">
            <v>1.7453292519943295E-2</v>
          </cell>
        </row>
      </sheetData>
      <sheetData sheetId="6042">
        <row r="1">
          <cell r="J1">
            <v>1.7453292519943295E-2</v>
          </cell>
        </row>
      </sheetData>
      <sheetData sheetId="6043">
        <row r="1">
          <cell r="J1">
            <v>1.7453292519943295E-2</v>
          </cell>
        </row>
      </sheetData>
      <sheetData sheetId="6044">
        <row r="1">
          <cell r="J1">
            <v>1.7453292519943295E-2</v>
          </cell>
        </row>
      </sheetData>
      <sheetData sheetId="6045">
        <row r="1">
          <cell r="J1">
            <v>1.7453292519943295E-2</v>
          </cell>
        </row>
      </sheetData>
      <sheetData sheetId="6046">
        <row r="1">
          <cell r="J1">
            <v>1.7453292519943295E-2</v>
          </cell>
        </row>
      </sheetData>
      <sheetData sheetId="6047">
        <row r="1">
          <cell r="J1">
            <v>1.7453292519943295E-2</v>
          </cell>
        </row>
      </sheetData>
      <sheetData sheetId="6048">
        <row r="1">
          <cell r="J1">
            <v>1.7453292519943295E-2</v>
          </cell>
        </row>
      </sheetData>
      <sheetData sheetId="6049">
        <row r="1">
          <cell r="J1">
            <v>1.7453292519943295E-2</v>
          </cell>
        </row>
      </sheetData>
      <sheetData sheetId="6050">
        <row r="1">
          <cell r="J1">
            <v>1.7453292519943295E-2</v>
          </cell>
        </row>
      </sheetData>
      <sheetData sheetId="6051">
        <row r="1">
          <cell r="J1">
            <v>1.7453292519943295E-2</v>
          </cell>
        </row>
      </sheetData>
      <sheetData sheetId="6052">
        <row r="1">
          <cell r="J1">
            <v>1.7453292519943295E-2</v>
          </cell>
        </row>
      </sheetData>
      <sheetData sheetId="6053">
        <row r="1">
          <cell r="J1">
            <v>1.7453292519943295E-2</v>
          </cell>
        </row>
      </sheetData>
      <sheetData sheetId="6054">
        <row r="1">
          <cell r="J1">
            <v>1.7453292519943295E-2</v>
          </cell>
        </row>
      </sheetData>
      <sheetData sheetId="6055">
        <row r="1">
          <cell r="J1">
            <v>1.7453292519943295E-2</v>
          </cell>
        </row>
      </sheetData>
      <sheetData sheetId="6056">
        <row r="1">
          <cell r="J1">
            <v>1.7453292519943295E-2</v>
          </cell>
        </row>
      </sheetData>
      <sheetData sheetId="6057">
        <row r="1">
          <cell r="J1">
            <v>1.7453292519943295E-2</v>
          </cell>
        </row>
      </sheetData>
      <sheetData sheetId="6058">
        <row r="1">
          <cell r="J1">
            <v>1.7453292519943295E-2</v>
          </cell>
        </row>
      </sheetData>
      <sheetData sheetId="6059">
        <row r="1">
          <cell r="J1">
            <v>1.7453292519943295E-2</v>
          </cell>
        </row>
      </sheetData>
      <sheetData sheetId="6060">
        <row r="1">
          <cell r="J1">
            <v>1.7453292519943295E-2</v>
          </cell>
        </row>
      </sheetData>
      <sheetData sheetId="6061">
        <row r="1">
          <cell r="J1">
            <v>1.7453292519943295E-2</v>
          </cell>
        </row>
      </sheetData>
      <sheetData sheetId="6062">
        <row r="1">
          <cell r="J1">
            <v>1.7453292519943295E-2</v>
          </cell>
        </row>
      </sheetData>
      <sheetData sheetId="6063">
        <row r="1">
          <cell r="J1">
            <v>1.7453292519943295E-2</v>
          </cell>
        </row>
      </sheetData>
      <sheetData sheetId="6064">
        <row r="1">
          <cell r="J1">
            <v>1.7453292519943295E-2</v>
          </cell>
        </row>
      </sheetData>
      <sheetData sheetId="6065">
        <row r="1">
          <cell r="J1">
            <v>1.7453292519943295E-2</v>
          </cell>
        </row>
      </sheetData>
      <sheetData sheetId="6066">
        <row r="1">
          <cell r="J1">
            <v>1.7453292519943295E-2</v>
          </cell>
        </row>
      </sheetData>
      <sheetData sheetId="6067">
        <row r="1">
          <cell r="J1">
            <v>1.7453292519943295E-2</v>
          </cell>
        </row>
      </sheetData>
      <sheetData sheetId="6068">
        <row r="1">
          <cell r="J1">
            <v>1.7453292519943295E-2</v>
          </cell>
        </row>
      </sheetData>
      <sheetData sheetId="6069">
        <row r="1">
          <cell r="J1">
            <v>1.7453292519943295E-2</v>
          </cell>
        </row>
      </sheetData>
      <sheetData sheetId="6070">
        <row r="1">
          <cell r="J1">
            <v>1.7453292519943295E-2</v>
          </cell>
        </row>
      </sheetData>
      <sheetData sheetId="6071">
        <row r="1">
          <cell r="J1">
            <v>1.7453292519943295E-2</v>
          </cell>
        </row>
      </sheetData>
      <sheetData sheetId="6072">
        <row r="1">
          <cell r="J1">
            <v>1.7453292519943295E-2</v>
          </cell>
        </row>
      </sheetData>
      <sheetData sheetId="6073">
        <row r="1">
          <cell r="J1">
            <v>1.7453292519943295E-2</v>
          </cell>
        </row>
      </sheetData>
      <sheetData sheetId="6074">
        <row r="1">
          <cell r="J1">
            <v>1.7453292519943295E-2</v>
          </cell>
        </row>
      </sheetData>
      <sheetData sheetId="6075">
        <row r="1">
          <cell r="J1">
            <v>1.7453292519943295E-2</v>
          </cell>
        </row>
      </sheetData>
      <sheetData sheetId="6076">
        <row r="1">
          <cell r="J1">
            <v>1.7453292519943295E-2</v>
          </cell>
        </row>
      </sheetData>
      <sheetData sheetId="6077">
        <row r="1">
          <cell r="J1">
            <v>1.7453292519943295E-2</v>
          </cell>
        </row>
      </sheetData>
      <sheetData sheetId="6078">
        <row r="1">
          <cell r="J1">
            <v>1.7453292519943295E-2</v>
          </cell>
        </row>
      </sheetData>
      <sheetData sheetId="6079">
        <row r="1">
          <cell r="J1">
            <v>1.7453292519943295E-2</v>
          </cell>
        </row>
      </sheetData>
      <sheetData sheetId="6080">
        <row r="1">
          <cell r="J1">
            <v>1.7453292519943295E-2</v>
          </cell>
        </row>
      </sheetData>
      <sheetData sheetId="6081">
        <row r="1">
          <cell r="J1">
            <v>1.7453292519943295E-2</v>
          </cell>
        </row>
      </sheetData>
      <sheetData sheetId="6082">
        <row r="1">
          <cell r="J1">
            <v>1.7453292519943295E-2</v>
          </cell>
        </row>
      </sheetData>
      <sheetData sheetId="6083">
        <row r="1">
          <cell r="J1">
            <v>1.7453292519943295E-2</v>
          </cell>
        </row>
      </sheetData>
      <sheetData sheetId="6084">
        <row r="1">
          <cell r="J1">
            <v>1.7453292519943295E-2</v>
          </cell>
        </row>
      </sheetData>
      <sheetData sheetId="6085">
        <row r="1">
          <cell r="J1">
            <v>1.7453292519943295E-2</v>
          </cell>
        </row>
      </sheetData>
      <sheetData sheetId="6086">
        <row r="1">
          <cell r="J1">
            <v>1.7453292519943295E-2</v>
          </cell>
        </row>
      </sheetData>
      <sheetData sheetId="6087">
        <row r="1">
          <cell r="J1">
            <v>1.7453292519943295E-2</v>
          </cell>
        </row>
      </sheetData>
      <sheetData sheetId="6088">
        <row r="1">
          <cell r="J1">
            <v>1.7453292519943295E-2</v>
          </cell>
        </row>
      </sheetData>
      <sheetData sheetId="6089">
        <row r="1">
          <cell r="J1">
            <v>1.7453292519943295E-2</v>
          </cell>
        </row>
      </sheetData>
      <sheetData sheetId="6090">
        <row r="1">
          <cell r="J1">
            <v>1.7453292519943295E-2</v>
          </cell>
        </row>
      </sheetData>
      <sheetData sheetId="6091">
        <row r="1">
          <cell r="J1">
            <v>1.7453292519943295E-2</v>
          </cell>
        </row>
      </sheetData>
      <sheetData sheetId="6092">
        <row r="1">
          <cell r="J1">
            <v>1.7453292519943295E-2</v>
          </cell>
        </row>
      </sheetData>
      <sheetData sheetId="6093">
        <row r="1">
          <cell r="J1">
            <v>1.7453292519943295E-2</v>
          </cell>
        </row>
      </sheetData>
      <sheetData sheetId="6094">
        <row r="1">
          <cell r="J1">
            <v>1.7453292519943295E-2</v>
          </cell>
        </row>
      </sheetData>
      <sheetData sheetId="6095">
        <row r="1">
          <cell r="J1">
            <v>1.7453292519943295E-2</v>
          </cell>
        </row>
      </sheetData>
      <sheetData sheetId="6096">
        <row r="1">
          <cell r="J1">
            <v>1.7453292519943295E-2</v>
          </cell>
        </row>
      </sheetData>
      <sheetData sheetId="6097">
        <row r="1">
          <cell r="J1">
            <v>1.7453292519943295E-2</v>
          </cell>
        </row>
      </sheetData>
      <sheetData sheetId="6098">
        <row r="1">
          <cell r="J1">
            <v>1.7453292519943295E-2</v>
          </cell>
        </row>
      </sheetData>
      <sheetData sheetId="6099">
        <row r="1">
          <cell r="J1">
            <v>1.7453292519943295E-2</v>
          </cell>
        </row>
      </sheetData>
      <sheetData sheetId="6100">
        <row r="1">
          <cell r="J1">
            <v>1.7453292519943295E-2</v>
          </cell>
        </row>
      </sheetData>
      <sheetData sheetId="6101">
        <row r="1">
          <cell r="J1">
            <v>1.7453292519943295E-2</v>
          </cell>
        </row>
      </sheetData>
      <sheetData sheetId="6102">
        <row r="1">
          <cell r="J1">
            <v>1.7453292519943295E-2</v>
          </cell>
        </row>
      </sheetData>
      <sheetData sheetId="6103">
        <row r="1">
          <cell r="J1">
            <v>1.7453292519943295E-2</v>
          </cell>
        </row>
      </sheetData>
      <sheetData sheetId="6104">
        <row r="1">
          <cell r="J1">
            <v>1.7453292519943295E-2</v>
          </cell>
        </row>
      </sheetData>
      <sheetData sheetId="6105">
        <row r="1">
          <cell r="J1">
            <v>1.7453292519943295E-2</v>
          </cell>
        </row>
      </sheetData>
      <sheetData sheetId="6106">
        <row r="1">
          <cell r="J1">
            <v>1.7453292519943295E-2</v>
          </cell>
        </row>
      </sheetData>
      <sheetData sheetId="6107">
        <row r="1">
          <cell r="J1">
            <v>1.7453292519943295E-2</v>
          </cell>
        </row>
      </sheetData>
      <sheetData sheetId="6108">
        <row r="1">
          <cell r="J1">
            <v>1.7453292519943295E-2</v>
          </cell>
        </row>
      </sheetData>
      <sheetData sheetId="6109">
        <row r="1">
          <cell r="J1">
            <v>1.7453292519943295E-2</v>
          </cell>
        </row>
      </sheetData>
      <sheetData sheetId="6110">
        <row r="1">
          <cell r="J1">
            <v>1.7453292519943295E-2</v>
          </cell>
        </row>
      </sheetData>
      <sheetData sheetId="6111">
        <row r="1">
          <cell r="J1">
            <v>1.7453292519943295E-2</v>
          </cell>
        </row>
      </sheetData>
      <sheetData sheetId="6112">
        <row r="1">
          <cell r="J1">
            <v>1.7453292519943295E-2</v>
          </cell>
        </row>
      </sheetData>
      <sheetData sheetId="6113">
        <row r="1">
          <cell r="J1">
            <v>1.7453292519943295E-2</v>
          </cell>
        </row>
      </sheetData>
      <sheetData sheetId="6114">
        <row r="1">
          <cell r="J1">
            <v>1.7453292519943295E-2</v>
          </cell>
        </row>
      </sheetData>
      <sheetData sheetId="6115">
        <row r="1">
          <cell r="J1">
            <v>1.7453292519943295E-2</v>
          </cell>
        </row>
      </sheetData>
      <sheetData sheetId="6116">
        <row r="1">
          <cell r="J1">
            <v>1.7453292519943295E-2</v>
          </cell>
        </row>
      </sheetData>
      <sheetData sheetId="6117">
        <row r="1">
          <cell r="J1">
            <v>1.7453292519943295E-2</v>
          </cell>
        </row>
      </sheetData>
      <sheetData sheetId="6118">
        <row r="1">
          <cell r="J1">
            <v>1.7453292519943295E-2</v>
          </cell>
        </row>
      </sheetData>
      <sheetData sheetId="6119">
        <row r="1">
          <cell r="J1">
            <v>1.7453292519943295E-2</v>
          </cell>
        </row>
      </sheetData>
      <sheetData sheetId="6120">
        <row r="1">
          <cell r="J1">
            <v>1.7453292519943295E-2</v>
          </cell>
        </row>
      </sheetData>
      <sheetData sheetId="6121">
        <row r="1">
          <cell r="J1">
            <v>1.7453292519943295E-2</v>
          </cell>
        </row>
      </sheetData>
      <sheetData sheetId="6122">
        <row r="1">
          <cell r="J1">
            <v>1.7453292519943295E-2</v>
          </cell>
        </row>
      </sheetData>
      <sheetData sheetId="6123">
        <row r="1">
          <cell r="J1">
            <v>1.7453292519943295E-2</v>
          </cell>
        </row>
      </sheetData>
      <sheetData sheetId="6124">
        <row r="1">
          <cell r="J1">
            <v>1.7453292519943295E-2</v>
          </cell>
        </row>
      </sheetData>
      <sheetData sheetId="6125">
        <row r="1">
          <cell r="J1">
            <v>1.7453292519943295E-2</v>
          </cell>
        </row>
      </sheetData>
      <sheetData sheetId="6126">
        <row r="1">
          <cell r="J1">
            <v>1.7453292519943295E-2</v>
          </cell>
        </row>
      </sheetData>
      <sheetData sheetId="6127">
        <row r="1">
          <cell r="J1">
            <v>1.7453292519943295E-2</v>
          </cell>
        </row>
      </sheetData>
      <sheetData sheetId="6128">
        <row r="1">
          <cell r="J1">
            <v>1.7453292519943295E-2</v>
          </cell>
        </row>
      </sheetData>
      <sheetData sheetId="6129">
        <row r="1">
          <cell r="J1">
            <v>1.7453292519943295E-2</v>
          </cell>
        </row>
      </sheetData>
      <sheetData sheetId="6130">
        <row r="1">
          <cell r="J1">
            <v>1.7453292519943295E-2</v>
          </cell>
        </row>
      </sheetData>
      <sheetData sheetId="6131">
        <row r="1">
          <cell r="J1">
            <v>1.7453292519943295E-2</v>
          </cell>
        </row>
      </sheetData>
      <sheetData sheetId="6132">
        <row r="1">
          <cell r="J1">
            <v>1.7453292519943295E-2</v>
          </cell>
        </row>
      </sheetData>
      <sheetData sheetId="6133">
        <row r="1">
          <cell r="J1">
            <v>1.7453292519943295E-2</v>
          </cell>
        </row>
      </sheetData>
      <sheetData sheetId="6134">
        <row r="1">
          <cell r="J1">
            <v>1.7453292519943295E-2</v>
          </cell>
        </row>
      </sheetData>
      <sheetData sheetId="6135">
        <row r="1">
          <cell r="J1">
            <v>1.7453292519943295E-2</v>
          </cell>
        </row>
      </sheetData>
      <sheetData sheetId="6136">
        <row r="1">
          <cell r="J1">
            <v>1.7453292519943295E-2</v>
          </cell>
        </row>
      </sheetData>
      <sheetData sheetId="6137">
        <row r="1">
          <cell r="J1">
            <v>1.7453292519943295E-2</v>
          </cell>
        </row>
      </sheetData>
      <sheetData sheetId="6138">
        <row r="1">
          <cell r="J1">
            <v>1.7453292519943295E-2</v>
          </cell>
        </row>
      </sheetData>
      <sheetData sheetId="6139">
        <row r="1">
          <cell r="J1">
            <v>1.7453292519943295E-2</v>
          </cell>
        </row>
      </sheetData>
      <sheetData sheetId="6140">
        <row r="1">
          <cell r="J1">
            <v>1.7453292519943295E-2</v>
          </cell>
        </row>
      </sheetData>
      <sheetData sheetId="6141">
        <row r="1">
          <cell r="J1">
            <v>1.7453292519943295E-2</v>
          </cell>
        </row>
      </sheetData>
      <sheetData sheetId="6142">
        <row r="1">
          <cell r="J1">
            <v>1.7453292519943295E-2</v>
          </cell>
        </row>
      </sheetData>
      <sheetData sheetId="6143">
        <row r="1">
          <cell r="J1">
            <v>1.7453292519943295E-2</v>
          </cell>
        </row>
      </sheetData>
      <sheetData sheetId="6144">
        <row r="1">
          <cell r="J1">
            <v>1.7453292519943295E-2</v>
          </cell>
        </row>
      </sheetData>
      <sheetData sheetId="6145">
        <row r="1">
          <cell r="J1">
            <v>1.7453292519943295E-2</v>
          </cell>
        </row>
      </sheetData>
      <sheetData sheetId="6146">
        <row r="1">
          <cell r="J1">
            <v>1.7453292519943295E-2</v>
          </cell>
        </row>
      </sheetData>
      <sheetData sheetId="6147">
        <row r="1">
          <cell r="J1">
            <v>1.7453292519943295E-2</v>
          </cell>
        </row>
      </sheetData>
      <sheetData sheetId="6148">
        <row r="1">
          <cell r="J1">
            <v>1.7453292519943295E-2</v>
          </cell>
        </row>
      </sheetData>
      <sheetData sheetId="6149">
        <row r="1">
          <cell r="J1">
            <v>1.7453292519943295E-2</v>
          </cell>
        </row>
      </sheetData>
      <sheetData sheetId="6150">
        <row r="1">
          <cell r="J1">
            <v>1.7453292519943295E-2</v>
          </cell>
        </row>
      </sheetData>
      <sheetData sheetId="6151">
        <row r="1">
          <cell r="J1">
            <v>1.7453292519943295E-2</v>
          </cell>
        </row>
      </sheetData>
      <sheetData sheetId="6152">
        <row r="1">
          <cell r="J1">
            <v>1.7453292519943295E-2</v>
          </cell>
        </row>
      </sheetData>
      <sheetData sheetId="6153">
        <row r="1">
          <cell r="J1">
            <v>1.7453292519943295E-2</v>
          </cell>
        </row>
      </sheetData>
      <sheetData sheetId="6154">
        <row r="1">
          <cell r="J1">
            <v>1.7453292519943295E-2</v>
          </cell>
        </row>
      </sheetData>
      <sheetData sheetId="6155">
        <row r="1">
          <cell r="J1">
            <v>1.7453292519943295E-2</v>
          </cell>
        </row>
      </sheetData>
      <sheetData sheetId="6156">
        <row r="1">
          <cell r="J1">
            <v>1.7453292519943295E-2</v>
          </cell>
        </row>
      </sheetData>
      <sheetData sheetId="6157">
        <row r="1">
          <cell r="J1">
            <v>1.7453292519943295E-2</v>
          </cell>
        </row>
      </sheetData>
      <sheetData sheetId="6158">
        <row r="1">
          <cell r="J1">
            <v>1.7453292519943295E-2</v>
          </cell>
        </row>
      </sheetData>
      <sheetData sheetId="6159">
        <row r="1">
          <cell r="J1">
            <v>1.7453292519943295E-2</v>
          </cell>
        </row>
      </sheetData>
      <sheetData sheetId="6160">
        <row r="1">
          <cell r="J1">
            <v>1.7453292519943295E-2</v>
          </cell>
        </row>
      </sheetData>
      <sheetData sheetId="6161">
        <row r="1">
          <cell r="J1">
            <v>1.7453292519943295E-2</v>
          </cell>
        </row>
      </sheetData>
      <sheetData sheetId="6162">
        <row r="1">
          <cell r="J1">
            <v>1.7453292519943295E-2</v>
          </cell>
        </row>
      </sheetData>
      <sheetData sheetId="6163">
        <row r="1">
          <cell r="J1">
            <v>1.7453292519943295E-2</v>
          </cell>
        </row>
      </sheetData>
      <sheetData sheetId="6164">
        <row r="1">
          <cell r="J1">
            <v>1.7453292519943295E-2</v>
          </cell>
        </row>
      </sheetData>
      <sheetData sheetId="6165">
        <row r="1">
          <cell r="J1">
            <v>1.7453292519943295E-2</v>
          </cell>
        </row>
      </sheetData>
      <sheetData sheetId="6166">
        <row r="1">
          <cell r="J1">
            <v>1.7453292519943295E-2</v>
          </cell>
        </row>
      </sheetData>
      <sheetData sheetId="6167">
        <row r="1">
          <cell r="J1">
            <v>1.7453292519943295E-2</v>
          </cell>
        </row>
      </sheetData>
      <sheetData sheetId="6168">
        <row r="1">
          <cell r="J1">
            <v>1.7453292519943295E-2</v>
          </cell>
        </row>
      </sheetData>
      <sheetData sheetId="6169">
        <row r="1">
          <cell r="J1">
            <v>1.7453292519943295E-2</v>
          </cell>
        </row>
      </sheetData>
      <sheetData sheetId="6170">
        <row r="1">
          <cell r="J1">
            <v>1.7453292519943295E-2</v>
          </cell>
        </row>
      </sheetData>
      <sheetData sheetId="6171">
        <row r="1">
          <cell r="J1">
            <v>1.7453292519943295E-2</v>
          </cell>
        </row>
      </sheetData>
      <sheetData sheetId="6172">
        <row r="1">
          <cell r="J1">
            <v>1.7453292519943295E-2</v>
          </cell>
        </row>
      </sheetData>
      <sheetData sheetId="6173">
        <row r="1">
          <cell r="J1">
            <v>1.7453292519943295E-2</v>
          </cell>
        </row>
      </sheetData>
      <sheetData sheetId="6174">
        <row r="1">
          <cell r="J1">
            <v>1.7453292519943295E-2</v>
          </cell>
        </row>
      </sheetData>
      <sheetData sheetId="6175">
        <row r="1">
          <cell r="J1">
            <v>1.7453292519943295E-2</v>
          </cell>
        </row>
      </sheetData>
      <sheetData sheetId="6176">
        <row r="1">
          <cell r="J1">
            <v>1.7453292519943295E-2</v>
          </cell>
        </row>
      </sheetData>
      <sheetData sheetId="6177">
        <row r="1">
          <cell r="J1">
            <v>1.7453292519943295E-2</v>
          </cell>
        </row>
      </sheetData>
      <sheetData sheetId="6178">
        <row r="1">
          <cell r="J1">
            <v>1.7453292519943295E-2</v>
          </cell>
        </row>
      </sheetData>
      <sheetData sheetId="6179">
        <row r="1">
          <cell r="J1">
            <v>1.7453292519943295E-2</v>
          </cell>
        </row>
      </sheetData>
      <sheetData sheetId="6180">
        <row r="1">
          <cell r="J1">
            <v>1.7453292519943295E-2</v>
          </cell>
        </row>
      </sheetData>
      <sheetData sheetId="6181">
        <row r="1">
          <cell r="J1">
            <v>1.7453292519943295E-2</v>
          </cell>
        </row>
      </sheetData>
      <sheetData sheetId="6182">
        <row r="1">
          <cell r="J1">
            <v>1.7453292519943295E-2</v>
          </cell>
        </row>
      </sheetData>
      <sheetData sheetId="6183">
        <row r="1">
          <cell r="J1">
            <v>1.7453292519943295E-2</v>
          </cell>
        </row>
      </sheetData>
      <sheetData sheetId="6184">
        <row r="1">
          <cell r="J1">
            <v>1.7453292519943295E-2</v>
          </cell>
        </row>
      </sheetData>
      <sheetData sheetId="6185">
        <row r="1">
          <cell r="J1">
            <v>1.7453292519943295E-2</v>
          </cell>
        </row>
      </sheetData>
      <sheetData sheetId="6186">
        <row r="1">
          <cell r="J1">
            <v>1.7453292519943295E-2</v>
          </cell>
        </row>
      </sheetData>
      <sheetData sheetId="6187">
        <row r="1">
          <cell r="J1">
            <v>1.7453292519943295E-2</v>
          </cell>
        </row>
      </sheetData>
      <sheetData sheetId="6188">
        <row r="1">
          <cell r="J1">
            <v>1.7453292519943295E-2</v>
          </cell>
        </row>
      </sheetData>
      <sheetData sheetId="6189">
        <row r="1">
          <cell r="J1">
            <v>1.7453292519943295E-2</v>
          </cell>
        </row>
      </sheetData>
      <sheetData sheetId="6190">
        <row r="1">
          <cell r="J1">
            <v>1.7453292519943295E-2</v>
          </cell>
        </row>
      </sheetData>
      <sheetData sheetId="6191">
        <row r="1">
          <cell r="J1">
            <v>1.7453292519943295E-2</v>
          </cell>
        </row>
      </sheetData>
      <sheetData sheetId="6192">
        <row r="1">
          <cell r="J1">
            <v>1.7453292519943295E-2</v>
          </cell>
        </row>
      </sheetData>
      <sheetData sheetId="6193">
        <row r="1">
          <cell r="J1">
            <v>1.7453292519943295E-2</v>
          </cell>
        </row>
      </sheetData>
      <sheetData sheetId="6194">
        <row r="1">
          <cell r="J1">
            <v>1.7453292519943295E-2</v>
          </cell>
        </row>
      </sheetData>
      <sheetData sheetId="6195">
        <row r="1">
          <cell r="J1">
            <v>1.7453292519943295E-2</v>
          </cell>
        </row>
      </sheetData>
      <sheetData sheetId="6196">
        <row r="1">
          <cell r="J1">
            <v>1.7453292519943295E-2</v>
          </cell>
        </row>
      </sheetData>
      <sheetData sheetId="6197">
        <row r="1">
          <cell r="J1">
            <v>1.7453292519943295E-2</v>
          </cell>
        </row>
      </sheetData>
      <sheetData sheetId="6198">
        <row r="1">
          <cell r="J1">
            <v>1.7453292519943295E-2</v>
          </cell>
        </row>
      </sheetData>
      <sheetData sheetId="6199">
        <row r="1">
          <cell r="J1">
            <v>1.7453292519943295E-2</v>
          </cell>
        </row>
      </sheetData>
      <sheetData sheetId="6200">
        <row r="1">
          <cell r="J1">
            <v>1.7453292519943295E-2</v>
          </cell>
        </row>
      </sheetData>
      <sheetData sheetId="6201">
        <row r="1">
          <cell r="J1">
            <v>1.7453292519943295E-2</v>
          </cell>
        </row>
      </sheetData>
      <sheetData sheetId="6202">
        <row r="1">
          <cell r="J1">
            <v>1.7453292519943295E-2</v>
          </cell>
        </row>
      </sheetData>
      <sheetData sheetId="6203">
        <row r="1">
          <cell r="J1">
            <v>1.7453292519943295E-2</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ow r="1">
          <cell r="J1">
            <v>1.7453292519943295E-2</v>
          </cell>
        </row>
      </sheetData>
      <sheetData sheetId="6208">
        <row r="1">
          <cell r="J1">
            <v>1.7453292519943295E-2</v>
          </cell>
        </row>
      </sheetData>
      <sheetData sheetId="6209">
        <row r="1">
          <cell r="J1">
            <v>1.7453292519943295E-2</v>
          </cell>
        </row>
      </sheetData>
      <sheetData sheetId="6210">
        <row r="1">
          <cell r="J1">
            <v>1.7453292519943295E-2</v>
          </cell>
        </row>
      </sheetData>
      <sheetData sheetId="6211">
        <row r="1">
          <cell r="J1">
            <v>1.7453292519943295E-2</v>
          </cell>
        </row>
      </sheetData>
      <sheetData sheetId="6212">
        <row r="1">
          <cell r="J1">
            <v>1.7453292519943295E-2</v>
          </cell>
        </row>
      </sheetData>
      <sheetData sheetId="6213">
        <row r="1">
          <cell r="J1">
            <v>1.7453292519943295E-2</v>
          </cell>
        </row>
      </sheetData>
      <sheetData sheetId="6214">
        <row r="1">
          <cell r="J1">
            <v>1.7453292519943295E-2</v>
          </cell>
        </row>
      </sheetData>
      <sheetData sheetId="6215">
        <row r="1">
          <cell r="J1">
            <v>1.7453292519943295E-2</v>
          </cell>
        </row>
      </sheetData>
      <sheetData sheetId="6216">
        <row r="1">
          <cell r="J1">
            <v>1.7453292519943295E-2</v>
          </cell>
        </row>
      </sheetData>
      <sheetData sheetId="6217">
        <row r="1">
          <cell r="J1">
            <v>1.7453292519943295E-2</v>
          </cell>
        </row>
      </sheetData>
      <sheetData sheetId="6218">
        <row r="1">
          <cell r="J1">
            <v>1.7453292519943295E-2</v>
          </cell>
        </row>
      </sheetData>
      <sheetData sheetId="6219">
        <row r="1">
          <cell r="J1">
            <v>1.7453292519943295E-2</v>
          </cell>
        </row>
      </sheetData>
      <sheetData sheetId="6220">
        <row r="1">
          <cell r="J1">
            <v>1.7453292519943295E-2</v>
          </cell>
        </row>
      </sheetData>
      <sheetData sheetId="6221">
        <row r="1">
          <cell r="J1">
            <v>1.7453292519943295E-2</v>
          </cell>
        </row>
      </sheetData>
      <sheetData sheetId="6222">
        <row r="1">
          <cell r="J1">
            <v>1.7453292519943295E-2</v>
          </cell>
        </row>
      </sheetData>
      <sheetData sheetId="6223">
        <row r="1">
          <cell r="J1">
            <v>1.7453292519943295E-2</v>
          </cell>
        </row>
      </sheetData>
      <sheetData sheetId="6224">
        <row r="1">
          <cell r="J1">
            <v>1.7453292519943295E-2</v>
          </cell>
        </row>
      </sheetData>
      <sheetData sheetId="6225">
        <row r="1">
          <cell r="J1">
            <v>1.7453292519943295E-2</v>
          </cell>
        </row>
      </sheetData>
      <sheetData sheetId="6226">
        <row r="1">
          <cell r="J1">
            <v>1.7453292519943295E-2</v>
          </cell>
        </row>
      </sheetData>
      <sheetData sheetId="6227">
        <row r="1">
          <cell r="J1">
            <v>1.7453292519943295E-2</v>
          </cell>
        </row>
      </sheetData>
      <sheetData sheetId="6228">
        <row r="1">
          <cell r="J1">
            <v>1.7453292519943295E-2</v>
          </cell>
        </row>
      </sheetData>
      <sheetData sheetId="6229">
        <row r="1">
          <cell r="J1">
            <v>1.7453292519943295E-2</v>
          </cell>
        </row>
      </sheetData>
      <sheetData sheetId="6230">
        <row r="1">
          <cell r="J1">
            <v>1.7453292519943295E-2</v>
          </cell>
        </row>
      </sheetData>
      <sheetData sheetId="6231">
        <row r="1">
          <cell r="J1">
            <v>1.7453292519943295E-2</v>
          </cell>
        </row>
      </sheetData>
      <sheetData sheetId="6232">
        <row r="1">
          <cell r="J1">
            <v>1.7453292519943295E-2</v>
          </cell>
        </row>
      </sheetData>
      <sheetData sheetId="6233">
        <row r="1">
          <cell r="J1">
            <v>1.7453292519943295E-2</v>
          </cell>
        </row>
      </sheetData>
      <sheetData sheetId="6234">
        <row r="1">
          <cell r="J1">
            <v>1.7453292519943295E-2</v>
          </cell>
        </row>
      </sheetData>
      <sheetData sheetId="6235">
        <row r="1">
          <cell r="J1">
            <v>1.7453292519943295E-2</v>
          </cell>
        </row>
      </sheetData>
      <sheetData sheetId="6236">
        <row r="1">
          <cell r="J1">
            <v>1.7453292519943295E-2</v>
          </cell>
        </row>
      </sheetData>
      <sheetData sheetId="6237">
        <row r="1">
          <cell r="J1">
            <v>1.7453292519943295E-2</v>
          </cell>
        </row>
      </sheetData>
      <sheetData sheetId="6238">
        <row r="1">
          <cell r="J1">
            <v>1.7453292519943295E-2</v>
          </cell>
        </row>
      </sheetData>
      <sheetData sheetId="6239">
        <row r="1">
          <cell r="J1">
            <v>1.7453292519943295E-2</v>
          </cell>
        </row>
      </sheetData>
      <sheetData sheetId="6240">
        <row r="1">
          <cell r="J1">
            <v>1.7453292519943295E-2</v>
          </cell>
        </row>
      </sheetData>
      <sheetData sheetId="6241">
        <row r="1">
          <cell r="J1">
            <v>1.7453292519943295E-2</v>
          </cell>
        </row>
      </sheetData>
      <sheetData sheetId="6242">
        <row r="1">
          <cell r="J1">
            <v>1.7453292519943295E-2</v>
          </cell>
        </row>
      </sheetData>
      <sheetData sheetId="6243">
        <row r="1">
          <cell r="J1">
            <v>1.7453292519943295E-2</v>
          </cell>
        </row>
      </sheetData>
      <sheetData sheetId="6244">
        <row r="1">
          <cell r="J1">
            <v>1.7453292519943295E-2</v>
          </cell>
        </row>
      </sheetData>
      <sheetData sheetId="6245">
        <row r="1">
          <cell r="J1">
            <v>1.7453292519943295E-2</v>
          </cell>
        </row>
      </sheetData>
      <sheetData sheetId="6246">
        <row r="1">
          <cell r="J1">
            <v>1.7453292519943295E-2</v>
          </cell>
        </row>
      </sheetData>
      <sheetData sheetId="6247">
        <row r="1">
          <cell r="J1">
            <v>1.7453292519943295E-2</v>
          </cell>
        </row>
      </sheetData>
      <sheetData sheetId="6248">
        <row r="1">
          <cell r="J1">
            <v>1.7453292519943295E-2</v>
          </cell>
        </row>
      </sheetData>
      <sheetData sheetId="6249">
        <row r="1">
          <cell r="J1">
            <v>1.7453292519943295E-2</v>
          </cell>
        </row>
      </sheetData>
      <sheetData sheetId="6250">
        <row r="1">
          <cell r="J1">
            <v>1.7453292519943295E-2</v>
          </cell>
        </row>
      </sheetData>
      <sheetData sheetId="6251">
        <row r="1">
          <cell r="J1">
            <v>1.7453292519943295E-2</v>
          </cell>
        </row>
      </sheetData>
      <sheetData sheetId="6252">
        <row r="1">
          <cell r="J1">
            <v>1.7453292519943295E-2</v>
          </cell>
        </row>
      </sheetData>
      <sheetData sheetId="6253">
        <row r="1">
          <cell r="J1">
            <v>1.7453292519943295E-2</v>
          </cell>
        </row>
      </sheetData>
      <sheetData sheetId="6254">
        <row r="1">
          <cell r="J1">
            <v>1.7453292519943295E-2</v>
          </cell>
        </row>
      </sheetData>
      <sheetData sheetId="6255">
        <row r="1">
          <cell r="J1">
            <v>1.7453292519943295E-2</v>
          </cell>
        </row>
      </sheetData>
      <sheetData sheetId="6256">
        <row r="1">
          <cell r="J1">
            <v>1.7453292519943295E-2</v>
          </cell>
        </row>
      </sheetData>
      <sheetData sheetId="6257">
        <row r="1">
          <cell r="J1">
            <v>1.7453292519943295E-2</v>
          </cell>
        </row>
      </sheetData>
      <sheetData sheetId="6258">
        <row r="1">
          <cell r="J1">
            <v>1.7453292519943295E-2</v>
          </cell>
        </row>
      </sheetData>
      <sheetData sheetId="6259">
        <row r="1">
          <cell r="J1">
            <v>1.7453292519943295E-2</v>
          </cell>
        </row>
      </sheetData>
      <sheetData sheetId="6260">
        <row r="1">
          <cell r="J1">
            <v>1.7453292519943295E-2</v>
          </cell>
        </row>
      </sheetData>
      <sheetData sheetId="6261">
        <row r="1">
          <cell r="J1">
            <v>1.7453292519943295E-2</v>
          </cell>
        </row>
      </sheetData>
      <sheetData sheetId="6262">
        <row r="1">
          <cell r="J1">
            <v>1.7453292519943295E-2</v>
          </cell>
        </row>
      </sheetData>
      <sheetData sheetId="6263">
        <row r="1">
          <cell r="J1">
            <v>1.7453292519943295E-2</v>
          </cell>
        </row>
      </sheetData>
      <sheetData sheetId="6264">
        <row r="1">
          <cell r="J1">
            <v>1.7453292519943295E-2</v>
          </cell>
        </row>
      </sheetData>
      <sheetData sheetId="6265">
        <row r="1">
          <cell r="J1">
            <v>1.7453292519943295E-2</v>
          </cell>
        </row>
      </sheetData>
      <sheetData sheetId="6266">
        <row r="1">
          <cell r="J1">
            <v>1.7453292519943295E-2</v>
          </cell>
        </row>
      </sheetData>
      <sheetData sheetId="6267">
        <row r="1">
          <cell r="J1">
            <v>1.7453292519943295E-2</v>
          </cell>
        </row>
      </sheetData>
      <sheetData sheetId="6268">
        <row r="1">
          <cell r="J1">
            <v>1.7453292519943295E-2</v>
          </cell>
        </row>
      </sheetData>
      <sheetData sheetId="6269">
        <row r="1">
          <cell r="J1">
            <v>1.7453292519943295E-2</v>
          </cell>
        </row>
      </sheetData>
      <sheetData sheetId="6270">
        <row r="1">
          <cell r="J1">
            <v>1.7453292519943295E-2</v>
          </cell>
        </row>
      </sheetData>
      <sheetData sheetId="6271">
        <row r="1">
          <cell r="J1">
            <v>1.7453292519943295E-2</v>
          </cell>
        </row>
      </sheetData>
      <sheetData sheetId="6272">
        <row r="1">
          <cell r="J1">
            <v>1.7453292519943295E-2</v>
          </cell>
        </row>
      </sheetData>
      <sheetData sheetId="6273">
        <row r="1">
          <cell r="J1">
            <v>1.7453292519943295E-2</v>
          </cell>
        </row>
      </sheetData>
      <sheetData sheetId="6274">
        <row r="1">
          <cell r="J1">
            <v>1.7453292519943295E-2</v>
          </cell>
        </row>
      </sheetData>
      <sheetData sheetId="6275">
        <row r="1">
          <cell r="J1">
            <v>1.7453292519943295E-2</v>
          </cell>
        </row>
      </sheetData>
      <sheetData sheetId="6276">
        <row r="1">
          <cell r="J1">
            <v>1.7453292519943295E-2</v>
          </cell>
        </row>
      </sheetData>
      <sheetData sheetId="6277">
        <row r="1">
          <cell r="J1">
            <v>1.7453292519943295E-2</v>
          </cell>
        </row>
      </sheetData>
      <sheetData sheetId="6278">
        <row r="1">
          <cell r="J1">
            <v>1.7453292519943295E-2</v>
          </cell>
        </row>
      </sheetData>
      <sheetData sheetId="6279">
        <row r="1">
          <cell r="J1">
            <v>1.7453292519943295E-2</v>
          </cell>
        </row>
      </sheetData>
      <sheetData sheetId="6280">
        <row r="1">
          <cell r="J1">
            <v>1.7453292519943295E-2</v>
          </cell>
        </row>
      </sheetData>
      <sheetData sheetId="6281">
        <row r="1">
          <cell r="J1">
            <v>1.7453292519943295E-2</v>
          </cell>
        </row>
      </sheetData>
      <sheetData sheetId="6282">
        <row r="1">
          <cell r="J1">
            <v>1.7453292519943295E-2</v>
          </cell>
        </row>
      </sheetData>
      <sheetData sheetId="6283">
        <row r="1">
          <cell r="J1">
            <v>1.7453292519943295E-2</v>
          </cell>
        </row>
      </sheetData>
      <sheetData sheetId="6284">
        <row r="1">
          <cell r="J1">
            <v>1.7453292519943295E-2</v>
          </cell>
        </row>
      </sheetData>
      <sheetData sheetId="6285">
        <row r="1">
          <cell r="J1">
            <v>1.7453292519943295E-2</v>
          </cell>
        </row>
      </sheetData>
      <sheetData sheetId="6286">
        <row r="1">
          <cell r="J1">
            <v>1.7453292519943295E-2</v>
          </cell>
        </row>
      </sheetData>
      <sheetData sheetId="6287">
        <row r="1">
          <cell r="J1">
            <v>1.7453292519943295E-2</v>
          </cell>
        </row>
      </sheetData>
      <sheetData sheetId="6288">
        <row r="1">
          <cell r="J1">
            <v>1.7453292519943295E-2</v>
          </cell>
        </row>
      </sheetData>
      <sheetData sheetId="6289">
        <row r="1">
          <cell r="J1">
            <v>1.7453292519943295E-2</v>
          </cell>
        </row>
      </sheetData>
      <sheetData sheetId="6290">
        <row r="1">
          <cell r="J1">
            <v>1.7453292519943295E-2</v>
          </cell>
        </row>
      </sheetData>
      <sheetData sheetId="6291">
        <row r="1">
          <cell r="J1">
            <v>1.7453292519943295E-2</v>
          </cell>
        </row>
      </sheetData>
      <sheetData sheetId="6292">
        <row r="1">
          <cell r="J1">
            <v>1.7453292519943295E-2</v>
          </cell>
        </row>
      </sheetData>
      <sheetData sheetId="6293">
        <row r="1">
          <cell r="J1">
            <v>1.7453292519943295E-2</v>
          </cell>
        </row>
      </sheetData>
      <sheetData sheetId="6294">
        <row r="1">
          <cell r="J1">
            <v>1.7453292519943295E-2</v>
          </cell>
        </row>
      </sheetData>
      <sheetData sheetId="6295">
        <row r="1">
          <cell r="J1">
            <v>1.7453292519943295E-2</v>
          </cell>
        </row>
      </sheetData>
      <sheetData sheetId="6296">
        <row r="1">
          <cell r="J1">
            <v>1.7453292519943295E-2</v>
          </cell>
        </row>
      </sheetData>
      <sheetData sheetId="6297">
        <row r="1">
          <cell r="J1">
            <v>1.7453292519943295E-2</v>
          </cell>
        </row>
      </sheetData>
      <sheetData sheetId="6298">
        <row r="1">
          <cell r="J1">
            <v>1.7453292519943295E-2</v>
          </cell>
        </row>
      </sheetData>
      <sheetData sheetId="6299">
        <row r="1">
          <cell r="J1">
            <v>1.7453292519943295E-2</v>
          </cell>
        </row>
      </sheetData>
      <sheetData sheetId="6300">
        <row r="1">
          <cell r="J1">
            <v>1.7453292519943295E-2</v>
          </cell>
        </row>
      </sheetData>
      <sheetData sheetId="6301">
        <row r="1">
          <cell r="J1">
            <v>1.7453292519943295E-2</v>
          </cell>
        </row>
      </sheetData>
      <sheetData sheetId="6302">
        <row r="1">
          <cell r="J1">
            <v>1.7453292519943295E-2</v>
          </cell>
        </row>
      </sheetData>
      <sheetData sheetId="6303">
        <row r="1">
          <cell r="J1">
            <v>1.7453292519943295E-2</v>
          </cell>
        </row>
      </sheetData>
      <sheetData sheetId="6304">
        <row r="1">
          <cell r="J1">
            <v>1.7453292519943295E-2</v>
          </cell>
        </row>
      </sheetData>
      <sheetData sheetId="6305">
        <row r="1">
          <cell r="J1">
            <v>1.7453292519943295E-2</v>
          </cell>
        </row>
      </sheetData>
      <sheetData sheetId="6306">
        <row r="1">
          <cell r="J1">
            <v>1.7453292519943295E-2</v>
          </cell>
        </row>
      </sheetData>
      <sheetData sheetId="6307">
        <row r="1">
          <cell r="J1">
            <v>1.7453292519943295E-2</v>
          </cell>
        </row>
      </sheetData>
      <sheetData sheetId="6308">
        <row r="1">
          <cell r="J1">
            <v>1.7453292519943295E-2</v>
          </cell>
        </row>
      </sheetData>
      <sheetData sheetId="6309">
        <row r="1">
          <cell r="J1">
            <v>1.7453292519943295E-2</v>
          </cell>
        </row>
      </sheetData>
      <sheetData sheetId="6310">
        <row r="1">
          <cell r="J1">
            <v>1.7453292519943295E-2</v>
          </cell>
        </row>
      </sheetData>
      <sheetData sheetId="6311">
        <row r="1">
          <cell r="J1">
            <v>1.7453292519943295E-2</v>
          </cell>
        </row>
      </sheetData>
      <sheetData sheetId="6312">
        <row r="1">
          <cell r="J1">
            <v>1.7453292519943295E-2</v>
          </cell>
        </row>
      </sheetData>
      <sheetData sheetId="6313">
        <row r="1">
          <cell r="J1">
            <v>1.7453292519943295E-2</v>
          </cell>
        </row>
      </sheetData>
      <sheetData sheetId="6314">
        <row r="1">
          <cell r="J1">
            <v>1.7453292519943295E-2</v>
          </cell>
        </row>
      </sheetData>
      <sheetData sheetId="6315">
        <row r="1">
          <cell r="J1">
            <v>1.7453292519943295E-2</v>
          </cell>
        </row>
      </sheetData>
      <sheetData sheetId="6316">
        <row r="1">
          <cell r="J1">
            <v>1.7453292519943295E-2</v>
          </cell>
        </row>
      </sheetData>
      <sheetData sheetId="6317">
        <row r="1">
          <cell r="J1">
            <v>1.7453292519943295E-2</v>
          </cell>
        </row>
      </sheetData>
      <sheetData sheetId="6318">
        <row r="1">
          <cell r="J1">
            <v>1.7453292519943295E-2</v>
          </cell>
        </row>
      </sheetData>
      <sheetData sheetId="6319">
        <row r="1">
          <cell r="J1">
            <v>1.7453292519943295E-2</v>
          </cell>
        </row>
      </sheetData>
      <sheetData sheetId="6320">
        <row r="1">
          <cell r="J1">
            <v>1.7453292519943295E-2</v>
          </cell>
        </row>
      </sheetData>
      <sheetData sheetId="6321">
        <row r="1">
          <cell r="J1">
            <v>1.7453292519943295E-2</v>
          </cell>
        </row>
      </sheetData>
      <sheetData sheetId="6322">
        <row r="1">
          <cell r="J1">
            <v>1.7453292519943295E-2</v>
          </cell>
        </row>
      </sheetData>
      <sheetData sheetId="6323">
        <row r="1">
          <cell r="J1">
            <v>1.7453292519943295E-2</v>
          </cell>
        </row>
      </sheetData>
      <sheetData sheetId="6324">
        <row r="1">
          <cell r="J1">
            <v>1.7453292519943295E-2</v>
          </cell>
        </row>
      </sheetData>
      <sheetData sheetId="6325">
        <row r="1">
          <cell r="J1">
            <v>1.7453292519943295E-2</v>
          </cell>
        </row>
      </sheetData>
      <sheetData sheetId="6326">
        <row r="1">
          <cell r="J1">
            <v>1.7453292519943295E-2</v>
          </cell>
        </row>
      </sheetData>
      <sheetData sheetId="6327">
        <row r="1">
          <cell r="J1">
            <v>1.7453292519943295E-2</v>
          </cell>
        </row>
      </sheetData>
      <sheetData sheetId="6328">
        <row r="1">
          <cell r="J1">
            <v>1.7453292519943295E-2</v>
          </cell>
        </row>
      </sheetData>
      <sheetData sheetId="6329">
        <row r="1">
          <cell r="J1">
            <v>1.7453292519943295E-2</v>
          </cell>
        </row>
      </sheetData>
      <sheetData sheetId="6330">
        <row r="1">
          <cell r="J1">
            <v>1.7453292519943295E-2</v>
          </cell>
        </row>
      </sheetData>
      <sheetData sheetId="6331">
        <row r="1">
          <cell r="J1">
            <v>1.7453292519943295E-2</v>
          </cell>
        </row>
      </sheetData>
      <sheetData sheetId="6332">
        <row r="1">
          <cell r="J1">
            <v>1.7453292519943295E-2</v>
          </cell>
        </row>
      </sheetData>
      <sheetData sheetId="6333">
        <row r="1">
          <cell r="J1">
            <v>1.7453292519943295E-2</v>
          </cell>
        </row>
      </sheetData>
      <sheetData sheetId="6334">
        <row r="1">
          <cell r="J1">
            <v>1.7453292519943295E-2</v>
          </cell>
        </row>
      </sheetData>
      <sheetData sheetId="6335">
        <row r="1">
          <cell r="J1">
            <v>1.7453292519943295E-2</v>
          </cell>
        </row>
      </sheetData>
      <sheetData sheetId="6336">
        <row r="1">
          <cell r="J1">
            <v>1.7453292519943295E-2</v>
          </cell>
        </row>
      </sheetData>
      <sheetData sheetId="6337">
        <row r="1">
          <cell r="J1">
            <v>1.7453292519943295E-2</v>
          </cell>
        </row>
      </sheetData>
      <sheetData sheetId="6338">
        <row r="1">
          <cell r="J1">
            <v>1.7453292519943295E-2</v>
          </cell>
        </row>
      </sheetData>
      <sheetData sheetId="6339">
        <row r="1">
          <cell r="J1">
            <v>1.7453292519943295E-2</v>
          </cell>
        </row>
      </sheetData>
      <sheetData sheetId="6340">
        <row r="1">
          <cell r="J1">
            <v>1.7453292519943295E-2</v>
          </cell>
        </row>
      </sheetData>
      <sheetData sheetId="6341">
        <row r="1">
          <cell r="J1">
            <v>1.7453292519943295E-2</v>
          </cell>
        </row>
      </sheetData>
      <sheetData sheetId="6342">
        <row r="1">
          <cell r="J1">
            <v>1.7453292519943295E-2</v>
          </cell>
        </row>
      </sheetData>
      <sheetData sheetId="6343">
        <row r="1">
          <cell r="J1">
            <v>1.7453292519943295E-2</v>
          </cell>
        </row>
      </sheetData>
      <sheetData sheetId="6344">
        <row r="1">
          <cell r="J1">
            <v>1.7453292519943295E-2</v>
          </cell>
        </row>
      </sheetData>
      <sheetData sheetId="6345">
        <row r="1">
          <cell r="J1">
            <v>1.7453292519943295E-2</v>
          </cell>
        </row>
      </sheetData>
      <sheetData sheetId="6346">
        <row r="1">
          <cell r="J1">
            <v>1.7453292519943295E-2</v>
          </cell>
        </row>
      </sheetData>
      <sheetData sheetId="6347">
        <row r="1">
          <cell r="J1">
            <v>1.7453292519943295E-2</v>
          </cell>
        </row>
      </sheetData>
      <sheetData sheetId="6348">
        <row r="1">
          <cell r="J1">
            <v>1.7453292519943295E-2</v>
          </cell>
        </row>
      </sheetData>
      <sheetData sheetId="6349">
        <row r="1">
          <cell r="J1">
            <v>1.7453292519943295E-2</v>
          </cell>
        </row>
      </sheetData>
      <sheetData sheetId="6350">
        <row r="1">
          <cell r="J1">
            <v>1.7453292519943295E-2</v>
          </cell>
        </row>
      </sheetData>
      <sheetData sheetId="6351">
        <row r="1">
          <cell r="J1">
            <v>1.7453292519943295E-2</v>
          </cell>
        </row>
      </sheetData>
      <sheetData sheetId="6352">
        <row r="1">
          <cell r="J1">
            <v>1.7453292519943295E-2</v>
          </cell>
        </row>
      </sheetData>
      <sheetData sheetId="6353">
        <row r="1">
          <cell r="J1">
            <v>1.7453292519943295E-2</v>
          </cell>
        </row>
      </sheetData>
      <sheetData sheetId="6354">
        <row r="1">
          <cell r="J1">
            <v>1.7453292519943295E-2</v>
          </cell>
        </row>
      </sheetData>
      <sheetData sheetId="6355">
        <row r="1">
          <cell r="J1">
            <v>1.7453292519943295E-2</v>
          </cell>
        </row>
      </sheetData>
      <sheetData sheetId="6356">
        <row r="1">
          <cell r="J1">
            <v>1.7453292519943295E-2</v>
          </cell>
        </row>
      </sheetData>
      <sheetData sheetId="6357">
        <row r="1">
          <cell r="J1">
            <v>1.7453292519943295E-2</v>
          </cell>
        </row>
      </sheetData>
      <sheetData sheetId="6358">
        <row r="1">
          <cell r="J1">
            <v>1.7453292519943295E-2</v>
          </cell>
        </row>
      </sheetData>
      <sheetData sheetId="6359">
        <row r="1">
          <cell r="J1">
            <v>1.7453292519943295E-2</v>
          </cell>
        </row>
      </sheetData>
      <sheetData sheetId="6360">
        <row r="1">
          <cell r="J1">
            <v>1.7453292519943295E-2</v>
          </cell>
        </row>
      </sheetData>
      <sheetData sheetId="6361">
        <row r="1">
          <cell r="J1">
            <v>1.7453292519943295E-2</v>
          </cell>
        </row>
      </sheetData>
      <sheetData sheetId="6362">
        <row r="1">
          <cell r="J1">
            <v>1.7453292519943295E-2</v>
          </cell>
        </row>
      </sheetData>
      <sheetData sheetId="6363">
        <row r="1">
          <cell r="J1">
            <v>1.7453292519943295E-2</v>
          </cell>
        </row>
      </sheetData>
      <sheetData sheetId="6364">
        <row r="1">
          <cell r="J1">
            <v>1.7453292519943295E-2</v>
          </cell>
        </row>
      </sheetData>
      <sheetData sheetId="6365">
        <row r="1">
          <cell r="J1">
            <v>1.7453292519943295E-2</v>
          </cell>
        </row>
      </sheetData>
      <sheetData sheetId="6366">
        <row r="1">
          <cell r="J1">
            <v>1.7453292519943295E-2</v>
          </cell>
        </row>
      </sheetData>
      <sheetData sheetId="6367">
        <row r="1">
          <cell r="J1">
            <v>1.7453292519943295E-2</v>
          </cell>
        </row>
      </sheetData>
      <sheetData sheetId="6368">
        <row r="1">
          <cell r="J1">
            <v>1.7453292519943295E-2</v>
          </cell>
        </row>
      </sheetData>
      <sheetData sheetId="6369">
        <row r="1">
          <cell r="J1">
            <v>1.7453292519943295E-2</v>
          </cell>
        </row>
      </sheetData>
      <sheetData sheetId="6370">
        <row r="1">
          <cell r="J1">
            <v>1.7453292519943295E-2</v>
          </cell>
        </row>
      </sheetData>
      <sheetData sheetId="6371">
        <row r="1">
          <cell r="J1">
            <v>1.7453292519943295E-2</v>
          </cell>
        </row>
      </sheetData>
      <sheetData sheetId="6372">
        <row r="1">
          <cell r="J1">
            <v>1.7453292519943295E-2</v>
          </cell>
        </row>
      </sheetData>
      <sheetData sheetId="6373">
        <row r="1">
          <cell r="J1">
            <v>1.7453292519943295E-2</v>
          </cell>
        </row>
      </sheetData>
      <sheetData sheetId="6374">
        <row r="1">
          <cell r="J1">
            <v>1.7453292519943295E-2</v>
          </cell>
        </row>
      </sheetData>
      <sheetData sheetId="6375">
        <row r="1">
          <cell r="J1">
            <v>1.7453292519943295E-2</v>
          </cell>
        </row>
      </sheetData>
      <sheetData sheetId="6376">
        <row r="1">
          <cell r="J1">
            <v>1.7453292519943295E-2</v>
          </cell>
        </row>
      </sheetData>
      <sheetData sheetId="6377">
        <row r="1">
          <cell r="J1">
            <v>1.7453292519943295E-2</v>
          </cell>
        </row>
      </sheetData>
      <sheetData sheetId="6378">
        <row r="1">
          <cell r="J1">
            <v>1.7453292519943295E-2</v>
          </cell>
        </row>
      </sheetData>
      <sheetData sheetId="6379">
        <row r="1">
          <cell r="J1">
            <v>1.7453292519943295E-2</v>
          </cell>
        </row>
      </sheetData>
      <sheetData sheetId="6380">
        <row r="1">
          <cell r="J1">
            <v>1.7453292519943295E-2</v>
          </cell>
        </row>
      </sheetData>
      <sheetData sheetId="6381">
        <row r="1">
          <cell r="J1">
            <v>1.7453292519943295E-2</v>
          </cell>
        </row>
      </sheetData>
      <sheetData sheetId="6382">
        <row r="1">
          <cell r="J1">
            <v>1.7453292519943295E-2</v>
          </cell>
        </row>
      </sheetData>
      <sheetData sheetId="6383">
        <row r="1">
          <cell r="J1">
            <v>1.7453292519943295E-2</v>
          </cell>
        </row>
      </sheetData>
      <sheetData sheetId="6384">
        <row r="1">
          <cell r="J1">
            <v>1.7453292519943295E-2</v>
          </cell>
        </row>
      </sheetData>
      <sheetData sheetId="6385">
        <row r="1">
          <cell r="J1">
            <v>1.7453292519943295E-2</v>
          </cell>
        </row>
      </sheetData>
      <sheetData sheetId="6386">
        <row r="1">
          <cell r="J1">
            <v>1.7453292519943295E-2</v>
          </cell>
        </row>
      </sheetData>
      <sheetData sheetId="6387">
        <row r="1">
          <cell r="J1">
            <v>1.7453292519943295E-2</v>
          </cell>
        </row>
      </sheetData>
      <sheetData sheetId="6388">
        <row r="1">
          <cell r="J1">
            <v>1.7453292519943295E-2</v>
          </cell>
        </row>
      </sheetData>
      <sheetData sheetId="6389">
        <row r="1">
          <cell r="J1">
            <v>1.7453292519943295E-2</v>
          </cell>
        </row>
      </sheetData>
      <sheetData sheetId="6390">
        <row r="1">
          <cell r="J1">
            <v>1.7453292519943295E-2</v>
          </cell>
        </row>
      </sheetData>
      <sheetData sheetId="6391">
        <row r="1">
          <cell r="J1">
            <v>1.7453292519943295E-2</v>
          </cell>
        </row>
      </sheetData>
      <sheetData sheetId="6392">
        <row r="1">
          <cell r="J1">
            <v>1.7453292519943295E-2</v>
          </cell>
        </row>
      </sheetData>
      <sheetData sheetId="6393">
        <row r="1">
          <cell r="J1">
            <v>1.7453292519943295E-2</v>
          </cell>
        </row>
      </sheetData>
      <sheetData sheetId="6394">
        <row r="1">
          <cell r="J1">
            <v>1.7453292519943295E-2</v>
          </cell>
        </row>
      </sheetData>
      <sheetData sheetId="6395">
        <row r="1">
          <cell r="J1">
            <v>1.7453292519943295E-2</v>
          </cell>
        </row>
      </sheetData>
      <sheetData sheetId="6396">
        <row r="1">
          <cell r="J1">
            <v>1.7453292519943295E-2</v>
          </cell>
        </row>
      </sheetData>
      <sheetData sheetId="6397">
        <row r="1">
          <cell r="J1">
            <v>1.7453292519943295E-2</v>
          </cell>
        </row>
      </sheetData>
      <sheetData sheetId="6398">
        <row r="1">
          <cell r="J1">
            <v>1.7453292519943295E-2</v>
          </cell>
        </row>
      </sheetData>
      <sheetData sheetId="6399">
        <row r="1">
          <cell r="J1">
            <v>1.7453292519943295E-2</v>
          </cell>
        </row>
      </sheetData>
      <sheetData sheetId="6400">
        <row r="1">
          <cell r="J1">
            <v>1.7453292519943295E-2</v>
          </cell>
        </row>
      </sheetData>
      <sheetData sheetId="6401">
        <row r="1">
          <cell r="J1">
            <v>1.7453292519943295E-2</v>
          </cell>
        </row>
      </sheetData>
      <sheetData sheetId="6402">
        <row r="1">
          <cell r="J1">
            <v>1.7453292519943295E-2</v>
          </cell>
        </row>
      </sheetData>
      <sheetData sheetId="6403">
        <row r="1">
          <cell r="J1">
            <v>1.7453292519943295E-2</v>
          </cell>
        </row>
      </sheetData>
      <sheetData sheetId="6404">
        <row r="1">
          <cell r="J1">
            <v>1.7453292519943295E-2</v>
          </cell>
        </row>
      </sheetData>
      <sheetData sheetId="6405">
        <row r="1">
          <cell r="J1">
            <v>1.7453292519943295E-2</v>
          </cell>
        </row>
      </sheetData>
      <sheetData sheetId="6406">
        <row r="1">
          <cell r="J1">
            <v>1.7453292519943295E-2</v>
          </cell>
        </row>
      </sheetData>
      <sheetData sheetId="6407">
        <row r="1">
          <cell r="J1">
            <v>1.7453292519943295E-2</v>
          </cell>
        </row>
      </sheetData>
      <sheetData sheetId="6408">
        <row r="1">
          <cell r="J1">
            <v>1.7453292519943295E-2</v>
          </cell>
        </row>
      </sheetData>
      <sheetData sheetId="6409">
        <row r="1">
          <cell r="J1">
            <v>1.7453292519943295E-2</v>
          </cell>
        </row>
      </sheetData>
      <sheetData sheetId="6410">
        <row r="1">
          <cell r="J1">
            <v>1.7453292519943295E-2</v>
          </cell>
        </row>
      </sheetData>
      <sheetData sheetId="6411">
        <row r="1">
          <cell r="J1">
            <v>1.7453292519943295E-2</v>
          </cell>
        </row>
      </sheetData>
      <sheetData sheetId="6412">
        <row r="1">
          <cell r="J1">
            <v>1.7453292519943295E-2</v>
          </cell>
        </row>
      </sheetData>
      <sheetData sheetId="6413">
        <row r="1">
          <cell r="J1">
            <v>1.7453292519943295E-2</v>
          </cell>
        </row>
      </sheetData>
      <sheetData sheetId="6414">
        <row r="1">
          <cell r="J1">
            <v>1.7453292519943295E-2</v>
          </cell>
        </row>
      </sheetData>
      <sheetData sheetId="6415">
        <row r="1">
          <cell r="J1">
            <v>1.7453292519943295E-2</v>
          </cell>
        </row>
      </sheetData>
      <sheetData sheetId="6416">
        <row r="1">
          <cell r="J1">
            <v>1.7453292519943295E-2</v>
          </cell>
        </row>
      </sheetData>
      <sheetData sheetId="6417">
        <row r="1">
          <cell r="J1">
            <v>1.7453292519943295E-2</v>
          </cell>
        </row>
      </sheetData>
      <sheetData sheetId="6418">
        <row r="1">
          <cell r="J1">
            <v>1.7453292519943295E-2</v>
          </cell>
        </row>
      </sheetData>
      <sheetData sheetId="6419">
        <row r="1">
          <cell r="J1">
            <v>1.7453292519943295E-2</v>
          </cell>
        </row>
      </sheetData>
      <sheetData sheetId="6420">
        <row r="1">
          <cell r="J1">
            <v>1.7453292519943295E-2</v>
          </cell>
        </row>
      </sheetData>
      <sheetData sheetId="6421">
        <row r="1">
          <cell r="J1">
            <v>1.7453292519943295E-2</v>
          </cell>
        </row>
      </sheetData>
      <sheetData sheetId="6422">
        <row r="1">
          <cell r="J1">
            <v>1.7453292519943295E-2</v>
          </cell>
        </row>
      </sheetData>
      <sheetData sheetId="6423">
        <row r="1">
          <cell r="J1">
            <v>1.7453292519943295E-2</v>
          </cell>
        </row>
      </sheetData>
      <sheetData sheetId="6424">
        <row r="1">
          <cell r="J1">
            <v>1.7453292519943295E-2</v>
          </cell>
        </row>
      </sheetData>
      <sheetData sheetId="6425">
        <row r="1">
          <cell r="J1">
            <v>1.7453292519943295E-2</v>
          </cell>
        </row>
      </sheetData>
      <sheetData sheetId="6426">
        <row r="1">
          <cell r="J1">
            <v>1.7453292519943295E-2</v>
          </cell>
        </row>
      </sheetData>
      <sheetData sheetId="6427">
        <row r="1">
          <cell r="J1">
            <v>1.7453292519943295E-2</v>
          </cell>
        </row>
      </sheetData>
      <sheetData sheetId="6428">
        <row r="1">
          <cell r="J1">
            <v>1.7453292519943295E-2</v>
          </cell>
        </row>
      </sheetData>
      <sheetData sheetId="6429">
        <row r="1">
          <cell r="J1">
            <v>1.7453292519943295E-2</v>
          </cell>
        </row>
      </sheetData>
      <sheetData sheetId="6430">
        <row r="1">
          <cell r="J1">
            <v>1.7453292519943295E-2</v>
          </cell>
        </row>
      </sheetData>
      <sheetData sheetId="6431">
        <row r="1">
          <cell r="J1">
            <v>1.7453292519943295E-2</v>
          </cell>
        </row>
      </sheetData>
      <sheetData sheetId="6432"/>
      <sheetData sheetId="6433"/>
      <sheetData sheetId="6434"/>
      <sheetData sheetId="6435"/>
      <sheetData sheetId="6436"/>
      <sheetData sheetId="6437"/>
      <sheetData sheetId="6438"/>
      <sheetData sheetId="6439">
        <row r="1">
          <cell r="J1">
            <v>1.7453292519943295E-2</v>
          </cell>
        </row>
      </sheetData>
      <sheetData sheetId="6440">
        <row r="1">
          <cell r="J1">
            <v>1.7453292519943295E-2</v>
          </cell>
        </row>
      </sheetData>
      <sheetData sheetId="6441"/>
      <sheetData sheetId="6442">
        <row r="1">
          <cell r="J1">
            <v>1.7453292519943295E-2</v>
          </cell>
        </row>
      </sheetData>
      <sheetData sheetId="6443"/>
      <sheetData sheetId="6444"/>
      <sheetData sheetId="6445">
        <row r="1">
          <cell r="J1">
            <v>1.7453292519943295E-2</v>
          </cell>
        </row>
      </sheetData>
      <sheetData sheetId="6446">
        <row r="1">
          <cell r="J1">
            <v>1.7453292519943295E-2</v>
          </cell>
        </row>
      </sheetData>
      <sheetData sheetId="6447"/>
      <sheetData sheetId="6448">
        <row r="1">
          <cell r="J1">
            <v>1.7453292519943295E-2</v>
          </cell>
        </row>
      </sheetData>
      <sheetData sheetId="6449"/>
      <sheetData sheetId="6450">
        <row r="1">
          <cell r="J1">
            <v>1.7453292519943295E-2</v>
          </cell>
        </row>
      </sheetData>
      <sheetData sheetId="6451">
        <row r="1">
          <cell r="J1">
            <v>1.7453292519943295E-2</v>
          </cell>
        </row>
      </sheetData>
      <sheetData sheetId="6452"/>
      <sheetData sheetId="6453">
        <row r="1">
          <cell r="J1">
            <v>1.7453292519943295E-2</v>
          </cell>
        </row>
      </sheetData>
      <sheetData sheetId="6454"/>
      <sheetData sheetId="6455"/>
      <sheetData sheetId="6456"/>
      <sheetData sheetId="6457"/>
      <sheetData sheetId="6458"/>
      <sheetData sheetId="6459">
        <row r="1">
          <cell r="J1">
            <v>1.7453292519943295E-2</v>
          </cell>
        </row>
      </sheetData>
      <sheetData sheetId="6460">
        <row r="1">
          <cell r="J1">
            <v>1.7453292519943295E-2</v>
          </cell>
        </row>
      </sheetData>
      <sheetData sheetId="6461">
        <row r="1">
          <cell r="J1">
            <v>1.7453292519943295E-2</v>
          </cell>
        </row>
      </sheetData>
      <sheetData sheetId="6462">
        <row r="1">
          <cell r="J1">
            <v>1.7453292519943295E-2</v>
          </cell>
        </row>
      </sheetData>
      <sheetData sheetId="6463">
        <row r="1">
          <cell r="J1">
            <v>1.7453292519943295E-2</v>
          </cell>
        </row>
      </sheetData>
      <sheetData sheetId="6464">
        <row r="1">
          <cell r="J1">
            <v>1.7453292519943295E-2</v>
          </cell>
        </row>
      </sheetData>
      <sheetData sheetId="6465">
        <row r="1">
          <cell r="J1">
            <v>1.7453292519943295E-2</v>
          </cell>
        </row>
      </sheetData>
      <sheetData sheetId="6466">
        <row r="1">
          <cell r="J1">
            <v>1.7453292519943295E-2</v>
          </cell>
        </row>
      </sheetData>
      <sheetData sheetId="6467">
        <row r="1">
          <cell r="J1">
            <v>1.7453292519943295E-2</v>
          </cell>
        </row>
      </sheetData>
      <sheetData sheetId="6468">
        <row r="1">
          <cell r="J1">
            <v>1.7453292519943295E-2</v>
          </cell>
        </row>
      </sheetData>
      <sheetData sheetId="6469">
        <row r="1">
          <cell r="J1">
            <v>1.7453292519943295E-2</v>
          </cell>
        </row>
      </sheetData>
      <sheetData sheetId="6470">
        <row r="1">
          <cell r="J1">
            <v>1.7453292519943295E-2</v>
          </cell>
        </row>
      </sheetData>
      <sheetData sheetId="6471">
        <row r="1">
          <cell r="J1">
            <v>1.7453292519943295E-2</v>
          </cell>
        </row>
      </sheetData>
      <sheetData sheetId="6472">
        <row r="1">
          <cell r="J1">
            <v>1.7453292519943295E-2</v>
          </cell>
        </row>
      </sheetData>
      <sheetData sheetId="6473">
        <row r="1">
          <cell r="J1">
            <v>1.7453292519943295E-2</v>
          </cell>
        </row>
      </sheetData>
      <sheetData sheetId="6474">
        <row r="1">
          <cell r="J1">
            <v>1.7453292519943295E-2</v>
          </cell>
        </row>
      </sheetData>
      <sheetData sheetId="6475">
        <row r="1">
          <cell r="J1">
            <v>1.7453292519943295E-2</v>
          </cell>
        </row>
      </sheetData>
      <sheetData sheetId="6476">
        <row r="1">
          <cell r="J1">
            <v>1.7453292519943295E-2</v>
          </cell>
        </row>
      </sheetData>
      <sheetData sheetId="6477">
        <row r="1">
          <cell r="J1">
            <v>1.7453292519943295E-2</v>
          </cell>
        </row>
      </sheetData>
      <sheetData sheetId="6478">
        <row r="1">
          <cell r="J1">
            <v>1.7453292519943295E-2</v>
          </cell>
        </row>
      </sheetData>
      <sheetData sheetId="6479">
        <row r="1">
          <cell r="J1">
            <v>1.7453292519943295E-2</v>
          </cell>
        </row>
      </sheetData>
      <sheetData sheetId="6480">
        <row r="1">
          <cell r="J1">
            <v>1.7453292519943295E-2</v>
          </cell>
        </row>
      </sheetData>
      <sheetData sheetId="6481">
        <row r="1">
          <cell r="J1">
            <v>1.7453292519943295E-2</v>
          </cell>
        </row>
      </sheetData>
      <sheetData sheetId="6482">
        <row r="1">
          <cell r="J1">
            <v>1.7453292519943295E-2</v>
          </cell>
        </row>
      </sheetData>
      <sheetData sheetId="6483">
        <row r="1">
          <cell r="J1">
            <v>1.7453292519943295E-2</v>
          </cell>
        </row>
      </sheetData>
      <sheetData sheetId="6484">
        <row r="1">
          <cell r="J1">
            <v>1.7453292519943295E-2</v>
          </cell>
        </row>
      </sheetData>
      <sheetData sheetId="6485">
        <row r="1">
          <cell r="J1">
            <v>1.7453292519943295E-2</v>
          </cell>
        </row>
      </sheetData>
      <sheetData sheetId="6486">
        <row r="1">
          <cell r="J1">
            <v>1.7453292519943295E-2</v>
          </cell>
        </row>
      </sheetData>
      <sheetData sheetId="6487">
        <row r="1">
          <cell r="J1">
            <v>1.7453292519943295E-2</v>
          </cell>
        </row>
      </sheetData>
      <sheetData sheetId="6488">
        <row r="1">
          <cell r="J1">
            <v>1.7453292519943295E-2</v>
          </cell>
        </row>
      </sheetData>
      <sheetData sheetId="6489">
        <row r="1">
          <cell r="J1">
            <v>1.7453292519943295E-2</v>
          </cell>
        </row>
      </sheetData>
      <sheetData sheetId="6490">
        <row r="1">
          <cell r="J1">
            <v>1.7453292519943295E-2</v>
          </cell>
        </row>
      </sheetData>
      <sheetData sheetId="6491">
        <row r="1">
          <cell r="J1">
            <v>1.7453292519943295E-2</v>
          </cell>
        </row>
      </sheetData>
      <sheetData sheetId="6492">
        <row r="1">
          <cell r="J1">
            <v>1.7453292519943295E-2</v>
          </cell>
        </row>
      </sheetData>
      <sheetData sheetId="6493">
        <row r="1">
          <cell r="J1">
            <v>1.7453292519943295E-2</v>
          </cell>
        </row>
      </sheetData>
      <sheetData sheetId="6494">
        <row r="1">
          <cell r="J1">
            <v>1.7453292519943295E-2</v>
          </cell>
        </row>
      </sheetData>
      <sheetData sheetId="6495">
        <row r="1">
          <cell r="J1">
            <v>1.7453292519943295E-2</v>
          </cell>
        </row>
      </sheetData>
      <sheetData sheetId="6496">
        <row r="1">
          <cell r="J1">
            <v>1.7453292519943295E-2</v>
          </cell>
        </row>
      </sheetData>
      <sheetData sheetId="6497">
        <row r="1">
          <cell r="J1">
            <v>1.7453292519943295E-2</v>
          </cell>
        </row>
      </sheetData>
      <sheetData sheetId="6498">
        <row r="1">
          <cell r="J1">
            <v>1.7453292519943295E-2</v>
          </cell>
        </row>
      </sheetData>
      <sheetData sheetId="6499">
        <row r="1">
          <cell r="J1">
            <v>1.7453292519943295E-2</v>
          </cell>
        </row>
      </sheetData>
      <sheetData sheetId="6500">
        <row r="1">
          <cell r="J1">
            <v>1.7453292519943295E-2</v>
          </cell>
        </row>
      </sheetData>
      <sheetData sheetId="6501">
        <row r="1">
          <cell r="J1">
            <v>1.7453292519943295E-2</v>
          </cell>
        </row>
      </sheetData>
      <sheetData sheetId="6502">
        <row r="1">
          <cell r="J1">
            <v>1.7453292519943295E-2</v>
          </cell>
        </row>
      </sheetData>
      <sheetData sheetId="6503">
        <row r="1">
          <cell r="J1">
            <v>1.7453292519943295E-2</v>
          </cell>
        </row>
      </sheetData>
      <sheetData sheetId="6504">
        <row r="1">
          <cell r="J1">
            <v>1.7453292519943295E-2</v>
          </cell>
        </row>
      </sheetData>
      <sheetData sheetId="6505">
        <row r="1">
          <cell r="J1">
            <v>1.7453292519943295E-2</v>
          </cell>
        </row>
      </sheetData>
      <sheetData sheetId="6506">
        <row r="1">
          <cell r="J1">
            <v>1.7453292519943295E-2</v>
          </cell>
        </row>
      </sheetData>
      <sheetData sheetId="6507">
        <row r="1">
          <cell r="J1">
            <v>1.7453292519943295E-2</v>
          </cell>
        </row>
      </sheetData>
      <sheetData sheetId="6508">
        <row r="1">
          <cell r="J1">
            <v>1.7453292519943295E-2</v>
          </cell>
        </row>
      </sheetData>
      <sheetData sheetId="6509">
        <row r="1">
          <cell r="J1">
            <v>1.7453292519943295E-2</v>
          </cell>
        </row>
      </sheetData>
      <sheetData sheetId="6510">
        <row r="1">
          <cell r="J1">
            <v>1.7453292519943295E-2</v>
          </cell>
        </row>
      </sheetData>
      <sheetData sheetId="6511">
        <row r="1">
          <cell r="J1">
            <v>1.7453292519943295E-2</v>
          </cell>
        </row>
      </sheetData>
      <sheetData sheetId="6512">
        <row r="1">
          <cell r="J1">
            <v>1.7453292519943295E-2</v>
          </cell>
        </row>
      </sheetData>
      <sheetData sheetId="6513">
        <row r="1">
          <cell r="J1">
            <v>1.7453292519943295E-2</v>
          </cell>
        </row>
      </sheetData>
      <sheetData sheetId="6514">
        <row r="1">
          <cell r="J1">
            <v>1.7453292519943295E-2</v>
          </cell>
        </row>
      </sheetData>
      <sheetData sheetId="6515">
        <row r="1">
          <cell r="J1">
            <v>1.7453292519943295E-2</v>
          </cell>
        </row>
      </sheetData>
      <sheetData sheetId="6516">
        <row r="1">
          <cell r="J1">
            <v>1.7453292519943295E-2</v>
          </cell>
        </row>
      </sheetData>
      <sheetData sheetId="6517">
        <row r="1">
          <cell r="J1">
            <v>1.7453292519943295E-2</v>
          </cell>
        </row>
      </sheetData>
      <sheetData sheetId="6518">
        <row r="1">
          <cell r="J1">
            <v>1.7453292519943295E-2</v>
          </cell>
        </row>
      </sheetData>
      <sheetData sheetId="6519">
        <row r="1">
          <cell r="J1">
            <v>1.7453292519943295E-2</v>
          </cell>
        </row>
      </sheetData>
      <sheetData sheetId="6520">
        <row r="1">
          <cell r="J1">
            <v>1.7453292519943295E-2</v>
          </cell>
        </row>
      </sheetData>
      <sheetData sheetId="6521">
        <row r="1">
          <cell r="J1">
            <v>1.7453292519943295E-2</v>
          </cell>
        </row>
      </sheetData>
      <sheetData sheetId="6522">
        <row r="1">
          <cell r="J1">
            <v>1.7453292519943295E-2</v>
          </cell>
        </row>
      </sheetData>
      <sheetData sheetId="6523">
        <row r="1">
          <cell r="J1">
            <v>1.7453292519943295E-2</v>
          </cell>
        </row>
      </sheetData>
      <sheetData sheetId="6524">
        <row r="1">
          <cell r="J1">
            <v>1.7453292519943295E-2</v>
          </cell>
        </row>
      </sheetData>
      <sheetData sheetId="6525">
        <row r="1">
          <cell r="J1">
            <v>1.7453292519943295E-2</v>
          </cell>
        </row>
      </sheetData>
      <sheetData sheetId="6526">
        <row r="1">
          <cell r="J1">
            <v>1.7453292519943295E-2</v>
          </cell>
        </row>
      </sheetData>
      <sheetData sheetId="6527">
        <row r="1">
          <cell r="J1">
            <v>1.7453292519943295E-2</v>
          </cell>
        </row>
      </sheetData>
      <sheetData sheetId="6528">
        <row r="1">
          <cell r="J1">
            <v>1.7453292519943295E-2</v>
          </cell>
        </row>
      </sheetData>
      <sheetData sheetId="6529">
        <row r="1">
          <cell r="J1">
            <v>1.7453292519943295E-2</v>
          </cell>
        </row>
      </sheetData>
      <sheetData sheetId="6530">
        <row r="1">
          <cell r="J1">
            <v>1.7453292519943295E-2</v>
          </cell>
        </row>
      </sheetData>
      <sheetData sheetId="6531">
        <row r="1">
          <cell r="J1">
            <v>1.7453292519943295E-2</v>
          </cell>
        </row>
      </sheetData>
      <sheetData sheetId="6532">
        <row r="1">
          <cell r="J1">
            <v>1.7453292519943295E-2</v>
          </cell>
        </row>
      </sheetData>
      <sheetData sheetId="6533">
        <row r="1">
          <cell r="J1">
            <v>1.7453292519943295E-2</v>
          </cell>
        </row>
      </sheetData>
      <sheetData sheetId="6534">
        <row r="1">
          <cell r="J1">
            <v>1.7453292519943295E-2</v>
          </cell>
        </row>
      </sheetData>
      <sheetData sheetId="6535">
        <row r="1">
          <cell r="J1">
            <v>1.7453292519943295E-2</v>
          </cell>
        </row>
      </sheetData>
      <sheetData sheetId="6536">
        <row r="1">
          <cell r="J1">
            <v>1.7453292519943295E-2</v>
          </cell>
        </row>
      </sheetData>
      <sheetData sheetId="6537">
        <row r="1">
          <cell r="J1">
            <v>1.7453292519943295E-2</v>
          </cell>
        </row>
      </sheetData>
      <sheetData sheetId="6538">
        <row r="1">
          <cell r="J1">
            <v>1.7453292519943295E-2</v>
          </cell>
        </row>
      </sheetData>
      <sheetData sheetId="6539">
        <row r="1">
          <cell r="J1">
            <v>1.7453292519943295E-2</v>
          </cell>
        </row>
      </sheetData>
      <sheetData sheetId="6540">
        <row r="1">
          <cell r="J1">
            <v>1.7453292519943295E-2</v>
          </cell>
        </row>
      </sheetData>
      <sheetData sheetId="6541">
        <row r="1">
          <cell r="J1">
            <v>1.7453292519943295E-2</v>
          </cell>
        </row>
      </sheetData>
      <sheetData sheetId="6542">
        <row r="1">
          <cell r="J1">
            <v>1.7453292519943295E-2</v>
          </cell>
        </row>
      </sheetData>
      <sheetData sheetId="6543">
        <row r="1">
          <cell r="J1">
            <v>1.7453292519943295E-2</v>
          </cell>
        </row>
      </sheetData>
      <sheetData sheetId="6544">
        <row r="1">
          <cell r="J1">
            <v>1.7453292519943295E-2</v>
          </cell>
        </row>
      </sheetData>
      <sheetData sheetId="6545">
        <row r="1">
          <cell r="J1">
            <v>1.7453292519943295E-2</v>
          </cell>
        </row>
      </sheetData>
      <sheetData sheetId="6546">
        <row r="1">
          <cell r="J1">
            <v>1.7453292519943295E-2</v>
          </cell>
        </row>
      </sheetData>
      <sheetData sheetId="6547">
        <row r="1">
          <cell r="J1">
            <v>1.7453292519943295E-2</v>
          </cell>
        </row>
      </sheetData>
      <sheetData sheetId="6548">
        <row r="1">
          <cell r="J1">
            <v>1.7453292519943295E-2</v>
          </cell>
        </row>
      </sheetData>
      <sheetData sheetId="6549">
        <row r="1">
          <cell r="J1">
            <v>1.7453292519943295E-2</v>
          </cell>
        </row>
      </sheetData>
      <sheetData sheetId="6550">
        <row r="1">
          <cell r="J1">
            <v>1.7453292519943295E-2</v>
          </cell>
        </row>
      </sheetData>
      <sheetData sheetId="6551">
        <row r="1">
          <cell r="J1">
            <v>1.7453292519943295E-2</v>
          </cell>
        </row>
      </sheetData>
      <sheetData sheetId="6552">
        <row r="1">
          <cell r="J1">
            <v>1.7453292519943295E-2</v>
          </cell>
        </row>
      </sheetData>
      <sheetData sheetId="6553">
        <row r="1">
          <cell r="J1">
            <v>1.7453292519943295E-2</v>
          </cell>
        </row>
      </sheetData>
      <sheetData sheetId="6554">
        <row r="1">
          <cell r="J1">
            <v>1.7453292519943295E-2</v>
          </cell>
        </row>
      </sheetData>
      <sheetData sheetId="6555">
        <row r="1">
          <cell r="J1">
            <v>1.7453292519943295E-2</v>
          </cell>
        </row>
      </sheetData>
      <sheetData sheetId="6556">
        <row r="1">
          <cell r="J1">
            <v>1.7453292519943295E-2</v>
          </cell>
        </row>
      </sheetData>
      <sheetData sheetId="6557">
        <row r="1">
          <cell r="J1">
            <v>1.7453292519943295E-2</v>
          </cell>
        </row>
      </sheetData>
      <sheetData sheetId="6558">
        <row r="1">
          <cell r="J1">
            <v>1.7453292519943295E-2</v>
          </cell>
        </row>
      </sheetData>
      <sheetData sheetId="6559">
        <row r="1">
          <cell r="J1">
            <v>1.7453292519943295E-2</v>
          </cell>
        </row>
      </sheetData>
      <sheetData sheetId="6560">
        <row r="1">
          <cell r="J1">
            <v>1.7453292519943295E-2</v>
          </cell>
        </row>
      </sheetData>
      <sheetData sheetId="6561">
        <row r="1">
          <cell r="J1">
            <v>1.7453292519943295E-2</v>
          </cell>
        </row>
      </sheetData>
      <sheetData sheetId="6562">
        <row r="1">
          <cell r="J1">
            <v>1.7453292519943295E-2</v>
          </cell>
        </row>
      </sheetData>
      <sheetData sheetId="6563">
        <row r="1">
          <cell r="J1">
            <v>1.7453292519943295E-2</v>
          </cell>
        </row>
      </sheetData>
      <sheetData sheetId="6564">
        <row r="1">
          <cell r="J1">
            <v>1.7453292519943295E-2</v>
          </cell>
        </row>
      </sheetData>
      <sheetData sheetId="6565">
        <row r="1">
          <cell r="J1">
            <v>1.7453292519943295E-2</v>
          </cell>
        </row>
      </sheetData>
      <sheetData sheetId="6566">
        <row r="1">
          <cell r="J1">
            <v>1.7453292519943295E-2</v>
          </cell>
        </row>
      </sheetData>
      <sheetData sheetId="6567">
        <row r="1">
          <cell r="J1">
            <v>1.7453292519943295E-2</v>
          </cell>
        </row>
      </sheetData>
      <sheetData sheetId="6568">
        <row r="1">
          <cell r="J1">
            <v>1.7453292519943295E-2</v>
          </cell>
        </row>
      </sheetData>
      <sheetData sheetId="6569">
        <row r="1">
          <cell r="J1">
            <v>1.7453292519943295E-2</v>
          </cell>
        </row>
      </sheetData>
      <sheetData sheetId="6570">
        <row r="1">
          <cell r="J1">
            <v>1.7453292519943295E-2</v>
          </cell>
        </row>
      </sheetData>
      <sheetData sheetId="6571">
        <row r="1">
          <cell r="J1">
            <v>1.7453292519943295E-2</v>
          </cell>
        </row>
      </sheetData>
      <sheetData sheetId="6572">
        <row r="1">
          <cell r="J1">
            <v>1.7453292519943295E-2</v>
          </cell>
        </row>
      </sheetData>
      <sheetData sheetId="6573">
        <row r="1">
          <cell r="J1">
            <v>1.7453292519943295E-2</v>
          </cell>
        </row>
      </sheetData>
      <sheetData sheetId="6574">
        <row r="1">
          <cell r="J1">
            <v>1.7453292519943295E-2</v>
          </cell>
        </row>
      </sheetData>
      <sheetData sheetId="6575">
        <row r="1">
          <cell r="J1">
            <v>1.7453292519943295E-2</v>
          </cell>
        </row>
      </sheetData>
      <sheetData sheetId="6576">
        <row r="1">
          <cell r="J1">
            <v>1.7453292519943295E-2</v>
          </cell>
        </row>
      </sheetData>
      <sheetData sheetId="6577">
        <row r="1">
          <cell r="J1">
            <v>1.7453292519943295E-2</v>
          </cell>
        </row>
      </sheetData>
      <sheetData sheetId="6578">
        <row r="1">
          <cell r="J1">
            <v>1.7453292519943295E-2</v>
          </cell>
        </row>
      </sheetData>
      <sheetData sheetId="6579">
        <row r="1">
          <cell r="J1">
            <v>1.7453292519943295E-2</v>
          </cell>
        </row>
      </sheetData>
      <sheetData sheetId="6580">
        <row r="1">
          <cell r="J1">
            <v>1.7453292519943295E-2</v>
          </cell>
        </row>
      </sheetData>
      <sheetData sheetId="6581">
        <row r="1">
          <cell r="J1">
            <v>1.7453292519943295E-2</v>
          </cell>
        </row>
      </sheetData>
      <sheetData sheetId="6582">
        <row r="1">
          <cell r="J1">
            <v>1.7453292519943295E-2</v>
          </cell>
        </row>
      </sheetData>
      <sheetData sheetId="6583">
        <row r="1">
          <cell r="J1">
            <v>1.7453292519943295E-2</v>
          </cell>
        </row>
      </sheetData>
      <sheetData sheetId="6584">
        <row r="1">
          <cell r="J1">
            <v>1.7453292519943295E-2</v>
          </cell>
        </row>
      </sheetData>
      <sheetData sheetId="6585">
        <row r="1">
          <cell r="J1">
            <v>1.7453292519943295E-2</v>
          </cell>
        </row>
      </sheetData>
      <sheetData sheetId="6586">
        <row r="1">
          <cell r="J1">
            <v>1.7453292519943295E-2</v>
          </cell>
        </row>
      </sheetData>
      <sheetData sheetId="6587">
        <row r="1">
          <cell r="J1">
            <v>1.7453292519943295E-2</v>
          </cell>
        </row>
      </sheetData>
      <sheetData sheetId="6588">
        <row r="1">
          <cell r="J1">
            <v>1.7453292519943295E-2</v>
          </cell>
        </row>
      </sheetData>
      <sheetData sheetId="6589">
        <row r="1">
          <cell r="J1">
            <v>1.7453292519943295E-2</v>
          </cell>
        </row>
      </sheetData>
      <sheetData sheetId="6590">
        <row r="1">
          <cell r="J1">
            <v>1.7453292519943295E-2</v>
          </cell>
        </row>
      </sheetData>
      <sheetData sheetId="6591">
        <row r="1">
          <cell r="J1">
            <v>1.7453292519943295E-2</v>
          </cell>
        </row>
      </sheetData>
      <sheetData sheetId="6592">
        <row r="1">
          <cell r="J1">
            <v>1.7453292519943295E-2</v>
          </cell>
        </row>
      </sheetData>
      <sheetData sheetId="6593">
        <row r="1">
          <cell r="J1">
            <v>1.7453292519943295E-2</v>
          </cell>
        </row>
      </sheetData>
      <sheetData sheetId="6594">
        <row r="1">
          <cell r="J1">
            <v>1.7453292519943295E-2</v>
          </cell>
        </row>
      </sheetData>
      <sheetData sheetId="6595">
        <row r="1">
          <cell r="J1">
            <v>1.7453292519943295E-2</v>
          </cell>
        </row>
      </sheetData>
      <sheetData sheetId="6596">
        <row r="1">
          <cell r="J1">
            <v>1.7453292519943295E-2</v>
          </cell>
        </row>
      </sheetData>
      <sheetData sheetId="6597">
        <row r="1">
          <cell r="J1">
            <v>1.7453292519943295E-2</v>
          </cell>
        </row>
      </sheetData>
      <sheetData sheetId="6598">
        <row r="1">
          <cell r="J1">
            <v>1.7453292519943295E-2</v>
          </cell>
        </row>
      </sheetData>
      <sheetData sheetId="6599">
        <row r="1">
          <cell r="J1">
            <v>1.7453292519943295E-2</v>
          </cell>
        </row>
      </sheetData>
      <sheetData sheetId="6600">
        <row r="1">
          <cell r="J1">
            <v>1.7453292519943295E-2</v>
          </cell>
        </row>
      </sheetData>
      <sheetData sheetId="6601">
        <row r="1">
          <cell r="J1">
            <v>1.7453292519943295E-2</v>
          </cell>
        </row>
      </sheetData>
      <sheetData sheetId="6602">
        <row r="1">
          <cell r="J1">
            <v>1.7453292519943295E-2</v>
          </cell>
        </row>
      </sheetData>
      <sheetData sheetId="6603">
        <row r="1">
          <cell r="J1">
            <v>1.7453292519943295E-2</v>
          </cell>
        </row>
      </sheetData>
      <sheetData sheetId="6604">
        <row r="1">
          <cell r="J1">
            <v>1.7453292519943295E-2</v>
          </cell>
        </row>
      </sheetData>
      <sheetData sheetId="6605">
        <row r="1">
          <cell r="J1">
            <v>1.7453292519943295E-2</v>
          </cell>
        </row>
      </sheetData>
      <sheetData sheetId="6606">
        <row r="1">
          <cell r="J1">
            <v>1.7453292519943295E-2</v>
          </cell>
        </row>
      </sheetData>
      <sheetData sheetId="6607">
        <row r="1">
          <cell r="J1">
            <v>1.7453292519943295E-2</v>
          </cell>
        </row>
      </sheetData>
      <sheetData sheetId="6608">
        <row r="1">
          <cell r="J1">
            <v>1.7453292519943295E-2</v>
          </cell>
        </row>
      </sheetData>
      <sheetData sheetId="6609">
        <row r="1">
          <cell r="J1">
            <v>1.7453292519943295E-2</v>
          </cell>
        </row>
      </sheetData>
      <sheetData sheetId="6610">
        <row r="1">
          <cell r="J1">
            <v>1.7453292519943295E-2</v>
          </cell>
        </row>
      </sheetData>
      <sheetData sheetId="6611">
        <row r="1">
          <cell r="J1">
            <v>1.7453292519943295E-2</v>
          </cell>
        </row>
      </sheetData>
      <sheetData sheetId="6612">
        <row r="1">
          <cell r="J1">
            <v>1.7453292519943295E-2</v>
          </cell>
        </row>
      </sheetData>
      <sheetData sheetId="6613">
        <row r="1">
          <cell r="J1">
            <v>1.7453292519943295E-2</v>
          </cell>
        </row>
      </sheetData>
      <sheetData sheetId="6614">
        <row r="1">
          <cell r="J1">
            <v>1.7453292519943295E-2</v>
          </cell>
        </row>
      </sheetData>
      <sheetData sheetId="6615">
        <row r="1">
          <cell r="J1">
            <v>1.7453292519943295E-2</v>
          </cell>
        </row>
      </sheetData>
      <sheetData sheetId="6616">
        <row r="1">
          <cell r="J1">
            <v>1.7453292519943295E-2</v>
          </cell>
        </row>
      </sheetData>
      <sheetData sheetId="6617">
        <row r="1">
          <cell r="J1">
            <v>1.7453292519943295E-2</v>
          </cell>
        </row>
      </sheetData>
      <sheetData sheetId="6618">
        <row r="1">
          <cell r="J1">
            <v>1.7453292519943295E-2</v>
          </cell>
        </row>
      </sheetData>
      <sheetData sheetId="6619">
        <row r="1">
          <cell r="J1">
            <v>1.7453292519943295E-2</v>
          </cell>
        </row>
      </sheetData>
      <sheetData sheetId="6620">
        <row r="1">
          <cell r="J1">
            <v>1.7453292519943295E-2</v>
          </cell>
        </row>
      </sheetData>
      <sheetData sheetId="6621">
        <row r="1">
          <cell r="J1">
            <v>1.7453292519943295E-2</v>
          </cell>
        </row>
      </sheetData>
      <sheetData sheetId="6622">
        <row r="1">
          <cell r="J1">
            <v>1.7453292519943295E-2</v>
          </cell>
        </row>
      </sheetData>
      <sheetData sheetId="6623">
        <row r="1">
          <cell r="J1">
            <v>1.7453292519943295E-2</v>
          </cell>
        </row>
      </sheetData>
      <sheetData sheetId="6624">
        <row r="1">
          <cell r="J1">
            <v>1.7453292519943295E-2</v>
          </cell>
        </row>
      </sheetData>
      <sheetData sheetId="6625">
        <row r="1">
          <cell r="J1">
            <v>1.7453292519943295E-2</v>
          </cell>
        </row>
      </sheetData>
      <sheetData sheetId="6626">
        <row r="1">
          <cell r="J1">
            <v>1.7453292519943295E-2</v>
          </cell>
        </row>
      </sheetData>
      <sheetData sheetId="6627">
        <row r="1">
          <cell r="J1">
            <v>1.7453292519943295E-2</v>
          </cell>
        </row>
      </sheetData>
      <sheetData sheetId="6628">
        <row r="1">
          <cell r="J1">
            <v>1.7453292519943295E-2</v>
          </cell>
        </row>
      </sheetData>
      <sheetData sheetId="6629">
        <row r="1">
          <cell r="J1">
            <v>1.7453292519943295E-2</v>
          </cell>
        </row>
      </sheetData>
      <sheetData sheetId="6630">
        <row r="1">
          <cell r="J1">
            <v>1.7453292519943295E-2</v>
          </cell>
        </row>
      </sheetData>
      <sheetData sheetId="6631">
        <row r="1">
          <cell r="J1">
            <v>1.7453292519943295E-2</v>
          </cell>
        </row>
      </sheetData>
      <sheetData sheetId="6632">
        <row r="1">
          <cell r="J1">
            <v>1.7453292519943295E-2</v>
          </cell>
        </row>
      </sheetData>
      <sheetData sheetId="6633">
        <row r="1">
          <cell r="J1">
            <v>1.7453292519943295E-2</v>
          </cell>
        </row>
      </sheetData>
      <sheetData sheetId="6634">
        <row r="1">
          <cell r="J1">
            <v>1.7453292519943295E-2</v>
          </cell>
        </row>
      </sheetData>
      <sheetData sheetId="6635">
        <row r="1">
          <cell r="J1">
            <v>1.7453292519943295E-2</v>
          </cell>
        </row>
      </sheetData>
      <sheetData sheetId="6636">
        <row r="1">
          <cell r="J1">
            <v>1.7453292519943295E-2</v>
          </cell>
        </row>
      </sheetData>
      <sheetData sheetId="6637">
        <row r="1">
          <cell r="J1">
            <v>1.7453292519943295E-2</v>
          </cell>
        </row>
      </sheetData>
      <sheetData sheetId="6638">
        <row r="1">
          <cell r="J1">
            <v>1.7453292519943295E-2</v>
          </cell>
        </row>
      </sheetData>
      <sheetData sheetId="6639">
        <row r="1">
          <cell r="J1">
            <v>1.7453292519943295E-2</v>
          </cell>
        </row>
      </sheetData>
      <sheetData sheetId="6640">
        <row r="1">
          <cell r="J1">
            <v>1.7453292519943295E-2</v>
          </cell>
        </row>
      </sheetData>
      <sheetData sheetId="6641">
        <row r="1">
          <cell r="J1">
            <v>1.7453292519943295E-2</v>
          </cell>
        </row>
      </sheetData>
      <sheetData sheetId="6642">
        <row r="1">
          <cell r="J1">
            <v>1.7453292519943295E-2</v>
          </cell>
        </row>
      </sheetData>
      <sheetData sheetId="6643">
        <row r="1">
          <cell r="J1">
            <v>1.7453292519943295E-2</v>
          </cell>
        </row>
      </sheetData>
      <sheetData sheetId="6644">
        <row r="1">
          <cell r="J1">
            <v>1.7453292519943295E-2</v>
          </cell>
        </row>
      </sheetData>
      <sheetData sheetId="6645">
        <row r="1">
          <cell r="J1">
            <v>1.7453292519943295E-2</v>
          </cell>
        </row>
      </sheetData>
      <sheetData sheetId="6646">
        <row r="1">
          <cell r="J1">
            <v>1.7453292519943295E-2</v>
          </cell>
        </row>
      </sheetData>
      <sheetData sheetId="6647">
        <row r="1">
          <cell r="J1">
            <v>1.7453292519943295E-2</v>
          </cell>
        </row>
      </sheetData>
      <sheetData sheetId="6648">
        <row r="1">
          <cell r="J1">
            <v>1.7453292519943295E-2</v>
          </cell>
        </row>
      </sheetData>
      <sheetData sheetId="6649">
        <row r="1">
          <cell r="J1">
            <v>1.7453292519943295E-2</v>
          </cell>
        </row>
      </sheetData>
      <sheetData sheetId="6650">
        <row r="1">
          <cell r="J1">
            <v>1.7453292519943295E-2</v>
          </cell>
        </row>
      </sheetData>
      <sheetData sheetId="6651">
        <row r="1">
          <cell r="J1">
            <v>1.7453292519943295E-2</v>
          </cell>
        </row>
      </sheetData>
      <sheetData sheetId="6652">
        <row r="1">
          <cell r="J1">
            <v>1.7453292519943295E-2</v>
          </cell>
        </row>
      </sheetData>
      <sheetData sheetId="6653">
        <row r="1">
          <cell r="J1">
            <v>1.7453292519943295E-2</v>
          </cell>
        </row>
      </sheetData>
      <sheetData sheetId="6654">
        <row r="1">
          <cell r="J1">
            <v>1.7453292519943295E-2</v>
          </cell>
        </row>
      </sheetData>
      <sheetData sheetId="6655">
        <row r="1">
          <cell r="J1">
            <v>1.7453292519943295E-2</v>
          </cell>
        </row>
      </sheetData>
      <sheetData sheetId="6656">
        <row r="1">
          <cell r="J1">
            <v>1.7453292519943295E-2</v>
          </cell>
        </row>
      </sheetData>
      <sheetData sheetId="6657">
        <row r="1">
          <cell r="J1">
            <v>1.7453292519943295E-2</v>
          </cell>
        </row>
      </sheetData>
      <sheetData sheetId="6658">
        <row r="1">
          <cell r="J1">
            <v>1.7453292519943295E-2</v>
          </cell>
        </row>
      </sheetData>
      <sheetData sheetId="6659">
        <row r="1">
          <cell r="J1">
            <v>1.7453292519943295E-2</v>
          </cell>
        </row>
      </sheetData>
      <sheetData sheetId="6660">
        <row r="1">
          <cell r="J1">
            <v>1.7453292519943295E-2</v>
          </cell>
        </row>
      </sheetData>
      <sheetData sheetId="6661">
        <row r="1">
          <cell r="J1">
            <v>1.7453292519943295E-2</v>
          </cell>
        </row>
      </sheetData>
      <sheetData sheetId="6662">
        <row r="1">
          <cell r="J1">
            <v>1.7453292519943295E-2</v>
          </cell>
        </row>
      </sheetData>
      <sheetData sheetId="6663">
        <row r="1">
          <cell r="J1">
            <v>1.7453292519943295E-2</v>
          </cell>
        </row>
      </sheetData>
      <sheetData sheetId="6664">
        <row r="1">
          <cell r="J1">
            <v>1.7453292519943295E-2</v>
          </cell>
        </row>
      </sheetData>
      <sheetData sheetId="6665">
        <row r="1">
          <cell r="J1">
            <v>1.7453292519943295E-2</v>
          </cell>
        </row>
      </sheetData>
      <sheetData sheetId="6666">
        <row r="1">
          <cell r="J1">
            <v>1.7453292519943295E-2</v>
          </cell>
        </row>
      </sheetData>
      <sheetData sheetId="6667">
        <row r="1">
          <cell r="J1">
            <v>1.7453292519943295E-2</v>
          </cell>
        </row>
      </sheetData>
      <sheetData sheetId="6668">
        <row r="1">
          <cell r="J1">
            <v>1.7453292519943295E-2</v>
          </cell>
        </row>
      </sheetData>
      <sheetData sheetId="6669">
        <row r="1">
          <cell r="J1">
            <v>1.7453292519943295E-2</v>
          </cell>
        </row>
      </sheetData>
      <sheetData sheetId="6670">
        <row r="1">
          <cell r="J1">
            <v>1.7453292519943295E-2</v>
          </cell>
        </row>
      </sheetData>
      <sheetData sheetId="6671">
        <row r="1">
          <cell r="J1">
            <v>1.7453292519943295E-2</v>
          </cell>
        </row>
      </sheetData>
      <sheetData sheetId="6672">
        <row r="1">
          <cell r="J1">
            <v>1.7453292519943295E-2</v>
          </cell>
        </row>
      </sheetData>
      <sheetData sheetId="6673">
        <row r="1">
          <cell r="J1">
            <v>1.7453292519943295E-2</v>
          </cell>
        </row>
      </sheetData>
      <sheetData sheetId="6674">
        <row r="1">
          <cell r="J1">
            <v>1.7453292519943295E-2</v>
          </cell>
        </row>
      </sheetData>
      <sheetData sheetId="6675">
        <row r="1">
          <cell r="J1">
            <v>1.7453292519943295E-2</v>
          </cell>
        </row>
      </sheetData>
      <sheetData sheetId="6676">
        <row r="1">
          <cell r="J1">
            <v>1.7453292519943295E-2</v>
          </cell>
        </row>
      </sheetData>
      <sheetData sheetId="6677">
        <row r="1">
          <cell r="J1">
            <v>1.7453292519943295E-2</v>
          </cell>
        </row>
      </sheetData>
      <sheetData sheetId="6678">
        <row r="1">
          <cell r="J1">
            <v>1.7453292519943295E-2</v>
          </cell>
        </row>
      </sheetData>
      <sheetData sheetId="6679">
        <row r="1">
          <cell r="J1">
            <v>1.7453292519943295E-2</v>
          </cell>
        </row>
      </sheetData>
      <sheetData sheetId="6680">
        <row r="1">
          <cell r="J1">
            <v>1.7453292519943295E-2</v>
          </cell>
        </row>
      </sheetData>
      <sheetData sheetId="6681">
        <row r="1">
          <cell r="J1">
            <v>1.7453292519943295E-2</v>
          </cell>
        </row>
      </sheetData>
      <sheetData sheetId="6682">
        <row r="1">
          <cell r="J1">
            <v>1.7453292519943295E-2</v>
          </cell>
        </row>
      </sheetData>
      <sheetData sheetId="6683">
        <row r="1">
          <cell r="J1">
            <v>1.7453292519943295E-2</v>
          </cell>
        </row>
      </sheetData>
      <sheetData sheetId="6684">
        <row r="1">
          <cell r="J1">
            <v>1.7453292519943295E-2</v>
          </cell>
        </row>
      </sheetData>
      <sheetData sheetId="6685">
        <row r="1">
          <cell r="J1">
            <v>1.7453292519943295E-2</v>
          </cell>
        </row>
      </sheetData>
      <sheetData sheetId="6686">
        <row r="1">
          <cell r="J1">
            <v>1.7453292519943295E-2</v>
          </cell>
        </row>
      </sheetData>
      <sheetData sheetId="6687">
        <row r="1">
          <cell r="J1">
            <v>1.7453292519943295E-2</v>
          </cell>
        </row>
      </sheetData>
      <sheetData sheetId="6688">
        <row r="1">
          <cell r="J1">
            <v>1.7453292519943295E-2</v>
          </cell>
        </row>
      </sheetData>
      <sheetData sheetId="6689">
        <row r="1">
          <cell r="J1">
            <v>1.7453292519943295E-2</v>
          </cell>
        </row>
      </sheetData>
      <sheetData sheetId="6690">
        <row r="1">
          <cell r="J1">
            <v>1.7453292519943295E-2</v>
          </cell>
        </row>
      </sheetData>
      <sheetData sheetId="6691">
        <row r="1">
          <cell r="J1">
            <v>1.7453292519943295E-2</v>
          </cell>
        </row>
      </sheetData>
      <sheetData sheetId="6692">
        <row r="1">
          <cell r="J1">
            <v>1.7453292519943295E-2</v>
          </cell>
        </row>
      </sheetData>
      <sheetData sheetId="6693">
        <row r="1">
          <cell r="J1">
            <v>1.7453292519943295E-2</v>
          </cell>
        </row>
      </sheetData>
      <sheetData sheetId="6694">
        <row r="1">
          <cell r="J1">
            <v>1.7453292519943295E-2</v>
          </cell>
        </row>
      </sheetData>
      <sheetData sheetId="6695">
        <row r="1">
          <cell r="J1">
            <v>1.7453292519943295E-2</v>
          </cell>
        </row>
      </sheetData>
      <sheetData sheetId="6696">
        <row r="1">
          <cell r="J1">
            <v>1.7453292519943295E-2</v>
          </cell>
        </row>
      </sheetData>
      <sheetData sheetId="6697">
        <row r="1">
          <cell r="J1">
            <v>1.7453292519943295E-2</v>
          </cell>
        </row>
      </sheetData>
      <sheetData sheetId="6698">
        <row r="1">
          <cell r="J1">
            <v>1.7453292519943295E-2</v>
          </cell>
        </row>
      </sheetData>
      <sheetData sheetId="6699">
        <row r="1">
          <cell r="J1">
            <v>1.7453292519943295E-2</v>
          </cell>
        </row>
      </sheetData>
      <sheetData sheetId="6700">
        <row r="1">
          <cell r="J1">
            <v>1.7453292519943295E-2</v>
          </cell>
        </row>
      </sheetData>
      <sheetData sheetId="6701">
        <row r="1">
          <cell r="J1">
            <v>1.7453292519943295E-2</v>
          </cell>
        </row>
      </sheetData>
      <sheetData sheetId="6702">
        <row r="1">
          <cell r="J1">
            <v>1.7453292519943295E-2</v>
          </cell>
        </row>
      </sheetData>
      <sheetData sheetId="6703">
        <row r="1">
          <cell r="J1">
            <v>1.7453292519943295E-2</v>
          </cell>
        </row>
      </sheetData>
      <sheetData sheetId="6704">
        <row r="1">
          <cell r="J1">
            <v>1.7453292519943295E-2</v>
          </cell>
        </row>
      </sheetData>
      <sheetData sheetId="6705">
        <row r="1">
          <cell r="J1">
            <v>1.7453292519943295E-2</v>
          </cell>
        </row>
      </sheetData>
      <sheetData sheetId="6706">
        <row r="1">
          <cell r="J1">
            <v>1.7453292519943295E-2</v>
          </cell>
        </row>
      </sheetData>
      <sheetData sheetId="6707">
        <row r="1">
          <cell r="J1">
            <v>1.7453292519943295E-2</v>
          </cell>
        </row>
      </sheetData>
      <sheetData sheetId="6708">
        <row r="1">
          <cell r="J1">
            <v>1.7453292519943295E-2</v>
          </cell>
        </row>
      </sheetData>
      <sheetData sheetId="6709">
        <row r="1">
          <cell r="J1">
            <v>1.7453292519943295E-2</v>
          </cell>
        </row>
      </sheetData>
      <sheetData sheetId="6710">
        <row r="1">
          <cell r="J1">
            <v>1.7453292519943295E-2</v>
          </cell>
        </row>
      </sheetData>
      <sheetData sheetId="6711">
        <row r="1">
          <cell r="J1">
            <v>1.7453292519943295E-2</v>
          </cell>
        </row>
      </sheetData>
      <sheetData sheetId="6712">
        <row r="1">
          <cell r="J1">
            <v>1.7453292519943295E-2</v>
          </cell>
        </row>
      </sheetData>
      <sheetData sheetId="6713">
        <row r="1">
          <cell r="J1">
            <v>1.7453292519943295E-2</v>
          </cell>
        </row>
      </sheetData>
      <sheetData sheetId="6714">
        <row r="1">
          <cell r="J1">
            <v>1.7453292519943295E-2</v>
          </cell>
        </row>
      </sheetData>
      <sheetData sheetId="6715">
        <row r="1">
          <cell r="J1">
            <v>1.7453292519943295E-2</v>
          </cell>
        </row>
      </sheetData>
      <sheetData sheetId="6716">
        <row r="1">
          <cell r="J1">
            <v>1.7453292519943295E-2</v>
          </cell>
        </row>
      </sheetData>
      <sheetData sheetId="6717">
        <row r="1">
          <cell r="J1">
            <v>1.7453292519943295E-2</v>
          </cell>
        </row>
      </sheetData>
      <sheetData sheetId="6718">
        <row r="1">
          <cell r="J1">
            <v>1.7453292519943295E-2</v>
          </cell>
        </row>
      </sheetData>
      <sheetData sheetId="6719">
        <row r="1">
          <cell r="J1">
            <v>1.7453292519943295E-2</v>
          </cell>
        </row>
      </sheetData>
      <sheetData sheetId="6720">
        <row r="1">
          <cell r="J1">
            <v>1.7453292519943295E-2</v>
          </cell>
        </row>
      </sheetData>
      <sheetData sheetId="6721">
        <row r="1">
          <cell r="J1">
            <v>1.7453292519943295E-2</v>
          </cell>
        </row>
      </sheetData>
      <sheetData sheetId="6722">
        <row r="1">
          <cell r="J1">
            <v>1.7453292519943295E-2</v>
          </cell>
        </row>
      </sheetData>
      <sheetData sheetId="6723">
        <row r="1">
          <cell r="J1">
            <v>1.7453292519943295E-2</v>
          </cell>
        </row>
      </sheetData>
      <sheetData sheetId="6724">
        <row r="1">
          <cell r="J1">
            <v>1.7453292519943295E-2</v>
          </cell>
        </row>
      </sheetData>
      <sheetData sheetId="6725">
        <row r="1">
          <cell r="J1">
            <v>1.7453292519943295E-2</v>
          </cell>
        </row>
      </sheetData>
      <sheetData sheetId="6726">
        <row r="1">
          <cell r="J1">
            <v>1.7453292519943295E-2</v>
          </cell>
        </row>
      </sheetData>
      <sheetData sheetId="6727">
        <row r="1">
          <cell r="J1">
            <v>1.7453292519943295E-2</v>
          </cell>
        </row>
      </sheetData>
      <sheetData sheetId="6728">
        <row r="1">
          <cell r="J1">
            <v>1.7453292519943295E-2</v>
          </cell>
        </row>
      </sheetData>
      <sheetData sheetId="6729">
        <row r="1">
          <cell r="J1">
            <v>1.7453292519943295E-2</v>
          </cell>
        </row>
      </sheetData>
      <sheetData sheetId="6730">
        <row r="1">
          <cell r="J1">
            <v>1.7453292519943295E-2</v>
          </cell>
        </row>
      </sheetData>
      <sheetData sheetId="6731">
        <row r="1">
          <cell r="J1">
            <v>1.7453292519943295E-2</v>
          </cell>
        </row>
      </sheetData>
      <sheetData sheetId="6732">
        <row r="1">
          <cell r="J1">
            <v>1.7453292519943295E-2</v>
          </cell>
        </row>
      </sheetData>
      <sheetData sheetId="6733">
        <row r="1">
          <cell r="J1">
            <v>1.7453292519943295E-2</v>
          </cell>
        </row>
      </sheetData>
      <sheetData sheetId="6734">
        <row r="1">
          <cell r="J1">
            <v>1.7453292519943295E-2</v>
          </cell>
        </row>
      </sheetData>
      <sheetData sheetId="6735">
        <row r="1">
          <cell r="J1">
            <v>1.7453292519943295E-2</v>
          </cell>
        </row>
      </sheetData>
      <sheetData sheetId="6736">
        <row r="1">
          <cell r="J1">
            <v>1.7453292519943295E-2</v>
          </cell>
        </row>
      </sheetData>
      <sheetData sheetId="6737">
        <row r="1">
          <cell r="J1">
            <v>1.7453292519943295E-2</v>
          </cell>
        </row>
      </sheetData>
      <sheetData sheetId="6738">
        <row r="1">
          <cell r="J1">
            <v>1.7453292519943295E-2</v>
          </cell>
        </row>
      </sheetData>
      <sheetData sheetId="6739">
        <row r="1">
          <cell r="J1">
            <v>1.7453292519943295E-2</v>
          </cell>
        </row>
      </sheetData>
      <sheetData sheetId="6740">
        <row r="1">
          <cell r="J1">
            <v>1.7453292519943295E-2</v>
          </cell>
        </row>
      </sheetData>
      <sheetData sheetId="6741">
        <row r="1">
          <cell r="J1">
            <v>1.7453292519943295E-2</v>
          </cell>
        </row>
      </sheetData>
      <sheetData sheetId="6742">
        <row r="1">
          <cell r="J1">
            <v>1.7453292519943295E-2</v>
          </cell>
        </row>
      </sheetData>
      <sheetData sheetId="6743">
        <row r="1">
          <cell r="J1">
            <v>1.7453292519943295E-2</v>
          </cell>
        </row>
      </sheetData>
      <sheetData sheetId="6744">
        <row r="1">
          <cell r="J1">
            <v>1.7453292519943295E-2</v>
          </cell>
        </row>
      </sheetData>
      <sheetData sheetId="6745">
        <row r="1">
          <cell r="J1">
            <v>1.7453292519943295E-2</v>
          </cell>
        </row>
      </sheetData>
      <sheetData sheetId="6746">
        <row r="1">
          <cell r="J1">
            <v>1.7453292519943295E-2</v>
          </cell>
        </row>
      </sheetData>
      <sheetData sheetId="6747">
        <row r="1">
          <cell r="J1">
            <v>1.7453292519943295E-2</v>
          </cell>
        </row>
      </sheetData>
      <sheetData sheetId="6748">
        <row r="1">
          <cell r="J1">
            <v>1.7453292519943295E-2</v>
          </cell>
        </row>
      </sheetData>
      <sheetData sheetId="6749">
        <row r="1">
          <cell r="J1">
            <v>1.7453292519943295E-2</v>
          </cell>
        </row>
      </sheetData>
      <sheetData sheetId="6750">
        <row r="1">
          <cell r="J1">
            <v>1.7453292519943295E-2</v>
          </cell>
        </row>
      </sheetData>
      <sheetData sheetId="6751">
        <row r="1">
          <cell r="J1">
            <v>1.7453292519943295E-2</v>
          </cell>
        </row>
      </sheetData>
      <sheetData sheetId="6752">
        <row r="1">
          <cell r="J1">
            <v>1.7453292519943295E-2</v>
          </cell>
        </row>
      </sheetData>
      <sheetData sheetId="6753">
        <row r="1">
          <cell r="J1">
            <v>1.7453292519943295E-2</v>
          </cell>
        </row>
      </sheetData>
      <sheetData sheetId="6754">
        <row r="1">
          <cell r="J1">
            <v>1.7453292519943295E-2</v>
          </cell>
        </row>
      </sheetData>
      <sheetData sheetId="6755">
        <row r="1">
          <cell r="J1">
            <v>1.7453292519943295E-2</v>
          </cell>
        </row>
      </sheetData>
      <sheetData sheetId="6756">
        <row r="1">
          <cell r="J1">
            <v>1.7453292519943295E-2</v>
          </cell>
        </row>
      </sheetData>
      <sheetData sheetId="6757">
        <row r="1">
          <cell r="J1">
            <v>1.7453292519943295E-2</v>
          </cell>
        </row>
      </sheetData>
      <sheetData sheetId="6758">
        <row r="1">
          <cell r="J1">
            <v>1.7453292519943295E-2</v>
          </cell>
        </row>
      </sheetData>
      <sheetData sheetId="6759">
        <row r="1">
          <cell r="J1">
            <v>1.7453292519943295E-2</v>
          </cell>
        </row>
      </sheetData>
      <sheetData sheetId="6760">
        <row r="1">
          <cell r="J1">
            <v>1.7453292519943295E-2</v>
          </cell>
        </row>
      </sheetData>
      <sheetData sheetId="6761">
        <row r="1">
          <cell r="J1">
            <v>1.7453292519943295E-2</v>
          </cell>
        </row>
      </sheetData>
      <sheetData sheetId="6762">
        <row r="1">
          <cell r="J1">
            <v>1.7453292519943295E-2</v>
          </cell>
        </row>
      </sheetData>
      <sheetData sheetId="6763">
        <row r="1">
          <cell r="J1">
            <v>1.7453292519943295E-2</v>
          </cell>
        </row>
      </sheetData>
      <sheetData sheetId="6764">
        <row r="1">
          <cell r="J1">
            <v>1.7453292519943295E-2</v>
          </cell>
        </row>
      </sheetData>
      <sheetData sheetId="6765">
        <row r="1">
          <cell r="J1">
            <v>1.7453292519943295E-2</v>
          </cell>
        </row>
      </sheetData>
      <sheetData sheetId="6766">
        <row r="1">
          <cell r="J1">
            <v>1.7453292519943295E-2</v>
          </cell>
        </row>
      </sheetData>
      <sheetData sheetId="6767">
        <row r="1">
          <cell r="J1">
            <v>1.7453292519943295E-2</v>
          </cell>
        </row>
      </sheetData>
      <sheetData sheetId="6768">
        <row r="1">
          <cell r="J1">
            <v>1.7453292519943295E-2</v>
          </cell>
        </row>
      </sheetData>
      <sheetData sheetId="6769">
        <row r="1">
          <cell r="J1">
            <v>1.7453292519943295E-2</v>
          </cell>
        </row>
      </sheetData>
      <sheetData sheetId="6770">
        <row r="1">
          <cell r="J1">
            <v>1.7453292519943295E-2</v>
          </cell>
        </row>
      </sheetData>
      <sheetData sheetId="6771">
        <row r="1">
          <cell r="J1">
            <v>1.7453292519943295E-2</v>
          </cell>
        </row>
      </sheetData>
      <sheetData sheetId="6772">
        <row r="1">
          <cell r="J1">
            <v>1.7453292519943295E-2</v>
          </cell>
        </row>
      </sheetData>
      <sheetData sheetId="6773">
        <row r="1">
          <cell r="J1">
            <v>1.7453292519943295E-2</v>
          </cell>
        </row>
      </sheetData>
      <sheetData sheetId="6774">
        <row r="1">
          <cell r="J1">
            <v>1.7453292519943295E-2</v>
          </cell>
        </row>
      </sheetData>
      <sheetData sheetId="6775">
        <row r="1">
          <cell r="J1">
            <v>1.7453292519943295E-2</v>
          </cell>
        </row>
      </sheetData>
      <sheetData sheetId="6776">
        <row r="1">
          <cell r="J1">
            <v>1.7453292519943295E-2</v>
          </cell>
        </row>
      </sheetData>
      <sheetData sheetId="6777">
        <row r="1">
          <cell r="J1">
            <v>1.7453292519943295E-2</v>
          </cell>
        </row>
      </sheetData>
      <sheetData sheetId="6778">
        <row r="1">
          <cell r="J1">
            <v>1.7453292519943295E-2</v>
          </cell>
        </row>
      </sheetData>
      <sheetData sheetId="6779">
        <row r="1">
          <cell r="J1">
            <v>1.7453292519943295E-2</v>
          </cell>
        </row>
      </sheetData>
      <sheetData sheetId="6780">
        <row r="1">
          <cell r="J1">
            <v>1.7453292519943295E-2</v>
          </cell>
        </row>
      </sheetData>
      <sheetData sheetId="6781">
        <row r="1">
          <cell r="J1">
            <v>1.7453292519943295E-2</v>
          </cell>
        </row>
      </sheetData>
      <sheetData sheetId="6782">
        <row r="1">
          <cell r="J1">
            <v>1.7453292519943295E-2</v>
          </cell>
        </row>
      </sheetData>
      <sheetData sheetId="6783">
        <row r="1">
          <cell r="J1">
            <v>1.7453292519943295E-2</v>
          </cell>
        </row>
      </sheetData>
      <sheetData sheetId="6784">
        <row r="1">
          <cell r="J1">
            <v>1.7453292519943295E-2</v>
          </cell>
        </row>
      </sheetData>
      <sheetData sheetId="6785">
        <row r="1">
          <cell r="J1">
            <v>1.7453292519943295E-2</v>
          </cell>
        </row>
      </sheetData>
      <sheetData sheetId="6786">
        <row r="1">
          <cell r="J1">
            <v>1.7453292519943295E-2</v>
          </cell>
        </row>
      </sheetData>
      <sheetData sheetId="6787">
        <row r="1">
          <cell r="J1">
            <v>1.7453292519943295E-2</v>
          </cell>
        </row>
      </sheetData>
      <sheetData sheetId="6788">
        <row r="1">
          <cell r="J1">
            <v>1.7453292519943295E-2</v>
          </cell>
        </row>
      </sheetData>
      <sheetData sheetId="6789">
        <row r="1">
          <cell r="J1">
            <v>1.7453292519943295E-2</v>
          </cell>
        </row>
      </sheetData>
      <sheetData sheetId="6790">
        <row r="1">
          <cell r="J1">
            <v>1.7453292519943295E-2</v>
          </cell>
        </row>
      </sheetData>
      <sheetData sheetId="6791">
        <row r="1">
          <cell r="J1">
            <v>1.7453292519943295E-2</v>
          </cell>
        </row>
      </sheetData>
      <sheetData sheetId="6792">
        <row r="1">
          <cell r="J1">
            <v>1.7453292519943295E-2</v>
          </cell>
        </row>
      </sheetData>
      <sheetData sheetId="6793">
        <row r="1">
          <cell r="J1">
            <v>1.7453292519943295E-2</v>
          </cell>
        </row>
      </sheetData>
      <sheetData sheetId="6794">
        <row r="1">
          <cell r="J1">
            <v>1.7453292519943295E-2</v>
          </cell>
        </row>
      </sheetData>
      <sheetData sheetId="6795">
        <row r="1">
          <cell r="J1">
            <v>1.7453292519943295E-2</v>
          </cell>
        </row>
      </sheetData>
      <sheetData sheetId="6796">
        <row r="1">
          <cell r="J1">
            <v>1.7453292519943295E-2</v>
          </cell>
        </row>
      </sheetData>
      <sheetData sheetId="6797">
        <row r="1">
          <cell r="J1">
            <v>1.7453292519943295E-2</v>
          </cell>
        </row>
      </sheetData>
      <sheetData sheetId="6798">
        <row r="1">
          <cell r="J1">
            <v>1.7453292519943295E-2</v>
          </cell>
        </row>
      </sheetData>
      <sheetData sheetId="6799">
        <row r="1">
          <cell r="J1">
            <v>1.7453292519943295E-2</v>
          </cell>
        </row>
      </sheetData>
      <sheetData sheetId="6800">
        <row r="1">
          <cell r="J1">
            <v>1.7453292519943295E-2</v>
          </cell>
        </row>
      </sheetData>
      <sheetData sheetId="6801">
        <row r="1">
          <cell r="J1">
            <v>1.7453292519943295E-2</v>
          </cell>
        </row>
      </sheetData>
      <sheetData sheetId="6802">
        <row r="1">
          <cell r="J1">
            <v>1.7453292519943295E-2</v>
          </cell>
        </row>
      </sheetData>
      <sheetData sheetId="6803">
        <row r="1">
          <cell r="J1">
            <v>1.7453292519943295E-2</v>
          </cell>
        </row>
      </sheetData>
      <sheetData sheetId="6804">
        <row r="1">
          <cell r="J1">
            <v>1.7453292519943295E-2</v>
          </cell>
        </row>
      </sheetData>
      <sheetData sheetId="6805">
        <row r="1">
          <cell r="J1">
            <v>1.7453292519943295E-2</v>
          </cell>
        </row>
      </sheetData>
      <sheetData sheetId="6806">
        <row r="1">
          <cell r="J1">
            <v>1.7453292519943295E-2</v>
          </cell>
        </row>
      </sheetData>
      <sheetData sheetId="6807">
        <row r="1">
          <cell r="J1">
            <v>1.7453292519943295E-2</v>
          </cell>
        </row>
      </sheetData>
      <sheetData sheetId="6808">
        <row r="1">
          <cell r="J1">
            <v>1.7453292519943295E-2</v>
          </cell>
        </row>
      </sheetData>
      <sheetData sheetId="6809">
        <row r="1">
          <cell r="J1">
            <v>1.7453292519943295E-2</v>
          </cell>
        </row>
      </sheetData>
      <sheetData sheetId="6810">
        <row r="1">
          <cell r="J1">
            <v>1.7453292519943295E-2</v>
          </cell>
        </row>
      </sheetData>
      <sheetData sheetId="6811">
        <row r="1">
          <cell r="J1">
            <v>1.7453292519943295E-2</v>
          </cell>
        </row>
      </sheetData>
      <sheetData sheetId="6812">
        <row r="1">
          <cell r="J1">
            <v>1.7453292519943295E-2</v>
          </cell>
        </row>
      </sheetData>
      <sheetData sheetId="6813">
        <row r="1">
          <cell r="J1">
            <v>1.7453292519943295E-2</v>
          </cell>
        </row>
      </sheetData>
      <sheetData sheetId="6814">
        <row r="1">
          <cell r="J1">
            <v>1.7453292519943295E-2</v>
          </cell>
        </row>
      </sheetData>
      <sheetData sheetId="6815">
        <row r="1">
          <cell r="J1">
            <v>1.7453292519943295E-2</v>
          </cell>
        </row>
      </sheetData>
      <sheetData sheetId="6816">
        <row r="1">
          <cell r="J1">
            <v>1.7453292519943295E-2</v>
          </cell>
        </row>
      </sheetData>
      <sheetData sheetId="6817">
        <row r="1">
          <cell r="J1">
            <v>1.7453292519943295E-2</v>
          </cell>
        </row>
      </sheetData>
      <sheetData sheetId="6818">
        <row r="1">
          <cell r="J1">
            <v>1.7453292519943295E-2</v>
          </cell>
        </row>
      </sheetData>
      <sheetData sheetId="6819">
        <row r="1">
          <cell r="J1">
            <v>1.7453292519943295E-2</v>
          </cell>
        </row>
      </sheetData>
      <sheetData sheetId="6820">
        <row r="1">
          <cell r="J1">
            <v>1.7453292519943295E-2</v>
          </cell>
        </row>
      </sheetData>
      <sheetData sheetId="6821">
        <row r="1">
          <cell r="J1">
            <v>1.7453292519943295E-2</v>
          </cell>
        </row>
      </sheetData>
      <sheetData sheetId="6822">
        <row r="1">
          <cell r="J1">
            <v>1.7453292519943295E-2</v>
          </cell>
        </row>
      </sheetData>
      <sheetData sheetId="6823">
        <row r="1">
          <cell r="J1">
            <v>1.7453292519943295E-2</v>
          </cell>
        </row>
      </sheetData>
      <sheetData sheetId="6824">
        <row r="1">
          <cell r="J1">
            <v>1.7453292519943295E-2</v>
          </cell>
        </row>
      </sheetData>
      <sheetData sheetId="6825">
        <row r="1">
          <cell r="J1">
            <v>1.7453292519943295E-2</v>
          </cell>
        </row>
      </sheetData>
      <sheetData sheetId="6826">
        <row r="1">
          <cell r="J1">
            <v>1.7453292519943295E-2</v>
          </cell>
        </row>
      </sheetData>
      <sheetData sheetId="6827">
        <row r="1">
          <cell r="J1">
            <v>1.7453292519943295E-2</v>
          </cell>
        </row>
      </sheetData>
      <sheetData sheetId="6828">
        <row r="1">
          <cell r="J1">
            <v>1.7453292519943295E-2</v>
          </cell>
        </row>
      </sheetData>
      <sheetData sheetId="6829">
        <row r="1">
          <cell r="J1">
            <v>1.7453292519943295E-2</v>
          </cell>
        </row>
      </sheetData>
      <sheetData sheetId="6830">
        <row r="1">
          <cell r="J1">
            <v>1.7453292519943295E-2</v>
          </cell>
        </row>
      </sheetData>
      <sheetData sheetId="6831">
        <row r="1">
          <cell r="J1">
            <v>1.7453292519943295E-2</v>
          </cell>
        </row>
      </sheetData>
      <sheetData sheetId="6832">
        <row r="1">
          <cell r="J1">
            <v>1.7453292519943295E-2</v>
          </cell>
        </row>
      </sheetData>
      <sheetData sheetId="6833">
        <row r="1">
          <cell r="J1">
            <v>1.7453292519943295E-2</v>
          </cell>
        </row>
      </sheetData>
      <sheetData sheetId="6834">
        <row r="1">
          <cell r="J1">
            <v>1.7453292519943295E-2</v>
          </cell>
        </row>
      </sheetData>
      <sheetData sheetId="6835">
        <row r="1">
          <cell r="J1">
            <v>1.7453292519943295E-2</v>
          </cell>
        </row>
      </sheetData>
      <sheetData sheetId="6836">
        <row r="1">
          <cell r="J1">
            <v>1.7453292519943295E-2</v>
          </cell>
        </row>
      </sheetData>
      <sheetData sheetId="6837">
        <row r="1">
          <cell r="J1">
            <v>1.7453292519943295E-2</v>
          </cell>
        </row>
      </sheetData>
      <sheetData sheetId="6838">
        <row r="1">
          <cell r="J1">
            <v>1.7453292519943295E-2</v>
          </cell>
        </row>
      </sheetData>
      <sheetData sheetId="6839">
        <row r="1">
          <cell r="J1">
            <v>1.7453292519943295E-2</v>
          </cell>
        </row>
      </sheetData>
      <sheetData sheetId="6840">
        <row r="1">
          <cell r="J1">
            <v>1.7453292519943295E-2</v>
          </cell>
        </row>
      </sheetData>
      <sheetData sheetId="6841">
        <row r="1">
          <cell r="J1">
            <v>1.7453292519943295E-2</v>
          </cell>
        </row>
      </sheetData>
      <sheetData sheetId="6842">
        <row r="1">
          <cell r="J1">
            <v>1.7453292519943295E-2</v>
          </cell>
        </row>
      </sheetData>
      <sheetData sheetId="6843">
        <row r="1">
          <cell r="J1">
            <v>1.7453292519943295E-2</v>
          </cell>
        </row>
      </sheetData>
      <sheetData sheetId="6844">
        <row r="1">
          <cell r="J1">
            <v>1.7453292519943295E-2</v>
          </cell>
        </row>
      </sheetData>
      <sheetData sheetId="6845">
        <row r="1">
          <cell r="J1">
            <v>1.7453292519943295E-2</v>
          </cell>
        </row>
      </sheetData>
      <sheetData sheetId="6846">
        <row r="1">
          <cell r="J1">
            <v>1.7453292519943295E-2</v>
          </cell>
        </row>
      </sheetData>
      <sheetData sheetId="6847">
        <row r="1">
          <cell r="J1">
            <v>1.7453292519943295E-2</v>
          </cell>
        </row>
      </sheetData>
      <sheetData sheetId="6848">
        <row r="1">
          <cell r="J1">
            <v>1.7453292519943295E-2</v>
          </cell>
        </row>
      </sheetData>
      <sheetData sheetId="6849">
        <row r="1">
          <cell r="J1">
            <v>1.7453292519943295E-2</v>
          </cell>
        </row>
      </sheetData>
      <sheetData sheetId="6850">
        <row r="1">
          <cell r="J1">
            <v>1.7453292519943295E-2</v>
          </cell>
        </row>
      </sheetData>
      <sheetData sheetId="6851">
        <row r="1">
          <cell r="J1">
            <v>1.7453292519943295E-2</v>
          </cell>
        </row>
      </sheetData>
      <sheetData sheetId="6852">
        <row r="1">
          <cell r="J1">
            <v>1.7453292519943295E-2</v>
          </cell>
        </row>
      </sheetData>
      <sheetData sheetId="6853">
        <row r="1">
          <cell r="J1">
            <v>1.7453292519943295E-2</v>
          </cell>
        </row>
      </sheetData>
      <sheetData sheetId="6854">
        <row r="1">
          <cell r="J1">
            <v>1.7453292519943295E-2</v>
          </cell>
        </row>
      </sheetData>
      <sheetData sheetId="6855">
        <row r="1">
          <cell r="J1">
            <v>1.7453292519943295E-2</v>
          </cell>
        </row>
      </sheetData>
      <sheetData sheetId="6856">
        <row r="1">
          <cell r="J1">
            <v>1.7453292519943295E-2</v>
          </cell>
        </row>
      </sheetData>
      <sheetData sheetId="6857">
        <row r="1">
          <cell r="J1">
            <v>1.7453292519943295E-2</v>
          </cell>
        </row>
      </sheetData>
      <sheetData sheetId="6858">
        <row r="1">
          <cell r="J1">
            <v>1.7453292519943295E-2</v>
          </cell>
        </row>
      </sheetData>
      <sheetData sheetId="6859">
        <row r="1">
          <cell r="J1">
            <v>1.7453292519943295E-2</v>
          </cell>
        </row>
      </sheetData>
      <sheetData sheetId="6860">
        <row r="1">
          <cell r="J1">
            <v>1.7453292519943295E-2</v>
          </cell>
        </row>
      </sheetData>
      <sheetData sheetId="6861">
        <row r="1">
          <cell r="J1">
            <v>1.7453292519943295E-2</v>
          </cell>
        </row>
      </sheetData>
      <sheetData sheetId="6862">
        <row r="1">
          <cell r="J1">
            <v>1.7453292519943295E-2</v>
          </cell>
        </row>
      </sheetData>
      <sheetData sheetId="6863">
        <row r="1">
          <cell r="J1">
            <v>1.7453292519943295E-2</v>
          </cell>
        </row>
      </sheetData>
      <sheetData sheetId="6864">
        <row r="1">
          <cell r="J1">
            <v>1.7453292519943295E-2</v>
          </cell>
        </row>
      </sheetData>
      <sheetData sheetId="6865">
        <row r="1">
          <cell r="J1">
            <v>1.7453292519943295E-2</v>
          </cell>
        </row>
      </sheetData>
      <sheetData sheetId="6866">
        <row r="1">
          <cell r="J1">
            <v>1.7453292519943295E-2</v>
          </cell>
        </row>
      </sheetData>
      <sheetData sheetId="6867">
        <row r="1">
          <cell r="J1">
            <v>1.7453292519943295E-2</v>
          </cell>
        </row>
      </sheetData>
      <sheetData sheetId="6868">
        <row r="1">
          <cell r="J1">
            <v>1.7453292519943295E-2</v>
          </cell>
        </row>
      </sheetData>
      <sheetData sheetId="6869">
        <row r="1">
          <cell r="J1">
            <v>1.7453292519943295E-2</v>
          </cell>
        </row>
      </sheetData>
      <sheetData sheetId="6870">
        <row r="1">
          <cell r="J1">
            <v>1.7453292519943295E-2</v>
          </cell>
        </row>
      </sheetData>
      <sheetData sheetId="6871">
        <row r="1">
          <cell r="J1">
            <v>1.7453292519943295E-2</v>
          </cell>
        </row>
      </sheetData>
      <sheetData sheetId="6872">
        <row r="1">
          <cell r="J1">
            <v>1.7453292519943295E-2</v>
          </cell>
        </row>
      </sheetData>
      <sheetData sheetId="6873">
        <row r="1">
          <cell r="J1">
            <v>1.7453292519943295E-2</v>
          </cell>
        </row>
      </sheetData>
      <sheetData sheetId="6874">
        <row r="1">
          <cell r="J1">
            <v>1.7453292519943295E-2</v>
          </cell>
        </row>
      </sheetData>
      <sheetData sheetId="6875">
        <row r="1">
          <cell r="J1">
            <v>1.7453292519943295E-2</v>
          </cell>
        </row>
      </sheetData>
      <sheetData sheetId="6876">
        <row r="1">
          <cell r="J1">
            <v>1.7453292519943295E-2</v>
          </cell>
        </row>
      </sheetData>
      <sheetData sheetId="6877">
        <row r="1">
          <cell r="J1">
            <v>1.7453292519943295E-2</v>
          </cell>
        </row>
      </sheetData>
      <sheetData sheetId="6878">
        <row r="1">
          <cell r="J1">
            <v>1.7453292519943295E-2</v>
          </cell>
        </row>
      </sheetData>
      <sheetData sheetId="6879">
        <row r="1">
          <cell r="J1">
            <v>1.7453292519943295E-2</v>
          </cell>
        </row>
      </sheetData>
      <sheetData sheetId="6880">
        <row r="1">
          <cell r="J1">
            <v>1.7453292519943295E-2</v>
          </cell>
        </row>
      </sheetData>
      <sheetData sheetId="6881">
        <row r="1">
          <cell r="J1">
            <v>1.7453292519943295E-2</v>
          </cell>
        </row>
      </sheetData>
      <sheetData sheetId="6882">
        <row r="1">
          <cell r="J1">
            <v>1.7453292519943295E-2</v>
          </cell>
        </row>
      </sheetData>
      <sheetData sheetId="6883">
        <row r="1">
          <cell r="J1">
            <v>1.7453292519943295E-2</v>
          </cell>
        </row>
      </sheetData>
      <sheetData sheetId="6884">
        <row r="1">
          <cell r="J1">
            <v>1.7453292519943295E-2</v>
          </cell>
        </row>
      </sheetData>
      <sheetData sheetId="6885">
        <row r="1">
          <cell r="J1">
            <v>1.7453292519943295E-2</v>
          </cell>
        </row>
      </sheetData>
      <sheetData sheetId="6886">
        <row r="1">
          <cell r="J1">
            <v>1.7453292519943295E-2</v>
          </cell>
        </row>
      </sheetData>
      <sheetData sheetId="6887">
        <row r="1">
          <cell r="J1">
            <v>1.7453292519943295E-2</v>
          </cell>
        </row>
      </sheetData>
      <sheetData sheetId="6888">
        <row r="1">
          <cell r="J1">
            <v>1.7453292519943295E-2</v>
          </cell>
        </row>
      </sheetData>
      <sheetData sheetId="6889">
        <row r="1">
          <cell r="J1">
            <v>1.7453292519943295E-2</v>
          </cell>
        </row>
      </sheetData>
      <sheetData sheetId="6890">
        <row r="1">
          <cell r="J1">
            <v>1.7453292519943295E-2</v>
          </cell>
        </row>
      </sheetData>
      <sheetData sheetId="6891">
        <row r="1">
          <cell r="J1">
            <v>1.7453292519943295E-2</v>
          </cell>
        </row>
      </sheetData>
      <sheetData sheetId="6892">
        <row r="1">
          <cell r="J1">
            <v>1.7453292519943295E-2</v>
          </cell>
        </row>
      </sheetData>
      <sheetData sheetId="6893">
        <row r="1">
          <cell r="J1">
            <v>1.7453292519943295E-2</v>
          </cell>
        </row>
      </sheetData>
      <sheetData sheetId="6894">
        <row r="1">
          <cell r="J1">
            <v>1.7453292519943295E-2</v>
          </cell>
        </row>
      </sheetData>
      <sheetData sheetId="6895">
        <row r="1">
          <cell r="J1">
            <v>1.7453292519943295E-2</v>
          </cell>
        </row>
      </sheetData>
      <sheetData sheetId="6896">
        <row r="1">
          <cell r="J1">
            <v>1.7453292519943295E-2</v>
          </cell>
        </row>
      </sheetData>
      <sheetData sheetId="6897">
        <row r="1">
          <cell r="J1">
            <v>1.7453292519943295E-2</v>
          </cell>
        </row>
      </sheetData>
      <sheetData sheetId="6898">
        <row r="1">
          <cell r="J1">
            <v>1.7453292519943295E-2</v>
          </cell>
        </row>
      </sheetData>
      <sheetData sheetId="6899">
        <row r="1">
          <cell r="J1">
            <v>1.7453292519943295E-2</v>
          </cell>
        </row>
      </sheetData>
      <sheetData sheetId="6900">
        <row r="1">
          <cell r="J1">
            <v>1.7453292519943295E-2</v>
          </cell>
        </row>
      </sheetData>
      <sheetData sheetId="6901">
        <row r="1">
          <cell r="J1">
            <v>1.7453292519943295E-2</v>
          </cell>
        </row>
      </sheetData>
      <sheetData sheetId="6902">
        <row r="1">
          <cell r="J1">
            <v>1.7453292519943295E-2</v>
          </cell>
        </row>
      </sheetData>
      <sheetData sheetId="6903">
        <row r="1">
          <cell r="J1">
            <v>1.7453292519943295E-2</v>
          </cell>
        </row>
      </sheetData>
      <sheetData sheetId="6904">
        <row r="1">
          <cell r="J1">
            <v>1.7453292519943295E-2</v>
          </cell>
        </row>
      </sheetData>
      <sheetData sheetId="6905">
        <row r="1">
          <cell r="J1">
            <v>1.7453292519943295E-2</v>
          </cell>
        </row>
      </sheetData>
      <sheetData sheetId="6906">
        <row r="1">
          <cell r="J1">
            <v>1.7453292519943295E-2</v>
          </cell>
        </row>
      </sheetData>
      <sheetData sheetId="6907">
        <row r="1">
          <cell r="J1">
            <v>1.7453292519943295E-2</v>
          </cell>
        </row>
      </sheetData>
      <sheetData sheetId="6908">
        <row r="1">
          <cell r="J1">
            <v>1.7453292519943295E-2</v>
          </cell>
        </row>
      </sheetData>
      <sheetData sheetId="6909">
        <row r="1">
          <cell r="J1">
            <v>1.7453292519943295E-2</v>
          </cell>
        </row>
      </sheetData>
      <sheetData sheetId="6910">
        <row r="1">
          <cell r="J1">
            <v>1.7453292519943295E-2</v>
          </cell>
        </row>
      </sheetData>
      <sheetData sheetId="6911">
        <row r="1">
          <cell r="J1">
            <v>1.7453292519943295E-2</v>
          </cell>
        </row>
      </sheetData>
      <sheetData sheetId="6912">
        <row r="1">
          <cell r="J1">
            <v>1.7453292519943295E-2</v>
          </cell>
        </row>
      </sheetData>
      <sheetData sheetId="6913">
        <row r="1">
          <cell r="J1">
            <v>1.7453292519943295E-2</v>
          </cell>
        </row>
      </sheetData>
      <sheetData sheetId="6914">
        <row r="1">
          <cell r="J1">
            <v>1.7453292519943295E-2</v>
          </cell>
        </row>
      </sheetData>
      <sheetData sheetId="6915">
        <row r="1">
          <cell r="J1">
            <v>1.7453292519943295E-2</v>
          </cell>
        </row>
      </sheetData>
      <sheetData sheetId="6916">
        <row r="1">
          <cell r="J1">
            <v>1.7453292519943295E-2</v>
          </cell>
        </row>
      </sheetData>
      <sheetData sheetId="6917">
        <row r="1">
          <cell r="J1">
            <v>1.7453292519943295E-2</v>
          </cell>
        </row>
      </sheetData>
      <sheetData sheetId="6918">
        <row r="1">
          <cell r="J1">
            <v>1.7453292519943295E-2</v>
          </cell>
        </row>
      </sheetData>
      <sheetData sheetId="6919">
        <row r="1">
          <cell r="J1">
            <v>1.7453292519943295E-2</v>
          </cell>
        </row>
      </sheetData>
      <sheetData sheetId="6920">
        <row r="1">
          <cell r="J1">
            <v>1.7453292519943295E-2</v>
          </cell>
        </row>
      </sheetData>
      <sheetData sheetId="6921">
        <row r="1">
          <cell r="J1">
            <v>1.7453292519943295E-2</v>
          </cell>
        </row>
      </sheetData>
      <sheetData sheetId="6922">
        <row r="1">
          <cell r="J1">
            <v>1.7453292519943295E-2</v>
          </cell>
        </row>
      </sheetData>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row r="1">
          <cell r="J1">
            <v>1.7453292519943295E-2</v>
          </cell>
        </row>
      </sheetData>
      <sheetData sheetId="6992">
        <row r="1">
          <cell r="J1">
            <v>1.7453292519943295E-2</v>
          </cell>
        </row>
      </sheetData>
      <sheetData sheetId="6993">
        <row r="1">
          <cell r="J1">
            <v>1.7453292519943295E-2</v>
          </cell>
        </row>
      </sheetData>
      <sheetData sheetId="6994">
        <row r="1">
          <cell r="J1">
            <v>1.7453292519943295E-2</v>
          </cell>
        </row>
      </sheetData>
      <sheetData sheetId="6995">
        <row r="1">
          <cell r="J1">
            <v>1.7453292519943295E-2</v>
          </cell>
        </row>
      </sheetData>
      <sheetData sheetId="6996">
        <row r="1">
          <cell r="J1">
            <v>1.7453292519943295E-2</v>
          </cell>
        </row>
      </sheetData>
      <sheetData sheetId="6997">
        <row r="1">
          <cell r="J1">
            <v>1.7453292519943295E-2</v>
          </cell>
        </row>
      </sheetData>
      <sheetData sheetId="6998">
        <row r="1">
          <cell r="J1">
            <v>1.7453292519943295E-2</v>
          </cell>
        </row>
      </sheetData>
      <sheetData sheetId="6999">
        <row r="1">
          <cell r="J1">
            <v>1.7453292519943295E-2</v>
          </cell>
        </row>
      </sheetData>
      <sheetData sheetId="7000">
        <row r="1">
          <cell r="J1">
            <v>1.7453292519943295E-2</v>
          </cell>
        </row>
      </sheetData>
      <sheetData sheetId="7001">
        <row r="1">
          <cell r="J1">
            <v>1.7453292519943295E-2</v>
          </cell>
        </row>
      </sheetData>
      <sheetData sheetId="7002">
        <row r="1">
          <cell r="J1">
            <v>1.7453292519943295E-2</v>
          </cell>
        </row>
      </sheetData>
      <sheetData sheetId="7003">
        <row r="1">
          <cell r="J1">
            <v>1.7453292519943295E-2</v>
          </cell>
        </row>
      </sheetData>
      <sheetData sheetId="7004">
        <row r="1">
          <cell r="J1">
            <v>1.7453292519943295E-2</v>
          </cell>
        </row>
      </sheetData>
      <sheetData sheetId="7005">
        <row r="1">
          <cell r="J1">
            <v>1.7453292519943295E-2</v>
          </cell>
        </row>
      </sheetData>
      <sheetData sheetId="7006">
        <row r="1">
          <cell r="J1">
            <v>1.7453292519943295E-2</v>
          </cell>
        </row>
      </sheetData>
      <sheetData sheetId="7007">
        <row r="1">
          <cell r="J1">
            <v>1.7453292519943295E-2</v>
          </cell>
        </row>
      </sheetData>
      <sheetData sheetId="7008">
        <row r="1">
          <cell r="J1">
            <v>1.7453292519943295E-2</v>
          </cell>
        </row>
      </sheetData>
      <sheetData sheetId="7009">
        <row r="1">
          <cell r="J1">
            <v>1.7453292519943295E-2</v>
          </cell>
        </row>
      </sheetData>
      <sheetData sheetId="7010">
        <row r="1">
          <cell r="J1">
            <v>1.7453292519943295E-2</v>
          </cell>
        </row>
      </sheetData>
      <sheetData sheetId="7011">
        <row r="1">
          <cell r="J1">
            <v>1.7453292519943295E-2</v>
          </cell>
        </row>
      </sheetData>
      <sheetData sheetId="7012">
        <row r="1">
          <cell r="J1">
            <v>1.7453292519943295E-2</v>
          </cell>
        </row>
      </sheetData>
      <sheetData sheetId="7013">
        <row r="1">
          <cell r="J1">
            <v>1.7453292519943295E-2</v>
          </cell>
        </row>
      </sheetData>
      <sheetData sheetId="7014">
        <row r="1">
          <cell r="J1">
            <v>1.7453292519943295E-2</v>
          </cell>
        </row>
      </sheetData>
      <sheetData sheetId="7015">
        <row r="1">
          <cell r="J1">
            <v>1.7453292519943295E-2</v>
          </cell>
        </row>
      </sheetData>
      <sheetData sheetId="7016">
        <row r="1">
          <cell r="J1">
            <v>1.7453292519943295E-2</v>
          </cell>
        </row>
      </sheetData>
      <sheetData sheetId="7017">
        <row r="1">
          <cell r="J1">
            <v>1.7453292519943295E-2</v>
          </cell>
        </row>
      </sheetData>
      <sheetData sheetId="7018">
        <row r="1">
          <cell r="J1">
            <v>1.7453292519943295E-2</v>
          </cell>
        </row>
      </sheetData>
      <sheetData sheetId="7019">
        <row r="1">
          <cell r="J1">
            <v>1.7453292519943295E-2</v>
          </cell>
        </row>
      </sheetData>
      <sheetData sheetId="7020">
        <row r="1">
          <cell r="J1">
            <v>1.7453292519943295E-2</v>
          </cell>
        </row>
      </sheetData>
      <sheetData sheetId="7021">
        <row r="1">
          <cell r="J1">
            <v>1.7453292519943295E-2</v>
          </cell>
        </row>
      </sheetData>
      <sheetData sheetId="7022">
        <row r="1">
          <cell r="J1">
            <v>1.7453292519943295E-2</v>
          </cell>
        </row>
      </sheetData>
      <sheetData sheetId="7023">
        <row r="1">
          <cell r="J1">
            <v>1.7453292519943295E-2</v>
          </cell>
        </row>
      </sheetData>
      <sheetData sheetId="7024">
        <row r="1">
          <cell r="J1">
            <v>1.7453292519943295E-2</v>
          </cell>
        </row>
      </sheetData>
      <sheetData sheetId="7025">
        <row r="1">
          <cell r="J1">
            <v>1.7453292519943295E-2</v>
          </cell>
        </row>
      </sheetData>
      <sheetData sheetId="7026">
        <row r="1">
          <cell r="J1">
            <v>1.7453292519943295E-2</v>
          </cell>
        </row>
      </sheetData>
      <sheetData sheetId="7027">
        <row r="1">
          <cell r="J1">
            <v>1.7453292519943295E-2</v>
          </cell>
        </row>
      </sheetData>
      <sheetData sheetId="7028">
        <row r="1">
          <cell r="J1">
            <v>1.7453292519943295E-2</v>
          </cell>
        </row>
      </sheetData>
      <sheetData sheetId="7029">
        <row r="1">
          <cell r="J1">
            <v>1.7453292519943295E-2</v>
          </cell>
        </row>
      </sheetData>
      <sheetData sheetId="7030">
        <row r="1">
          <cell r="J1">
            <v>1.7453292519943295E-2</v>
          </cell>
        </row>
      </sheetData>
      <sheetData sheetId="7031">
        <row r="1">
          <cell r="J1">
            <v>1.7453292519943295E-2</v>
          </cell>
        </row>
      </sheetData>
      <sheetData sheetId="7032">
        <row r="1">
          <cell r="J1">
            <v>1.7453292519943295E-2</v>
          </cell>
        </row>
      </sheetData>
      <sheetData sheetId="7033">
        <row r="1">
          <cell r="J1">
            <v>1.7453292519943295E-2</v>
          </cell>
        </row>
      </sheetData>
      <sheetData sheetId="7034">
        <row r="1">
          <cell r="J1">
            <v>1.7453292519943295E-2</v>
          </cell>
        </row>
      </sheetData>
      <sheetData sheetId="7035">
        <row r="1">
          <cell r="J1">
            <v>1.7453292519943295E-2</v>
          </cell>
        </row>
      </sheetData>
      <sheetData sheetId="7036">
        <row r="1">
          <cell r="J1">
            <v>1.7453292519943295E-2</v>
          </cell>
        </row>
      </sheetData>
      <sheetData sheetId="7037">
        <row r="1">
          <cell r="J1">
            <v>1.7453292519943295E-2</v>
          </cell>
        </row>
      </sheetData>
      <sheetData sheetId="7038">
        <row r="1">
          <cell r="J1">
            <v>1.7453292519943295E-2</v>
          </cell>
        </row>
      </sheetData>
      <sheetData sheetId="7039">
        <row r="1">
          <cell r="J1">
            <v>1.7453292519943295E-2</v>
          </cell>
        </row>
      </sheetData>
      <sheetData sheetId="7040">
        <row r="1">
          <cell r="J1">
            <v>1.7453292519943295E-2</v>
          </cell>
        </row>
      </sheetData>
      <sheetData sheetId="7041">
        <row r="1">
          <cell r="J1">
            <v>1.7453292519943295E-2</v>
          </cell>
        </row>
      </sheetData>
      <sheetData sheetId="7042">
        <row r="1">
          <cell r="J1">
            <v>1.7453292519943295E-2</v>
          </cell>
        </row>
      </sheetData>
      <sheetData sheetId="7043">
        <row r="1">
          <cell r="J1">
            <v>1.7453292519943295E-2</v>
          </cell>
        </row>
      </sheetData>
      <sheetData sheetId="7044">
        <row r="1">
          <cell r="J1">
            <v>1.7453292519943295E-2</v>
          </cell>
        </row>
      </sheetData>
      <sheetData sheetId="7045">
        <row r="1">
          <cell r="J1">
            <v>1.7453292519943295E-2</v>
          </cell>
        </row>
      </sheetData>
      <sheetData sheetId="7046">
        <row r="1">
          <cell r="J1">
            <v>1.7453292519943295E-2</v>
          </cell>
        </row>
      </sheetData>
      <sheetData sheetId="7047">
        <row r="1">
          <cell r="J1">
            <v>1.7453292519943295E-2</v>
          </cell>
        </row>
      </sheetData>
      <sheetData sheetId="7048">
        <row r="1">
          <cell r="J1">
            <v>1.7453292519943295E-2</v>
          </cell>
        </row>
      </sheetData>
      <sheetData sheetId="7049">
        <row r="1">
          <cell r="J1">
            <v>1.7453292519943295E-2</v>
          </cell>
        </row>
      </sheetData>
      <sheetData sheetId="7050">
        <row r="1">
          <cell r="J1">
            <v>1.7453292519943295E-2</v>
          </cell>
        </row>
      </sheetData>
      <sheetData sheetId="7051">
        <row r="1">
          <cell r="J1">
            <v>1.7453292519943295E-2</v>
          </cell>
        </row>
      </sheetData>
      <sheetData sheetId="7052">
        <row r="1">
          <cell r="J1">
            <v>1.7453292519943295E-2</v>
          </cell>
        </row>
      </sheetData>
      <sheetData sheetId="7053">
        <row r="1">
          <cell r="J1">
            <v>1.7453292519943295E-2</v>
          </cell>
        </row>
      </sheetData>
      <sheetData sheetId="7054">
        <row r="1">
          <cell r="J1">
            <v>1.7453292519943295E-2</v>
          </cell>
        </row>
      </sheetData>
      <sheetData sheetId="7055">
        <row r="1">
          <cell r="J1">
            <v>1.7453292519943295E-2</v>
          </cell>
        </row>
      </sheetData>
      <sheetData sheetId="7056">
        <row r="1">
          <cell r="J1">
            <v>1.7453292519943295E-2</v>
          </cell>
        </row>
      </sheetData>
      <sheetData sheetId="7057">
        <row r="1">
          <cell r="J1">
            <v>1.7453292519943295E-2</v>
          </cell>
        </row>
      </sheetData>
      <sheetData sheetId="7058">
        <row r="1">
          <cell r="J1">
            <v>1.7453292519943295E-2</v>
          </cell>
        </row>
      </sheetData>
      <sheetData sheetId="7059">
        <row r="1">
          <cell r="J1">
            <v>1.7453292519943295E-2</v>
          </cell>
        </row>
      </sheetData>
      <sheetData sheetId="7060">
        <row r="1">
          <cell r="J1">
            <v>1.7453292519943295E-2</v>
          </cell>
        </row>
      </sheetData>
      <sheetData sheetId="7061">
        <row r="1">
          <cell r="J1">
            <v>1.7453292519943295E-2</v>
          </cell>
        </row>
      </sheetData>
      <sheetData sheetId="7062">
        <row r="1">
          <cell r="J1">
            <v>1.7453292519943295E-2</v>
          </cell>
        </row>
      </sheetData>
      <sheetData sheetId="7063">
        <row r="1">
          <cell r="J1">
            <v>1.7453292519943295E-2</v>
          </cell>
        </row>
      </sheetData>
      <sheetData sheetId="7064">
        <row r="1">
          <cell r="J1">
            <v>1.7453292519943295E-2</v>
          </cell>
        </row>
      </sheetData>
      <sheetData sheetId="7065">
        <row r="1">
          <cell r="J1">
            <v>1.7453292519943295E-2</v>
          </cell>
        </row>
      </sheetData>
      <sheetData sheetId="7066">
        <row r="1">
          <cell r="J1">
            <v>1.7453292519943295E-2</v>
          </cell>
        </row>
      </sheetData>
      <sheetData sheetId="7067">
        <row r="1">
          <cell r="J1">
            <v>1.7453292519943295E-2</v>
          </cell>
        </row>
      </sheetData>
      <sheetData sheetId="7068">
        <row r="1">
          <cell r="J1">
            <v>1.7453292519943295E-2</v>
          </cell>
        </row>
      </sheetData>
      <sheetData sheetId="7069">
        <row r="1">
          <cell r="J1">
            <v>1.7453292519943295E-2</v>
          </cell>
        </row>
      </sheetData>
      <sheetData sheetId="7070">
        <row r="1">
          <cell r="J1">
            <v>1.7453292519943295E-2</v>
          </cell>
        </row>
      </sheetData>
      <sheetData sheetId="7071">
        <row r="1">
          <cell r="J1">
            <v>1.7453292519943295E-2</v>
          </cell>
        </row>
      </sheetData>
      <sheetData sheetId="7072">
        <row r="1">
          <cell r="J1">
            <v>1.7453292519943295E-2</v>
          </cell>
        </row>
      </sheetData>
      <sheetData sheetId="7073">
        <row r="1">
          <cell r="J1">
            <v>1.7453292519943295E-2</v>
          </cell>
        </row>
      </sheetData>
      <sheetData sheetId="7074">
        <row r="1">
          <cell r="J1">
            <v>1.7453292519943295E-2</v>
          </cell>
        </row>
      </sheetData>
      <sheetData sheetId="7075">
        <row r="1">
          <cell r="J1">
            <v>1.7453292519943295E-2</v>
          </cell>
        </row>
      </sheetData>
      <sheetData sheetId="7076">
        <row r="1">
          <cell r="J1">
            <v>1.7453292519943295E-2</v>
          </cell>
        </row>
      </sheetData>
      <sheetData sheetId="7077">
        <row r="1">
          <cell r="J1">
            <v>1.7453292519943295E-2</v>
          </cell>
        </row>
      </sheetData>
      <sheetData sheetId="7078">
        <row r="1">
          <cell r="J1">
            <v>1.7453292519943295E-2</v>
          </cell>
        </row>
      </sheetData>
      <sheetData sheetId="7079">
        <row r="1">
          <cell r="J1">
            <v>1.7453292519943295E-2</v>
          </cell>
        </row>
      </sheetData>
      <sheetData sheetId="7080">
        <row r="1">
          <cell r="J1">
            <v>1.7453292519943295E-2</v>
          </cell>
        </row>
      </sheetData>
      <sheetData sheetId="7081">
        <row r="1">
          <cell r="J1">
            <v>1.7453292519943295E-2</v>
          </cell>
        </row>
      </sheetData>
      <sheetData sheetId="7082">
        <row r="1">
          <cell r="J1">
            <v>1.7453292519943295E-2</v>
          </cell>
        </row>
      </sheetData>
      <sheetData sheetId="7083">
        <row r="1">
          <cell r="J1">
            <v>1.7453292519943295E-2</v>
          </cell>
        </row>
      </sheetData>
      <sheetData sheetId="7084">
        <row r="1">
          <cell r="J1">
            <v>1.7453292519943295E-2</v>
          </cell>
        </row>
      </sheetData>
      <sheetData sheetId="7085">
        <row r="1">
          <cell r="J1">
            <v>1.7453292519943295E-2</v>
          </cell>
        </row>
      </sheetData>
      <sheetData sheetId="7086">
        <row r="1">
          <cell r="J1">
            <v>1.7453292519943295E-2</v>
          </cell>
        </row>
      </sheetData>
      <sheetData sheetId="7087">
        <row r="1">
          <cell r="J1">
            <v>1.7453292519943295E-2</v>
          </cell>
        </row>
      </sheetData>
      <sheetData sheetId="7088">
        <row r="1">
          <cell r="J1">
            <v>1.7453292519943295E-2</v>
          </cell>
        </row>
      </sheetData>
      <sheetData sheetId="7089">
        <row r="1">
          <cell r="J1">
            <v>1.7453292519943295E-2</v>
          </cell>
        </row>
      </sheetData>
      <sheetData sheetId="7090">
        <row r="1">
          <cell r="J1">
            <v>1.7453292519943295E-2</v>
          </cell>
        </row>
      </sheetData>
      <sheetData sheetId="7091">
        <row r="1">
          <cell r="J1">
            <v>1.7453292519943295E-2</v>
          </cell>
        </row>
      </sheetData>
      <sheetData sheetId="7092">
        <row r="1">
          <cell r="J1">
            <v>1.7453292519943295E-2</v>
          </cell>
        </row>
      </sheetData>
      <sheetData sheetId="7093">
        <row r="1">
          <cell r="J1">
            <v>1.7453292519943295E-2</v>
          </cell>
        </row>
      </sheetData>
      <sheetData sheetId="7094">
        <row r="1">
          <cell r="J1">
            <v>1.7453292519943295E-2</v>
          </cell>
        </row>
      </sheetData>
      <sheetData sheetId="7095">
        <row r="1">
          <cell r="J1">
            <v>1.7453292519943295E-2</v>
          </cell>
        </row>
      </sheetData>
      <sheetData sheetId="7096">
        <row r="1">
          <cell r="J1">
            <v>1.7453292519943295E-2</v>
          </cell>
        </row>
      </sheetData>
      <sheetData sheetId="7097">
        <row r="1">
          <cell r="J1">
            <v>1.7453292519943295E-2</v>
          </cell>
        </row>
      </sheetData>
      <sheetData sheetId="7098">
        <row r="1">
          <cell r="J1">
            <v>1.7453292519943295E-2</v>
          </cell>
        </row>
      </sheetData>
      <sheetData sheetId="7099">
        <row r="1">
          <cell r="J1">
            <v>1.7453292519943295E-2</v>
          </cell>
        </row>
      </sheetData>
      <sheetData sheetId="7100">
        <row r="1">
          <cell r="J1">
            <v>1.7453292519943295E-2</v>
          </cell>
        </row>
      </sheetData>
      <sheetData sheetId="7101">
        <row r="1">
          <cell r="J1">
            <v>1.7453292519943295E-2</v>
          </cell>
        </row>
      </sheetData>
      <sheetData sheetId="7102">
        <row r="1">
          <cell r="J1">
            <v>1.7453292519943295E-2</v>
          </cell>
        </row>
      </sheetData>
      <sheetData sheetId="7103">
        <row r="1">
          <cell r="J1">
            <v>1.7453292519943295E-2</v>
          </cell>
        </row>
      </sheetData>
      <sheetData sheetId="7104">
        <row r="1">
          <cell r="J1">
            <v>1.7453292519943295E-2</v>
          </cell>
        </row>
      </sheetData>
      <sheetData sheetId="7105">
        <row r="1">
          <cell r="J1">
            <v>1.7453292519943295E-2</v>
          </cell>
        </row>
      </sheetData>
      <sheetData sheetId="7106">
        <row r="1">
          <cell r="J1">
            <v>1.7453292519943295E-2</v>
          </cell>
        </row>
      </sheetData>
      <sheetData sheetId="7107">
        <row r="1">
          <cell r="J1">
            <v>1.7453292519943295E-2</v>
          </cell>
        </row>
      </sheetData>
      <sheetData sheetId="7108">
        <row r="1">
          <cell r="J1">
            <v>1.7453292519943295E-2</v>
          </cell>
        </row>
      </sheetData>
      <sheetData sheetId="7109">
        <row r="1">
          <cell r="J1">
            <v>1.7453292519943295E-2</v>
          </cell>
        </row>
      </sheetData>
      <sheetData sheetId="7110">
        <row r="1">
          <cell r="J1">
            <v>1.7453292519943295E-2</v>
          </cell>
        </row>
      </sheetData>
      <sheetData sheetId="7111">
        <row r="1">
          <cell r="J1">
            <v>1.7453292519943295E-2</v>
          </cell>
        </row>
      </sheetData>
      <sheetData sheetId="7112">
        <row r="1">
          <cell r="J1">
            <v>1.7453292519943295E-2</v>
          </cell>
        </row>
      </sheetData>
      <sheetData sheetId="7113">
        <row r="1">
          <cell r="J1">
            <v>1.7453292519943295E-2</v>
          </cell>
        </row>
      </sheetData>
      <sheetData sheetId="7114">
        <row r="1">
          <cell r="J1">
            <v>1.7453292519943295E-2</v>
          </cell>
        </row>
      </sheetData>
      <sheetData sheetId="7115">
        <row r="1">
          <cell r="J1">
            <v>1.7453292519943295E-2</v>
          </cell>
        </row>
      </sheetData>
      <sheetData sheetId="7116">
        <row r="1">
          <cell r="J1">
            <v>1.7453292519943295E-2</v>
          </cell>
        </row>
      </sheetData>
      <sheetData sheetId="7117">
        <row r="1">
          <cell r="J1">
            <v>1.7453292519943295E-2</v>
          </cell>
        </row>
      </sheetData>
      <sheetData sheetId="7118">
        <row r="1">
          <cell r="J1">
            <v>1.7453292519943295E-2</v>
          </cell>
        </row>
      </sheetData>
      <sheetData sheetId="7119">
        <row r="1">
          <cell r="J1">
            <v>1.7453292519943295E-2</v>
          </cell>
        </row>
      </sheetData>
      <sheetData sheetId="7120">
        <row r="1">
          <cell r="J1">
            <v>1.7453292519943295E-2</v>
          </cell>
        </row>
      </sheetData>
      <sheetData sheetId="7121">
        <row r="1">
          <cell r="J1">
            <v>1.7453292519943295E-2</v>
          </cell>
        </row>
      </sheetData>
      <sheetData sheetId="7122">
        <row r="1">
          <cell r="J1">
            <v>1.7453292519943295E-2</v>
          </cell>
        </row>
      </sheetData>
      <sheetData sheetId="7123">
        <row r="1">
          <cell r="J1">
            <v>1.7453292519943295E-2</v>
          </cell>
        </row>
      </sheetData>
      <sheetData sheetId="7124">
        <row r="1">
          <cell r="J1">
            <v>1.7453292519943295E-2</v>
          </cell>
        </row>
      </sheetData>
      <sheetData sheetId="7125">
        <row r="1">
          <cell r="J1">
            <v>1.7453292519943295E-2</v>
          </cell>
        </row>
      </sheetData>
      <sheetData sheetId="7126">
        <row r="1">
          <cell r="J1">
            <v>1.7453292519943295E-2</v>
          </cell>
        </row>
      </sheetData>
      <sheetData sheetId="7127">
        <row r="1">
          <cell r="J1">
            <v>1.7453292519943295E-2</v>
          </cell>
        </row>
      </sheetData>
      <sheetData sheetId="7128">
        <row r="1">
          <cell r="J1">
            <v>1.7453292519943295E-2</v>
          </cell>
        </row>
      </sheetData>
      <sheetData sheetId="7129">
        <row r="1">
          <cell r="J1">
            <v>1.7453292519943295E-2</v>
          </cell>
        </row>
      </sheetData>
      <sheetData sheetId="7130">
        <row r="1">
          <cell r="J1">
            <v>1.7453292519943295E-2</v>
          </cell>
        </row>
      </sheetData>
      <sheetData sheetId="7131">
        <row r="1">
          <cell r="J1">
            <v>1.7453292519943295E-2</v>
          </cell>
        </row>
      </sheetData>
      <sheetData sheetId="7132">
        <row r="1">
          <cell r="J1">
            <v>1.7453292519943295E-2</v>
          </cell>
        </row>
      </sheetData>
      <sheetData sheetId="7133">
        <row r="1">
          <cell r="J1">
            <v>1.7453292519943295E-2</v>
          </cell>
        </row>
      </sheetData>
      <sheetData sheetId="7134">
        <row r="1">
          <cell r="J1">
            <v>1.7453292519943295E-2</v>
          </cell>
        </row>
      </sheetData>
      <sheetData sheetId="7135">
        <row r="1">
          <cell r="J1">
            <v>1.7453292519943295E-2</v>
          </cell>
        </row>
      </sheetData>
      <sheetData sheetId="7136">
        <row r="1">
          <cell r="J1">
            <v>1.7453292519943295E-2</v>
          </cell>
        </row>
      </sheetData>
      <sheetData sheetId="7137">
        <row r="1">
          <cell r="J1">
            <v>1.7453292519943295E-2</v>
          </cell>
        </row>
      </sheetData>
      <sheetData sheetId="7138">
        <row r="1">
          <cell r="J1">
            <v>1.7453292519943295E-2</v>
          </cell>
        </row>
      </sheetData>
      <sheetData sheetId="7139">
        <row r="1">
          <cell r="J1">
            <v>1.7453292519943295E-2</v>
          </cell>
        </row>
      </sheetData>
      <sheetData sheetId="7140">
        <row r="1">
          <cell r="J1">
            <v>1.7453292519943295E-2</v>
          </cell>
        </row>
      </sheetData>
      <sheetData sheetId="7141">
        <row r="1">
          <cell r="J1">
            <v>1.7453292519943295E-2</v>
          </cell>
        </row>
      </sheetData>
      <sheetData sheetId="7142">
        <row r="1">
          <cell r="J1">
            <v>1.7453292519943295E-2</v>
          </cell>
        </row>
      </sheetData>
      <sheetData sheetId="7143">
        <row r="1">
          <cell r="J1">
            <v>1.7453292519943295E-2</v>
          </cell>
        </row>
      </sheetData>
      <sheetData sheetId="7144">
        <row r="1">
          <cell r="J1">
            <v>1.7453292519943295E-2</v>
          </cell>
        </row>
      </sheetData>
      <sheetData sheetId="7145">
        <row r="1">
          <cell r="J1">
            <v>1.7453292519943295E-2</v>
          </cell>
        </row>
      </sheetData>
      <sheetData sheetId="7146">
        <row r="1">
          <cell r="J1">
            <v>1.7453292519943295E-2</v>
          </cell>
        </row>
      </sheetData>
      <sheetData sheetId="7147">
        <row r="1">
          <cell r="J1">
            <v>1.7453292519943295E-2</v>
          </cell>
        </row>
      </sheetData>
      <sheetData sheetId="7148">
        <row r="1">
          <cell r="J1">
            <v>1.7453292519943295E-2</v>
          </cell>
        </row>
      </sheetData>
      <sheetData sheetId="7149">
        <row r="1">
          <cell r="J1">
            <v>1.7453292519943295E-2</v>
          </cell>
        </row>
      </sheetData>
      <sheetData sheetId="7150">
        <row r="1">
          <cell r="J1">
            <v>1.7453292519943295E-2</v>
          </cell>
        </row>
      </sheetData>
      <sheetData sheetId="7151">
        <row r="1">
          <cell r="J1">
            <v>1.7453292519943295E-2</v>
          </cell>
        </row>
      </sheetData>
      <sheetData sheetId="7152">
        <row r="1">
          <cell r="J1">
            <v>1.7453292519943295E-2</v>
          </cell>
        </row>
      </sheetData>
      <sheetData sheetId="7153">
        <row r="1">
          <cell r="J1">
            <v>1.7453292519943295E-2</v>
          </cell>
        </row>
      </sheetData>
      <sheetData sheetId="7154">
        <row r="1">
          <cell r="J1">
            <v>1.7453292519943295E-2</v>
          </cell>
        </row>
      </sheetData>
      <sheetData sheetId="7155">
        <row r="1">
          <cell r="J1">
            <v>1.7453292519943295E-2</v>
          </cell>
        </row>
      </sheetData>
      <sheetData sheetId="7156">
        <row r="1">
          <cell r="J1">
            <v>1.7453292519943295E-2</v>
          </cell>
        </row>
      </sheetData>
      <sheetData sheetId="7157">
        <row r="1">
          <cell r="J1">
            <v>1.7453292519943295E-2</v>
          </cell>
        </row>
      </sheetData>
      <sheetData sheetId="7158">
        <row r="1">
          <cell r="J1">
            <v>1.7453292519943295E-2</v>
          </cell>
        </row>
      </sheetData>
      <sheetData sheetId="7159">
        <row r="1">
          <cell r="J1">
            <v>1.7453292519943295E-2</v>
          </cell>
        </row>
      </sheetData>
      <sheetData sheetId="7160">
        <row r="1">
          <cell r="J1">
            <v>1.7453292519943295E-2</v>
          </cell>
        </row>
      </sheetData>
      <sheetData sheetId="7161">
        <row r="1">
          <cell r="J1">
            <v>1.7453292519943295E-2</v>
          </cell>
        </row>
      </sheetData>
      <sheetData sheetId="7162">
        <row r="1">
          <cell r="J1">
            <v>1.7453292519943295E-2</v>
          </cell>
        </row>
      </sheetData>
      <sheetData sheetId="7163">
        <row r="1">
          <cell r="J1">
            <v>1.7453292519943295E-2</v>
          </cell>
        </row>
      </sheetData>
      <sheetData sheetId="7164">
        <row r="1">
          <cell r="J1">
            <v>1.7453292519943295E-2</v>
          </cell>
        </row>
      </sheetData>
      <sheetData sheetId="7165">
        <row r="1">
          <cell r="J1">
            <v>1.7453292519943295E-2</v>
          </cell>
        </row>
      </sheetData>
      <sheetData sheetId="7166">
        <row r="1">
          <cell r="J1">
            <v>1.7453292519943295E-2</v>
          </cell>
        </row>
      </sheetData>
      <sheetData sheetId="7167">
        <row r="1">
          <cell r="J1">
            <v>1.7453292519943295E-2</v>
          </cell>
        </row>
      </sheetData>
      <sheetData sheetId="7168">
        <row r="1">
          <cell r="J1">
            <v>1.7453292519943295E-2</v>
          </cell>
        </row>
      </sheetData>
      <sheetData sheetId="7169">
        <row r="1">
          <cell r="J1">
            <v>1.7453292519943295E-2</v>
          </cell>
        </row>
      </sheetData>
      <sheetData sheetId="7170">
        <row r="1">
          <cell r="J1">
            <v>1.7453292519943295E-2</v>
          </cell>
        </row>
      </sheetData>
      <sheetData sheetId="7171">
        <row r="1">
          <cell r="J1">
            <v>1.7453292519943295E-2</v>
          </cell>
        </row>
      </sheetData>
      <sheetData sheetId="7172">
        <row r="1">
          <cell r="J1">
            <v>1.7453292519943295E-2</v>
          </cell>
        </row>
      </sheetData>
      <sheetData sheetId="7173">
        <row r="1">
          <cell r="J1">
            <v>1.7453292519943295E-2</v>
          </cell>
        </row>
      </sheetData>
      <sheetData sheetId="7174">
        <row r="1">
          <cell r="J1">
            <v>1.7453292519943295E-2</v>
          </cell>
        </row>
      </sheetData>
      <sheetData sheetId="7175">
        <row r="1">
          <cell r="J1">
            <v>1.7453292519943295E-2</v>
          </cell>
        </row>
      </sheetData>
      <sheetData sheetId="7176">
        <row r="1">
          <cell r="J1">
            <v>1.7453292519943295E-2</v>
          </cell>
        </row>
      </sheetData>
      <sheetData sheetId="7177">
        <row r="1">
          <cell r="J1">
            <v>1.7453292519943295E-2</v>
          </cell>
        </row>
      </sheetData>
      <sheetData sheetId="7178">
        <row r="1">
          <cell r="J1">
            <v>1.7453292519943295E-2</v>
          </cell>
        </row>
      </sheetData>
      <sheetData sheetId="7179">
        <row r="1">
          <cell r="J1">
            <v>1.7453292519943295E-2</v>
          </cell>
        </row>
      </sheetData>
      <sheetData sheetId="7180">
        <row r="1">
          <cell r="J1">
            <v>1.7453292519943295E-2</v>
          </cell>
        </row>
      </sheetData>
      <sheetData sheetId="7181">
        <row r="1">
          <cell r="J1">
            <v>1.7453292519943295E-2</v>
          </cell>
        </row>
      </sheetData>
      <sheetData sheetId="7182">
        <row r="1">
          <cell r="J1">
            <v>1.7453292519943295E-2</v>
          </cell>
        </row>
      </sheetData>
      <sheetData sheetId="7183">
        <row r="1">
          <cell r="J1">
            <v>1.7453292519943295E-2</v>
          </cell>
        </row>
      </sheetData>
      <sheetData sheetId="7184">
        <row r="1">
          <cell r="J1">
            <v>1.7453292519943295E-2</v>
          </cell>
        </row>
      </sheetData>
      <sheetData sheetId="7185">
        <row r="1">
          <cell r="J1">
            <v>1.7453292519943295E-2</v>
          </cell>
        </row>
      </sheetData>
      <sheetData sheetId="7186">
        <row r="1">
          <cell r="J1">
            <v>1.7453292519943295E-2</v>
          </cell>
        </row>
      </sheetData>
      <sheetData sheetId="7187">
        <row r="1">
          <cell r="J1">
            <v>1.7453292519943295E-2</v>
          </cell>
        </row>
      </sheetData>
      <sheetData sheetId="7188">
        <row r="1">
          <cell r="J1">
            <v>1.7453292519943295E-2</v>
          </cell>
        </row>
      </sheetData>
      <sheetData sheetId="7189">
        <row r="1">
          <cell r="J1">
            <v>1.7453292519943295E-2</v>
          </cell>
        </row>
      </sheetData>
      <sheetData sheetId="7190">
        <row r="1">
          <cell r="J1">
            <v>1.7453292519943295E-2</v>
          </cell>
        </row>
      </sheetData>
      <sheetData sheetId="7191">
        <row r="1">
          <cell r="J1">
            <v>1.7453292519943295E-2</v>
          </cell>
        </row>
      </sheetData>
      <sheetData sheetId="7192">
        <row r="1">
          <cell r="J1">
            <v>1.7453292519943295E-2</v>
          </cell>
        </row>
      </sheetData>
      <sheetData sheetId="7193">
        <row r="1">
          <cell r="J1">
            <v>1.7453292519943295E-2</v>
          </cell>
        </row>
      </sheetData>
      <sheetData sheetId="7194">
        <row r="1">
          <cell r="J1">
            <v>1.7453292519943295E-2</v>
          </cell>
        </row>
      </sheetData>
      <sheetData sheetId="7195">
        <row r="1">
          <cell r="J1">
            <v>1.7453292519943295E-2</v>
          </cell>
        </row>
      </sheetData>
      <sheetData sheetId="7196">
        <row r="1">
          <cell r="J1">
            <v>1.7453292519943295E-2</v>
          </cell>
        </row>
      </sheetData>
      <sheetData sheetId="7197">
        <row r="1">
          <cell r="J1">
            <v>1.7453292519943295E-2</v>
          </cell>
        </row>
      </sheetData>
      <sheetData sheetId="7198">
        <row r="1">
          <cell r="J1">
            <v>1.7453292519943295E-2</v>
          </cell>
        </row>
      </sheetData>
      <sheetData sheetId="7199">
        <row r="1">
          <cell r="J1">
            <v>1.7453292519943295E-2</v>
          </cell>
        </row>
      </sheetData>
      <sheetData sheetId="7200">
        <row r="1">
          <cell r="J1">
            <v>1.7453292519943295E-2</v>
          </cell>
        </row>
      </sheetData>
      <sheetData sheetId="7201">
        <row r="1">
          <cell r="J1">
            <v>1.7453292519943295E-2</v>
          </cell>
        </row>
      </sheetData>
      <sheetData sheetId="7202">
        <row r="1">
          <cell r="J1">
            <v>1.7453292519943295E-2</v>
          </cell>
        </row>
      </sheetData>
      <sheetData sheetId="7203">
        <row r="1">
          <cell r="J1">
            <v>1.7453292519943295E-2</v>
          </cell>
        </row>
      </sheetData>
      <sheetData sheetId="7204">
        <row r="1">
          <cell r="J1">
            <v>1.7453292519943295E-2</v>
          </cell>
        </row>
      </sheetData>
      <sheetData sheetId="7205">
        <row r="1">
          <cell r="J1">
            <v>1.7453292519943295E-2</v>
          </cell>
        </row>
      </sheetData>
      <sheetData sheetId="7206">
        <row r="1">
          <cell r="J1">
            <v>1.7453292519943295E-2</v>
          </cell>
        </row>
      </sheetData>
      <sheetData sheetId="7207">
        <row r="1">
          <cell r="J1">
            <v>1.7453292519943295E-2</v>
          </cell>
        </row>
      </sheetData>
      <sheetData sheetId="7208">
        <row r="1">
          <cell r="J1">
            <v>1.7453292519943295E-2</v>
          </cell>
        </row>
      </sheetData>
      <sheetData sheetId="7209">
        <row r="1">
          <cell r="J1">
            <v>1.7453292519943295E-2</v>
          </cell>
        </row>
      </sheetData>
      <sheetData sheetId="7210">
        <row r="1">
          <cell r="J1">
            <v>1.7453292519943295E-2</v>
          </cell>
        </row>
      </sheetData>
      <sheetData sheetId="7211">
        <row r="1">
          <cell r="J1">
            <v>1.7453292519943295E-2</v>
          </cell>
        </row>
      </sheetData>
      <sheetData sheetId="7212">
        <row r="1">
          <cell r="J1">
            <v>1.7453292519943295E-2</v>
          </cell>
        </row>
      </sheetData>
      <sheetData sheetId="7213">
        <row r="1">
          <cell r="J1">
            <v>1.7453292519943295E-2</v>
          </cell>
        </row>
      </sheetData>
      <sheetData sheetId="7214">
        <row r="1">
          <cell r="J1">
            <v>1.7453292519943295E-2</v>
          </cell>
        </row>
      </sheetData>
      <sheetData sheetId="7215">
        <row r="1">
          <cell r="J1">
            <v>1.7453292519943295E-2</v>
          </cell>
        </row>
      </sheetData>
      <sheetData sheetId="7216">
        <row r="1">
          <cell r="J1">
            <v>1.7453292519943295E-2</v>
          </cell>
        </row>
      </sheetData>
      <sheetData sheetId="7217">
        <row r="1">
          <cell r="J1">
            <v>1.7453292519943295E-2</v>
          </cell>
        </row>
      </sheetData>
      <sheetData sheetId="7218">
        <row r="1">
          <cell r="J1">
            <v>1.7453292519943295E-2</v>
          </cell>
        </row>
      </sheetData>
      <sheetData sheetId="7219">
        <row r="1">
          <cell r="J1">
            <v>1.7453292519943295E-2</v>
          </cell>
        </row>
      </sheetData>
      <sheetData sheetId="7220">
        <row r="1">
          <cell r="J1">
            <v>1.7453292519943295E-2</v>
          </cell>
        </row>
      </sheetData>
      <sheetData sheetId="7221">
        <row r="1">
          <cell r="J1">
            <v>1.7453292519943295E-2</v>
          </cell>
        </row>
      </sheetData>
      <sheetData sheetId="7222">
        <row r="1">
          <cell r="J1">
            <v>1.7453292519943295E-2</v>
          </cell>
        </row>
      </sheetData>
      <sheetData sheetId="7223">
        <row r="1">
          <cell r="J1">
            <v>1.7453292519943295E-2</v>
          </cell>
        </row>
      </sheetData>
      <sheetData sheetId="7224">
        <row r="1">
          <cell r="J1">
            <v>1.7453292519943295E-2</v>
          </cell>
        </row>
      </sheetData>
      <sheetData sheetId="7225">
        <row r="1">
          <cell r="J1">
            <v>1.7453292519943295E-2</v>
          </cell>
        </row>
      </sheetData>
      <sheetData sheetId="7226">
        <row r="1">
          <cell r="J1">
            <v>1.7453292519943295E-2</v>
          </cell>
        </row>
      </sheetData>
      <sheetData sheetId="7227">
        <row r="1">
          <cell r="J1">
            <v>1.7453292519943295E-2</v>
          </cell>
        </row>
      </sheetData>
      <sheetData sheetId="7228">
        <row r="1">
          <cell r="J1">
            <v>1.7453292519943295E-2</v>
          </cell>
        </row>
      </sheetData>
      <sheetData sheetId="7229">
        <row r="1">
          <cell r="J1">
            <v>1.7453292519943295E-2</v>
          </cell>
        </row>
      </sheetData>
      <sheetData sheetId="7230">
        <row r="1">
          <cell r="J1">
            <v>1.7453292519943295E-2</v>
          </cell>
        </row>
      </sheetData>
      <sheetData sheetId="7231">
        <row r="1">
          <cell r="J1">
            <v>1.7453292519943295E-2</v>
          </cell>
        </row>
      </sheetData>
      <sheetData sheetId="7232">
        <row r="1">
          <cell r="J1">
            <v>1.7453292519943295E-2</v>
          </cell>
        </row>
      </sheetData>
      <sheetData sheetId="7233">
        <row r="1">
          <cell r="J1">
            <v>1.7453292519943295E-2</v>
          </cell>
        </row>
      </sheetData>
      <sheetData sheetId="7234">
        <row r="1">
          <cell r="J1">
            <v>1.7453292519943295E-2</v>
          </cell>
        </row>
      </sheetData>
      <sheetData sheetId="7235">
        <row r="1">
          <cell r="J1">
            <v>1.7453292519943295E-2</v>
          </cell>
        </row>
      </sheetData>
      <sheetData sheetId="7236">
        <row r="1">
          <cell r="J1">
            <v>1.7453292519943295E-2</v>
          </cell>
        </row>
      </sheetData>
      <sheetData sheetId="7237">
        <row r="1">
          <cell r="J1">
            <v>1.7453292519943295E-2</v>
          </cell>
        </row>
      </sheetData>
      <sheetData sheetId="7238">
        <row r="1">
          <cell r="J1">
            <v>1.7453292519943295E-2</v>
          </cell>
        </row>
      </sheetData>
      <sheetData sheetId="7239">
        <row r="1">
          <cell r="J1">
            <v>1.7453292519943295E-2</v>
          </cell>
        </row>
      </sheetData>
      <sheetData sheetId="7240">
        <row r="1">
          <cell r="J1">
            <v>1.7453292519943295E-2</v>
          </cell>
        </row>
      </sheetData>
      <sheetData sheetId="7241">
        <row r="1">
          <cell r="J1">
            <v>1.7453292519943295E-2</v>
          </cell>
        </row>
      </sheetData>
      <sheetData sheetId="7242">
        <row r="1">
          <cell r="J1">
            <v>1.7453292519943295E-2</v>
          </cell>
        </row>
      </sheetData>
      <sheetData sheetId="7243">
        <row r="1">
          <cell r="J1">
            <v>1.7453292519943295E-2</v>
          </cell>
        </row>
      </sheetData>
      <sheetData sheetId="7244">
        <row r="1">
          <cell r="J1">
            <v>1.7453292519943295E-2</v>
          </cell>
        </row>
      </sheetData>
      <sheetData sheetId="7245">
        <row r="1">
          <cell r="J1">
            <v>1.7453292519943295E-2</v>
          </cell>
        </row>
      </sheetData>
      <sheetData sheetId="7246">
        <row r="1">
          <cell r="J1">
            <v>1.7453292519943295E-2</v>
          </cell>
        </row>
      </sheetData>
      <sheetData sheetId="7247">
        <row r="1">
          <cell r="J1">
            <v>1.7453292519943295E-2</v>
          </cell>
        </row>
      </sheetData>
      <sheetData sheetId="7248">
        <row r="1">
          <cell r="J1">
            <v>1.7453292519943295E-2</v>
          </cell>
        </row>
      </sheetData>
      <sheetData sheetId="7249">
        <row r="1">
          <cell r="J1">
            <v>1.7453292519943295E-2</v>
          </cell>
        </row>
      </sheetData>
      <sheetData sheetId="7250">
        <row r="1">
          <cell r="J1">
            <v>1.7453292519943295E-2</v>
          </cell>
        </row>
      </sheetData>
      <sheetData sheetId="7251">
        <row r="1">
          <cell r="J1">
            <v>1.7453292519943295E-2</v>
          </cell>
        </row>
      </sheetData>
      <sheetData sheetId="7252">
        <row r="1">
          <cell r="J1">
            <v>1.7453292519943295E-2</v>
          </cell>
        </row>
      </sheetData>
      <sheetData sheetId="7253">
        <row r="1">
          <cell r="J1">
            <v>1.7453292519943295E-2</v>
          </cell>
        </row>
      </sheetData>
      <sheetData sheetId="7254">
        <row r="1">
          <cell r="J1">
            <v>1.7453292519943295E-2</v>
          </cell>
        </row>
      </sheetData>
      <sheetData sheetId="7255">
        <row r="1">
          <cell r="J1">
            <v>1.7453292519943295E-2</v>
          </cell>
        </row>
      </sheetData>
      <sheetData sheetId="7256">
        <row r="1">
          <cell r="J1">
            <v>1.7453292519943295E-2</v>
          </cell>
        </row>
      </sheetData>
      <sheetData sheetId="7257">
        <row r="1">
          <cell r="J1">
            <v>1.7453292519943295E-2</v>
          </cell>
        </row>
      </sheetData>
      <sheetData sheetId="7258">
        <row r="1">
          <cell r="J1">
            <v>1.7453292519943295E-2</v>
          </cell>
        </row>
      </sheetData>
      <sheetData sheetId="7259">
        <row r="1">
          <cell r="J1">
            <v>1.7453292519943295E-2</v>
          </cell>
        </row>
      </sheetData>
      <sheetData sheetId="7260">
        <row r="1">
          <cell r="J1">
            <v>1.7453292519943295E-2</v>
          </cell>
        </row>
      </sheetData>
      <sheetData sheetId="7261">
        <row r="1">
          <cell r="J1">
            <v>1.7453292519943295E-2</v>
          </cell>
        </row>
      </sheetData>
      <sheetData sheetId="7262">
        <row r="1">
          <cell r="J1">
            <v>1.7453292519943295E-2</v>
          </cell>
        </row>
      </sheetData>
      <sheetData sheetId="7263">
        <row r="1">
          <cell r="J1">
            <v>1.7453292519943295E-2</v>
          </cell>
        </row>
      </sheetData>
      <sheetData sheetId="7264">
        <row r="1">
          <cell r="J1">
            <v>1.7453292519943295E-2</v>
          </cell>
        </row>
      </sheetData>
      <sheetData sheetId="7265">
        <row r="1">
          <cell r="J1">
            <v>1.7453292519943295E-2</v>
          </cell>
        </row>
      </sheetData>
      <sheetData sheetId="7266">
        <row r="1">
          <cell r="J1">
            <v>1.7453292519943295E-2</v>
          </cell>
        </row>
      </sheetData>
      <sheetData sheetId="7267">
        <row r="1">
          <cell r="J1">
            <v>1.7453292519943295E-2</v>
          </cell>
        </row>
      </sheetData>
      <sheetData sheetId="7268">
        <row r="1">
          <cell r="J1">
            <v>1.7453292519943295E-2</v>
          </cell>
        </row>
      </sheetData>
      <sheetData sheetId="7269">
        <row r="1">
          <cell r="J1">
            <v>1.7453292519943295E-2</v>
          </cell>
        </row>
      </sheetData>
      <sheetData sheetId="7270">
        <row r="1">
          <cell r="J1">
            <v>1.7453292519943295E-2</v>
          </cell>
        </row>
      </sheetData>
      <sheetData sheetId="7271">
        <row r="1">
          <cell r="J1">
            <v>1.7453292519943295E-2</v>
          </cell>
        </row>
      </sheetData>
      <sheetData sheetId="7272">
        <row r="1">
          <cell r="J1">
            <v>1.7453292519943295E-2</v>
          </cell>
        </row>
      </sheetData>
      <sheetData sheetId="7273">
        <row r="1">
          <cell r="J1">
            <v>1.7453292519943295E-2</v>
          </cell>
        </row>
      </sheetData>
      <sheetData sheetId="7274">
        <row r="1">
          <cell r="J1">
            <v>1.7453292519943295E-2</v>
          </cell>
        </row>
      </sheetData>
      <sheetData sheetId="7275">
        <row r="1">
          <cell r="J1">
            <v>1.7453292519943295E-2</v>
          </cell>
        </row>
      </sheetData>
      <sheetData sheetId="7276">
        <row r="1">
          <cell r="J1">
            <v>1.7453292519943295E-2</v>
          </cell>
        </row>
      </sheetData>
      <sheetData sheetId="7277">
        <row r="1">
          <cell r="J1">
            <v>1.7453292519943295E-2</v>
          </cell>
        </row>
      </sheetData>
      <sheetData sheetId="7278">
        <row r="1">
          <cell r="J1">
            <v>1.7453292519943295E-2</v>
          </cell>
        </row>
      </sheetData>
      <sheetData sheetId="7279">
        <row r="1">
          <cell r="J1">
            <v>1.7453292519943295E-2</v>
          </cell>
        </row>
      </sheetData>
      <sheetData sheetId="7280">
        <row r="1">
          <cell r="J1">
            <v>1.7453292519943295E-2</v>
          </cell>
        </row>
      </sheetData>
      <sheetData sheetId="7281">
        <row r="1">
          <cell r="J1">
            <v>1.7453292519943295E-2</v>
          </cell>
        </row>
      </sheetData>
      <sheetData sheetId="7282">
        <row r="1">
          <cell r="J1">
            <v>1.7453292519943295E-2</v>
          </cell>
        </row>
      </sheetData>
      <sheetData sheetId="7283">
        <row r="1">
          <cell r="J1">
            <v>1.7453292519943295E-2</v>
          </cell>
        </row>
      </sheetData>
      <sheetData sheetId="7284">
        <row r="1">
          <cell r="J1">
            <v>1.7453292519943295E-2</v>
          </cell>
        </row>
      </sheetData>
      <sheetData sheetId="7285">
        <row r="1">
          <cell r="J1">
            <v>1.7453292519943295E-2</v>
          </cell>
        </row>
      </sheetData>
      <sheetData sheetId="7286">
        <row r="1">
          <cell r="J1">
            <v>1.7453292519943295E-2</v>
          </cell>
        </row>
      </sheetData>
      <sheetData sheetId="7287">
        <row r="1">
          <cell r="J1">
            <v>1.7453292519943295E-2</v>
          </cell>
        </row>
      </sheetData>
      <sheetData sheetId="7288">
        <row r="1">
          <cell r="J1">
            <v>1.7453292519943295E-2</v>
          </cell>
        </row>
      </sheetData>
      <sheetData sheetId="7289">
        <row r="1">
          <cell r="J1">
            <v>1.7453292519943295E-2</v>
          </cell>
        </row>
      </sheetData>
      <sheetData sheetId="7290">
        <row r="1">
          <cell r="J1">
            <v>1.7453292519943295E-2</v>
          </cell>
        </row>
      </sheetData>
      <sheetData sheetId="7291">
        <row r="1">
          <cell r="J1">
            <v>1.7453292519943295E-2</v>
          </cell>
        </row>
      </sheetData>
      <sheetData sheetId="7292">
        <row r="1">
          <cell r="J1">
            <v>1.7453292519943295E-2</v>
          </cell>
        </row>
      </sheetData>
      <sheetData sheetId="7293">
        <row r="1">
          <cell r="J1">
            <v>1.7453292519943295E-2</v>
          </cell>
        </row>
      </sheetData>
      <sheetData sheetId="7294">
        <row r="1">
          <cell r="J1">
            <v>1.7453292519943295E-2</v>
          </cell>
        </row>
      </sheetData>
      <sheetData sheetId="7295">
        <row r="1">
          <cell r="J1">
            <v>1.7453292519943295E-2</v>
          </cell>
        </row>
      </sheetData>
      <sheetData sheetId="7296">
        <row r="1">
          <cell r="J1">
            <v>1.7453292519943295E-2</v>
          </cell>
        </row>
      </sheetData>
      <sheetData sheetId="7297">
        <row r="1">
          <cell r="J1">
            <v>1.7453292519943295E-2</v>
          </cell>
        </row>
      </sheetData>
      <sheetData sheetId="7298">
        <row r="1">
          <cell r="J1">
            <v>1.7453292519943295E-2</v>
          </cell>
        </row>
      </sheetData>
      <sheetData sheetId="7299">
        <row r="1">
          <cell r="J1">
            <v>1.7453292519943295E-2</v>
          </cell>
        </row>
      </sheetData>
      <sheetData sheetId="7300">
        <row r="1">
          <cell r="J1">
            <v>1.7453292519943295E-2</v>
          </cell>
        </row>
      </sheetData>
      <sheetData sheetId="7301">
        <row r="1">
          <cell r="J1">
            <v>1.7453292519943295E-2</v>
          </cell>
        </row>
      </sheetData>
      <sheetData sheetId="7302">
        <row r="1">
          <cell r="J1">
            <v>1.7453292519943295E-2</v>
          </cell>
        </row>
      </sheetData>
      <sheetData sheetId="7303">
        <row r="1">
          <cell r="J1">
            <v>1.7453292519943295E-2</v>
          </cell>
        </row>
      </sheetData>
      <sheetData sheetId="7304">
        <row r="1">
          <cell r="J1">
            <v>1.7453292519943295E-2</v>
          </cell>
        </row>
      </sheetData>
      <sheetData sheetId="7305">
        <row r="1">
          <cell r="J1">
            <v>1.7453292519943295E-2</v>
          </cell>
        </row>
      </sheetData>
      <sheetData sheetId="7306">
        <row r="1">
          <cell r="J1">
            <v>1.7453292519943295E-2</v>
          </cell>
        </row>
      </sheetData>
      <sheetData sheetId="7307">
        <row r="1">
          <cell r="J1">
            <v>1.7453292519943295E-2</v>
          </cell>
        </row>
      </sheetData>
      <sheetData sheetId="7308">
        <row r="1">
          <cell r="J1">
            <v>1.7453292519943295E-2</v>
          </cell>
        </row>
      </sheetData>
      <sheetData sheetId="7309">
        <row r="1">
          <cell r="J1">
            <v>1.7453292519943295E-2</v>
          </cell>
        </row>
      </sheetData>
      <sheetData sheetId="7310">
        <row r="1">
          <cell r="J1">
            <v>1.7453292519943295E-2</v>
          </cell>
        </row>
      </sheetData>
      <sheetData sheetId="7311">
        <row r="1">
          <cell r="J1">
            <v>1.7453292519943295E-2</v>
          </cell>
        </row>
      </sheetData>
      <sheetData sheetId="7312">
        <row r="1">
          <cell r="J1">
            <v>1.7453292519943295E-2</v>
          </cell>
        </row>
      </sheetData>
      <sheetData sheetId="7313">
        <row r="1">
          <cell r="J1">
            <v>1.7453292519943295E-2</v>
          </cell>
        </row>
      </sheetData>
      <sheetData sheetId="7314">
        <row r="1">
          <cell r="J1">
            <v>1.7453292519943295E-2</v>
          </cell>
        </row>
      </sheetData>
      <sheetData sheetId="7315">
        <row r="1">
          <cell r="J1">
            <v>1.7453292519943295E-2</v>
          </cell>
        </row>
      </sheetData>
      <sheetData sheetId="7316">
        <row r="1">
          <cell r="J1">
            <v>1.7453292519943295E-2</v>
          </cell>
        </row>
      </sheetData>
      <sheetData sheetId="7317">
        <row r="1">
          <cell r="J1">
            <v>1.7453292519943295E-2</v>
          </cell>
        </row>
      </sheetData>
      <sheetData sheetId="7318">
        <row r="1">
          <cell r="J1">
            <v>1.7453292519943295E-2</v>
          </cell>
        </row>
      </sheetData>
      <sheetData sheetId="7319">
        <row r="1">
          <cell r="J1">
            <v>1.7453292519943295E-2</v>
          </cell>
        </row>
      </sheetData>
      <sheetData sheetId="7320">
        <row r="1">
          <cell r="J1">
            <v>1.7453292519943295E-2</v>
          </cell>
        </row>
      </sheetData>
      <sheetData sheetId="7321">
        <row r="1">
          <cell r="J1">
            <v>1.7453292519943295E-2</v>
          </cell>
        </row>
      </sheetData>
      <sheetData sheetId="7322">
        <row r="1">
          <cell r="J1">
            <v>1.7453292519943295E-2</v>
          </cell>
        </row>
      </sheetData>
      <sheetData sheetId="7323">
        <row r="1">
          <cell r="J1">
            <v>1.7453292519943295E-2</v>
          </cell>
        </row>
      </sheetData>
      <sheetData sheetId="7324">
        <row r="1">
          <cell r="J1">
            <v>1.7453292519943295E-2</v>
          </cell>
        </row>
      </sheetData>
      <sheetData sheetId="7325">
        <row r="1">
          <cell r="J1">
            <v>1.7453292519943295E-2</v>
          </cell>
        </row>
      </sheetData>
      <sheetData sheetId="7326">
        <row r="1">
          <cell r="J1">
            <v>1.7453292519943295E-2</v>
          </cell>
        </row>
      </sheetData>
      <sheetData sheetId="7327">
        <row r="1">
          <cell r="J1">
            <v>1.7453292519943295E-2</v>
          </cell>
        </row>
      </sheetData>
      <sheetData sheetId="7328">
        <row r="1">
          <cell r="J1">
            <v>1.7453292519943295E-2</v>
          </cell>
        </row>
      </sheetData>
      <sheetData sheetId="7329">
        <row r="1">
          <cell r="J1">
            <v>1.7453292519943295E-2</v>
          </cell>
        </row>
      </sheetData>
      <sheetData sheetId="7330">
        <row r="1">
          <cell r="J1">
            <v>1.7453292519943295E-2</v>
          </cell>
        </row>
      </sheetData>
      <sheetData sheetId="7331">
        <row r="1">
          <cell r="J1">
            <v>1.7453292519943295E-2</v>
          </cell>
        </row>
      </sheetData>
      <sheetData sheetId="7332">
        <row r="1">
          <cell r="J1">
            <v>1.7453292519943295E-2</v>
          </cell>
        </row>
      </sheetData>
      <sheetData sheetId="7333">
        <row r="1">
          <cell r="J1">
            <v>1.7453292519943295E-2</v>
          </cell>
        </row>
      </sheetData>
      <sheetData sheetId="7334">
        <row r="1">
          <cell r="J1">
            <v>1.7453292519943295E-2</v>
          </cell>
        </row>
      </sheetData>
      <sheetData sheetId="7335">
        <row r="1">
          <cell r="J1">
            <v>1.7453292519943295E-2</v>
          </cell>
        </row>
      </sheetData>
      <sheetData sheetId="7336">
        <row r="1">
          <cell r="J1">
            <v>1.7453292519943295E-2</v>
          </cell>
        </row>
      </sheetData>
      <sheetData sheetId="7337">
        <row r="1">
          <cell r="J1">
            <v>1.7453292519943295E-2</v>
          </cell>
        </row>
      </sheetData>
      <sheetData sheetId="7338">
        <row r="1">
          <cell r="J1">
            <v>1.7453292519943295E-2</v>
          </cell>
        </row>
      </sheetData>
      <sheetData sheetId="7339">
        <row r="1">
          <cell r="J1">
            <v>1.7453292519943295E-2</v>
          </cell>
        </row>
      </sheetData>
      <sheetData sheetId="7340">
        <row r="1">
          <cell r="J1">
            <v>1.7453292519943295E-2</v>
          </cell>
        </row>
      </sheetData>
      <sheetData sheetId="7341">
        <row r="1">
          <cell r="J1">
            <v>1.7453292519943295E-2</v>
          </cell>
        </row>
      </sheetData>
      <sheetData sheetId="7342">
        <row r="1">
          <cell r="J1">
            <v>1.7453292519943295E-2</v>
          </cell>
        </row>
      </sheetData>
      <sheetData sheetId="7343">
        <row r="1">
          <cell r="J1">
            <v>1.7453292519943295E-2</v>
          </cell>
        </row>
      </sheetData>
      <sheetData sheetId="7344">
        <row r="1">
          <cell r="J1">
            <v>1.7453292519943295E-2</v>
          </cell>
        </row>
      </sheetData>
      <sheetData sheetId="7345">
        <row r="1">
          <cell r="J1">
            <v>1.7453292519943295E-2</v>
          </cell>
        </row>
      </sheetData>
      <sheetData sheetId="7346">
        <row r="1">
          <cell r="J1">
            <v>1.7453292519943295E-2</v>
          </cell>
        </row>
      </sheetData>
      <sheetData sheetId="7347">
        <row r="1">
          <cell r="J1">
            <v>1.7453292519943295E-2</v>
          </cell>
        </row>
      </sheetData>
      <sheetData sheetId="7348">
        <row r="1">
          <cell r="J1">
            <v>1.7453292519943295E-2</v>
          </cell>
        </row>
      </sheetData>
      <sheetData sheetId="7349">
        <row r="1">
          <cell r="J1">
            <v>1.7453292519943295E-2</v>
          </cell>
        </row>
      </sheetData>
      <sheetData sheetId="7350">
        <row r="1">
          <cell r="J1">
            <v>1.7453292519943295E-2</v>
          </cell>
        </row>
      </sheetData>
      <sheetData sheetId="7351">
        <row r="1">
          <cell r="J1">
            <v>1.7453292519943295E-2</v>
          </cell>
        </row>
      </sheetData>
      <sheetData sheetId="7352">
        <row r="1">
          <cell r="J1">
            <v>1.7453292519943295E-2</v>
          </cell>
        </row>
      </sheetData>
      <sheetData sheetId="7353">
        <row r="1">
          <cell r="J1">
            <v>1.7453292519943295E-2</v>
          </cell>
        </row>
      </sheetData>
      <sheetData sheetId="7354">
        <row r="1">
          <cell r="J1">
            <v>1.7453292519943295E-2</v>
          </cell>
        </row>
      </sheetData>
      <sheetData sheetId="7355">
        <row r="1">
          <cell r="J1">
            <v>1.7453292519943295E-2</v>
          </cell>
        </row>
      </sheetData>
      <sheetData sheetId="7356">
        <row r="1">
          <cell r="J1">
            <v>1.7453292519943295E-2</v>
          </cell>
        </row>
      </sheetData>
      <sheetData sheetId="7357">
        <row r="1">
          <cell r="J1">
            <v>1.7453292519943295E-2</v>
          </cell>
        </row>
      </sheetData>
      <sheetData sheetId="7358">
        <row r="1">
          <cell r="J1">
            <v>1.7453292519943295E-2</v>
          </cell>
        </row>
      </sheetData>
      <sheetData sheetId="7359">
        <row r="1">
          <cell r="J1">
            <v>1.7453292519943295E-2</v>
          </cell>
        </row>
      </sheetData>
      <sheetData sheetId="7360">
        <row r="1">
          <cell r="J1">
            <v>1.7453292519943295E-2</v>
          </cell>
        </row>
      </sheetData>
      <sheetData sheetId="7361">
        <row r="1">
          <cell r="J1">
            <v>1.7453292519943295E-2</v>
          </cell>
        </row>
      </sheetData>
      <sheetData sheetId="7362">
        <row r="1">
          <cell r="J1">
            <v>1.7453292519943295E-2</v>
          </cell>
        </row>
      </sheetData>
      <sheetData sheetId="7363">
        <row r="1">
          <cell r="J1">
            <v>1.7453292519943295E-2</v>
          </cell>
        </row>
      </sheetData>
      <sheetData sheetId="7364">
        <row r="1">
          <cell r="J1">
            <v>1.7453292519943295E-2</v>
          </cell>
        </row>
      </sheetData>
      <sheetData sheetId="7365">
        <row r="1">
          <cell r="J1">
            <v>1.7453292519943295E-2</v>
          </cell>
        </row>
      </sheetData>
      <sheetData sheetId="7366">
        <row r="1">
          <cell r="J1">
            <v>1.7453292519943295E-2</v>
          </cell>
        </row>
      </sheetData>
      <sheetData sheetId="7367">
        <row r="1">
          <cell r="J1">
            <v>1.7453292519943295E-2</v>
          </cell>
        </row>
      </sheetData>
      <sheetData sheetId="7368">
        <row r="1">
          <cell r="J1">
            <v>1.7453292519943295E-2</v>
          </cell>
        </row>
      </sheetData>
      <sheetData sheetId="7369">
        <row r="1">
          <cell r="J1">
            <v>1.7453292519943295E-2</v>
          </cell>
        </row>
      </sheetData>
      <sheetData sheetId="7370">
        <row r="1">
          <cell r="J1">
            <v>1.7453292519943295E-2</v>
          </cell>
        </row>
      </sheetData>
      <sheetData sheetId="7371">
        <row r="1">
          <cell r="J1">
            <v>1.7453292519943295E-2</v>
          </cell>
        </row>
      </sheetData>
      <sheetData sheetId="7372">
        <row r="1">
          <cell r="J1">
            <v>1.7453292519943295E-2</v>
          </cell>
        </row>
      </sheetData>
      <sheetData sheetId="7373">
        <row r="1">
          <cell r="J1">
            <v>1.7453292519943295E-2</v>
          </cell>
        </row>
      </sheetData>
      <sheetData sheetId="7374">
        <row r="1">
          <cell r="J1">
            <v>1.7453292519943295E-2</v>
          </cell>
        </row>
      </sheetData>
      <sheetData sheetId="7375">
        <row r="1">
          <cell r="J1">
            <v>1.7453292519943295E-2</v>
          </cell>
        </row>
      </sheetData>
      <sheetData sheetId="7376">
        <row r="1">
          <cell r="J1">
            <v>1.7453292519943295E-2</v>
          </cell>
        </row>
      </sheetData>
      <sheetData sheetId="7377">
        <row r="1">
          <cell r="J1">
            <v>1.7453292519943295E-2</v>
          </cell>
        </row>
      </sheetData>
      <sheetData sheetId="7378">
        <row r="1">
          <cell r="J1">
            <v>1.7453292519943295E-2</v>
          </cell>
        </row>
      </sheetData>
      <sheetData sheetId="7379">
        <row r="1">
          <cell r="J1">
            <v>1.7453292519943295E-2</v>
          </cell>
        </row>
      </sheetData>
      <sheetData sheetId="7380">
        <row r="1">
          <cell r="J1">
            <v>1.7453292519943295E-2</v>
          </cell>
        </row>
      </sheetData>
      <sheetData sheetId="7381">
        <row r="1">
          <cell r="J1">
            <v>1.7453292519943295E-2</v>
          </cell>
        </row>
      </sheetData>
      <sheetData sheetId="7382">
        <row r="1">
          <cell r="J1">
            <v>1.7453292519943295E-2</v>
          </cell>
        </row>
      </sheetData>
      <sheetData sheetId="7383">
        <row r="1">
          <cell r="J1">
            <v>1.7453292519943295E-2</v>
          </cell>
        </row>
      </sheetData>
      <sheetData sheetId="7384">
        <row r="1">
          <cell r="J1">
            <v>1.7453292519943295E-2</v>
          </cell>
        </row>
      </sheetData>
      <sheetData sheetId="7385">
        <row r="1">
          <cell r="J1">
            <v>1.7453292519943295E-2</v>
          </cell>
        </row>
      </sheetData>
      <sheetData sheetId="7386">
        <row r="1">
          <cell r="J1">
            <v>1.7453292519943295E-2</v>
          </cell>
        </row>
      </sheetData>
      <sheetData sheetId="7387">
        <row r="1">
          <cell r="J1">
            <v>1.7453292519943295E-2</v>
          </cell>
        </row>
      </sheetData>
      <sheetData sheetId="7388">
        <row r="1">
          <cell r="J1">
            <v>1.7453292519943295E-2</v>
          </cell>
        </row>
      </sheetData>
      <sheetData sheetId="7389">
        <row r="1">
          <cell r="J1">
            <v>1.7453292519943295E-2</v>
          </cell>
        </row>
      </sheetData>
      <sheetData sheetId="7390">
        <row r="1">
          <cell r="J1">
            <v>1.7453292519943295E-2</v>
          </cell>
        </row>
      </sheetData>
      <sheetData sheetId="7391">
        <row r="1">
          <cell r="J1">
            <v>1.7453292519943295E-2</v>
          </cell>
        </row>
      </sheetData>
      <sheetData sheetId="7392">
        <row r="1">
          <cell r="J1">
            <v>1.7453292519943295E-2</v>
          </cell>
        </row>
      </sheetData>
      <sheetData sheetId="7393">
        <row r="1">
          <cell r="J1">
            <v>1.7453292519943295E-2</v>
          </cell>
        </row>
      </sheetData>
      <sheetData sheetId="7394">
        <row r="1">
          <cell r="J1">
            <v>1.7453292519943295E-2</v>
          </cell>
        </row>
      </sheetData>
      <sheetData sheetId="7395">
        <row r="1">
          <cell r="J1">
            <v>1.7453292519943295E-2</v>
          </cell>
        </row>
      </sheetData>
      <sheetData sheetId="7396">
        <row r="1">
          <cell r="J1">
            <v>1.7453292519943295E-2</v>
          </cell>
        </row>
      </sheetData>
      <sheetData sheetId="7397">
        <row r="1">
          <cell r="J1">
            <v>1.7453292519943295E-2</v>
          </cell>
        </row>
      </sheetData>
      <sheetData sheetId="7398">
        <row r="1">
          <cell r="J1">
            <v>1.7453292519943295E-2</v>
          </cell>
        </row>
      </sheetData>
      <sheetData sheetId="7399">
        <row r="1">
          <cell r="J1">
            <v>1.7453292519943295E-2</v>
          </cell>
        </row>
      </sheetData>
      <sheetData sheetId="7400">
        <row r="1">
          <cell r="J1">
            <v>1.7453292519943295E-2</v>
          </cell>
        </row>
      </sheetData>
      <sheetData sheetId="7401">
        <row r="1">
          <cell r="J1">
            <v>1.7453292519943295E-2</v>
          </cell>
        </row>
      </sheetData>
      <sheetData sheetId="7402">
        <row r="1">
          <cell r="J1">
            <v>1.7453292519943295E-2</v>
          </cell>
        </row>
      </sheetData>
      <sheetData sheetId="7403">
        <row r="1">
          <cell r="J1">
            <v>1.7453292519943295E-2</v>
          </cell>
        </row>
      </sheetData>
      <sheetData sheetId="7404">
        <row r="1">
          <cell r="J1">
            <v>1.7453292519943295E-2</v>
          </cell>
        </row>
      </sheetData>
      <sheetData sheetId="7405">
        <row r="1">
          <cell r="J1">
            <v>1.7453292519943295E-2</v>
          </cell>
        </row>
      </sheetData>
      <sheetData sheetId="7406">
        <row r="1">
          <cell r="J1">
            <v>1.7453292519943295E-2</v>
          </cell>
        </row>
      </sheetData>
      <sheetData sheetId="7407">
        <row r="1">
          <cell r="J1">
            <v>1.7453292519943295E-2</v>
          </cell>
        </row>
      </sheetData>
      <sheetData sheetId="7408">
        <row r="1">
          <cell r="J1">
            <v>1.7453292519943295E-2</v>
          </cell>
        </row>
      </sheetData>
      <sheetData sheetId="7409">
        <row r="1">
          <cell r="J1">
            <v>1.7453292519943295E-2</v>
          </cell>
        </row>
      </sheetData>
      <sheetData sheetId="7410">
        <row r="1">
          <cell r="J1">
            <v>1.7453292519943295E-2</v>
          </cell>
        </row>
      </sheetData>
      <sheetData sheetId="7411">
        <row r="1">
          <cell r="J1">
            <v>1.7453292519943295E-2</v>
          </cell>
        </row>
      </sheetData>
      <sheetData sheetId="7412">
        <row r="1">
          <cell r="J1">
            <v>1.7453292519943295E-2</v>
          </cell>
        </row>
      </sheetData>
      <sheetData sheetId="7413">
        <row r="1">
          <cell r="J1">
            <v>1.7453292519943295E-2</v>
          </cell>
        </row>
      </sheetData>
      <sheetData sheetId="7414">
        <row r="1">
          <cell r="J1">
            <v>1.7453292519943295E-2</v>
          </cell>
        </row>
      </sheetData>
      <sheetData sheetId="7415">
        <row r="1">
          <cell r="J1">
            <v>1.7453292519943295E-2</v>
          </cell>
        </row>
      </sheetData>
      <sheetData sheetId="7416">
        <row r="1">
          <cell r="J1">
            <v>1.7453292519943295E-2</v>
          </cell>
        </row>
      </sheetData>
      <sheetData sheetId="7417">
        <row r="1">
          <cell r="J1">
            <v>1.7453292519943295E-2</v>
          </cell>
        </row>
      </sheetData>
      <sheetData sheetId="7418">
        <row r="1">
          <cell r="J1">
            <v>1.7453292519943295E-2</v>
          </cell>
        </row>
      </sheetData>
      <sheetData sheetId="7419">
        <row r="1">
          <cell r="J1">
            <v>1.7453292519943295E-2</v>
          </cell>
        </row>
      </sheetData>
      <sheetData sheetId="7420">
        <row r="1">
          <cell r="J1">
            <v>1.7453292519943295E-2</v>
          </cell>
        </row>
      </sheetData>
      <sheetData sheetId="7421">
        <row r="1">
          <cell r="J1">
            <v>1.7453292519943295E-2</v>
          </cell>
        </row>
      </sheetData>
      <sheetData sheetId="7422">
        <row r="1">
          <cell r="J1">
            <v>1.7453292519943295E-2</v>
          </cell>
        </row>
      </sheetData>
      <sheetData sheetId="7423">
        <row r="1">
          <cell r="J1">
            <v>1.7453292519943295E-2</v>
          </cell>
        </row>
      </sheetData>
      <sheetData sheetId="7424">
        <row r="1">
          <cell r="J1">
            <v>1.7453292519943295E-2</v>
          </cell>
        </row>
      </sheetData>
      <sheetData sheetId="7425">
        <row r="1">
          <cell r="J1">
            <v>1.7453292519943295E-2</v>
          </cell>
        </row>
      </sheetData>
      <sheetData sheetId="7426">
        <row r="1">
          <cell r="J1">
            <v>1.7453292519943295E-2</v>
          </cell>
        </row>
      </sheetData>
      <sheetData sheetId="7427">
        <row r="1">
          <cell r="J1">
            <v>1.7453292519943295E-2</v>
          </cell>
        </row>
      </sheetData>
      <sheetData sheetId="7428">
        <row r="1">
          <cell r="J1">
            <v>1.7453292519943295E-2</v>
          </cell>
        </row>
      </sheetData>
      <sheetData sheetId="7429">
        <row r="1">
          <cell r="J1">
            <v>1.7453292519943295E-2</v>
          </cell>
        </row>
      </sheetData>
      <sheetData sheetId="7430">
        <row r="1">
          <cell r="J1">
            <v>1.7453292519943295E-2</v>
          </cell>
        </row>
      </sheetData>
      <sheetData sheetId="7431">
        <row r="1">
          <cell r="J1">
            <v>1.7453292519943295E-2</v>
          </cell>
        </row>
      </sheetData>
      <sheetData sheetId="7432">
        <row r="1">
          <cell r="J1">
            <v>1.7453292519943295E-2</v>
          </cell>
        </row>
      </sheetData>
      <sheetData sheetId="7433">
        <row r="1">
          <cell r="J1">
            <v>1.7453292519943295E-2</v>
          </cell>
        </row>
      </sheetData>
      <sheetData sheetId="7434">
        <row r="1">
          <cell r="J1">
            <v>1.7453292519943295E-2</v>
          </cell>
        </row>
      </sheetData>
      <sheetData sheetId="7435">
        <row r="1">
          <cell r="J1">
            <v>1.7453292519943295E-2</v>
          </cell>
        </row>
      </sheetData>
      <sheetData sheetId="7436">
        <row r="1">
          <cell r="J1">
            <v>1.7453292519943295E-2</v>
          </cell>
        </row>
      </sheetData>
      <sheetData sheetId="7437">
        <row r="1">
          <cell r="J1">
            <v>1.7453292519943295E-2</v>
          </cell>
        </row>
      </sheetData>
      <sheetData sheetId="7438">
        <row r="1">
          <cell r="J1">
            <v>1.7453292519943295E-2</v>
          </cell>
        </row>
      </sheetData>
      <sheetData sheetId="7439">
        <row r="1">
          <cell r="J1">
            <v>1.7453292519943295E-2</v>
          </cell>
        </row>
      </sheetData>
      <sheetData sheetId="7440">
        <row r="1">
          <cell r="J1">
            <v>1.7453292519943295E-2</v>
          </cell>
        </row>
      </sheetData>
      <sheetData sheetId="7441">
        <row r="1">
          <cell r="J1">
            <v>1.7453292519943295E-2</v>
          </cell>
        </row>
      </sheetData>
      <sheetData sheetId="7442">
        <row r="1">
          <cell r="J1">
            <v>1.7453292519943295E-2</v>
          </cell>
        </row>
      </sheetData>
      <sheetData sheetId="7443">
        <row r="1">
          <cell r="J1">
            <v>1.7453292519943295E-2</v>
          </cell>
        </row>
      </sheetData>
      <sheetData sheetId="7444">
        <row r="1">
          <cell r="J1">
            <v>1.7453292519943295E-2</v>
          </cell>
        </row>
      </sheetData>
      <sheetData sheetId="7445">
        <row r="1">
          <cell r="J1">
            <v>1.7453292519943295E-2</v>
          </cell>
        </row>
      </sheetData>
      <sheetData sheetId="7446">
        <row r="1">
          <cell r="J1">
            <v>1.7453292519943295E-2</v>
          </cell>
        </row>
      </sheetData>
      <sheetData sheetId="7447">
        <row r="1">
          <cell r="J1">
            <v>1.7453292519943295E-2</v>
          </cell>
        </row>
      </sheetData>
      <sheetData sheetId="7448">
        <row r="1">
          <cell r="J1">
            <v>1.7453292519943295E-2</v>
          </cell>
        </row>
      </sheetData>
      <sheetData sheetId="7449">
        <row r="1">
          <cell r="J1">
            <v>1.7453292519943295E-2</v>
          </cell>
        </row>
      </sheetData>
      <sheetData sheetId="7450">
        <row r="1">
          <cell r="J1">
            <v>1.7453292519943295E-2</v>
          </cell>
        </row>
      </sheetData>
      <sheetData sheetId="7451">
        <row r="1">
          <cell r="J1">
            <v>1.7453292519943295E-2</v>
          </cell>
        </row>
      </sheetData>
      <sheetData sheetId="7452">
        <row r="1">
          <cell r="J1">
            <v>1.7453292519943295E-2</v>
          </cell>
        </row>
      </sheetData>
      <sheetData sheetId="7453">
        <row r="1">
          <cell r="J1">
            <v>1.7453292519943295E-2</v>
          </cell>
        </row>
      </sheetData>
      <sheetData sheetId="7454">
        <row r="1">
          <cell r="J1">
            <v>1.7453292519943295E-2</v>
          </cell>
        </row>
      </sheetData>
      <sheetData sheetId="7455">
        <row r="1">
          <cell r="J1">
            <v>1.7453292519943295E-2</v>
          </cell>
        </row>
      </sheetData>
      <sheetData sheetId="7456">
        <row r="1">
          <cell r="J1">
            <v>1.7453292519943295E-2</v>
          </cell>
        </row>
      </sheetData>
      <sheetData sheetId="7457">
        <row r="1">
          <cell r="J1">
            <v>1.7453292519943295E-2</v>
          </cell>
        </row>
      </sheetData>
      <sheetData sheetId="7458">
        <row r="1">
          <cell r="J1">
            <v>1.7453292519943295E-2</v>
          </cell>
        </row>
      </sheetData>
      <sheetData sheetId="7459">
        <row r="1">
          <cell r="J1">
            <v>1.7453292519943295E-2</v>
          </cell>
        </row>
      </sheetData>
      <sheetData sheetId="7460">
        <row r="1">
          <cell r="J1">
            <v>1.7453292519943295E-2</v>
          </cell>
        </row>
      </sheetData>
      <sheetData sheetId="7461">
        <row r="1">
          <cell r="J1">
            <v>1.7453292519943295E-2</v>
          </cell>
        </row>
      </sheetData>
      <sheetData sheetId="7462">
        <row r="1">
          <cell r="J1">
            <v>1.7453292519943295E-2</v>
          </cell>
        </row>
      </sheetData>
      <sheetData sheetId="7463">
        <row r="1">
          <cell r="J1">
            <v>1.7453292519943295E-2</v>
          </cell>
        </row>
      </sheetData>
      <sheetData sheetId="7464">
        <row r="1">
          <cell r="J1">
            <v>1.7453292519943295E-2</v>
          </cell>
        </row>
      </sheetData>
      <sheetData sheetId="7465">
        <row r="1">
          <cell r="J1">
            <v>1.7453292519943295E-2</v>
          </cell>
        </row>
      </sheetData>
      <sheetData sheetId="7466">
        <row r="1">
          <cell r="J1">
            <v>1.7453292519943295E-2</v>
          </cell>
        </row>
      </sheetData>
      <sheetData sheetId="7467">
        <row r="1">
          <cell r="J1">
            <v>1.7453292519943295E-2</v>
          </cell>
        </row>
      </sheetData>
      <sheetData sheetId="7468">
        <row r="1">
          <cell r="J1">
            <v>1.7453292519943295E-2</v>
          </cell>
        </row>
      </sheetData>
      <sheetData sheetId="7469">
        <row r="1">
          <cell r="J1">
            <v>1.7453292519943295E-2</v>
          </cell>
        </row>
      </sheetData>
      <sheetData sheetId="7470">
        <row r="1">
          <cell r="J1">
            <v>1.7453292519943295E-2</v>
          </cell>
        </row>
      </sheetData>
      <sheetData sheetId="7471">
        <row r="1">
          <cell r="J1">
            <v>1.7453292519943295E-2</v>
          </cell>
        </row>
      </sheetData>
      <sheetData sheetId="7472">
        <row r="1">
          <cell r="J1">
            <v>1.7453292519943295E-2</v>
          </cell>
        </row>
      </sheetData>
      <sheetData sheetId="7473">
        <row r="1">
          <cell r="J1">
            <v>1.7453292519943295E-2</v>
          </cell>
        </row>
      </sheetData>
      <sheetData sheetId="7474">
        <row r="1">
          <cell r="J1">
            <v>1.7453292519943295E-2</v>
          </cell>
        </row>
      </sheetData>
      <sheetData sheetId="7475">
        <row r="1">
          <cell r="J1">
            <v>1.7453292519943295E-2</v>
          </cell>
        </row>
      </sheetData>
      <sheetData sheetId="7476">
        <row r="1">
          <cell r="J1">
            <v>1.7453292519943295E-2</v>
          </cell>
        </row>
      </sheetData>
      <sheetData sheetId="7477">
        <row r="1">
          <cell r="J1">
            <v>1.7453292519943295E-2</v>
          </cell>
        </row>
      </sheetData>
      <sheetData sheetId="7478">
        <row r="1">
          <cell r="J1">
            <v>1.7453292519943295E-2</v>
          </cell>
        </row>
      </sheetData>
      <sheetData sheetId="7479">
        <row r="1">
          <cell r="J1">
            <v>1.7453292519943295E-2</v>
          </cell>
        </row>
      </sheetData>
      <sheetData sheetId="7480">
        <row r="1">
          <cell r="J1">
            <v>1.7453292519943295E-2</v>
          </cell>
        </row>
      </sheetData>
      <sheetData sheetId="7481">
        <row r="1">
          <cell r="J1">
            <v>1.7453292519943295E-2</v>
          </cell>
        </row>
      </sheetData>
      <sheetData sheetId="7482">
        <row r="1">
          <cell r="J1">
            <v>1.7453292519943295E-2</v>
          </cell>
        </row>
      </sheetData>
      <sheetData sheetId="7483">
        <row r="1">
          <cell r="J1">
            <v>1.7453292519943295E-2</v>
          </cell>
        </row>
      </sheetData>
      <sheetData sheetId="7484">
        <row r="1">
          <cell r="J1">
            <v>1.7453292519943295E-2</v>
          </cell>
        </row>
      </sheetData>
      <sheetData sheetId="7485">
        <row r="1">
          <cell r="J1">
            <v>1.7453292519943295E-2</v>
          </cell>
        </row>
      </sheetData>
      <sheetData sheetId="7486">
        <row r="1">
          <cell r="J1">
            <v>1.7453292519943295E-2</v>
          </cell>
        </row>
      </sheetData>
      <sheetData sheetId="7487">
        <row r="1">
          <cell r="J1">
            <v>1.7453292519943295E-2</v>
          </cell>
        </row>
      </sheetData>
      <sheetData sheetId="7488">
        <row r="1">
          <cell r="J1">
            <v>1.7453292519943295E-2</v>
          </cell>
        </row>
      </sheetData>
      <sheetData sheetId="7489">
        <row r="1">
          <cell r="J1">
            <v>1.7453292519943295E-2</v>
          </cell>
        </row>
      </sheetData>
      <sheetData sheetId="7490">
        <row r="1">
          <cell r="J1">
            <v>1.7453292519943295E-2</v>
          </cell>
        </row>
      </sheetData>
      <sheetData sheetId="7491">
        <row r="1">
          <cell r="J1">
            <v>1.7453292519943295E-2</v>
          </cell>
        </row>
      </sheetData>
      <sheetData sheetId="7492">
        <row r="1">
          <cell r="J1">
            <v>1.7453292519943295E-2</v>
          </cell>
        </row>
      </sheetData>
      <sheetData sheetId="7493">
        <row r="1">
          <cell r="J1">
            <v>1.7453292519943295E-2</v>
          </cell>
        </row>
      </sheetData>
      <sheetData sheetId="7494">
        <row r="1">
          <cell r="J1">
            <v>1.7453292519943295E-2</v>
          </cell>
        </row>
      </sheetData>
      <sheetData sheetId="7495">
        <row r="1">
          <cell r="J1">
            <v>1.7453292519943295E-2</v>
          </cell>
        </row>
      </sheetData>
      <sheetData sheetId="7496">
        <row r="1">
          <cell r="J1">
            <v>1.7453292519943295E-2</v>
          </cell>
        </row>
      </sheetData>
      <sheetData sheetId="7497">
        <row r="1">
          <cell r="J1">
            <v>1.7453292519943295E-2</v>
          </cell>
        </row>
      </sheetData>
      <sheetData sheetId="7498">
        <row r="1">
          <cell r="J1">
            <v>1.7453292519943295E-2</v>
          </cell>
        </row>
      </sheetData>
      <sheetData sheetId="7499">
        <row r="1">
          <cell r="J1">
            <v>1.7453292519943295E-2</v>
          </cell>
        </row>
      </sheetData>
      <sheetData sheetId="7500">
        <row r="1">
          <cell r="J1">
            <v>1.7453292519943295E-2</v>
          </cell>
        </row>
      </sheetData>
      <sheetData sheetId="7501">
        <row r="1">
          <cell r="J1">
            <v>1.7453292519943295E-2</v>
          </cell>
        </row>
      </sheetData>
      <sheetData sheetId="7502">
        <row r="1">
          <cell r="J1">
            <v>1.7453292519943295E-2</v>
          </cell>
        </row>
      </sheetData>
      <sheetData sheetId="7503">
        <row r="1">
          <cell r="J1">
            <v>1.7453292519943295E-2</v>
          </cell>
        </row>
      </sheetData>
      <sheetData sheetId="7504">
        <row r="1">
          <cell r="J1">
            <v>1.7453292519943295E-2</v>
          </cell>
        </row>
      </sheetData>
      <sheetData sheetId="7505">
        <row r="1">
          <cell r="J1">
            <v>1.7453292519943295E-2</v>
          </cell>
        </row>
      </sheetData>
      <sheetData sheetId="7506">
        <row r="1">
          <cell r="J1">
            <v>1.7453292519943295E-2</v>
          </cell>
        </row>
      </sheetData>
      <sheetData sheetId="7507">
        <row r="1">
          <cell r="J1">
            <v>1.7453292519943295E-2</v>
          </cell>
        </row>
      </sheetData>
      <sheetData sheetId="7508">
        <row r="1">
          <cell r="J1">
            <v>1.7453292519943295E-2</v>
          </cell>
        </row>
      </sheetData>
      <sheetData sheetId="7509">
        <row r="1">
          <cell r="J1">
            <v>1.7453292519943295E-2</v>
          </cell>
        </row>
      </sheetData>
      <sheetData sheetId="7510">
        <row r="1">
          <cell r="J1">
            <v>1.7453292519943295E-2</v>
          </cell>
        </row>
      </sheetData>
      <sheetData sheetId="7511">
        <row r="1">
          <cell r="J1">
            <v>1.7453292519943295E-2</v>
          </cell>
        </row>
      </sheetData>
      <sheetData sheetId="7512">
        <row r="1">
          <cell r="J1">
            <v>1.7453292519943295E-2</v>
          </cell>
        </row>
      </sheetData>
      <sheetData sheetId="7513">
        <row r="1">
          <cell r="J1">
            <v>1.7453292519943295E-2</v>
          </cell>
        </row>
      </sheetData>
      <sheetData sheetId="7514">
        <row r="1">
          <cell r="J1">
            <v>1.7453292519943295E-2</v>
          </cell>
        </row>
      </sheetData>
      <sheetData sheetId="7515">
        <row r="1">
          <cell r="J1">
            <v>1.7453292519943295E-2</v>
          </cell>
        </row>
      </sheetData>
      <sheetData sheetId="7516">
        <row r="1">
          <cell r="J1">
            <v>1.7453292519943295E-2</v>
          </cell>
        </row>
      </sheetData>
      <sheetData sheetId="7517">
        <row r="1">
          <cell r="J1">
            <v>1.7453292519943295E-2</v>
          </cell>
        </row>
      </sheetData>
      <sheetData sheetId="7518">
        <row r="1">
          <cell r="J1">
            <v>1.7453292519943295E-2</v>
          </cell>
        </row>
      </sheetData>
      <sheetData sheetId="7519">
        <row r="1">
          <cell r="J1">
            <v>1.7453292519943295E-2</v>
          </cell>
        </row>
      </sheetData>
      <sheetData sheetId="7520">
        <row r="1">
          <cell r="J1">
            <v>1.7453292519943295E-2</v>
          </cell>
        </row>
      </sheetData>
      <sheetData sheetId="7521">
        <row r="1">
          <cell r="J1">
            <v>1.7453292519943295E-2</v>
          </cell>
        </row>
      </sheetData>
      <sheetData sheetId="7522">
        <row r="1">
          <cell r="J1">
            <v>1.7453292519943295E-2</v>
          </cell>
        </row>
      </sheetData>
      <sheetData sheetId="7523">
        <row r="1">
          <cell r="J1">
            <v>1.7453292519943295E-2</v>
          </cell>
        </row>
      </sheetData>
      <sheetData sheetId="7524">
        <row r="1">
          <cell r="J1">
            <v>1.7453292519943295E-2</v>
          </cell>
        </row>
      </sheetData>
      <sheetData sheetId="7525">
        <row r="1">
          <cell r="J1">
            <v>1.7453292519943295E-2</v>
          </cell>
        </row>
      </sheetData>
      <sheetData sheetId="7526">
        <row r="1">
          <cell r="J1">
            <v>1.7453292519943295E-2</v>
          </cell>
        </row>
      </sheetData>
      <sheetData sheetId="7527">
        <row r="1">
          <cell r="J1">
            <v>1.7453292519943295E-2</v>
          </cell>
        </row>
      </sheetData>
      <sheetData sheetId="7528">
        <row r="1">
          <cell r="J1">
            <v>1.7453292519943295E-2</v>
          </cell>
        </row>
      </sheetData>
      <sheetData sheetId="7529">
        <row r="1">
          <cell r="J1">
            <v>1.7453292519943295E-2</v>
          </cell>
        </row>
      </sheetData>
      <sheetData sheetId="7530">
        <row r="1">
          <cell r="J1">
            <v>1.7453292519943295E-2</v>
          </cell>
        </row>
      </sheetData>
      <sheetData sheetId="7531">
        <row r="1">
          <cell r="J1">
            <v>1.7453292519943295E-2</v>
          </cell>
        </row>
      </sheetData>
      <sheetData sheetId="7532">
        <row r="1">
          <cell r="J1">
            <v>1.7453292519943295E-2</v>
          </cell>
        </row>
      </sheetData>
      <sheetData sheetId="7533">
        <row r="1">
          <cell r="J1">
            <v>1.7453292519943295E-2</v>
          </cell>
        </row>
      </sheetData>
      <sheetData sheetId="7534">
        <row r="1">
          <cell r="J1">
            <v>1.7453292519943295E-2</v>
          </cell>
        </row>
      </sheetData>
      <sheetData sheetId="7535">
        <row r="1">
          <cell r="J1">
            <v>1.7453292519943295E-2</v>
          </cell>
        </row>
      </sheetData>
      <sheetData sheetId="7536">
        <row r="1">
          <cell r="J1">
            <v>1.7453292519943295E-2</v>
          </cell>
        </row>
      </sheetData>
      <sheetData sheetId="7537">
        <row r="1">
          <cell r="J1">
            <v>1.7453292519943295E-2</v>
          </cell>
        </row>
      </sheetData>
      <sheetData sheetId="7538">
        <row r="1">
          <cell r="J1">
            <v>1.7453292519943295E-2</v>
          </cell>
        </row>
      </sheetData>
      <sheetData sheetId="7539">
        <row r="1">
          <cell r="J1">
            <v>1.7453292519943295E-2</v>
          </cell>
        </row>
      </sheetData>
      <sheetData sheetId="7540">
        <row r="1">
          <cell r="J1">
            <v>1.7453292519943295E-2</v>
          </cell>
        </row>
      </sheetData>
      <sheetData sheetId="7541">
        <row r="1">
          <cell r="J1">
            <v>1.7453292519943295E-2</v>
          </cell>
        </row>
      </sheetData>
      <sheetData sheetId="7542">
        <row r="1">
          <cell r="J1">
            <v>1.7453292519943295E-2</v>
          </cell>
        </row>
      </sheetData>
      <sheetData sheetId="7543">
        <row r="1">
          <cell r="J1">
            <v>1.7453292519943295E-2</v>
          </cell>
        </row>
      </sheetData>
      <sheetData sheetId="7544">
        <row r="1">
          <cell r="J1">
            <v>1.7453292519943295E-2</v>
          </cell>
        </row>
      </sheetData>
      <sheetData sheetId="7545">
        <row r="1">
          <cell r="J1">
            <v>1.7453292519943295E-2</v>
          </cell>
        </row>
      </sheetData>
      <sheetData sheetId="7546">
        <row r="1">
          <cell r="J1">
            <v>1.7453292519943295E-2</v>
          </cell>
        </row>
      </sheetData>
      <sheetData sheetId="7547">
        <row r="1">
          <cell r="J1">
            <v>1.7453292519943295E-2</v>
          </cell>
        </row>
      </sheetData>
      <sheetData sheetId="7548">
        <row r="1">
          <cell r="J1">
            <v>1.7453292519943295E-2</v>
          </cell>
        </row>
      </sheetData>
      <sheetData sheetId="7549">
        <row r="1">
          <cell r="J1">
            <v>1.7453292519943295E-2</v>
          </cell>
        </row>
      </sheetData>
      <sheetData sheetId="7550">
        <row r="1">
          <cell r="J1">
            <v>1.7453292519943295E-2</v>
          </cell>
        </row>
      </sheetData>
      <sheetData sheetId="7551">
        <row r="1">
          <cell r="J1">
            <v>1.7453292519943295E-2</v>
          </cell>
        </row>
      </sheetData>
      <sheetData sheetId="7552">
        <row r="1">
          <cell r="J1">
            <v>1.7453292519943295E-2</v>
          </cell>
        </row>
      </sheetData>
      <sheetData sheetId="7553">
        <row r="1">
          <cell r="J1">
            <v>1.7453292519943295E-2</v>
          </cell>
        </row>
      </sheetData>
      <sheetData sheetId="7554">
        <row r="1">
          <cell r="J1">
            <v>1.7453292519943295E-2</v>
          </cell>
        </row>
      </sheetData>
      <sheetData sheetId="7555">
        <row r="1">
          <cell r="J1">
            <v>1.7453292519943295E-2</v>
          </cell>
        </row>
      </sheetData>
      <sheetData sheetId="7556">
        <row r="1">
          <cell r="J1">
            <v>1.7453292519943295E-2</v>
          </cell>
        </row>
      </sheetData>
      <sheetData sheetId="7557">
        <row r="1">
          <cell r="J1">
            <v>1.7453292519943295E-2</v>
          </cell>
        </row>
      </sheetData>
      <sheetData sheetId="7558">
        <row r="1">
          <cell r="J1">
            <v>1.7453292519943295E-2</v>
          </cell>
        </row>
      </sheetData>
      <sheetData sheetId="7559">
        <row r="1">
          <cell r="J1">
            <v>1.7453292519943295E-2</v>
          </cell>
        </row>
      </sheetData>
      <sheetData sheetId="7560">
        <row r="1">
          <cell r="J1">
            <v>1.7453292519943295E-2</v>
          </cell>
        </row>
      </sheetData>
      <sheetData sheetId="7561">
        <row r="1">
          <cell r="J1">
            <v>1.7453292519943295E-2</v>
          </cell>
        </row>
      </sheetData>
      <sheetData sheetId="7562">
        <row r="1">
          <cell r="J1">
            <v>1.7453292519943295E-2</v>
          </cell>
        </row>
      </sheetData>
      <sheetData sheetId="7563">
        <row r="1">
          <cell r="J1">
            <v>1.7453292519943295E-2</v>
          </cell>
        </row>
      </sheetData>
      <sheetData sheetId="7564">
        <row r="1">
          <cell r="J1">
            <v>1.7453292519943295E-2</v>
          </cell>
        </row>
      </sheetData>
      <sheetData sheetId="7565">
        <row r="1">
          <cell r="J1">
            <v>1.7453292519943295E-2</v>
          </cell>
        </row>
      </sheetData>
      <sheetData sheetId="7566">
        <row r="1">
          <cell r="J1">
            <v>1.7453292519943295E-2</v>
          </cell>
        </row>
      </sheetData>
      <sheetData sheetId="7567">
        <row r="1">
          <cell r="J1">
            <v>1.7453292519943295E-2</v>
          </cell>
        </row>
      </sheetData>
      <sheetData sheetId="7568">
        <row r="1">
          <cell r="J1">
            <v>1.7453292519943295E-2</v>
          </cell>
        </row>
      </sheetData>
      <sheetData sheetId="7569">
        <row r="1">
          <cell r="J1">
            <v>1.7453292519943295E-2</v>
          </cell>
        </row>
      </sheetData>
      <sheetData sheetId="7570">
        <row r="1">
          <cell r="J1">
            <v>1.7453292519943295E-2</v>
          </cell>
        </row>
      </sheetData>
      <sheetData sheetId="7571">
        <row r="1">
          <cell r="J1">
            <v>1.7453292519943295E-2</v>
          </cell>
        </row>
      </sheetData>
      <sheetData sheetId="7572">
        <row r="1">
          <cell r="J1">
            <v>1.7453292519943295E-2</v>
          </cell>
        </row>
      </sheetData>
      <sheetData sheetId="7573">
        <row r="1">
          <cell r="J1">
            <v>1.7453292519943295E-2</v>
          </cell>
        </row>
      </sheetData>
      <sheetData sheetId="7574">
        <row r="1">
          <cell r="J1">
            <v>1.7453292519943295E-2</v>
          </cell>
        </row>
      </sheetData>
      <sheetData sheetId="7575">
        <row r="1">
          <cell r="J1">
            <v>1.7453292519943295E-2</v>
          </cell>
        </row>
      </sheetData>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row r="1">
          <cell r="J1">
            <v>1.7453292519943295E-2</v>
          </cell>
        </row>
      </sheetData>
      <sheetData sheetId="7648">
        <row r="1">
          <cell r="J1">
            <v>1.7453292519943295E-2</v>
          </cell>
        </row>
      </sheetData>
      <sheetData sheetId="7649">
        <row r="1">
          <cell r="J1">
            <v>1.7453292519943295E-2</v>
          </cell>
        </row>
      </sheetData>
      <sheetData sheetId="7650">
        <row r="1">
          <cell r="J1">
            <v>1.7453292519943295E-2</v>
          </cell>
        </row>
      </sheetData>
      <sheetData sheetId="7651"/>
      <sheetData sheetId="7652"/>
      <sheetData sheetId="7653"/>
      <sheetData sheetId="7654"/>
      <sheetData sheetId="7655"/>
      <sheetData sheetId="7656"/>
      <sheetData sheetId="7657"/>
      <sheetData sheetId="7658"/>
      <sheetData sheetId="7659">
        <row r="1">
          <cell r="J1">
            <v>1.7453292519943295E-2</v>
          </cell>
        </row>
      </sheetData>
      <sheetData sheetId="7660">
        <row r="1">
          <cell r="J1">
            <v>1.7453292519943295E-2</v>
          </cell>
        </row>
      </sheetData>
      <sheetData sheetId="7661">
        <row r="1">
          <cell r="J1">
            <v>1.7453292519943295E-2</v>
          </cell>
        </row>
      </sheetData>
      <sheetData sheetId="7662">
        <row r="1">
          <cell r="J1">
            <v>1.7453292519943295E-2</v>
          </cell>
        </row>
      </sheetData>
      <sheetData sheetId="7663">
        <row r="1">
          <cell r="J1">
            <v>1.7453292519943295E-2</v>
          </cell>
        </row>
      </sheetData>
      <sheetData sheetId="7664"/>
      <sheetData sheetId="7665">
        <row r="1">
          <cell r="J1">
            <v>1.7453292519943295E-2</v>
          </cell>
        </row>
      </sheetData>
      <sheetData sheetId="7666">
        <row r="1">
          <cell r="J1">
            <v>1.7453292519943295E-2</v>
          </cell>
        </row>
      </sheetData>
      <sheetData sheetId="7667">
        <row r="1">
          <cell r="J1">
            <v>1.7453292519943295E-2</v>
          </cell>
        </row>
      </sheetData>
      <sheetData sheetId="7668">
        <row r="1">
          <cell r="J1">
            <v>1.7453292519943295E-2</v>
          </cell>
        </row>
      </sheetData>
      <sheetData sheetId="7669"/>
      <sheetData sheetId="7670">
        <row r="1">
          <cell r="J1">
            <v>1.7453292519943295E-2</v>
          </cell>
        </row>
      </sheetData>
      <sheetData sheetId="7671">
        <row r="1">
          <cell r="J1">
            <v>1.7453292519943295E-2</v>
          </cell>
        </row>
      </sheetData>
      <sheetData sheetId="7672">
        <row r="1">
          <cell r="J1">
            <v>1.7453292519943295E-2</v>
          </cell>
        </row>
      </sheetData>
      <sheetData sheetId="7673">
        <row r="1">
          <cell r="J1">
            <v>1.7453292519943295E-2</v>
          </cell>
        </row>
      </sheetData>
      <sheetData sheetId="7674"/>
      <sheetData sheetId="7675">
        <row r="1">
          <cell r="J1">
            <v>1.7453292519943295E-2</v>
          </cell>
        </row>
      </sheetData>
      <sheetData sheetId="7676"/>
      <sheetData sheetId="7677"/>
      <sheetData sheetId="7678"/>
      <sheetData sheetId="7679"/>
      <sheetData sheetId="7680"/>
      <sheetData sheetId="7681">
        <row r="1">
          <cell r="J1">
            <v>1.7453292519943295E-2</v>
          </cell>
        </row>
      </sheetData>
      <sheetData sheetId="7682"/>
      <sheetData sheetId="7683"/>
      <sheetData sheetId="7684"/>
      <sheetData sheetId="7685"/>
      <sheetData sheetId="7686">
        <row r="1">
          <cell r="J1">
            <v>1.7453292519943295E-2</v>
          </cell>
        </row>
      </sheetData>
      <sheetData sheetId="7687"/>
      <sheetData sheetId="7688"/>
      <sheetData sheetId="7689"/>
      <sheetData sheetId="7690"/>
      <sheetData sheetId="7691"/>
      <sheetData sheetId="7692"/>
      <sheetData sheetId="7693"/>
      <sheetData sheetId="7694"/>
      <sheetData sheetId="7695"/>
      <sheetData sheetId="7696"/>
      <sheetData sheetId="7697">
        <row r="1">
          <cell r="J1">
            <v>1.7453292519943295E-2</v>
          </cell>
        </row>
      </sheetData>
      <sheetData sheetId="7698">
        <row r="1">
          <cell r="J1">
            <v>1.7453292519943295E-2</v>
          </cell>
        </row>
      </sheetData>
      <sheetData sheetId="7699"/>
      <sheetData sheetId="7700"/>
      <sheetData sheetId="7701"/>
      <sheetData sheetId="7702"/>
      <sheetData sheetId="7703"/>
      <sheetData sheetId="7704"/>
      <sheetData sheetId="7705"/>
      <sheetData sheetId="7706"/>
      <sheetData sheetId="7707"/>
      <sheetData sheetId="7708">
        <row r="1">
          <cell r="J1">
            <v>1.7453292519943295E-2</v>
          </cell>
        </row>
      </sheetData>
      <sheetData sheetId="7709">
        <row r="1">
          <cell r="J1">
            <v>1.7453292519943295E-2</v>
          </cell>
        </row>
      </sheetData>
      <sheetData sheetId="7710">
        <row r="1">
          <cell r="J1">
            <v>1.7453292519943295E-2</v>
          </cell>
        </row>
      </sheetData>
      <sheetData sheetId="7711"/>
      <sheetData sheetId="7712"/>
      <sheetData sheetId="7713">
        <row r="1">
          <cell r="J1">
            <v>1.7453292519943295E-2</v>
          </cell>
        </row>
      </sheetData>
      <sheetData sheetId="7714">
        <row r="1">
          <cell r="J1">
            <v>1.7453292519943295E-2</v>
          </cell>
        </row>
      </sheetData>
      <sheetData sheetId="7715">
        <row r="1">
          <cell r="J1">
            <v>1.7453292519943295E-2</v>
          </cell>
        </row>
      </sheetData>
      <sheetData sheetId="7716">
        <row r="1">
          <cell r="J1">
            <v>1.7453292519943295E-2</v>
          </cell>
        </row>
      </sheetData>
      <sheetData sheetId="7717"/>
      <sheetData sheetId="7718"/>
      <sheetData sheetId="7719"/>
      <sheetData sheetId="7720">
        <row r="1">
          <cell r="J1">
            <v>1.7453292519943295E-2</v>
          </cell>
        </row>
      </sheetData>
      <sheetData sheetId="7721">
        <row r="1">
          <cell r="J1">
            <v>1.7453292519943295E-2</v>
          </cell>
        </row>
      </sheetData>
      <sheetData sheetId="7722">
        <row r="1">
          <cell r="J1">
            <v>1.7453292519943295E-2</v>
          </cell>
        </row>
      </sheetData>
      <sheetData sheetId="7723"/>
      <sheetData sheetId="7724"/>
      <sheetData sheetId="7725">
        <row r="1">
          <cell r="J1">
            <v>1.7453292519943295E-2</v>
          </cell>
        </row>
      </sheetData>
      <sheetData sheetId="7726">
        <row r="1">
          <cell r="J1">
            <v>1.7453292519943295E-2</v>
          </cell>
        </row>
      </sheetData>
      <sheetData sheetId="7727">
        <row r="1">
          <cell r="J1">
            <v>1.7453292519943295E-2</v>
          </cell>
        </row>
      </sheetData>
      <sheetData sheetId="7728">
        <row r="1">
          <cell r="J1">
            <v>1.7453292519943295E-2</v>
          </cell>
        </row>
      </sheetData>
      <sheetData sheetId="7729"/>
      <sheetData sheetId="7730"/>
      <sheetData sheetId="7731">
        <row r="1">
          <cell r="J1">
            <v>1.7453292519943295E-2</v>
          </cell>
        </row>
      </sheetData>
      <sheetData sheetId="7732">
        <row r="1">
          <cell r="J1">
            <v>1.7453292519943295E-2</v>
          </cell>
        </row>
      </sheetData>
      <sheetData sheetId="7733">
        <row r="1">
          <cell r="J1">
            <v>1.7453292519943295E-2</v>
          </cell>
        </row>
      </sheetData>
      <sheetData sheetId="7734">
        <row r="1">
          <cell r="J1">
            <v>1.7453292519943295E-2</v>
          </cell>
        </row>
      </sheetData>
      <sheetData sheetId="7735"/>
      <sheetData sheetId="7736">
        <row r="1">
          <cell r="J1">
            <v>1.7453292519943295E-2</v>
          </cell>
        </row>
      </sheetData>
      <sheetData sheetId="7737">
        <row r="1">
          <cell r="J1">
            <v>1.7453292519943295E-2</v>
          </cell>
        </row>
      </sheetData>
      <sheetData sheetId="7738">
        <row r="1">
          <cell r="J1">
            <v>1.7453292519943295E-2</v>
          </cell>
        </row>
      </sheetData>
      <sheetData sheetId="7739">
        <row r="1">
          <cell r="J1">
            <v>1.7453292519943295E-2</v>
          </cell>
        </row>
      </sheetData>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row r="1">
          <cell r="J1">
            <v>1.7453292519943295E-2</v>
          </cell>
        </row>
      </sheetData>
      <sheetData sheetId="7837">
        <row r="1">
          <cell r="J1">
            <v>1.7453292519943295E-2</v>
          </cell>
        </row>
      </sheetData>
      <sheetData sheetId="7838">
        <row r="1">
          <cell r="J1">
            <v>1.7453292519943295E-2</v>
          </cell>
        </row>
      </sheetData>
      <sheetData sheetId="7839">
        <row r="1">
          <cell r="J1">
            <v>1.7453292519943295E-2</v>
          </cell>
        </row>
      </sheetData>
      <sheetData sheetId="7840"/>
      <sheetData sheetId="7841"/>
      <sheetData sheetId="7842"/>
      <sheetData sheetId="7843"/>
      <sheetData sheetId="7844">
        <row r="1">
          <cell r="J1">
            <v>1.7453292519943295E-2</v>
          </cell>
        </row>
      </sheetData>
      <sheetData sheetId="7845">
        <row r="1">
          <cell r="J1">
            <v>1.7453292519943295E-2</v>
          </cell>
        </row>
      </sheetData>
      <sheetData sheetId="7846">
        <row r="1">
          <cell r="J1">
            <v>1.7453292519943295E-2</v>
          </cell>
        </row>
      </sheetData>
      <sheetData sheetId="7847">
        <row r="1">
          <cell r="J1">
            <v>1.7453292519943295E-2</v>
          </cell>
        </row>
      </sheetData>
      <sheetData sheetId="7848">
        <row r="1">
          <cell r="J1">
            <v>1.7453292519943295E-2</v>
          </cell>
        </row>
      </sheetData>
      <sheetData sheetId="7849">
        <row r="1">
          <cell r="J1">
            <v>1.7453292519943295E-2</v>
          </cell>
        </row>
      </sheetData>
      <sheetData sheetId="7850">
        <row r="1">
          <cell r="J1">
            <v>1.7453292519943295E-2</v>
          </cell>
        </row>
      </sheetData>
      <sheetData sheetId="7851">
        <row r="1">
          <cell r="J1">
            <v>1.7453292519943295E-2</v>
          </cell>
        </row>
      </sheetData>
      <sheetData sheetId="7852">
        <row r="1">
          <cell r="J1">
            <v>1.7453292519943295E-2</v>
          </cell>
        </row>
      </sheetData>
      <sheetData sheetId="7853">
        <row r="1">
          <cell r="J1">
            <v>1.7453292519943295E-2</v>
          </cell>
        </row>
      </sheetData>
      <sheetData sheetId="7854">
        <row r="1">
          <cell r="J1">
            <v>1.7453292519943295E-2</v>
          </cell>
        </row>
      </sheetData>
      <sheetData sheetId="7855">
        <row r="1">
          <cell r="J1">
            <v>1.7453292519943295E-2</v>
          </cell>
        </row>
      </sheetData>
      <sheetData sheetId="7856">
        <row r="1">
          <cell r="J1">
            <v>1.7453292519943295E-2</v>
          </cell>
        </row>
      </sheetData>
      <sheetData sheetId="7857">
        <row r="1">
          <cell r="J1">
            <v>1.7453292519943295E-2</v>
          </cell>
        </row>
      </sheetData>
      <sheetData sheetId="7858">
        <row r="1">
          <cell r="J1">
            <v>1.7453292519943295E-2</v>
          </cell>
        </row>
      </sheetData>
      <sheetData sheetId="7859">
        <row r="1">
          <cell r="J1">
            <v>1.7453292519943295E-2</v>
          </cell>
        </row>
      </sheetData>
      <sheetData sheetId="7860">
        <row r="1">
          <cell r="J1">
            <v>1.7453292519943295E-2</v>
          </cell>
        </row>
      </sheetData>
      <sheetData sheetId="7861">
        <row r="1">
          <cell r="J1">
            <v>1.7453292519943295E-2</v>
          </cell>
        </row>
      </sheetData>
      <sheetData sheetId="7862">
        <row r="1">
          <cell r="J1">
            <v>1.7453292519943295E-2</v>
          </cell>
        </row>
      </sheetData>
      <sheetData sheetId="7863">
        <row r="1">
          <cell r="J1">
            <v>1.7453292519943295E-2</v>
          </cell>
        </row>
      </sheetData>
      <sheetData sheetId="7864">
        <row r="1">
          <cell r="J1">
            <v>1.7453292519943295E-2</v>
          </cell>
        </row>
      </sheetData>
      <sheetData sheetId="7865">
        <row r="1">
          <cell r="J1">
            <v>1.7453292519943295E-2</v>
          </cell>
        </row>
      </sheetData>
      <sheetData sheetId="7866">
        <row r="1">
          <cell r="J1">
            <v>1.7453292519943295E-2</v>
          </cell>
        </row>
      </sheetData>
      <sheetData sheetId="7867">
        <row r="1">
          <cell r="J1">
            <v>1.7453292519943295E-2</v>
          </cell>
        </row>
      </sheetData>
      <sheetData sheetId="7868">
        <row r="1">
          <cell r="J1">
            <v>1.7453292519943295E-2</v>
          </cell>
        </row>
      </sheetData>
      <sheetData sheetId="7869">
        <row r="1">
          <cell r="J1">
            <v>1.7453292519943295E-2</v>
          </cell>
        </row>
      </sheetData>
      <sheetData sheetId="7870">
        <row r="1">
          <cell r="J1">
            <v>1.7453292519943295E-2</v>
          </cell>
        </row>
      </sheetData>
      <sheetData sheetId="7871">
        <row r="1">
          <cell r="J1">
            <v>1.7453292519943295E-2</v>
          </cell>
        </row>
      </sheetData>
      <sheetData sheetId="7872">
        <row r="1">
          <cell r="J1">
            <v>1.7453292519943295E-2</v>
          </cell>
        </row>
      </sheetData>
      <sheetData sheetId="7873">
        <row r="1">
          <cell r="J1">
            <v>1.7453292519943295E-2</v>
          </cell>
        </row>
      </sheetData>
      <sheetData sheetId="7874">
        <row r="1">
          <cell r="J1">
            <v>1.7453292519943295E-2</v>
          </cell>
        </row>
      </sheetData>
      <sheetData sheetId="7875">
        <row r="1">
          <cell r="J1">
            <v>1.7453292519943295E-2</v>
          </cell>
        </row>
      </sheetData>
      <sheetData sheetId="7876">
        <row r="1">
          <cell r="J1">
            <v>1.7453292519943295E-2</v>
          </cell>
        </row>
      </sheetData>
      <sheetData sheetId="7877">
        <row r="1">
          <cell r="J1">
            <v>1.7453292519943295E-2</v>
          </cell>
        </row>
      </sheetData>
      <sheetData sheetId="7878">
        <row r="1">
          <cell r="J1">
            <v>1.7453292519943295E-2</v>
          </cell>
        </row>
      </sheetData>
      <sheetData sheetId="7879">
        <row r="1">
          <cell r="J1">
            <v>1.7453292519943295E-2</v>
          </cell>
        </row>
      </sheetData>
      <sheetData sheetId="7880">
        <row r="1">
          <cell r="J1">
            <v>1.7453292519943295E-2</v>
          </cell>
        </row>
      </sheetData>
      <sheetData sheetId="7881">
        <row r="1">
          <cell r="J1">
            <v>1.7453292519943295E-2</v>
          </cell>
        </row>
      </sheetData>
      <sheetData sheetId="7882">
        <row r="1">
          <cell r="J1">
            <v>1.7453292519943295E-2</v>
          </cell>
        </row>
      </sheetData>
      <sheetData sheetId="7883">
        <row r="1">
          <cell r="J1">
            <v>1.7453292519943295E-2</v>
          </cell>
        </row>
      </sheetData>
      <sheetData sheetId="7884">
        <row r="1">
          <cell r="J1">
            <v>1.7453292519943295E-2</v>
          </cell>
        </row>
      </sheetData>
      <sheetData sheetId="7885">
        <row r="1">
          <cell r="J1">
            <v>1.7453292519943295E-2</v>
          </cell>
        </row>
      </sheetData>
      <sheetData sheetId="7886">
        <row r="1">
          <cell r="J1">
            <v>1.7453292519943295E-2</v>
          </cell>
        </row>
      </sheetData>
      <sheetData sheetId="7887">
        <row r="1">
          <cell r="J1">
            <v>1.7453292519943295E-2</v>
          </cell>
        </row>
      </sheetData>
      <sheetData sheetId="7888">
        <row r="1">
          <cell r="J1">
            <v>1.7453292519943295E-2</v>
          </cell>
        </row>
      </sheetData>
      <sheetData sheetId="7889">
        <row r="1">
          <cell r="J1">
            <v>1.7453292519943295E-2</v>
          </cell>
        </row>
      </sheetData>
      <sheetData sheetId="7890">
        <row r="1">
          <cell r="J1">
            <v>1.7453292519943295E-2</v>
          </cell>
        </row>
      </sheetData>
      <sheetData sheetId="7891">
        <row r="1">
          <cell r="J1">
            <v>1.7453292519943295E-2</v>
          </cell>
        </row>
      </sheetData>
      <sheetData sheetId="7892">
        <row r="1">
          <cell r="J1">
            <v>1.7453292519943295E-2</v>
          </cell>
        </row>
      </sheetData>
      <sheetData sheetId="7893">
        <row r="1">
          <cell r="J1">
            <v>1.7453292519943295E-2</v>
          </cell>
        </row>
      </sheetData>
      <sheetData sheetId="7894">
        <row r="1">
          <cell r="J1">
            <v>1.7453292519943295E-2</v>
          </cell>
        </row>
      </sheetData>
      <sheetData sheetId="7895">
        <row r="1">
          <cell r="J1">
            <v>1.7453292519943295E-2</v>
          </cell>
        </row>
      </sheetData>
      <sheetData sheetId="7896">
        <row r="1">
          <cell r="J1">
            <v>1.7453292519943295E-2</v>
          </cell>
        </row>
      </sheetData>
      <sheetData sheetId="7897">
        <row r="1">
          <cell r="J1">
            <v>1.7453292519943295E-2</v>
          </cell>
        </row>
      </sheetData>
      <sheetData sheetId="7898">
        <row r="1">
          <cell r="J1">
            <v>1.7453292519943295E-2</v>
          </cell>
        </row>
      </sheetData>
      <sheetData sheetId="7899">
        <row r="1">
          <cell r="J1">
            <v>1.7453292519943295E-2</v>
          </cell>
        </row>
      </sheetData>
      <sheetData sheetId="7900">
        <row r="1">
          <cell r="J1">
            <v>1.7453292519943295E-2</v>
          </cell>
        </row>
      </sheetData>
      <sheetData sheetId="7901">
        <row r="1">
          <cell r="J1">
            <v>1.7453292519943295E-2</v>
          </cell>
        </row>
      </sheetData>
      <sheetData sheetId="7902">
        <row r="1">
          <cell r="J1">
            <v>1.7453292519943295E-2</v>
          </cell>
        </row>
      </sheetData>
      <sheetData sheetId="7903">
        <row r="1">
          <cell r="J1">
            <v>1.7453292519943295E-2</v>
          </cell>
        </row>
      </sheetData>
      <sheetData sheetId="7904">
        <row r="1">
          <cell r="J1">
            <v>1.7453292519943295E-2</v>
          </cell>
        </row>
      </sheetData>
      <sheetData sheetId="7905">
        <row r="1">
          <cell r="J1">
            <v>1.7453292519943295E-2</v>
          </cell>
        </row>
      </sheetData>
      <sheetData sheetId="7906">
        <row r="1">
          <cell r="J1">
            <v>1.7453292519943295E-2</v>
          </cell>
        </row>
      </sheetData>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row r="1">
          <cell r="J1">
            <v>1.7453292519943295E-2</v>
          </cell>
        </row>
      </sheetData>
      <sheetData sheetId="7986"/>
      <sheetData sheetId="7987"/>
      <sheetData sheetId="7988"/>
      <sheetData sheetId="7989"/>
      <sheetData sheetId="7990"/>
      <sheetData sheetId="7991"/>
      <sheetData sheetId="7992"/>
      <sheetData sheetId="7993"/>
      <sheetData sheetId="7994"/>
      <sheetData sheetId="7995"/>
      <sheetData sheetId="7996">
        <row r="1">
          <cell r="J1">
            <v>1.7453292519943295E-2</v>
          </cell>
        </row>
      </sheetData>
      <sheetData sheetId="7997">
        <row r="1">
          <cell r="J1">
            <v>1.7453292519943295E-2</v>
          </cell>
        </row>
      </sheetData>
      <sheetData sheetId="7998">
        <row r="1">
          <cell r="J1">
            <v>1.7453292519943295E-2</v>
          </cell>
        </row>
      </sheetData>
      <sheetData sheetId="7999"/>
      <sheetData sheetId="8000"/>
      <sheetData sheetId="8001">
        <row r="1">
          <cell r="J1">
            <v>1.7453292519943295E-2</v>
          </cell>
        </row>
      </sheetData>
      <sheetData sheetId="8002"/>
      <sheetData sheetId="8003">
        <row r="1">
          <cell r="J1">
            <v>1.7453292519943295E-2</v>
          </cell>
        </row>
      </sheetData>
      <sheetData sheetId="8004"/>
      <sheetData sheetId="8005"/>
      <sheetData sheetId="8006"/>
      <sheetData sheetId="8007"/>
      <sheetData sheetId="8008">
        <row r="1">
          <cell r="J1">
            <v>1.7453292519943295E-2</v>
          </cell>
        </row>
      </sheetData>
      <sheetData sheetId="8009">
        <row r="1">
          <cell r="J1">
            <v>1.7453292519943295E-2</v>
          </cell>
        </row>
      </sheetData>
      <sheetData sheetId="8010">
        <row r="1">
          <cell r="J1">
            <v>1.7453292519943295E-2</v>
          </cell>
        </row>
      </sheetData>
      <sheetData sheetId="8011">
        <row r="1">
          <cell r="J1">
            <v>1.7453292519943295E-2</v>
          </cell>
        </row>
      </sheetData>
      <sheetData sheetId="8012"/>
      <sheetData sheetId="8013">
        <row r="1">
          <cell r="J1">
            <v>1.7453292519943295E-2</v>
          </cell>
        </row>
      </sheetData>
      <sheetData sheetId="8014">
        <row r="1">
          <cell r="J1">
            <v>1.7453292519943295E-2</v>
          </cell>
        </row>
      </sheetData>
      <sheetData sheetId="8015">
        <row r="1">
          <cell r="J1">
            <v>1.7453292519943295E-2</v>
          </cell>
        </row>
      </sheetData>
      <sheetData sheetId="8016">
        <row r="1">
          <cell r="J1">
            <v>1.7453292519943295E-2</v>
          </cell>
        </row>
      </sheetData>
      <sheetData sheetId="8017"/>
      <sheetData sheetId="8018"/>
      <sheetData sheetId="8019">
        <row r="1">
          <cell r="J1">
            <v>1.7453292519943295E-2</v>
          </cell>
        </row>
      </sheetData>
      <sheetData sheetId="8020">
        <row r="1">
          <cell r="J1">
            <v>1.7453292519943295E-2</v>
          </cell>
        </row>
      </sheetData>
      <sheetData sheetId="8021">
        <row r="1">
          <cell r="J1">
            <v>1.7453292519943295E-2</v>
          </cell>
        </row>
      </sheetData>
      <sheetData sheetId="8022">
        <row r="1">
          <cell r="J1">
            <v>1.7453292519943295E-2</v>
          </cell>
        </row>
      </sheetData>
      <sheetData sheetId="8023">
        <row r="1">
          <cell r="J1">
            <v>1.7453292519943295E-2</v>
          </cell>
        </row>
      </sheetData>
      <sheetData sheetId="8024">
        <row r="1">
          <cell r="J1">
            <v>1.7453292519943295E-2</v>
          </cell>
        </row>
      </sheetData>
      <sheetData sheetId="8025"/>
      <sheetData sheetId="8026"/>
      <sheetData sheetId="8027">
        <row r="1">
          <cell r="J1">
            <v>1.7453292519943295E-2</v>
          </cell>
        </row>
      </sheetData>
      <sheetData sheetId="8028">
        <row r="1">
          <cell r="J1">
            <v>1.7453292519943295E-2</v>
          </cell>
        </row>
      </sheetData>
      <sheetData sheetId="8029">
        <row r="1">
          <cell r="J1">
            <v>1.7453292519943295E-2</v>
          </cell>
        </row>
      </sheetData>
      <sheetData sheetId="8030"/>
      <sheetData sheetId="8031"/>
      <sheetData sheetId="8032">
        <row r="1">
          <cell r="J1">
            <v>1.7453292519943295E-2</v>
          </cell>
        </row>
      </sheetData>
      <sheetData sheetId="8033">
        <row r="1">
          <cell r="J1">
            <v>1.7453292519943295E-2</v>
          </cell>
        </row>
      </sheetData>
      <sheetData sheetId="8034">
        <row r="1">
          <cell r="J1">
            <v>1.7453292519943295E-2</v>
          </cell>
        </row>
      </sheetData>
      <sheetData sheetId="8035"/>
      <sheetData sheetId="8036"/>
      <sheetData sheetId="8037"/>
      <sheetData sheetId="8038">
        <row r="1">
          <cell r="J1">
            <v>1.7453292519943295E-2</v>
          </cell>
        </row>
      </sheetData>
      <sheetData sheetId="8039">
        <row r="1">
          <cell r="J1">
            <v>1.7453292519943295E-2</v>
          </cell>
        </row>
      </sheetData>
      <sheetData sheetId="8040">
        <row r="1">
          <cell r="J1">
            <v>1.7453292519943295E-2</v>
          </cell>
        </row>
      </sheetData>
      <sheetData sheetId="8041">
        <row r="1">
          <cell r="J1">
            <v>1.7453292519943295E-2</v>
          </cell>
        </row>
      </sheetData>
      <sheetData sheetId="8042">
        <row r="1">
          <cell r="J1">
            <v>1.7453292519943295E-2</v>
          </cell>
        </row>
      </sheetData>
      <sheetData sheetId="8043">
        <row r="1">
          <cell r="J1">
            <v>1.7453292519943295E-2</v>
          </cell>
        </row>
      </sheetData>
      <sheetData sheetId="8044"/>
      <sheetData sheetId="8045"/>
      <sheetData sheetId="8046"/>
      <sheetData sheetId="8047"/>
      <sheetData sheetId="8048"/>
      <sheetData sheetId="8049"/>
      <sheetData sheetId="8050">
        <row r="1">
          <cell r="J1">
            <v>1.7453292519943295E-2</v>
          </cell>
        </row>
      </sheetData>
      <sheetData sheetId="8051">
        <row r="1">
          <cell r="J1">
            <v>1.7453292519943295E-2</v>
          </cell>
        </row>
      </sheetData>
      <sheetData sheetId="8052">
        <row r="1">
          <cell r="J1">
            <v>1.7453292519943295E-2</v>
          </cell>
        </row>
      </sheetData>
      <sheetData sheetId="8053">
        <row r="1">
          <cell r="J1">
            <v>1.7453292519943295E-2</v>
          </cell>
        </row>
      </sheetData>
      <sheetData sheetId="8054">
        <row r="1">
          <cell r="J1">
            <v>1.7453292519943295E-2</v>
          </cell>
        </row>
      </sheetData>
      <sheetData sheetId="8055">
        <row r="1">
          <cell r="J1">
            <v>1.7453292519943295E-2</v>
          </cell>
        </row>
      </sheetData>
      <sheetData sheetId="8056">
        <row r="1">
          <cell r="J1">
            <v>1.7453292519943295E-2</v>
          </cell>
        </row>
      </sheetData>
      <sheetData sheetId="8057">
        <row r="1">
          <cell r="J1">
            <v>1.7453292519943295E-2</v>
          </cell>
        </row>
      </sheetData>
      <sheetData sheetId="8058">
        <row r="1">
          <cell r="J1">
            <v>1.7453292519943295E-2</v>
          </cell>
        </row>
      </sheetData>
      <sheetData sheetId="8059">
        <row r="1">
          <cell r="J1">
            <v>1.7453292519943295E-2</v>
          </cell>
        </row>
      </sheetData>
      <sheetData sheetId="8060">
        <row r="1">
          <cell r="J1">
            <v>1.7453292519943295E-2</v>
          </cell>
        </row>
      </sheetData>
      <sheetData sheetId="8061">
        <row r="1">
          <cell r="J1">
            <v>1.7453292519943295E-2</v>
          </cell>
        </row>
      </sheetData>
      <sheetData sheetId="8062">
        <row r="1">
          <cell r="J1">
            <v>1.7453292519943295E-2</v>
          </cell>
        </row>
      </sheetData>
      <sheetData sheetId="8063">
        <row r="1">
          <cell r="J1">
            <v>1.7453292519943295E-2</v>
          </cell>
        </row>
      </sheetData>
      <sheetData sheetId="8064">
        <row r="1">
          <cell r="J1">
            <v>1.7453292519943295E-2</v>
          </cell>
        </row>
      </sheetData>
      <sheetData sheetId="8065">
        <row r="1">
          <cell r="J1">
            <v>1.7453292519943295E-2</v>
          </cell>
        </row>
      </sheetData>
      <sheetData sheetId="8066">
        <row r="1">
          <cell r="J1">
            <v>1.7453292519943295E-2</v>
          </cell>
        </row>
      </sheetData>
      <sheetData sheetId="8067">
        <row r="1">
          <cell r="J1">
            <v>1.7453292519943295E-2</v>
          </cell>
        </row>
      </sheetData>
      <sheetData sheetId="8068">
        <row r="1">
          <cell r="J1">
            <v>1.7453292519943295E-2</v>
          </cell>
        </row>
      </sheetData>
      <sheetData sheetId="8069">
        <row r="1">
          <cell r="J1">
            <v>1.7453292519943295E-2</v>
          </cell>
        </row>
      </sheetData>
      <sheetData sheetId="8070">
        <row r="1">
          <cell r="J1">
            <v>1.7453292519943295E-2</v>
          </cell>
        </row>
      </sheetData>
      <sheetData sheetId="8071">
        <row r="1">
          <cell r="J1">
            <v>1.7453292519943295E-2</v>
          </cell>
        </row>
      </sheetData>
      <sheetData sheetId="8072">
        <row r="1">
          <cell r="J1">
            <v>1.7453292519943295E-2</v>
          </cell>
        </row>
      </sheetData>
      <sheetData sheetId="8073">
        <row r="1">
          <cell r="J1">
            <v>1.7453292519943295E-2</v>
          </cell>
        </row>
      </sheetData>
      <sheetData sheetId="8074">
        <row r="1">
          <cell r="J1">
            <v>1.7453292519943295E-2</v>
          </cell>
        </row>
      </sheetData>
      <sheetData sheetId="8075">
        <row r="1">
          <cell r="J1">
            <v>1.7453292519943295E-2</v>
          </cell>
        </row>
      </sheetData>
      <sheetData sheetId="8076">
        <row r="1">
          <cell r="J1">
            <v>1.7453292519943295E-2</v>
          </cell>
        </row>
      </sheetData>
      <sheetData sheetId="8077">
        <row r="1">
          <cell r="J1">
            <v>1.7453292519943295E-2</v>
          </cell>
        </row>
      </sheetData>
      <sheetData sheetId="8078">
        <row r="1">
          <cell r="J1">
            <v>1.7453292519943295E-2</v>
          </cell>
        </row>
      </sheetData>
      <sheetData sheetId="8079">
        <row r="1">
          <cell r="J1">
            <v>1.7453292519943295E-2</v>
          </cell>
        </row>
      </sheetData>
      <sheetData sheetId="8080">
        <row r="1">
          <cell r="J1">
            <v>1.7453292519943295E-2</v>
          </cell>
        </row>
      </sheetData>
      <sheetData sheetId="8081">
        <row r="1">
          <cell r="J1">
            <v>1.7453292519943295E-2</v>
          </cell>
        </row>
      </sheetData>
      <sheetData sheetId="8082">
        <row r="1">
          <cell r="J1">
            <v>1.7453292519943295E-2</v>
          </cell>
        </row>
      </sheetData>
      <sheetData sheetId="8083">
        <row r="1">
          <cell r="J1">
            <v>1.7453292519943295E-2</v>
          </cell>
        </row>
      </sheetData>
      <sheetData sheetId="8084">
        <row r="1">
          <cell r="J1">
            <v>1.7453292519943295E-2</v>
          </cell>
        </row>
      </sheetData>
      <sheetData sheetId="8085">
        <row r="1">
          <cell r="J1">
            <v>1.7453292519943295E-2</v>
          </cell>
        </row>
      </sheetData>
      <sheetData sheetId="8086">
        <row r="1">
          <cell r="J1">
            <v>1.7453292519943295E-2</v>
          </cell>
        </row>
      </sheetData>
      <sheetData sheetId="8087">
        <row r="1">
          <cell r="J1">
            <v>1.7453292519943295E-2</v>
          </cell>
        </row>
      </sheetData>
      <sheetData sheetId="8088">
        <row r="1">
          <cell r="J1">
            <v>1.7453292519943295E-2</v>
          </cell>
        </row>
      </sheetData>
      <sheetData sheetId="8089">
        <row r="1">
          <cell r="J1">
            <v>1.7453292519943295E-2</v>
          </cell>
        </row>
      </sheetData>
      <sheetData sheetId="8090">
        <row r="1">
          <cell r="J1">
            <v>1.7453292519943295E-2</v>
          </cell>
        </row>
      </sheetData>
      <sheetData sheetId="8091">
        <row r="1">
          <cell r="J1">
            <v>1.7453292519943295E-2</v>
          </cell>
        </row>
      </sheetData>
      <sheetData sheetId="8092">
        <row r="1">
          <cell r="J1">
            <v>1.7453292519943295E-2</v>
          </cell>
        </row>
      </sheetData>
      <sheetData sheetId="8093">
        <row r="1">
          <cell r="J1">
            <v>1.7453292519943295E-2</v>
          </cell>
        </row>
      </sheetData>
      <sheetData sheetId="8094">
        <row r="1">
          <cell r="J1">
            <v>1.7453292519943295E-2</v>
          </cell>
        </row>
      </sheetData>
      <sheetData sheetId="8095">
        <row r="1">
          <cell r="J1">
            <v>1.7453292519943295E-2</v>
          </cell>
        </row>
      </sheetData>
      <sheetData sheetId="8096">
        <row r="1">
          <cell r="J1">
            <v>1.7453292519943295E-2</v>
          </cell>
        </row>
      </sheetData>
      <sheetData sheetId="8097">
        <row r="1">
          <cell r="J1">
            <v>1.7453292519943295E-2</v>
          </cell>
        </row>
      </sheetData>
      <sheetData sheetId="8098">
        <row r="1">
          <cell r="J1">
            <v>1.7453292519943295E-2</v>
          </cell>
        </row>
      </sheetData>
      <sheetData sheetId="8099">
        <row r="1">
          <cell r="J1">
            <v>1.7453292519943295E-2</v>
          </cell>
        </row>
      </sheetData>
      <sheetData sheetId="8100">
        <row r="1">
          <cell r="J1">
            <v>1.7453292519943295E-2</v>
          </cell>
        </row>
      </sheetData>
      <sheetData sheetId="8101">
        <row r="1">
          <cell r="J1">
            <v>1.7453292519943295E-2</v>
          </cell>
        </row>
      </sheetData>
      <sheetData sheetId="8102">
        <row r="1">
          <cell r="J1">
            <v>1.7453292519943295E-2</v>
          </cell>
        </row>
      </sheetData>
      <sheetData sheetId="8103">
        <row r="1">
          <cell r="J1">
            <v>1.7453292519943295E-2</v>
          </cell>
        </row>
      </sheetData>
      <sheetData sheetId="8104">
        <row r="1">
          <cell r="J1">
            <v>1.7453292519943295E-2</v>
          </cell>
        </row>
      </sheetData>
      <sheetData sheetId="8105">
        <row r="1">
          <cell r="J1">
            <v>1.7453292519943295E-2</v>
          </cell>
        </row>
      </sheetData>
      <sheetData sheetId="8106">
        <row r="1">
          <cell r="J1">
            <v>1.7453292519943295E-2</v>
          </cell>
        </row>
      </sheetData>
      <sheetData sheetId="8107">
        <row r="1">
          <cell r="J1">
            <v>1.7453292519943295E-2</v>
          </cell>
        </row>
      </sheetData>
      <sheetData sheetId="8108">
        <row r="1">
          <cell r="J1">
            <v>1.7453292519943295E-2</v>
          </cell>
        </row>
      </sheetData>
      <sheetData sheetId="8109">
        <row r="1">
          <cell r="J1">
            <v>1.7453292519943295E-2</v>
          </cell>
        </row>
      </sheetData>
      <sheetData sheetId="8110">
        <row r="1">
          <cell r="J1">
            <v>1.7453292519943295E-2</v>
          </cell>
        </row>
      </sheetData>
      <sheetData sheetId="8111">
        <row r="1">
          <cell r="J1">
            <v>1.7453292519943295E-2</v>
          </cell>
        </row>
      </sheetData>
      <sheetData sheetId="8112">
        <row r="1">
          <cell r="J1">
            <v>1.7453292519943295E-2</v>
          </cell>
        </row>
      </sheetData>
      <sheetData sheetId="8113">
        <row r="1">
          <cell r="J1">
            <v>1.7453292519943295E-2</v>
          </cell>
        </row>
      </sheetData>
      <sheetData sheetId="8114">
        <row r="1">
          <cell r="J1">
            <v>1.7453292519943295E-2</v>
          </cell>
        </row>
      </sheetData>
      <sheetData sheetId="8115">
        <row r="1">
          <cell r="J1">
            <v>1.7453292519943295E-2</v>
          </cell>
        </row>
      </sheetData>
      <sheetData sheetId="8116">
        <row r="1">
          <cell r="J1">
            <v>1.7453292519943295E-2</v>
          </cell>
        </row>
      </sheetData>
      <sheetData sheetId="8117">
        <row r="1">
          <cell r="J1">
            <v>1.7453292519943295E-2</v>
          </cell>
        </row>
      </sheetData>
      <sheetData sheetId="8118">
        <row r="1">
          <cell r="J1">
            <v>1.7453292519943295E-2</v>
          </cell>
        </row>
      </sheetData>
      <sheetData sheetId="8119">
        <row r="1">
          <cell r="J1">
            <v>1.7453292519943295E-2</v>
          </cell>
        </row>
      </sheetData>
      <sheetData sheetId="8120">
        <row r="1">
          <cell r="J1">
            <v>1.7453292519943295E-2</v>
          </cell>
        </row>
      </sheetData>
      <sheetData sheetId="8121">
        <row r="1">
          <cell r="J1">
            <v>1.7453292519943295E-2</v>
          </cell>
        </row>
      </sheetData>
      <sheetData sheetId="8122">
        <row r="1">
          <cell r="J1">
            <v>1.7453292519943295E-2</v>
          </cell>
        </row>
      </sheetData>
      <sheetData sheetId="8123">
        <row r="1">
          <cell r="J1">
            <v>1.7453292519943295E-2</v>
          </cell>
        </row>
      </sheetData>
      <sheetData sheetId="8124">
        <row r="1">
          <cell r="J1">
            <v>1.7453292519943295E-2</v>
          </cell>
        </row>
      </sheetData>
      <sheetData sheetId="8125">
        <row r="1">
          <cell r="J1">
            <v>1.7453292519943295E-2</v>
          </cell>
        </row>
      </sheetData>
      <sheetData sheetId="8126">
        <row r="1">
          <cell r="J1">
            <v>1.7453292519943295E-2</v>
          </cell>
        </row>
      </sheetData>
      <sheetData sheetId="8127">
        <row r="1">
          <cell r="J1">
            <v>1.7453292519943295E-2</v>
          </cell>
        </row>
      </sheetData>
      <sheetData sheetId="8128">
        <row r="1">
          <cell r="J1">
            <v>1.7453292519943295E-2</v>
          </cell>
        </row>
      </sheetData>
      <sheetData sheetId="8129">
        <row r="1">
          <cell r="J1">
            <v>1.7453292519943295E-2</v>
          </cell>
        </row>
      </sheetData>
      <sheetData sheetId="8130">
        <row r="1">
          <cell r="J1">
            <v>1.7453292519943295E-2</v>
          </cell>
        </row>
      </sheetData>
      <sheetData sheetId="8131">
        <row r="1">
          <cell r="J1">
            <v>1.7453292519943295E-2</v>
          </cell>
        </row>
      </sheetData>
      <sheetData sheetId="8132">
        <row r="1">
          <cell r="J1">
            <v>1.7453292519943295E-2</v>
          </cell>
        </row>
      </sheetData>
      <sheetData sheetId="8133">
        <row r="1">
          <cell r="J1">
            <v>1.7453292519943295E-2</v>
          </cell>
        </row>
      </sheetData>
      <sheetData sheetId="8134">
        <row r="1">
          <cell r="J1">
            <v>1.7453292519943295E-2</v>
          </cell>
        </row>
      </sheetData>
      <sheetData sheetId="8135">
        <row r="1">
          <cell r="J1">
            <v>1.7453292519943295E-2</v>
          </cell>
        </row>
      </sheetData>
      <sheetData sheetId="8136">
        <row r="1">
          <cell r="J1">
            <v>1.7453292519943295E-2</v>
          </cell>
        </row>
      </sheetData>
      <sheetData sheetId="8137">
        <row r="1">
          <cell r="J1">
            <v>1.7453292519943295E-2</v>
          </cell>
        </row>
      </sheetData>
      <sheetData sheetId="8138">
        <row r="1">
          <cell r="J1">
            <v>1.7453292519943295E-2</v>
          </cell>
        </row>
      </sheetData>
      <sheetData sheetId="8139">
        <row r="1">
          <cell r="J1">
            <v>1.7453292519943295E-2</v>
          </cell>
        </row>
      </sheetData>
      <sheetData sheetId="8140">
        <row r="1">
          <cell r="J1">
            <v>1.7453292519943295E-2</v>
          </cell>
        </row>
      </sheetData>
      <sheetData sheetId="8141">
        <row r="1">
          <cell r="J1">
            <v>1.7453292519943295E-2</v>
          </cell>
        </row>
      </sheetData>
      <sheetData sheetId="8142">
        <row r="1">
          <cell r="J1">
            <v>1.7453292519943295E-2</v>
          </cell>
        </row>
      </sheetData>
      <sheetData sheetId="8143">
        <row r="1">
          <cell r="J1">
            <v>1.7453292519943295E-2</v>
          </cell>
        </row>
      </sheetData>
      <sheetData sheetId="8144">
        <row r="1">
          <cell r="J1">
            <v>1.7453292519943295E-2</v>
          </cell>
        </row>
      </sheetData>
      <sheetData sheetId="8145">
        <row r="1">
          <cell r="J1">
            <v>1.7453292519943295E-2</v>
          </cell>
        </row>
      </sheetData>
      <sheetData sheetId="8146">
        <row r="1">
          <cell r="J1">
            <v>1.7453292519943295E-2</v>
          </cell>
        </row>
      </sheetData>
      <sheetData sheetId="8147">
        <row r="1">
          <cell r="J1">
            <v>1.7453292519943295E-2</v>
          </cell>
        </row>
      </sheetData>
      <sheetData sheetId="8148">
        <row r="1">
          <cell r="J1">
            <v>1.7453292519943295E-2</v>
          </cell>
        </row>
      </sheetData>
      <sheetData sheetId="8149">
        <row r="1">
          <cell r="J1">
            <v>1.7453292519943295E-2</v>
          </cell>
        </row>
      </sheetData>
      <sheetData sheetId="8150">
        <row r="1">
          <cell r="J1">
            <v>1.7453292519943295E-2</v>
          </cell>
        </row>
      </sheetData>
      <sheetData sheetId="8151">
        <row r="1">
          <cell r="J1">
            <v>1.7453292519943295E-2</v>
          </cell>
        </row>
      </sheetData>
      <sheetData sheetId="8152">
        <row r="1">
          <cell r="J1">
            <v>1.7453292519943295E-2</v>
          </cell>
        </row>
      </sheetData>
      <sheetData sheetId="8153">
        <row r="1">
          <cell r="J1">
            <v>1.7453292519943295E-2</v>
          </cell>
        </row>
      </sheetData>
      <sheetData sheetId="8154">
        <row r="1">
          <cell r="J1">
            <v>1.7453292519943295E-2</v>
          </cell>
        </row>
      </sheetData>
      <sheetData sheetId="8155">
        <row r="1">
          <cell r="J1">
            <v>1.7453292519943295E-2</v>
          </cell>
        </row>
      </sheetData>
      <sheetData sheetId="8156">
        <row r="1">
          <cell r="J1">
            <v>1.7453292519943295E-2</v>
          </cell>
        </row>
      </sheetData>
      <sheetData sheetId="8157">
        <row r="1">
          <cell r="J1">
            <v>1.7453292519943295E-2</v>
          </cell>
        </row>
      </sheetData>
      <sheetData sheetId="8158">
        <row r="1">
          <cell r="J1">
            <v>1.7453292519943295E-2</v>
          </cell>
        </row>
      </sheetData>
      <sheetData sheetId="8159">
        <row r="1">
          <cell r="J1">
            <v>1.7453292519943295E-2</v>
          </cell>
        </row>
      </sheetData>
      <sheetData sheetId="8160">
        <row r="1">
          <cell r="J1">
            <v>1.7453292519943295E-2</v>
          </cell>
        </row>
      </sheetData>
      <sheetData sheetId="8161">
        <row r="1">
          <cell r="J1">
            <v>1.7453292519943295E-2</v>
          </cell>
        </row>
      </sheetData>
      <sheetData sheetId="8162">
        <row r="1">
          <cell r="J1">
            <v>1.7453292519943295E-2</v>
          </cell>
        </row>
      </sheetData>
      <sheetData sheetId="8163">
        <row r="1">
          <cell r="J1">
            <v>1.7453292519943295E-2</v>
          </cell>
        </row>
      </sheetData>
      <sheetData sheetId="8164">
        <row r="1">
          <cell r="J1">
            <v>1.7453292519943295E-2</v>
          </cell>
        </row>
      </sheetData>
      <sheetData sheetId="8165">
        <row r="1">
          <cell r="J1">
            <v>1.7453292519943295E-2</v>
          </cell>
        </row>
      </sheetData>
      <sheetData sheetId="8166">
        <row r="1">
          <cell r="J1">
            <v>1.7453292519943295E-2</v>
          </cell>
        </row>
      </sheetData>
      <sheetData sheetId="8167">
        <row r="1">
          <cell r="J1">
            <v>1.7453292519943295E-2</v>
          </cell>
        </row>
      </sheetData>
      <sheetData sheetId="8168">
        <row r="1">
          <cell r="J1">
            <v>1.7453292519943295E-2</v>
          </cell>
        </row>
      </sheetData>
      <sheetData sheetId="8169">
        <row r="1">
          <cell r="J1">
            <v>1.7453292519943295E-2</v>
          </cell>
        </row>
      </sheetData>
      <sheetData sheetId="8170">
        <row r="1">
          <cell r="J1">
            <v>1.7453292519943295E-2</v>
          </cell>
        </row>
      </sheetData>
      <sheetData sheetId="8171">
        <row r="1">
          <cell r="J1">
            <v>1.7453292519943295E-2</v>
          </cell>
        </row>
      </sheetData>
      <sheetData sheetId="8172">
        <row r="1">
          <cell r="J1">
            <v>1.7453292519943295E-2</v>
          </cell>
        </row>
      </sheetData>
      <sheetData sheetId="8173">
        <row r="1">
          <cell r="J1">
            <v>1.7453292519943295E-2</v>
          </cell>
        </row>
      </sheetData>
      <sheetData sheetId="8174">
        <row r="1">
          <cell r="J1">
            <v>1.7453292519943295E-2</v>
          </cell>
        </row>
      </sheetData>
      <sheetData sheetId="8175">
        <row r="1">
          <cell r="J1">
            <v>1.7453292519943295E-2</v>
          </cell>
        </row>
      </sheetData>
      <sheetData sheetId="8176">
        <row r="1">
          <cell r="J1">
            <v>1.7453292519943295E-2</v>
          </cell>
        </row>
      </sheetData>
      <sheetData sheetId="8177">
        <row r="1">
          <cell r="J1">
            <v>1.7453292519943295E-2</v>
          </cell>
        </row>
      </sheetData>
      <sheetData sheetId="8178">
        <row r="1">
          <cell r="J1">
            <v>1.7453292519943295E-2</v>
          </cell>
        </row>
      </sheetData>
      <sheetData sheetId="8179">
        <row r="1">
          <cell r="J1">
            <v>1.7453292519943295E-2</v>
          </cell>
        </row>
      </sheetData>
      <sheetData sheetId="8180">
        <row r="1">
          <cell r="J1">
            <v>1.7453292519943295E-2</v>
          </cell>
        </row>
      </sheetData>
      <sheetData sheetId="8181">
        <row r="1">
          <cell r="J1">
            <v>1.7453292519943295E-2</v>
          </cell>
        </row>
      </sheetData>
      <sheetData sheetId="8182">
        <row r="1">
          <cell r="J1">
            <v>1.7453292519943295E-2</v>
          </cell>
        </row>
      </sheetData>
      <sheetData sheetId="8183">
        <row r="1">
          <cell r="J1">
            <v>1.7453292519943295E-2</v>
          </cell>
        </row>
      </sheetData>
      <sheetData sheetId="8184">
        <row r="1">
          <cell r="J1">
            <v>1.7453292519943295E-2</v>
          </cell>
        </row>
      </sheetData>
      <sheetData sheetId="8185">
        <row r="1">
          <cell r="J1">
            <v>1.7453292519943295E-2</v>
          </cell>
        </row>
      </sheetData>
      <sheetData sheetId="8186">
        <row r="1">
          <cell r="J1">
            <v>1.7453292519943295E-2</v>
          </cell>
        </row>
      </sheetData>
      <sheetData sheetId="8187">
        <row r="1">
          <cell r="J1">
            <v>1.7453292519943295E-2</v>
          </cell>
        </row>
      </sheetData>
      <sheetData sheetId="8188">
        <row r="1">
          <cell r="J1">
            <v>1.7453292519943295E-2</v>
          </cell>
        </row>
      </sheetData>
      <sheetData sheetId="8189">
        <row r="1">
          <cell r="J1">
            <v>1.7453292519943295E-2</v>
          </cell>
        </row>
      </sheetData>
      <sheetData sheetId="8190">
        <row r="1">
          <cell r="J1">
            <v>1.7453292519943295E-2</v>
          </cell>
        </row>
      </sheetData>
      <sheetData sheetId="8191">
        <row r="1">
          <cell r="J1">
            <v>1.7453292519943295E-2</v>
          </cell>
        </row>
      </sheetData>
      <sheetData sheetId="8192">
        <row r="1">
          <cell r="J1">
            <v>1.7453292519943295E-2</v>
          </cell>
        </row>
      </sheetData>
      <sheetData sheetId="8193">
        <row r="1">
          <cell r="J1">
            <v>1.7453292519943295E-2</v>
          </cell>
        </row>
      </sheetData>
      <sheetData sheetId="8194">
        <row r="1">
          <cell r="J1">
            <v>1.7453292519943295E-2</v>
          </cell>
        </row>
      </sheetData>
      <sheetData sheetId="8195">
        <row r="1">
          <cell r="J1">
            <v>1.7453292519943295E-2</v>
          </cell>
        </row>
      </sheetData>
      <sheetData sheetId="8196">
        <row r="1">
          <cell r="J1">
            <v>1.7453292519943295E-2</v>
          </cell>
        </row>
      </sheetData>
      <sheetData sheetId="8197">
        <row r="1">
          <cell r="J1">
            <v>1.7453292519943295E-2</v>
          </cell>
        </row>
      </sheetData>
      <sheetData sheetId="8198">
        <row r="1">
          <cell r="J1">
            <v>1.7453292519943295E-2</v>
          </cell>
        </row>
      </sheetData>
      <sheetData sheetId="8199">
        <row r="1">
          <cell r="J1">
            <v>1.7453292519943295E-2</v>
          </cell>
        </row>
      </sheetData>
      <sheetData sheetId="8200">
        <row r="1">
          <cell r="J1">
            <v>1.7453292519943295E-2</v>
          </cell>
        </row>
      </sheetData>
      <sheetData sheetId="8201">
        <row r="1">
          <cell r="J1">
            <v>1.7453292519943295E-2</v>
          </cell>
        </row>
      </sheetData>
      <sheetData sheetId="8202">
        <row r="1">
          <cell r="J1">
            <v>1.7453292519943295E-2</v>
          </cell>
        </row>
      </sheetData>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row r="1">
          <cell r="J1">
            <v>1.7453292519943295E-2</v>
          </cell>
        </row>
      </sheetData>
      <sheetData sheetId="8244"/>
      <sheetData sheetId="8245"/>
      <sheetData sheetId="8246"/>
      <sheetData sheetId="8247"/>
      <sheetData sheetId="8248"/>
      <sheetData sheetId="8249"/>
      <sheetData sheetId="8250">
        <row r="1">
          <cell r="J1">
            <v>1.7453292519943295E-2</v>
          </cell>
        </row>
      </sheetData>
      <sheetData sheetId="8251"/>
      <sheetData sheetId="8252"/>
      <sheetData sheetId="8253"/>
      <sheetData sheetId="8254"/>
      <sheetData sheetId="8255">
        <row r="1">
          <cell r="J1">
            <v>1.7453292519943295E-2</v>
          </cell>
        </row>
      </sheetData>
      <sheetData sheetId="8256">
        <row r="1">
          <cell r="J1">
            <v>1.7453292519943295E-2</v>
          </cell>
        </row>
      </sheetData>
      <sheetData sheetId="8257"/>
      <sheetData sheetId="8258">
        <row r="1">
          <cell r="J1">
            <v>1.7453292519943295E-2</v>
          </cell>
        </row>
      </sheetData>
      <sheetData sheetId="8259">
        <row r="1">
          <cell r="J1">
            <v>1.7453292519943295E-2</v>
          </cell>
        </row>
      </sheetData>
      <sheetData sheetId="8260"/>
      <sheetData sheetId="8261">
        <row r="1">
          <cell r="J1">
            <v>1.7453292519943295E-2</v>
          </cell>
        </row>
      </sheetData>
      <sheetData sheetId="8262">
        <row r="1">
          <cell r="J1">
            <v>1.7453292519943295E-2</v>
          </cell>
        </row>
      </sheetData>
      <sheetData sheetId="8263">
        <row r="1">
          <cell r="J1">
            <v>1.7453292519943295E-2</v>
          </cell>
        </row>
      </sheetData>
      <sheetData sheetId="8264">
        <row r="1">
          <cell r="J1">
            <v>1.7453292519943295E-2</v>
          </cell>
        </row>
      </sheetData>
      <sheetData sheetId="8265">
        <row r="1">
          <cell r="J1">
            <v>1.7453292519943295E-2</v>
          </cell>
        </row>
      </sheetData>
      <sheetData sheetId="8266">
        <row r="1">
          <cell r="J1">
            <v>1.7453292519943295E-2</v>
          </cell>
        </row>
      </sheetData>
      <sheetData sheetId="8267"/>
      <sheetData sheetId="8268">
        <row r="1">
          <cell r="J1">
            <v>1.7453292519943295E-2</v>
          </cell>
        </row>
      </sheetData>
      <sheetData sheetId="8269">
        <row r="1">
          <cell r="J1">
            <v>1.7453292519943295E-2</v>
          </cell>
        </row>
      </sheetData>
      <sheetData sheetId="8270">
        <row r="1">
          <cell r="J1">
            <v>1.7453292519943295E-2</v>
          </cell>
        </row>
      </sheetData>
      <sheetData sheetId="8271">
        <row r="1">
          <cell r="J1">
            <v>1.7453292519943295E-2</v>
          </cell>
        </row>
      </sheetData>
      <sheetData sheetId="8272"/>
      <sheetData sheetId="8273">
        <row r="1">
          <cell r="J1">
            <v>1.7453292519943295E-2</v>
          </cell>
        </row>
      </sheetData>
      <sheetData sheetId="8274">
        <row r="1">
          <cell r="J1">
            <v>1.7453292519943295E-2</v>
          </cell>
        </row>
      </sheetData>
      <sheetData sheetId="8275">
        <row r="1">
          <cell r="J1">
            <v>1.7453292519943295E-2</v>
          </cell>
        </row>
      </sheetData>
      <sheetData sheetId="8276">
        <row r="1">
          <cell r="J1">
            <v>1.7453292519943295E-2</v>
          </cell>
        </row>
      </sheetData>
      <sheetData sheetId="8277">
        <row r="1">
          <cell r="J1">
            <v>1.7453292519943295E-2</v>
          </cell>
        </row>
      </sheetData>
      <sheetData sheetId="8278">
        <row r="1">
          <cell r="J1">
            <v>1.7453292519943295E-2</v>
          </cell>
        </row>
      </sheetData>
      <sheetData sheetId="8279">
        <row r="1">
          <cell r="J1">
            <v>1.7453292519943295E-2</v>
          </cell>
        </row>
      </sheetData>
      <sheetData sheetId="8280"/>
      <sheetData sheetId="8281">
        <row r="1">
          <cell r="J1">
            <v>1.7453292519943295E-2</v>
          </cell>
        </row>
      </sheetData>
      <sheetData sheetId="8282">
        <row r="1">
          <cell r="J1">
            <v>1.7453292519943295E-2</v>
          </cell>
        </row>
      </sheetData>
      <sheetData sheetId="8283">
        <row r="1">
          <cell r="J1">
            <v>1.7453292519943295E-2</v>
          </cell>
        </row>
      </sheetData>
      <sheetData sheetId="8284">
        <row r="1">
          <cell r="J1">
            <v>1.7453292519943295E-2</v>
          </cell>
        </row>
      </sheetData>
      <sheetData sheetId="8285"/>
      <sheetData sheetId="8286">
        <row r="1">
          <cell r="J1">
            <v>1.7453292519943295E-2</v>
          </cell>
        </row>
      </sheetData>
      <sheetData sheetId="8287">
        <row r="1">
          <cell r="J1">
            <v>1.7453292519943295E-2</v>
          </cell>
        </row>
      </sheetData>
      <sheetData sheetId="8288">
        <row r="1">
          <cell r="J1">
            <v>1.7453292519943295E-2</v>
          </cell>
        </row>
      </sheetData>
      <sheetData sheetId="8289">
        <row r="1">
          <cell r="J1">
            <v>1.7453292519943295E-2</v>
          </cell>
        </row>
      </sheetData>
      <sheetData sheetId="8290">
        <row r="1">
          <cell r="J1">
            <v>1.7453292519943295E-2</v>
          </cell>
        </row>
      </sheetData>
      <sheetData sheetId="8291"/>
      <sheetData sheetId="8292">
        <row r="1">
          <cell r="J1">
            <v>1.7453292519943295E-2</v>
          </cell>
        </row>
      </sheetData>
      <sheetData sheetId="8293">
        <row r="1">
          <cell r="J1">
            <v>1.7453292519943295E-2</v>
          </cell>
        </row>
      </sheetData>
      <sheetData sheetId="8294">
        <row r="1">
          <cell r="J1">
            <v>1.7453292519943295E-2</v>
          </cell>
        </row>
      </sheetData>
      <sheetData sheetId="8295">
        <row r="1">
          <cell r="J1">
            <v>1.7453292519943295E-2</v>
          </cell>
        </row>
      </sheetData>
      <sheetData sheetId="8296">
        <row r="1">
          <cell r="J1">
            <v>1.7453292519943295E-2</v>
          </cell>
        </row>
      </sheetData>
      <sheetData sheetId="8297"/>
      <sheetData sheetId="8298">
        <row r="1">
          <cell r="J1">
            <v>1.7453292519943295E-2</v>
          </cell>
        </row>
      </sheetData>
      <sheetData sheetId="8299">
        <row r="1">
          <cell r="J1">
            <v>1.7453292519943295E-2</v>
          </cell>
        </row>
      </sheetData>
      <sheetData sheetId="8300">
        <row r="1">
          <cell r="J1">
            <v>1.7453292519943295E-2</v>
          </cell>
        </row>
      </sheetData>
      <sheetData sheetId="8301">
        <row r="1">
          <cell r="J1">
            <v>1.7453292519943295E-2</v>
          </cell>
        </row>
      </sheetData>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row r="1">
          <cell r="J1">
            <v>1.7453292519943295E-2</v>
          </cell>
        </row>
      </sheetData>
      <sheetData sheetId="8316">
        <row r="1">
          <cell r="J1">
            <v>1.7453292519943295E-2</v>
          </cell>
        </row>
      </sheetData>
      <sheetData sheetId="8317">
        <row r="1">
          <cell r="J1">
            <v>1.7453292519943295E-2</v>
          </cell>
        </row>
      </sheetData>
      <sheetData sheetId="8318"/>
      <sheetData sheetId="8319"/>
      <sheetData sheetId="8320"/>
      <sheetData sheetId="8321"/>
      <sheetData sheetId="8322">
        <row r="1">
          <cell r="J1">
            <v>1.7453292519943295E-2</v>
          </cell>
        </row>
      </sheetData>
      <sheetData sheetId="8323">
        <row r="1">
          <cell r="J1">
            <v>1.7453292519943295E-2</v>
          </cell>
        </row>
      </sheetData>
      <sheetData sheetId="8324"/>
      <sheetData sheetId="8325"/>
      <sheetData sheetId="8326">
        <row r="1">
          <cell r="J1">
            <v>1.7453292519943295E-2</v>
          </cell>
        </row>
      </sheetData>
      <sheetData sheetId="8327">
        <row r="1">
          <cell r="J1">
            <v>1.7453292519943295E-2</v>
          </cell>
        </row>
      </sheetData>
      <sheetData sheetId="8328">
        <row r="1">
          <cell r="J1">
            <v>1.7453292519943295E-2</v>
          </cell>
        </row>
      </sheetData>
      <sheetData sheetId="8329">
        <row r="1">
          <cell r="J1">
            <v>1.7453292519943295E-2</v>
          </cell>
        </row>
      </sheetData>
      <sheetData sheetId="8330">
        <row r="1">
          <cell r="J1">
            <v>1.7453292519943295E-2</v>
          </cell>
        </row>
      </sheetData>
      <sheetData sheetId="8331">
        <row r="1">
          <cell r="J1">
            <v>1.7453292519943295E-2</v>
          </cell>
        </row>
      </sheetData>
      <sheetData sheetId="8332">
        <row r="1">
          <cell r="J1">
            <v>1.7453292519943295E-2</v>
          </cell>
        </row>
      </sheetData>
      <sheetData sheetId="8333">
        <row r="1">
          <cell r="J1">
            <v>1.7453292519943295E-2</v>
          </cell>
        </row>
      </sheetData>
      <sheetData sheetId="8334">
        <row r="1">
          <cell r="J1">
            <v>1.7453292519943295E-2</v>
          </cell>
        </row>
      </sheetData>
      <sheetData sheetId="8335">
        <row r="1">
          <cell r="J1">
            <v>1.7453292519943295E-2</v>
          </cell>
        </row>
      </sheetData>
      <sheetData sheetId="8336">
        <row r="1">
          <cell r="J1">
            <v>1.7453292519943295E-2</v>
          </cell>
        </row>
      </sheetData>
      <sheetData sheetId="8337">
        <row r="1">
          <cell r="J1">
            <v>1.7453292519943295E-2</v>
          </cell>
        </row>
      </sheetData>
      <sheetData sheetId="8338">
        <row r="1">
          <cell r="J1">
            <v>1.7453292519943295E-2</v>
          </cell>
        </row>
      </sheetData>
      <sheetData sheetId="8339">
        <row r="1">
          <cell r="J1">
            <v>1.7453292519943295E-2</v>
          </cell>
        </row>
      </sheetData>
      <sheetData sheetId="8340">
        <row r="1">
          <cell r="J1">
            <v>1.7453292519943295E-2</v>
          </cell>
        </row>
      </sheetData>
      <sheetData sheetId="8341">
        <row r="1">
          <cell r="J1">
            <v>1.7453292519943295E-2</v>
          </cell>
        </row>
      </sheetData>
      <sheetData sheetId="8342">
        <row r="1">
          <cell r="J1">
            <v>1.7453292519943295E-2</v>
          </cell>
        </row>
      </sheetData>
      <sheetData sheetId="8343">
        <row r="1">
          <cell r="J1">
            <v>1.7453292519943295E-2</v>
          </cell>
        </row>
      </sheetData>
      <sheetData sheetId="8344">
        <row r="1">
          <cell r="J1">
            <v>1.7453292519943295E-2</v>
          </cell>
        </row>
      </sheetData>
      <sheetData sheetId="8345">
        <row r="1">
          <cell r="J1">
            <v>1.7453292519943295E-2</v>
          </cell>
        </row>
      </sheetData>
      <sheetData sheetId="8346">
        <row r="1">
          <cell r="J1">
            <v>1.7453292519943295E-2</v>
          </cell>
        </row>
      </sheetData>
      <sheetData sheetId="8347">
        <row r="1">
          <cell r="J1">
            <v>1.7453292519943295E-2</v>
          </cell>
        </row>
      </sheetData>
      <sheetData sheetId="8348">
        <row r="1">
          <cell r="J1">
            <v>1.7453292519943295E-2</v>
          </cell>
        </row>
      </sheetData>
      <sheetData sheetId="8349">
        <row r="1">
          <cell r="J1">
            <v>1.7453292519943295E-2</v>
          </cell>
        </row>
      </sheetData>
      <sheetData sheetId="8350">
        <row r="1">
          <cell r="J1">
            <v>1.7453292519943295E-2</v>
          </cell>
        </row>
      </sheetData>
      <sheetData sheetId="8351">
        <row r="1">
          <cell r="J1">
            <v>1.7453292519943295E-2</v>
          </cell>
        </row>
      </sheetData>
      <sheetData sheetId="8352">
        <row r="1">
          <cell r="J1">
            <v>1.7453292519943295E-2</v>
          </cell>
        </row>
      </sheetData>
      <sheetData sheetId="8353">
        <row r="1">
          <cell r="J1">
            <v>1.7453292519943295E-2</v>
          </cell>
        </row>
      </sheetData>
      <sheetData sheetId="8354">
        <row r="1">
          <cell r="J1">
            <v>1.7453292519943295E-2</v>
          </cell>
        </row>
      </sheetData>
      <sheetData sheetId="8355">
        <row r="1">
          <cell r="J1">
            <v>1.7453292519943295E-2</v>
          </cell>
        </row>
      </sheetData>
      <sheetData sheetId="8356">
        <row r="1">
          <cell r="J1">
            <v>1.7453292519943295E-2</v>
          </cell>
        </row>
      </sheetData>
      <sheetData sheetId="8357">
        <row r="1">
          <cell r="J1">
            <v>1.7453292519943295E-2</v>
          </cell>
        </row>
      </sheetData>
      <sheetData sheetId="8358">
        <row r="1">
          <cell r="J1">
            <v>1.7453292519943295E-2</v>
          </cell>
        </row>
      </sheetData>
      <sheetData sheetId="8359">
        <row r="1">
          <cell r="J1">
            <v>1.7453292519943295E-2</v>
          </cell>
        </row>
      </sheetData>
      <sheetData sheetId="8360">
        <row r="1">
          <cell r="J1">
            <v>1.7453292519943295E-2</v>
          </cell>
        </row>
      </sheetData>
      <sheetData sheetId="8361">
        <row r="1">
          <cell r="J1">
            <v>1.7453292519943295E-2</v>
          </cell>
        </row>
      </sheetData>
      <sheetData sheetId="8362">
        <row r="1">
          <cell r="J1">
            <v>1.7453292519943295E-2</v>
          </cell>
        </row>
      </sheetData>
      <sheetData sheetId="8363">
        <row r="1">
          <cell r="J1">
            <v>1.7453292519943295E-2</v>
          </cell>
        </row>
      </sheetData>
      <sheetData sheetId="8364">
        <row r="1">
          <cell r="J1">
            <v>1.7453292519943295E-2</v>
          </cell>
        </row>
      </sheetData>
      <sheetData sheetId="8365">
        <row r="1">
          <cell r="J1">
            <v>1.7453292519943295E-2</v>
          </cell>
        </row>
      </sheetData>
      <sheetData sheetId="8366"/>
      <sheetData sheetId="8367">
        <row r="1">
          <cell r="J1">
            <v>1.7453292519943295E-2</v>
          </cell>
        </row>
      </sheetData>
      <sheetData sheetId="8368">
        <row r="1">
          <cell r="J1">
            <v>1.7453292519943295E-2</v>
          </cell>
        </row>
      </sheetData>
      <sheetData sheetId="8369"/>
      <sheetData sheetId="8370"/>
      <sheetData sheetId="8371"/>
      <sheetData sheetId="8372"/>
      <sheetData sheetId="8373"/>
      <sheetData sheetId="8374">
        <row r="1">
          <cell r="J1">
            <v>1.7453292519943295E-2</v>
          </cell>
        </row>
      </sheetData>
      <sheetData sheetId="8375">
        <row r="1">
          <cell r="J1">
            <v>1.7453292519943295E-2</v>
          </cell>
        </row>
      </sheetData>
      <sheetData sheetId="8376">
        <row r="1">
          <cell r="J1">
            <v>1.7453292519943295E-2</v>
          </cell>
        </row>
      </sheetData>
      <sheetData sheetId="8377">
        <row r="1">
          <cell r="J1">
            <v>1.7453292519943295E-2</v>
          </cell>
        </row>
      </sheetData>
      <sheetData sheetId="8378"/>
      <sheetData sheetId="8379"/>
      <sheetData sheetId="8380">
        <row r="1">
          <cell r="J1">
            <v>1.7453292519943295E-2</v>
          </cell>
        </row>
      </sheetData>
      <sheetData sheetId="8381">
        <row r="1">
          <cell r="J1">
            <v>1.7453292519943295E-2</v>
          </cell>
        </row>
      </sheetData>
      <sheetData sheetId="8382">
        <row r="1">
          <cell r="J1">
            <v>1.7453292519943295E-2</v>
          </cell>
        </row>
      </sheetData>
      <sheetData sheetId="8383">
        <row r="1">
          <cell r="J1">
            <v>1.7453292519943295E-2</v>
          </cell>
        </row>
      </sheetData>
      <sheetData sheetId="8384">
        <row r="1">
          <cell r="J1">
            <v>1.7453292519943295E-2</v>
          </cell>
        </row>
      </sheetData>
      <sheetData sheetId="8385">
        <row r="1">
          <cell r="J1">
            <v>1.7453292519943295E-2</v>
          </cell>
        </row>
      </sheetData>
      <sheetData sheetId="8386">
        <row r="1">
          <cell r="J1">
            <v>1.7453292519943295E-2</v>
          </cell>
        </row>
      </sheetData>
      <sheetData sheetId="8387">
        <row r="1">
          <cell r="J1">
            <v>1.7453292519943295E-2</v>
          </cell>
        </row>
      </sheetData>
      <sheetData sheetId="8388">
        <row r="1">
          <cell r="J1">
            <v>1.7453292519943295E-2</v>
          </cell>
        </row>
      </sheetData>
      <sheetData sheetId="8389">
        <row r="1">
          <cell r="J1">
            <v>1.7453292519943295E-2</v>
          </cell>
        </row>
      </sheetData>
      <sheetData sheetId="8390">
        <row r="1">
          <cell r="J1">
            <v>1.7453292519943295E-2</v>
          </cell>
        </row>
      </sheetData>
      <sheetData sheetId="8391"/>
      <sheetData sheetId="8392"/>
      <sheetData sheetId="8393"/>
      <sheetData sheetId="8394"/>
      <sheetData sheetId="8395">
        <row r="1">
          <cell r="J1">
            <v>1.7453292519943295E-2</v>
          </cell>
        </row>
      </sheetData>
      <sheetData sheetId="8396">
        <row r="1">
          <cell r="J1">
            <v>1.7453292519943295E-2</v>
          </cell>
        </row>
      </sheetData>
      <sheetData sheetId="8397"/>
      <sheetData sheetId="8398"/>
      <sheetData sheetId="8399"/>
      <sheetData sheetId="8400"/>
      <sheetData sheetId="8401">
        <row r="1">
          <cell r="J1">
            <v>1.7453292519943295E-2</v>
          </cell>
        </row>
      </sheetData>
      <sheetData sheetId="8402">
        <row r="1">
          <cell r="J1">
            <v>1.7453292519943295E-2</v>
          </cell>
        </row>
      </sheetData>
      <sheetData sheetId="8403"/>
      <sheetData sheetId="8404"/>
      <sheetData sheetId="8405"/>
      <sheetData sheetId="8406">
        <row r="1">
          <cell r="J1">
            <v>1.7453292519943295E-2</v>
          </cell>
        </row>
      </sheetData>
      <sheetData sheetId="8407">
        <row r="1">
          <cell r="J1">
            <v>1.7453292519943295E-2</v>
          </cell>
        </row>
      </sheetData>
      <sheetData sheetId="8408">
        <row r="1">
          <cell r="J1">
            <v>1.7453292519943295E-2</v>
          </cell>
        </row>
      </sheetData>
      <sheetData sheetId="8409"/>
      <sheetData sheetId="8410"/>
      <sheetData sheetId="8411"/>
      <sheetData sheetId="8412">
        <row r="1">
          <cell r="J1">
            <v>1.7453292519943295E-2</v>
          </cell>
        </row>
      </sheetData>
      <sheetData sheetId="8413">
        <row r="1">
          <cell r="J1">
            <v>1.7453292519943295E-2</v>
          </cell>
        </row>
      </sheetData>
      <sheetData sheetId="8414"/>
      <sheetData sheetId="8415"/>
      <sheetData sheetId="8416"/>
      <sheetData sheetId="8417"/>
      <sheetData sheetId="8418"/>
      <sheetData sheetId="8419"/>
      <sheetData sheetId="8420">
        <row r="1">
          <cell r="J1">
            <v>1.7453292519943295E-2</v>
          </cell>
        </row>
      </sheetData>
      <sheetData sheetId="8421"/>
      <sheetData sheetId="8422">
        <row r="1">
          <cell r="J1">
            <v>1.7453292519943295E-2</v>
          </cell>
        </row>
      </sheetData>
      <sheetData sheetId="8423">
        <row r="1">
          <cell r="J1">
            <v>1.7453292519943295E-2</v>
          </cell>
        </row>
      </sheetData>
      <sheetData sheetId="8424"/>
      <sheetData sheetId="8425"/>
      <sheetData sheetId="8426">
        <row r="1">
          <cell r="J1">
            <v>1.7453292519943295E-2</v>
          </cell>
        </row>
      </sheetData>
      <sheetData sheetId="8427">
        <row r="1">
          <cell r="J1">
            <v>1.7453292519943295E-2</v>
          </cell>
        </row>
      </sheetData>
      <sheetData sheetId="8428"/>
      <sheetData sheetId="8429"/>
      <sheetData sheetId="8430"/>
      <sheetData sheetId="8431">
        <row r="1">
          <cell r="J1">
            <v>1.7453292519943295E-2</v>
          </cell>
        </row>
      </sheetData>
      <sheetData sheetId="8432"/>
      <sheetData sheetId="8433"/>
      <sheetData sheetId="8434">
        <row r="1">
          <cell r="J1">
            <v>1.7453292519943295E-2</v>
          </cell>
        </row>
      </sheetData>
      <sheetData sheetId="8435">
        <row r="1">
          <cell r="J1">
            <v>1.7453292519943295E-2</v>
          </cell>
        </row>
      </sheetData>
      <sheetData sheetId="8436"/>
      <sheetData sheetId="8437">
        <row r="1">
          <cell r="J1">
            <v>1.7453292519943295E-2</v>
          </cell>
        </row>
      </sheetData>
      <sheetData sheetId="8438"/>
      <sheetData sheetId="8439">
        <row r="1">
          <cell r="J1">
            <v>1.7453292519943295E-2</v>
          </cell>
        </row>
      </sheetData>
      <sheetData sheetId="8440">
        <row r="1">
          <cell r="J1">
            <v>1.7453292519943295E-2</v>
          </cell>
        </row>
      </sheetData>
      <sheetData sheetId="8441">
        <row r="1">
          <cell r="J1">
            <v>1.7453292519943295E-2</v>
          </cell>
        </row>
      </sheetData>
      <sheetData sheetId="8442"/>
      <sheetData sheetId="8443"/>
      <sheetData sheetId="8444"/>
      <sheetData sheetId="8445">
        <row r="1">
          <cell r="J1">
            <v>1.7453292519943295E-2</v>
          </cell>
        </row>
      </sheetData>
      <sheetData sheetId="8446">
        <row r="1">
          <cell r="J1">
            <v>1.7453292519943295E-2</v>
          </cell>
        </row>
      </sheetData>
      <sheetData sheetId="8447">
        <row r="1">
          <cell r="J1">
            <v>1.7453292519943295E-2</v>
          </cell>
        </row>
      </sheetData>
      <sheetData sheetId="8448"/>
      <sheetData sheetId="8449">
        <row r="1">
          <cell r="J1">
            <v>1.7453292519943295E-2</v>
          </cell>
        </row>
      </sheetData>
      <sheetData sheetId="8450">
        <row r="1">
          <cell r="J1">
            <v>1.7453292519943295E-2</v>
          </cell>
        </row>
      </sheetData>
      <sheetData sheetId="8451"/>
      <sheetData sheetId="8452">
        <row r="1">
          <cell r="J1">
            <v>1.7453292519943295E-2</v>
          </cell>
        </row>
      </sheetData>
      <sheetData sheetId="8453"/>
      <sheetData sheetId="8454"/>
      <sheetData sheetId="8455">
        <row r="1">
          <cell r="J1">
            <v>1.7453292519943295E-2</v>
          </cell>
        </row>
      </sheetData>
      <sheetData sheetId="8456"/>
      <sheetData sheetId="8457"/>
      <sheetData sheetId="8458">
        <row r="1">
          <cell r="J1">
            <v>1.7453292519943295E-2</v>
          </cell>
        </row>
      </sheetData>
      <sheetData sheetId="8459">
        <row r="1">
          <cell r="J1">
            <v>1.7453292519943295E-2</v>
          </cell>
        </row>
      </sheetData>
      <sheetData sheetId="8460">
        <row r="1">
          <cell r="J1">
            <v>1.7453292519943295E-2</v>
          </cell>
        </row>
      </sheetData>
      <sheetData sheetId="8461"/>
      <sheetData sheetId="8462">
        <row r="1">
          <cell r="J1">
            <v>1.7453292519943295E-2</v>
          </cell>
        </row>
      </sheetData>
      <sheetData sheetId="8463">
        <row r="1">
          <cell r="J1">
            <v>1.7453292519943295E-2</v>
          </cell>
        </row>
      </sheetData>
      <sheetData sheetId="8464">
        <row r="1">
          <cell r="J1">
            <v>1.7453292519943295E-2</v>
          </cell>
        </row>
      </sheetData>
      <sheetData sheetId="8465">
        <row r="1">
          <cell r="J1">
            <v>1.7453292519943295E-2</v>
          </cell>
        </row>
      </sheetData>
      <sheetData sheetId="8466">
        <row r="1">
          <cell r="J1">
            <v>1.7453292519943295E-2</v>
          </cell>
        </row>
      </sheetData>
      <sheetData sheetId="8467">
        <row r="1">
          <cell r="J1">
            <v>1.7453292519943295E-2</v>
          </cell>
        </row>
      </sheetData>
      <sheetData sheetId="8468">
        <row r="1">
          <cell r="J1">
            <v>1.7453292519943295E-2</v>
          </cell>
        </row>
      </sheetData>
      <sheetData sheetId="8469">
        <row r="1">
          <cell r="J1">
            <v>1.7453292519943295E-2</v>
          </cell>
        </row>
      </sheetData>
      <sheetData sheetId="8470">
        <row r="1">
          <cell r="J1">
            <v>1.7453292519943295E-2</v>
          </cell>
        </row>
      </sheetData>
      <sheetData sheetId="8471">
        <row r="1">
          <cell r="J1">
            <v>1.7453292519943295E-2</v>
          </cell>
        </row>
      </sheetData>
      <sheetData sheetId="8472">
        <row r="1">
          <cell r="J1">
            <v>1.7453292519943295E-2</v>
          </cell>
        </row>
      </sheetData>
      <sheetData sheetId="8473">
        <row r="1">
          <cell r="J1">
            <v>1.7453292519943295E-2</v>
          </cell>
        </row>
      </sheetData>
      <sheetData sheetId="8474">
        <row r="1">
          <cell r="J1">
            <v>1.7453292519943295E-2</v>
          </cell>
        </row>
      </sheetData>
      <sheetData sheetId="8475">
        <row r="1">
          <cell r="J1">
            <v>1.7453292519943295E-2</v>
          </cell>
        </row>
      </sheetData>
      <sheetData sheetId="8476">
        <row r="1">
          <cell r="J1">
            <v>1.7453292519943295E-2</v>
          </cell>
        </row>
      </sheetData>
      <sheetData sheetId="8477">
        <row r="1">
          <cell r="J1">
            <v>1.7453292519943295E-2</v>
          </cell>
        </row>
      </sheetData>
      <sheetData sheetId="8478">
        <row r="1">
          <cell r="J1">
            <v>1.7453292519943295E-2</v>
          </cell>
        </row>
      </sheetData>
      <sheetData sheetId="8479">
        <row r="1">
          <cell r="J1">
            <v>1.7453292519943295E-2</v>
          </cell>
        </row>
      </sheetData>
      <sheetData sheetId="8480">
        <row r="1">
          <cell r="J1">
            <v>1.7453292519943295E-2</v>
          </cell>
        </row>
      </sheetData>
      <sheetData sheetId="8481">
        <row r="1">
          <cell r="J1">
            <v>1.7453292519943295E-2</v>
          </cell>
        </row>
      </sheetData>
      <sheetData sheetId="8482">
        <row r="1">
          <cell r="J1">
            <v>1.7453292519943295E-2</v>
          </cell>
        </row>
      </sheetData>
      <sheetData sheetId="8483">
        <row r="1">
          <cell r="J1">
            <v>1.7453292519943295E-2</v>
          </cell>
        </row>
      </sheetData>
      <sheetData sheetId="8484">
        <row r="1">
          <cell r="J1">
            <v>1.7453292519943295E-2</v>
          </cell>
        </row>
      </sheetData>
      <sheetData sheetId="8485">
        <row r="1">
          <cell r="J1">
            <v>1.7453292519943295E-2</v>
          </cell>
        </row>
      </sheetData>
      <sheetData sheetId="8486">
        <row r="1">
          <cell r="J1">
            <v>1.7453292519943295E-2</v>
          </cell>
        </row>
      </sheetData>
      <sheetData sheetId="8487">
        <row r="1">
          <cell r="J1">
            <v>1.7453292519943295E-2</v>
          </cell>
        </row>
      </sheetData>
      <sheetData sheetId="8488">
        <row r="1">
          <cell r="J1">
            <v>1.7453292519943295E-2</v>
          </cell>
        </row>
      </sheetData>
      <sheetData sheetId="8489">
        <row r="1">
          <cell r="J1">
            <v>1.7453292519943295E-2</v>
          </cell>
        </row>
      </sheetData>
      <sheetData sheetId="8490">
        <row r="1">
          <cell r="J1">
            <v>1.7453292519943295E-2</v>
          </cell>
        </row>
      </sheetData>
      <sheetData sheetId="8491">
        <row r="1">
          <cell r="J1">
            <v>1.7453292519943295E-2</v>
          </cell>
        </row>
      </sheetData>
      <sheetData sheetId="8492">
        <row r="1">
          <cell r="J1">
            <v>1.7453292519943295E-2</v>
          </cell>
        </row>
      </sheetData>
      <sheetData sheetId="8493">
        <row r="1">
          <cell r="J1">
            <v>1.7453292519943295E-2</v>
          </cell>
        </row>
      </sheetData>
      <sheetData sheetId="8494">
        <row r="1">
          <cell r="J1">
            <v>1.7453292519943295E-2</v>
          </cell>
        </row>
      </sheetData>
      <sheetData sheetId="8495">
        <row r="1">
          <cell r="J1">
            <v>1.7453292519943295E-2</v>
          </cell>
        </row>
      </sheetData>
      <sheetData sheetId="8496">
        <row r="1">
          <cell r="J1">
            <v>1.7453292519943295E-2</v>
          </cell>
        </row>
      </sheetData>
      <sheetData sheetId="8497">
        <row r="1">
          <cell r="J1">
            <v>1.7453292519943295E-2</v>
          </cell>
        </row>
      </sheetData>
      <sheetData sheetId="8498">
        <row r="1">
          <cell r="J1">
            <v>1.7453292519943295E-2</v>
          </cell>
        </row>
      </sheetData>
      <sheetData sheetId="8499">
        <row r="1">
          <cell r="J1">
            <v>1.7453292519943295E-2</v>
          </cell>
        </row>
      </sheetData>
      <sheetData sheetId="8500">
        <row r="1">
          <cell r="J1">
            <v>1.7453292519943295E-2</v>
          </cell>
        </row>
      </sheetData>
      <sheetData sheetId="8501">
        <row r="1">
          <cell r="J1">
            <v>1.7453292519943295E-2</v>
          </cell>
        </row>
      </sheetData>
      <sheetData sheetId="8502">
        <row r="1">
          <cell r="J1">
            <v>1.7453292519943295E-2</v>
          </cell>
        </row>
      </sheetData>
      <sheetData sheetId="8503">
        <row r="1">
          <cell r="J1">
            <v>1.7453292519943295E-2</v>
          </cell>
        </row>
      </sheetData>
      <sheetData sheetId="8504">
        <row r="1">
          <cell r="J1">
            <v>1.7453292519943295E-2</v>
          </cell>
        </row>
      </sheetData>
      <sheetData sheetId="8505">
        <row r="1">
          <cell r="J1">
            <v>1.7453292519943295E-2</v>
          </cell>
        </row>
      </sheetData>
      <sheetData sheetId="8506">
        <row r="1">
          <cell r="J1">
            <v>1.7453292519943295E-2</v>
          </cell>
        </row>
      </sheetData>
      <sheetData sheetId="8507">
        <row r="1">
          <cell r="J1">
            <v>1.7453292519943295E-2</v>
          </cell>
        </row>
      </sheetData>
      <sheetData sheetId="8508">
        <row r="1">
          <cell r="J1">
            <v>1.7453292519943295E-2</v>
          </cell>
        </row>
      </sheetData>
      <sheetData sheetId="8509">
        <row r="1">
          <cell r="J1">
            <v>1.7453292519943295E-2</v>
          </cell>
        </row>
      </sheetData>
      <sheetData sheetId="8510">
        <row r="1">
          <cell r="J1">
            <v>1.7453292519943295E-2</v>
          </cell>
        </row>
      </sheetData>
      <sheetData sheetId="8511">
        <row r="1">
          <cell r="J1">
            <v>1.7453292519943295E-2</v>
          </cell>
        </row>
      </sheetData>
      <sheetData sheetId="8512">
        <row r="1">
          <cell r="J1">
            <v>1.7453292519943295E-2</v>
          </cell>
        </row>
      </sheetData>
      <sheetData sheetId="8513">
        <row r="1">
          <cell r="J1">
            <v>1.7453292519943295E-2</v>
          </cell>
        </row>
      </sheetData>
      <sheetData sheetId="8514">
        <row r="1">
          <cell r="J1">
            <v>1.7453292519943295E-2</v>
          </cell>
        </row>
      </sheetData>
      <sheetData sheetId="8515">
        <row r="1">
          <cell r="J1">
            <v>1.7453292519943295E-2</v>
          </cell>
        </row>
      </sheetData>
      <sheetData sheetId="8516">
        <row r="1">
          <cell r="J1">
            <v>1.7453292519943295E-2</v>
          </cell>
        </row>
      </sheetData>
      <sheetData sheetId="8517">
        <row r="1">
          <cell r="J1">
            <v>1.7453292519943295E-2</v>
          </cell>
        </row>
      </sheetData>
      <sheetData sheetId="8518">
        <row r="1">
          <cell r="J1">
            <v>1.7453292519943295E-2</v>
          </cell>
        </row>
      </sheetData>
      <sheetData sheetId="8519">
        <row r="1">
          <cell r="J1">
            <v>1.7453292519943295E-2</v>
          </cell>
        </row>
      </sheetData>
      <sheetData sheetId="8520">
        <row r="1">
          <cell r="J1">
            <v>1.7453292519943295E-2</v>
          </cell>
        </row>
      </sheetData>
      <sheetData sheetId="8521">
        <row r="1">
          <cell r="J1">
            <v>1.7453292519943295E-2</v>
          </cell>
        </row>
      </sheetData>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row r="1">
          <cell r="J1">
            <v>1.7453292519943295E-2</v>
          </cell>
        </row>
      </sheetData>
      <sheetData sheetId="8537"/>
      <sheetData sheetId="8538"/>
      <sheetData sheetId="8539">
        <row r="1">
          <cell r="J1">
            <v>1.7453292519943295E-2</v>
          </cell>
        </row>
      </sheetData>
      <sheetData sheetId="8540">
        <row r="1">
          <cell r="J1">
            <v>1.7453292519943295E-2</v>
          </cell>
        </row>
      </sheetData>
      <sheetData sheetId="8541">
        <row r="1">
          <cell r="J1">
            <v>1.7453292519943295E-2</v>
          </cell>
        </row>
      </sheetData>
      <sheetData sheetId="8542">
        <row r="1">
          <cell r="J1">
            <v>1.7453292519943295E-2</v>
          </cell>
        </row>
      </sheetData>
      <sheetData sheetId="8543">
        <row r="1">
          <cell r="J1">
            <v>1.7453292519943295E-2</v>
          </cell>
        </row>
      </sheetData>
      <sheetData sheetId="8544">
        <row r="1">
          <cell r="J1">
            <v>1.7453292519943295E-2</v>
          </cell>
        </row>
      </sheetData>
      <sheetData sheetId="8545">
        <row r="1">
          <cell r="J1">
            <v>1.7453292519943295E-2</v>
          </cell>
        </row>
      </sheetData>
      <sheetData sheetId="8546">
        <row r="1">
          <cell r="J1">
            <v>1.7453292519943295E-2</v>
          </cell>
        </row>
      </sheetData>
      <sheetData sheetId="8547">
        <row r="1">
          <cell r="J1">
            <v>1.7453292519943295E-2</v>
          </cell>
        </row>
      </sheetData>
      <sheetData sheetId="8548">
        <row r="1">
          <cell r="J1">
            <v>1.7453292519943295E-2</v>
          </cell>
        </row>
      </sheetData>
      <sheetData sheetId="8549">
        <row r="1">
          <cell r="J1">
            <v>1.7453292519943295E-2</v>
          </cell>
        </row>
      </sheetData>
      <sheetData sheetId="8550">
        <row r="1">
          <cell r="J1">
            <v>1.7453292519943295E-2</v>
          </cell>
        </row>
      </sheetData>
      <sheetData sheetId="8551">
        <row r="1">
          <cell r="J1">
            <v>1.7453292519943295E-2</v>
          </cell>
        </row>
      </sheetData>
      <sheetData sheetId="8552">
        <row r="1">
          <cell r="J1">
            <v>1.7453292519943295E-2</v>
          </cell>
        </row>
      </sheetData>
      <sheetData sheetId="8553">
        <row r="1">
          <cell r="J1">
            <v>1.7453292519943295E-2</v>
          </cell>
        </row>
      </sheetData>
      <sheetData sheetId="8554">
        <row r="1">
          <cell r="J1">
            <v>1.7453292519943295E-2</v>
          </cell>
        </row>
      </sheetData>
      <sheetData sheetId="8555">
        <row r="1">
          <cell r="J1">
            <v>1.7453292519943295E-2</v>
          </cell>
        </row>
      </sheetData>
      <sheetData sheetId="8556">
        <row r="1">
          <cell r="J1">
            <v>1.7453292519943295E-2</v>
          </cell>
        </row>
      </sheetData>
      <sheetData sheetId="8557">
        <row r="1">
          <cell r="J1">
            <v>1.7453292519943295E-2</v>
          </cell>
        </row>
      </sheetData>
      <sheetData sheetId="8558">
        <row r="1">
          <cell r="J1">
            <v>1.7453292519943295E-2</v>
          </cell>
        </row>
      </sheetData>
      <sheetData sheetId="8559">
        <row r="1">
          <cell r="J1">
            <v>1.7453292519943295E-2</v>
          </cell>
        </row>
      </sheetData>
      <sheetData sheetId="8560">
        <row r="1">
          <cell r="J1">
            <v>1.7453292519943295E-2</v>
          </cell>
        </row>
      </sheetData>
      <sheetData sheetId="8561">
        <row r="1">
          <cell r="J1">
            <v>1.7453292519943295E-2</v>
          </cell>
        </row>
      </sheetData>
      <sheetData sheetId="8562">
        <row r="1">
          <cell r="J1">
            <v>1.7453292519943295E-2</v>
          </cell>
        </row>
      </sheetData>
      <sheetData sheetId="8563">
        <row r="1">
          <cell r="J1">
            <v>1.7453292519943295E-2</v>
          </cell>
        </row>
      </sheetData>
      <sheetData sheetId="8564">
        <row r="1">
          <cell r="J1">
            <v>1.7453292519943295E-2</v>
          </cell>
        </row>
      </sheetData>
      <sheetData sheetId="8565">
        <row r="1">
          <cell r="J1">
            <v>1.7453292519943295E-2</v>
          </cell>
        </row>
      </sheetData>
      <sheetData sheetId="8566">
        <row r="1">
          <cell r="J1">
            <v>1.7453292519943295E-2</v>
          </cell>
        </row>
      </sheetData>
      <sheetData sheetId="8567">
        <row r="1">
          <cell r="J1">
            <v>1.7453292519943295E-2</v>
          </cell>
        </row>
      </sheetData>
      <sheetData sheetId="8568">
        <row r="1">
          <cell r="J1">
            <v>1.7453292519943295E-2</v>
          </cell>
        </row>
      </sheetData>
      <sheetData sheetId="8569">
        <row r="1">
          <cell r="J1">
            <v>1.7453292519943295E-2</v>
          </cell>
        </row>
      </sheetData>
      <sheetData sheetId="8570">
        <row r="1">
          <cell r="J1">
            <v>1.7453292519943295E-2</v>
          </cell>
        </row>
      </sheetData>
      <sheetData sheetId="8571">
        <row r="1">
          <cell r="J1">
            <v>1.7453292519943295E-2</v>
          </cell>
        </row>
      </sheetData>
      <sheetData sheetId="8572">
        <row r="1">
          <cell r="J1">
            <v>1.7453292519943295E-2</v>
          </cell>
        </row>
      </sheetData>
      <sheetData sheetId="8573">
        <row r="1">
          <cell r="J1">
            <v>1.7453292519943295E-2</v>
          </cell>
        </row>
      </sheetData>
      <sheetData sheetId="8574">
        <row r="1">
          <cell r="J1">
            <v>1.7453292519943295E-2</v>
          </cell>
        </row>
      </sheetData>
      <sheetData sheetId="8575">
        <row r="1">
          <cell r="J1">
            <v>1.7453292519943295E-2</v>
          </cell>
        </row>
      </sheetData>
      <sheetData sheetId="8576">
        <row r="1">
          <cell r="J1">
            <v>1.7453292519943295E-2</v>
          </cell>
        </row>
      </sheetData>
      <sheetData sheetId="8577">
        <row r="1">
          <cell r="J1">
            <v>1.7453292519943295E-2</v>
          </cell>
        </row>
      </sheetData>
      <sheetData sheetId="8578">
        <row r="1">
          <cell r="J1">
            <v>1.7453292519943295E-2</v>
          </cell>
        </row>
      </sheetData>
      <sheetData sheetId="8579">
        <row r="1">
          <cell r="J1">
            <v>1.7453292519943295E-2</v>
          </cell>
        </row>
      </sheetData>
      <sheetData sheetId="8580">
        <row r="1">
          <cell r="J1">
            <v>1.7453292519943295E-2</v>
          </cell>
        </row>
      </sheetData>
      <sheetData sheetId="8581">
        <row r="1">
          <cell r="J1">
            <v>1.7453292519943295E-2</v>
          </cell>
        </row>
      </sheetData>
      <sheetData sheetId="8582">
        <row r="1">
          <cell r="J1">
            <v>1.7453292519943295E-2</v>
          </cell>
        </row>
      </sheetData>
      <sheetData sheetId="8583">
        <row r="1">
          <cell r="J1">
            <v>1.7453292519943295E-2</v>
          </cell>
        </row>
      </sheetData>
      <sheetData sheetId="8584">
        <row r="1">
          <cell r="J1">
            <v>1.7453292519943295E-2</v>
          </cell>
        </row>
      </sheetData>
      <sheetData sheetId="8585">
        <row r="1">
          <cell r="J1">
            <v>1.7453292519943295E-2</v>
          </cell>
        </row>
      </sheetData>
      <sheetData sheetId="8586">
        <row r="1">
          <cell r="J1">
            <v>1.7453292519943295E-2</v>
          </cell>
        </row>
      </sheetData>
      <sheetData sheetId="8587">
        <row r="1">
          <cell r="J1">
            <v>1.7453292519943295E-2</v>
          </cell>
        </row>
      </sheetData>
      <sheetData sheetId="8588">
        <row r="1">
          <cell r="J1">
            <v>1.7453292519943295E-2</v>
          </cell>
        </row>
      </sheetData>
      <sheetData sheetId="8589">
        <row r="1">
          <cell r="J1">
            <v>1.7453292519943295E-2</v>
          </cell>
        </row>
      </sheetData>
      <sheetData sheetId="8590">
        <row r="1">
          <cell r="J1">
            <v>1.7453292519943295E-2</v>
          </cell>
        </row>
      </sheetData>
      <sheetData sheetId="8591">
        <row r="1">
          <cell r="J1">
            <v>1.7453292519943295E-2</v>
          </cell>
        </row>
      </sheetData>
      <sheetData sheetId="8592">
        <row r="1">
          <cell r="J1">
            <v>1.7453292519943295E-2</v>
          </cell>
        </row>
      </sheetData>
      <sheetData sheetId="8593">
        <row r="1">
          <cell r="J1">
            <v>1.7453292519943295E-2</v>
          </cell>
        </row>
      </sheetData>
      <sheetData sheetId="8594">
        <row r="1">
          <cell r="J1">
            <v>1.7453292519943295E-2</v>
          </cell>
        </row>
      </sheetData>
      <sheetData sheetId="8595">
        <row r="1">
          <cell r="J1">
            <v>1.7453292519943295E-2</v>
          </cell>
        </row>
      </sheetData>
      <sheetData sheetId="8596">
        <row r="1">
          <cell r="J1">
            <v>1.7453292519943295E-2</v>
          </cell>
        </row>
      </sheetData>
      <sheetData sheetId="8597">
        <row r="1">
          <cell r="J1">
            <v>1.7453292519943295E-2</v>
          </cell>
        </row>
      </sheetData>
      <sheetData sheetId="8598">
        <row r="1">
          <cell r="J1">
            <v>1.7453292519943295E-2</v>
          </cell>
        </row>
      </sheetData>
      <sheetData sheetId="8599">
        <row r="1">
          <cell r="J1">
            <v>1.7453292519943295E-2</v>
          </cell>
        </row>
      </sheetData>
      <sheetData sheetId="8600">
        <row r="1">
          <cell r="J1">
            <v>1.7453292519943295E-2</v>
          </cell>
        </row>
      </sheetData>
      <sheetData sheetId="8601">
        <row r="1">
          <cell r="J1">
            <v>1.7453292519943295E-2</v>
          </cell>
        </row>
      </sheetData>
      <sheetData sheetId="8602">
        <row r="1">
          <cell r="J1">
            <v>1.7453292519943295E-2</v>
          </cell>
        </row>
      </sheetData>
      <sheetData sheetId="8603">
        <row r="1">
          <cell r="J1">
            <v>1.7453292519943295E-2</v>
          </cell>
        </row>
      </sheetData>
      <sheetData sheetId="8604">
        <row r="1">
          <cell r="J1">
            <v>1.7453292519943295E-2</v>
          </cell>
        </row>
      </sheetData>
      <sheetData sheetId="8605"/>
      <sheetData sheetId="8606"/>
      <sheetData sheetId="8607">
        <row r="1">
          <cell r="J1">
            <v>1.7453292519943295E-2</v>
          </cell>
        </row>
      </sheetData>
      <sheetData sheetId="8608">
        <row r="1">
          <cell r="J1">
            <v>1.7453292519943295E-2</v>
          </cell>
        </row>
      </sheetData>
      <sheetData sheetId="8609">
        <row r="1">
          <cell r="J1">
            <v>1.7453292519943295E-2</v>
          </cell>
        </row>
      </sheetData>
      <sheetData sheetId="8610">
        <row r="1">
          <cell r="J1">
            <v>1.7453292519943295E-2</v>
          </cell>
        </row>
      </sheetData>
      <sheetData sheetId="8611">
        <row r="1">
          <cell r="J1">
            <v>1.7453292519943295E-2</v>
          </cell>
        </row>
      </sheetData>
      <sheetData sheetId="8612">
        <row r="1">
          <cell r="J1">
            <v>1.7453292519943295E-2</v>
          </cell>
        </row>
      </sheetData>
      <sheetData sheetId="8613">
        <row r="1">
          <cell r="J1">
            <v>1.7453292519943295E-2</v>
          </cell>
        </row>
      </sheetData>
      <sheetData sheetId="8614">
        <row r="1">
          <cell r="J1">
            <v>1.7453292519943295E-2</v>
          </cell>
        </row>
      </sheetData>
      <sheetData sheetId="8615">
        <row r="1">
          <cell r="J1">
            <v>1.7453292519943295E-2</v>
          </cell>
        </row>
      </sheetData>
      <sheetData sheetId="8616">
        <row r="1">
          <cell r="J1">
            <v>1.7453292519943295E-2</v>
          </cell>
        </row>
      </sheetData>
      <sheetData sheetId="8617">
        <row r="1">
          <cell r="J1">
            <v>1.7453292519943295E-2</v>
          </cell>
        </row>
      </sheetData>
      <sheetData sheetId="8618">
        <row r="1">
          <cell r="J1">
            <v>1.7453292519943295E-2</v>
          </cell>
        </row>
      </sheetData>
      <sheetData sheetId="8619">
        <row r="1">
          <cell r="J1">
            <v>1.7453292519943295E-2</v>
          </cell>
        </row>
      </sheetData>
      <sheetData sheetId="8620">
        <row r="1">
          <cell r="J1">
            <v>1.7453292519943295E-2</v>
          </cell>
        </row>
      </sheetData>
      <sheetData sheetId="8621">
        <row r="1">
          <cell r="J1">
            <v>1.7453292519943295E-2</v>
          </cell>
        </row>
      </sheetData>
      <sheetData sheetId="8622">
        <row r="1">
          <cell r="J1">
            <v>1.7453292519943295E-2</v>
          </cell>
        </row>
      </sheetData>
      <sheetData sheetId="8623">
        <row r="1">
          <cell r="J1">
            <v>1.7453292519943295E-2</v>
          </cell>
        </row>
      </sheetData>
      <sheetData sheetId="8624">
        <row r="1">
          <cell r="J1">
            <v>1.7453292519943295E-2</v>
          </cell>
        </row>
      </sheetData>
      <sheetData sheetId="8625">
        <row r="1">
          <cell r="J1">
            <v>1.7453292519943295E-2</v>
          </cell>
        </row>
      </sheetData>
      <sheetData sheetId="8626">
        <row r="1">
          <cell r="J1">
            <v>1.7453292519943295E-2</v>
          </cell>
        </row>
      </sheetData>
      <sheetData sheetId="8627">
        <row r="1">
          <cell r="J1">
            <v>1.7453292519943295E-2</v>
          </cell>
        </row>
      </sheetData>
      <sheetData sheetId="8628">
        <row r="1">
          <cell r="J1">
            <v>1.7453292519943295E-2</v>
          </cell>
        </row>
      </sheetData>
      <sheetData sheetId="8629">
        <row r="1">
          <cell r="J1">
            <v>1.7453292519943295E-2</v>
          </cell>
        </row>
      </sheetData>
      <sheetData sheetId="8630">
        <row r="1">
          <cell r="J1">
            <v>1.7453292519943295E-2</v>
          </cell>
        </row>
      </sheetData>
      <sheetData sheetId="8631">
        <row r="1">
          <cell r="J1">
            <v>1.7453292519943295E-2</v>
          </cell>
        </row>
      </sheetData>
      <sheetData sheetId="8632">
        <row r="1">
          <cell r="J1">
            <v>1.7453292519943295E-2</v>
          </cell>
        </row>
      </sheetData>
      <sheetData sheetId="8633">
        <row r="1">
          <cell r="J1">
            <v>1.7453292519943295E-2</v>
          </cell>
        </row>
      </sheetData>
      <sheetData sheetId="8634">
        <row r="1">
          <cell r="J1">
            <v>1.7453292519943295E-2</v>
          </cell>
        </row>
      </sheetData>
      <sheetData sheetId="8635">
        <row r="1">
          <cell r="J1">
            <v>1.7453292519943295E-2</v>
          </cell>
        </row>
      </sheetData>
      <sheetData sheetId="8636">
        <row r="1">
          <cell r="J1">
            <v>1.7453292519943295E-2</v>
          </cell>
        </row>
      </sheetData>
      <sheetData sheetId="8637">
        <row r="1">
          <cell r="J1">
            <v>1.7453292519943295E-2</v>
          </cell>
        </row>
      </sheetData>
      <sheetData sheetId="8638">
        <row r="1">
          <cell r="J1">
            <v>1.7453292519943295E-2</v>
          </cell>
        </row>
      </sheetData>
      <sheetData sheetId="8639">
        <row r="1">
          <cell r="J1">
            <v>1.7453292519943295E-2</v>
          </cell>
        </row>
      </sheetData>
      <sheetData sheetId="8640">
        <row r="1">
          <cell r="J1">
            <v>1.7453292519943295E-2</v>
          </cell>
        </row>
      </sheetData>
      <sheetData sheetId="8641">
        <row r="1">
          <cell r="J1">
            <v>1.7453292519943295E-2</v>
          </cell>
        </row>
      </sheetData>
      <sheetData sheetId="8642">
        <row r="1">
          <cell r="J1">
            <v>1.7453292519943295E-2</v>
          </cell>
        </row>
      </sheetData>
      <sheetData sheetId="8643">
        <row r="1">
          <cell r="J1">
            <v>1.7453292519943295E-2</v>
          </cell>
        </row>
      </sheetData>
      <sheetData sheetId="8644">
        <row r="1">
          <cell r="J1">
            <v>1.7453292519943295E-2</v>
          </cell>
        </row>
      </sheetData>
      <sheetData sheetId="8645">
        <row r="1">
          <cell r="J1">
            <v>1.7453292519943295E-2</v>
          </cell>
        </row>
      </sheetData>
      <sheetData sheetId="8646">
        <row r="1">
          <cell r="J1">
            <v>1.7453292519943295E-2</v>
          </cell>
        </row>
      </sheetData>
      <sheetData sheetId="8647">
        <row r="1">
          <cell r="J1">
            <v>1.7453292519943295E-2</v>
          </cell>
        </row>
      </sheetData>
      <sheetData sheetId="8648">
        <row r="1">
          <cell r="J1">
            <v>1.7453292519943295E-2</v>
          </cell>
        </row>
      </sheetData>
      <sheetData sheetId="8649">
        <row r="1">
          <cell r="J1">
            <v>1.7453292519943295E-2</v>
          </cell>
        </row>
      </sheetData>
      <sheetData sheetId="8650">
        <row r="1">
          <cell r="J1">
            <v>1.7453292519943295E-2</v>
          </cell>
        </row>
      </sheetData>
      <sheetData sheetId="8651">
        <row r="1">
          <cell r="J1">
            <v>1.7453292519943295E-2</v>
          </cell>
        </row>
      </sheetData>
      <sheetData sheetId="8652">
        <row r="1">
          <cell r="J1">
            <v>1.7453292519943295E-2</v>
          </cell>
        </row>
      </sheetData>
      <sheetData sheetId="8653">
        <row r="1">
          <cell r="J1">
            <v>1.7453292519943295E-2</v>
          </cell>
        </row>
      </sheetData>
      <sheetData sheetId="8654">
        <row r="1">
          <cell r="J1">
            <v>1.7453292519943295E-2</v>
          </cell>
        </row>
      </sheetData>
      <sheetData sheetId="8655">
        <row r="1">
          <cell r="J1">
            <v>1.7453292519943295E-2</v>
          </cell>
        </row>
      </sheetData>
      <sheetData sheetId="8656">
        <row r="1">
          <cell r="J1">
            <v>1.7453292519943295E-2</v>
          </cell>
        </row>
      </sheetData>
      <sheetData sheetId="8657"/>
      <sheetData sheetId="8658"/>
      <sheetData sheetId="8659"/>
      <sheetData sheetId="8660">
        <row r="1">
          <cell r="J1">
            <v>1.7453292519943295E-2</v>
          </cell>
        </row>
      </sheetData>
      <sheetData sheetId="8661">
        <row r="1">
          <cell r="J1">
            <v>1.7453292519943295E-2</v>
          </cell>
        </row>
      </sheetData>
      <sheetData sheetId="8662">
        <row r="1">
          <cell r="J1">
            <v>1.7453292519943295E-2</v>
          </cell>
        </row>
      </sheetData>
      <sheetData sheetId="8663"/>
      <sheetData sheetId="8664"/>
      <sheetData sheetId="8665">
        <row r="1">
          <cell r="J1">
            <v>1.7453292519943295E-2</v>
          </cell>
        </row>
      </sheetData>
      <sheetData sheetId="8666">
        <row r="1">
          <cell r="J1">
            <v>1.7453292519943295E-2</v>
          </cell>
        </row>
      </sheetData>
      <sheetData sheetId="8667">
        <row r="1">
          <cell r="J1">
            <v>1.7453292519943295E-2</v>
          </cell>
        </row>
      </sheetData>
      <sheetData sheetId="8668">
        <row r="1">
          <cell r="J1">
            <v>1.7453292519943295E-2</v>
          </cell>
        </row>
      </sheetData>
      <sheetData sheetId="8669"/>
      <sheetData sheetId="8670"/>
      <sheetData sheetId="8671"/>
      <sheetData sheetId="8672"/>
      <sheetData sheetId="8673">
        <row r="1">
          <cell r="J1">
            <v>1.7453292519943295E-2</v>
          </cell>
        </row>
      </sheetData>
      <sheetData sheetId="8674"/>
      <sheetData sheetId="8675">
        <row r="1">
          <cell r="J1">
            <v>1.7453292519943295E-2</v>
          </cell>
        </row>
      </sheetData>
      <sheetData sheetId="8676"/>
      <sheetData sheetId="8677">
        <row r="1">
          <cell r="J1">
            <v>1.7453292519943295E-2</v>
          </cell>
        </row>
      </sheetData>
      <sheetData sheetId="8678"/>
      <sheetData sheetId="8679"/>
      <sheetData sheetId="8680"/>
      <sheetData sheetId="8681"/>
      <sheetData sheetId="8682"/>
      <sheetData sheetId="8683">
        <row r="1">
          <cell r="J1">
            <v>1.7453292519943295E-2</v>
          </cell>
        </row>
      </sheetData>
      <sheetData sheetId="8684"/>
      <sheetData sheetId="8685">
        <row r="1">
          <cell r="J1">
            <v>1.7453292519943295E-2</v>
          </cell>
        </row>
      </sheetData>
      <sheetData sheetId="8686"/>
      <sheetData sheetId="8687">
        <row r="1">
          <cell r="J1">
            <v>1.7453292519943295E-2</v>
          </cell>
        </row>
      </sheetData>
      <sheetData sheetId="8688">
        <row r="1">
          <cell r="J1">
            <v>1.7453292519943295E-2</v>
          </cell>
        </row>
      </sheetData>
      <sheetData sheetId="8689">
        <row r="1">
          <cell r="J1">
            <v>1.7453292519943295E-2</v>
          </cell>
        </row>
      </sheetData>
      <sheetData sheetId="8690"/>
      <sheetData sheetId="8691">
        <row r="1">
          <cell r="J1">
            <v>1.7453292519943295E-2</v>
          </cell>
        </row>
      </sheetData>
      <sheetData sheetId="8692"/>
      <sheetData sheetId="8693">
        <row r="1">
          <cell r="J1">
            <v>1.7453292519943295E-2</v>
          </cell>
        </row>
      </sheetData>
      <sheetData sheetId="8694"/>
      <sheetData sheetId="8695">
        <row r="1">
          <cell r="J1">
            <v>1.7453292519943295E-2</v>
          </cell>
        </row>
      </sheetData>
      <sheetData sheetId="8696"/>
      <sheetData sheetId="8697">
        <row r="1">
          <cell r="J1">
            <v>1.7453292519943295E-2</v>
          </cell>
        </row>
      </sheetData>
      <sheetData sheetId="8698">
        <row r="1">
          <cell r="J1">
            <v>1.7453292519943295E-2</v>
          </cell>
        </row>
      </sheetData>
      <sheetData sheetId="8699"/>
      <sheetData sheetId="8700">
        <row r="1">
          <cell r="J1">
            <v>1.7453292519943295E-2</v>
          </cell>
        </row>
      </sheetData>
      <sheetData sheetId="8701">
        <row r="1">
          <cell r="J1">
            <v>1.7453292519943295E-2</v>
          </cell>
        </row>
      </sheetData>
      <sheetData sheetId="8702"/>
      <sheetData sheetId="8703">
        <row r="1">
          <cell r="J1">
            <v>1.7453292519943295E-2</v>
          </cell>
        </row>
      </sheetData>
      <sheetData sheetId="8704"/>
      <sheetData sheetId="8705">
        <row r="1">
          <cell r="J1">
            <v>1.7453292519943295E-2</v>
          </cell>
        </row>
      </sheetData>
      <sheetData sheetId="8706">
        <row r="1">
          <cell r="J1">
            <v>1.7453292519943295E-2</v>
          </cell>
        </row>
      </sheetData>
      <sheetData sheetId="8707">
        <row r="1">
          <cell r="J1">
            <v>1.7453292519943295E-2</v>
          </cell>
        </row>
      </sheetData>
      <sheetData sheetId="8708">
        <row r="1">
          <cell r="J1">
            <v>1.7453292519943295E-2</v>
          </cell>
        </row>
      </sheetData>
      <sheetData sheetId="8709">
        <row r="1">
          <cell r="J1">
            <v>1.7453292519943295E-2</v>
          </cell>
        </row>
      </sheetData>
      <sheetData sheetId="8710"/>
      <sheetData sheetId="8711">
        <row r="1">
          <cell r="J1">
            <v>1.7453292519943295E-2</v>
          </cell>
        </row>
      </sheetData>
      <sheetData sheetId="8712"/>
      <sheetData sheetId="8713"/>
      <sheetData sheetId="8714">
        <row r="1">
          <cell r="J1">
            <v>1.7453292519943295E-2</v>
          </cell>
        </row>
      </sheetData>
      <sheetData sheetId="8715"/>
      <sheetData sheetId="8716">
        <row r="1">
          <cell r="J1">
            <v>1.7453292519943295E-2</v>
          </cell>
        </row>
      </sheetData>
      <sheetData sheetId="8717"/>
      <sheetData sheetId="8718"/>
      <sheetData sheetId="8719">
        <row r="1">
          <cell r="J1">
            <v>1.7453292519943295E-2</v>
          </cell>
        </row>
      </sheetData>
      <sheetData sheetId="8720">
        <row r="1">
          <cell r="J1">
            <v>1.7453292519943295E-2</v>
          </cell>
        </row>
      </sheetData>
      <sheetData sheetId="8721"/>
      <sheetData sheetId="8722"/>
      <sheetData sheetId="8723"/>
      <sheetData sheetId="8724"/>
      <sheetData sheetId="8725">
        <row r="1">
          <cell r="J1">
            <v>1.7453292519943295E-2</v>
          </cell>
        </row>
      </sheetData>
      <sheetData sheetId="8726">
        <row r="1">
          <cell r="J1">
            <v>1.7453292519943295E-2</v>
          </cell>
        </row>
      </sheetData>
      <sheetData sheetId="8727"/>
      <sheetData sheetId="8728"/>
      <sheetData sheetId="8729"/>
      <sheetData sheetId="8730">
        <row r="1">
          <cell r="J1">
            <v>1.7453292519943295E-2</v>
          </cell>
        </row>
      </sheetData>
      <sheetData sheetId="8731">
        <row r="1">
          <cell r="J1">
            <v>1.7453292519943295E-2</v>
          </cell>
        </row>
      </sheetData>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row r="1">
          <cell r="J1">
            <v>1.7453292519943295E-2</v>
          </cell>
        </row>
      </sheetData>
      <sheetData sheetId="8840">
        <row r="1">
          <cell r="J1">
            <v>1.7453292519943295E-2</v>
          </cell>
        </row>
      </sheetData>
      <sheetData sheetId="8841">
        <row r="1">
          <cell r="J1">
            <v>1.7453292519943295E-2</v>
          </cell>
        </row>
      </sheetData>
      <sheetData sheetId="8842">
        <row r="1">
          <cell r="J1">
            <v>1.7453292519943295E-2</v>
          </cell>
        </row>
      </sheetData>
      <sheetData sheetId="8843">
        <row r="1">
          <cell r="J1">
            <v>1.7453292519943295E-2</v>
          </cell>
        </row>
      </sheetData>
      <sheetData sheetId="8844">
        <row r="1">
          <cell r="J1">
            <v>1.7453292519943295E-2</v>
          </cell>
        </row>
      </sheetData>
      <sheetData sheetId="8845">
        <row r="1">
          <cell r="J1">
            <v>1.7453292519943295E-2</v>
          </cell>
        </row>
      </sheetData>
      <sheetData sheetId="8846">
        <row r="1">
          <cell r="J1">
            <v>1.7453292519943295E-2</v>
          </cell>
        </row>
      </sheetData>
      <sheetData sheetId="8847">
        <row r="1">
          <cell r="J1">
            <v>1.7453292519943295E-2</v>
          </cell>
        </row>
      </sheetData>
      <sheetData sheetId="8848">
        <row r="1">
          <cell r="J1">
            <v>1.7453292519943295E-2</v>
          </cell>
        </row>
      </sheetData>
      <sheetData sheetId="8849">
        <row r="1">
          <cell r="J1">
            <v>1.7453292519943295E-2</v>
          </cell>
        </row>
      </sheetData>
      <sheetData sheetId="8850">
        <row r="1">
          <cell r="J1">
            <v>1.7453292519943295E-2</v>
          </cell>
        </row>
      </sheetData>
      <sheetData sheetId="8851">
        <row r="1">
          <cell r="J1">
            <v>1.7453292519943295E-2</v>
          </cell>
        </row>
      </sheetData>
      <sheetData sheetId="8852">
        <row r="1">
          <cell r="J1">
            <v>1.7453292519943295E-2</v>
          </cell>
        </row>
      </sheetData>
      <sheetData sheetId="8853">
        <row r="1">
          <cell r="J1">
            <v>1.7453292519943295E-2</v>
          </cell>
        </row>
      </sheetData>
      <sheetData sheetId="8854">
        <row r="1">
          <cell r="J1">
            <v>1.7453292519943295E-2</v>
          </cell>
        </row>
      </sheetData>
      <sheetData sheetId="8855">
        <row r="1">
          <cell r="J1">
            <v>1.7453292519943295E-2</v>
          </cell>
        </row>
      </sheetData>
      <sheetData sheetId="8856">
        <row r="1">
          <cell r="J1">
            <v>1.7453292519943295E-2</v>
          </cell>
        </row>
      </sheetData>
      <sheetData sheetId="8857">
        <row r="1">
          <cell r="J1">
            <v>1.7453292519943295E-2</v>
          </cell>
        </row>
      </sheetData>
      <sheetData sheetId="8858">
        <row r="1">
          <cell r="J1">
            <v>1.7453292519943295E-2</v>
          </cell>
        </row>
      </sheetData>
      <sheetData sheetId="8859">
        <row r="1">
          <cell r="J1">
            <v>1.7453292519943295E-2</v>
          </cell>
        </row>
      </sheetData>
      <sheetData sheetId="8860">
        <row r="1">
          <cell r="J1">
            <v>1.7453292519943295E-2</v>
          </cell>
        </row>
      </sheetData>
      <sheetData sheetId="8861">
        <row r="1">
          <cell r="J1">
            <v>1.7453292519943295E-2</v>
          </cell>
        </row>
      </sheetData>
      <sheetData sheetId="8862">
        <row r="1">
          <cell r="J1">
            <v>1.7453292519943295E-2</v>
          </cell>
        </row>
      </sheetData>
      <sheetData sheetId="8863">
        <row r="1">
          <cell r="J1">
            <v>1.7453292519943295E-2</v>
          </cell>
        </row>
      </sheetData>
      <sheetData sheetId="8864">
        <row r="1">
          <cell r="J1">
            <v>1.7453292519943295E-2</v>
          </cell>
        </row>
      </sheetData>
      <sheetData sheetId="8865">
        <row r="1">
          <cell r="J1">
            <v>1.7453292519943295E-2</v>
          </cell>
        </row>
      </sheetData>
      <sheetData sheetId="8866">
        <row r="1">
          <cell r="J1">
            <v>1.7453292519943295E-2</v>
          </cell>
        </row>
      </sheetData>
      <sheetData sheetId="8867">
        <row r="1">
          <cell r="J1">
            <v>1.7453292519943295E-2</v>
          </cell>
        </row>
      </sheetData>
      <sheetData sheetId="8868">
        <row r="1">
          <cell r="J1">
            <v>1.7453292519943295E-2</v>
          </cell>
        </row>
      </sheetData>
      <sheetData sheetId="8869">
        <row r="1">
          <cell r="J1">
            <v>1.7453292519943295E-2</v>
          </cell>
        </row>
      </sheetData>
      <sheetData sheetId="8870">
        <row r="1">
          <cell r="J1">
            <v>1.7453292519943295E-2</v>
          </cell>
        </row>
      </sheetData>
      <sheetData sheetId="8871">
        <row r="1">
          <cell r="J1">
            <v>1.7453292519943295E-2</v>
          </cell>
        </row>
      </sheetData>
      <sheetData sheetId="8872">
        <row r="1">
          <cell r="J1">
            <v>1.7453292519943295E-2</v>
          </cell>
        </row>
      </sheetData>
      <sheetData sheetId="8873">
        <row r="1">
          <cell r="J1">
            <v>1.7453292519943295E-2</v>
          </cell>
        </row>
      </sheetData>
      <sheetData sheetId="8874">
        <row r="1">
          <cell r="J1">
            <v>1.7453292519943295E-2</v>
          </cell>
        </row>
      </sheetData>
      <sheetData sheetId="8875">
        <row r="1">
          <cell r="J1">
            <v>1.7453292519943295E-2</v>
          </cell>
        </row>
      </sheetData>
      <sheetData sheetId="8876">
        <row r="1">
          <cell r="J1">
            <v>1.7453292519943295E-2</v>
          </cell>
        </row>
      </sheetData>
      <sheetData sheetId="8877">
        <row r="1">
          <cell r="J1">
            <v>1.7453292519943295E-2</v>
          </cell>
        </row>
      </sheetData>
      <sheetData sheetId="8878">
        <row r="1">
          <cell r="J1">
            <v>1.7453292519943295E-2</v>
          </cell>
        </row>
      </sheetData>
      <sheetData sheetId="8879">
        <row r="1">
          <cell r="J1">
            <v>1.7453292519943295E-2</v>
          </cell>
        </row>
      </sheetData>
      <sheetData sheetId="8880">
        <row r="1">
          <cell r="J1">
            <v>1.7453292519943295E-2</v>
          </cell>
        </row>
      </sheetData>
      <sheetData sheetId="8881">
        <row r="1">
          <cell r="J1">
            <v>1.7453292519943295E-2</v>
          </cell>
        </row>
      </sheetData>
      <sheetData sheetId="8882">
        <row r="1">
          <cell r="J1">
            <v>1.7453292519943295E-2</v>
          </cell>
        </row>
      </sheetData>
      <sheetData sheetId="8883">
        <row r="1">
          <cell r="J1">
            <v>1.7453292519943295E-2</v>
          </cell>
        </row>
      </sheetData>
      <sheetData sheetId="8884">
        <row r="1">
          <cell r="J1">
            <v>1.7453292519943295E-2</v>
          </cell>
        </row>
      </sheetData>
      <sheetData sheetId="8885">
        <row r="1">
          <cell r="J1">
            <v>1.7453292519943295E-2</v>
          </cell>
        </row>
      </sheetData>
      <sheetData sheetId="8886">
        <row r="1">
          <cell r="J1">
            <v>1.7453292519943295E-2</v>
          </cell>
        </row>
      </sheetData>
      <sheetData sheetId="8887">
        <row r="1">
          <cell r="J1">
            <v>1.7453292519943295E-2</v>
          </cell>
        </row>
      </sheetData>
      <sheetData sheetId="8888">
        <row r="1">
          <cell r="J1">
            <v>1.7453292519943295E-2</v>
          </cell>
        </row>
      </sheetData>
      <sheetData sheetId="8889">
        <row r="1">
          <cell r="J1">
            <v>1.7453292519943295E-2</v>
          </cell>
        </row>
      </sheetData>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ow r="1">
          <cell r="J1">
            <v>1.7453292519943295E-2</v>
          </cell>
        </row>
      </sheetData>
      <sheetData sheetId="8896">
        <row r="1">
          <cell r="J1">
            <v>1.7453292519943295E-2</v>
          </cell>
        </row>
      </sheetData>
      <sheetData sheetId="8897">
        <row r="1">
          <cell r="J1">
            <v>1.7453292519943295E-2</v>
          </cell>
        </row>
      </sheetData>
      <sheetData sheetId="8898">
        <row r="1">
          <cell r="J1">
            <v>1.7453292519943295E-2</v>
          </cell>
        </row>
      </sheetData>
      <sheetData sheetId="8899">
        <row r="1">
          <cell r="J1">
            <v>1.7453292519943295E-2</v>
          </cell>
        </row>
      </sheetData>
      <sheetData sheetId="8900">
        <row r="1">
          <cell r="J1">
            <v>1.7453292519943295E-2</v>
          </cell>
        </row>
      </sheetData>
      <sheetData sheetId="8901">
        <row r="1">
          <cell r="J1">
            <v>1.7453292519943295E-2</v>
          </cell>
        </row>
      </sheetData>
      <sheetData sheetId="8902">
        <row r="1">
          <cell r="J1">
            <v>1.7453292519943295E-2</v>
          </cell>
        </row>
      </sheetData>
      <sheetData sheetId="8903">
        <row r="1">
          <cell r="J1">
            <v>1.7453292519943295E-2</v>
          </cell>
        </row>
      </sheetData>
      <sheetData sheetId="8904">
        <row r="1">
          <cell r="J1">
            <v>1.7453292519943295E-2</v>
          </cell>
        </row>
      </sheetData>
      <sheetData sheetId="8905">
        <row r="1">
          <cell r="J1">
            <v>1.7453292519943295E-2</v>
          </cell>
        </row>
      </sheetData>
      <sheetData sheetId="8906">
        <row r="1">
          <cell r="J1">
            <v>1.7453292519943295E-2</v>
          </cell>
        </row>
      </sheetData>
      <sheetData sheetId="8907">
        <row r="1">
          <cell r="J1">
            <v>1.7453292519943295E-2</v>
          </cell>
        </row>
      </sheetData>
      <sheetData sheetId="8908">
        <row r="1">
          <cell r="J1">
            <v>1.7453292519943295E-2</v>
          </cell>
        </row>
      </sheetData>
      <sheetData sheetId="8909">
        <row r="1">
          <cell r="J1">
            <v>1.7453292519943295E-2</v>
          </cell>
        </row>
      </sheetData>
      <sheetData sheetId="8910">
        <row r="1">
          <cell r="J1">
            <v>1.7453292519943295E-2</v>
          </cell>
        </row>
      </sheetData>
      <sheetData sheetId="8911">
        <row r="1">
          <cell r="J1">
            <v>1.7453292519943295E-2</v>
          </cell>
        </row>
      </sheetData>
      <sheetData sheetId="8912">
        <row r="1">
          <cell r="J1">
            <v>1.7453292519943295E-2</v>
          </cell>
        </row>
      </sheetData>
      <sheetData sheetId="8913">
        <row r="1">
          <cell r="J1">
            <v>1.7453292519943295E-2</v>
          </cell>
        </row>
      </sheetData>
      <sheetData sheetId="8914">
        <row r="1">
          <cell r="J1">
            <v>1.7453292519943295E-2</v>
          </cell>
        </row>
      </sheetData>
      <sheetData sheetId="8915">
        <row r="1">
          <cell r="J1">
            <v>1.7453292519943295E-2</v>
          </cell>
        </row>
      </sheetData>
      <sheetData sheetId="8916">
        <row r="1">
          <cell r="J1">
            <v>1.7453292519943295E-2</v>
          </cell>
        </row>
      </sheetData>
      <sheetData sheetId="8917">
        <row r="1">
          <cell r="J1">
            <v>1.7453292519943295E-2</v>
          </cell>
        </row>
      </sheetData>
      <sheetData sheetId="8918">
        <row r="1">
          <cell r="J1">
            <v>1.7453292519943295E-2</v>
          </cell>
        </row>
      </sheetData>
      <sheetData sheetId="8919">
        <row r="1">
          <cell r="J1">
            <v>1.7453292519943295E-2</v>
          </cell>
        </row>
      </sheetData>
      <sheetData sheetId="8920">
        <row r="1">
          <cell r="J1">
            <v>1.7453292519943295E-2</v>
          </cell>
        </row>
      </sheetData>
      <sheetData sheetId="8921">
        <row r="1">
          <cell r="J1">
            <v>1.7453292519943295E-2</v>
          </cell>
        </row>
      </sheetData>
      <sheetData sheetId="8922">
        <row r="1">
          <cell r="J1">
            <v>1.7453292519943295E-2</v>
          </cell>
        </row>
      </sheetData>
      <sheetData sheetId="8923">
        <row r="1">
          <cell r="J1">
            <v>1.7453292519943295E-2</v>
          </cell>
        </row>
      </sheetData>
      <sheetData sheetId="8924">
        <row r="1">
          <cell r="J1">
            <v>1.7453292519943295E-2</v>
          </cell>
        </row>
      </sheetData>
      <sheetData sheetId="8925">
        <row r="1">
          <cell r="J1">
            <v>1.7453292519943295E-2</v>
          </cell>
        </row>
      </sheetData>
      <sheetData sheetId="8926">
        <row r="1">
          <cell r="J1">
            <v>1.7453292519943295E-2</v>
          </cell>
        </row>
      </sheetData>
      <sheetData sheetId="8927">
        <row r="1">
          <cell r="J1">
            <v>1.7453292519943295E-2</v>
          </cell>
        </row>
      </sheetData>
      <sheetData sheetId="8928">
        <row r="1">
          <cell r="J1">
            <v>1.7453292519943295E-2</v>
          </cell>
        </row>
      </sheetData>
      <sheetData sheetId="8929">
        <row r="1">
          <cell r="J1">
            <v>1.7453292519943295E-2</v>
          </cell>
        </row>
      </sheetData>
      <sheetData sheetId="8930">
        <row r="1">
          <cell r="J1">
            <v>1.7453292519943295E-2</v>
          </cell>
        </row>
      </sheetData>
      <sheetData sheetId="8931">
        <row r="1">
          <cell r="J1">
            <v>1.7453292519943295E-2</v>
          </cell>
        </row>
      </sheetData>
      <sheetData sheetId="8932">
        <row r="1">
          <cell r="J1">
            <v>1.7453292519943295E-2</v>
          </cell>
        </row>
      </sheetData>
      <sheetData sheetId="8933">
        <row r="1">
          <cell r="J1">
            <v>1.7453292519943295E-2</v>
          </cell>
        </row>
      </sheetData>
      <sheetData sheetId="8934">
        <row r="1">
          <cell r="J1">
            <v>1.7453292519943295E-2</v>
          </cell>
        </row>
      </sheetData>
      <sheetData sheetId="8935">
        <row r="1">
          <cell r="J1">
            <v>1.7453292519943295E-2</v>
          </cell>
        </row>
      </sheetData>
      <sheetData sheetId="8936">
        <row r="1">
          <cell r="J1">
            <v>1.7453292519943295E-2</v>
          </cell>
        </row>
      </sheetData>
      <sheetData sheetId="8937">
        <row r="1">
          <cell r="J1">
            <v>1.7453292519943295E-2</v>
          </cell>
        </row>
      </sheetData>
      <sheetData sheetId="8938">
        <row r="1">
          <cell r="J1">
            <v>1.7453292519943295E-2</v>
          </cell>
        </row>
      </sheetData>
      <sheetData sheetId="8939">
        <row r="1">
          <cell r="J1">
            <v>1.7453292519943295E-2</v>
          </cell>
        </row>
      </sheetData>
      <sheetData sheetId="8940">
        <row r="1">
          <cell r="J1">
            <v>1.7453292519943295E-2</v>
          </cell>
        </row>
      </sheetData>
      <sheetData sheetId="8941">
        <row r="1">
          <cell r="J1">
            <v>1.7453292519943295E-2</v>
          </cell>
        </row>
      </sheetData>
      <sheetData sheetId="8942">
        <row r="1">
          <cell r="J1">
            <v>1.7453292519943295E-2</v>
          </cell>
        </row>
      </sheetData>
      <sheetData sheetId="8943">
        <row r="1">
          <cell r="J1">
            <v>1.7453292519943295E-2</v>
          </cell>
        </row>
      </sheetData>
      <sheetData sheetId="8944">
        <row r="1">
          <cell r="J1">
            <v>1.7453292519943295E-2</v>
          </cell>
        </row>
      </sheetData>
      <sheetData sheetId="8945">
        <row r="1">
          <cell r="J1">
            <v>1.7453292519943295E-2</v>
          </cell>
        </row>
      </sheetData>
      <sheetData sheetId="8946">
        <row r="1">
          <cell r="J1">
            <v>1.7453292519943295E-2</v>
          </cell>
        </row>
      </sheetData>
      <sheetData sheetId="8947">
        <row r="1">
          <cell r="J1">
            <v>1.7453292519943295E-2</v>
          </cell>
        </row>
      </sheetData>
      <sheetData sheetId="8948">
        <row r="1">
          <cell r="J1">
            <v>1.7453292519943295E-2</v>
          </cell>
        </row>
      </sheetData>
      <sheetData sheetId="8949">
        <row r="1">
          <cell r="J1">
            <v>1.7453292519943295E-2</v>
          </cell>
        </row>
      </sheetData>
      <sheetData sheetId="8950">
        <row r="1">
          <cell r="J1">
            <v>1.7453292519943295E-2</v>
          </cell>
        </row>
      </sheetData>
      <sheetData sheetId="8951">
        <row r="1">
          <cell r="J1">
            <v>1.7453292519943295E-2</v>
          </cell>
        </row>
      </sheetData>
      <sheetData sheetId="8952">
        <row r="1">
          <cell r="J1">
            <v>1.7453292519943295E-2</v>
          </cell>
        </row>
      </sheetData>
      <sheetData sheetId="8953">
        <row r="1">
          <cell r="J1">
            <v>1.7453292519943295E-2</v>
          </cell>
        </row>
      </sheetData>
      <sheetData sheetId="8954">
        <row r="1">
          <cell r="J1">
            <v>1.7453292519943295E-2</v>
          </cell>
        </row>
      </sheetData>
      <sheetData sheetId="8955">
        <row r="1">
          <cell r="J1">
            <v>1.7453292519943295E-2</v>
          </cell>
        </row>
      </sheetData>
      <sheetData sheetId="8956">
        <row r="1">
          <cell r="J1">
            <v>1.7453292519943295E-2</v>
          </cell>
        </row>
      </sheetData>
      <sheetData sheetId="8957">
        <row r="1">
          <cell r="J1">
            <v>1.7453292519943295E-2</v>
          </cell>
        </row>
      </sheetData>
      <sheetData sheetId="8958">
        <row r="1">
          <cell r="J1">
            <v>1.7453292519943295E-2</v>
          </cell>
        </row>
      </sheetData>
      <sheetData sheetId="8959">
        <row r="1">
          <cell r="J1">
            <v>1.7453292519943295E-2</v>
          </cell>
        </row>
      </sheetData>
      <sheetData sheetId="8960">
        <row r="1">
          <cell r="J1">
            <v>1.7453292519943295E-2</v>
          </cell>
        </row>
      </sheetData>
      <sheetData sheetId="8961">
        <row r="1">
          <cell r="J1">
            <v>1.7453292519943295E-2</v>
          </cell>
        </row>
      </sheetData>
      <sheetData sheetId="8962">
        <row r="1">
          <cell r="J1">
            <v>1.7453292519943295E-2</v>
          </cell>
        </row>
      </sheetData>
      <sheetData sheetId="8963">
        <row r="1">
          <cell r="J1">
            <v>1.7453292519943295E-2</v>
          </cell>
        </row>
      </sheetData>
      <sheetData sheetId="8964">
        <row r="1">
          <cell r="J1">
            <v>1.7453292519943295E-2</v>
          </cell>
        </row>
      </sheetData>
      <sheetData sheetId="8965">
        <row r="1">
          <cell r="J1">
            <v>1.7453292519943295E-2</v>
          </cell>
        </row>
      </sheetData>
      <sheetData sheetId="8966">
        <row r="1">
          <cell r="J1">
            <v>1.7453292519943295E-2</v>
          </cell>
        </row>
      </sheetData>
      <sheetData sheetId="8967">
        <row r="1">
          <cell r="J1">
            <v>1.7453292519943295E-2</v>
          </cell>
        </row>
      </sheetData>
      <sheetData sheetId="8968">
        <row r="1">
          <cell r="J1">
            <v>1.7453292519943295E-2</v>
          </cell>
        </row>
      </sheetData>
      <sheetData sheetId="8969">
        <row r="1">
          <cell r="J1">
            <v>1.7453292519943295E-2</v>
          </cell>
        </row>
      </sheetData>
      <sheetData sheetId="8970">
        <row r="1">
          <cell r="J1">
            <v>1.7453292519943295E-2</v>
          </cell>
        </row>
      </sheetData>
      <sheetData sheetId="8971">
        <row r="1">
          <cell r="J1">
            <v>1.7453292519943295E-2</v>
          </cell>
        </row>
      </sheetData>
      <sheetData sheetId="8972">
        <row r="1">
          <cell r="J1">
            <v>1.7453292519943295E-2</v>
          </cell>
        </row>
      </sheetData>
      <sheetData sheetId="8973">
        <row r="1">
          <cell r="J1">
            <v>1.7453292519943295E-2</v>
          </cell>
        </row>
      </sheetData>
      <sheetData sheetId="8974">
        <row r="1">
          <cell r="J1">
            <v>1.7453292519943295E-2</v>
          </cell>
        </row>
      </sheetData>
      <sheetData sheetId="8975">
        <row r="1">
          <cell r="J1">
            <v>1.7453292519943295E-2</v>
          </cell>
        </row>
      </sheetData>
      <sheetData sheetId="8976">
        <row r="1">
          <cell r="J1">
            <v>1.7453292519943295E-2</v>
          </cell>
        </row>
      </sheetData>
      <sheetData sheetId="8977">
        <row r="1">
          <cell r="J1">
            <v>1.7453292519943295E-2</v>
          </cell>
        </row>
      </sheetData>
      <sheetData sheetId="8978">
        <row r="1">
          <cell r="J1">
            <v>1.7453292519943295E-2</v>
          </cell>
        </row>
      </sheetData>
      <sheetData sheetId="8979">
        <row r="1">
          <cell r="J1">
            <v>1.7453292519943295E-2</v>
          </cell>
        </row>
      </sheetData>
      <sheetData sheetId="8980">
        <row r="1">
          <cell r="J1">
            <v>1.7453292519943295E-2</v>
          </cell>
        </row>
      </sheetData>
      <sheetData sheetId="8981">
        <row r="1">
          <cell r="J1">
            <v>1.7453292519943295E-2</v>
          </cell>
        </row>
      </sheetData>
      <sheetData sheetId="8982">
        <row r="1">
          <cell r="J1">
            <v>1.7453292519943295E-2</v>
          </cell>
        </row>
      </sheetData>
      <sheetData sheetId="8983">
        <row r="1">
          <cell r="J1">
            <v>1.7453292519943295E-2</v>
          </cell>
        </row>
      </sheetData>
      <sheetData sheetId="8984">
        <row r="1">
          <cell r="J1">
            <v>1.7453292519943295E-2</v>
          </cell>
        </row>
      </sheetData>
      <sheetData sheetId="8985">
        <row r="1">
          <cell r="J1">
            <v>1.7453292519943295E-2</v>
          </cell>
        </row>
      </sheetData>
      <sheetData sheetId="8986">
        <row r="1">
          <cell r="J1">
            <v>1.7453292519943295E-2</v>
          </cell>
        </row>
      </sheetData>
      <sheetData sheetId="8987">
        <row r="1">
          <cell r="J1">
            <v>1.7453292519943295E-2</v>
          </cell>
        </row>
      </sheetData>
      <sheetData sheetId="8988">
        <row r="1">
          <cell r="J1">
            <v>1.7453292519943295E-2</v>
          </cell>
        </row>
      </sheetData>
      <sheetData sheetId="8989">
        <row r="1">
          <cell r="J1">
            <v>1.7453292519943295E-2</v>
          </cell>
        </row>
      </sheetData>
      <sheetData sheetId="8990">
        <row r="1">
          <cell r="J1">
            <v>1.7453292519943295E-2</v>
          </cell>
        </row>
      </sheetData>
      <sheetData sheetId="8991">
        <row r="1">
          <cell r="J1">
            <v>1.7453292519943295E-2</v>
          </cell>
        </row>
      </sheetData>
      <sheetData sheetId="8992">
        <row r="1">
          <cell r="J1">
            <v>1.7453292519943295E-2</v>
          </cell>
        </row>
      </sheetData>
      <sheetData sheetId="8993">
        <row r="1">
          <cell r="J1">
            <v>1.7453292519943295E-2</v>
          </cell>
        </row>
      </sheetData>
      <sheetData sheetId="8994">
        <row r="1">
          <cell r="J1">
            <v>1.7453292519943295E-2</v>
          </cell>
        </row>
      </sheetData>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row r="1">
          <cell r="J1">
            <v>1.7453292519943295E-2</v>
          </cell>
        </row>
      </sheetData>
      <sheetData sheetId="9011">
        <row r="1">
          <cell r="J1">
            <v>1.7453292519943295E-2</v>
          </cell>
        </row>
      </sheetData>
      <sheetData sheetId="9012">
        <row r="1">
          <cell r="J1">
            <v>1.7453292519943295E-2</v>
          </cell>
        </row>
      </sheetData>
      <sheetData sheetId="9013">
        <row r="1">
          <cell r="J1">
            <v>1.7453292519943295E-2</v>
          </cell>
        </row>
      </sheetData>
      <sheetData sheetId="9014">
        <row r="1">
          <cell r="J1">
            <v>1.7453292519943295E-2</v>
          </cell>
        </row>
      </sheetData>
      <sheetData sheetId="9015">
        <row r="1">
          <cell r="J1">
            <v>1.7453292519943295E-2</v>
          </cell>
        </row>
      </sheetData>
      <sheetData sheetId="9016">
        <row r="1">
          <cell r="J1">
            <v>1.7453292519943295E-2</v>
          </cell>
        </row>
      </sheetData>
      <sheetData sheetId="9017">
        <row r="1">
          <cell r="J1">
            <v>1.7453292519943295E-2</v>
          </cell>
        </row>
      </sheetData>
      <sheetData sheetId="9018">
        <row r="1">
          <cell r="J1">
            <v>1.7453292519943295E-2</v>
          </cell>
        </row>
      </sheetData>
      <sheetData sheetId="9019">
        <row r="1">
          <cell r="J1">
            <v>1.7453292519943295E-2</v>
          </cell>
        </row>
      </sheetData>
      <sheetData sheetId="9020">
        <row r="1">
          <cell r="J1">
            <v>1.7453292519943295E-2</v>
          </cell>
        </row>
      </sheetData>
      <sheetData sheetId="9021">
        <row r="1">
          <cell r="J1">
            <v>1.7453292519943295E-2</v>
          </cell>
        </row>
      </sheetData>
      <sheetData sheetId="9022">
        <row r="1">
          <cell r="J1">
            <v>1.7453292519943295E-2</v>
          </cell>
        </row>
      </sheetData>
      <sheetData sheetId="9023">
        <row r="1">
          <cell r="J1">
            <v>1.7453292519943295E-2</v>
          </cell>
        </row>
      </sheetData>
      <sheetData sheetId="9024">
        <row r="1">
          <cell r="J1">
            <v>1.7453292519943295E-2</v>
          </cell>
        </row>
      </sheetData>
      <sheetData sheetId="9025">
        <row r="1">
          <cell r="J1">
            <v>1.7453292519943295E-2</v>
          </cell>
        </row>
      </sheetData>
      <sheetData sheetId="9026">
        <row r="1">
          <cell r="J1">
            <v>1.7453292519943295E-2</v>
          </cell>
        </row>
      </sheetData>
      <sheetData sheetId="9027">
        <row r="1">
          <cell r="J1">
            <v>1.7453292519943295E-2</v>
          </cell>
        </row>
      </sheetData>
      <sheetData sheetId="9028">
        <row r="1">
          <cell r="J1">
            <v>1.7453292519943295E-2</v>
          </cell>
        </row>
      </sheetData>
      <sheetData sheetId="9029">
        <row r="1">
          <cell r="J1">
            <v>1.7453292519943295E-2</v>
          </cell>
        </row>
      </sheetData>
      <sheetData sheetId="9030">
        <row r="1">
          <cell r="J1">
            <v>1.7453292519943295E-2</v>
          </cell>
        </row>
      </sheetData>
      <sheetData sheetId="9031">
        <row r="1">
          <cell r="J1">
            <v>1.7453292519943295E-2</v>
          </cell>
        </row>
      </sheetData>
      <sheetData sheetId="9032">
        <row r="1">
          <cell r="J1">
            <v>1.7453292519943295E-2</v>
          </cell>
        </row>
      </sheetData>
      <sheetData sheetId="9033">
        <row r="1">
          <cell r="J1">
            <v>1.7453292519943295E-2</v>
          </cell>
        </row>
      </sheetData>
      <sheetData sheetId="9034">
        <row r="1">
          <cell r="J1">
            <v>1.7453292519943295E-2</v>
          </cell>
        </row>
      </sheetData>
      <sheetData sheetId="9035">
        <row r="1">
          <cell r="J1">
            <v>1.7453292519943295E-2</v>
          </cell>
        </row>
      </sheetData>
      <sheetData sheetId="9036">
        <row r="1">
          <cell r="J1">
            <v>1.7453292519943295E-2</v>
          </cell>
        </row>
      </sheetData>
      <sheetData sheetId="9037">
        <row r="1">
          <cell r="J1">
            <v>1.7453292519943295E-2</v>
          </cell>
        </row>
      </sheetData>
      <sheetData sheetId="9038">
        <row r="1">
          <cell r="J1">
            <v>1.7453292519943295E-2</v>
          </cell>
        </row>
      </sheetData>
      <sheetData sheetId="9039">
        <row r="1">
          <cell r="J1">
            <v>1.7453292519943295E-2</v>
          </cell>
        </row>
      </sheetData>
      <sheetData sheetId="9040">
        <row r="1">
          <cell r="J1">
            <v>1.7453292519943295E-2</v>
          </cell>
        </row>
      </sheetData>
      <sheetData sheetId="9041">
        <row r="1">
          <cell r="J1">
            <v>1.7453292519943295E-2</v>
          </cell>
        </row>
      </sheetData>
      <sheetData sheetId="9042">
        <row r="1">
          <cell r="J1">
            <v>1.7453292519943295E-2</v>
          </cell>
        </row>
      </sheetData>
      <sheetData sheetId="9043">
        <row r="1">
          <cell r="J1">
            <v>1.7453292519943295E-2</v>
          </cell>
        </row>
      </sheetData>
      <sheetData sheetId="9044">
        <row r="1">
          <cell r="J1">
            <v>1.7453292519943295E-2</v>
          </cell>
        </row>
      </sheetData>
      <sheetData sheetId="9045">
        <row r="1">
          <cell r="J1">
            <v>1.7453292519943295E-2</v>
          </cell>
        </row>
      </sheetData>
      <sheetData sheetId="9046">
        <row r="1">
          <cell r="J1">
            <v>1.7453292519943295E-2</v>
          </cell>
        </row>
      </sheetData>
      <sheetData sheetId="9047">
        <row r="1">
          <cell r="J1">
            <v>1.7453292519943295E-2</v>
          </cell>
        </row>
      </sheetData>
      <sheetData sheetId="9048">
        <row r="1">
          <cell r="J1">
            <v>1.7453292519943295E-2</v>
          </cell>
        </row>
      </sheetData>
      <sheetData sheetId="9049">
        <row r="1">
          <cell r="J1">
            <v>1.7453292519943295E-2</v>
          </cell>
        </row>
      </sheetData>
      <sheetData sheetId="9050">
        <row r="1">
          <cell r="J1">
            <v>1.7453292519943295E-2</v>
          </cell>
        </row>
      </sheetData>
      <sheetData sheetId="9051">
        <row r="1">
          <cell r="J1">
            <v>1.7453292519943295E-2</v>
          </cell>
        </row>
      </sheetData>
      <sheetData sheetId="9052">
        <row r="1">
          <cell r="J1">
            <v>1.7453292519943295E-2</v>
          </cell>
        </row>
      </sheetData>
      <sheetData sheetId="9053">
        <row r="1">
          <cell r="J1">
            <v>1.7453292519943295E-2</v>
          </cell>
        </row>
      </sheetData>
      <sheetData sheetId="9054">
        <row r="1">
          <cell r="J1">
            <v>1.7453292519943295E-2</v>
          </cell>
        </row>
      </sheetData>
      <sheetData sheetId="9055">
        <row r="1">
          <cell r="J1">
            <v>1.7453292519943295E-2</v>
          </cell>
        </row>
      </sheetData>
      <sheetData sheetId="9056">
        <row r="1">
          <cell r="J1">
            <v>1.7453292519943295E-2</v>
          </cell>
        </row>
      </sheetData>
      <sheetData sheetId="9057">
        <row r="1">
          <cell r="J1">
            <v>1.7453292519943295E-2</v>
          </cell>
        </row>
      </sheetData>
      <sheetData sheetId="9058">
        <row r="1">
          <cell r="J1">
            <v>1.7453292519943295E-2</v>
          </cell>
        </row>
      </sheetData>
      <sheetData sheetId="9059">
        <row r="1">
          <cell r="J1">
            <v>1.7453292519943295E-2</v>
          </cell>
        </row>
      </sheetData>
      <sheetData sheetId="9060">
        <row r="1">
          <cell r="J1">
            <v>1.7453292519943295E-2</v>
          </cell>
        </row>
      </sheetData>
      <sheetData sheetId="9061">
        <row r="1">
          <cell r="J1">
            <v>1.7453292519943295E-2</v>
          </cell>
        </row>
      </sheetData>
      <sheetData sheetId="9062">
        <row r="1">
          <cell r="J1">
            <v>1.7453292519943295E-2</v>
          </cell>
        </row>
      </sheetData>
      <sheetData sheetId="9063">
        <row r="1">
          <cell r="J1">
            <v>1.7453292519943295E-2</v>
          </cell>
        </row>
      </sheetData>
      <sheetData sheetId="9064">
        <row r="1">
          <cell r="J1">
            <v>1.7453292519943295E-2</v>
          </cell>
        </row>
      </sheetData>
      <sheetData sheetId="9065">
        <row r="1">
          <cell r="J1">
            <v>1.7453292519943295E-2</v>
          </cell>
        </row>
      </sheetData>
      <sheetData sheetId="9066">
        <row r="1">
          <cell r="J1">
            <v>1.7453292519943295E-2</v>
          </cell>
        </row>
      </sheetData>
      <sheetData sheetId="9067">
        <row r="1">
          <cell r="J1">
            <v>1.7453292519943295E-2</v>
          </cell>
        </row>
      </sheetData>
      <sheetData sheetId="9068">
        <row r="1">
          <cell r="J1">
            <v>1.7453292519943295E-2</v>
          </cell>
        </row>
      </sheetData>
      <sheetData sheetId="9069">
        <row r="1">
          <cell r="J1">
            <v>1.7453292519943295E-2</v>
          </cell>
        </row>
      </sheetData>
      <sheetData sheetId="9070">
        <row r="1">
          <cell r="J1">
            <v>1.7453292519943295E-2</v>
          </cell>
        </row>
      </sheetData>
      <sheetData sheetId="9071">
        <row r="1">
          <cell r="J1">
            <v>1.7453292519943295E-2</v>
          </cell>
        </row>
      </sheetData>
      <sheetData sheetId="9072">
        <row r="1">
          <cell r="J1">
            <v>1.7453292519943295E-2</v>
          </cell>
        </row>
      </sheetData>
      <sheetData sheetId="9073">
        <row r="1">
          <cell r="J1">
            <v>1.7453292519943295E-2</v>
          </cell>
        </row>
      </sheetData>
      <sheetData sheetId="9074">
        <row r="1">
          <cell r="J1">
            <v>1.7453292519943295E-2</v>
          </cell>
        </row>
      </sheetData>
      <sheetData sheetId="9075">
        <row r="1">
          <cell r="J1">
            <v>1.7453292519943295E-2</v>
          </cell>
        </row>
      </sheetData>
      <sheetData sheetId="9076">
        <row r="1">
          <cell r="J1">
            <v>1.7453292519943295E-2</v>
          </cell>
        </row>
      </sheetData>
      <sheetData sheetId="9077">
        <row r="1">
          <cell r="J1">
            <v>1.7453292519943295E-2</v>
          </cell>
        </row>
      </sheetData>
      <sheetData sheetId="9078">
        <row r="1">
          <cell r="J1">
            <v>1.7453292519943295E-2</v>
          </cell>
        </row>
      </sheetData>
      <sheetData sheetId="9079">
        <row r="1">
          <cell r="J1">
            <v>1.7453292519943295E-2</v>
          </cell>
        </row>
      </sheetData>
      <sheetData sheetId="9080">
        <row r="1">
          <cell r="J1">
            <v>1.7453292519943295E-2</v>
          </cell>
        </row>
      </sheetData>
      <sheetData sheetId="9081">
        <row r="1">
          <cell r="J1">
            <v>1.7453292519943295E-2</v>
          </cell>
        </row>
      </sheetData>
      <sheetData sheetId="9082">
        <row r="1">
          <cell r="J1">
            <v>1.7453292519943295E-2</v>
          </cell>
        </row>
      </sheetData>
      <sheetData sheetId="9083">
        <row r="1">
          <cell r="J1">
            <v>1.7453292519943295E-2</v>
          </cell>
        </row>
      </sheetData>
      <sheetData sheetId="9084">
        <row r="1">
          <cell r="J1">
            <v>1.7453292519943295E-2</v>
          </cell>
        </row>
      </sheetData>
      <sheetData sheetId="9085">
        <row r="1">
          <cell r="J1">
            <v>1.7453292519943295E-2</v>
          </cell>
        </row>
      </sheetData>
      <sheetData sheetId="9086">
        <row r="1">
          <cell r="J1">
            <v>1.7453292519943295E-2</v>
          </cell>
        </row>
      </sheetData>
      <sheetData sheetId="9087">
        <row r="1">
          <cell r="J1">
            <v>1.7453292519943295E-2</v>
          </cell>
        </row>
      </sheetData>
      <sheetData sheetId="9088">
        <row r="1">
          <cell r="J1">
            <v>1.7453292519943295E-2</v>
          </cell>
        </row>
      </sheetData>
      <sheetData sheetId="9089">
        <row r="1">
          <cell r="J1">
            <v>1.7453292519943295E-2</v>
          </cell>
        </row>
      </sheetData>
      <sheetData sheetId="9090">
        <row r="1">
          <cell r="J1">
            <v>1.7453292519943295E-2</v>
          </cell>
        </row>
      </sheetData>
      <sheetData sheetId="9091">
        <row r="1">
          <cell r="J1">
            <v>1.7453292519943295E-2</v>
          </cell>
        </row>
      </sheetData>
      <sheetData sheetId="9092">
        <row r="1">
          <cell r="J1">
            <v>1.7453292519943295E-2</v>
          </cell>
        </row>
      </sheetData>
      <sheetData sheetId="9093">
        <row r="1">
          <cell r="J1">
            <v>1.7453292519943295E-2</v>
          </cell>
        </row>
      </sheetData>
      <sheetData sheetId="9094">
        <row r="1">
          <cell r="J1">
            <v>1.7453292519943295E-2</v>
          </cell>
        </row>
      </sheetData>
      <sheetData sheetId="9095">
        <row r="1">
          <cell r="J1">
            <v>1.7453292519943295E-2</v>
          </cell>
        </row>
      </sheetData>
      <sheetData sheetId="9096">
        <row r="1">
          <cell r="J1">
            <v>1.7453292519943295E-2</v>
          </cell>
        </row>
      </sheetData>
      <sheetData sheetId="9097">
        <row r="1">
          <cell r="J1">
            <v>1.7453292519943295E-2</v>
          </cell>
        </row>
      </sheetData>
      <sheetData sheetId="9098">
        <row r="1">
          <cell r="J1">
            <v>1.7453292519943295E-2</v>
          </cell>
        </row>
      </sheetData>
      <sheetData sheetId="9099">
        <row r="1">
          <cell r="J1">
            <v>1.7453292519943295E-2</v>
          </cell>
        </row>
      </sheetData>
      <sheetData sheetId="9100">
        <row r="1">
          <cell r="J1">
            <v>1.7453292519943295E-2</v>
          </cell>
        </row>
      </sheetData>
      <sheetData sheetId="9101">
        <row r="1">
          <cell r="J1">
            <v>1.7453292519943295E-2</v>
          </cell>
        </row>
      </sheetData>
      <sheetData sheetId="9102">
        <row r="1">
          <cell r="J1">
            <v>1.7453292519943295E-2</v>
          </cell>
        </row>
      </sheetData>
      <sheetData sheetId="9103">
        <row r="1">
          <cell r="J1">
            <v>1.7453292519943295E-2</v>
          </cell>
        </row>
      </sheetData>
      <sheetData sheetId="9104">
        <row r="1">
          <cell r="J1">
            <v>1.7453292519943295E-2</v>
          </cell>
        </row>
      </sheetData>
      <sheetData sheetId="9105">
        <row r="1">
          <cell r="J1">
            <v>1.7453292519943295E-2</v>
          </cell>
        </row>
      </sheetData>
      <sheetData sheetId="9106">
        <row r="1">
          <cell r="J1">
            <v>1.7453292519943295E-2</v>
          </cell>
        </row>
      </sheetData>
      <sheetData sheetId="9107">
        <row r="1">
          <cell r="J1">
            <v>1.7453292519943295E-2</v>
          </cell>
        </row>
      </sheetData>
      <sheetData sheetId="9108">
        <row r="1">
          <cell r="J1">
            <v>1.7453292519943295E-2</v>
          </cell>
        </row>
      </sheetData>
      <sheetData sheetId="9109">
        <row r="1">
          <cell r="J1">
            <v>1.7453292519943295E-2</v>
          </cell>
        </row>
      </sheetData>
      <sheetData sheetId="9110">
        <row r="1">
          <cell r="J1">
            <v>1.7453292519943295E-2</v>
          </cell>
        </row>
      </sheetData>
      <sheetData sheetId="9111">
        <row r="1">
          <cell r="J1">
            <v>1.7453292519943295E-2</v>
          </cell>
        </row>
      </sheetData>
      <sheetData sheetId="9112">
        <row r="1">
          <cell r="J1">
            <v>1.7453292519943295E-2</v>
          </cell>
        </row>
      </sheetData>
      <sheetData sheetId="9113">
        <row r="1">
          <cell r="J1">
            <v>1.7453292519943295E-2</v>
          </cell>
        </row>
      </sheetData>
      <sheetData sheetId="9114">
        <row r="1">
          <cell r="J1">
            <v>1.7453292519943295E-2</v>
          </cell>
        </row>
      </sheetData>
      <sheetData sheetId="9115">
        <row r="1">
          <cell r="J1">
            <v>1.7453292519943295E-2</v>
          </cell>
        </row>
      </sheetData>
      <sheetData sheetId="9116">
        <row r="1">
          <cell r="J1">
            <v>1.7453292519943295E-2</v>
          </cell>
        </row>
      </sheetData>
      <sheetData sheetId="9117">
        <row r="1">
          <cell r="J1">
            <v>1.7453292519943295E-2</v>
          </cell>
        </row>
      </sheetData>
      <sheetData sheetId="9118">
        <row r="1">
          <cell r="J1">
            <v>1.7453292519943295E-2</v>
          </cell>
        </row>
      </sheetData>
      <sheetData sheetId="9119">
        <row r="1">
          <cell r="J1">
            <v>1.7453292519943295E-2</v>
          </cell>
        </row>
      </sheetData>
      <sheetData sheetId="9120">
        <row r="1">
          <cell r="J1">
            <v>1.7453292519943295E-2</v>
          </cell>
        </row>
      </sheetData>
      <sheetData sheetId="9121">
        <row r="1">
          <cell r="J1">
            <v>1.7453292519943295E-2</v>
          </cell>
        </row>
      </sheetData>
      <sheetData sheetId="9122">
        <row r="1">
          <cell r="J1">
            <v>1.7453292519943295E-2</v>
          </cell>
        </row>
      </sheetData>
      <sheetData sheetId="9123">
        <row r="1">
          <cell r="J1">
            <v>1.7453292519943295E-2</v>
          </cell>
        </row>
      </sheetData>
      <sheetData sheetId="9124">
        <row r="1">
          <cell r="J1">
            <v>1.7453292519943295E-2</v>
          </cell>
        </row>
      </sheetData>
      <sheetData sheetId="9125">
        <row r="1">
          <cell r="J1">
            <v>1.7453292519943295E-2</v>
          </cell>
        </row>
      </sheetData>
      <sheetData sheetId="9126">
        <row r="1">
          <cell r="J1">
            <v>1.7453292519943295E-2</v>
          </cell>
        </row>
      </sheetData>
      <sheetData sheetId="9127">
        <row r="1">
          <cell r="J1">
            <v>1.7453292519943295E-2</v>
          </cell>
        </row>
      </sheetData>
      <sheetData sheetId="9128">
        <row r="1">
          <cell r="J1">
            <v>1.7453292519943295E-2</v>
          </cell>
        </row>
      </sheetData>
      <sheetData sheetId="9129">
        <row r="1">
          <cell r="J1">
            <v>1.7453292519943295E-2</v>
          </cell>
        </row>
      </sheetData>
      <sheetData sheetId="9130">
        <row r="1">
          <cell r="J1">
            <v>1.7453292519943295E-2</v>
          </cell>
        </row>
      </sheetData>
      <sheetData sheetId="9131">
        <row r="1">
          <cell r="J1">
            <v>1.7453292519943295E-2</v>
          </cell>
        </row>
      </sheetData>
      <sheetData sheetId="9132">
        <row r="1">
          <cell r="J1">
            <v>1.7453292519943295E-2</v>
          </cell>
        </row>
      </sheetData>
      <sheetData sheetId="9133">
        <row r="1">
          <cell r="J1">
            <v>1.7453292519943295E-2</v>
          </cell>
        </row>
      </sheetData>
      <sheetData sheetId="9134">
        <row r="1">
          <cell r="J1">
            <v>1.7453292519943295E-2</v>
          </cell>
        </row>
      </sheetData>
      <sheetData sheetId="9135">
        <row r="1">
          <cell r="J1">
            <v>1.7453292519943295E-2</v>
          </cell>
        </row>
      </sheetData>
      <sheetData sheetId="9136">
        <row r="1">
          <cell r="J1">
            <v>1.7453292519943295E-2</v>
          </cell>
        </row>
      </sheetData>
      <sheetData sheetId="9137">
        <row r="1">
          <cell r="J1">
            <v>1.7453292519943295E-2</v>
          </cell>
        </row>
      </sheetData>
      <sheetData sheetId="9138">
        <row r="1">
          <cell r="J1">
            <v>1.7453292519943295E-2</v>
          </cell>
        </row>
      </sheetData>
      <sheetData sheetId="9139">
        <row r="1">
          <cell r="J1">
            <v>1.7453292519943295E-2</v>
          </cell>
        </row>
      </sheetData>
      <sheetData sheetId="9140">
        <row r="1">
          <cell r="J1">
            <v>1.7453292519943295E-2</v>
          </cell>
        </row>
      </sheetData>
      <sheetData sheetId="9141">
        <row r="1">
          <cell r="J1">
            <v>1.7453292519943295E-2</v>
          </cell>
        </row>
      </sheetData>
      <sheetData sheetId="9142">
        <row r="1">
          <cell r="J1">
            <v>1.7453292519943295E-2</v>
          </cell>
        </row>
      </sheetData>
      <sheetData sheetId="9143">
        <row r="1">
          <cell r="J1">
            <v>1.7453292519943295E-2</v>
          </cell>
        </row>
      </sheetData>
      <sheetData sheetId="9144">
        <row r="1">
          <cell r="J1">
            <v>1.7453292519943295E-2</v>
          </cell>
        </row>
      </sheetData>
      <sheetData sheetId="9145">
        <row r="1">
          <cell r="J1">
            <v>1.7453292519943295E-2</v>
          </cell>
        </row>
      </sheetData>
      <sheetData sheetId="9146">
        <row r="1">
          <cell r="J1">
            <v>1.7453292519943295E-2</v>
          </cell>
        </row>
      </sheetData>
      <sheetData sheetId="9147">
        <row r="1">
          <cell r="J1">
            <v>1.7453292519943295E-2</v>
          </cell>
        </row>
      </sheetData>
      <sheetData sheetId="9148">
        <row r="1">
          <cell r="J1">
            <v>1.7453292519943295E-2</v>
          </cell>
        </row>
      </sheetData>
      <sheetData sheetId="9149">
        <row r="1">
          <cell r="J1">
            <v>1.7453292519943295E-2</v>
          </cell>
        </row>
      </sheetData>
      <sheetData sheetId="9150">
        <row r="1">
          <cell r="J1">
            <v>1.7453292519943295E-2</v>
          </cell>
        </row>
      </sheetData>
      <sheetData sheetId="9151">
        <row r="1">
          <cell r="J1">
            <v>1.7453292519943295E-2</v>
          </cell>
        </row>
      </sheetData>
      <sheetData sheetId="9152">
        <row r="1">
          <cell r="J1">
            <v>1.7453292519943295E-2</v>
          </cell>
        </row>
      </sheetData>
      <sheetData sheetId="9153">
        <row r="1">
          <cell r="J1">
            <v>1.7453292519943295E-2</v>
          </cell>
        </row>
      </sheetData>
      <sheetData sheetId="9154">
        <row r="1">
          <cell r="J1">
            <v>1.7453292519943295E-2</v>
          </cell>
        </row>
      </sheetData>
      <sheetData sheetId="9155">
        <row r="1">
          <cell r="J1">
            <v>1.7453292519943295E-2</v>
          </cell>
        </row>
      </sheetData>
      <sheetData sheetId="9156">
        <row r="1">
          <cell r="J1">
            <v>1.7453292519943295E-2</v>
          </cell>
        </row>
      </sheetData>
      <sheetData sheetId="9157">
        <row r="1">
          <cell r="J1">
            <v>1.7453292519943295E-2</v>
          </cell>
        </row>
      </sheetData>
      <sheetData sheetId="9158">
        <row r="1">
          <cell r="J1">
            <v>1.7453292519943295E-2</v>
          </cell>
        </row>
      </sheetData>
      <sheetData sheetId="9159">
        <row r="1">
          <cell r="J1">
            <v>1.7453292519943295E-2</v>
          </cell>
        </row>
      </sheetData>
      <sheetData sheetId="9160">
        <row r="1">
          <cell r="J1">
            <v>1.7453292519943295E-2</v>
          </cell>
        </row>
      </sheetData>
      <sheetData sheetId="9161">
        <row r="1">
          <cell r="J1">
            <v>1.7453292519943295E-2</v>
          </cell>
        </row>
      </sheetData>
      <sheetData sheetId="9162">
        <row r="1">
          <cell r="J1">
            <v>1.7453292519943295E-2</v>
          </cell>
        </row>
      </sheetData>
      <sheetData sheetId="9163">
        <row r="1">
          <cell r="J1">
            <v>1.7453292519943295E-2</v>
          </cell>
        </row>
      </sheetData>
      <sheetData sheetId="9164">
        <row r="1">
          <cell r="J1">
            <v>1.7453292519943295E-2</v>
          </cell>
        </row>
      </sheetData>
      <sheetData sheetId="9165">
        <row r="1">
          <cell r="J1">
            <v>1.7453292519943295E-2</v>
          </cell>
        </row>
      </sheetData>
      <sheetData sheetId="9166">
        <row r="1">
          <cell r="J1">
            <v>1.7453292519943295E-2</v>
          </cell>
        </row>
      </sheetData>
      <sheetData sheetId="9167">
        <row r="1">
          <cell r="J1">
            <v>1.7453292519943295E-2</v>
          </cell>
        </row>
      </sheetData>
      <sheetData sheetId="9168">
        <row r="1">
          <cell r="J1">
            <v>1.7453292519943295E-2</v>
          </cell>
        </row>
      </sheetData>
      <sheetData sheetId="9169">
        <row r="1">
          <cell r="J1">
            <v>1.7453292519943295E-2</v>
          </cell>
        </row>
      </sheetData>
      <sheetData sheetId="9170">
        <row r="1">
          <cell r="J1">
            <v>1.7453292519943295E-2</v>
          </cell>
        </row>
      </sheetData>
      <sheetData sheetId="9171">
        <row r="1">
          <cell r="J1">
            <v>1.7453292519943295E-2</v>
          </cell>
        </row>
      </sheetData>
      <sheetData sheetId="9172">
        <row r="1">
          <cell r="J1">
            <v>1.7453292519943295E-2</v>
          </cell>
        </row>
      </sheetData>
      <sheetData sheetId="9173">
        <row r="1">
          <cell r="J1">
            <v>1.7453292519943295E-2</v>
          </cell>
        </row>
      </sheetData>
      <sheetData sheetId="9174">
        <row r="1">
          <cell r="J1">
            <v>1.7453292519943295E-2</v>
          </cell>
        </row>
      </sheetData>
      <sheetData sheetId="9175">
        <row r="1">
          <cell r="J1">
            <v>1.7453292519943295E-2</v>
          </cell>
        </row>
      </sheetData>
      <sheetData sheetId="9176">
        <row r="1">
          <cell r="J1">
            <v>1.7453292519943295E-2</v>
          </cell>
        </row>
      </sheetData>
      <sheetData sheetId="9177">
        <row r="1">
          <cell r="J1">
            <v>1.7453292519943295E-2</v>
          </cell>
        </row>
      </sheetData>
      <sheetData sheetId="9178">
        <row r="1">
          <cell r="J1">
            <v>1.7453292519943295E-2</v>
          </cell>
        </row>
      </sheetData>
      <sheetData sheetId="9179">
        <row r="1">
          <cell r="J1">
            <v>1.7453292519943295E-2</v>
          </cell>
        </row>
      </sheetData>
      <sheetData sheetId="9180">
        <row r="1">
          <cell r="J1">
            <v>1.7453292519943295E-2</v>
          </cell>
        </row>
      </sheetData>
      <sheetData sheetId="9181">
        <row r="1">
          <cell r="J1">
            <v>1.7453292519943295E-2</v>
          </cell>
        </row>
      </sheetData>
      <sheetData sheetId="9182">
        <row r="1">
          <cell r="J1">
            <v>1.7453292519943295E-2</v>
          </cell>
        </row>
      </sheetData>
      <sheetData sheetId="9183">
        <row r="1">
          <cell r="J1">
            <v>1.7453292519943295E-2</v>
          </cell>
        </row>
      </sheetData>
      <sheetData sheetId="9184">
        <row r="1">
          <cell r="J1">
            <v>1.7453292519943295E-2</v>
          </cell>
        </row>
      </sheetData>
      <sheetData sheetId="9185">
        <row r="1">
          <cell r="J1">
            <v>1.7453292519943295E-2</v>
          </cell>
        </row>
      </sheetData>
      <sheetData sheetId="9186">
        <row r="1">
          <cell r="J1">
            <v>1.7453292519943295E-2</v>
          </cell>
        </row>
      </sheetData>
      <sheetData sheetId="9187">
        <row r="1">
          <cell r="J1">
            <v>1.7453292519943295E-2</v>
          </cell>
        </row>
      </sheetData>
      <sheetData sheetId="9188">
        <row r="1">
          <cell r="J1">
            <v>1.7453292519943295E-2</v>
          </cell>
        </row>
      </sheetData>
      <sheetData sheetId="9189">
        <row r="1">
          <cell r="J1">
            <v>1.7453292519943295E-2</v>
          </cell>
        </row>
      </sheetData>
      <sheetData sheetId="9190">
        <row r="1">
          <cell r="J1">
            <v>1.7453292519943295E-2</v>
          </cell>
        </row>
      </sheetData>
      <sheetData sheetId="9191">
        <row r="1">
          <cell r="J1">
            <v>1.7453292519943295E-2</v>
          </cell>
        </row>
      </sheetData>
      <sheetData sheetId="9192">
        <row r="1">
          <cell r="J1">
            <v>1.7453292519943295E-2</v>
          </cell>
        </row>
      </sheetData>
      <sheetData sheetId="9193">
        <row r="1">
          <cell r="J1">
            <v>1.7453292519943295E-2</v>
          </cell>
        </row>
      </sheetData>
      <sheetData sheetId="9194">
        <row r="1">
          <cell r="J1">
            <v>1.7453292519943295E-2</v>
          </cell>
        </row>
      </sheetData>
      <sheetData sheetId="9195">
        <row r="1">
          <cell r="J1">
            <v>1.7453292519943295E-2</v>
          </cell>
        </row>
      </sheetData>
      <sheetData sheetId="9196">
        <row r="1">
          <cell r="J1">
            <v>1.7453292519943295E-2</v>
          </cell>
        </row>
      </sheetData>
      <sheetData sheetId="9197">
        <row r="1">
          <cell r="J1">
            <v>1.7453292519943295E-2</v>
          </cell>
        </row>
      </sheetData>
      <sheetData sheetId="9198">
        <row r="1">
          <cell r="J1">
            <v>1.7453292519943295E-2</v>
          </cell>
        </row>
      </sheetData>
      <sheetData sheetId="9199">
        <row r="1">
          <cell r="J1">
            <v>1.7453292519943295E-2</v>
          </cell>
        </row>
      </sheetData>
      <sheetData sheetId="9200">
        <row r="1">
          <cell r="J1">
            <v>1.7453292519943295E-2</v>
          </cell>
        </row>
      </sheetData>
      <sheetData sheetId="9201">
        <row r="1">
          <cell r="J1">
            <v>1.7453292519943295E-2</v>
          </cell>
        </row>
      </sheetData>
      <sheetData sheetId="9202">
        <row r="1">
          <cell r="J1">
            <v>1.7453292519943295E-2</v>
          </cell>
        </row>
      </sheetData>
      <sheetData sheetId="9203">
        <row r="1">
          <cell r="J1">
            <v>1.7453292519943295E-2</v>
          </cell>
        </row>
      </sheetData>
      <sheetData sheetId="9204">
        <row r="1">
          <cell r="J1">
            <v>1.7453292519943295E-2</v>
          </cell>
        </row>
      </sheetData>
      <sheetData sheetId="9205">
        <row r="1">
          <cell r="J1">
            <v>1.7453292519943295E-2</v>
          </cell>
        </row>
      </sheetData>
      <sheetData sheetId="9206">
        <row r="1">
          <cell r="J1">
            <v>1.7453292519943295E-2</v>
          </cell>
        </row>
      </sheetData>
      <sheetData sheetId="9207">
        <row r="1">
          <cell r="J1">
            <v>1.7453292519943295E-2</v>
          </cell>
        </row>
      </sheetData>
      <sheetData sheetId="9208">
        <row r="1">
          <cell r="J1">
            <v>1.7453292519943295E-2</v>
          </cell>
        </row>
      </sheetData>
      <sheetData sheetId="9209">
        <row r="1">
          <cell r="J1">
            <v>1.7453292519943295E-2</v>
          </cell>
        </row>
      </sheetData>
      <sheetData sheetId="9210">
        <row r="1">
          <cell r="J1">
            <v>1.7453292519943295E-2</v>
          </cell>
        </row>
      </sheetData>
      <sheetData sheetId="9211">
        <row r="1">
          <cell r="J1">
            <v>1.7453292519943295E-2</v>
          </cell>
        </row>
      </sheetData>
      <sheetData sheetId="9212">
        <row r="1">
          <cell r="J1">
            <v>1.7453292519943295E-2</v>
          </cell>
        </row>
      </sheetData>
      <sheetData sheetId="9213">
        <row r="1">
          <cell r="J1">
            <v>1.7453292519943295E-2</v>
          </cell>
        </row>
      </sheetData>
      <sheetData sheetId="9214">
        <row r="1">
          <cell r="J1">
            <v>1.7453292519943295E-2</v>
          </cell>
        </row>
      </sheetData>
      <sheetData sheetId="9215">
        <row r="1">
          <cell r="J1">
            <v>1.7453292519943295E-2</v>
          </cell>
        </row>
      </sheetData>
      <sheetData sheetId="9216">
        <row r="1">
          <cell r="J1">
            <v>1.7453292519943295E-2</v>
          </cell>
        </row>
      </sheetData>
      <sheetData sheetId="9217">
        <row r="1">
          <cell r="J1">
            <v>1.7453292519943295E-2</v>
          </cell>
        </row>
      </sheetData>
      <sheetData sheetId="9218">
        <row r="1">
          <cell r="J1">
            <v>1.7453292519943295E-2</v>
          </cell>
        </row>
      </sheetData>
      <sheetData sheetId="9219">
        <row r="1">
          <cell r="J1">
            <v>1.7453292519943295E-2</v>
          </cell>
        </row>
      </sheetData>
      <sheetData sheetId="9220">
        <row r="1">
          <cell r="J1">
            <v>1.7453292519943295E-2</v>
          </cell>
        </row>
      </sheetData>
      <sheetData sheetId="9221">
        <row r="1">
          <cell r="J1">
            <v>1.7453292519943295E-2</v>
          </cell>
        </row>
      </sheetData>
      <sheetData sheetId="9222">
        <row r="1">
          <cell r="J1">
            <v>1.7453292519943295E-2</v>
          </cell>
        </row>
      </sheetData>
      <sheetData sheetId="9223">
        <row r="1">
          <cell r="J1">
            <v>1.7453292519943295E-2</v>
          </cell>
        </row>
      </sheetData>
      <sheetData sheetId="9224">
        <row r="1">
          <cell r="J1">
            <v>1.7453292519943295E-2</v>
          </cell>
        </row>
      </sheetData>
      <sheetData sheetId="9225">
        <row r="1">
          <cell r="J1">
            <v>1.7453292519943295E-2</v>
          </cell>
        </row>
      </sheetData>
      <sheetData sheetId="9226">
        <row r="1">
          <cell r="J1">
            <v>1.7453292519943295E-2</v>
          </cell>
        </row>
      </sheetData>
      <sheetData sheetId="9227">
        <row r="1">
          <cell r="J1">
            <v>1.7453292519943295E-2</v>
          </cell>
        </row>
      </sheetData>
      <sheetData sheetId="9228">
        <row r="1">
          <cell r="J1">
            <v>1.7453292519943295E-2</v>
          </cell>
        </row>
      </sheetData>
      <sheetData sheetId="9229">
        <row r="1">
          <cell r="J1">
            <v>1.7453292519943295E-2</v>
          </cell>
        </row>
      </sheetData>
      <sheetData sheetId="9230">
        <row r="1">
          <cell r="J1">
            <v>1.7453292519943295E-2</v>
          </cell>
        </row>
      </sheetData>
      <sheetData sheetId="9231">
        <row r="1">
          <cell r="J1">
            <v>1.7453292519943295E-2</v>
          </cell>
        </row>
      </sheetData>
      <sheetData sheetId="9232">
        <row r="1">
          <cell r="J1">
            <v>1.7453292519943295E-2</v>
          </cell>
        </row>
      </sheetData>
      <sheetData sheetId="9233">
        <row r="1">
          <cell r="J1">
            <v>1.7453292519943295E-2</v>
          </cell>
        </row>
      </sheetData>
      <sheetData sheetId="9234">
        <row r="1">
          <cell r="J1">
            <v>1.7453292519943295E-2</v>
          </cell>
        </row>
      </sheetData>
      <sheetData sheetId="9235">
        <row r="1">
          <cell r="J1">
            <v>1.7453292519943295E-2</v>
          </cell>
        </row>
      </sheetData>
      <sheetData sheetId="9236">
        <row r="1">
          <cell r="J1">
            <v>1.7453292519943295E-2</v>
          </cell>
        </row>
      </sheetData>
      <sheetData sheetId="9237">
        <row r="1">
          <cell r="J1">
            <v>1.7453292519943295E-2</v>
          </cell>
        </row>
      </sheetData>
      <sheetData sheetId="9238">
        <row r="1">
          <cell r="J1">
            <v>1.7453292519943295E-2</v>
          </cell>
        </row>
      </sheetData>
      <sheetData sheetId="9239">
        <row r="1">
          <cell r="J1">
            <v>1.7453292519943295E-2</v>
          </cell>
        </row>
      </sheetData>
      <sheetData sheetId="9240">
        <row r="1">
          <cell r="J1">
            <v>1.7453292519943295E-2</v>
          </cell>
        </row>
      </sheetData>
      <sheetData sheetId="9241">
        <row r="1">
          <cell r="J1">
            <v>1.7453292519943295E-2</v>
          </cell>
        </row>
      </sheetData>
      <sheetData sheetId="9242">
        <row r="1">
          <cell r="J1">
            <v>1.7453292519943295E-2</v>
          </cell>
        </row>
      </sheetData>
      <sheetData sheetId="9243">
        <row r="1">
          <cell r="J1">
            <v>1.7453292519943295E-2</v>
          </cell>
        </row>
      </sheetData>
      <sheetData sheetId="9244">
        <row r="1">
          <cell r="J1">
            <v>1.7453292519943295E-2</v>
          </cell>
        </row>
      </sheetData>
      <sheetData sheetId="9245">
        <row r="1">
          <cell r="J1">
            <v>1.7453292519943295E-2</v>
          </cell>
        </row>
      </sheetData>
      <sheetData sheetId="9246">
        <row r="1">
          <cell r="J1">
            <v>1.7453292519943295E-2</v>
          </cell>
        </row>
      </sheetData>
      <sheetData sheetId="9247">
        <row r="1">
          <cell r="J1">
            <v>1.7453292519943295E-2</v>
          </cell>
        </row>
      </sheetData>
      <sheetData sheetId="9248">
        <row r="1">
          <cell r="J1">
            <v>1.7453292519943295E-2</v>
          </cell>
        </row>
      </sheetData>
      <sheetData sheetId="9249">
        <row r="1">
          <cell r="J1">
            <v>1.7453292519943295E-2</v>
          </cell>
        </row>
      </sheetData>
      <sheetData sheetId="9250">
        <row r="1">
          <cell r="J1">
            <v>1.7453292519943295E-2</v>
          </cell>
        </row>
      </sheetData>
      <sheetData sheetId="9251">
        <row r="1">
          <cell r="J1">
            <v>1.7453292519943295E-2</v>
          </cell>
        </row>
      </sheetData>
      <sheetData sheetId="9252">
        <row r="1">
          <cell r="J1">
            <v>1.7453292519943295E-2</v>
          </cell>
        </row>
      </sheetData>
      <sheetData sheetId="9253">
        <row r="1">
          <cell r="J1">
            <v>1.7453292519943295E-2</v>
          </cell>
        </row>
      </sheetData>
      <sheetData sheetId="9254">
        <row r="1">
          <cell r="J1">
            <v>1.7453292519943295E-2</v>
          </cell>
        </row>
      </sheetData>
      <sheetData sheetId="9255">
        <row r="1">
          <cell r="J1">
            <v>1.7453292519943295E-2</v>
          </cell>
        </row>
      </sheetData>
      <sheetData sheetId="9256">
        <row r="1">
          <cell r="J1">
            <v>1.7453292519943295E-2</v>
          </cell>
        </row>
      </sheetData>
      <sheetData sheetId="9257">
        <row r="1">
          <cell r="J1">
            <v>1.7453292519943295E-2</v>
          </cell>
        </row>
      </sheetData>
      <sheetData sheetId="9258">
        <row r="1">
          <cell r="J1">
            <v>1.7453292519943295E-2</v>
          </cell>
        </row>
      </sheetData>
      <sheetData sheetId="9259">
        <row r="1">
          <cell r="J1">
            <v>1.7453292519943295E-2</v>
          </cell>
        </row>
      </sheetData>
      <sheetData sheetId="9260">
        <row r="1">
          <cell r="J1">
            <v>1.7453292519943295E-2</v>
          </cell>
        </row>
      </sheetData>
      <sheetData sheetId="9261">
        <row r="1">
          <cell r="J1">
            <v>1.7453292519943295E-2</v>
          </cell>
        </row>
      </sheetData>
      <sheetData sheetId="9262">
        <row r="1">
          <cell r="J1">
            <v>1.7453292519943295E-2</v>
          </cell>
        </row>
      </sheetData>
      <sheetData sheetId="9263">
        <row r="1">
          <cell r="J1">
            <v>1.7453292519943295E-2</v>
          </cell>
        </row>
      </sheetData>
      <sheetData sheetId="9264">
        <row r="1">
          <cell r="J1">
            <v>1.7453292519943295E-2</v>
          </cell>
        </row>
      </sheetData>
      <sheetData sheetId="9265">
        <row r="1">
          <cell r="J1">
            <v>1.7453292519943295E-2</v>
          </cell>
        </row>
      </sheetData>
      <sheetData sheetId="9266">
        <row r="1">
          <cell r="J1">
            <v>1.7453292519943295E-2</v>
          </cell>
        </row>
      </sheetData>
      <sheetData sheetId="9267">
        <row r="1">
          <cell r="J1">
            <v>1.7453292519943295E-2</v>
          </cell>
        </row>
      </sheetData>
      <sheetData sheetId="9268">
        <row r="1">
          <cell r="J1">
            <v>1.7453292519943295E-2</v>
          </cell>
        </row>
      </sheetData>
      <sheetData sheetId="9269">
        <row r="1">
          <cell r="J1">
            <v>1.7453292519943295E-2</v>
          </cell>
        </row>
      </sheetData>
      <sheetData sheetId="9270">
        <row r="1">
          <cell r="J1">
            <v>1.7453292519943295E-2</v>
          </cell>
        </row>
      </sheetData>
      <sheetData sheetId="9271">
        <row r="1">
          <cell r="J1">
            <v>1.7453292519943295E-2</v>
          </cell>
        </row>
      </sheetData>
      <sheetData sheetId="9272">
        <row r="1">
          <cell r="J1">
            <v>1.7453292519943295E-2</v>
          </cell>
        </row>
      </sheetData>
      <sheetData sheetId="9273">
        <row r="1">
          <cell r="J1">
            <v>1.7453292519943295E-2</v>
          </cell>
        </row>
      </sheetData>
      <sheetData sheetId="9274">
        <row r="1">
          <cell r="J1">
            <v>1.7453292519943295E-2</v>
          </cell>
        </row>
      </sheetData>
      <sheetData sheetId="9275">
        <row r="1">
          <cell r="J1">
            <v>1.7453292519943295E-2</v>
          </cell>
        </row>
      </sheetData>
      <sheetData sheetId="9276">
        <row r="1">
          <cell r="J1">
            <v>1.7453292519943295E-2</v>
          </cell>
        </row>
      </sheetData>
      <sheetData sheetId="9277">
        <row r="1">
          <cell r="J1">
            <v>1.7453292519943295E-2</v>
          </cell>
        </row>
      </sheetData>
      <sheetData sheetId="9278">
        <row r="1">
          <cell r="J1">
            <v>1.7453292519943295E-2</v>
          </cell>
        </row>
      </sheetData>
      <sheetData sheetId="9279">
        <row r="1">
          <cell r="J1">
            <v>1.7453292519943295E-2</v>
          </cell>
        </row>
      </sheetData>
      <sheetData sheetId="9280">
        <row r="1">
          <cell r="J1">
            <v>1.7453292519943295E-2</v>
          </cell>
        </row>
      </sheetData>
      <sheetData sheetId="9281">
        <row r="1">
          <cell r="J1">
            <v>1.7453292519943295E-2</v>
          </cell>
        </row>
      </sheetData>
      <sheetData sheetId="9282">
        <row r="1">
          <cell r="J1">
            <v>1.7453292519943295E-2</v>
          </cell>
        </row>
      </sheetData>
      <sheetData sheetId="9283">
        <row r="1">
          <cell r="J1">
            <v>1.7453292519943295E-2</v>
          </cell>
        </row>
      </sheetData>
      <sheetData sheetId="9284">
        <row r="1">
          <cell r="J1">
            <v>1.7453292519943295E-2</v>
          </cell>
        </row>
      </sheetData>
      <sheetData sheetId="9285">
        <row r="1">
          <cell r="J1">
            <v>1.7453292519943295E-2</v>
          </cell>
        </row>
      </sheetData>
      <sheetData sheetId="9286">
        <row r="1">
          <cell r="J1">
            <v>1.7453292519943295E-2</v>
          </cell>
        </row>
      </sheetData>
      <sheetData sheetId="9287">
        <row r="1">
          <cell r="J1">
            <v>1.7453292519943295E-2</v>
          </cell>
        </row>
      </sheetData>
      <sheetData sheetId="9288">
        <row r="1">
          <cell r="J1">
            <v>1.7453292519943295E-2</v>
          </cell>
        </row>
      </sheetData>
      <sheetData sheetId="9289">
        <row r="1">
          <cell r="J1">
            <v>1.7453292519943295E-2</v>
          </cell>
        </row>
      </sheetData>
      <sheetData sheetId="9290">
        <row r="1">
          <cell r="J1">
            <v>1.7453292519943295E-2</v>
          </cell>
        </row>
      </sheetData>
      <sheetData sheetId="9291">
        <row r="1">
          <cell r="J1">
            <v>1.7453292519943295E-2</v>
          </cell>
        </row>
      </sheetData>
      <sheetData sheetId="9292">
        <row r="1">
          <cell r="J1">
            <v>1.7453292519943295E-2</v>
          </cell>
        </row>
      </sheetData>
      <sheetData sheetId="9293">
        <row r="1">
          <cell r="J1">
            <v>1.7453292519943295E-2</v>
          </cell>
        </row>
      </sheetData>
      <sheetData sheetId="9294">
        <row r="1">
          <cell r="J1">
            <v>1.7453292519943295E-2</v>
          </cell>
        </row>
      </sheetData>
      <sheetData sheetId="9295">
        <row r="1">
          <cell r="J1">
            <v>1.7453292519943295E-2</v>
          </cell>
        </row>
      </sheetData>
      <sheetData sheetId="9296">
        <row r="1">
          <cell r="J1">
            <v>1.7453292519943295E-2</v>
          </cell>
        </row>
      </sheetData>
      <sheetData sheetId="9297">
        <row r="1">
          <cell r="J1">
            <v>1.7453292519943295E-2</v>
          </cell>
        </row>
      </sheetData>
      <sheetData sheetId="9298">
        <row r="1">
          <cell r="J1">
            <v>1.7453292519943295E-2</v>
          </cell>
        </row>
      </sheetData>
      <sheetData sheetId="9299">
        <row r="1">
          <cell r="J1">
            <v>1.7453292519943295E-2</v>
          </cell>
        </row>
      </sheetData>
      <sheetData sheetId="9300">
        <row r="1">
          <cell r="J1">
            <v>1.7453292519943295E-2</v>
          </cell>
        </row>
      </sheetData>
      <sheetData sheetId="9301">
        <row r="1">
          <cell r="J1">
            <v>1.7453292519943295E-2</v>
          </cell>
        </row>
      </sheetData>
      <sheetData sheetId="9302">
        <row r="1">
          <cell r="J1">
            <v>1.7453292519943295E-2</v>
          </cell>
        </row>
      </sheetData>
      <sheetData sheetId="9303">
        <row r="1">
          <cell r="J1">
            <v>1.7453292519943295E-2</v>
          </cell>
        </row>
      </sheetData>
      <sheetData sheetId="9304">
        <row r="1">
          <cell r="J1">
            <v>1.7453292519943295E-2</v>
          </cell>
        </row>
      </sheetData>
      <sheetData sheetId="9305">
        <row r="1">
          <cell r="J1">
            <v>1.7453292519943295E-2</v>
          </cell>
        </row>
      </sheetData>
      <sheetData sheetId="9306">
        <row r="1">
          <cell r="J1">
            <v>1.7453292519943295E-2</v>
          </cell>
        </row>
      </sheetData>
      <sheetData sheetId="9307">
        <row r="1">
          <cell r="J1">
            <v>1.7453292519943295E-2</v>
          </cell>
        </row>
      </sheetData>
      <sheetData sheetId="9308">
        <row r="1">
          <cell r="J1">
            <v>1.7453292519943295E-2</v>
          </cell>
        </row>
      </sheetData>
      <sheetData sheetId="9309">
        <row r="1">
          <cell r="J1">
            <v>1.7453292519943295E-2</v>
          </cell>
        </row>
      </sheetData>
      <sheetData sheetId="9310">
        <row r="1">
          <cell r="J1">
            <v>1.7453292519943295E-2</v>
          </cell>
        </row>
      </sheetData>
      <sheetData sheetId="9311">
        <row r="1">
          <cell r="J1">
            <v>1.7453292519943295E-2</v>
          </cell>
        </row>
      </sheetData>
      <sheetData sheetId="9312">
        <row r="1">
          <cell r="J1">
            <v>1.7453292519943295E-2</v>
          </cell>
        </row>
      </sheetData>
      <sheetData sheetId="9313">
        <row r="1">
          <cell r="J1">
            <v>1.7453292519943295E-2</v>
          </cell>
        </row>
      </sheetData>
      <sheetData sheetId="9314">
        <row r="1">
          <cell r="J1">
            <v>1.7453292519943295E-2</v>
          </cell>
        </row>
      </sheetData>
      <sheetData sheetId="9315">
        <row r="1">
          <cell r="J1">
            <v>1.7453292519943295E-2</v>
          </cell>
        </row>
      </sheetData>
      <sheetData sheetId="9316">
        <row r="1">
          <cell r="J1">
            <v>1.7453292519943295E-2</v>
          </cell>
        </row>
      </sheetData>
      <sheetData sheetId="9317">
        <row r="1">
          <cell r="J1">
            <v>1.7453292519943295E-2</v>
          </cell>
        </row>
      </sheetData>
      <sheetData sheetId="9318">
        <row r="1">
          <cell r="J1">
            <v>1.7453292519943295E-2</v>
          </cell>
        </row>
      </sheetData>
      <sheetData sheetId="9319">
        <row r="1">
          <cell r="J1">
            <v>1.7453292519943295E-2</v>
          </cell>
        </row>
      </sheetData>
      <sheetData sheetId="9320">
        <row r="1">
          <cell r="J1">
            <v>1.7453292519943295E-2</v>
          </cell>
        </row>
      </sheetData>
      <sheetData sheetId="9321">
        <row r="1">
          <cell r="J1">
            <v>1.7453292519943295E-2</v>
          </cell>
        </row>
      </sheetData>
      <sheetData sheetId="9322">
        <row r="1">
          <cell r="J1">
            <v>1.7453292519943295E-2</v>
          </cell>
        </row>
      </sheetData>
      <sheetData sheetId="9323">
        <row r="1">
          <cell r="J1">
            <v>1.7453292519943295E-2</v>
          </cell>
        </row>
      </sheetData>
      <sheetData sheetId="9324">
        <row r="1">
          <cell r="J1">
            <v>1.7453292519943295E-2</v>
          </cell>
        </row>
      </sheetData>
      <sheetData sheetId="9325">
        <row r="1">
          <cell r="J1">
            <v>1.7453292519943295E-2</v>
          </cell>
        </row>
      </sheetData>
      <sheetData sheetId="9326">
        <row r="1">
          <cell r="J1">
            <v>1.7453292519943295E-2</v>
          </cell>
        </row>
      </sheetData>
      <sheetData sheetId="9327">
        <row r="1">
          <cell r="J1">
            <v>1.7453292519943295E-2</v>
          </cell>
        </row>
      </sheetData>
      <sheetData sheetId="9328">
        <row r="1">
          <cell r="J1">
            <v>1.7453292519943295E-2</v>
          </cell>
        </row>
      </sheetData>
      <sheetData sheetId="9329">
        <row r="1">
          <cell r="J1">
            <v>1.7453292519943295E-2</v>
          </cell>
        </row>
      </sheetData>
      <sheetData sheetId="9330">
        <row r="1">
          <cell r="J1">
            <v>1.7453292519943295E-2</v>
          </cell>
        </row>
      </sheetData>
      <sheetData sheetId="9331">
        <row r="1">
          <cell r="J1">
            <v>1.7453292519943295E-2</v>
          </cell>
        </row>
      </sheetData>
      <sheetData sheetId="9332">
        <row r="1">
          <cell r="J1">
            <v>1.7453292519943295E-2</v>
          </cell>
        </row>
      </sheetData>
      <sheetData sheetId="9333">
        <row r="1">
          <cell r="J1">
            <v>1.7453292519943295E-2</v>
          </cell>
        </row>
      </sheetData>
      <sheetData sheetId="9334">
        <row r="1">
          <cell r="J1">
            <v>1.7453292519943295E-2</v>
          </cell>
        </row>
      </sheetData>
      <sheetData sheetId="9335">
        <row r="1">
          <cell r="J1">
            <v>1.7453292519943295E-2</v>
          </cell>
        </row>
      </sheetData>
      <sheetData sheetId="9336">
        <row r="1">
          <cell r="J1">
            <v>1.7453292519943295E-2</v>
          </cell>
        </row>
      </sheetData>
      <sheetData sheetId="9337">
        <row r="1">
          <cell r="J1">
            <v>1.7453292519943295E-2</v>
          </cell>
        </row>
      </sheetData>
      <sheetData sheetId="9338">
        <row r="1">
          <cell r="J1">
            <v>1.7453292519943295E-2</v>
          </cell>
        </row>
      </sheetData>
      <sheetData sheetId="9339">
        <row r="1">
          <cell r="J1">
            <v>1.7453292519943295E-2</v>
          </cell>
        </row>
      </sheetData>
      <sheetData sheetId="9340">
        <row r="1">
          <cell r="J1">
            <v>1.7453292519943295E-2</v>
          </cell>
        </row>
      </sheetData>
      <sheetData sheetId="9341">
        <row r="1">
          <cell r="J1">
            <v>1.7453292519943295E-2</v>
          </cell>
        </row>
      </sheetData>
      <sheetData sheetId="9342">
        <row r="1">
          <cell r="J1">
            <v>1.7453292519943295E-2</v>
          </cell>
        </row>
      </sheetData>
      <sheetData sheetId="9343">
        <row r="1">
          <cell r="J1">
            <v>1.7453292519943295E-2</v>
          </cell>
        </row>
      </sheetData>
      <sheetData sheetId="9344">
        <row r="1">
          <cell r="J1">
            <v>1.7453292519943295E-2</v>
          </cell>
        </row>
      </sheetData>
      <sheetData sheetId="9345">
        <row r="1">
          <cell r="J1">
            <v>1.7453292519943295E-2</v>
          </cell>
        </row>
      </sheetData>
      <sheetData sheetId="9346">
        <row r="1">
          <cell r="J1">
            <v>1.7453292519943295E-2</v>
          </cell>
        </row>
      </sheetData>
      <sheetData sheetId="9347">
        <row r="1">
          <cell r="J1">
            <v>1.7453292519943295E-2</v>
          </cell>
        </row>
      </sheetData>
      <sheetData sheetId="9348">
        <row r="1">
          <cell r="J1">
            <v>1.7453292519943295E-2</v>
          </cell>
        </row>
      </sheetData>
      <sheetData sheetId="9349">
        <row r="1">
          <cell r="J1">
            <v>1.7453292519943295E-2</v>
          </cell>
        </row>
      </sheetData>
      <sheetData sheetId="9350">
        <row r="1">
          <cell r="J1">
            <v>1.7453292519943295E-2</v>
          </cell>
        </row>
      </sheetData>
      <sheetData sheetId="9351">
        <row r="1">
          <cell r="J1">
            <v>1.7453292519943295E-2</v>
          </cell>
        </row>
      </sheetData>
      <sheetData sheetId="9352">
        <row r="1">
          <cell r="J1">
            <v>1.7453292519943295E-2</v>
          </cell>
        </row>
      </sheetData>
      <sheetData sheetId="9353">
        <row r="1">
          <cell r="J1">
            <v>1.7453292519943295E-2</v>
          </cell>
        </row>
      </sheetData>
      <sheetData sheetId="9354">
        <row r="1">
          <cell r="J1">
            <v>1.7453292519943295E-2</v>
          </cell>
        </row>
      </sheetData>
      <sheetData sheetId="9355">
        <row r="1">
          <cell r="J1">
            <v>1.7453292519943295E-2</v>
          </cell>
        </row>
      </sheetData>
      <sheetData sheetId="9356">
        <row r="1">
          <cell r="J1">
            <v>1.7453292519943295E-2</v>
          </cell>
        </row>
      </sheetData>
      <sheetData sheetId="9357">
        <row r="1">
          <cell r="J1">
            <v>1.7453292519943295E-2</v>
          </cell>
        </row>
      </sheetData>
      <sheetData sheetId="9358">
        <row r="1">
          <cell r="J1">
            <v>1.7453292519943295E-2</v>
          </cell>
        </row>
      </sheetData>
      <sheetData sheetId="9359">
        <row r="1">
          <cell r="J1">
            <v>1.7453292519943295E-2</v>
          </cell>
        </row>
      </sheetData>
      <sheetData sheetId="9360">
        <row r="1">
          <cell r="J1">
            <v>1.7453292519943295E-2</v>
          </cell>
        </row>
      </sheetData>
      <sheetData sheetId="9361">
        <row r="1">
          <cell r="J1">
            <v>1.7453292519943295E-2</v>
          </cell>
        </row>
      </sheetData>
      <sheetData sheetId="9362">
        <row r="1">
          <cell r="J1">
            <v>1.7453292519943295E-2</v>
          </cell>
        </row>
      </sheetData>
      <sheetData sheetId="9363">
        <row r="1">
          <cell r="J1">
            <v>1.7453292519943295E-2</v>
          </cell>
        </row>
      </sheetData>
      <sheetData sheetId="9364">
        <row r="1">
          <cell r="J1">
            <v>1.7453292519943295E-2</v>
          </cell>
        </row>
      </sheetData>
      <sheetData sheetId="9365">
        <row r="1">
          <cell r="J1">
            <v>1.7453292519943295E-2</v>
          </cell>
        </row>
      </sheetData>
      <sheetData sheetId="9366">
        <row r="1">
          <cell r="J1">
            <v>1.7453292519943295E-2</v>
          </cell>
        </row>
      </sheetData>
      <sheetData sheetId="9367">
        <row r="1">
          <cell r="J1">
            <v>1.7453292519943295E-2</v>
          </cell>
        </row>
      </sheetData>
      <sheetData sheetId="9368">
        <row r="1">
          <cell r="J1">
            <v>1.7453292519943295E-2</v>
          </cell>
        </row>
      </sheetData>
      <sheetData sheetId="9369">
        <row r="1">
          <cell r="J1">
            <v>1.7453292519943295E-2</v>
          </cell>
        </row>
      </sheetData>
      <sheetData sheetId="9370">
        <row r="1">
          <cell r="J1">
            <v>1.7453292519943295E-2</v>
          </cell>
        </row>
      </sheetData>
      <sheetData sheetId="9371">
        <row r="1">
          <cell r="J1">
            <v>1.7453292519943295E-2</v>
          </cell>
        </row>
      </sheetData>
      <sheetData sheetId="9372">
        <row r="1">
          <cell r="J1">
            <v>1.7453292519943295E-2</v>
          </cell>
        </row>
      </sheetData>
      <sheetData sheetId="9373">
        <row r="1">
          <cell r="J1">
            <v>1.7453292519943295E-2</v>
          </cell>
        </row>
      </sheetData>
      <sheetData sheetId="9374">
        <row r="1">
          <cell r="J1">
            <v>1.7453292519943295E-2</v>
          </cell>
        </row>
      </sheetData>
      <sheetData sheetId="9375">
        <row r="1">
          <cell r="J1">
            <v>1.7453292519943295E-2</v>
          </cell>
        </row>
      </sheetData>
      <sheetData sheetId="9376">
        <row r="1">
          <cell r="J1">
            <v>1.7453292519943295E-2</v>
          </cell>
        </row>
      </sheetData>
      <sheetData sheetId="9377">
        <row r="1">
          <cell r="J1">
            <v>1.7453292519943295E-2</v>
          </cell>
        </row>
      </sheetData>
      <sheetData sheetId="9378">
        <row r="1">
          <cell r="J1">
            <v>1.7453292519943295E-2</v>
          </cell>
        </row>
      </sheetData>
      <sheetData sheetId="9379">
        <row r="1">
          <cell r="J1">
            <v>1.7453292519943295E-2</v>
          </cell>
        </row>
      </sheetData>
      <sheetData sheetId="9380">
        <row r="1">
          <cell r="J1">
            <v>1.7453292519943295E-2</v>
          </cell>
        </row>
      </sheetData>
      <sheetData sheetId="9381">
        <row r="1">
          <cell r="J1">
            <v>1.7453292519943295E-2</v>
          </cell>
        </row>
      </sheetData>
      <sheetData sheetId="9382">
        <row r="1">
          <cell r="J1">
            <v>1.7453292519943295E-2</v>
          </cell>
        </row>
      </sheetData>
      <sheetData sheetId="9383">
        <row r="1">
          <cell r="J1">
            <v>1.7453292519943295E-2</v>
          </cell>
        </row>
      </sheetData>
      <sheetData sheetId="9384">
        <row r="1">
          <cell r="J1">
            <v>1.7453292519943295E-2</v>
          </cell>
        </row>
      </sheetData>
      <sheetData sheetId="9385">
        <row r="1">
          <cell r="J1">
            <v>1.7453292519943295E-2</v>
          </cell>
        </row>
      </sheetData>
      <sheetData sheetId="9386">
        <row r="1">
          <cell r="J1">
            <v>1.7453292519943295E-2</v>
          </cell>
        </row>
      </sheetData>
      <sheetData sheetId="9387">
        <row r="1">
          <cell r="J1">
            <v>1.7453292519943295E-2</v>
          </cell>
        </row>
      </sheetData>
      <sheetData sheetId="9388">
        <row r="1">
          <cell r="J1">
            <v>1.7453292519943295E-2</v>
          </cell>
        </row>
      </sheetData>
      <sheetData sheetId="9389">
        <row r="1">
          <cell r="J1">
            <v>1.7453292519943295E-2</v>
          </cell>
        </row>
      </sheetData>
      <sheetData sheetId="9390">
        <row r="1">
          <cell r="J1">
            <v>1.7453292519943295E-2</v>
          </cell>
        </row>
      </sheetData>
      <sheetData sheetId="9391">
        <row r="1">
          <cell r="J1">
            <v>1.7453292519943295E-2</v>
          </cell>
        </row>
      </sheetData>
      <sheetData sheetId="9392">
        <row r="1">
          <cell r="J1">
            <v>1.7453292519943295E-2</v>
          </cell>
        </row>
      </sheetData>
      <sheetData sheetId="9393">
        <row r="1">
          <cell r="J1">
            <v>1.7453292519943295E-2</v>
          </cell>
        </row>
      </sheetData>
      <sheetData sheetId="9394">
        <row r="1">
          <cell r="J1">
            <v>1.7453292519943295E-2</v>
          </cell>
        </row>
      </sheetData>
      <sheetData sheetId="9395">
        <row r="1">
          <cell r="J1">
            <v>1.7453292519943295E-2</v>
          </cell>
        </row>
      </sheetData>
      <sheetData sheetId="9396">
        <row r="1">
          <cell r="J1">
            <v>1.7453292519943295E-2</v>
          </cell>
        </row>
      </sheetData>
      <sheetData sheetId="9397">
        <row r="1">
          <cell r="J1">
            <v>1.7453292519943295E-2</v>
          </cell>
        </row>
      </sheetData>
      <sheetData sheetId="9398">
        <row r="1">
          <cell r="J1">
            <v>1.7453292519943295E-2</v>
          </cell>
        </row>
      </sheetData>
      <sheetData sheetId="9399">
        <row r="1">
          <cell r="J1">
            <v>1.7453292519943295E-2</v>
          </cell>
        </row>
      </sheetData>
      <sheetData sheetId="9400">
        <row r="1">
          <cell r="J1">
            <v>1.7453292519943295E-2</v>
          </cell>
        </row>
      </sheetData>
      <sheetData sheetId="9401">
        <row r="1">
          <cell r="J1">
            <v>1.7453292519943295E-2</v>
          </cell>
        </row>
      </sheetData>
      <sheetData sheetId="9402">
        <row r="1">
          <cell r="J1">
            <v>1.7453292519943295E-2</v>
          </cell>
        </row>
      </sheetData>
      <sheetData sheetId="9403">
        <row r="1">
          <cell r="J1">
            <v>1.7453292519943295E-2</v>
          </cell>
        </row>
      </sheetData>
      <sheetData sheetId="9404">
        <row r="1">
          <cell r="J1">
            <v>1.7453292519943295E-2</v>
          </cell>
        </row>
      </sheetData>
      <sheetData sheetId="9405">
        <row r="1">
          <cell r="J1">
            <v>1.7453292519943295E-2</v>
          </cell>
        </row>
      </sheetData>
      <sheetData sheetId="9406">
        <row r="1">
          <cell r="J1">
            <v>1.7453292519943295E-2</v>
          </cell>
        </row>
      </sheetData>
      <sheetData sheetId="9407">
        <row r="1">
          <cell r="J1">
            <v>1.7453292519943295E-2</v>
          </cell>
        </row>
      </sheetData>
      <sheetData sheetId="9408">
        <row r="1">
          <cell r="J1">
            <v>1.7453292519943295E-2</v>
          </cell>
        </row>
      </sheetData>
      <sheetData sheetId="9409">
        <row r="1">
          <cell r="J1">
            <v>1.7453292519943295E-2</v>
          </cell>
        </row>
      </sheetData>
      <sheetData sheetId="9410">
        <row r="1">
          <cell r="J1">
            <v>1.7453292519943295E-2</v>
          </cell>
        </row>
      </sheetData>
      <sheetData sheetId="9411">
        <row r="1">
          <cell r="J1">
            <v>1.7453292519943295E-2</v>
          </cell>
        </row>
      </sheetData>
      <sheetData sheetId="9412">
        <row r="1">
          <cell r="J1">
            <v>1.7453292519943295E-2</v>
          </cell>
        </row>
      </sheetData>
      <sheetData sheetId="9413">
        <row r="1">
          <cell r="J1">
            <v>1.7453292519943295E-2</v>
          </cell>
        </row>
      </sheetData>
      <sheetData sheetId="9414">
        <row r="1">
          <cell r="J1">
            <v>1.7453292519943295E-2</v>
          </cell>
        </row>
      </sheetData>
      <sheetData sheetId="9415">
        <row r="1">
          <cell r="J1">
            <v>1.7453292519943295E-2</v>
          </cell>
        </row>
      </sheetData>
      <sheetData sheetId="9416">
        <row r="1">
          <cell r="J1">
            <v>1.7453292519943295E-2</v>
          </cell>
        </row>
      </sheetData>
      <sheetData sheetId="9417">
        <row r="1">
          <cell r="J1">
            <v>1.7453292519943295E-2</v>
          </cell>
        </row>
      </sheetData>
      <sheetData sheetId="9418">
        <row r="1">
          <cell r="J1">
            <v>1.7453292519943295E-2</v>
          </cell>
        </row>
      </sheetData>
      <sheetData sheetId="9419">
        <row r="1">
          <cell r="J1">
            <v>1.7453292519943295E-2</v>
          </cell>
        </row>
      </sheetData>
      <sheetData sheetId="9420">
        <row r="1">
          <cell r="J1">
            <v>1.7453292519943295E-2</v>
          </cell>
        </row>
      </sheetData>
      <sheetData sheetId="9421">
        <row r="1">
          <cell r="J1">
            <v>1.7453292519943295E-2</v>
          </cell>
        </row>
      </sheetData>
      <sheetData sheetId="9422">
        <row r="1">
          <cell r="J1">
            <v>1.7453292519943295E-2</v>
          </cell>
        </row>
      </sheetData>
      <sheetData sheetId="9423">
        <row r="1">
          <cell r="J1">
            <v>1.7453292519943295E-2</v>
          </cell>
        </row>
      </sheetData>
      <sheetData sheetId="9424">
        <row r="1">
          <cell r="J1">
            <v>1.7453292519943295E-2</v>
          </cell>
        </row>
      </sheetData>
      <sheetData sheetId="9425">
        <row r="1">
          <cell r="J1">
            <v>1.7453292519943295E-2</v>
          </cell>
        </row>
      </sheetData>
      <sheetData sheetId="9426">
        <row r="1">
          <cell r="J1">
            <v>1.7453292519943295E-2</v>
          </cell>
        </row>
      </sheetData>
      <sheetData sheetId="9427">
        <row r="1">
          <cell r="J1">
            <v>1.7453292519943295E-2</v>
          </cell>
        </row>
      </sheetData>
      <sheetData sheetId="9428">
        <row r="1">
          <cell r="J1">
            <v>1.7453292519943295E-2</v>
          </cell>
        </row>
      </sheetData>
      <sheetData sheetId="9429">
        <row r="1">
          <cell r="J1">
            <v>1.7453292519943295E-2</v>
          </cell>
        </row>
      </sheetData>
      <sheetData sheetId="9430">
        <row r="1">
          <cell r="J1">
            <v>1.7453292519943295E-2</v>
          </cell>
        </row>
      </sheetData>
      <sheetData sheetId="9431">
        <row r="1">
          <cell r="J1">
            <v>1.7453292519943295E-2</v>
          </cell>
        </row>
      </sheetData>
      <sheetData sheetId="9432">
        <row r="1">
          <cell r="J1">
            <v>1.7453292519943295E-2</v>
          </cell>
        </row>
      </sheetData>
      <sheetData sheetId="9433">
        <row r="1">
          <cell r="J1">
            <v>1.7453292519943295E-2</v>
          </cell>
        </row>
      </sheetData>
      <sheetData sheetId="9434">
        <row r="1">
          <cell r="J1">
            <v>1.7453292519943295E-2</v>
          </cell>
        </row>
      </sheetData>
      <sheetData sheetId="9435">
        <row r="1">
          <cell r="J1">
            <v>1.7453292519943295E-2</v>
          </cell>
        </row>
      </sheetData>
      <sheetData sheetId="9436">
        <row r="1">
          <cell r="J1">
            <v>1.7453292519943295E-2</v>
          </cell>
        </row>
      </sheetData>
      <sheetData sheetId="9437">
        <row r="1">
          <cell r="J1">
            <v>1.7453292519943295E-2</v>
          </cell>
        </row>
      </sheetData>
      <sheetData sheetId="9438">
        <row r="1">
          <cell r="J1">
            <v>1.7453292519943295E-2</v>
          </cell>
        </row>
      </sheetData>
      <sheetData sheetId="9439">
        <row r="1">
          <cell r="J1">
            <v>1.7453292519943295E-2</v>
          </cell>
        </row>
      </sheetData>
      <sheetData sheetId="9440">
        <row r="1">
          <cell r="J1">
            <v>1.7453292519943295E-2</v>
          </cell>
        </row>
      </sheetData>
      <sheetData sheetId="9441">
        <row r="1">
          <cell r="J1">
            <v>1.7453292519943295E-2</v>
          </cell>
        </row>
      </sheetData>
      <sheetData sheetId="9442">
        <row r="1">
          <cell r="J1">
            <v>1.7453292519943295E-2</v>
          </cell>
        </row>
      </sheetData>
      <sheetData sheetId="9443">
        <row r="1">
          <cell r="J1">
            <v>1.7453292519943295E-2</v>
          </cell>
        </row>
      </sheetData>
      <sheetData sheetId="9444">
        <row r="1">
          <cell r="J1">
            <v>1.7453292519943295E-2</v>
          </cell>
        </row>
      </sheetData>
      <sheetData sheetId="9445">
        <row r="1">
          <cell r="J1">
            <v>1.7453292519943295E-2</v>
          </cell>
        </row>
      </sheetData>
      <sheetData sheetId="9446">
        <row r="1">
          <cell r="J1">
            <v>1.7453292519943295E-2</v>
          </cell>
        </row>
      </sheetData>
      <sheetData sheetId="9447">
        <row r="1">
          <cell r="J1">
            <v>1.7453292519943295E-2</v>
          </cell>
        </row>
      </sheetData>
      <sheetData sheetId="9448">
        <row r="1">
          <cell r="J1">
            <v>1.7453292519943295E-2</v>
          </cell>
        </row>
      </sheetData>
      <sheetData sheetId="9449">
        <row r="1">
          <cell r="J1">
            <v>1.7453292519943295E-2</v>
          </cell>
        </row>
      </sheetData>
      <sheetData sheetId="9450">
        <row r="1">
          <cell r="J1">
            <v>1.7453292519943295E-2</v>
          </cell>
        </row>
      </sheetData>
      <sheetData sheetId="9451">
        <row r="1">
          <cell r="J1">
            <v>1.7453292519943295E-2</v>
          </cell>
        </row>
      </sheetData>
      <sheetData sheetId="9452">
        <row r="1">
          <cell r="J1">
            <v>1.7453292519943295E-2</v>
          </cell>
        </row>
      </sheetData>
      <sheetData sheetId="9453">
        <row r="1">
          <cell r="J1">
            <v>1.7453292519943295E-2</v>
          </cell>
        </row>
      </sheetData>
      <sheetData sheetId="9454">
        <row r="1">
          <cell r="J1">
            <v>1.7453292519943295E-2</v>
          </cell>
        </row>
      </sheetData>
      <sheetData sheetId="9455">
        <row r="1">
          <cell r="J1">
            <v>1.7453292519943295E-2</v>
          </cell>
        </row>
      </sheetData>
      <sheetData sheetId="9456">
        <row r="1">
          <cell r="J1">
            <v>1.7453292519943295E-2</v>
          </cell>
        </row>
      </sheetData>
      <sheetData sheetId="9457">
        <row r="1">
          <cell r="J1">
            <v>1.7453292519943295E-2</v>
          </cell>
        </row>
      </sheetData>
      <sheetData sheetId="9458">
        <row r="1">
          <cell r="J1">
            <v>1.7453292519943295E-2</v>
          </cell>
        </row>
      </sheetData>
      <sheetData sheetId="9459">
        <row r="1">
          <cell r="J1">
            <v>1.7453292519943295E-2</v>
          </cell>
        </row>
      </sheetData>
      <sheetData sheetId="9460">
        <row r="1">
          <cell r="J1">
            <v>1.7453292519943295E-2</v>
          </cell>
        </row>
      </sheetData>
      <sheetData sheetId="9461">
        <row r="1">
          <cell r="J1">
            <v>1.7453292519943295E-2</v>
          </cell>
        </row>
      </sheetData>
      <sheetData sheetId="9462">
        <row r="1">
          <cell r="J1">
            <v>1.7453292519943295E-2</v>
          </cell>
        </row>
      </sheetData>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row r="2">
          <cell r="B2">
            <v>1</v>
          </cell>
        </row>
      </sheetData>
      <sheetData sheetId="9597">
        <row r="2">
          <cell r="B2">
            <v>1</v>
          </cell>
        </row>
      </sheetData>
      <sheetData sheetId="9598">
        <row r="2">
          <cell r="B2">
            <v>1</v>
          </cell>
        </row>
      </sheetData>
      <sheetData sheetId="9599">
        <row r="2">
          <cell r="B2">
            <v>1</v>
          </cell>
        </row>
      </sheetData>
      <sheetData sheetId="9600">
        <row r="2">
          <cell r="B2">
            <v>1</v>
          </cell>
        </row>
      </sheetData>
      <sheetData sheetId="9601">
        <row r="2">
          <cell r="B2">
            <v>1</v>
          </cell>
        </row>
      </sheetData>
      <sheetData sheetId="9602">
        <row r="2">
          <cell r="B2">
            <v>1</v>
          </cell>
        </row>
      </sheetData>
      <sheetData sheetId="9603">
        <row r="2">
          <cell r="B2">
            <v>1</v>
          </cell>
        </row>
      </sheetData>
      <sheetData sheetId="9604">
        <row r="2">
          <cell r="B2">
            <v>1</v>
          </cell>
        </row>
      </sheetData>
      <sheetData sheetId="9605">
        <row r="2">
          <cell r="B2">
            <v>1</v>
          </cell>
        </row>
      </sheetData>
      <sheetData sheetId="9606">
        <row r="2">
          <cell r="B2">
            <v>1</v>
          </cell>
        </row>
      </sheetData>
      <sheetData sheetId="9607">
        <row r="2">
          <cell r="B2">
            <v>1</v>
          </cell>
        </row>
      </sheetData>
      <sheetData sheetId="9608">
        <row r="2">
          <cell r="B2">
            <v>1</v>
          </cell>
        </row>
      </sheetData>
      <sheetData sheetId="9609">
        <row r="2">
          <cell r="B2">
            <v>1</v>
          </cell>
        </row>
      </sheetData>
      <sheetData sheetId="9610">
        <row r="2">
          <cell r="B2">
            <v>1</v>
          </cell>
        </row>
      </sheetData>
      <sheetData sheetId="9611">
        <row r="2">
          <cell r="B2">
            <v>1</v>
          </cell>
        </row>
      </sheetData>
      <sheetData sheetId="9612">
        <row r="2">
          <cell r="B2">
            <v>1</v>
          </cell>
        </row>
      </sheetData>
      <sheetData sheetId="9613">
        <row r="2">
          <cell r="B2">
            <v>1</v>
          </cell>
        </row>
      </sheetData>
      <sheetData sheetId="9614">
        <row r="2">
          <cell r="B2">
            <v>1</v>
          </cell>
        </row>
      </sheetData>
      <sheetData sheetId="9615">
        <row r="2">
          <cell r="B2">
            <v>1</v>
          </cell>
        </row>
      </sheetData>
      <sheetData sheetId="9616">
        <row r="2">
          <cell r="B2">
            <v>1</v>
          </cell>
        </row>
      </sheetData>
      <sheetData sheetId="9617">
        <row r="2">
          <cell r="B2">
            <v>1</v>
          </cell>
        </row>
      </sheetData>
      <sheetData sheetId="9618">
        <row r="2">
          <cell r="B2">
            <v>1</v>
          </cell>
        </row>
      </sheetData>
      <sheetData sheetId="9619">
        <row r="2">
          <cell r="B2">
            <v>1</v>
          </cell>
        </row>
      </sheetData>
      <sheetData sheetId="9620">
        <row r="2">
          <cell r="B2">
            <v>1</v>
          </cell>
        </row>
      </sheetData>
      <sheetData sheetId="9621">
        <row r="2">
          <cell r="B2">
            <v>1</v>
          </cell>
        </row>
      </sheetData>
      <sheetData sheetId="9622">
        <row r="2">
          <cell r="B2">
            <v>1</v>
          </cell>
        </row>
      </sheetData>
      <sheetData sheetId="9623">
        <row r="2">
          <cell r="B2">
            <v>1</v>
          </cell>
        </row>
      </sheetData>
      <sheetData sheetId="9624">
        <row r="2">
          <cell r="B2">
            <v>1</v>
          </cell>
        </row>
      </sheetData>
      <sheetData sheetId="9625">
        <row r="2">
          <cell r="B2">
            <v>1</v>
          </cell>
        </row>
      </sheetData>
      <sheetData sheetId="9626">
        <row r="2">
          <cell r="B2">
            <v>1</v>
          </cell>
        </row>
      </sheetData>
      <sheetData sheetId="9627">
        <row r="2">
          <cell r="B2">
            <v>1</v>
          </cell>
        </row>
      </sheetData>
      <sheetData sheetId="9628">
        <row r="2">
          <cell r="B2">
            <v>1</v>
          </cell>
        </row>
      </sheetData>
      <sheetData sheetId="9629">
        <row r="2">
          <cell r="B2">
            <v>1</v>
          </cell>
        </row>
      </sheetData>
      <sheetData sheetId="9630">
        <row r="2">
          <cell r="B2">
            <v>1</v>
          </cell>
        </row>
      </sheetData>
      <sheetData sheetId="9631">
        <row r="2">
          <cell r="B2">
            <v>1</v>
          </cell>
        </row>
      </sheetData>
      <sheetData sheetId="9632">
        <row r="2">
          <cell r="B2">
            <v>1</v>
          </cell>
        </row>
      </sheetData>
      <sheetData sheetId="9633">
        <row r="2">
          <cell r="B2">
            <v>1</v>
          </cell>
        </row>
      </sheetData>
      <sheetData sheetId="9634">
        <row r="2">
          <cell r="B2">
            <v>1</v>
          </cell>
        </row>
      </sheetData>
      <sheetData sheetId="9635">
        <row r="2">
          <cell r="B2">
            <v>1</v>
          </cell>
        </row>
      </sheetData>
      <sheetData sheetId="9636">
        <row r="2">
          <cell r="B2">
            <v>1</v>
          </cell>
        </row>
      </sheetData>
      <sheetData sheetId="9637">
        <row r="2">
          <cell r="B2">
            <v>1</v>
          </cell>
        </row>
      </sheetData>
      <sheetData sheetId="9638">
        <row r="2">
          <cell r="B2">
            <v>1</v>
          </cell>
        </row>
      </sheetData>
      <sheetData sheetId="9639">
        <row r="2">
          <cell r="B2">
            <v>1</v>
          </cell>
        </row>
      </sheetData>
      <sheetData sheetId="9640">
        <row r="2">
          <cell r="B2">
            <v>1</v>
          </cell>
        </row>
      </sheetData>
      <sheetData sheetId="9641">
        <row r="2">
          <cell r="B2">
            <v>1</v>
          </cell>
        </row>
      </sheetData>
      <sheetData sheetId="9642">
        <row r="2">
          <cell r="B2">
            <v>1</v>
          </cell>
        </row>
      </sheetData>
      <sheetData sheetId="9643">
        <row r="2">
          <cell r="B2">
            <v>1</v>
          </cell>
        </row>
      </sheetData>
      <sheetData sheetId="9644">
        <row r="2">
          <cell r="B2">
            <v>1</v>
          </cell>
        </row>
      </sheetData>
      <sheetData sheetId="9645">
        <row r="2">
          <cell r="B2">
            <v>1</v>
          </cell>
        </row>
      </sheetData>
      <sheetData sheetId="9646">
        <row r="2">
          <cell r="B2">
            <v>1</v>
          </cell>
        </row>
      </sheetData>
      <sheetData sheetId="9647">
        <row r="2">
          <cell r="B2">
            <v>1</v>
          </cell>
        </row>
      </sheetData>
      <sheetData sheetId="9648">
        <row r="2">
          <cell r="B2">
            <v>1</v>
          </cell>
        </row>
      </sheetData>
      <sheetData sheetId="9649">
        <row r="2">
          <cell r="B2">
            <v>1</v>
          </cell>
        </row>
      </sheetData>
      <sheetData sheetId="9650">
        <row r="2">
          <cell r="B2">
            <v>1</v>
          </cell>
        </row>
      </sheetData>
      <sheetData sheetId="9651">
        <row r="2">
          <cell r="B2">
            <v>1</v>
          </cell>
        </row>
      </sheetData>
      <sheetData sheetId="9652">
        <row r="2">
          <cell r="B2">
            <v>1</v>
          </cell>
        </row>
      </sheetData>
      <sheetData sheetId="9653">
        <row r="2">
          <cell r="B2">
            <v>1</v>
          </cell>
        </row>
      </sheetData>
      <sheetData sheetId="9654">
        <row r="2">
          <cell r="B2">
            <v>1</v>
          </cell>
        </row>
      </sheetData>
      <sheetData sheetId="9655">
        <row r="2">
          <cell r="B2">
            <v>1</v>
          </cell>
        </row>
      </sheetData>
      <sheetData sheetId="9656">
        <row r="2">
          <cell r="B2">
            <v>1</v>
          </cell>
        </row>
      </sheetData>
      <sheetData sheetId="9657">
        <row r="2">
          <cell r="B2">
            <v>1</v>
          </cell>
        </row>
      </sheetData>
      <sheetData sheetId="9658">
        <row r="2">
          <cell r="B2">
            <v>1</v>
          </cell>
        </row>
      </sheetData>
      <sheetData sheetId="9659">
        <row r="2">
          <cell r="B2">
            <v>1</v>
          </cell>
        </row>
      </sheetData>
      <sheetData sheetId="9660">
        <row r="2">
          <cell r="B2">
            <v>1</v>
          </cell>
        </row>
      </sheetData>
      <sheetData sheetId="9661">
        <row r="2">
          <cell r="B2">
            <v>1</v>
          </cell>
        </row>
      </sheetData>
      <sheetData sheetId="9662">
        <row r="2">
          <cell r="B2">
            <v>1</v>
          </cell>
        </row>
      </sheetData>
      <sheetData sheetId="9663">
        <row r="2">
          <cell r="B2">
            <v>1</v>
          </cell>
        </row>
      </sheetData>
      <sheetData sheetId="9664">
        <row r="2">
          <cell r="B2">
            <v>1</v>
          </cell>
        </row>
      </sheetData>
      <sheetData sheetId="9665">
        <row r="2">
          <cell r="B2">
            <v>1</v>
          </cell>
        </row>
      </sheetData>
      <sheetData sheetId="9666">
        <row r="2">
          <cell r="B2">
            <v>1</v>
          </cell>
        </row>
      </sheetData>
      <sheetData sheetId="9667">
        <row r="2">
          <cell r="B2">
            <v>1</v>
          </cell>
        </row>
      </sheetData>
      <sheetData sheetId="9668">
        <row r="2">
          <cell r="B2">
            <v>1</v>
          </cell>
        </row>
      </sheetData>
      <sheetData sheetId="9669">
        <row r="2">
          <cell r="B2">
            <v>1</v>
          </cell>
        </row>
      </sheetData>
      <sheetData sheetId="9670">
        <row r="2">
          <cell r="B2">
            <v>1</v>
          </cell>
        </row>
      </sheetData>
      <sheetData sheetId="9671">
        <row r="2">
          <cell r="B2">
            <v>1</v>
          </cell>
        </row>
      </sheetData>
      <sheetData sheetId="9672">
        <row r="2">
          <cell r="B2">
            <v>1</v>
          </cell>
        </row>
      </sheetData>
      <sheetData sheetId="9673">
        <row r="2">
          <cell r="B2">
            <v>1</v>
          </cell>
        </row>
      </sheetData>
      <sheetData sheetId="9674">
        <row r="2">
          <cell r="B2">
            <v>1</v>
          </cell>
        </row>
      </sheetData>
      <sheetData sheetId="9675">
        <row r="2">
          <cell r="B2">
            <v>1</v>
          </cell>
        </row>
      </sheetData>
      <sheetData sheetId="9676">
        <row r="2">
          <cell r="B2">
            <v>1</v>
          </cell>
        </row>
      </sheetData>
      <sheetData sheetId="9677">
        <row r="2">
          <cell r="B2">
            <v>1</v>
          </cell>
        </row>
      </sheetData>
      <sheetData sheetId="9678">
        <row r="2">
          <cell r="B2">
            <v>1</v>
          </cell>
        </row>
      </sheetData>
      <sheetData sheetId="9679">
        <row r="2">
          <cell r="B2">
            <v>1</v>
          </cell>
        </row>
      </sheetData>
      <sheetData sheetId="9680">
        <row r="2">
          <cell r="B2">
            <v>1</v>
          </cell>
        </row>
      </sheetData>
      <sheetData sheetId="9681">
        <row r="2">
          <cell r="B2">
            <v>1</v>
          </cell>
        </row>
      </sheetData>
      <sheetData sheetId="9682">
        <row r="2">
          <cell r="B2">
            <v>1</v>
          </cell>
        </row>
      </sheetData>
      <sheetData sheetId="9683">
        <row r="2">
          <cell r="B2">
            <v>1</v>
          </cell>
        </row>
      </sheetData>
      <sheetData sheetId="9684">
        <row r="2">
          <cell r="B2">
            <v>1</v>
          </cell>
        </row>
      </sheetData>
      <sheetData sheetId="9685">
        <row r="2">
          <cell r="B2">
            <v>1</v>
          </cell>
        </row>
      </sheetData>
      <sheetData sheetId="9686">
        <row r="2">
          <cell r="B2">
            <v>1</v>
          </cell>
        </row>
      </sheetData>
      <sheetData sheetId="9687">
        <row r="2">
          <cell r="B2">
            <v>1</v>
          </cell>
        </row>
      </sheetData>
      <sheetData sheetId="9688">
        <row r="2">
          <cell r="B2">
            <v>1</v>
          </cell>
        </row>
      </sheetData>
      <sheetData sheetId="9689">
        <row r="2">
          <cell r="B2">
            <v>1</v>
          </cell>
        </row>
      </sheetData>
      <sheetData sheetId="9690">
        <row r="2">
          <cell r="B2">
            <v>1</v>
          </cell>
        </row>
      </sheetData>
      <sheetData sheetId="9691">
        <row r="2">
          <cell r="B2">
            <v>1</v>
          </cell>
        </row>
      </sheetData>
      <sheetData sheetId="9692">
        <row r="2">
          <cell r="B2">
            <v>1</v>
          </cell>
        </row>
      </sheetData>
      <sheetData sheetId="9693">
        <row r="2">
          <cell r="B2">
            <v>1</v>
          </cell>
        </row>
      </sheetData>
      <sheetData sheetId="9694">
        <row r="2">
          <cell r="B2">
            <v>1</v>
          </cell>
        </row>
      </sheetData>
      <sheetData sheetId="9695">
        <row r="2">
          <cell r="B2">
            <v>1</v>
          </cell>
        </row>
      </sheetData>
      <sheetData sheetId="9696">
        <row r="2">
          <cell r="B2">
            <v>1</v>
          </cell>
        </row>
      </sheetData>
      <sheetData sheetId="9697">
        <row r="2">
          <cell r="B2">
            <v>1</v>
          </cell>
        </row>
      </sheetData>
      <sheetData sheetId="9698">
        <row r="2">
          <cell r="B2">
            <v>1</v>
          </cell>
        </row>
      </sheetData>
      <sheetData sheetId="9699">
        <row r="2">
          <cell r="B2">
            <v>1</v>
          </cell>
        </row>
      </sheetData>
      <sheetData sheetId="9700">
        <row r="2">
          <cell r="B2">
            <v>1</v>
          </cell>
        </row>
      </sheetData>
      <sheetData sheetId="9701">
        <row r="2">
          <cell r="B2">
            <v>1</v>
          </cell>
        </row>
      </sheetData>
      <sheetData sheetId="9702">
        <row r="2">
          <cell r="B2">
            <v>1</v>
          </cell>
        </row>
      </sheetData>
      <sheetData sheetId="9703">
        <row r="2">
          <cell r="B2">
            <v>1</v>
          </cell>
        </row>
      </sheetData>
      <sheetData sheetId="9704">
        <row r="2">
          <cell r="B2">
            <v>1</v>
          </cell>
        </row>
      </sheetData>
      <sheetData sheetId="9705">
        <row r="2">
          <cell r="B2">
            <v>1</v>
          </cell>
        </row>
      </sheetData>
      <sheetData sheetId="9706">
        <row r="2">
          <cell r="B2">
            <v>1</v>
          </cell>
        </row>
      </sheetData>
      <sheetData sheetId="9707">
        <row r="2">
          <cell r="B2">
            <v>1</v>
          </cell>
        </row>
      </sheetData>
      <sheetData sheetId="9708">
        <row r="2">
          <cell r="B2">
            <v>1</v>
          </cell>
        </row>
      </sheetData>
      <sheetData sheetId="9709">
        <row r="2">
          <cell r="B2">
            <v>1</v>
          </cell>
        </row>
      </sheetData>
      <sheetData sheetId="9710">
        <row r="2">
          <cell r="B2">
            <v>1</v>
          </cell>
        </row>
      </sheetData>
      <sheetData sheetId="9711">
        <row r="2">
          <cell r="B2">
            <v>1</v>
          </cell>
        </row>
      </sheetData>
      <sheetData sheetId="9712">
        <row r="2">
          <cell r="B2">
            <v>1</v>
          </cell>
        </row>
      </sheetData>
      <sheetData sheetId="9713">
        <row r="2">
          <cell r="B2">
            <v>1</v>
          </cell>
        </row>
      </sheetData>
      <sheetData sheetId="9714">
        <row r="2">
          <cell r="B2">
            <v>1</v>
          </cell>
        </row>
      </sheetData>
      <sheetData sheetId="9715">
        <row r="2">
          <cell r="B2">
            <v>1</v>
          </cell>
        </row>
      </sheetData>
      <sheetData sheetId="9716">
        <row r="2">
          <cell r="B2">
            <v>1</v>
          </cell>
        </row>
      </sheetData>
      <sheetData sheetId="9717">
        <row r="2">
          <cell r="B2">
            <v>1</v>
          </cell>
        </row>
      </sheetData>
      <sheetData sheetId="9718">
        <row r="2">
          <cell r="B2">
            <v>1</v>
          </cell>
        </row>
      </sheetData>
      <sheetData sheetId="9719">
        <row r="2">
          <cell r="B2">
            <v>1</v>
          </cell>
        </row>
      </sheetData>
      <sheetData sheetId="9720">
        <row r="2">
          <cell r="B2">
            <v>1</v>
          </cell>
        </row>
      </sheetData>
      <sheetData sheetId="9721">
        <row r="2">
          <cell r="B2">
            <v>1</v>
          </cell>
        </row>
      </sheetData>
      <sheetData sheetId="9722">
        <row r="2">
          <cell r="B2">
            <v>1</v>
          </cell>
        </row>
      </sheetData>
      <sheetData sheetId="9723">
        <row r="2">
          <cell r="B2">
            <v>1</v>
          </cell>
        </row>
      </sheetData>
      <sheetData sheetId="9724">
        <row r="2">
          <cell r="B2">
            <v>1</v>
          </cell>
        </row>
      </sheetData>
      <sheetData sheetId="9725">
        <row r="2">
          <cell r="B2">
            <v>1</v>
          </cell>
        </row>
      </sheetData>
      <sheetData sheetId="9726">
        <row r="2">
          <cell r="B2">
            <v>1</v>
          </cell>
        </row>
      </sheetData>
      <sheetData sheetId="9727">
        <row r="2">
          <cell r="B2">
            <v>1</v>
          </cell>
        </row>
      </sheetData>
      <sheetData sheetId="9728">
        <row r="2">
          <cell r="B2">
            <v>1</v>
          </cell>
        </row>
      </sheetData>
      <sheetData sheetId="9729">
        <row r="2">
          <cell r="B2">
            <v>1</v>
          </cell>
        </row>
      </sheetData>
      <sheetData sheetId="9730">
        <row r="2">
          <cell r="B2">
            <v>1</v>
          </cell>
        </row>
      </sheetData>
      <sheetData sheetId="9731">
        <row r="2">
          <cell r="B2">
            <v>1</v>
          </cell>
        </row>
      </sheetData>
      <sheetData sheetId="9732">
        <row r="2">
          <cell r="B2">
            <v>1</v>
          </cell>
        </row>
      </sheetData>
      <sheetData sheetId="9733">
        <row r="2">
          <cell r="B2">
            <v>1</v>
          </cell>
        </row>
      </sheetData>
      <sheetData sheetId="9734">
        <row r="2">
          <cell r="B2">
            <v>1</v>
          </cell>
        </row>
      </sheetData>
      <sheetData sheetId="9735">
        <row r="2">
          <cell r="B2">
            <v>1</v>
          </cell>
        </row>
      </sheetData>
      <sheetData sheetId="9736">
        <row r="2">
          <cell r="B2">
            <v>1</v>
          </cell>
        </row>
      </sheetData>
      <sheetData sheetId="9737">
        <row r="2">
          <cell r="B2">
            <v>1</v>
          </cell>
        </row>
      </sheetData>
      <sheetData sheetId="9738">
        <row r="2">
          <cell r="B2">
            <v>1</v>
          </cell>
        </row>
      </sheetData>
      <sheetData sheetId="9739">
        <row r="2">
          <cell r="B2">
            <v>1</v>
          </cell>
        </row>
      </sheetData>
      <sheetData sheetId="9740">
        <row r="2">
          <cell r="B2">
            <v>1</v>
          </cell>
        </row>
      </sheetData>
      <sheetData sheetId="9741">
        <row r="2">
          <cell r="B2">
            <v>1</v>
          </cell>
        </row>
      </sheetData>
      <sheetData sheetId="9742">
        <row r="2">
          <cell r="B2">
            <v>1</v>
          </cell>
        </row>
      </sheetData>
      <sheetData sheetId="9743">
        <row r="2">
          <cell r="B2">
            <v>1</v>
          </cell>
        </row>
      </sheetData>
      <sheetData sheetId="9744">
        <row r="2">
          <cell r="B2">
            <v>1</v>
          </cell>
        </row>
      </sheetData>
      <sheetData sheetId="9745">
        <row r="2">
          <cell r="B2">
            <v>1</v>
          </cell>
        </row>
      </sheetData>
      <sheetData sheetId="9746">
        <row r="2">
          <cell r="B2">
            <v>1</v>
          </cell>
        </row>
      </sheetData>
      <sheetData sheetId="9747">
        <row r="2">
          <cell r="B2">
            <v>1</v>
          </cell>
        </row>
      </sheetData>
      <sheetData sheetId="9748">
        <row r="2">
          <cell r="B2">
            <v>1</v>
          </cell>
        </row>
      </sheetData>
      <sheetData sheetId="9749">
        <row r="2">
          <cell r="B2">
            <v>1</v>
          </cell>
        </row>
      </sheetData>
      <sheetData sheetId="9750">
        <row r="2">
          <cell r="B2">
            <v>1</v>
          </cell>
        </row>
      </sheetData>
      <sheetData sheetId="9751">
        <row r="2">
          <cell r="B2">
            <v>1</v>
          </cell>
        </row>
      </sheetData>
      <sheetData sheetId="9752">
        <row r="2">
          <cell r="B2">
            <v>1</v>
          </cell>
        </row>
      </sheetData>
      <sheetData sheetId="9753">
        <row r="2">
          <cell r="B2">
            <v>1</v>
          </cell>
        </row>
      </sheetData>
      <sheetData sheetId="9754">
        <row r="2">
          <cell r="B2">
            <v>1</v>
          </cell>
        </row>
      </sheetData>
      <sheetData sheetId="9755">
        <row r="2">
          <cell r="B2">
            <v>1</v>
          </cell>
        </row>
      </sheetData>
      <sheetData sheetId="9756">
        <row r="2">
          <cell r="B2">
            <v>1</v>
          </cell>
        </row>
      </sheetData>
      <sheetData sheetId="9757">
        <row r="2">
          <cell r="B2">
            <v>1</v>
          </cell>
        </row>
      </sheetData>
      <sheetData sheetId="9758">
        <row r="2">
          <cell r="B2">
            <v>1</v>
          </cell>
        </row>
      </sheetData>
      <sheetData sheetId="9759">
        <row r="2">
          <cell r="B2">
            <v>1</v>
          </cell>
        </row>
      </sheetData>
      <sheetData sheetId="9760">
        <row r="2">
          <cell r="B2">
            <v>1</v>
          </cell>
        </row>
      </sheetData>
      <sheetData sheetId="9761">
        <row r="2">
          <cell r="B2">
            <v>1</v>
          </cell>
        </row>
      </sheetData>
      <sheetData sheetId="9762">
        <row r="2">
          <cell r="B2">
            <v>1</v>
          </cell>
        </row>
      </sheetData>
      <sheetData sheetId="9763">
        <row r="2">
          <cell r="B2">
            <v>1</v>
          </cell>
        </row>
      </sheetData>
      <sheetData sheetId="9764">
        <row r="2">
          <cell r="B2">
            <v>1</v>
          </cell>
        </row>
      </sheetData>
      <sheetData sheetId="9765">
        <row r="2">
          <cell r="B2">
            <v>1</v>
          </cell>
        </row>
      </sheetData>
      <sheetData sheetId="9766">
        <row r="2">
          <cell r="B2">
            <v>1</v>
          </cell>
        </row>
      </sheetData>
      <sheetData sheetId="9767">
        <row r="2">
          <cell r="B2">
            <v>1</v>
          </cell>
        </row>
      </sheetData>
      <sheetData sheetId="9768">
        <row r="2">
          <cell r="B2">
            <v>1</v>
          </cell>
        </row>
      </sheetData>
      <sheetData sheetId="9769">
        <row r="2">
          <cell r="B2">
            <v>1</v>
          </cell>
        </row>
      </sheetData>
      <sheetData sheetId="9770">
        <row r="2">
          <cell r="B2">
            <v>1</v>
          </cell>
        </row>
      </sheetData>
      <sheetData sheetId="9771">
        <row r="2">
          <cell r="B2">
            <v>1</v>
          </cell>
        </row>
      </sheetData>
      <sheetData sheetId="9772">
        <row r="2">
          <cell r="B2">
            <v>1</v>
          </cell>
        </row>
      </sheetData>
      <sheetData sheetId="9773">
        <row r="2">
          <cell r="B2">
            <v>1</v>
          </cell>
        </row>
      </sheetData>
      <sheetData sheetId="9774">
        <row r="2">
          <cell r="B2">
            <v>1</v>
          </cell>
        </row>
      </sheetData>
      <sheetData sheetId="9775">
        <row r="2">
          <cell r="B2">
            <v>1</v>
          </cell>
        </row>
      </sheetData>
      <sheetData sheetId="9776">
        <row r="2">
          <cell r="B2">
            <v>1</v>
          </cell>
        </row>
      </sheetData>
      <sheetData sheetId="9777">
        <row r="2">
          <cell r="B2">
            <v>1</v>
          </cell>
        </row>
      </sheetData>
      <sheetData sheetId="9778">
        <row r="2">
          <cell r="B2">
            <v>1</v>
          </cell>
        </row>
      </sheetData>
      <sheetData sheetId="9779">
        <row r="2">
          <cell r="B2">
            <v>1</v>
          </cell>
        </row>
      </sheetData>
      <sheetData sheetId="9780">
        <row r="2">
          <cell r="B2">
            <v>1</v>
          </cell>
        </row>
      </sheetData>
      <sheetData sheetId="9781">
        <row r="2">
          <cell r="B2">
            <v>1</v>
          </cell>
        </row>
      </sheetData>
      <sheetData sheetId="9782">
        <row r="2">
          <cell r="B2">
            <v>1</v>
          </cell>
        </row>
      </sheetData>
      <sheetData sheetId="9783">
        <row r="2">
          <cell r="B2">
            <v>1</v>
          </cell>
        </row>
      </sheetData>
      <sheetData sheetId="9784">
        <row r="2">
          <cell r="B2">
            <v>1</v>
          </cell>
        </row>
      </sheetData>
      <sheetData sheetId="9785">
        <row r="2">
          <cell r="B2">
            <v>1</v>
          </cell>
        </row>
      </sheetData>
      <sheetData sheetId="9786">
        <row r="1">
          <cell r="J1">
            <v>1.7453292519943295E-2</v>
          </cell>
        </row>
      </sheetData>
      <sheetData sheetId="9787">
        <row r="1">
          <cell r="J1">
            <v>1.7453292519943295E-2</v>
          </cell>
        </row>
      </sheetData>
      <sheetData sheetId="9788">
        <row r="2">
          <cell r="B2">
            <v>1</v>
          </cell>
        </row>
      </sheetData>
      <sheetData sheetId="9789">
        <row r="2">
          <cell r="B2">
            <v>1</v>
          </cell>
        </row>
      </sheetData>
      <sheetData sheetId="9790">
        <row r="1">
          <cell r="J1">
            <v>1.7453292519943295E-2</v>
          </cell>
        </row>
      </sheetData>
      <sheetData sheetId="9791">
        <row r="1">
          <cell r="J1">
            <v>1.7453292519943295E-2</v>
          </cell>
        </row>
      </sheetData>
      <sheetData sheetId="9792">
        <row r="2">
          <cell r="B2">
            <v>1</v>
          </cell>
        </row>
      </sheetData>
      <sheetData sheetId="9793">
        <row r="1">
          <cell r="J1">
            <v>1.7453292519943295E-2</v>
          </cell>
        </row>
      </sheetData>
      <sheetData sheetId="9794">
        <row r="1">
          <cell r="J1">
            <v>1.7453292519943295E-2</v>
          </cell>
        </row>
      </sheetData>
      <sheetData sheetId="9795">
        <row r="2">
          <cell r="B2">
            <v>1</v>
          </cell>
        </row>
      </sheetData>
      <sheetData sheetId="9796">
        <row r="2">
          <cell r="B2">
            <v>1</v>
          </cell>
        </row>
      </sheetData>
      <sheetData sheetId="9797">
        <row r="1">
          <cell r="J1">
            <v>1.7453292519943295E-2</v>
          </cell>
        </row>
      </sheetData>
      <sheetData sheetId="9798">
        <row r="1">
          <cell r="J1">
            <v>1.7453292519943295E-2</v>
          </cell>
        </row>
      </sheetData>
      <sheetData sheetId="9799">
        <row r="1">
          <cell r="J1">
            <v>1.7453292519943295E-2</v>
          </cell>
        </row>
      </sheetData>
      <sheetData sheetId="9800">
        <row r="2">
          <cell r="B2">
            <v>1</v>
          </cell>
        </row>
      </sheetData>
      <sheetData sheetId="9801">
        <row r="2">
          <cell r="B2">
            <v>1</v>
          </cell>
        </row>
      </sheetData>
      <sheetData sheetId="9802">
        <row r="1">
          <cell r="J1">
            <v>1.7453292519943295E-2</v>
          </cell>
        </row>
      </sheetData>
      <sheetData sheetId="9803">
        <row r="1">
          <cell r="J1">
            <v>1.7453292519943295E-2</v>
          </cell>
        </row>
      </sheetData>
      <sheetData sheetId="9804">
        <row r="1">
          <cell r="J1">
            <v>1.7453292519943295E-2</v>
          </cell>
        </row>
      </sheetData>
      <sheetData sheetId="9805">
        <row r="1">
          <cell r="J1">
            <v>1.7453292519943295E-2</v>
          </cell>
        </row>
      </sheetData>
      <sheetData sheetId="9806">
        <row r="1">
          <cell r="J1">
            <v>1.7453292519943295E-2</v>
          </cell>
        </row>
      </sheetData>
      <sheetData sheetId="9807">
        <row r="2">
          <cell r="B2">
            <v>1</v>
          </cell>
        </row>
      </sheetData>
      <sheetData sheetId="9808">
        <row r="1">
          <cell r="J1">
            <v>1.7453292519943295E-2</v>
          </cell>
        </row>
      </sheetData>
      <sheetData sheetId="9809">
        <row r="1">
          <cell r="J1">
            <v>1.7453292519943295E-2</v>
          </cell>
        </row>
      </sheetData>
      <sheetData sheetId="9810">
        <row r="1">
          <cell r="J1">
            <v>1.7453292519943295E-2</v>
          </cell>
        </row>
      </sheetData>
      <sheetData sheetId="9811">
        <row r="1">
          <cell r="J1">
            <v>1.7453292519943295E-2</v>
          </cell>
        </row>
      </sheetData>
      <sheetData sheetId="9812">
        <row r="1">
          <cell r="J1">
            <v>1.7453292519943295E-2</v>
          </cell>
        </row>
      </sheetData>
      <sheetData sheetId="9813">
        <row r="1">
          <cell r="J1">
            <v>1.7453292519943295E-2</v>
          </cell>
        </row>
      </sheetData>
      <sheetData sheetId="9814">
        <row r="1">
          <cell r="J1">
            <v>1.7453292519943295E-2</v>
          </cell>
        </row>
      </sheetData>
      <sheetData sheetId="9815">
        <row r="1">
          <cell r="J1">
            <v>1.7453292519943295E-2</v>
          </cell>
        </row>
      </sheetData>
      <sheetData sheetId="9816">
        <row r="1">
          <cell r="J1">
            <v>1.7453292519943295E-2</v>
          </cell>
        </row>
      </sheetData>
      <sheetData sheetId="9817">
        <row r="1">
          <cell r="J1">
            <v>1.7453292519943295E-2</v>
          </cell>
        </row>
      </sheetData>
      <sheetData sheetId="9818">
        <row r="2">
          <cell r="B2">
            <v>1</v>
          </cell>
        </row>
      </sheetData>
      <sheetData sheetId="9819">
        <row r="2">
          <cell r="B2">
            <v>1</v>
          </cell>
        </row>
      </sheetData>
      <sheetData sheetId="9820">
        <row r="1">
          <cell r="J1">
            <v>1.7453292519943295E-2</v>
          </cell>
        </row>
      </sheetData>
      <sheetData sheetId="9821">
        <row r="1">
          <cell r="J1">
            <v>1.7453292519943295E-2</v>
          </cell>
        </row>
      </sheetData>
      <sheetData sheetId="9822">
        <row r="2">
          <cell r="B2">
            <v>1</v>
          </cell>
        </row>
      </sheetData>
      <sheetData sheetId="9823">
        <row r="2">
          <cell r="B2">
            <v>1</v>
          </cell>
        </row>
      </sheetData>
      <sheetData sheetId="9824">
        <row r="2">
          <cell r="B2">
            <v>1</v>
          </cell>
        </row>
      </sheetData>
      <sheetData sheetId="9825">
        <row r="2">
          <cell r="B2">
            <v>1</v>
          </cell>
        </row>
      </sheetData>
      <sheetData sheetId="9826">
        <row r="2">
          <cell r="B2">
            <v>1</v>
          </cell>
        </row>
      </sheetData>
      <sheetData sheetId="9827">
        <row r="2">
          <cell r="B2">
            <v>1</v>
          </cell>
        </row>
      </sheetData>
      <sheetData sheetId="9828">
        <row r="2">
          <cell r="B2">
            <v>1</v>
          </cell>
        </row>
      </sheetData>
      <sheetData sheetId="9829">
        <row r="2">
          <cell r="B2">
            <v>1</v>
          </cell>
        </row>
      </sheetData>
      <sheetData sheetId="9830">
        <row r="2">
          <cell r="B2">
            <v>1</v>
          </cell>
        </row>
      </sheetData>
      <sheetData sheetId="9831">
        <row r="2">
          <cell r="B2">
            <v>1</v>
          </cell>
        </row>
      </sheetData>
      <sheetData sheetId="9832">
        <row r="2">
          <cell r="B2">
            <v>1</v>
          </cell>
        </row>
      </sheetData>
      <sheetData sheetId="9833">
        <row r="2">
          <cell r="B2">
            <v>1</v>
          </cell>
        </row>
      </sheetData>
      <sheetData sheetId="9834">
        <row r="2">
          <cell r="B2">
            <v>1</v>
          </cell>
        </row>
      </sheetData>
      <sheetData sheetId="9835">
        <row r="2">
          <cell r="B2">
            <v>1</v>
          </cell>
        </row>
      </sheetData>
      <sheetData sheetId="9836">
        <row r="2">
          <cell r="B2">
            <v>1</v>
          </cell>
        </row>
      </sheetData>
      <sheetData sheetId="9837">
        <row r="2">
          <cell r="B2">
            <v>1</v>
          </cell>
        </row>
      </sheetData>
      <sheetData sheetId="9838">
        <row r="2">
          <cell r="B2">
            <v>1</v>
          </cell>
        </row>
      </sheetData>
      <sheetData sheetId="9839">
        <row r="2">
          <cell r="B2">
            <v>1</v>
          </cell>
        </row>
      </sheetData>
      <sheetData sheetId="9840">
        <row r="2">
          <cell r="B2">
            <v>1</v>
          </cell>
        </row>
      </sheetData>
      <sheetData sheetId="9841">
        <row r="2">
          <cell r="B2">
            <v>1</v>
          </cell>
        </row>
      </sheetData>
      <sheetData sheetId="9842">
        <row r="2">
          <cell r="B2">
            <v>1</v>
          </cell>
        </row>
      </sheetData>
      <sheetData sheetId="9843">
        <row r="2">
          <cell r="B2">
            <v>1</v>
          </cell>
        </row>
      </sheetData>
      <sheetData sheetId="9844">
        <row r="2">
          <cell r="B2">
            <v>1</v>
          </cell>
        </row>
      </sheetData>
      <sheetData sheetId="9845">
        <row r="2">
          <cell r="B2">
            <v>1</v>
          </cell>
        </row>
      </sheetData>
      <sheetData sheetId="9846">
        <row r="2">
          <cell r="B2">
            <v>1</v>
          </cell>
        </row>
      </sheetData>
      <sheetData sheetId="9847">
        <row r="2">
          <cell r="B2">
            <v>1</v>
          </cell>
        </row>
      </sheetData>
      <sheetData sheetId="9848">
        <row r="2">
          <cell r="B2">
            <v>1</v>
          </cell>
        </row>
      </sheetData>
      <sheetData sheetId="9849">
        <row r="2">
          <cell r="B2">
            <v>1</v>
          </cell>
        </row>
      </sheetData>
      <sheetData sheetId="9850">
        <row r="2">
          <cell r="B2">
            <v>1</v>
          </cell>
        </row>
      </sheetData>
      <sheetData sheetId="9851">
        <row r="2">
          <cell r="B2">
            <v>1</v>
          </cell>
        </row>
      </sheetData>
      <sheetData sheetId="9852">
        <row r="2">
          <cell r="B2">
            <v>1</v>
          </cell>
        </row>
      </sheetData>
      <sheetData sheetId="9853">
        <row r="2">
          <cell r="B2">
            <v>1</v>
          </cell>
        </row>
      </sheetData>
      <sheetData sheetId="9854">
        <row r="2">
          <cell r="B2">
            <v>1</v>
          </cell>
        </row>
      </sheetData>
      <sheetData sheetId="9855">
        <row r="2">
          <cell r="B2">
            <v>1</v>
          </cell>
        </row>
      </sheetData>
      <sheetData sheetId="9856">
        <row r="2">
          <cell r="B2">
            <v>1</v>
          </cell>
        </row>
      </sheetData>
      <sheetData sheetId="9857">
        <row r="2">
          <cell r="B2">
            <v>1</v>
          </cell>
        </row>
      </sheetData>
      <sheetData sheetId="9858">
        <row r="2">
          <cell r="B2">
            <v>1</v>
          </cell>
        </row>
      </sheetData>
      <sheetData sheetId="9859">
        <row r="2">
          <cell r="B2">
            <v>1</v>
          </cell>
        </row>
      </sheetData>
      <sheetData sheetId="9860">
        <row r="2">
          <cell r="B2">
            <v>1</v>
          </cell>
        </row>
      </sheetData>
      <sheetData sheetId="9861">
        <row r="2">
          <cell r="B2">
            <v>1</v>
          </cell>
        </row>
      </sheetData>
      <sheetData sheetId="9862">
        <row r="2">
          <cell r="B2">
            <v>1</v>
          </cell>
        </row>
      </sheetData>
      <sheetData sheetId="9863">
        <row r="2">
          <cell r="B2">
            <v>1</v>
          </cell>
        </row>
      </sheetData>
      <sheetData sheetId="9864">
        <row r="2">
          <cell r="B2">
            <v>1</v>
          </cell>
        </row>
      </sheetData>
      <sheetData sheetId="9865">
        <row r="2">
          <cell r="B2">
            <v>1</v>
          </cell>
        </row>
      </sheetData>
      <sheetData sheetId="9866">
        <row r="2">
          <cell r="B2">
            <v>1</v>
          </cell>
        </row>
      </sheetData>
      <sheetData sheetId="9867">
        <row r="2">
          <cell r="B2">
            <v>1</v>
          </cell>
        </row>
      </sheetData>
      <sheetData sheetId="9868">
        <row r="2">
          <cell r="B2">
            <v>1</v>
          </cell>
        </row>
      </sheetData>
      <sheetData sheetId="9869">
        <row r="2">
          <cell r="B2">
            <v>1</v>
          </cell>
        </row>
      </sheetData>
      <sheetData sheetId="9870">
        <row r="2">
          <cell r="B2">
            <v>1</v>
          </cell>
        </row>
      </sheetData>
      <sheetData sheetId="9871">
        <row r="2">
          <cell r="B2">
            <v>1</v>
          </cell>
        </row>
      </sheetData>
      <sheetData sheetId="9872">
        <row r="1">
          <cell r="J1">
            <v>1.7453292519943295E-2</v>
          </cell>
        </row>
      </sheetData>
      <sheetData sheetId="9873">
        <row r="2">
          <cell r="B2">
            <v>1</v>
          </cell>
        </row>
      </sheetData>
      <sheetData sheetId="9874">
        <row r="2">
          <cell r="B2">
            <v>1</v>
          </cell>
        </row>
      </sheetData>
      <sheetData sheetId="9875">
        <row r="2">
          <cell r="B2">
            <v>1</v>
          </cell>
        </row>
      </sheetData>
      <sheetData sheetId="9876">
        <row r="2">
          <cell r="B2">
            <v>1</v>
          </cell>
        </row>
      </sheetData>
      <sheetData sheetId="9877">
        <row r="2">
          <cell r="B2">
            <v>1</v>
          </cell>
        </row>
      </sheetData>
      <sheetData sheetId="9878">
        <row r="2">
          <cell r="B2">
            <v>1</v>
          </cell>
        </row>
      </sheetData>
      <sheetData sheetId="9879">
        <row r="2">
          <cell r="B2">
            <v>1</v>
          </cell>
        </row>
      </sheetData>
      <sheetData sheetId="9880">
        <row r="2">
          <cell r="B2">
            <v>1</v>
          </cell>
        </row>
      </sheetData>
      <sheetData sheetId="9881">
        <row r="2">
          <cell r="B2">
            <v>1</v>
          </cell>
        </row>
      </sheetData>
      <sheetData sheetId="9882">
        <row r="2">
          <cell r="B2">
            <v>1</v>
          </cell>
        </row>
      </sheetData>
      <sheetData sheetId="9883">
        <row r="2">
          <cell r="B2">
            <v>1</v>
          </cell>
        </row>
      </sheetData>
      <sheetData sheetId="9884">
        <row r="1">
          <cell r="J1">
            <v>1.7453292519943295E-2</v>
          </cell>
        </row>
      </sheetData>
      <sheetData sheetId="9885">
        <row r="2">
          <cell r="B2">
            <v>1</v>
          </cell>
        </row>
      </sheetData>
      <sheetData sheetId="9886">
        <row r="2">
          <cell r="B2">
            <v>1</v>
          </cell>
        </row>
      </sheetData>
      <sheetData sheetId="9887">
        <row r="2">
          <cell r="B2">
            <v>1</v>
          </cell>
        </row>
      </sheetData>
      <sheetData sheetId="9888">
        <row r="2">
          <cell r="B2">
            <v>1</v>
          </cell>
        </row>
      </sheetData>
      <sheetData sheetId="9889">
        <row r="2">
          <cell r="B2">
            <v>1</v>
          </cell>
        </row>
      </sheetData>
      <sheetData sheetId="9890">
        <row r="1">
          <cell r="J1">
            <v>1.7453292519943295E-2</v>
          </cell>
        </row>
      </sheetData>
      <sheetData sheetId="9891">
        <row r="2">
          <cell r="B2">
            <v>1</v>
          </cell>
        </row>
      </sheetData>
      <sheetData sheetId="9892">
        <row r="2">
          <cell r="B2">
            <v>1</v>
          </cell>
        </row>
      </sheetData>
      <sheetData sheetId="9893">
        <row r="2">
          <cell r="B2">
            <v>1</v>
          </cell>
        </row>
      </sheetData>
      <sheetData sheetId="9894">
        <row r="2">
          <cell r="B2">
            <v>1</v>
          </cell>
        </row>
      </sheetData>
      <sheetData sheetId="9895">
        <row r="1">
          <cell r="J1">
            <v>1.7453292519943295E-2</v>
          </cell>
        </row>
      </sheetData>
      <sheetData sheetId="9896">
        <row r="2">
          <cell r="B2">
            <v>1</v>
          </cell>
        </row>
      </sheetData>
      <sheetData sheetId="9897">
        <row r="2">
          <cell r="B2">
            <v>1</v>
          </cell>
        </row>
      </sheetData>
      <sheetData sheetId="9898">
        <row r="2">
          <cell r="B2">
            <v>1</v>
          </cell>
        </row>
      </sheetData>
      <sheetData sheetId="9899">
        <row r="2">
          <cell r="B2">
            <v>1</v>
          </cell>
        </row>
      </sheetData>
      <sheetData sheetId="9900">
        <row r="2">
          <cell r="B2">
            <v>1</v>
          </cell>
        </row>
      </sheetData>
      <sheetData sheetId="9901">
        <row r="2">
          <cell r="B2">
            <v>1</v>
          </cell>
        </row>
      </sheetData>
      <sheetData sheetId="9902">
        <row r="2">
          <cell r="B2">
            <v>1</v>
          </cell>
        </row>
      </sheetData>
      <sheetData sheetId="9903">
        <row r="2">
          <cell r="B2">
            <v>1</v>
          </cell>
        </row>
      </sheetData>
      <sheetData sheetId="9904">
        <row r="2">
          <cell r="B2">
            <v>1</v>
          </cell>
        </row>
      </sheetData>
      <sheetData sheetId="9905">
        <row r="2">
          <cell r="B2">
            <v>1</v>
          </cell>
        </row>
      </sheetData>
      <sheetData sheetId="9906">
        <row r="2">
          <cell r="B2">
            <v>1</v>
          </cell>
        </row>
      </sheetData>
      <sheetData sheetId="9907">
        <row r="2">
          <cell r="B2">
            <v>1</v>
          </cell>
        </row>
      </sheetData>
      <sheetData sheetId="9908">
        <row r="2">
          <cell r="B2">
            <v>1</v>
          </cell>
        </row>
      </sheetData>
      <sheetData sheetId="9909">
        <row r="2">
          <cell r="B2">
            <v>1</v>
          </cell>
        </row>
      </sheetData>
      <sheetData sheetId="9910">
        <row r="2">
          <cell r="B2">
            <v>1</v>
          </cell>
        </row>
      </sheetData>
      <sheetData sheetId="9911">
        <row r="2">
          <cell r="B2">
            <v>1</v>
          </cell>
        </row>
      </sheetData>
      <sheetData sheetId="9912">
        <row r="2">
          <cell r="B2">
            <v>1</v>
          </cell>
        </row>
      </sheetData>
      <sheetData sheetId="9913">
        <row r="2">
          <cell r="B2">
            <v>1</v>
          </cell>
        </row>
      </sheetData>
      <sheetData sheetId="9914">
        <row r="2">
          <cell r="B2">
            <v>1</v>
          </cell>
        </row>
      </sheetData>
      <sheetData sheetId="9915">
        <row r="2">
          <cell r="B2">
            <v>1</v>
          </cell>
        </row>
      </sheetData>
      <sheetData sheetId="9916">
        <row r="2">
          <cell r="B2">
            <v>1</v>
          </cell>
        </row>
      </sheetData>
      <sheetData sheetId="9917">
        <row r="2">
          <cell r="B2">
            <v>1</v>
          </cell>
        </row>
      </sheetData>
      <sheetData sheetId="9918">
        <row r="2">
          <cell r="B2">
            <v>1</v>
          </cell>
        </row>
      </sheetData>
      <sheetData sheetId="9919">
        <row r="2">
          <cell r="B2">
            <v>1</v>
          </cell>
        </row>
      </sheetData>
      <sheetData sheetId="9920">
        <row r="2">
          <cell r="B2">
            <v>1</v>
          </cell>
        </row>
      </sheetData>
      <sheetData sheetId="9921">
        <row r="2">
          <cell r="B2">
            <v>1</v>
          </cell>
        </row>
      </sheetData>
      <sheetData sheetId="9922">
        <row r="2">
          <cell r="B2">
            <v>1</v>
          </cell>
        </row>
      </sheetData>
      <sheetData sheetId="9923">
        <row r="2">
          <cell r="B2">
            <v>1</v>
          </cell>
        </row>
      </sheetData>
      <sheetData sheetId="9924">
        <row r="2">
          <cell r="B2">
            <v>1</v>
          </cell>
        </row>
      </sheetData>
      <sheetData sheetId="9925">
        <row r="2">
          <cell r="B2">
            <v>1</v>
          </cell>
        </row>
      </sheetData>
      <sheetData sheetId="9926">
        <row r="2">
          <cell r="B2">
            <v>1</v>
          </cell>
        </row>
      </sheetData>
      <sheetData sheetId="9927">
        <row r="2">
          <cell r="B2">
            <v>1</v>
          </cell>
        </row>
      </sheetData>
      <sheetData sheetId="9928">
        <row r="2">
          <cell r="B2">
            <v>1</v>
          </cell>
        </row>
      </sheetData>
      <sheetData sheetId="9929">
        <row r="2">
          <cell r="B2">
            <v>1</v>
          </cell>
        </row>
      </sheetData>
      <sheetData sheetId="9930">
        <row r="2">
          <cell r="B2">
            <v>1</v>
          </cell>
        </row>
      </sheetData>
      <sheetData sheetId="9931">
        <row r="2">
          <cell r="B2">
            <v>1</v>
          </cell>
        </row>
      </sheetData>
      <sheetData sheetId="9932">
        <row r="2">
          <cell r="B2">
            <v>1</v>
          </cell>
        </row>
      </sheetData>
      <sheetData sheetId="9933">
        <row r="2">
          <cell r="B2">
            <v>1</v>
          </cell>
        </row>
      </sheetData>
      <sheetData sheetId="9934">
        <row r="2">
          <cell r="B2">
            <v>1</v>
          </cell>
        </row>
      </sheetData>
      <sheetData sheetId="9935">
        <row r="2">
          <cell r="B2">
            <v>1</v>
          </cell>
        </row>
      </sheetData>
      <sheetData sheetId="9936">
        <row r="2">
          <cell r="B2">
            <v>1</v>
          </cell>
        </row>
      </sheetData>
      <sheetData sheetId="9937">
        <row r="2">
          <cell r="B2">
            <v>1</v>
          </cell>
        </row>
      </sheetData>
      <sheetData sheetId="9938">
        <row r="2">
          <cell r="B2">
            <v>1</v>
          </cell>
        </row>
      </sheetData>
      <sheetData sheetId="9939">
        <row r="2">
          <cell r="B2">
            <v>1</v>
          </cell>
        </row>
      </sheetData>
      <sheetData sheetId="9940">
        <row r="2">
          <cell r="B2">
            <v>1</v>
          </cell>
        </row>
      </sheetData>
      <sheetData sheetId="9941">
        <row r="2">
          <cell r="B2">
            <v>1</v>
          </cell>
        </row>
      </sheetData>
      <sheetData sheetId="9942">
        <row r="2">
          <cell r="B2">
            <v>1</v>
          </cell>
        </row>
      </sheetData>
      <sheetData sheetId="9943">
        <row r="2">
          <cell r="B2">
            <v>1</v>
          </cell>
        </row>
      </sheetData>
      <sheetData sheetId="9944">
        <row r="2">
          <cell r="B2">
            <v>1</v>
          </cell>
        </row>
      </sheetData>
      <sheetData sheetId="9945">
        <row r="2">
          <cell r="B2">
            <v>1</v>
          </cell>
        </row>
      </sheetData>
      <sheetData sheetId="9946">
        <row r="2">
          <cell r="B2">
            <v>1</v>
          </cell>
        </row>
      </sheetData>
      <sheetData sheetId="9947">
        <row r="1">
          <cell r="J1">
            <v>1.7453292519943295E-2</v>
          </cell>
        </row>
      </sheetData>
      <sheetData sheetId="9948">
        <row r="1">
          <cell r="J1">
            <v>1.7453292519943295E-2</v>
          </cell>
        </row>
      </sheetData>
      <sheetData sheetId="9949">
        <row r="2">
          <cell r="B2">
            <v>1</v>
          </cell>
        </row>
      </sheetData>
      <sheetData sheetId="9950">
        <row r="2">
          <cell r="B2">
            <v>1</v>
          </cell>
        </row>
      </sheetData>
      <sheetData sheetId="9951">
        <row r="2">
          <cell r="B2">
            <v>1</v>
          </cell>
        </row>
      </sheetData>
      <sheetData sheetId="9952">
        <row r="2">
          <cell r="B2">
            <v>1</v>
          </cell>
        </row>
      </sheetData>
      <sheetData sheetId="9953">
        <row r="2">
          <cell r="B2">
            <v>1</v>
          </cell>
        </row>
      </sheetData>
      <sheetData sheetId="9954">
        <row r="2">
          <cell r="B2">
            <v>1</v>
          </cell>
        </row>
      </sheetData>
      <sheetData sheetId="9955">
        <row r="2">
          <cell r="B2">
            <v>1</v>
          </cell>
        </row>
      </sheetData>
      <sheetData sheetId="9956">
        <row r="2">
          <cell r="B2">
            <v>1</v>
          </cell>
        </row>
      </sheetData>
      <sheetData sheetId="9957">
        <row r="2">
          <cell r="B2">
            <v>1</v>
          </cell>
        </row>
      </sheetData>
      <sheetData sheetId="9958">
        <row r="2">
          <cell r="B2">
            <v>1</v>
          </cell>
        </row>
      </sheetData>
      <sheetData sheetId="9959">
        <row r="1">
          <cell r="J1">
            <v>1.7453292519943295E-2</v>
          </cell>
        </row>
      </sheetData>
      <sheetData sheetId="9960">
        <row r="1">
          <cell r="J1">
            <v>1.7453292519943295E-2</v>
          </cell>
        </row>
      </sheetData>
      <sheetData sheetId="9961">
        <row r="2">
          <cell r="B2">
            <v>1</v>
          </cell>
        </row>
      </sheetData>
      <sheetData sheetId="9962">
        <row r="2">
          <cell r="B2">
            <v>1</v>
          </cell>
        </row>
      </sheetData>
      <sheetData sheetId="9963">
        <row r="2">
          <cell r="B2">
            <v>1</v>
          </cell>
        </row>
      </sheetData>
      <sheetData sheetId="9964">
        <row r="2">
          <cell r="B2">
            <v>1</v>
          </cell>
        </row>
      </sheetData>
      <sheetData sheetId="9965">
        <row r="1">
          <cell r="J1">
            <v>1.7453292519943295E-2</v>
          </cell>
        </row>
      </sheetData>
      <sheetData sheetId="9966">
        <row r="1">
          <cell r="J1">
            <v>1.7453292519943295E-2</v>
          </cell>
        </row>
      </sheetData>
      <sheetData sheetId="9967">
        <row r="2">
          <cell r="B2">
            <v>1</v>
          </cell>
        </row>
      </sheetData>
      <sheetData sheetId="9968">
        <row r="2">
          <cell r="B2">
            <v>1</v>
          </cell>
        </row>
      </sheetData>
      <sheetData sheetId="9969">
        <row r="2">
          <cell r="B2">
            <v>1</v>
          </cell>
        </row>
      </sheetData>
      <sheetData sheetId="9970">
        <row r="1">
          <cell r="J1">
            <v>1.7453292519943295E-2</v>
          </cell>
        </row>
      </sheetData>
      <sheetData sheetId="9971">
        <row r="1">
          <cell r="J1">
            <v>1.7453292519943295E-2</v>
          </cell>
        </row>
      </sheetData>
      <sheetData sheetId="9972">
        <row r="2">
          <cell r="B2">
            <v>1</v>
          </cell>
        </row>
      </sheetData>
      <sheetData sheetId="9973">
        <row r="2">
          <cell r="B2">
            <v>1</v>
          </cell>
        </row>
      </sheetData>
      <sheetData sheetId="9974">
        <row r="2">
          <cell r="B2">
            <v>1</v>
          </cell>
        </row>
      </sheetData>
      <sheetData sheetId="9975">
        <row r="2">
          <cell r="B2">
            <v>1</v>
          </cell>
        </row>
      </sheetData>
      <sheetData sheetId="9976">
        <row r="2">
          <cell r="B2">
            <v>1</v>
          </cell>
        </row>
      </sheetData>
      <sheetData sheetId="9977">
        <row r="2">
          <cell r="B2">
            <v>1</v>
          </cell>
        </row>
      </sheetData>
      <sheetData sheetId="9978">
        <row r="2">
          <cell r="B2">
            <v>1</v>
          </cell>
        </row>
      </sheetData>
      <sheetData sheetId="9979">
        <row r="2">
          <cell r="B2">
            <v>1</v>
          </cell>
        </row>
      </sheetData>
      <sheetData sheetId="9980">
        <row r="2">
          <cell r="B2">
            <v>1</v>
          </cell>
        </row>
      </sheetData>
      <sheetData sheetId="9981">
        <row r="2">
          <cell r="B2">
            <v>1</v>
          </cell>
        </row>
      </sheetData>
      <sheetData sheetId="9982">
        <row r="2">
          <cell r="B2">
            <v>1</v>
          </cell>
        </row>
      </sheetData>
      <sheetData sheetId="9983">
        <row r="2">
          <cell r="B2">
            <v>1</v>
          </cell>
        </row>
      </sheetData>
      <sheetData sheetId="9984">
        <row r="2">
          <cell r="B2">
            <v>1</v>
          </cell>
        </row>
      </sheetData>
      <sheetData sheetId="9985">
        <row r="2">
          <cell r="B2">
            <v>1</v>
          </cell>
        </row>
      </sheetData>
      <sheetData sheetId="9986">
        <row r="2">
          <cell r="B2">
            <v>1</v>
          </cell>
        </row>
      </sheetData>
      <sheetData sheetId="9987">
        <row r="2">
          <cell r="B2">
            <v>1</v>
          </cell>
        </row>
      </sheetData>
      <sheetData sheetId="9988">
        <row r="2">
          <cell r="B2">
            <v>1</v>
          </cell>
        </row>
      </sheetData>
      <sheetData sheetId="9989">
        <row r="2">
          <cell r="B2">
            <v>1</v>
          </cell>
        </row>
      </sheetData>
      <sheetData sheetId="9990">
        <row r="2">
          <cell r="B2">
            <v>1</v>
          </cell>
        </row>
      </sheetData>
      <sheetData sheetId="9991">
        <row r="2">
          <cell r="B2">
            <v>1</v>
          </cell>
        </row>
      </sheetData>
      <sheetData sheetId="9992">
        <row r="2">
          <cell r="B2">
            <v>1</v>
          </cell>
        </row>
      </sheetData>
      <sheetData sheetId="9993">
        <row r="2">
          <cell r="B2">
            <v>1</v>
          </cell>
        </row>
      </sheetData>
      <sheetData sheetId="9994">
        <row r="2">
          <cell r="B2">
            <v>1</v>
          </cell>
        </row>
      </sheetData>
      <sheetData sheetId="9995">
        <row r="2">
          <cell r="B2">
            <v>1</v>
          </cell>
        </row>
      </sheetData>
      <sheetData sheetId="9996">
        <row r="2">
          <cell r="B2">
            <v>1</v>
          </cell>
        </row>
      </sheetData>
      <sheetData sheetId="9997">
        <row r="2">
          <cell r="B2">
            <v>1</v>
          </cell>
        </row>
      </sheetData>
      <sheetData sheetId="9998">
        <row r="2">
          <cell r="B2">
            <v>1</v>
          </cell>
        </row>
      </sheetData>
      <sheetData sheetId="9999">
        <row r="2">
          <cell r="B2">
            <v>1</v>
          </cell>
        </row>
      </sheetData>
      <sheetData sheetId="10000">
        <row r="2">
          <cell r="B2">
            <v>1</v>
          </cell>
        </row>
      </sheetData>
      <sheetData sheetId="10001">
        <row r="2">
          <cell r="B2">
            <v>1</v>
          </cell>
        </row>
      </sheetData>
      <sheetData sheetId="10002">
        <row r="2">
          <cell r="B2">
            <v>1</v>
          </cell>
        </row>
      </sheetData>
      <sheetData sheetId="10003">
        <row r="2">
          <cell r="B2">
            <v>1</v>
          </cell>
        </row>
      </sheetData>
      <sheetData sheetId="10004">
        <row r="2">
          <cell r="B2">
            <v>1</v>
          </cell>
        </row>
      </sheetData>
      <sheetData sheetId="10005">
        <row r="2">
          <cell r="B2">
            <v>1</v>
          </cell>
        </row>
      </sheetData>
      <sheetData sheetId="10006">
        <row r="2">
          <cell r="B2">
            <v>1</v>
          </cell>
        </row>
      </sheetData>
      <sheetData sheetId="10007">
        <row r="2">
          <cell r="B2">
            <v>1</v>
          </cell>
        </row>
      </sheetData>
      <sheetData sheetId="10008">
        <row r="2">
          <cell r="B2">
            <v>1</v>
          </cell>
        </row>
      </sheetData>
      <sheetData sheetId="10009">
        <row r="2">
          <cell r="B2">
            <v>1</v>
          </cell>
        </row>
      </sheetData>
      <sheetData sheetId="10010">
        <row r="2">
          <cell r="B2">
            <v>1</v>
          </cell>
        </row>
      </sheetData>
      <sheetData sheetId="10011">
        <row r="2">
          <cell r="B2">
            <v>1</v>
          </cell>
        </row>
      </sheetData>
      <sheetData sheetId="10012">
        <row r="2">
          <cell r="B2">
            <v>1</v>
          </cell>
        </row>
      </sheetData>
      <sheetData sheetId="10013">
        <row r="2">
          <cell r="B2">
            <v>1</v>
          </cell>
        </row>
      </sheetData>
      <sheetData sheetId="10014">
        <row r="2">
          <cell r="B2">
            <v>1</v>
          </cell>
        </row>
      </sheetData>
      <sheetData sheetId="10015">
        <row r="2">
          <cell r="B2">
            <v>1</v>
          </cell>
        </row>
      </sheetData>
      <sheetData sheetId="10016">
        <row r="2">
          <cell r="B2">
            <v>1</v>
          </cell>
        </row>
      </sheetData>
      <sheetData sheetId="10017">
        <row r="2">
          <cell r="B2">
            <v>1</v>
          </cell>
        </row>
      </sheetData>
      <sheetData sheetId="10018">
        <row r="2">
          <cell r="B2">
            <v>1</v>
          </cell>
        </row>
      </sheetData>
      <sheetData sheetId="10019">
        <row r="2">
          <cell r="B2">
            <v>1</v>
          </cell>
        </row>
      </sheetData>
      <sheetData sheetId="10020">
        <row r="2">
          <cell r="B2">
            <v>1</v>
          </cell>
        </row>
      </sheetData>
      <sheetData sheetId="10021">
        <row r="2">
          <cell r="B2">
            <v>1</v>
          </cell>
        </row>
      </sheetData>
      <sheetData sheetId="10022">
        <row r="2">
          <cell r="B2">
            <v>1</v>
          </cell>
        </row>
      </sheetData>
      <sheetData sheetId="10023">
        <row r="2">
          <cell r="B2">
            <v>1</v>
          </cell>
        </row>
      </sheetData>
      <sheetData sheetId="10024">
        <row r="2">
          <cell r="B2">
            <v>1</v>
          </cell>
        </row>
      </sheetData>
      <sheetData sheetId="10025">
        <row r="2">
          <cell r="B2">
            <v>1</v>
          </cell>
        </row>
      </sheetData>
      <sheetData sheetId="10026">
        <row r="2">
          <cell r="B2">
            <v>1</v>
          </cell>
        </row>
      </sheetData>
      <sheetData sheetId="10027">
        <row r="2">
          <cell r="B2">
            <v>1</v>
          </cell>
        </row>
      </sheetData>
      <sheetData sheetId="10028">
        <row r="2">
          <cell r="B2">
            <v>1</v>
          </cell>
        </row>
      </sheetData>
      <sheetData sheetId="10029">
        <row r="2">
          <cell r="B2">
            <v>1</v>
          </cell>
        </row>
      </sheetData>
      <sheetData sheetId="10030">
        <row r="2">
          <cell r="B2">
            <v>1</v>
          </cell>
        </row>
      </sheetData>
      <sheetData sheetId="10031">
        <row r="2">
          <cell r="B2">
            <v>1</v>
          </cell>
        </row>
      </sheetData>
      <sheetData sheetId="10032">
        <row r="2">
          <cell r="B2">
            <v>1</v>
          </cell>
        </row>
      </sheetData>
      <sheetData sheetId="10033">
        <row r="2">
          <cell r="B2">
            <v>1</v>
          </cell>
        </row>
      </sheetData>
      <sheetData sheetId="10034">
        <row r="2">
          <cell r="B2">
            <v>1</v>
          </cell>
        </row>
      </sheetData>
      <sheetData sheetId="10035">
        <row r="2">
          <cell r="B2">
            <v>1</v>
          </cell>
        </row>
      </sheetData>
      <sheetData sheetId="10036">
        <row r="2">
          <cell r="B2">
            <v>1</v>
          </cell>
        </row>
      </sheetData>
      <sheetData sheetId="10037">
        <row r="2">
          <cell r="B2">
            <v>1</v>
          </cell>
        </row>
      </sheetData>
      <sheetData sheetId="10038">
        <row r="2">
          <cell r="B2">
            <v>1</v>
          </cell>
        </row>
      </sheetData>
      <sheetData sheetId="10039">
        <row r="2">
          <cell r="B2">
            <v>1</v>
          </cell>
        </row>
      </sheetData>
      <sheetData sheetId="10040">
        <row r="2">
          <cell r="B2">
            <v>1</v>
          </cell>
        </row>
      </sheetData>
      <sheetData sheetId="10041">
        <row r="2">
          <cell r="B2">
            <v>1</v>
          </cell>
        </row>
      </sheetData>
      <sheetData sheetId="10042">
        <row r="2">
          <cell r="B2">
            <v>1</v>
          </cell>
        </row>
      </sheetData>
      <sheetData sheetId="10043">
        <row r="2">
          <cell r="B2">
            <v>1</v>
          </cell>
        </row>
      </sheetData>
      <sheetData sheetId="10044">
        <row r="2">
          <cell r="B2">
            <v>1</v>
          </cell>
        </row>
      </sheetData>
      <sheetData sheetId="10045">
        <row r="2">
          <cell r="B2">
            <v>1</v>
          </cell>
        </row>
      </sheetData>
      <sheetData sheetId="10046">
        <row r="2">
          <cell r="B2">
            <v>1</v>
          </cell>
        </row>
      </sheetData>
      <sheetData sheetId="10047">
        <row r="2">
          <cell r="B2">
            <v>1</v>
          </cell>
        </row>
      </sheetData>
      <sheetData sheetId="10048">
        <row r="2">
          <cell r="B2">
            <v>1</v>
          </cell>
        </row>
      </sheetData>
      <sheetData sheetId="10049">
        <row r="2">
          <cell r="B2">
            <v>1</v>
          </cell>
        </row>
      </sheetData>
      <sheetData sheetId="10050">
        <row r="2">
          <cell r="B2">
            <v>1</v>
          </cell>
        </row>
      </sheetData>
      <sheetData sheetId="10051">
        <row r="2">
          <cell r="B2">
            <v>1</v>
          </cell>
        </row>
      </sheetData>
      <sheetData sheetId="10052">
        <row r="2">
          <cell r="B2">
            <v>1</v>
          </cell>
        </row>
      </sheetData>
      <sheetData sheetId="10053">
        <row r="2">
          <cell r="B2">
            <v>1</v>
          </cell>
        </row>
      </sheetData>
      <sheetData sheetId="10054">
        <row r="2">
          <cell r="B2">
            <v>1</v>
          </cell>
        </row>
      </sheetData>
      <sheetData sheetId="10055">
        <row r="2">
          <cell r="B2">
            <v>1</v>
          </cell>
        </row>
      </sheetData>
      <sheetData sheetId="10056">
        <row r="2">
          <cell r="B2">
            <v>1</v>
          </cell>
        </row>
      </sheetData>
      <sheetData sheetId="10057">
        <row r="2">
          <cell r="B2">
            <v>1</v>
          </cell>
        </row>
      </sheetData>
      <sheetData sheetId="10058">
        <row r="2">
          <cell r="B2">
            <v>1</v>
          </cell>
        </row>
      </sheetData>
      <sheetData sheetId="10059">
        <row r="2">
          <cell r="B2">
            <v>1</v>
          </cell>
        </row>
      </sheetData>
      <sheetData sheetId="10060">
        <row r="2">
          <cell r="B2">
            <v>1</v>
          </cell>
        </row>
      </sheetData>
      <sheetData sheetId="10061">
        <row r="2">
          <cell r="B2">
            <v>1</v>
          </cell>
        </row>
      </sheetData>
      <sheetData sheetId="10062">
        <row r="2">
          <cell r="B2">
            <v>1</v>
          </cell>
        </row>
      </sheetData>
      <sheetData sheetId="10063">
        <row r="2">
          <cell r="B2">
            <v>1</v>
          </cell>
        </row>
      </sheetData>
      <sheetData sheetId="10064">
        <row r="2">
          <cell r="B2">
            <v>1</v>
          </cell>
        </row>
      </sheetData>
      <sheetData sheetId="10065">
        <row r="2">
          <cell r="B2">
            <v>1</v>
          </cell>
        </row>
      </sheetData>
      <sheetData sheetId="10066">
        <row r="2">
          <cell r="B2">
            <v>1</v>
          </cell>
        </row>
      </sheetData>
      <sheetData sheetId="10067">
        <row r="2">
          <cell r="B2">
            <v>1</v>
          </cell>
        </row>
      </sheetData>
      <sheetData sheetId="10068">
        <row r="2">
          <cell r="B2">
            <v>1</v>
          </cell>
        </row>
      </sheetData>
      <sheetData sheetId="10069">
        <row r="2">
          <cell r="B2">
            <v>1</v>
          </cell>
        </row>
      </sheetData>
      <sheetData sheetId="10070">
        <row r="2">
          <cell r="B2">
            <v>1</v>
          </cell>
        </row>
      </sheetData>
      <sheetData sheetId="10071">
        <row r="2">
          <cell r="B2">
            <v>1</v>
          </cell>
        </row>
      </sheetData>
      <sheetData sheetId="10072">
        <row r="2">
          <cell r="B2">
            <v>1</v>
          </cell>
        </row>
      </sheetData>
      <sheetData sheetId="10073">
        <row r="2">
          <cell r="B2">
            <v>1</v>
          </cell>
        </row>
      </sheetData>
      <sheetData sheetId="10074">
        <row r="2">
          <cell r="B2">
            <v>1</v>
          </cell>
        </row>
      </sheetData>
      <sheetData sheetId="10075">
        <row r="2">
          <cell r="B2">
            <v>1</v>
          </cell>
        </row>
      </sheetData>
      <sheetData sheetId="10076">
        <row r="2">
          <cell r="B2">
            <v>1</v>
          </cell>
        </row>
      </sheetData>
      <sheetData sheetId="10077">
        <row r="2">
          <cell r="B2">
            <v>1</v>
          </cell>
        </row>
      </sheetData>
      <sheetData sheetId="10078">
        <row r="2">
          <cell r="B2">
            <v>1</v>
          </cell>
        </row>
      </sheetData>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row r="1">
          <cell r="J1">
            <v>1.7453292519943295E-2</v>
          </cell>
        </row>
      </sheetData>
      <sheetData sheetId="10509">
        <row r="1">
          <cell r="J1">
            <v>1.7453292519943295E-2</v>
          </cell>
        </row>
      </sheetData>
      <sheetData sheetId="10510"/>
      <sheetData sheetId="10511">
        <row r="1">
          <cell r="J1">
            <v>1.7453292519943295E-2</v>
          </cell>
        </row>
      </sheetData>
      <sheetData sheetId="10512">
        <row r="1">
          <cell r="J1">
            <v>1.7453292519943295E-2</v>
          </cell>
        </row>
      </sheetData>
      <sheetData sheetId="10513">
        <row r="1">
          <cell r="J1">
            <v>1.7453292519943295E-2</v>
          </cell>
        </row>
      </sheetData>
      <sheetData sheetId="10514">
        <row r="1">
          <cell r="J1">
            <v>1.7453292519943295E-2</v>
          </cell>
        </row>
      </sheetData>
      <sheetData sheetId="10515">
        <row r="1">
          <cell r="J1">
            <v>1.7453292519943295E-2</v>
          </cell>
        </row>
      </sheetData>
      <sheetData sheetId="10516">
        <row r="1">
          <cell r="J1">
            <v>1.7453292519943295E-2</v>
          </cell>
        </row>
      </sheetData>
      <sheetData sheetId="10517">
        <row r="1">
          <cell r="J1">
            <v>1.7453292519943295E-2</v>
          </cell>
        </row>
      </sheetData>
      <sheetData sheetId="10518">
        <row r="1">
          <cell r="J1">
            <v>1.7453292519943295E-2</v>
          </cell>
        </row>
      </sheetData>
      <sheetData sheetId="10519">
        <row r="1">
          <cell r="J1">
            <v>1.7453292519943295E-2</v>
          </cell>
        </row>
      </sheetData>
      <sheetData sheetId="10520">
        <row r="1">
          <cell r="J1">
            <v>1.7453292519943295E-2</v>
          </cell>
        </row>
      </sheetData>
      <sheetData sheetId="10521">
        <row r="1">
          <cell r="J1">
            <v>1.7453292519943295E-2</v>
          </cell>
        </row>
      </sheetData>
      <sheetData sheetId="10522">
        <row r="1">
          <cell r="J1">
            <v>1.7453292519943295E-2</v>
          </cell>
        </row>
      </sheetData>
      <sheetData sheetId="10523">
        <row r="1">
          <cell r="J1">
            <v>1.7453292519943295E-2</v>
          </cell>
        </row>
      </sheetData>
      <sheetData sheetId="10524">
        <row r="1">
          <cell r="J1">
            <v>1.7453292519943295E-2</v>
          </cell>
        </row>
      </sheetData>
      <sheetData sheetId="10525">
        <row r="1">
          <cell r="J1">
            <v>1.7453292519943295E-2</v>
          </cell>
        </row>
      </sheetData>
      <sheetData sheetId="10526">
        <row r="1">
          <cell r="J1">
            <v>1.7453292519943295E-2</v>
          </cell>
        </row>
      </sheetData>
      <sheetData sheetId="10527">
        <row r="1">
          <cell r="J1">
            <v>1.7453292519943295E-2</v>
          </cell>
        </row>
      </sheetData>
      <sheetData sheetId="10528">
        <row r="1">
          <cell r="J1">
            <v>1.7453292519943295E-2</v>
          </cell>
        </row>
      </sheetData>
      <sheetData sheetId="10529">
        <row r="1">
          <cell r="J1">
            <v>1.7453292519943295E-2</v>
          </cell>
        </row>
      </sheetData>
      <sheetData sheetId="10530">
        <row r="1">
          <cell r="J1">
            <v>1.7453292519943295E-2</v>
          </cell>
        </row>
      </sheetData>
      <sheetData sheetId="10531">
        <row r="1">
          <cell r="J1">
            <v>1.7453292519943295E-2</v>
          </cell>
        </row>
      </sheetData>
      <sheetData sheetId="10532">
        <row r="1">
          <cell r="J1">
            <v>1.7453292519943295E-2</v>
          </cell>
        </row>
      </sheetData>
      <sheetData sheetId="10533">
        <row r="1">
          <cell r="J1">
            <v>1.7453292519943295E-2</v>
          </cell>
        </row>
      </sheetData>
      <sheetData sheetId="10534">
        <row r="1">
          <cell r="J1">
            <v>1.7453292519943295E-2</v>
          </cell>
        </row>
      </sheetData>
      <sheetData sheetId="10535">
        <row r="1">
          <cell r="J1">
            <v>1.7453292519943295E-2</v>
          </cell>
        </row>
      </sheetData>
      <sheetData sheetId="10536">
        <row r="1">
          <cell r="J1">
            <v>1.7453292519943295E-2</v>
          </cell>
        </row>
      </sheetData>
      <sheetData sheetId="10537">
        <row r="1">
          <cell r="J1">
            <v>1.7453292519943295E-2</v>
          </cell>
        </row>
      </sheetData>
      <sheetData sheetId="10538">
        <row r="1">
          <cell r="J1">
            <v>1.7453292519943295E-2</v>
          </cell>
        </row>
      </sheetData>
      <sheetData sheetId="10539">
        <row r="1">
          <cell r="J1">
            <v>1.7453292519943295E-2</v>
          </cell>
        </row>
      </sheetData>
      <sheetData sheetId="10540">
        <row r="1">
          <cell r="J1">
            <v>1.7453292519943295E-2</v>
          </cell>
        </row>
      </sheetData>
      <sheetData sheetId="10541">
        <row r="1">
          <cell r="J1">
            <v>1.7453292519943295E-2</v>
          </cell>
        </row>
      </sheetData>
      <sheetData sheetId="10542">
        <row r="1">
          <cell r="J1">
            <v>1.7453292519943295E-2</v>
          </cell>
        </row>
      </sheetData>
      <sheetData sheetId="10543">
        <row r="1">
          <cell r="J1">
            <v>1.7453292519943295E-2</v>
          </cell>
        </row>
      </sheetData>
      <sheetData sheetId="10544">
        <row r="1">
          <cell r="J1">
            <v>1.7453292519943295E-2</v>
          </cell>
        </row>
      </sheetData>
      <sheetData sheetId="10545">
        <row r="1">
          <cell r="J1">
            <v>1.7453292519943295E-2</v>
          </cell>
        </row>
      </sheetData>
      <sheetData sheetId="10546">
        <row r="1">
          <cell r="J1">
            <v>1.7453292519943295E-2</v>
          </cell>
        </row>
      </sheetData>
      <sheetData sheetId="10547">
        <row r="1">
          <cell r="J1">
            <v>1.7453292519943295E-2</v>
          </cell>
        </row>
      </sheetData>
      <sheetData sheetId="10548">
        <row r="1">
          <cell r="J1">
            <v>1.7453292519943295E-2</v>
          </cell>
        </row>
      </sheetData>
      <sheetData sheetId="10549">
        <row r="1">
          <cell r="J1">
            <v>1.7453292519943295E-2</v>
          </cell>
        </row>
      </sheetData>
      <sheetData sheetId="10550">
        <row r="1">
          <cell r="J1">
            <v>1.7453292519943295E-2</v>
          </cell>
        </row>
      </sheetData>
      <sheetData sheetId="10551">
        <row r="1">
          <cell r="J1">
            <v>1.7453292519943295E-2</v>
          </cell>
        </row>
      </sheetData>
      <sheetData sheetId="10552">
        <row r="1">
          <cell r="J1">
            <v>1.7453292519943295E-2</v>
          </cell>
        </row>
      </sheetData>
      <sheetData sheetId="10553">
        <row r="1">
          <cell r="J1">
            <v>1.7453292519943295E-2</v>
          </cell>
        </row>
      </sheetData>
      <sheetData sheetId="10554">
        <row r="1">
          <cell r="J1">
            <v>1.7453292519943295E-2</v>
          </cell>
        </row>
      </sheetData>
      <sheetData sheetId="10555">
        <row r="1">
          <cell r="J1">
            <v>1.7453292519943295E-2</v>
          </cell>
        </row>
      </sheetData>
      <sheetData sheetId="10556">
        <row r="1">
          <cell r="J1">
            <v>1.7453292519943295E-2</v>
          </cell>
        </row>
      </sheetData>
      <sheetData sheetId="10557">
        <row r="1">
          <cell r="J1">
            <v>1.7453292519943295E-2</v>
          </cell>
        </row>
      </sheetData>
      <sheetData sheetId="10558">
        <row r="1">
          <cell r="J1">
            <v>1.7453292519943295E-2</v>
          </cell>
        </row>
      </sheetData>
      <sheetData sheetId="10559">
        <row r="1">
          <cell r="J1">
            <v>1.7453292519943295E-2</v>
          </cell>
        </row>
      </sheetData>
      <sheetData sheetId="10560">
        <row r="1">
          <cell r="J1">
            <v>1.7453292519943295E-2</v>
          </cell>
        </row>
      </sheetData>
      <sheetData sheetId="10561">
        <row r="1">
          <cell r="J1">
            <v>1.7453292519943295E-2</v>
          </cell>
        </row>
      </sheetData>
      <sheetData sheetId="10562">
        <row r="1">
          <cell r="J1">
            <v>1.7453292519943295E-2</v>
          </cell>
        </row>
      </sheetData>
      <sheetData sheetId="10563">
        <row r="1">
          <cell r="J1">
            <v>1.7453292519943295E-2</v>
          </cell>
        </row>
      </sheetData>
      <sheetData sheetId="10564">
        <row r="1">
          <cell r="J1">
            <v>1.7453292519943295E-2</v>
          </cell>
        </row>
      </sheetData>
      <sheetData sheetId="10565">
        <row r="1">
          <cell r="J1">
            <v>1.7453292519943295E-2</v>
          </cell>
        </row>
      </sheetData>
      <sheetData sheetId="10566">
        <row r="1">
          <cell r="J1">
            <v>1.7453292519943295E-2</v>
          </cell>
        </row>
      </sheetData>
      <sheetData sheetId="10567">
        <row r="1">
          <cell r="J1">
            <v>1.7453292519943295E-2</v>
          </cell>
        </row>
      </sheetData>
      <sheetData sheetId="10568">
        <row r="1">
          <cell r="J1">
            <v>1.7453292519943295E-2</v>
          </cell>
        </row>
      </sheetData>
      <sheetData sheetId="10569">
        <row r="1">
          <cell r="J1">
            <v>1.7453292519943295E-2</v>
          </cell>
        </row>
      </sheetData>
      <sheetData sheetId="10570">
        <row r="1">
          <cell r="J1">
            <v>1.7453292519943295E-2</v>
          </cell>
        </row>
      </sheetData>
      <sheetData sheetId="10571">
        <row r="1">
          <cell r="J1">
            <v>1.7453292519943295E-2</v>
          </cell>
        </row>
      </sheetData>
      <sheetData sheetId="10572">
        <row r="1">
          <cell r="J1">
            <v>1.7453292519943295E-2</v>
          </cell>
        </row>
      </sheetData>
      <sheetData sheetId="10573">
        <row r="1">
          <cell r="J1">
            <v>1.7453292519943295E-2</v>
          </cell>
        </row>
      </sheetData>
      <sheetData sheetId="10574">
        <row r="1">
          <cell r="J1">
            <v>1.7453292519943295E-2</v>
          </cell>
        </row>
      </sheetData>
      <sheetData sheetId="10575" refreshError="1"/>
      <sheetData sheetId="10576">
        <row r="1">
          <cell r="J1">
            <v>1.7453292519943295E-2</v>
          </cell>
        </row>
      </sheetData>
      <sheetData sheetId="10577" refreshError="1"/>
      <sheetData sheetId="10578">
        <row r="1">
          <cell r="J1">
            <v>1.7453292519943295E-2</v>
          </cell>
        </row>
      </sheetData>
      <sheetData sheetId="10579" refreshError="1"/>
      <sheetData sheetId="10580" refreshError="1"/>
      <sheetData sheetId="10581">
        <row r="1">
          <cell r="J1">
            <v>1.7453292519943295E-2</v>
          </cell>
        </row>
      </sheetData>
      <sheetData sheetId="10582">
        <row r="1">
          <cell r="J1">
            <v>1.7453292519943295E-2</v>
          </cell>
        </row>
      </sheetData>
      <sheetData sheetId="10583">
        <row r="1">
          <cell r="J1">
            <v>1.7453292519943295E-2</v>
          </cell>
        </row>
      </sheetData>
      <sheetData sheetId="10584" refreshError="1"/>
      <sheetData sheetId="10585" refreshError="1"/>
      <sheetData sheetId="10586" refreshError="1"/>
      <sheetData sheetId="10587">
        <row r="1">
          <cell r="J1">
            <v>1.7453292519943295E-2</v>
          </cell>
        </row>
      </sheetData>
      <sheetData sheetId="10588" refreshError="1"/>
      <sheetData sheetId="10589" refreshError="1"/>
      <sheetData sheetId="10590" refreshError="1"/>
      <sheetData sheetId="10591" refreshError="1"/>
      <sheetData sheetId="10592">
        <row r="1">
          <cell r="J1">
            <v>1.7453292519943295E-2</v>
          </cell>
        </row>
      </sheetData>
      <sheetData sheetId="10593">
        <row r="1">
          <cell r="J1">
            <v>1.7453292519943295E-2</v>
          </cell>
        </row>
      </sheetData>
      <sheetData sheetId="10594">
        <row r="1">
          <cell r="J1">
            <v>1.7453292519943295E-2</v>
          </cell>
        </row>
      </sheetData>
      <sheetData sheetId="10595">
        <row r="1">
          <cell r="J1">
            <v>1.7453292519943295E-2</v>
          </cell>
        </row>
      </sheetData>
      <sheetData sheetId="10596">
        <row r="1">
          <cell r="J1">
            <v>1.7453292519943295E-2</v>
          </cell>
        </row>
      </sheetData>
      <sheetData sheetId="10597">
        <row r="1">
          <cell r="J1">
            <v>1.7453292519943295E-2</v>
          </cell>
        </row>
      </sheetData>
      <sheetData sheetId="10598">
        <row r="1">
          <cell r="J1">
            <v>1.7453292519943295E-2</v>
          </cell>
        </row>
      </sheetData>
      <sheetData sheetId="10599">
        <row r="1">
          <cell r="J1">
            <v>1.7453292519943295E-2</v>
          </cell>
        </row>
      </sheetData>
      <sheetData sheetId="10600">
        <row r="1">
          <cell r="J1">
            <v>1.7453292519943295E-2</v>
          </cell>
        </row>
      </sheetData>
      <sheetData sheetId="10601">
        <row r="1">
          <cell r="J1">
            <v>1.7453292519943295E-2</v>
          </cell>
        </row>
      </sheetData>
      <sheetData sheetId="10602" refreshError="1"/>
      <sheetData sheetId="10603" refreshError="1"/>
      <sheetData sheetId="10604" refreshError="1"/>
      <sheetData sheetId="10605" refreshError="1"/>
      <sheetData sheetId="10606">
        <row r="1">
          <cell r="J1">
            <v>1.7453292519943295E-2</v>
          </cell>
        </row>
      </sheetData>
      <sheetData sheetId="10607">
        <row r="1">
          <cell r="J1">
            <v>1.7453292519943295E-2</v>
          </cell>
        </row>
      </sheetData>
      <sheetData sheetId="10608" refreshError="1"/>
      <sheetData sheetId="10609" refreshError="1"/>
      <sheetData sheetId="10610">
        <row r="1">
          <cell r="J1">
            <v>1.7453292519943295E-2</v>
          </cell>
        </row>
      </sheetData>
      <sheetData sheetId="10611" refreshError="1"/>
      <sheetData sheetId="10612" refreshError="1"/>
      <sheetData sheetId="10613" refreshError="1"/>
      <sheetData sheetId="10614">
        <row r="1">
          <cell r="J1">
            <v>1.7453292519943295E-2</v>
          </cell>
        </row>
      </sheetData>
      <sheetData sheetId="10615">
        <row r="1">
          <cell r="J1">
            <v>1.7453292519943295E-2</v>
          </cell>
        </row>
      </sheetData>
      <sheetData sheetId="10616" refreshError="1"/>
      <sheetData sheetId="10617" refreshError="1"/>
      <sheetData sheetId="10618">
        <row r="1">
          <cell r="J1">
            <v>1.7453292519943295E-2</v>
          </cell>
        </row>
      </sheetData>
      <sheetData sheetId="10619" refreshError="1"/>
      <sheetData sheetId="10620" refreshError="1"/>
      <sheetData sheetId="10621">
        <row r="1">
          <cell r="J1">
            <v>1.7453292519943295E-2</v>
          </cell>
        </row>
      </sheetData>
      <sheetData sheetId="10622" refreshError="1"/>
      <sheetData sheetId="10623" refreshError="1"/>
      <sheetData sheetId="10624" refreshError="1"/>
      <sheetData sheetId="10625" refreshError="1"/>
      <sheetData sheetId="10626" refreshError="1"/>
      <sheetData sheetId="10627">
        <row r="1">
          <cell r="J1">
            <v>1.7453292519943295E-2</v>
          </cell>
        </row>
      </sheetData>
      <sheetData sheetId="10628">
        <row r="1">
          <cell r="J1">
            <v>1.7453292519943295E-2</v>
          </cell>
        </row>
      </sheetData>
      <sheetData sheetId="10629">
        <row r="1">
          <cell r="J1">
            <v>1.7453292519943295E-2</v>
          </cell>
        </row>
      </sheetData>
      <sheetData sheetId="10630" refreshError="1"/>
      <sheetData sheetId="10631">
        <row r="1">
          <cell r="J1">
            <v>1.7453292519943295E-2</v>
          </cell>
        </row>
      </sheetData>
      <sheetData sheetId="10632">
        <row r="1">
          <cell r="J1">
            <v>1.7453292519943295E-2</v>
          </cell>
        </row>
      </sheetData>
      <sheetData sheetId="10633" refreshError="1"/>
      <sheetData sheetId="10634" refreshError="1"/>
      <sheetData sheetId="10635" refreshError="1"/>
      <sheetData sheetId="10636">
        <row r="1">
          <cell r="J1">
            <v>1.7453292519943295E-2</v>
          </cell>
        </row>
      </sheetData>
      <sheetData sheetId="10637" refreshError="1"/>
      <sheetData sheetId="10638">
        <row r="1">
          <cell r="J1">
            <v>1.7453292519943295E-2</v>
          </cell>
        </row>
      </sheetData>
      <sheetData sheetId="10639" refreshError="1"/>
      <sheetData sheetId="10640">
        <row r="1">
          <cell r="J1">
            <v>1.7453292519943295E-2</v>
          </cell>
        </row>
      </sheetData>
      <sheetData sheetId="10641" refreshError="1"/>
      <sheetData sheetId="10642" refreshError="1"/>
      <sheetData sheetId="10643" refreshError="1"/>
      <sheetData sheetId="10644">
        <row r="1">
          <cell r="J1">
            <v>1.7453292519943295E-2</v>
          </cell>
        </row>
      </sheetData>
      <sheetData sheetId="10645" refreshError="1"/>
      <sheetData sheetId="10646">
        <row r="1">
          <cell r="J1">
            <v>1.7453292519943295E-2</v>
          </cell>
        </row>
      </sheetData>
      <sheetData sheetId="10647" refreshError="1"/>
      <sheetData sheetId="10648" refreshError="1"/>
      <sheetData sheetId="10649" refreshError="1"/>
      <sheetData sheetId="10650" refreshError="1"/>
      <sheetData sheetId="10651" refreshError="1"/>
      <sheetData sheetId="10652">
        <row r="1">
          <cell r="J1">
            <v>1.7453292519943295E-2</v>
          </cell>
        </row>
      </sheetData>
      <sheetData sheetId="10653">
        <row r="1">
          <cell r="J1">
            <v>1.7453292519943295E-2</v>
          </cell>
        </row>
      </sheetData>
      <sheetData sheetId="10654" refreshError="1"/>
      <sheetData sheetId="10655">
        <row r="1">
          <cell r="J1">
            <v>1.7453292519943295E-2</v>
          </cell>
        </row>
      </sheetData>
      <sheetData sheetId="10656" refreshError="1"/>
      <sheetData sheetId="10657" refreshError="1"/>
      <sheetData sheetId="10658" refreshError="1"/>
      <sheetData sheetId="10659" refreshError="1"/>
      <sheetData sheetId="10660">
        <row r="1">
          <cell r="J1">
            <v>1.7453292519943295E-2</v>
          </cell>
        </row>
      </sheetData>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ow r="1">
          <cell r="J1">
            <v>1.7453292519943295E-2</v>
          </cell>
        </row>
      </sheetData>
      <sheetData sheetId="10669" refreshError="1"/>
      <sheetData sheetId="10670" refreshError="1"/>
      <sheetData sheetId="10671" refreshError="1"/>
      <sheetData sheetId="10672" refreshError="1"/>
      <sheetData sheetId="10673" refreshError="1"/>
      <sheetData sheetId="10674" refreshError="1"/>
      <sheetData sheetId="10675">
        <row r="1">
          <cell r="J1">
            <v>1.7453292519943295E-2</v>
          </cell>
        </row>
      </sheetData>
      <sheetData sheetId="10676" refreshError="1"/>
      <sheetData sheetId="10677">
        <row r="1">
          <cell r="J1">
            <v>1.7453292519943295E-2</v>
          </cell>
        </row>
      </sheetData>
      <sheetData sheetId="10678" refreshError="1"/>
      <sheetData sheetId="10679">
        <row r="1">
          <cell r="J1">
            <v>1.7453292519943295E-2</v>
          </cell>
        </row>
      </sheetData>
      <sheetData sheetId="10680" refreshError="1"/>
      <sheetData sheetId="10681" refreshError="1"/>
      <sheetData sheetId="10682" refreshError="1"/>
      <sheetData sheetId="10683">
        <row r="1">
          <cell r="J1">
            <v>1.7453292519943295E-2</v>
          </cell>
        </row>
      </sheetData>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ow r="1">
          <cell r="J1">
            <v>1.7453292519943295E-2</v>
          </cell>
        </row>
      </sheetData>
      <sheetData sheetId="10693" refreshError="1"/>
      <sheetData sheetId="10694" refreshError="1"/>
      <sheetData sheetId="10695" refreshError="1"/>
      <sheetData sheetId="10696" refreshError="1"/>
      <sheetData sheetId="10697" refreshError="1"/>
      <sheetData sheetId="10698">
        <row r="1">
          <cell r="J1">
            <v>1.7453292519943295E-2</v>
          </cell>
        </row>
      </sheetData>
      <sheetData sheetId="10699">
        <row r="1">
          <cell r="J1">
            <v>1.7453292519943295E-2</v>
          </cell>
        </row>
      </sheetData>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ow r="1">
          <cell r="J1">
            <v>1.7453292519943295E-2</v>
          </cell>
        </row>
      </sheetData>
      <sheetData sheetId="10708">
        <row r="1">
          <cell r="J1">
            <v>1.7453292519943295E-2</v>
          </cell>
        </row>
      </sheetData>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ow r="1">
          <cell r="J1">
            <v>1.7453292519943295E-2</v>
          </cell>
        </row>
      </sheetData>
      <sheetData sheetId="10726" refreshError="1"/>
      <sheetData sheetId="10727" refreshError="1"/>
      <sheetData sheetId="10728" refreshError="1"/>
      <sheetData sheetId="10729" refreshError="1"/>
      <sheetData sheetId="10730" refreshError="1"/>
      <sheetData sheetId="10731" refreshError="1"/>
      <sheetData sheetId="10732"/>
      <sheetData sheetId="10733"/>
      <sheetData sheetId="10734"/>
      <sheetData sheetId="10735"/>
      <sheetData sheetId="10736" refreshError="1"/>
      <sheetData sheetId="10737">
        <row r="1">
          <cell r="J1">
            <v>1.7453292519943295E-2</v>
          </cell>
        </row>
      </sheetData>
      <sheetData sheetId="10738" refreshError="1"/>
      <sheetData sheetId="10739" refreshError="1"/>
      <sheetData sheetId="10740">
        <row r="1">
          <cell r="J1">
            <v>1.7453292519943295E-2</v>
          </cell>
        </row>
      </sheetData>
      <sheetData sheetId="10741">
        <row r="1">
          <cell r="J1">
            <v>1.7453292519943295E-2</v>
          </cell>
        </row>
      </sheetData>
      <sheetData sheetId="10742" refreshError="1"/>
      <sheetData sheetId="10743" refreshError="1"/>
      <sheetData sheetId="10744" refreshError="1"/>
      <sheetData sheetId="10745" refreshError="1"/>
      <sheetData sheetId="10746" refreshError="1"/>
      <sheetData sheetId="10747">
        <row r="1">
          <cell r="J1">
            <v>1.7453292519943295E-2</v>
          </cell>
        </row>
      </sheetData>
      <sheetData sheetId="10748">
        <row r="1">
          <cell r="J1">
            <v>1.7453292519943295E-2</v>
          </cell>
        </row>
      </sheetData>
      <sheetData sheetId="10749" refreshError="1"/>
      <sheetData sheetId="10750" refreshError="1"/>
      <sheetData sheetId="10751" refreshError="1"/>
      <sheetData sheetId="10752" refreshError="1"/>
      <sheetData sheetId="10753" refreshError="1"/>
      <sheetData sheetId="10754">
        <row r="1">
          <cell r="J1">
            <v>1.7453292519943295E-2</v>
          </cell>
        </row>
      </sheetData>
      <sheetData sheetId="10755" refreshError="1"/>
      <sheetData sheetId="10756" refreshError="1"/>
      <sheetData sheetId="10757">
        <row r="1">
          <cell r="J1">
            <v>1.7453292519943295E-2</v>
          </cell>
        </row>
      </sheetData>
      <sheetData sheetId="10758">
        <row r="1">
          <cell r="J1">
            <v>1.7453292519943295E-2</v>
          </cell>
        </row>
      </sheetData>
      <sheetData sheetId="10759" refreshError="1"/>
      <sheetData sheetId="10760" refreshError="1"/>
      <sheetData sheetId="10761" refreshError="1"/>
      <sheetData sheetId="10762" refreshError="1"/>
      <sheetData sheetId="10763" refreshError="1"/>
      <sheetData sheetId="10764" refreshError="1"/>
      <sheetData sheetId="10765">
        <row r="1">
          <cell r="J1">
            <v>1.7453292519943295E-2</v>
          </cell>
        </row>
      </sheetData>
      <sheetData sheetId="10766">
        <row r="1">
          <cell r="J1">
            <v>1.7453292519943295E-2</v>
          </cell>
        </row>
      </sheetData>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ow r="1">
          <cell r="J1">
            <v>1.7453292519943295E-2</v>
          </cell>
        </row>
      </sheetData>
      <sheetData sheetId="10775" refreshError="1"/>
      <sheetData sheetId="10776" refreshError="1"/>
      <sheetData sheetId="10777" refreshError="1"/>
      <sheetData sheetId="10778" refreshError="1"/>
      <sheetData sheetId="10779" refreshError="1"/>
      <sheetData sheetId="10780" refreshError="1"/>
      <sheetData sheetId="10781">
        <row r="1">
          <cell r="J1">
            <v>1.7453292519943295E-2</v>
          </cell>
        </row>
      </sheetData>
      <sheetData sheetId="10782">
        <row r="1">
          <cell r="J1">
            <v>1.7453292519943295E-2</v>
          </cell>
        </row>
      </sheetData>
      <sheetData sheetId="10783">
        <row r="1">
          <cell r="J1">
            <v>1.7453292519943295E-2</v>
          </cell>
        </row>
      </sheetData>
      <sheetData sheetId="10784" refreshError="1"/>
      <sheetData sheetId="10785" refreshError="1"/>
      <sheetData sheetId="10786">
        <row r="1">
          <cell r="J1">
            <v>1.7453292519943295E-2</v>
          </cell>
        </row>
      </sheetData>
      <sheetData sheetId="10787">
        <row r="1">
          <cell r="J1">
            <v>1.7453292519943295E-2</v>
          </cell>
        </row>
      </sheetData>
      <sheetData sheetId="10788" refreshError="1"/>
      <sheetData sheetId="10789" refreshError="1"/>
      <sheetData sheetId="10790" refreshError="1"/>
      <sheetData sheetId="10791" refreshError="1"/>
      <sheetData sheetId="10792" refreshError="1"/>
      <sheetData sheetId="10793">
        <row r="1">
          <cell r="J1">
            <v>1.7453292519943295E-2</v>
          </cell>
        </row>
      </sheetData>
      <sheetData sheetId="10794">
        <row r="1">
          <cell r="J1">
            <v>1.7453292519943295E-2</v>
          </cell>
        </row>
      </sheetData>
      <sheetData sheetId="10795" refreshError="1"/>
      <sheetData sheetId="10796" refreshError="1"/>
      <sheetData sheetId="10797" refreshError="1"/>
      <sheetData sheetId="10798" refreshError="1"/>
      <sheetData sheetId="10799">
        <row r="1">
          <cell r="J1">
            <v>1.7453292519943295E-2</v>
          </cell>
        </row>
      </sheetData>
      <sheetData sheetId="10800">
        <row r="1">
          <cell r="J1">
            <v>1.7453292519943295E-2</v>
          </cell>
        </row>
      </sheetData>
      <sheetData sheetId="10801" refreshError="1"/>
      <sheetData sheetId="10802" refreshError="1"/>
      <sheetData sheetId="10803">
        <row r="1">
          <cell r="J1">
            <v>1.7453292519943295E-2</v>
          </cell>
        </row>
      </sheetData>
      <sheetData sheetId="10804" refreshError="1"/>
      <sheetData sheetId="10805" refreshError="1"/>
      <sheetData sheetId="10806">
        <row r="1">
          <cell r="J1">
            <v>1.7453292519943295E-2</v>
          </cell>
        </row>
      </sheetData>
      <sheetData sheetId="10807">
        <row r="1">
          <cell r="J1">
            <v>1.7453292519943295E-2</v>
          </cell>
        </row>
      </sheetData>
      <sheetData sheetId="10808" refreshError="1"/>
      <sheetData sheetId="10809" refreshError="1"/>
      <sheetData sheetId="10810" refreshError="1"/>
      <sheetData sheetId="10811" refreshError="1"/>
      <sheetData sheetId="10812">
        <row r="1">
          <cell r="J1">
            <v>1.7453292519943295E-2</v>
          </cell>
        </row>
      </sheetData>
      <sheetData sheetId="10813">
        <row r="1">
          <cell r="J1">
            <v>1.7453292519943295E-2</v>
          </cell>
        </row>
      </sheetData>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ow r="1">
          <cell r="J1">
            <v>1.7453292519943295E-2</v>
          </cell>
        </row>
      </sheetData>
      <sheetData sheetId="10823"/>
      <sheetData sheetId="10824" refreshError="1"/>
      <sheetData sheetId="10825" refreshError="1"/>
      <sheetData sheetId="10826" refreshError="1"/>
      <sheetData sheetId="10827" refreshError="1"/>
      <sheetData sheetId="10828" refreshError="1"/>
      <sheetData sheetId="10829"/>
      <sheetData sheetId="10830"/>
      <sheetData sheetId="10831" refreshError="1"/>
      <sheetData sheetId="10832"/>
      <sheetData sheetId="10833">
        <row r="1">
          <cell r="J1">
            <v>1.7453292519943295E-2</v>
          </cell>
        </row>
      </sheetData>
      <sheetData sheetId="10834" refreshError="1"/>
      <sheetData sheetId="10835" refreshError="1"/>
      <sheetData sheetId="10836">
        <row r="1">
          <cell r="J1">
            <v>1.7453292519943295E-2</v>
          </cell>
        </row>
      </sheetData>
      <sheetData sheetId="10837">
        <row r="1">
          <cell r="J1">
            <v>1.7453292519943295E-2</v>
          </cell>
        </row>
      </sheetData>
      <sheetData sheetId="10838" refreshError="1"/>
      <sheetData sheetId="10839" refreshError="1"/>
      <sheetData sheetId="10840" refreshError="1"/>
      <sheetData sheetId="10841" refreshError="1"/>
      <sheetData sheetId="10842" refreshError="1"/>
      <sheetData sheetId="10843">
        <row r="1">
          <cell r="J1">
            <v>1.7453292519943295E-2</v>
          </cell>
        </row>
      </sheetData>
      <sheetData sheetId="10844">
        <row r="1">
          <cell r="J1">
            <v>1.7453292519943295E-2</v>
          </cell>
        </row>
      </sheetData>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ow r="1">
          <cell r="J1">
            <v>1.7453292519943295E-2</v>
          </cell>
        </row>
      </sheetData>
      <sheetData sheetId="10853" refreshError="1"/>
      <sheetData sheetId="10854" refreshError="1"/>
      <sheetData sheetId="10855" refreshError="1"/>
      <sheetData sheetId="10856" refreshError="1"/>
      <sheetData sheetId="10857" refreshError="1"/>
      <sheetData sheetId="10858" refreshError="1"/>
      <sheetData sheetId="10859">
        <row r="1">
          <cell r="J1">
            <v>1.7453292519943295E-2</v>
          </cell>
        </row>
      </sheetData>
      <sheetData sheetId="10860">
        <row r="1">
          <cell r="J1">
            <v>1.7453292519943295E-2</v>
          </cell>
        </row>
      </sheetData>
      <sheetData sheetId="10861" refreshError="1"/>
      <sheetData sheetId="10862" refreshError="1"/>
      <sheetData sheetId="10863">
        <row r="1">
          <cell r="J1">
            <v>1.7453292519943295E-2</v>
          </cell>
        </row>
      </sheetData>
      <sheetData sheetId="10864" refreshError="1"/>
      <sheetData sheetId="10865" refreshError="1"/>
      <sheetData sheetId="10866" refreshError="1"/>
      <sheetData sheetId="10867">
        <row r="1">
          <cell r="J1">
            <v>1.7453292519943295E-2</v>
          </cell>
        </row>
      </sheetData>
      <sheetData sheetId="10868" refreshError="1"/>
      <sheetData sheetId="10869" refreshError="1"/>
      <sheetData sheetId="10870">
        <row r="1">
          <cell r="J1">
            <v>1.7453292519943295E-2</v>
          </cell>
        </row>
      </sheetData>
      <sheetData sheetId="10871" refreshError="1"/>
      <sheetData sheetId="10872" refreshError="1"/>
      <sheetData sheetId="10873">
        <row r="1">
          <cell r="J1">
            <v>1.7453292519943295E-2</v>
          </cell>
        </row>
      </sheetData>
      <sheetData sheetId="10874" refreshError="1"/>
      <sheetData sheetId="10875">
        <row r="1">
          <cell r="J1">
            <v>1.7453292519943295E-2</v>
          </cell>
        </row>
      </sheetData>
      <sheetData sheetId="10876" refreshError="1"/>
      <sheetData sheetId="10877" refreshError="1"/>
      <sheetData sheetId="10878" refreshError="1"/>
      <sheetData sheetId="10879" refreshError="1"/>
      <sheetData sheetId="10880">
        <row r="1">
          <cell r="J1">
            <v>1.7453292519943295E-2</v>
          </cell>
        </row>
      </sheetData>
      <sheetData sheetId="10881" refreshError="1"/>
      <sheetData sheetId="10882" refreshError="1"/>
      <sheetData sheetId="10883" refreshError="1"/>
      <sheetData sheetId="10884" refreshError="1"/>
      <sheetData sheetId="10885" refreshError="1"/>
      <sheetData sheetId="10886">
        <row r="1">
          <cell r="J1">
            <v>1.7453292519943295E-2</v>
          </cell>
        </row>
      </sheetData>
      <sheetData sheetId="10887" refreshError="1"/>
      <sheetData sheetId="10888" refreshError="1"/>
      <sheetData sheetId="10889">
        <row r="1">
          <cell r="J1">
            <v>1.7453292519943295E-2</v>
          </cell>
        </row>
      </sheetData>
      <sheetData sheetId="10890" refreshError="1"/>
      <sheetData sheetId="10891">
        <row r="1">
          <cell r="J1">
            <v>1.7453292519943295E-2</v>
          </cell>
        </row>
      </sheetData>
      <sheetData sheetId="10892" refreshError="1"/>
      <sheetData sheetId="10893" refreshError="1"/>
      <sheetData sheetId="10894" refreshError="1"/>
      <sheetData sheetId="10895" refreshError="1"/>
      <sheetData sheetId="10896">
        <row r="1">
          <cell r="J1">
            <v>1.7453292519943295E-2</v>
          </cell>
        </row>
      </sheetData>
      <sheetData sheetId="10897" refreshError="1"/>
      <sheetData sheetId="10898">
        <row r="1">
          <cell r="J1">
            <v>1.7453292519943295E-2</v>
          </cell>
        </row>
      </sheetData>
      <sheetData sheetId="10899" refreshError="1"/>
      <sheetData sheetId="10900" refreshError="1"/>
      <sheetData sheetId="10901" refreshError="1"/>
      <sheetData sheetId="10902" refreshError="1"/>
      <sheetData sheetId="10903" refreshError="1"/>
      <sheetData sheetId="10904">
        <row r="1">
          <cell r="J1">
            <v>1.7453292519943295E-2</v>
          </cell>
        </row>
      </sheetData>
      <sheetData sheetId="10905">
        <row r="1">
          <cell r="J1">
            <v>1.7453292519943295E-2</v>
          </cell>
        </row>
      </sheetData>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ow r="1">
          <cell r="J1">
            <v>1.7453292519943295E-2</v>
          </cell>
        </row>
      </sheetData>
      <sheetData sheetId="10914">
        <row r="1">
          <cell r="J1">
            <v>1.7453292519943295E-2</v>
          </cell>
        </row>
      </sheetData>
      <sheetData sheetId="10915" refreshError="1"/>
      <sheetData sheetId="10916" refreshError="1"/>
      <sheetData sheetId="10917" refreshError="1"/>
      <sheetData sheetId="10918" refreshError="1"/>
      <sheetData sheetId="10919">
        <row r="1">
          <cell r="J1">
            <v>1.7453292519943295E-2</v>
          </cell>
        </row>
      </sheetData>
      <sheetData sheetId="10920" refreshError="1"/>
      <sheetData sheetId="10921" refreshError="1"/>
      <sheetData sheetId="10922" refreshError="1"/>
      <sheetData sheetId="10923">
        <row r="1">
          <cell r="J1">
            <v>1.7453292519943295E-2</v>
          </cell>
        </row>
      </sheetData>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ow r="1">
          <cell r="J1">
            <v>1.7453292519943295E-2</v>
          </cell>
        </row>
      </sheetData>
      <sheetData sheetId="10932">
        <row r="1">
          <cell r="J1">
            <v>1.7453292519943295E-2</v>
          </cell>
        </row>
      </sheetData>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ow r="1">
          <cell r="J1">
            <v>1.7453292519943295E-2</v>
          </cell>
        </row>
      </sheetData>
      <sheetData sheetId="10941" refreshError="1"/>
      <sheetData sheetId="10942" refreshError="1"/>
      <sheetData sheetId="10943" refreshError="1"/>
      <sheetData sheetId="10944" refreshError="1"/>
      <sheetData sheetId="10945" refreshError="1"/>
      <sheetData sheetId="10946">
        <row r="1">
          <cell r="J1">
            <v>1.7453292519943295E-2</v>
          </cell>
        </row>
      </sheetData>
      <sheetData sheetId="10947">
        <row r="1">
          <cell r="J1">
            <v>1.7453292519943295E-2</v>
          </cell>
        </row>
      </sheetData>
      <sheetData sheetId="10948">
        <row r="1">
          <cell r="J1">
            <v>1.7453292519943295E-2</v>
          </cell>
        </row>
      </sheetData>
      <sheetData sheetId="10949" refreshError="1"/>
      <sheetData sheetId="10950" refreshError="1"/>
      <sheetData sheetId="10951" refreshError="1"/>
      <sheetData sheetId="10952">
        <row r="1">
          <cell r="J1">
            <v>1.7453292519943295E-2</v>
          </cell>
        </row>
      </sheetData>
      <sheetData sheetId="10953" refreshError="1"/>
      <sheetData sheetId="10954" refreshError="1"/>
      <sheetData sheetId="10955" refreshError="1"/>
      <sheetData sheetId="10956" refreshError="1"/>
      <sheetData sheetId="10957" refreshError="1"/>
      <sheetData sheetId="10958" refreshError="1"/>
      <sheetData sheetId="10959">
        <row r="1">
          <cell r="J1">
            <v>1.7453292519943295E-2</v>
          </cell>
        </row>
      </sheetData>
      <sheetData sheetId="10960">
        <row r="1">
          <cell r="J1">
            <v>1.7453292519943295E-2</v>
          </cell>
        </row>
      </sheetData>
      <sheetData sheetId="10961" refreshError="1"/>
      <sheetData sheetId="10962" refreshError="1"/>
      <sheetData sheetId="10963" refreshError="1"/>
      <sheetData sheetId="10964" refreshError="1"/>
      <sheetData sheetId="10965" refreshError="1"/>
      <sheetData sheetId="10966" refreshError="1"/>
      <sheetData sheetId="10967">
        <row r="1">
          <cell r="J1">
            <v>1.7453292519943295E-2</v>
          </cell>
        </row>
      </sheetData>
      <sheetData sheetId="10968" refreshError="1"/>
      <sheetData sheetId="10969" refreshError="1"/>
      <sheetData sheetId="10970" refreshError="1"/>
      <sheetData sheetId="10971" refreshError="1"/>
      <sheetData sheetId="10972" refreshError="1"/>
      <sheetData sheetId="10973" refreshError="1"/>
      <sheetData sheetId="10974">
        <row r="1">
          <cell r="J1">
            <v>1.7453292519943295E-2</v>
          </cell>
        </row>
      </sheetData>
      <sheetData sheetId="10975" refreshError="1"/>
      <sheetData sheetId="10976" refreshError="1"/>
      <sheetData sheetId="10977">
        <row r="1">
          <cell r="J1">
            <v>1.7453292519943295E-2</v>
          </cell>
        </row>
      </sheetData>
      <sheetData sheetId="10978" refreshError="1"/>
      <sheetData sheetId="10979" refreshError="1"/>
      <sheetData sheetId="10980" refreshError="1"/>
      <sheetData sheetId="10981">
        <row r="1">
          <cell r="J1">
            <v>1.7453292519943295E-2</v>
          </cell>
        </row>
      </sheetData>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ow r="1">
          <cell r="J1">
            <v>1.7453292519943295E-2</v>
          </cell>
        </row>
      </sheetData>
      <sheetData sheetId="10993" refreshError="1"/>
      <sheetData sheetId="10994" refreshError="1"/>
      <sheetData sheetId="10995" refreshError="1"/>
      <sheetData sheetId="10996">
        <row r="1">
          <cell r="J1">
            <v>1.7453292519943295E-2</v>
          </cell>
        </row>
      </sheetData>
      <sheetData sheetId="10997" refreshError="1"/>
      <sheetData sheetId="10998" refreshError="1"/>
      <sheetData sheetId="10999">
        <row r="1">
          <cell r="J1">
            <v>1.7453292519943295E-2</v>
          </cell>
        </row>
      </sheetData>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ow r="1">
          <cell r="J1">
            <v>1.7453292519943295E-2</v>
          </cell>
        </row>
      </sheetData>
      <sheetData sheetId="11018">
        <row r="1">
          <cell r="J1">
            <v>1.7453292519943295E-2</v>
          </cell>
        </row>
      </sheetData>
      <sheetData sheetId="11019" refreshError="1"/>
      <sheetData sheetId="11020" refreshError="1"/>
      <sheetData sheetId="11021">
        <row r="1">
          <cell r="J1">
            <v>1.7453292519943295E-2</v>
          </cell>
        </row>
      </sheetData>
      <sheetData sheetId="11022">
        <row r="1">
          <cell r="J1">
            <v>1.7453292519943295E-2</v>
          </cell>
        </row>
      </sheetData>
      <sheetData sheetId="11023" refreshError="1"/>
      <sheetData sheetId="11024" refreshError="1"/>
      <sheetData sheetId="11025" refreshError="1"/>
      <sheetData sheetId="11026" refreshError="1"/>
      <sheetData sheetId="11027" refreshError="1"/>
      <sheetData sheetId="11028">
        <row r="1">
          <cell r="J1">
            <v>1.7453292519943295E-2</v>
          </cell>
        </row>
      </sheetData>
      <sheetData sheetId="11029">
        <row r="1">
          <cell r="J1">
            <v>1.7453292519943295E-2</v>
          </cell>
        </row>
      </sheetData>
      <sheetData sheetId="11030" refreshError="1"/>
      <sheetData sheetId="11031" refreshError="1"/>
      <sheetData sheetId="11032" refreshError="1"/>
      <sheetData sheetId="11033" refreshError="1"/>
      <sheetData sheetId="11034" refreshError="1"/>
      <sheetData sheetId="11035">
        <row r="1">
          <cell r="J1">
            <v>1.7453292519943295E-2</v>
          </cell>
        </row>
      </sheetData>
      <sheetData sheetId="11036" refreshError="1"/>
      <sheetData sheetId="11037" refreshError="1"/>
      <sheetData sheetId="11038">
        <row r="1">
          <cell r="J1">
            <v>1.7453292519943295E-2</v>
          </cell>
        </row>
      </sheetData>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ow r="1">
          <cell r="J1">
            <v>1.7453292519943295E-2</v>
          </cell>
        </row>
      </sheetData>
      <sheetData sheetId="11048" refreshError="1"/>
      <sheetData sheetId="11049" refreshError="1"/>
      <sheetData sheetId="11050" refreshError="1"/>
      <sheetData sheetId="11051">
        <row r="1">
          <cell r="J1">
            <v>1.7453292519943295E-2</v>
          </cell>
        </row>
      </sheetData>
      <sheetData sheetId="11052">
        <row r="1">
          <cell r="J1">
            <v>1.7453292519943295E-2</v>
          </cell>
        </row>
      </sheetData>
      <sheetData sheetId="11053" refreshError="1"/>
      <sheetData sheetId="11054">
        <row r="1">
          <cell r="J1">
            <v>1.7453292519943295E-2</v>
          </cell>
        </row>
      </sheetData>
      <sheetData sheetId="11055">
        <row r="1">
          <cell r="J1">
            <v>1.7453292519943295E-2</v>
          </cell>
        </row>
      </sheetData>
      <sheetData sheetId="11056">
        <row r="1">
          <cell r="J1">
            <v>1.7453292519943295E-2</v>
          </cell>
        </row>
      </sheetData>
      <sheetData sheetId="11057" refreshError="1"/>
      <sheetData sheetId="11058" refreshError="1"/>
      <sheetData sheetId="11059">
        <row r="1">
          <cell r="J1">
            <v>1.7453292519943295E-2</v>
          </cell>
        </row>
      </sheetData>
      <sheetData sheetId="11060">
        <row r="1">
          <cell r="J1">
            <v>1.7453292519943295E-2</v>
          </cell>
        </row>
      </sheetData>
      <sheetData sheetId="11061" refreshError="1"/>
      <sheetData sheetId="11062" refreshError="1"/>
      <sheetData sheetId="11063" refreshError="1"/>
      <sheetData sheetId="11064">
        <row r="1">
          <cell r="J1">
            <v>1.7453292519943295E-2</v>
          </cell>
        </row>
      </sheetData>
      <sheetData sheetId="11065">
        <row r="1">
          <cell r="J1">
            <v>1.7453292519943295E-2</v>
          </cell>
        </row>
      </sheetData>
      <sheetData sheetId="11066" refreshError="1"/>
      <sheetData sheetId="11067" refreshError="1"/>
      <sheetData sheetId="11068">
        <row r="1">
          <cell r="J1">
            <v>1.7453292519943295E-2</v>
          </cell>
        </row>
      </sheetData>
      <sheetData sheetId="11069" refreshError="1"/>
      <sheetData sheetId="11070" refreshError="1"/>
      <sheetData sheetId="11071" refreshError="1"/>
      <sheetData sheetId="11072" refreshError="1"/>
      <sheetData sheetId="11073" refreshError="1"/>
      <sheetData sheetId="11074">
        <row r="1">
          <cell r="J1">
            <v>1.7453292519943295E-2</v>
          </cell>
        </row>
      </sheetData>
      <sheetData sheetId="11075" refreshError="1"/>
      <sheetData sheetId="11076" refreshError="1"/>
      <sheetData sheetId="11077">
        <row r="1">
          <cell r="J1">
            <v>1.7453292519943295E-2</v>
          </cell>
        </row>
      </sheetData>
      <sheetData sheetId="11078" refreshError="1"/>
      <sheetData sheetId="11079" refreshError="1"/>
      <sheetData sheetId="11080" refreshError="1"/>
      <sheetData sheetId="11081" refreshError="1"/>
      <sheetData sheetId="11082" refreshError="1"/>
      <sheetData sheetId="11083">
        <row r="1">
          <cell r="J1">
            <v>1.7453292519943295E-2</v>
          </cell>
        </row>
      </sheetData>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ow r="1">
          <cell r="J1">
            <v>1.7453292519943295E-2</v>
          </cell>
        </row>
      </sheetData>
      <sheetData sheetId="11098" refreshError="1"/>
      <sheetData sheetId="11099" refreshError="1"/>
      <sheetData sheetId="11100" refreshError="1"/>
      <sheetData sheetId="11101" refreshError="1"/>
      <sheetData sheetId="11102" refreshError="1"/>
      <sheetData sheetId="11103">
        <row r="1">
          <cell r="J1">
            <v>1.7453292519943295E-2</v>
          </cell>
        </row>
      </sheetData>
      <sheetData sheetId="11104" refreshError="1"/>
      <sheetData sheetId="11105" refreshError="1"/>
      <sheetData sheetId="11106" refreshError="1"/>
      <sheetData sheetId="11107" refreshError="1"/>
      <sheetData sheetId="11108" refreshError="1"/>
      <sheetData sheetId="11109">
        <row r="1">
          <cell r="J1">
            <v>1.7453292519943295E-2</v>
          </cell>
        </row>
      </sheetData>
      <sheetData sheetId="11110">
        <row r="1">
          <cell r="J1">
            <v>1.7453292519943295E-2</v>
          </cell>
        </row>
      </sheetData>
      <sheetData sheetId="11111" refreshError="1"/>
      <sheetData sheetId="11112" refreshError="1"/>
      <sheetData sheetId="11113" refreshError="1"/>
      <sheetData sheetId="11114" refreshError="1"/>
      <sheetData sheetId="11115" refreshError="1"/>
      <sheetData sheetId="11116">
        <row r="1">
          <cell r="J1">
            <v>1.7453292519943295E-2</v>
          </cell>
        </row>
      </sheetData>
      <sheetData sheetId="11117" refreshError="1"/>
      <sheetData sheetId="11118" refreshError="1"/>
      <sheetData sheetId="11119" refreshError="1"/>
      <sheetData sheetId="11120" refreshError="1"/>
      <sheetData sheetId="11121" refreshError="1"/>
      <sheetData sheetId="11122">
        <row r="1">
          <cell r="J1">
            <v>1.7453292519943295E-2</v>
          </cell>
        </row>
      </sheetData>
      <sheetData sheetId="11123">
        <row r="1">
          <cell r="J1">
            <v>1.7453292519943295E-2</v>
          </cell>
        </row>
      </sheetData>
      <sheetData sheetId="11124" refreshError="1"/>
      <sheetData sheetId="11125" refreshError="1"/>
      <sheetData sheetId="11126" refreshError="1"/>
      <sheetData sheetId="11127" refreshError="1"/>
      <sheetData sheetId="11128" refreshError="1"/>
      <sheetData sheetId="11129" refreshError="1"/>
      <sheetData sheetId="11130">
        <row r="1">
          <cell r="J1">
            <v>1.7453292519943295E-2</v>
          </cell>
        </row>
      </sheetData>
      <sheetData sheetId="11131" refreshError="1"/>
      <sheetData sheetId="11132" refreshError="1"/>
      <sheetData sheetId="11133" refreshError="1"/>
      <sheetData sheetId="11134" refreshError="1"/>
      <sheetData sheetId="11135" refreshError="1"/>
      <sheetData sheetId="11136" refreshError="1"/>
      <sheetData sheetId="11137">
        <row r="1">
          <cell r="J1">
            <v>1.7453292519943295E-2</v>
          </cell>
        </row>
      </sheetData>
      <sheetData sheetId="11138" refreshError="1"/>
      <sheetData sheetId="11139" refreshError="1"/>
      <sheetData sheetId="11140">
        <row r="1">
          <cell r="J1">
            <v>1.7453292519943295E-2</v>
          </cell>
        </row>
      </sheetData>
      <sheetData sheetId="11141" refreshError="1"/>
      <sheetData sheetId="11142" refreshError="1"/>
      <sheetData sheetId="11143" refreshError="1"/>
      <sheetData sheetId="11144" refreshError="1"/>
      <sheetData sheetId="11145" refreshError="1"/>
      <sheetData sheetId="11146">
        <row r="1">
          <cell r="J1">
            <v>1.7453292519943295E-2</v>
          </cell>
        </row>
      </sheetData>
      <sheetData sheetId="11147" refreshError="1"/>
      <sheetData sheetId="11148" refreshError="1"/>
      <sheetData sheetId="11149" refreshError="1"/>
      <sheetData sheetId="11150">
        <row r="1">
          <cell r="J1">
            <v>1.7453292519943295E-2</v>
          </cell>
        </row>
      </sheetData>
      <sheetData sheetId="11151" refreshError="1"/>
      <sheetData sheetId="11152" refreshError="1"/>
      <sheetData sheetId="11153" refreshError="1"/>
      <sheetData sheetId="11154">
        <row r="1">
          <cell r="J1">
            <v>1.7453292519943295E-2</v>
          </cell>
        </row>
      </sheetData>
      <sheetData sheetId="11155">
        <row r="1">
          <cell r="J1">
            <v>1.7453292519943295E-2</v>
          </cell>
        </row>
      </sheetData>
      <sheetData sheetId="11156" refreshError="1"/>
      <sheetData sheetId="11157" refreshError="1"/>
      <sheetData sheetId="11158" refreshError="1"/>
      <sheetData sheetId="11159" refreshError="1"/>
      <sheetData sheetId="11160" refreshError="1"/>
      <sheetData sheetId="11161">
        <row r="1">
          <cell r="J1">
            <v>1.7453292519943295E-2</v>
          </cell>
        </row>
      </sheetData>
      <sheetData sheetId="11162" refreshError="1"/>
      <sheetData sheetId="11163" refreshError="1"/>
      <sheetData sheetId="11164">
        <row r="1">
          <cell r="J1">
            <v>1.7453292519943295E-2</v>
          </cell>
        </row>
      </sheetData>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sheetData sheetId="11200"/>
      <sheetData sheetId="11201" refreshError="1"/>
      <sheetData sheetId="11202" refreshError="1"/>
      <sheetData sheetId="11203" refreshError="1"/>
      <sheetData sheetId="11204" refreshError="1"/>
      <sheetData sheetId="11205"/>
      <sheetData sheetId="11206"/>
      <sheetData sheetId="11207" refreshError="1"/>
      <sheetData sheetId="11208" refreshError="1"/>
      <sheetData sheetId="11209" refreshError="1"/>
      <sheetData sheetId="11210" refreshError="1"/>
      <sheetData sheetId="11211"/>
      <sheetData sheetId="11212"/>
      <sheetData sheetId="11213" refreshError="1"/>
      <sheetData sheetId="11214" refreshError="1"/>
      <sheetData sheetId="11215" refreshError="1"/>
      <sheetData sheetId="11216" refreshError="1"/>
      <sheetData sheetId="11217"/>
      <sheetData sheetId="11218"/>
      <sheetData sheetId="11219" refreshError="1"/>
      <sheetData sheetId="11220" refreshError="1"/>
      <sheetData sheetId="11221" refreshError="1"/>
      <sheetData sheetId="11222" refreshError="1"/>
      <sheetData sheetId="1122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Backup PRW - VIIA"/>
      <sheetName val="factor "/>
    </sheetNames>
    <sheetDataSet>
      <sheetData sheetId="0"/>
      <sheetData sheetId="1"/>
      <sheetData sheetId="2"/>
      <sheetData sheetId="3"/>
      <sheetData sheetId="4" refreshError="1">
        <row r="437">
          <cell r="B437" t="str">
            <v>LOCAL STAFF</v>
          </cell>
        </row>
        <row r="438">
          <cell r="B438" t="str">
            <v>MASON</v>
          </cell>
        </row>
        <row r="439">
          <cell r="B439" t="str">
            <v>OPERATOR</v>
          </cell>
        </row>
        <row r="440">
          <cell r="B440" t="str">
            <v>ELETRICIAN</v>
          </cell>
        </row>
        <row r="441">
          <cell r="B441" t="str">
            <v>PLUMBER</v>
          </cell>
        </row>
        <row r="442">
          <cell r="B442" t="str">
            <v>MIXER OPERATOR</v>
          </cell>
        </row>
        <row r="443">
          <cell r="B443" t="str">
            <v>FITTER</v>
          </cell>
        </row>
        <row r="444">
          <cell r="B444" t="str">
            <v>total amount</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1</v>
          </cell>
        </row>
        <row r="462">
          <cell r="B462" t="str">
            <v>REGULAR STAFF</v>
          </cell>
        </row>
        <row r="463">
          <cell r="B463" t="str">
            <v>PM</v>
          </cell>
        </row>
        <row r="464">
          <cell r="B464" t="str">
            <v>RE</v>
          </cell>
        </row>
        <row r="465">
          <cell r="B465" t="str">
            <v>SPE</v>
          </cell>
        </row>
        <row r="466">
          <cell r="B466" t="str">
            <v>PE</v>
          </cell>
        </row>
        <row r="467">
          <cell r="B467" t="str">
            <v>AE</v>
          </cell>
        </row>
        <row r="468">
          <cell r="B468" t="str">
            <v>JE</v>
          </cell>
        </row>
        <row r="469">
          <cell r="B469" t="str">
            <v>SUPERVISOR</v>
          </cell>
        </row>
        <row r="470">
          <cell r="B470" t="str">
            <v>W/A</v>
          </cell>
        </row>
        <row r="471">
          <cell r="B471" t="str">
            <v>CHARGE HAND</v>
          </cell>
        </row>
        <row r="472">
          <cell r="B472">
            <v>0</v>
          </cell>
        </row>
        <row r="473">
          <cell r="B473" t="str">
            <v>total amount</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1</v>
          </cell>
        </row>
        <row r="487">
          <cell r="B487" t="str">
            <v>MACHINE_EQUIPMENT</v>
          </cell>
        </row>
        <row r="488">
          <cell r="B488" t="str">
            <v>MIXER MACHINE</v>
          </cell>
        </row>
        <row r="489">
          <cell r="B489" t="str">
            <v>VIBRATOR</v>
          </cell>
        </row>
        <row r="490">
          <cell r="B490" t="str">
            <v>TRECTOR</v>
          </cell>
        </row>
        <row r="491">
          <cell r="B491">
            <v>0</v>
          </cell>
        </row>
        <row r="492">
          <cell r="B492" t="str">
            <v>total amount</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1</v>
          </cell>
        </row>
        <row r="512">
          <cell r="B512" t="str">
            <v>OVER HEADS</v>
          </cell>
        </row>
        <row r="513">
          <cell r="B513" t="str">
            <v>SITE O/H</v>
          </cell>
        </row>
        <row r="514">
          <cell r="B514" t="str">
            <v>CONVEYANCE</v>
          </cell>
        </row>
        <row r="515">
          <cell r="B515" t="str">
            <v>OTHER EXPENSES</v>
          </cell>
        </row>
        <row r="516">
          <cell r="B516">
            <v>0</v>
          </cell>
        </row>
        <row r="517">
          <cell r="B517">
            <v>0</v>
          </cell>
        </row>
        <row r="518">
          <cell r="B518" t="str">
            <v>total amount</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1</v>
          </cell>
        </row>
        <row r="540">
          <cell r="B540" t="str">
            <v>Material</v>
          </cell>
          <cell r="C540" t="str">
            <v>Unit</v>
          </cell>
          <cell r="D540" t="str">
            <v>Rate</v>
          </cell>
        </row>
        <row r="541">
          <cell r="B541" t="str">
            <v xml:space="preserve">Cement </v>
          </cell>
          <cell r="C541" t="str">
            <v>bag</v>
          </cell>
          <cell r="D541">
            <v>4</v>
          </cell>
        </row>
        <row r="542">
          <cell r="B542" t="str">
            <v>Sand</v>
          </cell>
          <cell r="C542" t="str">
            <v>cmt</v>
          </cell>
          <cell r="D542">
            <v>317.52</v>
          </cell>
        </row>
        <row r="543">
          <cell r="B543" t="str">
            <v>Grit</v>
          </cell>
          <cell r="C543" t="str">
            <v>cmt</v>
          </cell>
          <cell r="D543">
            <v>317.52</v>
          </cell>
        </row>
        <row r="544">
          <cell r="B544" t="str">
            <v>Kapchi</v>
          </cell>
          <cell r="C544" t="str">
            <v>cmt</v>
          </cell>
          <cell r="D544">
            <v>511.56</v>
          </cell>
        </row>
        <row r="545">
          <cell r="B545" t="str">
            <v xml:space="preserve">Bricks </v>
          </cell>
          <cell r="C545" t="str">
            <v>nos</v>
          </cell>
          <cell r="D545">
            <v>2.25</v>
          </cell>
        </row>
        <row r="546">
          <cell r="B546" t="str">
            <v>Size Stone</v>
          </cell>
          <cell r="C546" t="str">
            <v>cmt</v>
          </cell>
          <cell r="D546">
            <v>2.5</v>
          </cell>
        </row>
        <row r="547">
          <cell r="B547" t="str">
            <v>Rubble</v>
          </cell>
          <cell r="C547" t="str">
            <v>cmt</v>
          </cell>
          <cell r="D547">
            <v>264.60000000000002</v>
          </cell>
        </row>
        <row r="548">
          <cell r="B548" t="str">
            <v>Metal-40mm</v>
          </cell>
          <cell r="C548" t="str">
            <v>cmt</v>
          </cell>
          <cell r="D548">
            <v>370.44</v>
          </cell>
        </row>
        <row r="549">
          <cell r="B549" t="str">
            <v>Reinf. steel</v>
          </cell>
          <cell r="C549" t="str">
            <v>MT</v>
          </cell>
          <cell r="D549">
            <v>100</v>
          </cell>
        </row>
        <row r="550">
          <cell r="B550" t="str">
            <v>Str.Steel</v>
          </cell>
          <cell r="C550" t="str">
            <v>MT</v>
          </cell>
          <cell r="D550">
            <v>100</v>
          </cell>
        </row>
        <row r="551">
          <cell r="B551" t="str">
            <v>S.Block 200</v>
          </cell>
          <cell r="C551" t="str">
            <v>No.</v>
          </cell>
          <cell r="D551">
            <v>16</v>
          </cell>
        </row>
        <row r="552">
          <cell r="B552" t="str">
            <v>Brickbats</v>
          </cell>
          <cell r="C552" t="str">
            <v>cmt</v>
          </cell>
          <cell r="D552">
            <v>220</v>
          </cell>
        </row>
        <row r="553">
          <cell r="B553" t="str">
            <v>Metal 100-65mm</v>
          </cell>
          <cell r="C553" t="str">
            <v>cmt</v>
          </cell>
          <cell r="D553">
            <v>265</v>
          </cell>
        </row>
        <row r="554">
          <cell r="B554" t="str">
            <v>Murrum</v>
          </cell>
          <cell r="C554" t="str">
            <v>cmt</v>
          </cell>
          <cell r="D554">
            <v>180</v>
          </cell>
        </row>
        <row r="555">
          <cell r="B555" t="str">
            <v>S.Block 150</v>
          </cell>
          <cell r="C555" t="str">
            <v>No.</v>
          </cell>
          <cell r="D555">
            <v>13.5</v>
          </cell>
        </row>
        <row r="833">
          <cell r="B833" t="str">
            <v>INFRASTRUCTURE_ENTRY</v>
          </cell>
        </row>
        <row r="834">
          <cell r="B834" t="str">
            <v>STRUCTURE</v>
          </cell>
          <cell r="C834" t="str">
            <v>AREA/NO.</v>
          </cell>
          <cell r="D834" t="str">
            <v>UNIT</v>
          </cell>
          <cell r="E834" t="str">
            <v>RATE</v>
          </cell>
          <cell r="F834" t="str">
            <v>AMOUNT</v>
          </cell>
        </row>
        <row r="835">
          <cell r="B835" t="str">
            <v>STORE</v>
          </cell>
          <cell r="C835">
            <v>0</v>
          </cell>
          <cell r="D835" t="str">
            <v>SMT</v>
          </cell>
          <cell r="E835">
            <v>150</v>
          </cell>
          <cell r="F835">
            <v>0</v>
          </cell>
        </row>
        <row r="836">
          <cell r="B836" t="str">
            <v>OFFICE BUILDING</v>
          </cell>
          <cell r="C836">
            <v>600</v>
          </cell>
          <cell r="D836" t="str">
            <v>SMT</v>
          </cell>
          <cell r="E836">
            <v>250</v>
          </cell>
          <cell r="F836">
            <v>150000</v>
          </cell>
        </row>
        <row r="837">
          <cell r="B837" t="str">
            <v>WATER TANK</v>
          </cell>
          <cell r="F837">
            <v>0</v>
          </cell>
        </row>
        <row r="838">
          <cell r="B838" t="str">
            <v>CEMENT GODOWN</v>
          </cell>
          <cell r="F838">
            <v>0</v>
          </cell>
        </row>
        <row r="839">
          <cell r="B839" t="str">
            <v>LABOUR COLONY</v>
          </cell>
          <cell r="F839">
            <v>0</v>
          </cell>
        </row>
        <row r="840">
          <cell r="B840" t="str">
            <v>STAFF QUARTERS</v>
          </cell>
          <cell r="F840">
            <v>0</v>
          </cell>
        </row>
        <row r="841">
          <cell r="B841" t="str">
            <v>BORE</v>
          </cell>
          <cell r="C841">
            <v>0</v>
          </cell>
          <cell r="E841">
            <v>10000</v>
          </cell>
          <cell r="F841">
            <v>0</v>
          </cell>
        </row>
        <row r="842">
          <cell r="B842" t="str">
            <v>PIPELINE</v>
          </cell>
          <cell r="C842">
            <v>0</v>
          </cell>
          <cell r="D842" t="str">
            <v>RMT</v>
          </cell>
          <cell r="E842">
            <v>15</v>
          </cell>
          <cell r="F842">
            <v>0</v>
          </cell>
        </row>
        <row r="843">
          <cell r="B843" t="str">
            <v>ROAD</v>
          </cell>
          <cell r="F843">
            <v>0</v>
          </cell>
        </row>
        <row r="844">
          <cell r="B844" t="str">
            <v>ELECTRIFICATION</v>
          </cell>
          <cell r="F844">
            <v>0</v>
          </cell>
        </row>
        <row r="845">
          <cell r="B845" t="str">
            <v>ERECTION OF BATCH MIXING PLANT</v>
          </cell>
          <cell r="F845">
            <v>0</v>
          </cell>
        </row>
        <row r="846">
          <cell r="F846">
            <v>0</v>
          </cell>
        </row>
        <row r="847">
          <cell r="B847" t="str">
            <v>total infra-structure</v>
          </cell>
          <cell r="F847">
            <v>2000000</v>
          </cell>
        </row>
        <row r="848">
          <cell r="F848">
            <v>0</v>
          </cell>
        </row>
        <row r="849">
          <cell r="F849">
            <v>0</v>
          </cell>
        </row>
        <row r="850">
          <cell r="F850">
            <v>0</v>
          </cell>
        </row>
        <row r="851">
          <cell r="F851">
            <v>0</v>
          </cell>
        </row>
        <row r="852">
          <cell r="F852">
            <v>0</v>
          </cell>
        </row>
        <row r="853">
          <cell r="F853">
            <v>0</v>
          </cell>
        </row>
        <row r="854">
          <cell r="F854">
            <v>0</v>
          </cell>
        </row>
        <row r="855">
          <cell r="F855">
            <v>0</v>
          </cell>
        </row>
        <row r="856">
          <cell r="F856">
            <v>0</v>
          </cell>
        </row>
        <row r="857">
          <cell r="F857">
            <v>0</v>
          </cell>
        </row>
        <row r="858">
          <cell r="B858" t="str">
            <v>TOTAL</v>
          </cell>
          <cell r="F858">
            <v>2150000</v>
          </cell>
        </row>
      </sheetData>
      <sheetData sheetId="5" refreshError="1">
        <row r="452">
          <cell r="M452" t="str">
            <v>MACHINE/EQUIPMENT</v>
          </cell>
          <cell r="N452">
            <v>0</v>
          </cell>
          <cell r="O452">
            <v>0</v>
          </cell>
          <cell r="P452">
            <v>0</v>
          </cell>
          <cell r="R452" t="str">
            <v>h</v>
          </cell>
          <cell r="S452">
            <v>0</v>
          </cell>
        </row>
        <row r="453">
          <cell r="M453" t="str">
            <v>CATEGORY</v>
          </cell>
          <cell r="N453" t="str">
            <v>NO</v>
          </cell>
          <cell r="O453" t="str">
            <v>RENT</v>
          </cell>
          <cell r="P453" t="str">
            <v>AMOUNT</v>
          </cell>
          <cell r="R453" t="str">
            <v>HEAD</v>
          </cell>
          <cell r="S453" t="str">
            <v>AMOUNT</v>
          </cell>
        </row>
        <row r="454">
          <cell r="M454" t="str">
            <v>MIXER MACHINE</v>
          </cell>
          <cell r="N454">
            <v>0</v>
          </cell>
          <cell r="O454">
            <v>5000</v>
          </cell>
          <cell r="P454">
            <v>0</v>
          </cell>
          <cell r="R454" t="str">
            <v>SITE O/H</v>
          </cell>
          <cell r="S454">
            <v>0</v>
          </cell>
        </row>
        <row r="455">
          <cell r="M455" t="str">
            <v>VIBRATOR</v>
          </cell>
          <cell r="N455">
            <v>0</v>
          </cell>
          <cell r="O455">
            <v>450</v>
          </cell>
          <cell r="P455">
            <v>0</v>
          </cell>
          <cell r="R455" t="str">
            <v>CONVEYANCE</v>
          </cell>
          <cell r="S455">
            <v>0</v>
          </cell>
        </row>
        <row r="456">
          <cell r="M456" t="str">
            <v>TRECTOR</v>
          </cell>
          <cell r="N456">
            <v>0</v>
          </cell>
          <cell r="O456">
            <v>6000</v>
          </cell>
          <cell r="P456">
            <v>0</v>
          </cell>
          <cell r="R456" t="str">
            <v>OTHER EXPENSES</v>
          </cell>
          <cell r="S456">
            <v>0</v>
          </cell>
        </row>
        <row r="457">
          <cell r="M457">
            <v>0</v>
          </cell>
          <cell r="N457">
            <v>0</v>
          </cell>
          <cell r="O457">
            <v>0</v>
          </cell>
          <cell r="P457">
            <v>0</v>
          </cell>
          <cell r="R457">
            <v>0</v>
          </cell>
          <cell r="S457">
            <v>0</v>
          </cell>
        </row>
        <row r="458">
          <cell r="M458" t="str">
            <v>total amount</v>
          </cell>
          <cell r="N458">
            <v>0</v>
          </cell>
          <cell r="O458">
            <v>0</v>
          </cell>
          <cell r="P458">
            <v>0</v>
          </cell>
          <cell r="R458">
            <v>0</v>
          </cell>
          <cell r="S458">
            <v>0</v>
          </cell>
        </row>
        <row r="459">
          <cell r="M459">
            <v>0</v>
          </cell>
          <cell r="N459">
            <v>0</v>
          </cell>
          <cell r="O459">
            <v>0</v>
          </cell>
          <cell r="P459">
            <v>0</v>
          </cell>
          <cell r="R459" t="str">
            <v>total amount</v>
          </cell>
          <cell r="S459">
            <v>0</v>
          </cell>
        </row>
        <row r="460">
          <cell r="M460">
            <v>0</v>
          </cell>
          <cell r="N460">
            <v>0</v>
          </cell>
          <cell r="O460">
            <v>0</v>
          </cell>
          <cell r="P460">
            <v>0</v>
          </cell>
          <cell r="R460">
            <v>0</v>
          </cell>
          <cell r="S460">
            <v>0</v>
          </cell>
        </row>
        <row r="461">
          <cell r="M461">
            <v>0</v>
          </cell>
          <cell r="N461">
            <v>0</v>
          </cell>
          <cell r="O461">
            <v>0</v>
          </cell>
          <cell r="P461">
            <v>0</v>
          </cell>
          <cell r="R461">
            <v>0</v>
          </cell>
          <cell r="S461">
            <v>0</v>
          </cell>
        </row>
        <row r="462">
          <cell r="M462">
            <v>0</v>
          </cell>
          <cell r="N462">
            <v>0</v>
          </cell>
          <cell r="O462">
            <v>0</v>
          </cell>
          <cell r="P462">
            <v>0</v>
          </cell>
          <cell r="R462">
            <v>0</v>
          </cell>
          <cell r="S462">
            <v>0</v>
          </cell>
        </row>
        <row r="463">
          <cell r="M463">
            <v>0</v>
          </cell>
          <cell r="N463">
            <v>0</v>
          </cell>
          <cell r="O463">
            <v>0</v>
          </cell>
          <cell r="P463">
            <v>0</v>
          </cell>
          <cell r="R463">
            <v>0</v>
          </cell>
          <cell r="S463">
            <v>0</v>
          </cell>
        </row>
        <row r="464">
          <cell r="M464">
            <v>0</v>
          </cell>
          <cell r="N464">
            <v>0</v>
          </cell>
          <cell r="O464">
            <v>0</v>
          </cell>
          <cell r="P464">
            <v>0</v>
          </cell>
          <cell r="R464">
            <v>0</v>
          </cell>
          <cell r="S464">
            <v>0</v>
          </cell>
        </row>
        <row r="465">
          <cell r="M465">
            <v>0</v>
          </cell>
          <cell r="N465">
            <v>0</v>
          </cell>
          <cell r="O465">
            <v>0</v>
          </cell>
          <cell r="P465">
            <v>0</v>
          </cell>
          <cell r="R465">
            <v>0</v>
          </cell>
          <cell r="S465">
            <v>0</v>
          </cell>
        </row>
        <row r="466">
          <cell r="M466">
            <v>0</v>
          </cell>
          <cell r="N466">
            <v>0</v>
          </cell>
          <cell r="O466">
            <v>0</v>
          </cell>
          <cell r="P466">
            <v>0</v>
          </cell>
          <cell r="R466">
            <v>0</v>
          </cell>
          <cell r="S466">
            <v>0</v>
          </cell>
        </row>
        <row r="467">
          <cell r="M467">
            <v>0</v>
          </cell>
          <cell r="N467">
            <v>0</v>
          </cell>
          <cell r="O467">
            <v>0</v>
          </cell>
          <cell r="P467">
            <v>0</v>
          </cell>
          <cell r="R467">
            <v>0</v>
          </cell>
          <cell r="S467">
            <v>0</v>
          </cell>
        </row>
        <row r="468">
          <cell r="M468">
            <v>0</v>
          </cell>
          <cell r="N468">
            <v>0</v>
          </cell>
          <cell r="O468">
            <v>0</v>
          </cell>
          <cell r="P468">
            <v>0</v>
          </cell>
          <cell r="R468">
            <v>0</v>
          </cell>
          <cell r="S468">
            <v>0</v>
          </cell>
        </row>
        <row r="469">
          <cell r="M469">
            <v>0</v>
          </cell>
          <cell r="N469">
            <v>0</v>
          </cell>
          <cell r="O469">
            <v>0</v>
          </cell>
          <cell r="P469">
            <v>0</v>
          </cell>
          <cell r="R469">
            <v>0</v>
          </cell>
          <cell r="S469">
            <v>0</v>
          </cell>
        </row>
        <row r="470">
          <cell r="M470">
            <v>0</v>
          </cell>
          <cell r="N470">
            <v>0</v>
          </cell>
          <cell r="O470">
            <v>0</v>
          </cell>
          <cell r="P470">
            <v>0</v>
          </cell>
          <cell r="R470">
            <v>0</v>
          </cell>
          <cell r="S470">
            <v>0</v>
          </cell>
        </row>
        <row r="471">
          <cell r="M471">
            <v>0</v>
          </cell>
          <cell r="N471">
            <v>0</v>
          </cell>
          <cell r="O471">
            <v>0</v>
          </cell>
          <cell r="P471">
            <v>0</v>
          </cell>
          <cell r="R471">
            <v>0</v>
          </cell>
          <cell r="S471">
            <v>0</v>
          </cell>
        </row>
        <row r="472">
          <cell r="M472">
            <v>0</v>
          </cell>
          <cell r="N472">
            <v>0</v>
          </cell>
          <cell r="O472">
            <v>0</v>
          </cell>
          <cell r="P472">
            <v>0</v>
          </cell>
          <cell r="R472">
            <v>0</v>
          </cell>
          <cell r="S472">
            <v>0</v>
          </cell>
        </row>
        <row r="473">
          <cell r="M473">
            <v>0</v>
          </cell>
          <cell r="N473">
            <v>0</v>
          </cell>
          <cell r="O473">
            <v>0</v>
          </cell>
          <cell r="P473">
            <v>0</v>
          </cell>
          <cell r="R473">
            <v>0</v>
          </cell>
          <cell r="S473">
            <v>0</v>
          </cell>
        </row>
        <row r="474">
          <cell r="M474">
            <v>0</v>
          </cell>
          <cell r="N474">
            <v>0</v>
          </cell>
          <cell r="O474">
            <v>0</v>
          </cell>
          <cell r="P474">
            <v>0</v>
          </cell>
          <cell r="R474">
            <v>0</v>
          </cell>
          <cell r="S474">
            <v>0</v>
          </cell>
        </row>
        <row r="475">
          <cell r="M475">
            <v>0</v>
          </cell>
          <cell r="N475">
            <v>0</v>
          </cell>
          <cell r="O475">
            <v>0</v>
          </cell>
          <cell r="P475">
            <v>0</v>
          </cell>
          <cell r="R475">
            <v>0</v>
          </cell>
          <cell r="S475">
            <v>0</v>
          </cell>
        </row>
        <row r="476">
          <cell r="M476">
            <v>0</v>
          </cell>
          <cell r="N476">
            <v>0</v>
          </cell>
          <cell r="O476">
            <v>0</v>
          </cell>
          <cell r="P476">
            <v>0</v>
          </cell>
          <cell r="R476">
            <v>0</v>
          </cell>
          <cell r="S476">
            <v>0</v>
          </cell>
        </row>
        <row r="477">
          <cell r="M477">
            <v>1</v>
          </cell>
          <cell r="N477">
            <v>0</v>
          </cell>
          <cell r="O477">
            <v>0</v>
          </cell>
          <cell r="P477">
            <v>0</v>
          </cell>
          <cell r="R477">
            <v>1</v>
          </cell>
          <cell r="S477">
            <v>0</v>
          </cell>
        </row>
        <row r="478">
          <cell r="M478" t="str">
            <v>TOTAL</v>
          </cell>
          <cell r="N478">
            <v>0</v>
          </cell>
          <cell r="O478">
            <v>0</v>
          </cell>
          <cell r="P478">
            <v>0</v>
          </cell>
          <cell r="R478" t="str">
            <v>TOTAL</v>
          </cell>
          <cell r="S478">
            <v>0</v>
          </cell>
        </row>
      </sheetData>
      <sheetData sheetId="6"/>
      <sheetData sheetId="7" refreshError="1"/>
      <sheetData sheetId="8" refreshError="1"/>
      <sheetData sheetId="9" refreshError="1">
        <row r="1">
          <cell r="A1" t="str">
            <v>MONTHLY PLANNING</v>
          </cell>
          <cell r="N1">
            <v>0</v>
          </cell>
          <cell r="O1">
            <v>0</v>
          </cell>
          <cell r="P1">
            <v>0</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- 02</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10</v>
          </cell>
          <cell r="F27">
            <v>12140</v>
          </cell>
          <cell r="G27">
            <v>0</v>
          </cell>
          <cell r="H27">
            <v>0</v>
          </cell>
          <cell r="J27">
            <v>0</v>
          </cell>
          <cell r="K27">
            <v>0</v>
          </cell>
          <cell r="L27">
            <v>0</v>
          </cell>
          <cell r="N27">
            <v>0</v>
          </cell>
          <cell r="O27">
            <v>0</v>
          </cell>
          <cell r="P27">
            <v>0</v>
          </cell>
          <cell r="R27">
            <v>0</v>
          </cell>
          <cell r="S27">
            <v>10</v>
          </cell>
          <cell r="T27">
            <v>12140</v>
          </cell>
          <cell r="U27">
            <v>10</v>
          </cell>
          <cell r="V27">
            <v>12140</v>
          </cell>
          <cell r="W27">
            <v>10</v>
          </cell>
          <cell r="X27">
            <v>12140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2000</v>
          </cell>
          <cell r="F31">
            <v>262000</v>
          </cell>
          <cell r="G31">
            <v>600</v>
          </cell>
          <cell r="H31">
            <v>78600</v>
          </cell>
          <cell r="I31">
            <v>300</v>
          </cell>
          <cell r="J31">
            <v>39300</v>
          </cell>
          <cell r="K31">
            <v>600</v>
          </cell>
          <cell r="L31">
            <v>78600</v>
          </cell>
          <cell r="M31">
            <v>300</v>
          </cell>
          <cell r="N31">
            <v>39300</v>
          </cell>
          <cell r="O31">
            <v>600</v>
          </cell>
          <cell r="P31">
            <v>78600</v>
          </cell>
          <cell r="Q31">
            <v>300</v>
          </cell>
          <cell r="R31">
            <v>39300</v>
          </cell>
          <cell r="S31">
            <v>200</v>
          </cell>
          <cell r="T31">
            <v>26200</v>
          </cell>
          <cell r="U31">
            <v>100</v>
          </cell>
          <cell r="V31">
            <v>13100</v>
          </cell>
          <cell r="W31">
            <v>1000</v>
          </cell>
          <cell r="X31">
            <v>131000</v>
          </cell>
        </row>
        <row r="32">
          <cell r="A32" t="str">
            <v>PCC 2.7 (2)</v>
          </cell>
          <cell r="B32" t="str">
            <v>Providing and laying screed concrete 1:2:4 for flooring (50mm thick)  finishing by power floating, with  shutteringfor First Floor</v>
          </cell>
          <cell r="C32" t="str">
            <v>Sqm</v>
          </cell>
          <cell r="D32">
            <v>139</v>
          </cell>
          <cell r="E32">
            <v>500</v>
          </cell>
          <cell r="F32">
            <v>69500</v>
          </cell>
          <cell r="G32">
            <v>0</v>
          </cell>
          <cell r="H32">
            <v>0</v>
          </cell>
          <cell r="J32">
            <v>0</v>
          </cell>
          <cell r="K32">
            <v>0</v>
          </cell>
          <cell r="L32">
            <v>0</v>
          </cell>
          <cell r="N32">
            <v>0</v>
          </cell>
          <cell r="O32">
            <v>0</v>
          </cell>
          <cell r="P32">
            <v>0</v>
          </cell>
          <cell r="R32">
            <v>0</v>
          </cell>
          <cell r="S32">
            <v>500</v>
          </cell>
          <cell r="T32">
            <v>69500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10</v>
          </cell>
          <cell r="F36">
            <v>16610</v>
          </cell>
          <cell r="G36">
            <v>0</v>
          </cell>
          <cell r="H36">
            <v>0</v>
          </cell>
          <cell r="J36">
            <v>0</v>
          </cell>
          <cell r="K36">
            <v>5</v>
          </cell>
          <cell r="L36">
            <v>8305</v>
          </cell>
          <cell r="N36">
            <v>0</v>
          </cell>
          <cell r="O36">
            <v>0</v>
          </cell>
          <cell r="P36">
            <v>0</v>
          </cell>
          <cell r="R36">
            <v>0</v>
          </cell>
          <cell r="S36">
            <v>5</v>
          </cell>
          <cell r="T36">
            <v>8305</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15</v>
          </cell>
          <cell r="F38">
            <v>25215</v>
          </cell>
          <cell r="G38">
            <v>0</v>
          </cell>
          <cell r="H38">
            <v>0</v>
          </cell>
          <cell r="J38">
            <v>0</v>
          </cell>
          <cell r="K38">
            <v>5</v>
          </cell>
          <cell r="L38">
            <v>8405</v>
          </cell>
          <cell r="M38">
            <v>2</v>
          </cell>
          <cell r="N38">
            <v>3362</v>
          </cell>
          <cell r="O38">
            <v>5</v>
          </cell>
          <cell r="P38">
            <v>8405</v>
          </cell>
          <cell r="Q38">
            <v>2</v>
          </cell>
          <cell r="R38">
            <v>3362</v>
          </cell>
          <cell r="S38">
            <v>5</v>
          </cell>
          <cell r="T38">
            <v>8405</v>
          </cell>
          <cell r="U38">
            <v>1</v>
          </cell>
          <cell r="V38">
            <v>1681</v>
          </cell>
          <cell r="W38">
            <v>5</v>
          </cell>
          <cell r="X38">
            <v>8405</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13</v>
          </cell>
          <cell r="F42">
            <v>21853</v>
          </cell>
          <cell r="G42">
            <v>0</v>
          </cell>
          <cell r="H42">
            <v>0</v>
          </cell>
          <cell r="J42">
            <v>0</v>
          </cell>
          <cell r="K42">
            <v>6.5</v>
          </cell>
          <cell r="L42">
            <v>10926.5</v>
          </cell>
          <cell r="M42">
            <v>0</v>
          </cell>
          <cell r="N42">
            <v>0</v>
          </cell>
          <cell r="O42">
            <v>0</v>
          </cell>
          <cell r="P42">
            <v>0</v>
          </cell>
          <cell r="R42">
            <v>0</v>
          </cell>
          <cell r="S42">
            <v>6.5</v>
          </cell>
          <cell r="T42">
            <v>10926.5</v>
          </cell>
          <cell r="U42">
            <v>4.5</v>
          </cell>
          <cell r="V42">
            <v>7564.5</v>
          </cell>
          <cell r="W42">
            <v>4.5</v>
          </cell>
          <cell r="X42">
            <v>7564.5</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60</v>
          </cell>
          <cell r="F47">
            <v>100860</v>
          </cell>
          <cell r="G47">
            <v>15</v>
          </cell>
          <cell r="H47">
            <v>25215</v>
          </cell>
          <cell r="I47">
            <v>15</v>
          </cell>
          <cell r="J47">
            <v>25215</v>
          </cell>
          <cell r="K47">
            <v>15</v>
          </cell>
          <cell r="L47">
            <v>25215</v>
          </cell>
          <cell r="M47">
            <v>15</v>
          </cell>
          <cell r="N47">
            <v>25215</v>
          </cell>
          <cell r="O47">
            <v>15</v>
          </cell>
          <cell r="P47">
            <v>25215</v>
          </cell>
          <cell r="Q47">
            <v>15</v>
          </cell>
          <cell r="R47">
            <v>25215</v>
          </cell>
          <cell r="S47">
            <v>15</v>
          </cell>
          <cell r="T47">
            <v>25215</v>
          </cell>
          <cell r="U47">
            <v>6</v>
          </cell>
          <cell r="V47">
            <v>10086</v>
          </cell>
          <cell r="W47">
            <v>51</v>
          </cell>
          <cell r="X47">
            <v>85731</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77</v>
          </cell>
          <cell r="F51">
            <v>129437</v>
          </cell>
          <cell r="G51">
            <v>0</v>
          </cell>
          <cell r="H51">
            <v>0</v>
          </cell>
          <cell r="J51">
            <v>0</v>
          </cell>
          <cell r="K51">
            <v>0</v>
          </cell>
          <cell r="L51">
            <v>0</v>
          </cell>
          <cell r="N51">
            <v>0</v>
          </cell>
          <cell r="O51">
            <v>77</v>
          </cell>
          <cell r="P51">
            <v>129437</v>
          </cell>
          <cell r="Q51">
            <v>93</v>
          </cell>
          <cell r="R51">
            <v>156333</v>
          </cell>
          <cell r="S51">
            <v>0</v>
          </cell>
          <cell r="T51">
            <v>0</v>
          </cell>
          <cell r="V51">
            <v>0</v>
          </cell>
          <cell r="W51">
            <v>93</v>
          </cell>
          <cell r="X51">
            <v>156333</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6</v>
          </cell>
          <cell r="F56">
            <v>10086</v>
          </cell>
          <cell r="G56">
            <v>6</v>
          </cell>
          <cell r="H56">
            <v>10086</v>
          </cell>
          <cell r="J56">
            <v>0</v>
          </cell>
          <cell r="K56">
            <v>0</v>
          </cell>
          <cell r="L56">
            <v>0</v>
          </cell>
          <cell r="N56">
            <v>0</v>
          </cell>
          <cell r="O56">
            <v>0</v>
          </cell>
          <cell r="P56">
            <v>0</v>
          </cell>
          <cell r="Q56">
            <v>6</v>
          </cell>
          <cell r="R56">
            <v>10086</v>
          </cell>
          <cell r="S56">
            <v>0</v>
          </cell>
          <cell r="T56">
            <v>0</v>
          </cell>
          <cell r="V56">
            <v>0</v>
          </cell>
          <cell r="W56">
            <v>6</v>
          </cell>
          <cell r="X56">
            <v>10086</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102</v>
          </cell>
          <cell r="F60">
            <v>171462</v>
          </cell>
          <cell r="G60">
            <v>0</v>
          </cell>
          <cell r="H60">
            <v>0</v>
          </cell>
          <cell r="J60">
            <v>0</v>
          </cell>
          <cell r="K60">
            <v>0</v>
          </cell>
          <cell r="L60">
            <v>0</v>
          </cell>
          <cell r="N60">
            <v>0</v>
          </cell>
          <cell r="O60">
            <v>94</v>
          </cell>
          <cell r="P60">
            <v>158014</v>
          </cell>
          <cell r="Q60">
            <v>94</v>
          </cell>
          <cell r="R60">
            <v>158014</v>
          </cell>
          <cell r="S60">
            <v>8</v>
          </cell>
          <cell r="T60">
            <v>13448</v>
          </cell>
          <cell r="U60">
            <v>20</v>
          </cell>
          <cell r="V60">
            <v>33620</v>
          </cell>
          <cell r="W60">
            <v>114</v>
          </cell>
          <cell r="X60">
            <v>191634</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20</v>
          </cell>
          <cell r="J64">
            <v>79240</v>
          </cell>
          <cell r="K64">
            <v>30</v>
          </cell>
          <cell r="L64">
            <v>118860</v>
          </cell>
          <cell r="M64">
            <v>20</v>
          </cell>
          <cell r="N64">
            <v>79240</v>
          </cell>
          <cell r="O64">
            <v>30</v>
          </cell>
          <cell r="P64">
            <v>118860</v>
          </cell>
          <cell r="Q64">
            <v>20</v>
          </cell>
          <cell r="R64">
            <v>79240</v>
          </cell>
          <cell r="S64">
            <v>30</v>
          </cell>
          <cell r="T64">
            <v>118860</v>
          </cell>
          <cell r="U64">
            <v>10</v>
          </cell>
          <cell r="V64">
            <v>39620</v>
          </cell>
          <cell r="W64">
            <v>70</v>
          </cell>
          <cell r="X64">
            <v>277340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135</v>
          </cell>
          <cell r="F68">
            <v>35235</v>
          </cell>
          <cell r="G68">
            <v>0</v>
          </cell>
          <cell r="H68">
            <v>0</v>
          </cell>
          <cell r="J68">
            <v>0</v>
          </cell>
          <cell r="K68">
            <v>45</v>
          </cell>
          <cell r="L68">
            <v>11745</v>
          </cell>
          <cell r="M68">
            <v>30</v>
          </cell>
          <cell r="N68">
            <v>7830</v>
          </cell>
          <cell r="O68">
            <v>45</v>
          </cell>
          <cell r="P68">
            <v>11745</v>
          </cell>
          <cell r="Q68">
            <v>30</v>
          </cell>
          <cell r="R68">
            <v>7830</v>
          </cell>
          <cell r="S68">
            <v>45</v>
          </cell>
          <cell r="T68">
            <v>11745</v>
          </cell>
          <cell r="U68">
            <v>14</v>
          </cell>
          <cell r="V68">
            <v>3654</v>
          </cell>
          <cell r="W68">
            <v>74</v>
          </cell>
          <cell r="X68">
            <v>19314</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560</v>
          </cell>
          <cell r="F70">
            <v>105840</v>
          </cell>
          <cell r="G70">
            <v>140</v>
          </cell>
          <cell r="H70">
            <v>26460</v>
          </cell>
          <cell r="I70">
            <v>140</v>
          </cell>
          <cell r="J70">
            <v>26460</v>
          </cell>
          <cell r="K70">
            <v>140</v>
          </cell>
          <cell r="L70">
            <v>26460</v>
          </cell>
          <cell r="M70">
            <v>140</v>
          </cell>
          <cell r="N70">
            <v>26460</v>
          </cell>
          <cell r="O70">
            <v>140</v>
          </cell>
          <cell r="P70">
            <v>26460</v>
          </cell>
          <cell r="Q70">
            <v>140</v>
          </cell>
          <cell r="R70">
            <v>26460</v>
          </cell>
          <cell r="S70">
            <v>140</v>
          </cell>
          <cell r="T70">
            <v>26460</v>
          </cell>
          <cell r="U70">
            <v>140</v>
          </cell>
          <cell r="V70">
            <v>26460</v>
          </cell>
          <cell r="W70">
            <v>560</v>
          </cell>
          <cell r="X70">
            <v>105840</v>
          </cell>
        </row>
        <row r="71">
          <cell r="A71" t="str">
            <v>SH 5.5</v>
          </cell>
          <cell r="B71" t="str">
            <v>Shuttering For Beam / Lintels</v>
          </cell>
          <cell r="C71" t="str">
            <v>Sqm</v>
          </cell>
          <cell r="D71">
            <v>231</v>
          </cell>
          <cell r="E71">
            <v>590</v>
          </cell>
          <cell r="F71">
            <v>136290</v>
          </cell>
          <cell r="G71">
            <v>0</v>
          </cell>
          <cell r="H71">
            <v>0</v>
          </cell>
          <cell r="J71">
            <v>0</v>
          </cell>
          <cell r="K71">
            <v>0</v>
          </cell>
          <cell r="L71">
            <v>0</v>
          </cell>
          <cell r="N71">
            <v>0</v>
          </cell>
          <cell r="O71">
            <v>590</v>
          </cell>
          <cell r="P71">
            <v>136290</v>
          </cell>
          <cell r="Q71">
            <v>1022</v>
          </cell>
          <cell r="R71">
            <v>236082</v>
          </cell>
          <cell r="S71">
            <v>0</v>
          </cell>
          <cell r="T71">
            <v>0</v>
          </cell>
          <cell r="V71">
            <v>0</v>
          </cell>
          <cell r="W71">
            <v>1022</v>
          </cell>
          <cell r="X71">
            <v>236082</v>
          </cell>
        </row>
        <row r="72">
          <cell r="A72" t="str">
            <v>SH 5.6</v>
          </cell>
          <cell r="B72" t="str">
            <v>Shuttering For R.C. Wall</v>
          </cell>
          <cell r="C72" t="str">
            <v>Sqm</v>
          </cell>
          <cell r="D72">
            <v>205</v>
          </cell>
          <cell r="E72">
            <v>130</v>
          </cell>
          <cell r="F72">
            <v>26650</v>
          </cell>
          <cell r="G72">
            <v>0</v>
          </cell>
          <cell r="H72">
            <v>0</v>
          </cell>
          <cell r="J72">
            <v>0</v>
          </cell>
          <cell r="K72">
            <v>65</v>
          </cell>
          <cell r="L72">
            <v>13325</v>
          </cell>
          <cell r="M72">
            <v>40</v>
          </cell>
          <cell r="N72">
            <v>8200</v>
          </cell>
          <cell r="O72">
            <v>0</v>
          </cell>
          <cell r="P72">
            <v>0</v>
          </cell>
          <cell r="R72">
            <v>0</v>
          </cell>
          <cell r="S72">
            <v>65</v>
          </cell>
          <cell r="T72">
            <v>13325</v>
          </cell>
          <cell r="U72">
            <v>18</v>
          </cell>
          <cell r="V72">
            <v>3690</v>
          </cell>
          <cell r="W72">
            <v>58</v>
          </cell>
          <cell r="X72">
            <v>11890</v>
          </cell>
        </row>
        <row r="73">
          <cell r="A73" t="str">
            <v>SH 5.7</v>
          </cell>
          <cell r="B73" t="str">
            <v>Shuttering For Staircase</v>
          </cell>
          <cell r="C73" t="str">
            <v>Sqm</v>
          </cell>
          <cell r="D73">
            <v>213</v>
          </cell>
          <cell r="E73">
            <v>60</v>
          </cell>
          <cell r="F73">
            <v>12780</v>
          </cell>
          <cell r="G73">
            <v>30</v>
          </cell>
          <cell r="H73">
            <v>6390</v>
          </cell>
          <cell r="I73">
            <v>80</v>
          </cell>
          <cell r="J73">
            <v>17040</v>
          </cell>
          <cell r="K73">
            <v>0</v>
          </cell>
          <cell r="L73">
            <v>0</v>
          </cell>
          <cell r="N73">
            <v>0</v>
          </cell>
          <cell r="O73">
            <v>0</v>
          </cell>
          <cell r="P73">
            <v>0</v>
          </cell>
          <cell r="R73">
            <v>0</v>
          </cell>
          <cell r="S73">
            <v>30</v>
          </cell>
          <cell r="T73">
            <v>6390</v>
          </cell>
          <cell r="U73">
            <v>80</v>
          </cell>
          <cell r="V73">
            <v>17040</v>
          </cell>
          <cell r="W73">
            <v>160</v>
          </cell>
          <cell r="X73">
            <v>34080</v>
          </cell>
        </row>
        <row r="74">
          <cell r="A74" t="str">
            <v>SH 5.8</v>
          </cell>
          <cell r="B74" t="str">
            <v>Shuttering For Roof Slab</v>
          </cell>
          <cell r="C74" t="str">
            <v>Sqm</v>
          </cell>
          <cell r="D74">
            <v>183</v>
          </cell>
          <cell r="E74">
            <v>890</v>
          </cell>
          <cell r="F74">
            <v>162870</v>
          </cell>
          <cell r="G74">
            <v>0</v>
          </cell>
          <cell r="H74">
            <v>0</v>
          </cell>
          <cell r="J74">
            <v>0</v>
          </cell>
          <cell r="K74">
            <v>0</v>
          </cell>
          <cell r="L74">
            <v>0</v>
          </cell>
          <cell r="N74">
            <v>0</v>
          </cell>
          <cell r="O74">
            <v>890</v>
          </cell>
          <cell r="P74">
            <v>162870</v>
          </cell>
          <cell r="Q74">
            <v>765</v>
          </cell>
          <cell r="R74">
            <v>139995</v>
          </cell>
          <cell r="S74">
            <v>0</v>
          </cell>
          <cell r="T74">
            <v>0</v>
          </cell>
          <cell r="V74">
            <v>0</v>
          </cell>
          <cell r="W74">
            <v>765</v>
          </cell>
          <cell r="X74">
            <v>139995</v>
          </cell>
        </row>
        <row r="75">
          <cell r="A75" t="str">
            <v>SH 5.9</v>
          </cell>
          <cell r="B75" t="str">
            <v>Shuttering For Chajja/Platforms</v>
          </cell>
          <cell r="C75" t="str">
            <v>Sqm</v>
          </cell>
          <cell r="D75">
            <v>261</v>
          </cell>
          <cell r="E75">
            <v>80</v>
          </cell>
          <cell r="F75">
            <v>20880</v>
          </cell>
          <cell r="G75">
            <v>0</v>
          </cell>
          <cell r="H75">
            <v>0</v>
          </cell>
          <cell r="J75">
            <v>0</v>
          </cell>
          <cell r="K75">
            <v>0</v>
          </cell>
          <cell r="L75">
            <v>0</v>
          </cell>
          <cell r="N75">
            <v>0</v>
          </cell>
          <cell r="O75">
            <v>0</v>
          </cell>
          <cell r="P75">
            <v>0</v>
          </cell>
          <cell r="Q75">
            <v>100</v>
          </cell>
          <cell r="R75">
            <v>26100</v>
          </cell>
          <cell r="S75">
            <v>80</v>
          </cell>
          <cell r="T75">
            <v>20880</v>
          </cell>
          <cell r="U75">
            <v>21</v>
          </cell>
          <cell r="V75">
            <v>5481</v>
          </cell>
          <cell r="W75">
            <v>121</v>
          </cell>
          <cell r="X75">
            <v>31581</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100</v>
          </cell>
          <cell r="F77">
            <v>26100</v>
          </cell>
          <cell r="G77">
            <v>0</v>
          </cell>
          <cell r="H77">
            <v>0</v>
          </cell>
          <cell r="J77">
            <v>0</v>
          </cell>
          <cell r="K77">
            <v>50</v>
          </cell>
          <cell r="L77">
            <v>13050</v>
          </cell>
          <cell r="N77">
            <v>0</v>
          </cell>
          <cell r="O77">
            <v>0</v>
          </cell>
          <cell r="P77">
            <v>0</v>
          </cell>
          <cell r="R77">
            <v>0</v>
          </cell>
          <cell r="S77">
            <v>50</v>
          </cell>
          <cell r="T77">
            <v>13050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900</v>
          </cell>
          <cell r="F81">
            <v>309600</v>
          </cell>
          <cell r="G81">
            <v>0</v>
          </cell>
          <cell r="H81">
            <v>0</v>
          </cell>
          <cell r="J81">
            <v>0</v>
          </cell>
          <cell r="K81">
            <v>300</v>
          </cell>
          <cell r="L81">
            <v>103200</v>
          </cell>
          <cell r="M81">
            <v>200</v>
          </cell>
          <cell r="N81">
            <v>68800</v>
          </cell>
          <cell r="O81">
            <v>300</v>
          </cell>
          <cell r="P81">
            <v>103200</v>
          </cell>
          <cell r="Q81">
            <v>200</v>
          </cell>
          <cell r="R81">
            <v>68800</v>
          </cell>
          <cell r="S81">
            <v>300</v>
          </cell>
          <cell r="T81">
            <v>103200</v>
          </cell>
          <cell r="U81">
            <v>300</v>
          </cell>
          <cell r="V81">
            <v>103200</v>
          </cell>
          <cell r="W81">
            <v>700</v>
          </cell>
          <cell r="X81">
            <v>240800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200</v>
          </cell>
          <cell r="F85">
            <v>55200</v>
          </cell>
          <cell r="G85">
            <v>0</v>
          </cell>
          <cell r="H85">
            <v>0</v>
          </cell>
          <cell r="J85">
            <v>0</v>
          </cell>
          <cell r="K85">
            <v>0</v>
          </cell>
          <cell r="L85">
            <v>0</v>
          </cell>
          <cell r="N85">
            <v>0</v>
          </cell>
          <cell r="O85">
            <v>100</v>
          </cell>
          <cell r="P85">
            <v>27600</v>
          </cell>
          <cell r="Q85">
            <v>100</v>
          </cell>
          <cell r="R85">
            <v>27600</v>
          </cell>
          <cell r="S85">
            <v>100</v>
          </cell>
          <cell r="T85">
            <v>27600</v>
          </cell>
          <cell r="U85">
            <v>45</v>
          </cell>
          <cell r="V85">
            <v>12420</v>
          </cell>
          <cell r="W85">
            <v>145</v>
          </cell>
          <cell r="X85">
            <v>40020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150</v>
          </cell>
          <cell r="F88">
            <v>268350</v>
          </cell>
          <cell r="G88">
            <v>100</v>
          </cell>
          <cell r="H88">
            <v>178900</v>
          </cell>
          <cell r="I88">
            <v>80</v>
          </cell>
          <cell r="J88">
            <v>143120</v>
          </cell>
          <cell r="K88">
            <v>50</v>
          </cell>
          <cell r="L88">
            <v>89450</v>
          </cell>
          <cell r="M88">
            <v>30</v>
          </cell>
          <cell r="N88">
            <v>53670</v>
          </cell>
          <cell r="O88">
            <v>0</v>
          </cell>
          <cell r="P88">
            <v>0</v>
          </cell>
          <cell r="R88">
            <v>0</v>
          </cell>
          <cell r="S88">
            <v>0</v>
          </cell>
          <cell r="T88">
            <v>0</v>
          </cell>
          <cell r="V88">
            <v>0</v>
          </cell>
          <cell r="W88">
            <v>110</v>
          </cell>
          <cell r="X88">
            <v>196790</v>
          </cell>
        </row>
        <row r="89">
          <cell r="A89" t="str">
            <v>MW 6.5 (2)</v>
          </cell>
          <cell r="B89" t="str">
            <v>230mm thk. masonry in CM 1:6 First Floor</v>
          </cell>
          <cell r="C89" t="str">
            <v>Cum</v>
          </cell>
          <cell r="D89">
            <v>1789</v>
          </cell>
          <cell r="E89">
            <v>250</v>
          </cell>
          <cell r="F89">
            <v>447250</v>
          </cell>
          <cell r="G89">
            <v>0</v>
          </cell>
          <cell r="H89">
            <v>0</v>
          </cell>
          <cell r="J89">
            <v>0</v>
          </cell>
          <cell r="K89">
            <v>50</v>
          </cell>
          <cell r="L89">
            <v>89450</v>
          </cell>
          <cell r="M89">
            <v>50</v>
          </cell>
          <cell r="N89">
            <v>89450</v>
          </cell>
          <cell r="O89">
            <v>100</v>
          </cell>
          <cell r="P89">
            <v>178900</v>
          </cell>
          <cell r="Q89">
            <v>100</v>
          </cell>
          <cell r="R89">
            <v>178900</v>
          </cell>
          <cell r="S89">
            <v>100</v>
          </cell>
          <cell r="T89">
            <v>178900</v>
          </cell>
          <cell r="U89">
            <v>65</v>
          </cell>
          <cell r="V89">
            <v>116285</v>
          </cell>
          <cell r="W89">
            <v>215</v>
          </cell>
          <cell r="X89">
            <v>384635</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1500</v>
          </cell>
          <cell r="F97">
            <v>141000</v>
          </cell>
          <cell r="G97">
            <v>700</v>
          </cell>
          <cell r="H97">
            <v>65800</v>
          </cell>
          <cell r="I97">
            <v>350</v>
          </cell>
          <cell r="J97">
            <v>32900</v>
          </cell>
          <cell r="K97">
            <v>700</v>
          </cell>
          <cell r="L97">
            <v>65800</v>
          </cell>
          <cell r="M97">
            <v>300</v>
          </cell>
          <cell r="N97">
            <v>28200</v>
          </cell>
          <cell r="O97">
            <v>100</v>
          </cell>
          <cell r="P97">
            <v>9400</v>
          </cell>
          <cell r="Q97">
            <v>60</v>
          </cell>
          <cell r="R97">
            <v>5640</v>
          </cell>
          <cell r="S97">
            <v>0</v>
          </cell>
          <cell r="T97">
            <v>0</v>
          </cell>
          <cell r="V97">
            <v>0</v>
          </cell>
          <cell r="W97">
            <v>710</v>
          </cell>
          <cell r="X97">
            <v>66740</v>
          </cell>
        </row>
        <row r="98">
          <cell r="A98" t="str">
            <v>PL 7.2 (2)</v>
          </cell>
          <cell r="B98" t="str">
            <v>Internal plastering to masonry in CM 1:6 First Floor</v>
          </cell>
          <cell r="C98" t="str">
            <v>Sqm</v>
          </cell>
          <cell r="D98">
            <v>94</v>
          </cell>
          <cell r="E98">
            <v>1300</v>
          </cell>
          <cell r="F98">
            <v>122200</v>
          </cell>
          <cell r="G98">
            <v>0</v>
          </cell>
          <cell r="H98">
            <v>0</v>
          </cell>
          <cell r="J98">
            <v>0</v>
          </cell>
          <cell r="K98">
            <v>0</v>
          </cell>
          <cell r="L98">
            <v>0</v>
          </cell>
          <cell r="N98">
            <v>0</v>
          </cell>
          <cell r="O98">
            <v>600</v>
          </cell>
          <cell r="P98">
            <v>56400</v>
          </cell>
          <cell r="R98">
            <v>0</v>
          </cell>
          <cell r="S98">
            <v>700</v>
          </cell>
          <cell r="T98">
            <v>65800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100</v>
          </cell>
          <cell r="F105">
            <v>8500</v>
          </cell>
          <cell r="G105">
            <v>0</v>
          </cell>
          <cell r="H105">
            <v>0</v>
          </cell>
          <cell r="J105">
            <v>0</v>
          </cell>
          <cell r="K105">
            <v>0</v>
          </cell>
          <cell r="L105">
            <v>0</v>
          </cell>
          <cell r="N105">
            <v>0</v>
          </cell>
          <cell r="O105">
            <v>0</v>
          </cell>
          <cell r="P105">
            <v>0</v>
          </cell>
          <cell r="Q105">
            <v>100</v>
          </cell>
          <cell r="R105">
            <v>8500</v>
          </cell>
          <cell r="S105">
            <v>100</v>
          </cell>
          <cell r="T105">
            <v>8500</v>
          </cell>
          <cell r="U105">
            <v>225</v>
          </cell>
          <cell r="V105">
            <v>19125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100</v>
          </cell>
          <cell r="F106">
            <v>12200</v>
          </cell>
          <cell r="G106">
            <v>0</v>
          </cell>
          <cell r="H106">
            <v>0</v>
          </cell>
          <cell r="J106">
            <v>0</v>
          </cell>
          <cell r="K106">
            <v>100</v>
          </cell>
          <cell r="L106">
            <v>12200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66</v>
          </cell>
          <cell r="F111">
            <v>7920</v>
          </cell>
          <cell r="G111">
            <v>0</v>
          </cell>
          <cell r="H111">
            <v>0</v>
          </cell>
          <cell r="J111">
            <v>0</v>
          </cell>
          <cell r="K111">
            <v>0</v>
          </cell>
          <cell r="L111">
            <v>0</v>
          </cell>
          <cell r="N111">
            <v>0</v>
          </cell>
          <cell r="O111">
            <v>66</v>
          </cell>
          <cell r="P111">
            <v>7920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30</v>
          </cell>
          <cell r="F125">
            <v>90660</v>
          </cell>
          <cell r="G125">
            <v>0</v>
          </cell>
          <cell r="H125">
            <v>0</v>
          </cell>
          <cell r="J125">
            <v>0</v>
          </cell>
          <cell r="K125">
            <v>0</v>
          </cell>
          <cell r="L125">
            <v>0</v>
          </cell>
          <cell r="N125">
            <v>0</v>
          </cell>
          <cell r="O125">
            <v>15</v>
          </cell>
          <cell r="P125">
            <v>45330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75</v>
          </cell>
          <cell r="F139">
            <v>133425</v>
          </cell>
          <cell r="G139">
            <v>0</v>
          </cell>
          <cell r="H139">
            <v>0</v>
          </cell>
          <cell r="J139">
            <v>0</v>
          </cell>
          <cell r="K139">
            <v>0</v>
          </cell>
          <cell r="L139">
            <v>0</v>
          </cell>
          <cell r="N139">
            <v>0</v>
          </cell>
          <cell r="O139">
            <v>75</v>
          </cell>
          <cell r="P139">
            <v>133425</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0</v>
          </cell>
          <cell r="H142">
            <v>0</v>
          </cell>
          <cell r="J142">
            <v>0</v>
          </cell>
          <cell r="K142">
            <v>0</v>
          </cell>
          <cell r="L142">
            <v>0</v>
          </cell>
          <cell r="N142">
            <v>0</v>
          </cell>
          <cell r="O142">
            <v>178</v>
          </cell>
          <cell r="P142">
            <v>13884</v>
          </cell>
          <cell r="Q142">
            <v>200</v>
          </cell>
          <cell r="R142">
            <v>15600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1500</v>
          </cell>
          <cell r="F150">
            <v>453000</v>
          </cell>
          <cell r="G150">
            <v>0</v>
          </cell>
          <cell r="H150">
            <v>0</v>
          </cell>
          <cell r="J150">
            <v>0</v>
          </cell>
          <cell r="K150">
            <v>500</v>
          </cell>
          <cell r="L150">
            <v>151000</v>
          </cell>
          <cell r="N150">
            <v>0</v>
          </cell>
          <cell r="O150">
            <v>500</v>
          </cell>
          <cell r="P150">
            <v>151000</v>
          </cell>
          <cell r="R150">
            <v>0</v>
          </cell>
          <cell r="S150">
            <v>500</v>
          </cell>
          <cell r="T150">
            <v>151000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300</v>
          </cell>
          <cell r="F157">
            <v>28800</v>
          </cell>
          <cell r="G157">
            <v>0</v>
          </cell>
          <cell r="H157">
            <v>0</v>
          </cell>
          <cell r="J157">
            <v>0</v>
          </cell>
          <cell r="K157">
            <v>100</v>
          </cell>
          <cell r="L157">
            <v>9600</v>
          </cell>
          <cell r="N157">
            <v>0</v>
          </cell>
          <cell r="O157">
            <v>100</v>
          </cell>
          <cell r="P157">
            <v>9600</v>
          </cell>
          <cell r="R157">
            <v>0</v>
          </cell>
          <cell r="S157">
            <v>100</v>
          </cell>
          <cell r="T157">
            <v>9600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160000</v>
          </cell>
          <cell r="F301">
            <v>160000</v>
          </cell>
          <cell r="G301">
            <v>20000</v>
          </cell>
          <cell r="H301">
            <v>20000</v>
          </cell>
          <cell r="I301">
            <v>20000</v>
          </cell>
          <cell r="J301">
            <v>20000</v>
          </cell>
          <cell r="K301">
            <v>20000</v>
          </cell>
          <cell r="L301">
            <v>20000</v>
          </cell>
          <cell r="M301">
            <v>20000</v>
          </cell>
          <cell r="N301">
            <v>20000</v>
          </cell>
          <cell r="O301">
            <v>100000</v>
          </cell>
          <cell r="P301">
            <v>100000</v>
          </cell>
          <cell r="Q301">
            <v>100000</v>
          </cell>
          <cell r="R301">
            <v>100000</v>
          </cell>
          <cell r="S301">
            <v>20000</v>
          </cell>
          <cell r="T301">
            <v>20000</v>
          </cell>
          <cell r="U301">
            <v>20000</v>
          </cell>
          <cell r="V301">
            <v>20000</v>
          </cell>
          <cell r="W301">
            <v>160000</v>
          </cell>
          <cell r="X301">
            <v>160000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4073237</v>
          </cell>
          <cell r="H599">
            <v>530311</v>
          </cell>
          <cell r="J599">
            <v>383275</v>
          </cell>
          <cell r="L599">
            <v>855591.5</v>
          </cell>
          <cell r="N599">
            <v>449727</v>
          </cell>
          <cell r="P599">
            <v>1692555</v>
          </cell>
          <cell r="R599">
            <v>1313057</v>
          </cell>
          <cell r="T599">
            <v>994779.5</v>
          </cell>
          <cell r="V599">
            <v>445166.5</v>
          </cell>
          <cell r="X599">
            <v>2591225.5</v>
          </cell>
        </row>
        <row r="601">
          <cell r="B601" t="str">
            <v>PREPARED</v>
          </cell>
          <cell r="X601" t="str">
            <v>SITE INCHARGE</v>
          </cell>
        </row>
      </sheetData>
      <sheetData sheetId="10"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- 03</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150</v>
          </cell>
          <cell r="F25">
            <v>207300</v>
          </cell>
          <cell r="G25">
            <v>50</v>
          </cell>
          <cell r="H25">
            <v>69100</v>
          </cell>
          <cell r="J25">
            <v>0</v>
          </cell>
          <cell r="K25">
            <v>50</v>
          </cell>
          <cell r="L25">
            <v>69100</v>
          </cell>
          <cell r="N25">
            <v>0</v>
          </cell>
          <cell r="O25">
            <v>50</v>
          </cell>
          <cell r="P25">
            <v>69100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1500</v>
          </cell>
          <cell r="F31">
            <v>196500</v>
          </cell>
          <cell r="G31">
            <v>0</v>
          </cell>
          <cell r="H31">
            <v>0</v>
          </cell>
          <cell r="J31">
            <v>0</v>
          </cell>
          <cell r="K31">
            <v>400</v>
          </cell>
          <cell r="L31">
            <v>52400</v>
          </cell>
          <cell r="N31">
            <v>0</v>
          </cell>
          <cell r="O31">
            <v>600</v>
          </cell>
          <cell r="P31">
            <v>78600</v>
          </cell>
          <cell r="R31">
            <v>0</v>
          </cell>
          <cell r="S31">
            <v>500</v>
          </cell>
          <cell r="T31">
            <v>65500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18</v>
          </cell>
          <cell r="F34">
            <v>26280</v>
          </cell>
          <cell r="G34">
            <v>12</v>
          </cell>
          <cell r="H34">
            <v>17520</v>
          </cell>
          <cell r="I34">
            <v>12</v>
          </cell>
          <cell r="J34">
            <v>17520</v>
          </cell>
          <cell r="K34">
            <v>6</v>
          </cell>
          <cell r="L34">
            <v>8760</v>
          </cell>
          <cell r="M34">
            <v>7</v>
          </cell>
          <cell r="N34">
            <v>10220</v>
          </cell>
          <cell r="O34">
            <v>0</v>
          </cell>
          <cell r="P34">
            <v>0</v>
          </cell>
          <cell r="R34">
            <v>0</v>
          </cell>
          <cell r="S34">
            <v>0</v>
          </cell>
          <cell r="T34">
            <v>0</v>
          </cell>
          <cell r="V34">
            <v>0</v>
          </cell>
          <cell r="W34">
            <v>19</v>
          </cell>
          <cell r="X34">
            <v>27740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6</v>
          </cell>
          <cell r="F37">
            <v>10086</v>
          </cell>
          <cell r="G37">
            <v>6</v>
          </cell>
          <cell r="H37">
            <v>10086</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6.5</v>
          </cell>
          <cell r="F41">
            <v>10926.5</v>
          </cell>
          <cell r="G41">
            <v>6.5</v>
          </cell>
          <cell r="H41">
            <v>10926.5</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6.5</v>
          </cell>
          <cell r="F42">
            <v>10926.5</v>
          </cell>
          <cell r="G42">
            <v>0</v>
          </cell>
          <cell r="H42">
            <v>0</v>
          </cell>
          <cell r="J42">
            <v>0</v>
          </cell>
          <cell r="K42">
            <v>0</v>
          </cell>
          <cell r="L42">
            <v>0</v>
          </cell>
          <cell r="N42">
            <v>0</v>
          </cell>
          <cell r="O42">
            <v>6.5</v>
          </cell>
          <cell r="P42">
            <v>10926.5</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50</v>
          </cell>
          <cell r="F47">
            <v>84050</v>
          </cell>
          <cell r="G47">
            <v>0</v>
          </cell>
          <cell r="H47">
            <v>0</v>
          </cell>
          <cell r="J47">
            <v>0</v>
          </cell>
          <cell r="K47">
            <v>10</v>
          </cell>
          <cell r="L47">
            <v>16810</v>
          </cell>
          <cell r="M47">
            <v>10</v>
          </cell>
          <cell r="N47">
            <v>16810</v>
          </cell>
          <cell r="O47">
            <v>20</v>
          </cell>
          <cell r="P47">
            <v>33620</v>
          </cell>
          <cell r="Q47">
            <v>15</v>
          </cell>
          <cell r="R47">
            <v>25215</v>
          </cell>
          <cell r="S47">
            <v>20</v>
          </cell>
          <cell r="T47">
            <v>33620</v>
          </cell>
          <cell r="V47">
            <v>0</v>
          </cell>
          <cell r="W47">
            <v>25</v>
          </cell>
          <cell r="X47">
            <v>42025</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213</v>
          </cell>
          <cell r="F50">
            <v>358053</v>
          </cell>
          <cell r="G50">
            <v>106</v>
          </cell>
          <cell r="H50">
            <v>178186</v>
          </cell>
          <cell r="I50">
            <v>106</v>
          </cell>
          <cell r="J50">
            <v>178186</v>
          </cell>
          <cell r="K50">
            <v>0</v>
          </cell>
          <cell r="L50">
            <v>0</v>
          </cell>
          <cell r="N50">
            <v>0</v>
          </cell>
          <cell r="O50">
            <v>0</v>
          </cell>
          <cell r="P50">
            <v>0</v>
          </cell>
          <cell r="R50">
            <v>0</v>
          </cell>
          <cell r="S50">
            <v>107</v>
          </cell>
          <cell r="T50">
            <v>179867</v>
          </cell>
          <cell r="U50">
            <v>113</v>
          </cell>
          <cell r="V50">
            <v>189953</v>
          </cell>
          <cell r="W50">
            <v>219</v>
          </cell>
          <cell r="X50">
            <v>368139</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7.5</v>
          </cell>
          <cell r="F55">
            <v>12607.5</v>
          </cell>
          <cell r="G55">
            <v>7.5</v>
          </cell>
          <cell r="H55">
            <v>12607.5</v>
          </cell>
          <cell r="I55">
            <v>6.5</v>
          </cell>
          <cell r="J55">
            <v>10926.5</v>
          </cell>
          <cell r="K55">
            <v>0</v>
          </cell>
          <cell r="L55">
            <v>0</v>
          </cell>
          <cell r="N55">
            <v>0</v>
          </cell>
          <cell r="O55">
            <v>0</v>
          </cell>
          <cell r="P55">
            <v>0</v>
          </cell>
          <cell r="R55">
            <v>0</v>
          </cell>
          <cell r="S55">
            <v>0</v>
          </cell>
          <cell r="T55">
            <v>0</v>
          </cell>
          <cell r="V55">
            <v>0</v>
          </cell>
          <cell r="W55">
            <v>6.5</v>
          </cell>
          <cell r="X55">
            <v>10926.5</v>
          </cell>
        </row>
        <row r="56">
          <cell r="A56" t="str">
            <v>RCC 3.8 (3)</v>
          </cell>
          <cell r="B56" t="str">
            <v xml:space="preserve"> M20 concrete staircase Second Floor</v>
          </cell>
          <cell r="C56" t="str">
            <v>Cum</v>
          </cell>
          <cell r="D56">
            <v>1681</v>
          </cell>
          <cell r="E56">
            <v>6</v>
          </cell>
          <cell r="F56">
            <v>10086</v>
          </cell>
          <cell r="G56">
            <v>0</v>
          </cell>
          <cell r="H56">
            <v>0</v>
          </cell>
          <cell r="J56">
            <v>0</v>
          </cell>
          <cell r="K56">
            <v>0</v>
          </cell>
          <cell r="L56">
            <v>0</v>
          </cell>
          <cell r="N56">
            <v>0</v>
          </cell>
          <cell r="O56">
            <v>6</v>
          </cell>
          <cell r="P56">
            <v>10086</v>
          </cell>
          <cell r="Q56">
            <v>4.7</v>
          </cell>
          <cell r="R56">
            <v>7900.7000000000007</v>
          </cell>
          <cell r="S56">
            <v>0</v>
          </cell>
          <cell r="T56">
            <v>0</v>
          </cell>
          <cell r="V56">
            <v>0</v>
          </cell>
          <cell r="W56">
            <v>4.7</v>
          </cell>
          <cell r="X56">
            <v>7900.7000000000007</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268</v>
          </cell>
          <cell r="F59">
            <v>450508</v>
          </cell>
          <cell r="G59">
            <v>125</v>
          </cell>
          <cell r="H59">
            <v>210125</v>
          </cell>
          <cell r="I59">
            <v>125</v>
          </cell>
          <cell r="J59">
            <v>210125</v>
          </cell>
          <cell r="K59">
            <v>10</v>
          </cell>
          <cell r="L59">
            <v>16810</v>
          </cell>
          <cell r="M59">
            <v>10</v>
          </cell>
          <cell r="N59">
            <v>16810</v>
          </cell>
          <cell r="O59">
            <v>0</v>
          </cell>
          <cell r="P59">
            <v>0</v>
          </cell>
          <cell r="R59">
            <v>0</v>
          </cell>
          <cell r="S59">
            <v>133</v>
          </cell>
          <cell r="T59">
            <v>223573</v>
          </cell>
          <cell r="U59">
            <v>120</v>
          </cell>
          <cell r="V59">
            <v>201720</v>
          </cell>
          <cell r="W59">
            <v>255</v>
          </cell>
          <cell r="X59">
            <v>428655</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30</v>
          </cell>
          <cell r="J64">
            <v>118860</v>
          </cell>
          <cell r="K64">
            <v>30</v>
          </cell>
          <cell r="L64">
            <v>118860</v>
          </cell>
          <cell r="M64">
            <v>20</v>
          </cell>
          <cell r="N64">
            <v>79240</v>
          </cell>
          <cell r="O64">
            <v>30</v>
          </cell>
          <cell r="P64">
            <v>118860</v>
          </cell>
          <cell r="Q64">
            <v>10</v>
          </cell>
          <cell r="R64">
            <v>39620</v>
          </cell>
          <cell r="S64">
            <v>30</v>
          </cell>
          <cell r="T64">
            <v>118860</v>
          </cell>
          <cell r="U64">
            <v>16</v>
          </cell>
          <cell r="V64">
            <v>63392</v>
          </cell>
          <cell r="W64">
            <v>76</v>
          </cell>
          <cell r="X64">
            <v>301112</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60</v>
          </cell>
          <cell r="F67">
            <v>10680</v>
          </cell>
          <cell r="G67">
            <v>50</v>
          </cell>
          <cell r="H67">
            <v>8900</v>
          </cell>
          <cell r="I67">
            <v>40</v>
          </cell>
          <cell r="J67">
            <v>7120</v>
          </cell>
          <cell r="K67">
            <v>10</v>
          </cell>
          <cell r="L67">
            <v>1780</v>
          </cell>
          <cell r="M67">
            <v>10</v>
          </cell>
          <cell r="N67">
            <v>1780</v>
          </cell>
          <cell r="O67">
            <v>0</v>
          </cell>
          <cell r="P67">
            <v>0</v>
          </cell>
          <cell r="R67">
            <v>0</v>
          </cell>
          <cell r="S67">
            <v>0</v>
          </cell>
          <cell r="T67">
            <v>0</v>
          </cell>
          <cell r="V67">
            <v>0</v>
          </cell>
          <cell r="W67">
            <v>50</v>
          </cell>
          <cell r="X67">
            <v>8900</v>
          </cell>
        </row>
        <row r="68">
          <cell r="A68" t="str">
            <v>SH 5.2</v>
          </cell>
          <cell r="B68" t="str">
            <v>Shuttering For Cill Slab</v>
          </cell>
          <cell r="C68" t="str">
            <v>Sqm</v>
          </cell>
          <cell r="D68">
            <v>261</v>
          </cell>
          <cell r="E68">
            <v>65</v>
          </cell>
          <cell r="F68">
            <v>16965</v>
          </cell>
          <cell r="G68">
            <v>65</v>
          </cell>
          <cell r="H68">
            <v>16965</v>
          </cell>
          <cell r="I68">
            <v>37</v>
          </cell>
          <cell r="J68">
            <v>9657</v>
          </cell>
          <cell r="K68">
            <v>0</v>
          </cell>
          <cell r="L68">
            <v>0</v>
          </cell>
          <cell r="N68">
            <v>0</v>
          </cell>
          <cell r="O68">
            <v>0</v>
          </cell>
          <cell r="P68">
            <v>0</v>
          </cell>
          <cell r="R68">
            <v>0</v>
          </cell>
          <cell r="S68">
            <v>0</v>
          </cell>
          <cell r="T68">
            <v>0</v>
          </cell>
          <cell r="V68">
            <v>0</v>
          </cell>
          <cell r="W68">
            <v>37</v>
          </cell>
          <cell r="X68">
            <v>9657</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450</v>
          </cell>
          <cell r="F70">
            <v>85050</v>
          </cell>
          <cell r="G70">
            <v>0</v>
          </cell>
          <cell r="H70">
            <v>0</v>
          </cell>
          <cell r="J70">
            <v>0</v>
          </cell>
          <cell r="K70">
            <v>90</v>
          </cell>
          <cell r="L70">
            <v>17010</v>
          </cell>
          <cell r="M70">
            <v>90</v>
          </cell>
          <cell r="N70">
            <v>17010</v>
          </cell>
          <cell r="O70">
            <v>180</v>
          </cell>
          <cell r="P70">
            <v>34020</v>
          </cell>
          <cell r="Q70">
            <v>180</v>
          </cell>
          <cell r="R70">
            <v>34020</v>
          </cell>
          <cell r="S70">
            <v>180</v>
          </cell>
          <cell r="T70">
            <v>34020</v>
          </cell>
          <cell r="U70">
            <v>80</v>
          </cell>
          <cell r="V70">
            <v>15120</v>
          </cell>
          <cell r="W70">
            <v>350</v>
          </cell>
          <cell r="X70">
            <v>66150</v>
          </cell>
        </row>
        <row r="71">
          <cell r="A71" t="str">
            <v>SH 5.5</v>
          </cell>
          <cell r="B71" t="str">
            <v>Shuttering For Beam / Lintels</v>
          </cell>
          <cell r="C71" t="str">
            <v>Sqm</v>
          </cell>
          <cell r="D71">
            <v>231</v>
          </cell>
          <cell r="E71">
            <v>1640</v>
          </cell>
          <cell r="F71">
            <v>378840</v>
          </cell>
          <cell r="G71">
            <v>820</v>
          </cell>
          <cell r="H71">
            <v>189420</v>
          </cell>
          <cell r="I71">
            <v>1000</v>
          </cell>
          <cell r="J71">
            <v>231000</v>
          </cell>
          <cell r="K71">
            <v>0</v>
          </cell>
          <cell r="L71">
            <v>0</v>
          </cell>
          <cell r="N71">
            <v>0</v>
          </cell>
          <cell r="O71">
            <v>820</v>
          </cell>
          <cell r="P71">
            <v>189420</v>
          </cell>
          <cell r="Q71">
            <v>1240</v>
          </cell>
          <cell r="R71">
            <v>286440</v>
          </cell>
          <cell r="S71">
            <v>0</v>
          </cell>
          <cell r="T71">
            <v>0</v>
          </cell>
          <cell r="V71">
            <v>0</v>
          </cell>
          <cell r="W71">
            <v>2240</v>
          </cell>
          <cell r="X71">
            <v>517440</v>
          </cell>
        </row>
        <row r="72">
          <cell r="A72" t="str">
            <v>SH 5.6</v>
          </cell>
          <cell r="B72" t="str">
            <v>Shuttering For R.C. Wall</v>
          </cell>
          <cell r="C72" t="str">
            <v>Sqm</v>
          </cell>
          <cell r="D72">
            <v>205</v>
          </cell>
          <cell r="E72">
            <v>65</v>
          </cell>
          <cell r="F72">
            <v>13325</v>
          </cell>
          <cell r="G72">
            <v>0</v>
          </cell>
          <cell r="H72">
            <v>0</v>
          </cell>
          <cell r="J72">
            <v>0</v>
          </cell>
          <cell r="K72">
            <v>0</v>
          </cell>
          <cell r="L72">
            <v>0</v>
          </cell>
          <cell r="N72">
            <v>0</v>
          </cell>
          <cell r="O72">
            <v>65</v>
          </cell>
          <cell r="P72">
            <v>13325</v>
          </cell>
          <cell r="R72">
            <v>0</v>
          </cell>
          <cell r="S72">
            <v>0</v>
          </cell>
          <cell r="T72">
            <v>0</v>
          </cell>
          <cell r="V72">
            <v>0</v>
          </cell>
          <cell r="W72">
            <v>0</v>
          </cell>
          <cell r="X72">
            <v>0</v>
          </cell>
        </row>
        <row r="73">
          <cell r="A73" t="str">
            <v>SH 5.7</v>
          </cell>
          <cell r="B73" t="str">
            <v>Shuttering For Staircase</v>
          </cell>
          <cell r="C73" t="str">
            <v>Sqm</v>
          </cell>
          <cell r="D73">
            <v>213</v>
          </cell>
          <cell r="E73">
            <v>40</v>
          </cell>
          <cell r="F73">
            <v>8520</v>
          </cell>
          <cell r="G73">
            <v>0</v>
          </cell>
          <cell r="H73">
            <v>0</v>
          </cell>
          <cell r="J73">
            <v>0</v>
          </cell>
          <cell r="K73">
            <v>0</v>
          </cell>
          <cell r="L73">
            <v>0</v>
          </cell>
          <cell r="N73">
            <v>0</v>
          </cell>
          <cell r="O73">
            <v>40</v>
          </cell>
          <cell r="P73">
            <v>8520</v>
          </cell>
          <cell r="Q73">
            <v>180</v>
          </cell>
          <cell r="R73">
            <v>38340</v>
          </cell>
          <cell r="S73">
            <v>0</v>
          </cell>
          <cell r="T73">
            <v>0</v>
          </cell>
          <cell r="V73">
            <v>0</v>
          </cell>
          <cell r="W73">
            <v>180</v>
          </cell>
          <cell r="X73">
            <v>38340</v>
          </cell>
        </row>
        <row r="74">
          <cell r="A74" t="str">
            <v>SH 5.8</v>
          </cell>
          <cell r="B74" t="str">
            <v>Shuttering For Roof Slab</v>
          </cell>
          <cell r="C74" t="str">
            <v>Sqm</v>
          </cell>
          <cell r="D74">
            <v>183</v>
          </cell>
          <cell r="E74">
            <v>2200</v>
          </cell>
          <cell r="F74">
            <v>402600</v>
          </cell>
          <cell r="G74">
            <v>1100</v>
          </cell>
          <cell r="H74">
            <v>201300</v>
          </cell>
          <cell r="I74">
            <v>1000</v>
          </cell>
          <cell r="J74">
            <v>183000</v>
          </cell>
          <cell r="K74">
            <v>0</v>
          </cell>
          <cell r="L74">
            <v>0</v>
          </cell>
          <cell r="N74">
            <v>0</v>
          </cell>
          <cell r="O74">
            <v>1100</v>
          </cell>
          <cell r="P74">
            <v>201300</v>
          </cell>
          <cell r="Q74">
            <v>900</v>
          </cell>
          <cell r="R74">
            <v>164700</v>
          </cell>
          <cell r="S74">
            <v>0</v>
          </cell>
          <cell r="T74">
            <v>0</v>
          </cell>
          <cell r="V74">
            <v>0</v>
          </cell>
          <cell r="W74">
            <v>1900</v>
          </cell>
          <cell r="X74">
            <v>347700</v>
          </cell>
        </row>
        <row r="75">
          <cell r="A75" t="str">
            <v>SH 5.9</v>
          </cell>
          <cell r="B75" t="str">
            <v>Shuttering For Chajja/Platforms</v>
          </cell>
          <cell r="C75" t="str">
            <v>Sqm</v>
          </cell>
          <cell r="D75">
            <v>261</v>
          </cell>
          <cell r="E75">
            <v>200</v>
          </cell>
          <cell r="F75">
            <v>52200</v>
          </cell>
          <cell r="G75">
            <v>0</v>
          </cell>
          <cell r="H75">
            <v>0</v>
          </cell>
          <cell r="J75">
            <v>0</v>
          </cell>
          <cell r="K75">
            <v>100</v>
          </cell>
          <cell r="L75">
            <v>26100</v>
          </cell>
          <cell r="M75">
            <v>80</v>
          </cell>
          <cell r="N75">
            <v>20880</v>
          </cell>
          <cell r="O75">
            <v>0</v>
          </cell>
          <cell r="P75">
            <v>0</v>
          </cell>
          <cell r="R75">
            <v>0</v>
          </cell>
          <cell r="S75">
            <v>100</v>
          </cell>
          <cell r="T75">
            <v>26100</v>
          </cell>
          <cell r="U75">
            <v>75</v>
          </cell>
          <cell r="V75">
            <v>19575</v>
          </cell>
          <cell r="W75">
            <v>155</v>
          </cell>
          <cell r="X75">
            <v>40455</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400</v>
          </cell>
          <cell r="F80">
            <v>135200</v>
          </cell>
          <cell r="G80">
            <v>150</v>
          </cell>
          <cell r="H80">
            <v>50700</v>
          </cell>
          <cell r="I80">
            <v>150</v>
          </cell>
          <cell r="J80">
            <v>50700</v>
          </cell>
          <cell r="K80">
            <v>150</v>
          </cell>
          <cell r="L80">
            <v>50700</v>
          </cell>
          <cell r="M80">
            <v>150</v>
          </cell>
          <cell r="N80">
            <v>50700</v>
          </cell>
          <cell r="O80">
            <v>100</v>
          </cell>
          <cell r="P80">
            <v>33800</v>
          </cell>
          <cell r="Q80">
            <v>100</v>
          </cell>
          <cell r="R80">
            <v>33800</v>
          </cell>
          <cell r="S80">
            <v>0</v>
          </cell>
          <cell r="T80">
            <v>0</v>
          </cell>
          <cell r="V80">
            <v>0</v>
          </cell>
          <cell r="W80">
            <v>400</v>
          </cell>
          <cell r="X80">
            <v>135200</v>
          </cell>
        </row>
        <row r="81">
          <cell r="A81" t="str">
            <v>MW 6.3 (2)</v>
          </cell>
          <cell r="B81" t="str">
            <v>constructing walls  with blocks of 40x20x15cm  First Floor</v>
          </cell>
          <cell r="C81" t="str">
            <v>Sqm</v>
          </cell>
          <cell r="D81">
            <v>344</v>
          </cell>
          <cell r="E81">
            <v>200</v>
          </cell>
          <cell r="F81">
            <v>68800</v>
          </cell>
          <cell r="G81">
            <v>0</v>
          </cell>
          <cell r="H81">
            <v>0</v>
          </cell>
          <cell r="J81">
            <v>0</v>
          </cell>
          <cell r="K81">
            <v>0</v>
          </cell>
          <cell r="L81">
            <v>0</v>
          </cell>
          <cell r="N81">
            <v>0</v>
          </cell>
          <cell r="O81">
            <v>50</v>
          </cell>
          <cell r="P81">
            <v>17200</v>
          </cell>
          <cell r="R81">
            <v>0</v>
          </cell>
          <cell r="S81">
            <v>150</v>
          </cell>
          <cell r="T81">
            <v>51600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70</v>
          </cell>
          <cell r="F84">
            <v>19320</v>
          </cell>
          <cell r="G84">
            <v>0</v>
          </cell>
          <cell r="H84">
            <v>0</v>
          </cell>
          <cell r="J84">
            <v>0</v>
          </cell>
          <cell r="K84">
            <v>35</v>
          </cell>
          <cell r="L84">
            <v>9660</v>
          </cell>
          <cell r="M84">
            <v>35</v>
          </cell>
          <cell r="N84">
            <v>9660</v>
          </cell>
          <cell r="O84">
            <v>35</v>
          </cell>
          <cell r="P84">
            <v>9660</v>
          </cell>
          <cell r="Q84">
            <v>40</v>
          </cell>
          <cell r="R84">
            <v>11040</v>
          </cell>
          <cell r="S84">
            <v>0</v>
          </cell>
          <cell r="T84">
            <v>0</v>
          </cell>
          <cell r="V84">
            <v>0</v>
          </cell>
          <cell r="W84">
            <v>75</v>
          </cell>
          <cell r="X84">
            <v>20700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100</v>
          </cell>
          <cell r="F88">
            <v>178900</v>
          </cell>
          <cell r="G88">
            <v>25</v>
          </cell>
          <cell r="H88">
            <v>44725</v>
          </cell>
          <cell r="I88">
            <v>50</v>
          </cell>
          <cell r="J88">
            <v>89450</v>
          </cell>
          <cell r="K88">
            <v>25</v>
          </cell>
          <cell r="L88">
            <v>44725</v>
          </cell>
          <cell r="M88">
            <v>50</v>
          </cell>
          <cell r="N88">
            <v>89450</v>
          </cell>
          <cell r="O88">
            <v>50</v>
          </cell>
          <cell r="P88">
            <v>89450</v>
          </cell>
          <cell r="Q88">
            <v>50</v>
          </cell>
          <cell r="R88">
            <v>89450</v>
          </cell>
          <cell r="S88">
            <v>0</v>
          </cell>
          <cell r="T88">
            <v>0</v>
          </cell>
          <cell r="V88">
            <v>0</v>
          </cell>
          <cell r="W88">
            <v>150</v>
          </cell>
          <cell r="X88">
            <v>268350</v>
          </cell>
        </row>
        <row r="89">
          <cell r="A89" t="str">
            <v>MW 6.5 (2)</v>
          </cell>
          <cell r="B89" t="str">
            <v>230mm thk. masonry in CM 1:6 First Floor</v>
          </cell>
          <cell r="C89" t="str">
            <v>Cum</v>
          </cell>
          <cell r="D89">
            <v>1789</v>
          </cell>
          <cell r="E89">
            <v>150</v>
          </cell>
          <cell r="F89">
            <v>268350</v>
          </cell>
          <cell r="G89">
            <v>0</v>
          </cell>
          <cell r="H89">
            <v>0</v>
          </cell>
          <cell r="J89">
            <v>0</v>
          </cell>
          <cell r="K89">
            <v>0</v>
          </cell>
          <cell r="L89">
            <v>0</v>
          </cell>
          <cell r="N89">
            <v>0</v>
          </cell>
          <cell r="O89">
            <v>50</v>
          </cell>
          <cell r="P89">
            <v>89450</v>
          </cell>
          <cell r="R89">
            <v>0</v>
          </cell>
          <cell r="S89">
            <v>100</v>
          </cell>
          <cell r="T89">
            <v>178900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150</v>
          </cell>
          <cell r="F93">
            <v>15900</v>
          </cell>
          <cell r="G93">
            <v>0</v>
          </cell>
          <cell r="H93">
            <v>0</v>
          </cell>
          <cell r="J93">
            <v>0</v>
          </cell>
          <cell r="K93">
            <v>50</v>
          </cell>
          <cell r="L93">
            <v>5300</v>
          </cell>
          <cell r="N93">
            <v>0</v>
          </cell>
          <cell r="O93">
            <v>50</v>
          </cell>
          <cell r="P93">
            <v>5300</v>
          </cell>
          <cell r="R93">
            <v>0</v>
          </cell>
          <cell r="S93">
            <v>50</v>
          </cell>
          <cell r="T93">
            <v>5300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2600</v>
          </cell>
          <cell r="F97">
            <v>244400</v>
          </cell>
          <cell r="G97">
            <v>700</v>
          </cell>
          <cell r="H97">
            <v>65800</v>
          </cell>
          <cell r="I97">
            <v>700</v>
          </cell>
          <cell r="J97">
            <v>65800</v>
          </cell>
          <cell r="K97">
            <v>700</v>
          </cell>
          <cell r="L97">
            <v>65800</v>
          </cell>
          <cell r="M97">
            <v>700</v>
          </cell>
          <cell r="N97">
            <v>65800</v>
          </cell>
          <cell r="O97">
            <v>700</v>
          </cell>
          <cell r="P97">
            <v>65800</v>
          </cell>
          <cell r="Q97">
            <v>700</v>
          </cell>
          <cell r="R97">
            <v>65800</v>
          </cell>
          <cell r="S97">
            <v>500</v>
          </cell>
          <cell r="T97">
            <v>47000</v>
          </cell>
          <cell r="U97">
            <v>125</v>
          </cell>
          <cell r="V97">
            <v>11750</v>
          </cell>
          <cell r="W97">
            <v>2225</v>
          </cell>
          <cell r="X97">
            <v>209150</v>
          </cell>
        </row>
        <row r="98">
          <cell r="A98" t="str">
            <v>PL 7.2 (2)</v>
          </cell>
          <cell r="B98" t="str">
            <v>Internal plastering to masonry in CM 1:6 First Floor</v>
          </cell>
          <cell r="C98" t="str">
            <v>Sqm</v>
          </cell>
          <cell r="D98">
            <v>94</v>
          </cell>
          <cell r="E98">
            <v>200</v>
          </cell>
          <cell r="F98">
            <v>18800</v>
          </cell>
          <cell r="G98">
            <v>0</v>
          </cell>
          <cell r="H98">
            <v>0</v>
          </cell>
          <cell r="J98">
            <v>0</v>
          </cell>
          <cell r="K98">
            <v>0</v>
          </cell>
          <cell r="L98">
            <v>0</v>
          </cell>
          <cell r="N98">
            <v>0</v>
          </cell>
          <cell r="O98">
            <v>0</v>
          </cell>
          <cell r="P98">
            <v>0</v>
          </cell>
          <cell r="R98">
            <v>0</v>
          </cell>
          <cell r="S98">
            <v>200</v>
          </cell>
          <cell r="T98">
            <v>18800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320</v>
          </cell>
          <cell r="F105">
            <v>27200</v>
          </cell>
          <cell r="G105">
            <v>0</v>
          </cell>
          <cell r="H105">
            <v>0</v>
          </cell>
          <cell r="J105">
            <v>0</v>
          </cell>
          <cell r="K105">
            <v>0</v>
          </cell>
          <cell r="L105">
            <v>0</v>
          </cell>
          <cell r="N105">
            <v>0</v>
          </cell>
          <cell r="O105">
            <v>160</v>
          </cell>
          <cell r="P105">
            <v>13600</v>
          </cell>
          <cell r="Q105">
            <v>160</v>
          </cell>
          <cell r="R105">
            <v>13600</v>
          </cell>
          <cell r="S105">
            <v>160</v>
          </cell>
          <cell r="T105">
            <v>13600</v>
          </cell>
          <cell r="U105">
            <v>165</v>
          </cell>
          <cell r="V105">
            <v>14025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15</v>
          </cell>
          <cell r="F125">
            <v>45330</v>
          </cell>
          <cell r="G125">
            <v>0</v>
          </cell>
          <cell r="H125">
            <v>0</v>
          </cell>
          <cell r="J125">
            <v>0</v>
          </cell>
          <cell r="K125">
            <v>0</v>
          </cell>
          <cell r="L125">
            <v>0</v>
          </cell>
          <cell r="N125">
            <v>0</v>
          </cell>
          <cell r="O125">
            <v>0</v>
          </cell>
          <cell r="P125">
            <v>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1300</v>
          </cell>
          <cell r="F132">
            <v>59800</v>
          </cell>
          <cell r="G132">
            <v>500</v>
          </cell>
          <cell r="H132">
            <v>23000</v>
          </cell>
          <cell r="I132">
            <v>500</v>
          </cell>
          <cell r="J132">
            <v>23000</v>
          </cell>
          <cell r="K132">
            <v>500</v>
          </cell>
          <cell r="L132">
            <v>23000</v>
          </cell>
          <cell r="M132">
            <v>500</v>
          </cell>
          <cell r="N132">
            <v>23000</v>
          </cell>
          <cell r="O132">
            <v>300</v>
          </cell>
          <cell r="P132">
            <v>13800</v>
          </cell>
          <cell r="Q132">
            <v>235</v>
          </cell>
          <cell r="R132">
            <v>10810</v>
          </cell>
          <cell r="S132">
            <v>0</v>
          </cell>
          <cell r="T132">
            <v>0</v>
          </cell>
          <cell r="V132">
            <v>0</v>
          </cell>
          <cell r="W132">
            <v>1235</v>
          </cell>
          <cell r="X132">
            <v>56810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178</v>
          </cell>
          <cell r="H142">
            <v>13884</v>
          </cell>
          <cell r="I142">
            <v>200</v>
          </cell>
          <cell r="J142">
            <v>15600</v>
          </cell>
          <cell r="K142">
            <v>0</v>
          </cell>
          <cell r="L142">
            <v>0</v>
          </cell>
          <cell r="N142">
            <v>0</v>
          </cell>
          <cell r="O142">
            <v>0</v>
          </cell>
          <cell r="P142">
            <v>0</v>
          </cell>
          <cell r="R142">
            <v>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330</v>
          </cell>
          <cell r="F149">
            <v>189090</v>
          </cell>
          <cell r="G149">
            <v>110</v>
          </cell>
          <cell r="H149">
            <v>63030</v>
          </cell>
          <cell r="I149">
            <v>110</v>
          </cell>
          <cell r="J149">
            <v>63030</v>
          </cell>
          <cell r="K149">
            <v>110</v>
          </cell>
          <cell r="L149">
            <v>63030</v>
          </cell>
          <cell r="M149">
            <v>110</v>
          </cell>
          <cell r="N149">
            <v>63030</v>
          </cell>
          <cell r="O149">
            <v>110</v>
          </cell>
          <cell r="P149">
            <v>63030</v>
          </cell>
          <cell r="Q149">
            <v>110</v>
          </cell>
          <cell r="R149">
            <v>63030</v>
          </cell>
          <cell r="S149">
            <v>0</v>
          </cell>
          <cell r="T149">
            <v>0</v>
          </cell>
          <cell r="V149">
            <v>0</v>
          </cell>
          <cell r="W149">
            <v>330</v>
          </cell>
          <cell r="X149">
            <v>189090</v>
          </cell>
        </row>
        <row r="150">
          <cell r="A150" t="str">
            <v>F 14.1 (1)</v>
          </cell>
          <cell r="B150" t="str">
            <v>Providing and laying granamite tiles  Ground Floor</v>
          </cell>
          <cell r="C150" t="str">
            <v>Sqm</v>
          </cell>
          <cell r="D150">
            <v>302</v>
          </cell>
          <cell r="E150">
            <v>600</v>
          </cell>
          <cell r="F150">
            <v>181200</v>
          </cell>
          <cell r="G150">
            <v>0</v>
          </cell>
          <cell r="H150">
            <v>0</v>
          </cell>
          <cell r="J150">
            <v>0</v>
          </cell>
          <cell r="K150">
            <v>0</v>
          </cell>
          <cell r="L150">
            <v>0</v>
          </cell>
          <cell r="N150">
            <v>0</v>
          </cell>
          <cell r="O150">
            <v>0</v>
          </cell>
          <cell r="P150">
            <v>0</v>
          </cell>
          <cell r="R150">
            <v>0</v>
          </cell>
          <cell r="S150">
            <v>600</v>
          </cell>
          <cell r="T150">
            <v>181200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60</v>
          </cell>
          <cell r="F157">
            <v>5760</v>
          </cell>
          <cell r="G157">
            <v>0</v>
          </cell>
          <cell r="H157">
            <v>0</v>
          </cell>
          <cell r="J157">
            <v>0</v>
          </cell>
          <cell r="K157">
            <v>0</v>
          </cell>
          <cell r="L157">
            <v>0</v>
          </cell>
          <cell r="N157">
            <v>0</v>
          </cell>
          <cell r="O157">
            <v>0</v>
          </cell>
          <cell r="P157">
            <v>0</v>
          </cell>
          <cell r="R157">
            <v>0</v>
          </cell>
          <cell r="S157">
            <v>60</v>
          </cell>
          <cell r="T157">
            <v>5760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240000</v>
          </cell>
          <cell r="F301">
            <v>240000</v>
          </cell>
          <cell r="G301">
            <v>100000</v>
          </cell>
          <cell r="H301">
            <v>100000</v>
          </cell>
          <cell r="I301">
            <v>100000</v>
          </cell>
          <cell r="J301">
            <v>100000</v>
          </cell>
          <cell r="K301">
            <v>20000</v>
          </cell>
          <cell r="L301">
            <v>20000</v>
          </cell>
          <cell r="M301">
            <v>20000</v>
          </cell>
          <cell r="N301">
            <v>20000</v>
          </cell>
          <cell r="O301">
            <v>20000</v>
          </cell>
          <cell r="P301">
            <v>20000</v>
          </cell>
          <cell r="Q301">
            <v>20000</v>
          </cell>
          <cell r="R301">
            <v>20000</v>
          </cell>
          <cell r="S301">
            <v>100000</v>
          </cell>
          <cell r="T301">
            <v>100000</v>
          </cell>
          <cell r="U301">
            <v>100000</v>
          </cell>
          <cell r="V301">
            <v>100000</v>
          </cell>
          <cell r="W301">
            <v>240000</v>
          </cell>
          <cell r="X301">
            <v>240000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4532877.5</v>
          </cell>
          <cell r="H599">
            <v>1405135</v>
          </cell>
          <cell r="J599">
            <v>1373974.5</v>
          </cell>
          <cell r="L599">
            <v>609845</v>
          </cell>
          <cell r="N599">
            <v>484390</v>
          </cell>
          <cell r="P599">
            <v>1188867.5</v>
          </cell>
          <cell r="R599">
            <v>903765.7</v>
          </cell>
          <cell r="T599">
            <v>1329030</v>
          </cell>
          <cell r="V599">
            <v>615535</v>
          </cell>
          <cell r="X599">
            <v>3377665.2</v>
          </cell>
        </row>
        <row r="601">
          <cell r="B601" t="str">
            <v>PREPARED</v>
          </cell>
          <cell r="X601" t="str">
            <v>SITE INCHARGE</v>
          </cell>
        </row>
      </sheetData>
      <sheetData sheetId="11" refreshError="1"/>
      <sheetData sheetId="12" refreshError="1"/>
      <sheetData sheetId="13"/>
      <sheetData sheetId="14" refreshError="1"/>
      <sheetData sheetId="15"/>
      <sheetData sheetId="16"/>
      <sheetData sheetId="17" refreshError="1"/>
      <sheetData sheetId="1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BOQ"/>
      <sheetName val="Analysis"/>
      <sheetName val="4 Plumbing"/>
      <sheetName val="BP"/>
      <sheetName val="Sheet2"/>
      <sheetName val="Changed Analysis"/>
      <sheetName val="Steel-Circular"/>
      <sheetName val="Material"/>
      <sheetName val="Plant &amp;  Machinery"/>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Mix Design"/>
      <sheetName val="Cost of O &amp; O"/>
      <sheetName val="Qty SR"/>
      <sheetName val="Direct cost shed A-2 "/>
      <sheetName val="Rate Analysis"/>
      <sheetName val="Final Summary"/>
      <sheetName val="Cement &amp; Steel"/>
      <sheetName val="BLK2"/>
      <sheetName val="BLK3"/>
      <sheetName val="E &amp; R"/>
      <sheetName val="radar"/>
      <sheetName val="UG"/>
      <sheetName val="HOTEL-Project analysis ( civil "/>
      <sheetName val="Assumptions"/>
      <sheetName val="iQB Equity-Custom"/>
      <sheetName val="Lead"/>
      <sheetName val="Sitewise  Ac-bal"/>
      <sheetName val="Elect."/>
      <sheetName val="ICICI"/>
      <sheetName val="HDFC"/>
      <sheetName val="SPT vs PHI"/>
      <sheetName val="Bill-5"/>
      <sheetName val="PROCTOR"/>
      <sheetName val="02"/>
      <sheetName val="03"/>
      <sheetName val="04"/>
      <sheetName val="05"/>
      <sheetName val="Sheet1"/>
      <sheetName val="C &amp; G RHS"/>
      <sheetName val="Anal"/>
      <sheetName val="Quotations"/>
      <sheetName val="Manpower"/>
      <sheetName val="01"/>
      <sheetName val="BHANDUP"/>
      <sheetName val="Basicrates"/>
      <sheetName val="Civil_BOQ"/>
      <sheetName val="4_Plumbing"/>
      <sheetName val="Changed_Analysis"/>
      <sheetName val="Qty_SR"/>
      <sheetName val="Civil_BOQ1"/>
      <sheetName val="4_Plumbing1"/>
      <sheetName val="Changed_Analysis1"/>
      <sheetName val="#REF!"/>
      <sheetName val="entitlements"/>
      <sheetName val="SOR"/>
      <sheetName val="beam-reinft-machine rm"/>
      <sheetName val="sheet6"/>
      <sheetName val="INPUT SHEET"/>
      <sheetName val="girder"/>
      <sheetName val="Main-Material"/>
      <sheetName val="Sheet3 (2)"/>
      <sheetName val="RA"/>
      <sheetName val="Balance sheet"/>
      <sheetName val="old boq"/>
      <sheetName val="std.wt."/>
      <sheetName val="sept-plan"/>
      <sheetName val="Supplier"/>
      <sheetName val="newsales"/>
      <sheetName val="BASIC RATES"/>
      <sheetName val="Unit cost- Drain-Protection-2"/>
      <sheetName val="Main"/>
      <sheetName val="Gujrat"/>
      <sheetName val="Voucher"/>
      <sheetName val="FitOutConfCentre"/>
      <sheetName val="Wearing Course"/>
      <sheetName val="Materials "/>
      <sheetName val="MAchinery(R1)"/>
      <sheetName val="RR shed civil"/>
      <sheetName val="BASIC RATE"/>
      <sheetName val="Materials Cost(PCC)"/>
      <sheetName val="M-Book for Conc"/>
      <sheetName val="M-Book for FW"/>
      <sheetName val="Intro"/>
      <sheetName val="sg ms-i"/>
      <sheetName val="Stock"/>
      <sheetName val="appendix 2.5 final accounts"/>
      <sheetName val="P-Ins &amp; Bonds"/>
      <sheetName val="P Staff fac"/>
      <sheetName val="1"/>
      <sheetName val="4"/>
      <sheetName val="2"/>
      <sheetName val="3"/>
      <sheetName val="Plant_&amp;__Machinery"/>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Mix_Design"/>
      <sheetName val="Cost_of_O_&amp;_O"/>
      <sheetName val="RES-PLANNING"/>
      <sheetName val="월별"/>
      <sheetName val="Diesel Analysis"/>
      <sheetName val="slab"/>
      <sheetName val="Final Basic rate"/>
      <sheetName val="Labour"/>
      <sheetName val="BOQ Distribution"/>
      <sheetName val="LTG-STG"/>
      <sheetName val="COST"/>
      <sheetName val="basdat"/>
      <sheetName val="Material "/>
      <sheetName val="inter"/>
      <sheetName val="Abs PMRL"/>
      <sheetName val="RA-markate"/>
      <sheetName val="LOCAL RATES"/>
      <sheetName val="11-hsd"/>
      <sheetName val="13-septic"/>
      <sheetName val="7-ug"/>
      <sheetName val="2-utility"/>
      <sheetName val="A"/>
      <sheetName val="18-misc"/>
      <sheetName val="5-pipe"/>
      <sheetName val="Cash2"/>
      <sheetName val="Evaluate"/>
      <sheetName val="Z"/>
      <sheetName val="77S(O)"/>
      <sheetName val="DATA-DEP.(13-17)"/>
      <sheetName val="DATA-KBPL(17-25)"/>
      <sheetName val="DATA-GCC(25-34.7)"/>
      <sheetName val="St.-Con(0-17)"/>
      <sheetName val="St.-Con.(17-34)"/>
      <sheetName val="Eq. Mobilization"/>
      <sheetName val="COMPLEXALL"/>
      <sheetName val="Fee Rate Summary"/>
      <sheetName val="SC revtrgt"/>
      <sheetName val="6000"/>
      <sheetName val="Achievements_Highlights "/>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07"/>
      <sheetName val="estimate"/>
      <sheetName val="Civil Works"/>
      <sheetName val="concrete"/>
      <sheetName val="beam-reinft-IIInd floor"/>
      <sheetName val="precast RC element"/>
      <sheetName val="EAM TP 2007"/>
      <sheetName val="TS-TC"/>
      <sheetName val="OPGW Qty. - 230 kV"/>
      <sheetName val="Price Working -Mar'06"/>
    </sheetNames>
    <sheetDataSet>
      <sheetData sheetId="0">
        <row r="77">
          <cell r="D77">
            <v>7.6</v>
          </cell>
        </row>
      </sheetData>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sheetData sheetId="16"/>
      <sheetData sheetId="17" refreshError="1"/>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CASH-FLOW"/>
      <sheetName val="data"/>
      <sheetName val="Scheme Area Details_Block__ C2"/>
      <sheetName val="New33KVSS_E3"/>
      <sheetName val="Prop aug of Ex 33KVSS_E3a"/>
      <sheetName val="Sheet5"/>
      <sheetName val="TABLES"/>
      <sheetName val="A 3.7"/>
      <sheetName val="Day work"/>
      <sheetName val="BOQ"/>
      <sheetName val="main1"/>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 val="220Kv_(2)18"/>
      <sheetName val="Coal_mine_Lightning_protn_REV18"/>
      <sheetName val="SPT_vs_PHI15"/>
      <sheetName val="PACK_(B)15"/>
      <sheetName val="Load_Details-220kV15"/>
      <sheetName val="Scheme_Area_Details_Block___C13"/>
      <sheetName val="Prop_aug_of_Ex_33KVSS_E3a13"/>
      <sheetName val="A_3_713"/>
      <sheetName val="Day_work13"/>
      <sheetName val="Day_work"/>
      <sheetName val="Scheme_Area_Details_Block___C21"/>
      <sheetName val="Prop_aug_of_Ex_33KVSS_E3a1"/>
      <sheetName val="A_3_71"/>
      <sheetName val="Day_work1"/>
      <sheetName val="220Kv_(2)7"/>
      <sheetName val="Coal_mine_Lightning_protn_REV-7"/>
      <sheetName val="SPT_vs_PHI4"/>
      <sheetName val="PACK_(B)4"/>
      <sheetName val="Load_Details-220kV4"/>
      <sheetName val="Scheme_Area_Details_Block___C22"/>
      <sheetName val="Prop_aug_of_Ex_33KVSS_E3a2"/>
      <sheetName val="A_3_72"/>
      <sheetName val="Day_work2"/>
      <sheetName val="220Kv_(2)8"/>
      <sheetName val="Coal_mine_Lightning_protn_REV-8"/>
      <sheetName val="SPT_vs_PHI5"/>
      <sheetName val="PACK_(B)5"/>
      <sheetName val="Load_Details-220kV5"/>
      <sheetName val="Scheme_Area_Details_Block___C23"/>
      <sheetName val="Prop_aug_of_Ex_33KVSS_E3a3"/>
      <sheetName val="A_3_73"/>
      <sheetName val="Day_work3"/>
      <sheetName val="220Kv_(2)9"/>
      <sheetName val="Coal_mine_Lightning_protn_REV-9"/>
      <sheetName val="SPT_vs_PHI6"/>
      <sheetName val="PACK_(B)6"/>
      <sheetName val="Load_Details-220kV6"/>
      <sheetName val="Scheme_Area_Details_Block___C24"/>
      <sheetName val="Prop_aug_of_Ex_33KVSS_E3a4"/>
      <sheetName val="A_3_74"/>
      <sheetName val="Day_work4"/>
      <sheetName val="220Kv_(2)14"/>
      <sheetName val="Coal_mine_Lightning_protn_REV14"/>
      <sheetName val="SPT_vs_PHI11"/>
      <sheetName val="PACK_(B)11"/>
      <sheetName val="Load_Details-220kV11"/>
      <sheetName val="Scheme_Area_Details_Block___C29"/>
      <sheetName val="Prop_aug_of_Ex_33KVSS_E3a9"/>
      <sheetName val="A_3_79"/>
      <sheetName val="Day_work9"/>
      <sheetName val="220Kv_(2)10"/>
      <sheetName val="Coal_mine_Lightning_protn_REV10"/>
      <sheetName val="SPT_vs_PHI7"/>
      <sheetName val="PACK_(B)7"/>
      <sheetName val="Load_Details-220kV7"/>
      <sheetName val="Scheme_Area_Details_Block___C25"/>
      <sheetName val="Prop_aug_of_Ex_33KVSS_E3a5"/>
      <sheetName val="A_3_75"/>
      <sheetName val="Day_work5"/>
      <sheetName val="220Kv_(2)12"/>
      <sheetName val="Coal_mine_Lightning_protn_REV12"/>
      <sheetName val="SPT_vs_PHI9"/>
      <sheetName val="PACK_(B)9"/>
      <sheetName val="Load_Details-220kV9"/>
      <sheetName val="Scheme_Area_Details_Block___C27"/>
      <sheetName val="Prop_aug_of_Ex_33KVSS_E3a7"/>
      <sheetName val="A_3_77"/>
      <sheetName val="Day_work7"/>
      <sheetName val="220Kv_(2)11"/>
      <sheetName val="Coal_mine_Lightning_protn_REV11"/>
      <sheetName val="SPT_vs_PHI8"/>
      <sheetName val="PACK_(B)8"/>
      <sheetName val="Load_Details-220kV8"/>
      <sheetName val="Scheme_Area_Details_Block___C26"/>
      <sheetName val="Prop_aug_of_Ex_33KVSS_E3a6"/>
      <sheetName val="A_3_76"/>
      <sheetName val="Day_work6"/>
      <sheetName val="220Kv_(2)13"/>
      <sheetName val="Coal_mine_Lightning_protn_REV13"/>
      <sheetName val="SPT_vs_PHI10"/>
      <sheetName val="PACK_(B)10"/>
      <sheetName val="Load_Details-220kV10"/>
      <sheetName val="Scheme_Area_Details_Block___C28"/>
      <sheetName val="Prop_aug_of_Ex_33KVSS_E3a8"/>
      <sheetName val="A_3_78"/>
      <sheetName val="Day_work8"/>
      <sheetName val="220Kv_(2)15"/>
      <sheetName val="Coal_mine_Lightning_protn_REV15"/>
      <sheetName val="SPT_vs_PHI12"/>
      <sheetName val="PACK_(B)12"/>
      <sheetName val="Load_Details-220kV12"/>
      <sheetName val="Scheme_Area_Details_Block___C10"/>
      <sheetName val="Prop_aug_of_Ex_33KVSS_E3a10"/>
      <sheetName val="A_3_710"/>
      <sheetName val="Day_work10"/>
      <sheetName val="220Kv_(2)16"/>
      <sheetName val="Coal_mine_Lightning_protn_REV16"/>
      <sheetName val="SPT_vs_PHI13"/>
      <sheetName val="PACK_(B)13"/>
      <sheetName val="Load_Details-220kV13"/>
      <sheetName val="Scheme_Area_Details_Block___C11"/>
      <sheetName val="Prop_aug_of_Ex_33KVSS_E3a11"/>
      <sheetName val="A_3_711"/>
      <sheetName val="Day_work11"/>
      <sheetName val="220Kv_(2)17"/>
      <sheetName val="Coal_mine_Lightning_protn_REV17"/>
      <sheetName val="SPT_vs_PHI14"/>
      <sheetName val="PACK_(B)14"/>
      <sheetName val="Load_Details-220kV14"/>
      <sheetName val="Scheme_Area_Details_Block___C12"/>
      <sheetName val="Prop_aug_of_Ex_33KVSS_E3a12"/>
      <sheetName val="A_3_712"/>
      <sheetName val="Day_work12"/>
      <sheetName val="220Kv_(2)19"/>
      <sheetName val="Coal_mine_Lightning_protn_REV19"/>
      <sheetName val="SPT_vs_PHI16"/>
      <sheetName val="PACK_(B)16"/>
      <sheetName val="Load_Details-220kV16"/>
      <sheetName val="Scheme_Area_Details_Block___C14"/>
      <sheetName val="Prop_aug_of_Ex_33KVSS_E3a14"/>
      <sheetName val="A_3_714"/>
      <sheetName val="Day_work14"/>
      <sheetName val="220Kv_(2)20"/>
      <sheetName val="Coal_mine_Lightning_protn_REV20"/>
      <sheetName val="SPT_vs_PHI17"/>
      <sheetName val="PACK_(B)17"/>
      <sheetName val="Load_Details-220kV17"/>
      <sheetName val="Scheme_Area_Details_Block___C15"/>
      <sheetName val="Prop_aug_of_Ex_33KVSS_E3a15"/>
      <sheetName val="A_3_715"/>
      <sheetName val="Day_work15"/>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Intro"/>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C BOM"/>
      <sheetName val="comp"/>
      <sheetName val="estimate "/>
      <sheetName val="Costing-blk-B"/>
      <sheetName val="Costing-blk-C"/>
      <sheetName val="Costing-blk-HVAC"/>
      <sheetName val="Costing-blk-UBGO"/>
      <sheetName val="Costing-blk-A"/>
      <sheetName val="moc"/>
      <sheetName val=" modules"/>
      <sheetName val="dimensions"/>
      <sheetName val="HT Panel (1 vcb)"/>
      <sheetName val="HT Panel (3 vcbs)"/>
      <sheetName val="HT Panel (part-II)"/>
      <sheetName val="ATS Price"/>
      <sheetName val="Costing_blk_B"/>
      <sheetName val="SP Break Up"/>
      <sheetName val="Imp_cost"/>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costing"/>
      <sheetName val="Sch-1a"/>
      <sheetName val="Rev Log &amp; Data"/>
      <sheetName val="Input"/>
      <sheetName val="SCHEDULE-3B"/>
      <sheetName val="PRECAST lightconc-II"/>
      <sheetName val="SPT vs PHI"/>
      <sheetName val="Materials Cost"/>
      <sheetName val="BOQ"/>
      <sheetName val="upa"/>
      <sheetName val="Anal"/>
      <sheetName val="Cost of O &amp; O"/>
      <sheetName val="Quot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CF"/>
      <sheetName val="Receivables"/>
      <sheetName val="Sheet 4"/>
      <sheetName val="Bill Disc Debits"/>
      <sheetName val="BDisc Q4"/>
    </sheetNames>
    <sheetDataSet>
      <sheetData sheetId="0"/>
      <sheetData sheetId="1" refreshError="1"/>
      <sheetData sheetId="2"/>
      <sheetData sheetId="3" refreshError="1"/>
      <sheetData sheetId="4"/>
      <sheetData sheetId="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 (10MT Crane)"/>
      <sheetName val="HUR (Trailer)"/>
      <sheetName val="HUR (WM Supergen320)"/>
      <sheetName val="HUR (Jacks) "/>
      <sheetName val="HUR (Water Pump)"/>
      <sheetName val="HUR (Cement Pump)"/>
      <sheetName val="HUR (TM-6cum)"/>
      <sheetName val="HUR (Bp-30cum)"/>
      <sheetName val="HUR (unigrout) "/>
      <sheetName val="HUR (ELGI COMP)"/>
      <sheetName val="HUR (ROC203)"/>
      <sheetName val="HUR (Dumper)"/>
      <sheetName val="LIFE &amp; REP PROVN"/>
      <sheetName val="O&amp;M CREW"/>
      <sheetName val="C1C2"/>
      <sheetName val="Labwag"/>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DJ</v>
          </cell>
        </row>
      </sheetData>
      <sheetData sheetId="14">
        <row r="3">
          <cell r="B3" t="str">
            <v>Dump Truck</v>
          </cell>
        </row>
        <row r="4">
          <cell r="B4" t="str">
            <v>Motor Grader</v>
          </cell>
        </row>
        <row r="5">
          <cell r="B5" t="str">
            <v>Excavator</v>
          </cell>
        </row>
        <row r="6">
          <cell r="B6" t="str">
            <v>Wheel Loader</v>
          </cell>
        </row>
        <row r="7">
          <cell r="B7" t="str">
            <v>Motorised Scraper (Twin Engine)</v>
          </cell>
        </row>
        <row r="8">
          <cell r="B8" t="str">
            <v>Motorised Scraper (Single Engine)</v>
          </cell>
        </row>
        <row r="9">
          <cell r="B9" t="str">
            <v>Bulldozer</v>
          </cell>
        </row>
        <row r="10">
          <cell r="B10" t="str">
            <v>Dozer Shovel</v>
          </cell>
        </row>
        <row r="11">
          <cell r="B11" t="str">
            <v>DG Set &amp; Air Compressors</v>
          </cell>
        </row>
        <row r="12">
          <cell r="B12" t="str">
            <v>Not Applicable</v>
          </cell>
        </row>
      </sheetData>
      <sheetData sheetId="15"/>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LF BVM"/>
      <sheetName val="GOLF"/>
      <sheetName val="starter "/>
      <sheetName val="Price "/>
      <sheetName val="costing"/>
      <sheetName val="moc"/>
      <sheetName val="HT Cable "/>
      <sheetName val="SP Break Up"/>
      <sheetName val="starter"/>
      <sheetName val="bs BP 04 SA"/>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A1-Continuous"/>
      <sheetName val="Costing-blk-B"/>
      <sheetName val="Precalculation"/>
      <sheetName val="Staff Acco."/>
      <sheetName val="Q-bom with costing-r1"/>
      <sheetName val="girder"/>
      <sheetName val="Design"/>
      <sheetName val="RATE.XLS"/>
      <sheetName val="L"/>
      <sheetName val="precast RC eleme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
      <sheetName val="BOQ LT"/>
      <sheetName val="BOQ HT "/>
      <sheetName val="Config"/>
      <sheetName val="Break Dw"/>
      <sheetName val="costing"/>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starter"/>
      <sheetName val="TBAL9697 -group wise  sdpl"/>
      <sheetName val="Driveway Beams"/>
      <sheetName val="factors"/>
      <sheetName val="Balance Sheet Details CMC"/>
      <sheetName val="Structure Bills Qty"/>
      <sheetName val="Cost Index"/>
      <sheetName val="2.civil-RA"/>
      <sheetName val="SP Break Up"/>
      <sheetName val="office"/>
      <sheetName val="Lab"/>
      <sheetName val="Material&amp;equipment"/>
      <sheetName val="beam-reinft-machine rm"/>
      <sheetName val="R.A."/>
      <sheetName val="Materials Cost(PCC)"/>
    </sheetNames>
    <sheetDataSet>
      <sheetData sheetId="0"/>
      <sheetData sheetId="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sch"/>
      <sheetName val="C-sch"/>
      <sheetName val="Q-sche"/>
      <sheetName val="S9 (2)"/>
      <sheetName val="S1"/>
      <sheetName val="S9"/>
      <sheetName val="S8"/>
      <sheetName val="Form 6"/>
      <sheetName val="Form 7"/>
      <sheetName val="BLK2"/>
      <sheetName val="BLK3"/>
      <sheetName val="E &amp; R"/>
      <sheetName val="INPUT SHEET"/>
      <sheetName val="RES-PLANNING"/>
      <sheetName val="radar"/>
      <sheetName val="Macro1"/>
      <sheetName val="UG"/>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B11" t="str">
            <v>Sub Total - Excn/ PCC etc.</v>
          </cell>
        </row>
        <row r="14">
          <cell r="B14" t="str">
            <v>Cellular Raft</v>
          </cell>
        </row>
        <row r="17">
          <cell r="B17" t="str">
            <v>RCC  UPTO SECOND FLOOR</v>
          </cell>
        </row>
        <row r="20">
          <cell r="B20" t="str">
            <v>RCC From Second floor to top Floor</v>
          </cell>
        </row>
        <row r="23">
          <cell r="B23" t="str">
            <v>Masonary</v>
          </cell>
        </row>
        <row r="26">
          <cell r="B26" t="str">
            <v>Iron &amp; Steel Work</v>
          </cell>
        </row>
        <row r="29">
          <cell r="B29" t="str">
            <v>Reinforcement / St. Steel work</v>
          </cell>
        </row>
        <row r="32">
          <cell r="B32" t="str">
            <v>Aluminium Work</v>
          </cell>
        </row>
        <row r="35">
          <cell r="B35" t="str">
            <v>Wood Work</v>
          </cell>
        </row>
        <row r="38">
          <cell r="B38" t="str">
            <v>Flooring &amp; Dadoing work</v>
          </cell>
        </row>
        <row r="41">
          <cell r="B41" t="str">
            <v>Internal Finishes</v>
          </cell>
        </row>
        <row r="44">
          <cell r="B44" t="str">
            <v>External Finishes</v>
          </cell>
        </row>
        <row r="47">
          <cell r="B47" t="str">
            <v>Misc Works</v>
          </cell>
        </row>
        <row r="50">
          <cell r="B50" t="str">
            <v>Reception Block</v>
          </cell>
        </row>
        <row r="53">
          <cell r="B53" t="str">
            <v>Utility Building</v>
          </cell>
        </row>
        <row r="56">
          <cell r="B56" t="str">
            <v>External Cladding</v>
          </cell>
        </row>
        <row r="59">
          <cell r="B59" t="str">
            <v>Atrium Roofing Work</v>
          </cell>
        </row>
        <row r="62">
          <cell r="B62" t="str">
            <v>False Ceiling &amp; Flooring</v>
          </cell>
        </row>
        <row r="65">
          <cell r="B65" t="str">
            <v>Subsidiary Work</v>
          </cell>
        </row>
        <row r="68">
          <cell r="B68" t="str">
            <v>Plumbing Work</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C Cost FEB 03"/>
      <sheetName val="STN WISE EMR"/>
      <sheetName val="CASH-FLOW"/>
      <sheetName val="MAT"/>
      <sheetName val="COV"/>
      <sheetName val="CW General Summary "/>
      <sheetName val="R"/>
      <sheetName val="04REL"/>
      <sheetName val="PDT(L)1"/>
      <sheetName val="Attachment"/>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Tags"/>
      <sheetName val="ETASlippage"/>
      <sheetName val="ChtData2"/>
      <sheetName val="CntrlVlv"/>
      <sheetName val="FlowMtr"/>
      <sheetName val="IsolnVlv"/>
      <sheetName val="MOVs"/>
      <sheetName val="RelVlvs"/>
      <sheetName val="Overall"/>
      <sheetName val="CmplxSummary"/>
      <sheetName val="BND-Merox-LNUU"/>
      <sheetName val="BSD-CPP"/>
      <sheetName val="BSN-Arom"/>
      <sheetName val="CD-FCC"/>
      <sheetName val="JP-Os&amp;Us"/>
      <sheetName val="JP-R_RLoading"/>
      <sheetName val="MDM-SHP_TAME"/>
      <sheetName val="MDM-RURW"/>
      <sheetName val="PBMR-Marine&amp;MTF"/>
      <sheetName val="RLG-CrudeHTrtr"/>
      <sheetName val="RMS-Utility"/>
      <sheetName val="SC-ATU_SWS"/>
      <sheetName val="SC-Coker"/>
      <sheetName val="InputActDelETA"/>
      <sheetName val="ProfileETAQrys"/>
      <sheetName val="InputPO_Del"/>
      <sheetName val="ProfilePO_DelQrys"/>
      <sheetName val="ChtData"/>
      <sheetName val="Module1"/>
      <sheetName val="Module2"/>
      <sheetName val="Foundation"/>
      <sheetName val="Foundation (2)"/>
      <sheetName val="BOQ L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CWBS"/>
      <sheetName val="(4) Task_Productivty"/>
      <sheetName val="(7) Updated_Quantities"/>
    </sheetNames>
    <sheetDataSet>
      <sheetData sheetId="0"/>
      <sheetData sheetId="1">
        <row r="1">
          <cell r="A1" t="str">
            <v>Task_Code</v>
          </cell>
        </row>
      </sheetData>
      <sheetData sheetId="2">
        <row r="1">
          <cell r="A1" t="str">
            <v>Activity ID</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sheetName val="MAchinery(R1)"/>
      <sheetName val="Machinery"/>
      <sheetName val="Materials "/>
      <sheetName val="1.site clearence "/>
      <sheetName val="2.earth work"/>
      <sheetName val="3.granular subbase-base"/>
      <sheetName val="4.Pavement"/>
      <sheetName val="5.culverts &amp;bridges"/>
      <sheetName val="6.drainage"/>
      <sheetName val="7.traffic markng"/>
      <sheetName val="8.maintenance"/>
      <sheetName val="SPT vs PHI"/>
      <sheetName val="Material "/>
      <sheetName val="Labour &amp; Plant"/>
    </sheetNames>
    <sheetDataSet>
      <sheetData sheetId="0">
        <row r="19">
          <cell r="D19">
            <v>65</v>
          </cell>
        </row>
        <row r="20">
          <cell r="D20">
            <v>100</v>
          </cell>
        </row>
      </sheetData>
      <sheetData sheetId="1">
        <row r="29">
          <cell r="G29">
            <v>185</v>
          </cell>
        </row>
      </sheetData>
      <sheetData sheetId="2"/>
      <sheetData sheetId="3">
        <row r="4">
          <cell r="AV4">
            <v>435</v>
          </cell>
        </row>
        <row r="6">
          <cell r="AV6">
            <v>435</v>
          </cell>
        </row>
        <row r="7">
          <cell r="AV7">
            <v>435</v>
          </cell>
        </row>
        <row r="9">
          <cell r="AV9">
            <v>435</v>
          </cell>
        </row>
        <row r="10">
          <cell r="AV10">
            <v>435</v>
          </cell>
        </row>
        <row r="17">
          <cell r="AV17">
            <v>32606</v>
          </cell>
        </row>
        <row r="18">
          <cell r="AV18">
            <v>32606</v>
          </cell>
        </row>
        <row r="19">
          <cell r="AV19">
            <v>31500</v>
          </cell>
        </row>
        <row r="23">
          <cell r="AV23">
            <v>31000</v>
          </cell>
        </row>
        <row r="24">
          <cell r="AV24">
            <v>28000</v>
          </cell>
        </row>
        <row r="38">
          <cell r="AV38">
            <v>20</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2"/>
      <sheetName val="OPTION 3"/>
      <sheetName val="Sheet2"/>
      <sheetName val="Sheet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___"/>
      <sheetName val="VC2 10.99"/>
      <sheetName val="예산"/>
      <sheetName val="KP1590_E"/>
      <sheetName val="영업2"/>
      <sheetName val="1월"/>
      <sheetName val="inter"/>
      <sheetName val="Sheet1"/>
      <sheetName val="ERECIN"/>
      <sheetName val="INPUT DATA"/>
      <sheetName val="BQMPALOC"/>
      <sheetName val="공문"/>
      <sheetName val="영업3"/>
      <sheetName val="금액내역서"/>
      <sheetName val="BQ_Utl_Off"/>
      <sheetName val="__"/>
      <sheetName val="수입"/>
      <sheetName val="집계표 (25,26ဩ"/>
      <sheetName val="»ê±Ù"/>
      <sheetName val="12CGOU"/>
      <sheetName val="경영혁신본부"/>
      <sheetName val="Final(1)summary"/>
      <sheetName val="BD集計用"/>
      <sheetName val="연돌일위집계"/>
      <sheetName val="Form 0"/>
      <sheetName val="COVER"/>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Format"/>
      <sheetName val="Labour"/>
      <sheetName val="Material"/>
      <sheetName val="Sheet1_(2)"/>
      <sheetName val="General Data"/>
      <sheetName val="LABOR &amp; 자재"/>
      <sheetName val="제작도"/>
      <sheetName val="입출재고현황 (2)"/>
      <sheetName val="SANDAN"/>
      <sheetName val="뜃맟뭁돽띿맟_-BLDG"/>
      <sheetName val="SALA-002"/>
      <sheetName val="TTL"/>
      <sheetName val="DRUM"/>
      <sheetName val="eq_data"/>
      <sheetName val="기성내역"/>
      <sheetName val="General_Data"/>
      <sheetName val="DHEQSUPT"/>
      <sheetName val="CB"/>
      <sheetName val="3.공통공사대비"/>
      <sheetName val="M-EQPT-Z"/>
      <sheetName val="주간기성"/>
      <sheetName val="간접비 총괄"/>
      <sheetName val="POWER"/>
      <sheetName val="ESCON"/>
      <sheetName val="내역ࠜĀ_x005f_x0000_M4)"/>
      <sheetName val="___(OPTION)"/>
      <sheetName val="B"/>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A"/>
      <sheetName val="내역서 耰&quot;_x005f_x0000__x005f_x0000_"/>
      <sheetName val="_x005f_x0008_"/>
      <sheetName val="비교검토"/>
      <sheetName val="合成単価作成表-BLDG"/>
      <sheetName val="INSTR"/>
      <sheetName val="BOROUGE2"/>
      <sheetName val="CAL."/>
      <sheetName val="EQT-ESTN"/>
      <sheetName val="___¡§____"/>
      <sheetName val="____¢ç¢®¡¿____"/>
      <sheetName val="__________¢ç______"/>
      <sheetName val="_______¢ç¢®¢¯____"/>
      <sheetName val="_______®¡¿____"/>
      <sheetName val="__________________"/>
      <sheetName val="PRICES"/>
      <sheetName val="Q&amp;pl-V"/>
      <sheetName val="WE'T"/>
      <sheetName val="CTEMCOST"/>
      <sheetName val="Rate Analysis"/>
      <sheetName val="내역ࠜĀ_M4)"/>
      <sheetName val="F4-F7"/>
      <sheetName val="내역서 耰&quot;__"/>
      <sheetName val="24V"/>
      <sheetName val="EQUIPMENT -2"/>
      <sheetName val="LEGEND"/>
      <sheetName val="내역ࠜĀ_x005f_x005f_x005f_x0000_M4)"/>
      <sheetName val="물량"/>
      <sheetName val="WEIGHT LIST"/>
      <sheetName val="산#2-1 (2)"/>
      <sheetName val="POL6차-PIPING"/>
      <sheetName val="산#3-1"/>
      <sheetName val="BEND LOSS"/>
      <sheetName val="찍기"/>
      <sheetName val="PBS"/>
      <sheetName val="내역서 耰&quot;_x005f_x005f_x005f_x0000__x005f_x005f_x0000"/>
      <sheetName val="_x005f_x005f_x005f_x0008_"/>
      <sheetName val="내역ࠜĀ_x005f_x005f_x005f_x005f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jobhist"/>
      <sheetName val="Quantity"/>
      <sheetName val="Summary Sheets"/>
      <sheetName val="내역서 耰&quot;"/>
      <sheetName val="내역서 耰&quot;_x005f_x005f_x005f_x005f_x005f_x005f_x005f_x0000_"/>
      <sheetName val="_x005f_x005f_x005f_x005f_x005f_x005f_x005f_x0008_"/>
      <sheetName val="내역ࠜĀ_x005f_x005f_x005f_x005f_x005f_x005f_x005f_x005f_x0"/>
      <sheetName val="Z- GENERAL PRICE SUMMARY"/>
      <sheetName val=" Estimate  "/>
      <sheetName val="갑지1"/>
      <sheetName val="경영혁신본뷀"/>
      <sheetName val="electrical"/>
      <sheetName val="Compare"/>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Data"/>
      <sheetName val="당초내역서"/>
      <sheetName val="INPUT_DATA1"/>
      <sheetName val="집계표_(25,26ဩ1"/>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__"/>
      <sheetName val="Sheet6"/>
      <sheetName val="갑지(추정)"/>
      <sheetName val="ELEC_DCI"/>
      <sheetName val="INST_DCI"/>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CIVIL"/>
      <sheetName val="ERECT"/>
      <sheetName val="PROSUM"/>
      <sheetName val="Resumen"/>
      <sheetName val="Precios Unitarios"/>
      <sheetName val="내역서 耰&quot;_x005f_x005f_x005f_x005f_x005f_x005f_x005f_x005f_"/>
      <sheetName val="_x005f_x005f_x005f_x005f_x005f_x005f_x005f_x005f_x005f_x005f_"/>
      <sheetName val="9906"/>
      <sheetName val="계측 내역서"/>
      <sheetName val="Lstsub"/>
      <sheetName val="_SANDAN.XLS__"/>
      <sheetName val="???"/>
      <sheetName val="??"/>
      <sheetName val="뜃맟뭁돽띿맟?-BLDG"/>
      <sheetName val="내역ࠜĀ_x0000_M4)"/>
      <sheetName val="???(OPTION)"/>
      <sheetName val="내역서 耰&quot;_x0000__x0000_"/>
      <sheetName val="_x0008_"/>
      <sheetName val="???¡§????"/>
      <sheetName val="????¢ç¢®¡¿????"/>
      <sheetName val="??????????¢ç??????"/>
      <sheetName val="???????¢ç¢®¢¯????"/>
      <sheetName val="???????®¡¿????"/>
      <sheetName val="??????????????????"/>
      <sheetName val="내역ࠜĀ?M4)"/>
      <sheetName val="내역서 耰&quot;??"/>
      <sheetName val="내역서_耰&quot;??"/>
      <sheetName val="[SANDAN.XLS??"/>
      <sheetName val="Hot"/>
      <sheetName val="Piping BQ for one turbine"/>
      <sheetName val="AILC004"/>
      <sheetName val="Administrative Prices"/>
      <sheetName val="Calc"/>
      <sheetName val="WBS 44"/>
      <sheetName val="WBS 41"/>
      <sheetName val="Precios por Administración"/>
      <sheetName val="Subcon A"/>
      <sheetName val="Sheet1 (2)"/>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Sheet4"/>
      <sheetName val="cable"/>
      <sheetName val="배관내역"/>
      <sheetName val="Form B"/>
      <sheetName val="Direct"/>
      <sheetName val="FORM-12"/>
      <sheetName val="Insts"/>
      <sheetName val="Vind - BtB"/>
      <sheetName val="LV induction motors"/>
      <sheetName val="인원계획"/>
      <sheetName val="BSD (2)"/>
      <sheetName val="BM DATA SHEET"/>
      <sheetName val="입찰품의서"/>
      <sheetName val="Q-7100-001"/>
      <sheetName val="수주추정"/>
      <sheetName val="_x0002__x0000_뻘N_x0000__x0000__x0001_ࠀ역서"/>
      <sheetName val="BATCH"/>
      <sheetName val="trf(36%)"/>
      <sheetName val="sum"/>
      <sheetName val="Summary"/>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Indirect Cost"/>
      <sheetName val="Unit"/>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General"/>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drg"/>
      <sheetName val="C1C2"/>
      <sheetName val="LIFE &amp; REP PROVN"/>
      <sheetName val="O&amp;M CREW"/>
      <sheetName val="내역서 (∮ἀ嘆ɶ"/>
      <sheetName val="_x0004_"/>
      <sheetName val="_x000a_"/>
      <sheetName val="P-Ins &amp; Bonds"/>
      <sheetName val="FitOutConfCentre"/>
      <sheetName val="내역ࠜĀM4)"/>
      <sheetName val="Heavy Equipments"/>
      <sheetName val="AG Pipe Qty Analysis"/>
      <sheetName val="BM-Elec"/>
      <sheetName val="BM-Inst"/>
      <sheetName val="HP-Steamdrum"/>
      <sheetName val="목표세부명세"/>
      <sheetName val="중기일위대가"/>
      <sheetName val="입찰내역 발주처 양식"/>
      <sheetName val="원가"/>
      <sheetName val="중기"/>
      <sheetName val="Total"/>
      <sheetName val="97"/>
      <sheetName val="MANP"/>
      <sheetName val="C"/>
      <sheetName val="Equipment List"/>
      <sheetName val="info"/>
      <sheetName val="TP"/>
      <sheetName val="Form1.SQP"/>
      <sheetName val="Resource"/>
      <sheetName val="공정계획(내부계획25%,내부w.f)"/>
      <sheetName val="1350-A"/>
      <sheetName val="VIZ4"/>
      <sheetName val="VIZ7"/>
      <sheetName val="UZ"/>
      <sheetName val="COVER-P"/>
      <sheetName val="품셈"/>
      <sheetName val="실행내역"/>
      <sheetName val="FWBS 1530"/>
      <sheetName val="Preliminaries"/>
      <sheetName val="piping"/>
      <sheetName val="Mech"/>
      <sheetName val="Fire Protection"/>
      <sheetName val="Buildings"/>
      <sheetName val="Instrument"/>
      <sheetName val="K_SURFACES"/>
      <sheetName val="SFN ORIG"/>
      <sheetName val="SFN"/>
      <sheetName val="R2564AHDTS"/>
      <sheetName val="CPS"/>
      <sheetName val="Dir Manpower Other Exp."/>
      <sheetName val="D-623D"/>
      <sheetName val="SCHEDD TAMBAHAN"/>
      <sheetName val="결과조달"/>
      <sheetName val="SS2"/>
      <sheetName val="w't table"/>
      <sheetName val="도"/>
      <sheetName val="Administrative_Prices"/>
      <sheetName val="WBS_44"/>
      <sheetName val="WBS_41"/>
      <sheetName val="Precios_por_Administración"/>
      <sheetName val="Precios_Unitarios"/>
      <sheetName val="Subcon_A"/>
      <sheetName val="사급자재집계표"/>
      <sheetName val="HVAC(사급자재)"/>
      <sheetName val="U-W"/>
      <sheetName val="수량산출서"/>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breakdown_of_wage_rate"/>
      <sheetName val="Indirect_Cost"/>
      <sheetName val="내역서_(∮ἀ嘆ɶ᠀㬁"/>
      <sheetName val="[SANDAN_XLS??"/>
      <sheetName val="Piping_BQ_for_one_turbine"/>
      <sheetName val="Eq__Mobilization"/>
      <sheetName val="Utility_and_Fire_flange"/>
      <sheetName val="Heavy_Equipments"/>
      <sheetName val="AG_Pipe_Qty_Analysis"/>
      <sheetName val="ITB COST"/>
      <sheetName val="BM_DATA_SHEET1"/>
      <sheetName val="Resource_table"/>
      <sheetName val="_x000a__x000a_"/>
      <sheetName val="Equipment_List"/>
      <sheetName val="Form1_SQP"/>
      <sheetName val="공정계획(내부계획25%,내부w_f)"/>
      <sheetName val="Proposal"/>
      <sheetName val="LOB"/>
      <sheetName val="단가 (2)"/>
      <sheetName val="4-3LEVEL-5 epic.4"/>
      <sheetName val="부대비율"/>
      <sheetName val="실행예산 MM"/>
      <sheetName val="mto-rev0B"/>
      <sheetName val="BOQ-B.DOWN"/>
      <sheetName val="생산계획"/>
      <sheetName val="상반기손익차2총괄"/>
      <sheetName val="VLOOKUP"/>
      <sheetName val="cal-foamglass"/>
      <sheetName val="연습"/>
      <sheetName val="운반"/>
      <sheetName val="CHANNEL"/>
      <sheetName val="PROTECTION "/>
      <sheetName val="CIBATU5OO"/>
      <sheetName val="Costo-MO"/>
      <sheetName val="내역서_耰&quot;1"/>
      <sheetName val="SFN_ORIG"/>
      <sheetName val="?뻘N??ࠀ역서"/>
      <sheetName val="_SANDAN_XLS__"/>
      <sheetName val="한강운반비"/>
      <sheetName val="MODULE CONFIRM"/>
      <sheetName val="분전반계산서(석관)"/>
      <sheetName val="이자율"/>
      <sheetName val="WIND"/>
      <sheetName val="강재"/>
      <sheetName val="OD5000"/>
      <sheetName val="PROGRESS"/>
      <sheetName val="Cash In-Cash Out Actual"/>
      <sheetName val="CÓDIGOS"/>
      <sheetName val="Database"/>
      <sheetName val="노임9월"/>
      <sheetName val="Labor"/>
      <sheetName val="INPUT"/>
      <sheetName val="SCHEDD_TAMBAHAN"/>
      <sheetName val="Dir_Manpower_Other_Exp_"/>
      <sheetName val="w't_table"/>
      <sheetName val="Fire_Protection"/>
      <sheetName val="입찰내역_발주처_양식"/>
      <sheetName val="MTP"/>
      <sheetName val="SILICATE"/>
      <sheetName val="설계명세1-1"/>
      <sheetName val="CUADRO DE PRECIOS"/>
      <sheetName val="ANX3A11"/>
      <sheetName val="5.) Time Delays"/>
      <sheetName val="KP_List"/>
      <sheetName val="Site Findings Status Sheet"/>
      <sheetName val="경비실"/>
      <sheetName val="FWBS"/>
      <sheetName val="실행(ALT1)"/>
      <sheetName val="내역서1999.8최종"/>
      <sheetName val="실행철강하도"/>
      <sheetName val="전기"/>
      <sheetName val="dc1"/>
      <sheetName val="REDUCER"/>
      <sheetName val="plan&amp;section of foundation"/>
      <sheetName val="DESIGN CRITERIA"/>
      <sheetName val="working load at the btm ft."/>
      <sheetName val="stability check"/>
      <sheetName val="design load"/>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견적대비표"/>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BOQ"/>
      <sheetName val="master"/>
      <sheetName val="MTO"/>
      <sheetName val="Elect_BOM"/>
      <sheetName val="Elect"/>
      <sheetName val="BQ"/>
      <sheetName val="aa_piping"/>
      <sheetName val="CABLE_DATA"/>
      <sheetName val="CIVIL_UP"/>
      <sheetName val="ETUDE_de_Prix__(2)"/>
      <sheetName val="選單"/>
      <sheetName val="Hoja2"/>
      <sheetName val="경제지표"/>
      <sheetName val="1100-1200-1300-1910-2140-LEV 2"/>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Unit Price "/>
      <sheetName val="CONFIG"/>
      <sheetName val="Datos"/>
      <sheetName val="7422CW_x0013__x0000_"/>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Direct PMS"/>
      <sheetName val="Sum (Case-3)"/>
      <sheetName val="예산-내부"/>
      <sheetName val="영업소실적"/>
      <sheetName val="PROJECT BRIEF"/>
      <sheetName val="tggwan(mac)"/>
      <sheetName val="DB"/>
      <sheetName val="Engineering&amp;Management"/>
      <sheetName val="Tools &amp; Settings"/>
      <sheetName val="Data Summary"/>
      <sheetName val="Resources"/>
      <sheetName val="FFA"/>
      <sheetName val="Currencies"/>
      <sheetName val="Crew Costs"/>
      <sheetName val="Spread Costs"/>
      <sheetName val="Unique List_Misc"/>
      <sheetName val="In-House Summary"/>
      <sheetName val="Costing"/>
      <sheetName val=" _x0000__x001b__x0000__x0006__x0000__x0006__x0000__x0008__x0000_ _x0000__x0000_"/>
      <sheetName val="??-BLDG"/>
      <sheetName val="7422CW_x0013_"/>
      <sheetName val=" "/>
      <sheetName val="_x0002__x0000_뻘N_x0000__x0000__"/>
      <sheetName val="Materials "/>
      <sheetName val="MAchinery(R1)"/>
      <sheetName val="BM"/>
      <sheetName val="할증 "/>
      <sheetName val="Library"/>
      <sheetName val="_x0004__x0000__x000d__x0000__x0"/>
      <sheetName val="_x000a__x0000__x001b__x0000__x0"/>
      <sheetName val="_x0002__뻘N___x0001_ࠀ역서"/>
      <sheetName val="내역서_耰&quot;_x005f_x0000__x0000"/>
      <sheetName val="99. FWBS(Ref)"/>
      <sheetName val="99. Change Rate"/>
      <sheetName val="Weekl_x0004__x0000__x0016__x0000__x000d__x0000_"/>
      <sheetName val="_x0000__x000e__x0000__x0005_"/>
      <sheetName val="내역서_(N _x000e__x000e__x000e_  _x0012__x0010__x000a_"/>
      <sheetName val="ഀࠀကЀЀԀЀԀ̀ᤀഀ؀Ѐༀ"/>
      <sheetName val="골조시행"/>
      <sheetName val="SCH"/>
      <sheetName val="Codes.Pers"/>
      <sheetName val="OPT_x0012__x0000__x0010__x0000__x000a__x0000_"/>
      <sheetName val="_x0000__x0013__x0000__x0014_"/>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Ocean Transporation Charge"/>
      <sheetName val="SFN_ORIG1"/>
      <sheetName val="AG_Pipe_Qty_Analysis1"/>
      <sheetName val="Equipment_List1"/>
      <sheetName val="Form1_SQP1"/>
      <sheetName val="공정계획(내부계획25%,내부w_f)1"/>
      <sheetName val="Heavy_Equipments1"/>
      <sheetName val="내역서_(∮ἀ嘆ɶ"/>
      <sheetName val="ITB_COST1"/>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RAB AR&amp;STR"/>
      <sheetName val="I-KAMAR"/>
      <sheetName val="HVAC"/>
      <sheetName val="검측서"/>
      <sheetName val="경상"/>
      <sheetName val="UP MINOR"/>
      <sheetName val="노임이"/>
      <sheetName val="Item code"/>
      <sheetName val="업체코드"/>
      <sheetName val="Unt rate"/>
      <sheetName val="배수공"/>
      <sheetName val="장산"/>
      <sheetName val="시행분석"/>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내역서_(N_x0009__x000e__x000e__x000e__x0009__x0009__x0012__x0010__x000a_"/>
      <sheetName val="예산실적전체당월"/>
      <sheetName val="Action Item"/>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Weekl_x0004_"/>
      <sheetName val="OPT_x0012_"/>
      <sheetName val="Form 6"/>
      <sheetName val="Raw data"/>
      <sheetName val="Header"/>
      <sheetName val="2. 현장 자금투입 집계표"/>
      <sheetName val="도면자료제출일정"/>
      <sheetName val="예가표"/>
      <sheetName val="Exchange Rate"/>
      <sheetName val="DROP DOWN"/>
      <sheetName val="Discounted Cash Flow"/>
      <sheetName val="Cash Flow bulanan"/>
      <sheetName val="schalt"/>
      <sheetName val="schtng"/>
      <sheetName val="schbhn"/>
      <sheetName val="H.Satuan"/>
      <sheetName val="I_KAMAR"/>
      <sheetName val="General Notes"/>
      <sheetName val="BILL"/>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유림골조"/>
      <sheetName val="Rating"/>
      <sheetName val="OCT.FDN"/>
      <sheetName val="D-3109"/>
      <sheetName val="_도면 및 도서 제출목록 및 일정_170202.xlsx"/>
      <sheetName val="Rates &amp; Legend"/>
      <sheetName val="Pengesahan "/>
      <sheetName val="2.Overall Summary "/>
      <sheetName val="  "/>
      <sheetName val="breakdown of wage ra`f"/>
      <sheetName val="breakdown of wage ra"/>
      <sheetName val="breakdown of wage rað-"/>
      <sheetName val="Bill rekap"/>
      <sheetName val="Harga Satuan"/>
      <sheetName val="LISTRIK"/>
      <sheetName val="F ALARM"/>
      <sheetName val="9_1차이내역"/>
      <sheetName val="pipeline-1"/>
      <sheetName val="BQMP"/>
      <sheetName val="00-Summary Information-ABB"/>
      <sheetName val="물량표"/>
      <sheetName val="PABS,Site info"/>
      <sheetName val="0. Resource　Code"/>
      <sheetName val="ID.CD"/>
      <sheetName val="1100-1200-1300-1910-2140-LEV_2"/>
      <sheetName val="Material_Price"/>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plan&amp;section_of_foundation1"/>
      <sheetName val="Unit_Price_"/>
      <sheetName val="내역서1999_8최종"/>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Closeout_Control"/>
      <sheetName val="Site_Findings_Status_Sheet"/>
      <sheetName val="내역서_耰&quot;_x005f_x005f_x005f_x0000_"/>
      <sheetName val="내역서_耰&quot;_x005f_x005f_x005f_x005f_"/>
      <sheetName val="Material code"/>
      <sheetName val="개시대사 (2)"/>
      <sheetName val="TYPE"/>
      <sheetName val="수량산출"/>
      <sheetName val="CAL1"/>
      <sheetName val="BQ_IMPORT"/>
      <sheetName val="용접품"/>
      <sheetName val="절단품"/>
      <sheetName val="Equipment Spec List"/>
      <sheetName val="PWA"/>
      <sheetName val="SPEC LIST(EQUP, SYS)"/>
      <sheetName val="차트 (2)"/>
      <sheetName val="Distribution Table"/>
      <sheetName val="BA1047集約"/>
      <sheetName val="Chart_Cable"/>
      <sheetName val="BD"/>
      <sheetName val="대운산출"/>
      <sheetName val="PROJECT_BRIEF"/>
      <sheetName val="Direct_PMS"/>
      <sheetName val="Sum_(Case-3)"/>
      <sheetName val="Man_Power_&amp;_Comp"/>
      <sheetName val="Data_List"/>
      <sheetName val="4-Basic_Price"/>
      <sheetName val="Evaluasi_Penw"/>
      <sheetName val="Currency_Rat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LEGENDA"/>
      <sheetName val="Process Data (2)"/>
      <sheetName val="Process_Data_(2)"/>
      <sheetName val="실행집_x0005_"/>
      <sheetName val="실행집聈"/>
      <sheetName val="Codes_Pers"/>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Pipe-Hot"/>
      <sheetName val="손익차9월2"/>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breakdown of wage rap"/>
      <sheetName val="breakdown of wage ra"/>
      <sheetName val="DISCIPLINE"/>
      <sheetName val="Analysis"/>
      <sheetName val="EVA-004-MEC"/>
      <sheetName val="__x0000__x001b__x0000__x0006__x"/>
      <sheetName val="_뻘N__ࠀ역서"/>
      <sheetName val="EE-PROP"/>
      <sheetName val="DATA MENTAH"/>
      <sheetName val="Linelist LNGC Process"/>
      <sheetName val="당초?∸ἀ"/>
      <sheetName val="定额"/>
      <sheetName val="Grafico"/>
      <sheetName val="Air Cooler-E"/>
      <sheetName val="design_criteria1"/>
      <sheetName val="MD"/>
      <sheetName val="HO_Site Rates-2011"/>
      <sheetName val="Al Taweelah"/>
      <sheetName val="TJ1Q47"/>
      <sheetName val="Particular Sch"/>
      <sheetName val="구분"/>
      <sheetName val="2003상반기노임기준"/>
      <sheetName val="SUM "/>
      <sheetName val="Multi-currency"/>
      <sheetName val="내역서_耰&quot;6"/>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뻘N_"/>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USDKRW"/>
      <sheetName val="Inquiry"/>
      <sheetName val="품셈TABLE"/>
      <sheetName val="환율"/>
      <sheetName val="Pulldown"/>
      <sheetName val="208"/>
      <sheetName val="2_Overall_Summary_"/>
      <sheetName val="breakdown of wage raÐ¾"/>
      <sheetName val="热力"/>
      <sheetName val="PHSB"/>
      <sheetName val="AN"/>
      <sheetName val="EQUIPMENT_-_x0000_"/>
      <sheetName val="내역서_(N _x000e__x000e__x000e_  _x0012__x0010_ "/>
      <sheetName val="Additional data"/>
      <sheetName val="11.자재단가"/>
      <sheetName val="기기리스트"/>
      <sheetName val="TQ Format"/>
      <sheetName val="공사비SUM"/>
      <sheetName val="백분율"/>
      <sheetName val="33628-Rev. A"/>
      <sheetName val="내역(한신APT)"/>
      <sheetName val="Cashflow Analysis"/>
      <sheetName val="Finansal tamamlanma Eğrisi"/>
      <sheetName val="SIVA"/>
      <sheetName val="CONST"/>
      <sheetName val="Données"/>
      <sheetName val="GraphData"/>
      <sheetName val="BHANDUP"/>
      <sheetName val="Register"/>
      <sheetName val="INPUT DATA OF SCHEDULE"/>
      <sheetName val="SUPTMTO"/>
      <sheetName val="WIP"/>
      <sheetName val="GM 000"/>
      <sheetName val="바닥판_x0000_⽷_x0000_"/>
      <sheetName val="Values"/>
      <sheetName val="Demand"/>
      <sheetName val="Occ"/>
      <sheetName val="Codes"/>
      <sheetName val="Orçamento"/>
      <sheetName val="내역서 (∮ἀ嘆ɶ?᠀㬁?"/>
      <sheetName val="당초_xd8b4_➴ȭ"/>
      <sheetName val="Leyend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인산"/>
      <sheetName val="Benchmark"/>
      <sheetName val="Tender data"/>
      <sheetName val="Attach 4-18"/>
      <sheetName val="손익차총괄2"/>
      <sheetName val="ABUT수량-A1"/>
      <sheetName val="서부산시설"/>
      <sheetName val="BSD ᯷㧓_x0001_"/>
      <sheetName val="공사비집계"/>
      <sheetName val="Drop-Downs"/>
      <sheetName val="EXPAN-1"/>
      <sheetName val="Basic"/>
      <sheetName val="B_Down"/>
      <sheetName val="Scheme Area Details_Block__ C2"/>
      <sheetName val="14-Eng rate"/>
      <sheetName val="내역서 ᢐ_x001f__x0000__x0000_"/>
      <sheetName val="리스크 분류체계"/>
      <sheetName val="Risk"/>
      <sheetName val="광통신 견적내역서1"/>
      <sheetName val="Cash Flow"/>
      <sheetName val="Yield"/>
      <sheetName val="날개벽"/>
      <sheetName val="#¡REF"/>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Rate"/>
      <sheetName val="Precios Unitariԯ_x0000_"/>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C-301E~305E"/>
      <sheetName val="터파기및재료"/>
      <sheetName val="5. 월별투입내역서"/>
      <sheetName val="Master List"/>
      <sheetName val="Admin Manu 2-Equipment Type ID"/>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Basis(site)"/>
      <sheetName val="E-160"/>
      <sheetName val="CASH"/>
      <sheetName val="Tables 3.1 to 3.5 EXH G"/>
      <sheetName val="EQUIPMENT_-"/>
      <sheetName val="내역서 ᢐ_x001f_"/>
      <sheetName val="Precios Unitariԯ"/>
      <sheetName val="MASTER_RATE ANALYSIS"/>
      <sheetName val="Intro"/>
      <sheetName val="P Staff fac"/>
      <sheetName val="CASHFLOWS"/>
      <sheetName val="MN T.B."/>
      <sheetName val="Headings"/>
      <sheetName val="INDIGINEOUS ITEMS "/>
      <sheetName val="Core Data"/>
      <sheetName val="final abstract"/>
      <sheetName val="인사자료총집계"/>
      <sheetName val="일위대가 "/>
      <sheetName val="98수문일위"/>
      <sheetName val="단가"/>
      <sheetName val="2857Q&amp;PL"/>
      <sheetName val="SECL 리스크 분류체계 (2)"/>
      <sheetName val="design_criteria2"/>
      <sheetName val="내역서_耰&quot;_x005f_x0000_1"/>
      <sheetName val="내역서_耰&quot;_x005f_x005f_1"/>
      <sheetName val="OPT"/>
      <sheetName val="내역서_耰&quot;_"/>
      <sheetName val="95TOTREV"/>
      <sheetName val="FORM-0"/>
      <sheetName val="REF for VV"/>
      <sheetName val="REF"/>
      <sheetName val="설산1.나"/>
      <sheetName val="본사S"/>
      <sheetName val="건축내역"/>
      <sheetName val="조명시설"/>
      <sheetName val="공사"/>
      <sheetName val="Drop"/>
      <sheetName val="16"/>
      <sheetName val="50"/>
      <sheetName val="간접비"/>
      <sheetName val="配管単価"/>
      <sheetName val="Mat"/>
      <sheetName val="제출계산서"/>
      <sheetName val="Dropdown"/>
      <sheetName val="내역서_耰&quot;_x0000__x0004"/>
      <sheetName val="내역서_耰&quot;_x0000__x0003"/>
      <sheetName val="내역서_耰&quot;_x0000__x0005"/>
      <sheetName val="내역서_耰&quot;_x00004"/>
      <sheetName val="내역서_耰&quot;_x005f4"/>
      <sheetName val="내역서_耰&quot;_x00003"/>
      <sheetName val="내역서_耰&quot;_x005f3"/>
      <sheetName val="내역서_耰&quot;_x00005"/>
      <sheetName val="내역서_耰&quot;_x005f5"/>
      <sheetName val="1.설계기준"/>
      <sheetName val=" _x0000__x001b__x0000__x0"/>
      <sheetName val="OPT_x0012__x0000__x0010__x0000_ _x0000_"/>
      <sheetName val="Weekl "/>
      <sheetName val="내역서_(N___ "/>
      <sheetName val="내역서_(N    "/>
      <sheetName val=" _x0"/>
      <sheetName val="OPT "/>
      <sheetName val="급여"/>
      <sheetName val="견적서"/>
      <sheetName val="간접노무비"/>
      <sheetName val="BM #1"/>
      <sheetName val="Itembalance Report (18-sep-18)"/>
      <sheetName val="BUDGET SUMMARY "/>
      <sheetName val="TABLAS"/>
      <sheetName val="CUACA"/>
      <sheetName val="ANALISA-S"/>
      <sheetName val="hrgsat"/>
      <sheetName val="SCHEDULE"/>
      <sheetName val="Analisa Fave"/>
      <sheetName val="Bank"/>
      <sheetName val="BUA"/>
      <sheetName val="Harsat Bahan"/>
      <sheetName val="Harsat Subkon"/>
      <sheetName val="Harsat Upah"/>
      <sheetName val="PP"/>
      <sheetName val="RAB"/>
      <sheetName val="Master 1.0"/>
      <sheetName val="Estimate"/>
      <sheetName val="Agregat Halus &amp; Kasar"/>
      <sheetName val="TABEL"/>
      <sheetName val="DIV_5"/>
      <sheetName val="DIV_7A"/>
      <sheetName val="DIV_2"/>
      <sheetName val="DIV_4"/>
      <sheetName val="DIV_6"/>
      <sheetName val="DIV_8"/>
      <sheetName val="HARGA MATERIAL"/>
      <sheetName val="MT_an"/>
      <sheetName val="dasar"/>
      <sheetName val="Harga Sat_APP"/>
      <sheetName val="AMP"/>
      <sheetName val="ANTEK-AGGA"/>
      <sheetName val="BURDA"/>
      <sheetName val="ANTEK-GAL"/>
      <sheetName val="HRS-ATB"/>
      <sheetName val="ANTEK-PRIME"/>
      <sheetName val="ANTEK-TIMB"/>
      <sheetName val="BD-LS"/>
      <sheetName val="BIA-LUMPSUM"/>
      <sheetName val="CRUSER"/>
      <sheetName val="FINAL"/>
      <sheetName val="KEBALAT"/>
      <sheetName val="Div2"/>
      <sheetName val="6-AGREGAT"/>
      <sheetName val="STAF"/>
      <sheetName val="jpr"/>
      <sheetName val="Hitung"/>
      <sheetName val="Normalisasi"/>
      <sheetName val="Tgh JGC-Inv I clp"/>
      <sheetName val="PCS "/>
      <sheetName val="Progress Statement-SI"/>
      <sheetName val="Progress Payment-3110"/>
      <sheetName val="Perm. Test"/>
      <sheetName val="Galian 1"/>
      <sheetName val="Analisa-Harga"/>
      <sheetName val="Analisa Lump sum"/>
      <sheetName val="data-pendukung"/>
      <sheetName val="CH-RANC"/>
      <sheetName val="351BQMCN"/>
      <sheetName val="rap"/>
      <sheetName val="As"/>
      <sheetName val="Sec I ML"/>
      <sheetName val="Har_mat"/>
      <sheetName val="chitimc"/>
      <sheetName val="dongia (2)"/>
      <sheetName val="LKVL-CK-HT-GD1"/>
      <sheetName val="단가대비표"/>
      <sheetName val="인원聈2"/>
      <sheetName val="本体取纏"/>
      <sheetName val="鉄骨纏め"/>
      <sheetName val="34"/>
      <sheetName val="35"/>
      <sheetName val="내역서_(N _x000e__x000e__x000e_  _x0012__x0010__"/>
      <sheetName val="OPT_"/>
      <sheetName val="Weekl_"/>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Activity Form"/>
      <sheetName val="내역서_耰&quot;_x0000__x0000_7"/>
      <sheetName val="내역서_耰&quot;_x005f_x0000__x0006"/>
      <sheetName val="내역서_耰&quot;_x005f_x005f_x00006"/>
      <sheetName val="내역서_耰&quot;_x005f_x005f_x005f6"/>
      <sheetName val="SUM_"/>
      <sheetName val="Equipment_Spec_List"/>
      <sheetName val="SPEC_LIST(EQUP,_SYS)"/>
      <sheetName val="KUWATI(Total)_11"/>
      <sheetName val="집계표_(TOTAL)11"/>
      <sheetName val="집계표_(CIVIL-23)11"/>
      <sheetName val="집계표_(FGRU)11"/>
      <sheetName val="집계표_(25,26)11"/>
      <sheetName val="집계표_(MEROX)11"/>
      <sheetName val="집계표_(NITROGEN)11"/>
      <sheetName val="집계표_(M4)11"/>
      <sheetName val="집계표_(CIVIL4)11"/>
      <sheetName val="집계표_(CIVIL6)11"/>
      <sheetName val="집계표_(CIVIL7)11"/>
      <sheetName val="내역서(DEMO_TOTAL)11"/>
      <sheetName val="내역서_(CIVIL-23)11"/>
      <sheetName val="내역서_(fgru)11"/>
      <sheetName val="내역서_(25&amp;26)11"/>
      <sheetName val="내역서_(MEROX)11"/>
      <sheetName val="내역서_(NITROGEN)11"/>
      <sheetName val="내역서_(M4)11"/>
      <sheetName val="내역서_(CIVIL-4)11"/>
      <sheetName val="내역서_(CIVIL-6)11"/>
      <sheetName val="내역서_(CIVIL-7)11"/>
      <sheetName val="OPTION_211"/>
      <sheetName val="OPTION_311"/>
      <sheetName val="2002년_현장공사비_국내_실적11"/>
      <sheetName val="2003년국내현장공사비_실적11"/>
      <sheetName val="VC2_10_9911"/>
      <sheetName val="INPUT_DATA10"/>
      <sheetName val="집계표_(25,26ဩ10"/>
      <sheetName val="입출재고현황_(2)9"/>
      <sheetName val="Form_010"/>
      <sheetName val="Form_D-19"/>
      <sheetName val="Form_B-19"/>
      <sheetName val="Form_F-19"/>
      <sheetName val="Form_A9"/>
      <sheetName val="General_Data10"/>
      <sheetName val="LABOR_&amp;_자재9"/>
      <sheetName val="간접비_총괄9"/>
      <sheetName val="Price_Schedule9"/>
      <sheetName val="3_공통공사대비9"/>
      <sheetName val="Rate_Analysis9"/>
      <sheetName val="내역서_耰&quot;??9"/>
      <sheetName val="EQUIPMENT_-29"/>
      <sheetName val="CAL_9"/>
      <sheetName val="WEIGHT_LIST8"/>
      <sheetName val="산#2-1_(2)8"/>
      <sheetName val="BEND_LOSS8"/>
      <sheetName val="공사비_내역_(가)8"/>
      <sheetName val="Form_A_8"/>
      <sheetName val="단면_(2)8"/>
      <sheetName val="Static_Equip8"/>
      <sheetName val="3_Breakdown_Direct_Paint8"/>
      <sheetName val="6PILE__(돌출)8"/>
      <sheetName val="Man_Hole7"/>
      <sheetName val="내역서_耰&quot;_x005f_x0000__x005f_x0000_8"/>
      <sheetName val="Áý°èÇ¥_(TOTAL)7"/>
      <sheetName val="Áý°èÇ¥_(CIVIL-23)7"/>
      <sheetName val="Áý°èÇ¥_(FGRU)7"/>
      <sheetName val="Áý°èÇ¥_(25,26)7"/>
      <sheetName val="Áý°èÇ¥_(MEROX)7"/>
      <sheetName val="Áý°èÇ¥_(NITROGEN)7"/>
      <sheetName val="Áý°èÇ¥_(M4)7"/>
      <sheetName val="Áý°èÇ¥_(CIVIL4)7"/>
      <sheetName val="Áý°èÇ¥_(CIVIL6)7"/>
      <sheetName val="Áý°èÇ¥_(CIVIL7)7"/>
      <sheetName val="³»¿ª¼­(DEMO_TOTAL)7"/>
      <sheetName val="³»¿ª¼­_(CIVIL-23)7"/>
      <sheetName val="³»¿ª¼­_(fgru)7"/>
      <sheetName val="³»¿ª¼­_(25&amp;26)7"/>
      <sheetName val="³»¿ª¼­_(MEROX)7"/>
      <sheetName val="³»¿ª¼­_(NITROGEN)7"/>
      <sheetName val="³»¿ª¼­_(M4)7"/>
      <sheetName val="³»¿ª¼­_(CIVIL-4)7"/>
      <sheetName val="³»¿ª¼­_(CIVIL-6)7"/>
      <sheetName val="³»¿ª¼­_(CIVIL-7)7"/>
      <sheetName val="2002³â_ÇöÀå°ø»çºñ_±¹³»_½ÇÀû7"/>
      <sheetName val="2003³â±¹³»ÇöÀå°ø»çºñ_½ÇÀû7"/>
      <sheetName val="Civil_18"/>
      <sheetName val="Civil_28"/>
      <sheetName val="Civil_38"/>
      <sheetName val="Site_18"/>
      <sheetName val="Site_28"/>
      <sheetName val="Site_38"/>
      <sheetName val="Site_Faci8"/>
      <sheetName val="내역서_耰&quot;__9"/>
      <sheetName val="Summary_Sheets8"/>
      <sheetName val="내역서_耰&quot;_x005f_x005f_x005f_x0000__x005f_x005f_x0007"/>
      <sheetName val="2_2_STAFF_Scedule7"/>
      <sheetName val="내역서_耰&quot;_x005f_x005f_x005f_x005f_x005f_x005f_x00007"/>
      <sheetName val="Precios_Unitarios7"/>
      <sheetName val="Administrative_Prices7"/>
      <sheetName val="WBS_447"/>
      <sheetName val="WBS_417"/>
      <sheetName val="Precios_por_Administración7"/>
      <sheetName val="Subcon_A7"/>
      <sheetName val="Sheet1_(2)8"/>
      <sheetName val="계측_내역서7"/>
      <sheetName val="7__월별투입내역서7"/>
      <sheetName val="Z-_GENERAL_PRICE_SUMMARY7"/>
      <sheetName val="_Estimate__7"/>
      <sheetName val="T_37"/>
      <sheetName val="HORI__VESSEL7"/>
      <sheetName val="Vind_-_BtB7"/>
      <sheetName val="LV_induction_motors7"/>
      <sheetName val="BSD_(2)7"/>
      <sheetName val="BM_DATA_SHEET8"/>
      <sheetName val="내역서_耰&quot;_x005f_x005f_x005f_x005f_x005f_x005f_x005f7"/>
      <sheetName val="EQUIP_LIST7"/>
      <sheetName val="MP_MOB7"/>
      <sheetName val="Form_B7"/>
      <sheetName val="breakdown_of_wage_rate7"/>
      <sheetName val="Indirect_Cost7"/>
      <sheetName val="Monthly_Load7"/>
      <sheetName val="Weekly_Load7"/>
      <sheetName val="97_사업추정(WEKI)7"/>
      <sheetName val="Material_Selections7"/>
      <sheetName val="[SANDAN_XLS??7"/>
      <sheetName val="Piping_BQ_for_one_turbine7"/>
      <sheetName val="Eq__Mobilization7"/>
      <sheetName val="Utility_and_Fire_flange7"/>
      <sheetName val="Heavy_Equipments7"/>
      <sheetName val="AG_Pipe_Qty_Analysis7"/>
      <sheetName val="_SANDAN_XLS__7"/>
      <sheetName val="입찰내역_발주처_양식7"/>
      <sheetName val="Resource_table7"/>
      <sheetName val="Equipment_List7"/>
      <sheetName val="Form1_SQP7"/>
      <sheetName val="공정계획(내부계획25%,내부w_f)7"/>
      <sheetName val="FWBS_15306"/>
      <sheetName val="Fire_Protection7"/>
      <sheetName val="SFN_ORIG7"/>
      <sheetName val="내역서_(∮ἀ嘆ɶ6"/>
      <sheetName val="Dir_Manpower_Other_Exp_7"/>
      <sheetName val="SCHEDD_TAMBAHAN7"/>
      <sheetName val="w't_table7"/>
      <sheetName val="실행예산_MM6"/>
      <sheetName val="ITB_COST7"/>
      <sheetName val="4-3LEVEL-5_epic_46"/>
      <sheetName val="단가_(2)6"/>
      <sheetName val="BOQ-B_DOWN6"/>
      <sheetName val="MODULE_CONFIRM6"/>
      <sheetName val="PROTECTION_6"/>
      <sheetName val="Cash_In-Cash_Out_Actual6"/>
      <sheetName val="1100-1200-1300-1910-2140-LEV_22"/>
      <sheetName val="Material_Price2"/>
      <sheetName val="TDC_COA_Sumry2"/>
      <sheetName val="TDC_Item_Dets2"/>
      <sheetName val="TDC_Item_Sumry2"/>
      <sheetName val="TDC_Key_Qty_Sumry2"/>
      <sheetName val="List_-_Components2"/>
      <sheetName val="List_-_Equipment2"/>
      <sheetName val="COA_Sumry_-_Std_Imp2"/>
      <sheetName val="Contr_TDC_-_Std_Imp2"/>
      <sheetName val="Item_Sumry_-_Std_Imp2"/>
      <sheetName val="Unit_Costs_-_Std_Imp2"/>
      <sheetName val="Unit_MH_-_Std_Imp2"/>
      <sheetName val="Proj_TIC_-_Std_Imp2"/>
      <sheetName val="plan&amp;section_of_foundation3"/>
      <sheetName val="Unit_Price_2"/>
      <sheetName val="내역서1999_8최종2"/>
      <sheetName val="CUADRO_DE_PRECIOS6"/>
      <sheetName val="In-House_Summary2"/>
      <sheetName val="Updating_Form-Oct_20112"/>
      <sheetName val="Weld_Consumable2"/>
      <sheetName val="NDE_Cost-Summary2"/>
      <sheetName val="9July_Above_Ground_Pipe2"/>
      <sheetName val="M_112"/>
      <sheetName val="Process_Data_12"/>
      <sheetName val="working_load_at_the_btm_ft_3"/>
      <sheetName val="stability_check3"/>
      <sheetName val="design_load3"/>
      <sheetName val="Currency_Rate2"/>
      <sheetName val="4-Basic_Price2"/>
      <sheetName val="Evaluasi_Penw2"/>
      <sheetName val="Man_Power_&amp;_Comp2"/>
      <sheetName val="Data_List2"/>
      <sheetName val="Closeout_Control2"/>
      <sheetName val="Site_Findings_Status_Sheet2"/>
      <sheetName val="내역서_耰&quot;_x005f_x005f_x005f_x0000_2"/>
      <sheetName val="내역서_耰&quot;_x005f_x005f_x005f_x005f_2"/>
      <sheetName val="내역서_耰&quot;_x005f_x0000__x00003"/>
      <sheetName val="할증_2"/>
      <sheetName val="PROJECT_BRIEF2"/>
      <sheetName val="Sum_(Case-3)2"/>
      <sheetName val="99__FWBS(Ref)2"/>
      <sheetName val="99__Change_Rate2"/>
      <sheetName val="Tools_&amp;_Settings2"/>
      <sheetName val="Data_Summary2"/>
      <sheetName val="Crew_Costs2"/>
      <sheetName val="Spread_Costs2"/>
      <sheetName val="Unique_List_Misc2"/>
      <sheetName val="Codes_Pers2"/>
      <sheetName val="Pengesahan_2"/>
      <sheetName val="RAB_AR&amp;STR2"/>
      <sheetName val="Equip_Rental_Summary_by_Contr2"/>
      <sheetName val="Project_Equip_Rental_Summary2"/>
      <sheetName val="Contractor_Indirect_Sumry2"/>
      <sheetName val="Project_Indirect_Sumry2"/>
      <sheetName val="COA_Sumry_by_Area2"/>
      <sheetName val="COA_Sumry_by_Contr2"/>
      <sheetName val="COA_Sumry_by_RG2"/>
      <sheetName val="TDC_COA_Grp_Sumry2"/>
      <sheetName val="TDC_COA_Grp_Sumry_by_Area2"/>
      <sheetName val="TDC_COA_Grp_Sumry_by_RG2"/>
      <sheetName val="Equipment_Sumry2"/>
      <sheetName val="TDC_Item_Dets-Full2"/>
      <sheetName val="TDC_Item_Dets-IPM-Full2"/>
      <sheetName val="TDC_Item_Sumry_by_Area2"/>
      <sheetName val="TDC_Item_Sumry_by_RG2"/>
      <sheetName val="TDC_Key_Qty_Sumry_by_RG2"/>
      <sheetName val="List_-_Equipment_by_Area2"/>
      <sheetName val="List_-_Equipment_by_Contr2"/>
      <sheetName val="Equipment_-_Unit_Costs_by_Mat2"/>
      <sheetName val="List_-_Equipment_by_Rep_Grp2"/>
      <sheetName val="Craft_Summary_by_Contr2"/>
      <sheetName val="Project_Craft_Summary2"/>
      <sheetName val="Project_Metrics2"/>
      <sheetName val="5_)_Time_Delays2"/>
      <sheetName val="Aux_2"/>
      <sheetName val="Ocean_Transporation_Charge2"/>
      <sheetName val="Direct_PMS2"/>
      <sheetName val="UP_MINOR2"/>
      <sheetName val="Discounted_Cash_Flow2"/>
      <sheetName val="SUMMARY_(0A)2"/>
      <sheetName val="SUMMARY_(1A)2"/>
      <sheetName val="SUMMARY_(1B)2"/>
      <sheetName val="SUMMARY_(03)2"/>
      <sheetName val="F1(Cable_Rack)2"/>
      <sheetName val="F2(Cable_Rack)2"/>
      <sheetName val="F3(Cable_Rack)2"/>
      <sheetName val="F1_(POLYMER)2"/>
      <sheetName val="F2_(POLYMER)2"/>
      <sheetName val="F3_(POLYMER)2"/>
      <sheetName val="F4_(POLYMER)2"/>
      <sheetName val="F5(_Polymerization_)2"/>
      <sheetName val="F6_(_Polymerization_)2"/>
      <sheetName val="B1_(Grid_A-7,_-6)2"/>
      <sheetName val="B1_(Grid_A,_B)2"/>
      <sheetName val="B1_(Grid_C-7,_-6)2"/>
      <sheetName val="B2_(Grid_-7_B,_C)_(1)2"/>
      <sheetName val="B2_(Grid_-7_B,_C)_(2)2"/>
      <sheetName val="B2_(Grid_-6_B,_C)_(1)2"/>
      <sheetName val="B2_(Grid_-6_B,_C)_(2)2"/>
      <sheetName val="F1_(MONOMER)2"/>
      <sheetName val="F2_(MONOMER)2"/>
      <sheetName val="F3_(MONOMER)2"/>
      <sheetName val="90K060C_(MONOMER)2"/>
      <sheetName val="F1_(EXTRUSION)2"/>
      <sheetName val="F2_(EXTRUSION)2"/>
      <sheetName val="F3_(EXTRUSION)2"/>
      <sheetName val="F4_(EXTRUSION)2"/>
      <sheetName val="F5_(EXTRUSION)2"/>
      <sheetName val="F6A_(EXTRUSION)2"/>
      <sheetName val="F6D_(EXTRUSION)2"/>
      <sheetName val="F7_(EXTRUSION)2"/>
      <sheetName val="F8_(EXTRUSION)2"/>
      <sheetName val="F9_(EXTRUSION)2"/>
      <sheetName val="F10_(EXTRUSION)2"/>
      <sheetName val="F11_(EXTRUSION)2"/>
      <sheetName val="B1_(Grid_F-5`,_4`)2"/>
      <sheetName val="B2_(Grid_F,E-4`)2"/>
      <sheetName val="B2_(Grid_F,E-5`)2"/>
      <sheetName val="B3_(Grid_C,B-4`)2"/>
      <sheetName val="B4_(Grid_B,A-4`)2"/>
      <sheetName val="B5_(Grid_E-5`)_&amp;_(Grid_D-5`)2"/>
      <sheetName val="B6_(Grid_E,D-5')2"/>
      <sheetName val="B7_(Grid_E,D-5')2"/>
      <sheetName val="95D040,_A5062"/>
      <sheetName val="95P040AB,_A5072"/>
      <sheetName val="95X020-U08,_A6022"/>
      <sheetName val="95X020-U07,_A6062"/>
      <sheetName val="95E040,_A5092"/>
      <sheetName val="95D024;025,_A6152"/>
      <sheetName val="95X020-U05,_A6012"/>
      <sheetName val="95X020-U02,_A2042"/>
      <sheetName val="Extruder_FDN2"/>
      <sheetName val="BOG_COMP__FDN2"/>
      <sheetName val="SOG_COMP__FDN2"/>
      <sheetName val="1G1_(Ground_Beam)2"/>
      <sheetName val="1G2-1(Ground_Beam)2"/>
      <sheetName val="1G2-2(Ground_Beam)2"/>
      <sheetName val="P15,_162"/>
      <sheetName val="LO_CONSOLE_FDN2"/>
      <sheetName val="OIL_COOLER_FDN2"/>
      <sheetName val="CW_CONSOLE_FDN_(SOG)2"/>
      <sheetName val="PD3_(SOG)2"/>
      <sheetName val="SF1_(SOG)2"/>
      <sheetName val="SF2_(SOG)2"/>
      <sheetName val="SLAB_(1S1-1)2"/>
      <sheetName val="SLAB_(1S1-2)2"/>
      <sheetName val="SLAB_(1S1-3)2"/>
      <sheetName val="COLUMN_(+5500)2"/>
      <sheetName val="COLUMN_(+12500)2"/>
      <sheetName val="COLUMN_(+15500)2"/>
      <sheetName val="ETC_2"/>
      <sheetName val="Cash_Flow_bulanan2"/>
      <sheetName val="H_Satuan2"/>
      <sheetName val="OCT_FDN2"/>
      <sheetName val="Item_code2"/>
      <sheetName val="Unt_rate2"/>
      <sheetName val="Exchange_Rate2"/>
      <sheetName val="__2"/>
      <sheetName val="_2"/>
      <sheetName val="breakdown_of_wage_ra`f1"/>
      <sheetName val="breakdown_of_wage_ra1"/>
      <sheetName val="breakdown_of_wage_rað-1"/>
      <sheetName val="00-Summary_Information-ABB1"/>
      <sheetName val="Process_Data_(2)2"/>
      <sheetName val="내역서_耰&quot;_x005f_x0000_2"/>
      <sheetName val="내역서_耰&quot;_x005f_x005f_2"/>
      <sheetName val="2_Overall_Summary_1"/>
      <sheetName val="breakdown_of_wage_rap1"/>
      <sheetName val="0__Resource　Code1"/>
      <sheetName val="BO䁑-B_䁄OWN2"/>
      <sheetName val="breakdown_of_wage_ra1"/>
      <sheetName val="General_Notes2"/>
      <sheetName val="Bill_rekap2"/>
      <sheetName val="Harga_Satuan2"/>
      <sheetName val="F_ALARM2"/>
      <sheetName val="Distribution_Table1"/>
      <sheetName val="2__현장_자금투입_집계표2"/>
      <sheetName val="_도면_및_도서_제출목록_및_일정_170202_xlsx2"/>
      <sheetName val="Rates_&amp;_Legend2"/>
      <sheetName val="PABS,Site_info1"/>
      <sheetName val="Raw_data1"/>
      <sheetName val="차트_(2)2"/>
      <sheetName val="내역서_耰&quot;_1"/>
      <sheetName val="DROP_DOWN1"/>
      <sheetName val="DATA_MENTAH1"/>
      <sheetName val="Linelist_LNGC_Process"/>
      <sheetName val="Action_Item1"/>
      <sheetName val="ID_CD1"/>
      <sheetName val="Material_code1"/>
      <sheetName val="개시대사_(2)1"/>
      <sheetName val="HO_Site_Rates-20111"/>
      <sheetName val="내역서_(N____x000a_2"/>
      <sheetName val="TQ_Format1"/>
      <sheetName val="Particular_Sch"/>
      <sheetName val="11_자재단가"/>
      <sheetName val="Al_Taweelah"/>
      <sheetName val="Air_Cooler-E"/>
      <sheetName val="내역서_(N____1"/>
      <sheetName val="__x1"/>
      <sheetName val="Weekl_x000"/>
      <sheetName val="내역서_(N _x00"/>
      <sheetName val="LIFE_&amp;_REP_PROVN"/>
      <sheetName val="O&amp;M_CREW"/>
      <sheetName val="내역서_(N__x00"/>
      <sheetName val="Cashflow_Analysis"/>
      <sheetName val="breakdown_of_wage_raÐ¾1"/>
      <sheetName val="Additional_data1"/>
      <sheetName val="Schedule_"/>
      <sheetName val="Loading_Struc"/>
      <sheetName val="Loading_Pip"/>
      <sheetName val="Loading_Overall_(BASE_Proposal)"/>
      <sheetName val="Steel_Structure"/>
      <sheetName val="PIPING_AG-UG_NEW_UNITS"/>
      <sheetName val="MEC_PIPING_PREFABR"/>
      <sheetName val="Working_File-Pip"/>
      <sheetName val="Equip_ISBL_&amp;_OSBL_"/>
      <sheetName val="Attach_4-18"/>
      <sheetName val="INPUT_DATA_OF_SCHEDULE"/>
      <sheetName val="OIL_SEPARATOR"/>
      <sheetName val="CATCH_BASIN"/>
      <sheetName val="FW_Post_Indicator_Valve_24&quot;"/>
      <sheetName val="FW_Post_Indicator_Valve_20&quot;"/>
      <sheetName val="FW_Post_Indicator_Valve_6&quot;"/>
      <sheetName val="Fire_Monitor_or_Hydrant_6&quot;_FDN"/>
      <sheetName val="SUMP_VB"/>
      <sheetName val="CLEANOUT_4&quot;"/>
      <sheetName val="Not_reqd"/>
      <sheetName val="호환성_보고서"/>
      <sheetName val="Finansal_tamamlanma_Eğrisi"/>
      <sheetName val="Master_List"/>
      <sheetName val="Activity_Form"/>
      <sheetName val="내역서_(∮ἀ嘆ɶ?᠀㬁?"/>
      <sheetName val="내역서_ᢐ"/>
      <sheetName val="33628-Rev__A"/>
      <sheetName val="Admin_Manu_2-Equipment_Type_ID"/>
      <sheetName val="14-Eng_rate"/>
      <sheetName val="리스크_분류체계"/>
      <sheetName val="Itembalance_Report_(18-sep-18)"/>
      <sheetName val="BUDGET_SUMMARY_"/>
      <sheetName val="List register"/>
      <sheetName val="목록"/>
      <sheetName val="Wellhrs"/>
      <sheetName val="입찰안"/>
      <sheetName val="LOADDAT"/>
      <sheetName val="Direct Histogram Rev. A (f)"/>
      <sheetName val="달력"/>
      <sheetName val="MC-1"/>
      <sheetName val="Fig 4-14"/>
      <sheetName val="TABELE"/>
      <sheetName val="Depreciation"/>
      <sheetName val="Validation"/>
      <sheetName val="37"/>
      <sheetName val="64.4"/>
      <sheetName val="64.5"/>
      <sheetName val="22"/>
      <sheetName val="36.2"/>
      <sheetName val="36.1"/>
      <sheetName val="NP"/>
      <sheetName val="Cost Code"/>
      <sheetName val="Data Ref"/>
      <sheetName val="Interdept Rate"/>
      <sheetName val="INSTLIST 1"/>
      <sheetName val="Graph"/>
      <sheetName val="ADMON"/>
      <sheetName val="EQUIPOS DE SEGURIDAD"/>
      <sheetName val="MATERIALES CONSUMIBLES"/>
      <sheetName val="PERSONAL INDIRECTO "/>
      <sheetName val="총괄"/>
      <sheetName val="SUMMARY MTO_02.2.35"/>
      <sheetName val="N.G METERING CALC."/>
      <sheetName val="N.G METERING"/>
      <sheetName val="N.G METERING (2)"/>
      <sheetName val="summary(order)"/>
      <sheetName val="CUMENE METERING"/>
      <sheetName val="N2 METERING "/>
      <sheetName val="H2 METERING  "/>
      <sheetName val="MS-5101"/>
      <sheetName val="MS-5401"/>
      <sheetName val="MS-5102"/>
      <sheetName val="CO METERING"/>
      <sheetName val="L-5301"/>
      <sheetName val="Enron Form"/>
      <sheetName val="表三甲"/>
      <sheetName val="合成単価作成表_BLDG"/>
      <sheetName val="전표분개장(공종별)"/>
      <sheetName val="노무비집계"/>
      <sheetName val="공통가설"/>
      <sheetName val="자재비"/>
      <sheetName val="감모비"/>
      <sheetName val="Land Dev't. Ph-1"/>
      <sheetName val="4300 UTILITY BLDG (2)"/>
      <sheetName val="0000"/>
      <sheetName val="tifico"/>
      <sheetName val="Index"/>
      <sheetName val="Att-1 CTCI MH rate"/>
      <sheetName val="Linelist_LNGC_Process1"/>
      <sheetName val="Equipment_Spec_List1"/>
      <sheetName val="SPEC_LIST(EQUP,_SYS)1"/>
      <sheetName val="Air_Cooler-E1"/>
      <sheetName val="Al_Taweelah1"/>
      <sheetName val="Particular_Sch1"/>
      <sheetName val="DATASHT"/>
      <sheetName val="Folha1"/>
      <sheetName val="SPT vs PHI"/>
      <sheetName val="1.자금요약"/>
      <sheetName val="2.실행비투입"/>
      <sheetName val="3.본사집계"/>
      <sheetName val="3-1.본사투입"/>
      <sheetName val="4.지사집계"/>
      <sheetName val="4-1.지사투입"/>
      <sheetName val="5.현장총집계"/>
      <sheetName val="5-1.현금집계"/>
      <sheetName val="5-2.현금출납"/>
      <sheetName val="5-3.외상집계"/>
      <sheetName val="5-4.외상투입"/>
      <sheetName val="6.미지급금"/>
      <sheetName val="5-5.기타공제집계"/>
      <sheetName val="5-6.기타공제"/>
      <sheetName val="7.기성현황(실)"/>
      <sheetName val="8.한국인수당"/>
      <sheetName val="8.한국인수당 (Master file)"/>
      <sheetName val="9.기타수입"/>
      <sheetName val="10.투입집계"/>
      <sheetName val="(참고)CashFlow"/>
      <sheetName val="(참고)기성대투입"/>
      <sheetName val="(참고)기타공제"/>
      <sheetName val="(참고)미지급금"/>
      <sheetName val="5-4.외상투입 (2)"/>
      <sheetName val="16.기성현황(예)"/>
      <sheetName val="17.자금요약2"/>
      <sheetName val="18.실행대비투입2"/>
      <sheetName val="설명서"/>
      <sheetName val="TESİSAT"/>
      <sheetName val="1.11.b"/>
      <sheetName val="품의서(지출)"/>
      <sheetName val="손익합산"/>
      <sheetName val="5. Work load(현재원기준)"/>
      <sheetName val="최종(1)사용"/>
      <sheetName val="회사99"/>
      <sheetName val="7-2"/>
      <sheetName val="05. Curva S"/>
      <sheetName val="Offer"/>
      <sheetName val="TR Rev vs Commit"/>
      <sheetName val="TR +MMHE PL report"/>
      <sheetName val="P23P2724 _ Commitment "/>
      <sheetName val="SPEC(RECEPTACLE)"/>
      <sheetName val="SPEC(CABLE &amp; WIRE)"/>
      <sheetName val="Up"/>
      <sheetName val="부재치수입력"/>
      <sheetName val="OPT_x0012__x0000__x0010__x0000_"/>
      <sheetName val="PI-18031-M3-BOQ"/>
      <sheetName val="Void"/>
      <sheetName val="Lookup"/>
      <sheetName val="SoW"/>
      <sheetName val="F&amp;C"/>
      <sheetName val="Settings"/>
      <sheetName val="6.공정표"/>
      <sheetName val="주차구획선수량"/>
      <sheetName val="MEMBER"/>
      <sheetName val="A. ENGINEERING"/>
      <sheetName val="B-1. 배관자재"/>
      <sheetName val="B-2. 전기자재"/>
      <sheetName val="B-3. 계장자재"/>
      <sheetName val="B-4. 기계자재"/>
      <sheetName val="C-1. 공통가설"/>
      <sheetName val="C-2. 토목"/>
      <sheetName val="C-4. 철골"/>
      <sheetName val="C-5. 기계"/>
      <sheetName val="C-6. 배관"/>
      <sheetName val="C-7. 전기"/>
      <sheetName val="C-8. 계장"/>
      <sheetName val="C-9. 중장비"/>
      <sheetName val="C-10. 소방설비"/>
      <sheetName val="C-11. 보온"/>
      <sheetName val="C-12. CMS"/>
      <sheetName val="금융비용"/>
      <sheetName val="을지"/>
      <sheetName val="RESUMEN CD"/>
      <sheetName val="BOQ REV6"/>
      <sheetName val="QUANTITIES"/>
      <sheetName val="NAV000"/>
      <sheetName val="Maliyet Ozet"/>
      <sheetName val="USD"/>
      <sheetName val="OZET"/>
      <sheetName val="1.1-1.2"/>
      <sheetName val="1.3- 1.4"/>
      <sheetName val="2"/>
      <sheetName val="3.1"/>
      <sheetName val="3.2"/>
      <sheetName val="4.1(a)"/>
      <sheetName val="4.1(b)"/>
      <sheetName val="4.1.(c)"/>
      <sheetName val="5.1"/>
      <sheetName val="Kuwaitisation"/>
      <sheetName val="_x005f_x005f_x005f_x005f_x005f_x005f_x00ည톐ឮ"/>
      <sheetName val="eqpmad2"/>
      <sheetName val="BazaEL"/>
      <sheetName val="광통신_견적내역서1"/>
      <sheetName val="내역서_(N__x001"/>
      <sheetName val="KUWATI(Total)_12"/>
      <sheetName val="집계표_(TOTAL)12"/>
      <sheetName val="집계표_(CIVIL-23)12"/>
      <sheetName val="집계표_(FGRU)12"/>
      <sheetName val="집계표_(25,26)12"/>
      <sheetName val="집계표_(MEROX)12"/>
      <sheetName val="집계표_(NITROGEN)12"/>
      <sheetName val="집계표_(M4)12"/>
      <sheetName val="집계표_(CIVIL4)12"/>
      <sheetName val="집계표_(CIVIL6)12"/>
      <sheetName val="집계표_(CIVIL7)12"/>
      <sheetName val="내역서(DEMO_TOTAL)12"/>
      <sheetName val="내역서_(CIVIL-23)12"/>
      <sheetName val="내역서_(fgru)12"/>
      <sheetName val="내역서_(25&amp;26)12"/>
      <sheetName val="내역서_(MEROX)12"/>
      <sheetName val="내역서_(NITROGEN)12"/>
      <sheetName val="내역서_(M4)12"/>
      <sheetName val="내역서_(CIVIL-4)12"/>
      <sheetName val="내역서_(CIVIL-6)12"/>
      <sheetName val="내역서_(CIVIL-7)12"/>
      <sheetName val="OPTION_212"/>
      <sheetName val="OPTION_312"/>
      <sheetName val="2002년_현장공사비_국내_실적12"/>
      <sheetName val="2003년국내현장공사비_실적12"/>
      <sheetName val="VC2_10_9912"/>
      <sheetName val="INPUT_DATA11"/>
      <sheetName val="집계표_(25,26ဩ11"/>
      <sheetName val="Form_D-110"/>
      <sheetName val="Form_B-110"/>
      <sheetName val="Form_F-110"/>
      <sheetName val="Form_A10"/>
      <sheetName val="Form_011"/>
      <sheetName val="General_Data11"/>
      <sheetName val="LABOR_&amp;_자재10"/>
      <sheetName val="입출재고현황_(2)10"/>
      <sheetName val="Price_Schedule10"/>
      <sheetName val="간접비_총괄10"/>
      <sheetName val="3_공통공사대비10"/>
      <sheetName val="Rate_Analysis10"/>
      <sheetName val="내역서_耰&quot;??10"/>
      <sheetName val="EQUIPMENT_-210"/>
      <sheetName val="CAL_10"/>
      <sheetName val="공사비_내역_(가)9"/>
      <sheetName val="WEIGHT_LIST9"/>
      <sheetName val="산#2-1_(2)9"/>
      <sheetName val="BEND_LOSS9"/>
      <sheetName val="단면_(2)9"/>
      <sheetName val="6PILE__(돌출)9"/>
      <sheetName val="Static_Equip9"/>
      <sheetName val="Form_A_9"/>
      <sheetName val="내역서_耰&quot;_x005f_x0000__x005f_x0000_9"/>
      <sheetName val="3_Breakdown_Direct_Paint9"/>
      <sheetName val="내역서_耰&quot;__10"/>
      <sheetName val="Summary_Sheets9"/>
      <sheetName val="Civil_19"/>
      <sheetName val="Civil_29"/>
      <sheetName val="Civil_39"/>
      <sheetName val="Site_19"/>
      <sheetName val="Site_29"/>
      <sheetName val="Site_39"/>
      <sheetName val="Site_Faci9"/>
      <sheetName val="Administrative_Prices8"/>
      <sheetName val="WBS_448"/>
      <sheetName val="WBS_418"/>
      <sheetName val="Precios_por_Administración8"/>
      <sheetName val="Precios_Unitarios8"/>
      <sheetName val="Subcon_A8"/>
      <sheetName val="Áý°èÇ¥_(TOTAL)8"/>
      <sheetName val="Áý°èÇ¥_(CIVIL-23)8"/>
      <sheetName val="Áý°èÇ¥_(FGRU)8"/>
      <sheetName val="Áý°èÇ¥_(25,26)8"/>
      <sheetName val="Áý°èÇ¥_(MEROX)8"/>
      <sheetName val="Áý°èÇ¥_(NITROGEN)8"/>
      <sheetName val="Áý°èÇ¥_(M4)8"/>
      <sheetName val="Áý°èÇ¥_(CIVIL4)8"/>
      <sheetName val="Áý°èÇ¥_(CIVIL6)8"/>
      <sheetName val="Áý°èÇ¥_(CIVIL7)8"/>
      <sheetName val="³»¿ª¼­(DEMO_TOTAL)8"/>
      <sheetName val="³»¿ª¼­_(CIVIL-23)8"/>
      <sheetName val="³»¿ª¼­_(fgru)8"/>
      <sheetName val="³»¿ª¼­_(25&amp;26)8"/>
      <sheetName val="³»¿ª¼­_(MEROX)8"/>
      <sheetName val="³»¿ª¼­_(NITROGEN)8"/>
      <sheetName val="³»¿ª¼­_(M4)8"/>
      <sheetName val="³»¿ª¼­_(CIVIL-4)8"/>
      <sheetName val="³»¿ª¼­_(CIVIL-6)8"/>
      <sheetName val="³»¿ª¼­_(CIVIL-7)8"/>
      <sheetName val="2002³â_ÇöÀå°ø»çºñ_±¹³»_½ÇÀû8"/>
      <sheetName val="2003³â±¹³»ÇöÀå°ø»çºñ_½ÇÀû8"/>
      <sheetName val="Man_Hole8"/>
      <sheetName val="2_2_STAFF_Scedule8"/>
      <sheetName val="내역서_耰&quot;_x005f_x005f_x005f_x0000__x005f_x005f_x0008"/>
      <sheetName val="내역서_耰&quot;_x005f_x005f_x005f_x005f_x005f_x005f_x00008"/>
      <sheetName val="Z-_GENERAL_PRICE_SUMMARY8"/>
      <sheetName val="_Estimate__8"/>
      <sheetName val="내역서_耰&quot;_x005f_x005f_x005f_x005f_x005f_x005f_x005f8"/>
      <sheetName val="7__월별투입내역서8"/>
      <sheetName val="계측_내역서8"/>
      <sheetName val="Vind_-_BtB8"/>
      <sheetName val="LV_induction_motors8"/>
      <sheetName val="BSD_(2)8"/>
      <sheetName val="BM_DATA_SHEET9"/>
      <sheetName val="Sheet1_(2)9"/>
      <sheetName val="T_38"/>
      <sheetName val="HORI__VESSEL8"/>
      <sheetName val="EQUIP_LIST8"/>
      <sheetName val="MP_MOB8"/>
      <sheetName val="Form_B8"/>
      <sheetName val="97_사업추정(WEKI)8"/>
      <sheetName val="breakdown_of_wage_rate8"/>
      <sheetName val="Monthly_Load8"/>
      <sheetName val="Material_Selections8"/>
      <sheetName val="Weekly_Load8"/>
      <sheetName val="[SANDAN_XLS??8"/>
      <sheetName val="Piping_BQ_for_one_turbine8"/>
      <sheetName val="Eq__Mobilization8"/>
      <sheetName val="Indirect_Cost8"/>
      <sheetName val="Heavy_Equipments8"/>
      <sheetName val="AG_Pipe_Qty_Analysis8"/>
      <sheetName val="Utility_and_Fire_flange8"/>
      <sheetName val="_SANDAN_XLS__8"/>
      <sheetName val="입찰내역_발주처_양식8"/>
      <sheetName val="Resource_table8"/>
      <sheetName val="SFN_ORIG8"/>
      <sheetName val="Equipment_List8"/>
      <sheetName val="Form1_SQP8"/>
      <sheetName val="공정계획(내부계획25%,내부w_f)8"/>
      <sheetName val="w't_table8"/>
      <sheetName val="SCHEDD_TAMBAHAN8"/>
      <sheetName val="Fire_Protection8"/>
      <sheetName val="Dir_Manpower_Other_Exp_8"/>
      <sheetName val="FWBS_15307"/>
      <sheetName val="내역서_(∮ἀ嘆ɶ7"/>
      <sheetName val="4-3LEVEL-5_epic_47"/>
      <sheetName val="단가_(2)7"/>
      <sheetName val="실행예산_MM7"/>
      <sheetName val="ITB_COST8"/>
      <sheetName val="MODULE_CONFIRM7"/>
      <sheetName val="BOQ-B_DOWN7"/>
      <sheetName val="PROTECTION_7"/>
      <sheetName val="plan&amp;section_of_foundation4"/>
      <sheetName val="Unit_Price_3"/>
      <sheetName val="Cash_In-Cash_Out_Actual7"/>
      <sheetName val="내역서1999_8최종3"/>
      <sheetName val="CUADRO_DE_PRECIOS7"/>
      <sheetName val="working_load_at_the_btm_ft_4"/>
      <sheetName val="stability_check4"/>
      <sheetName val="design_load4"/>
      <sheetName val="1100-1200-1300-1910-2140-LEV_23"/>
      <sheetName val="Updating_Form-Oct_20113"/>
      <sheetName val="Weld_Consumable3"/>
      <sheetName val="NDE_Cost-Summary3"/>
      <sheetName val="9July_Above_Ground_Pipe3"/>
      <sheetName val="M_113"/>
      <sheetName val="Process_Data_13"/>
      <sheetName val="TDC_COA_Sumry3"/>
      <sheetName val="TDC_Item_Dets3"/>
      <sheetName val="TDC_Item_Sumry3"/>
      <sheetName val="TDC_Key_Qty_Sumry3"/>
      <sheetName val="List_-_Components3"/>
      <sheetName val="List_-_Equipment3"/>
      <sheetName val="COA_Sumry_-_Std_Imp3"/>
      <sheetName val="Contr_TDC_-_Std_Imp3"/>
      <sheetName val="Item_Sumry_-_Std_Imp3"/>
      <sheetName val="Unit_Costs_-_Std_Imp3"/>
      <sheetName val="Unit_MH_-_Std_Imp3"/>
      <sheetName val="Proj_TIC_-_Std_Imp3"/>
      <sheetName val="Closeout_Control3"/>
      <sheetName val="Site_Findings_Status_Sheet3"/>
      <sheetName val="내역서_耰&quot;_x005f_x005f_x005f_x0000_3"/>
      <sheetName val="내역서_耰&quot;_x005f_x005f_x005f_x005f_3"/>
      <sheetName val="Currency_Rate3"/>
      <sheetName val="4-Basic_Price3"/>
      <sheetName val="Evaluasi_Penw3"/>
      <sheetName val="Man_Power_&amp;_Comp3"/>
      <sheetName val="Data_List3"/>
      <sheetName val="Material_Price3"/>
      <sheetName val="Codes_Pers3"/>
      <sheetName val="Sum_(Case-3)3"/>
      <sheetName val="PROJECT_BRIEF3"/>
      <sheetName val="Tools_&amp;_Settings3"/>
      <sheetName val="Data_Summary3"/>
      <sheetName val="Crew_Costs3"/>
      <sheetName val="Spread_Costs3"/>
      <sheetName val="Unique_List_Misc3"/>
      <sheetName val="In-House_Summary3"/>
      <sheetName val="Direct_PMS3"/>
      <sheetName val="5_)_Time_Delays3"/>
      <sheetName val="Aux_3"/>
      <sheetName val="Process_Data_(2)3"/>
      <sheetName val="Material_code2"/>
      <sheetName val="__3"/>
      <sheetName val="_3"/>
      <sheetName val="breakdown_of_wage_ra`f2"/>
      <sheetName val="breakdown_of_wage_ra2"/>
      <sheetName val="breakdown_of_wage_rað-2"/>
      <sheetName val="00-Summary_Information-ABB2"/>
      <sheetName val="내역서_耰&quot;_x005f_x0000_3"/>
      <sheetName val="내역서_耰&quot;_x005f_x005f_3"/>
      <sheetName val="2_Overall_Summary_2"/>
      <sheetName val="0__Resource　Code2"/>
      <sheetName val="breakdown_of_wage_rap2"/>
      <sheetName val="breakdown_of_wage_ra2"/>
      <sheetName val="Finansal_tamamlanma_Eğrisi1"/>
      <sheetName val="내역서_耰&quot;8"/>
      <sheetName val="내역서_耰&quot;_2"/>
      <sheetName val="PABS,Site_info2"/>
      <sheetName val="Distribution_Table2"/>
      <sheetName val="Raw_data2"/>
      <sheetName val="Action_Item2"/>
      <sheetName val="Cashflow_Analysis1"/>
      <sheetName val="Attach_4-181"/>
      <sheetName val="SUM_1"/>
      <sheetName val="내역서_(∮ἀ嘆ɶ?᠀㬁?1"/>
      <sheetName val="광통신_견적내역서11"/>
      <sheetName val="리스크_분류체계1"/>
      <sheetName val="OIL_SEPARATOR1"/>
      <sheetName val="CATCH_BASIN1"/>
      <sheetName val="FW_Post_Indicator_Valve_24&quot;1"/>
      <sheetName val="FW_Post_Indicator_Valve_20&quot;1"/>
      <sheetName val="FW_Post_Indicator_Valve_6&quot;1"/>
      <sheetName val="Fire_Monitor_or_Hydrant_6&quot;_FDN1"/>
      <sheetName val="SUMP_VB1"/>
      <sheetName val="CLEANOUT_4&quot;1"/>
      <sheetName val="Not_reqd1"/>
      <sheetName val="호환성_보고서1"/>
      <sheetName val="11_자재단가1"/>
      <sheetName val="LIFE_&amp;_REP_PROVN1"/>
      <sheetName val="O&amp;M_CREW1"/>
      <sheetName val="Option"/>
      <sheetName val="Kodlamalar"/>
      <sheetName val="Kod_Location"/>
      <sheetName val="5.Cennik"/>
      <sheetName val="5_Cennik"/>
      <sheetName val="Powierzchnie"/>
      <sheetName val="Payment Certificate-1"/>
      <sheetName val="PCL-1"/>
      <sheetName val="Floor wet"/>
      <sheetName val="Floor Balcony"/>
      <sheetName val="Hard scape Floor"/>
      <sheetName val="P03 Skirting"/>
      <sheetName val="GF wall"/>
      <sheetName val="Kitchen Wall wet LIN-701"/>
      <sheetName val="Wall wet LIN-601 "/>
      <sheetName val="BOQ (2)"/>
      <sheetName val="Kitchen"/>
      <sheetName val="VO Schedule-1"/>
      <sheetName val="Fly-1"/>
      <sheetName val="HOLD AMOUNT"/>
      <sheetName val="Back Charge (2)"/>
      <sheetName val="Penalties-1"/>
      <sheetName val="Temporary Deductions-1 "/>
      <sheetName val="Contracharges Check list-1 "/>
      <sheetName val="PC 03"/>
      <sheetName val="Sheet7"/>
      <sheetName val="Measurement sheet"/>
      <sheetName val="Material Only"/>
      <sheetName val="Man power supply"/>
      <sheetName val="Camp Deduction"/>
      <sheetName val="CCL"/>
      <sheetName val="RefG"/>
      <sheetName val="IRR sponsor"/>
      <sheetName val="4-Lane bridge"/>
      <sheetName val="Insulation_Utl_Off"/>
      <sheetName val="Note_Piping"/>
      <sheetName val="List Equip"/>
      <sheetName val="MatCost"/>
      <sheetName val="Concrete"/>
      <sheetName val="Process C (1-166)"/>
      <sheetName val="TRUCK HAUL CYCLE-waste"/>
      <sheetName val="Existing PC Pavement"/>
      <sheetName val="Subgrade"/>
      <sheetName val="GAE8'97"/>
      <sheetName val="LLEGADA"/>
      <sheetName val="Sch.6"/>
      <sheetName val="DESBASTE"/>
      <sheetName val="Cash-Flow"/>
      <sheetName val="Master Data"/>
      <sheetName val="ind'l cp"/>
      <sheetName val="coutprod"/>
      <sheetName val="LAST UPDATE"/>
      <sheetName val="author_spending"/>
      <sheetName val="0.품의서(전체)"/>
      <sheetName val="3.부제O호표"/>
      <sheetName val="5.소모재료비"/>
      <sheetName val="8.시멘트제원표"/>
      <sheetName val="2.품제O호표"/>
      <sheetName val="변수데이타"/>
      <sheetName val="입고대장"/>
      <sheetName val="SK-정비동"/>
      <sheetName val="본부 SHOP"/>
      <sheetName val="사업부"/>
      <sheetName val="로디아"/>
      <sheetName val="#6 MDU 일반"/>
      <sheetName val="#6 MDU엄반장"/>
      <sheetName val="FCC일상"/>
      <sheetName val="오만기계배관"/>
      <sheetName val="#6MDU 기계"/>
      <sheetName val="SK동력"/>
      <sheetName val="SOHAR철골"/>
      <sheetName val="HOU COMP`"/>
      <sheetName val="태국ATC"/>
      <sheetName val="FCC OBL-SHOP"/>
      <sheetName val="NEW FCC OBL"/>
      <sheetName val="#4 MDU"/>
      <sheetName val="#6 SHOP"/>
      <sheetName val="NRC OBL-조연식"/>
      <sheetName val="PE합성"/>
      <sheetName val="GDS"/>
      <sheetName val="광양복합"/>
      <sheetName val="광양-신철균"/>
      <sheetName val="광양-조연식 반장"/>
      <sheetName val="25BL"/>
      <sheetName val="#5MDU REV"/>
      <sheetName val="육상시설"/>
      <sheetName val="EPDM재가동"/>
      <sheetName val="쿠웨이트"/>
      <sheetName val="노임정리"/>
      <sheetName val="인원"/>
      <sheetName val="인원(8월)"/>
      <sheetName val="직영"/>
      <sheetName val="일반"/>
      <sheetName val="비계"/>
      <sheetName val="비계(조은)"/>
      <sheetName val="비계(영동)"/>
      <sheetName val="배관"/>
      <sheetName val="제관"/>
      <sheetName val="배관LBO"/>
      <sheetName val="TD"/>
      <sheetName val="열교"/>
      <sheetName val="열비"/>
      <sheetName val="BLC"/>
      <sheetName val="토목"/>
      <sheetName val="LBO PROJECT"/>
      <sheetName val="PEL"/>
      <sheetName val="유형분류"/>
      <sheetName val="VENDOR LIST"/>
      <sheetName val="공통비"/>
      <sheetName val="BOP LINE LIST"/>
      <sheetName val="매출관리"/>
      <sheetName val="절단표"/>
      <sheetName val="Consortium VP"/>
      <sheetName val="Summary MONTH"/>
      <sheetName val="DESICON SUM"/>
      <sheetName val="DES TCF Rental"/>
      <sheetName val="DES TCF Maints pers"/>
      <sheetName val="DES TCF Heavy Equipment"/>
      <sheetName val="EQUIPMENT"/>
      <sheetName val="SECURITY"/>
      <sheetName val="SERVICES"/>
      <sheetName val="BANK BOND"/>
      <sheetName val="PHC WAREHOUSE - INFOONLY"/>
      <sheetName val="VENDORS"/>
      <sheetName val="CATERING CONTROL"/>
      <sheetName val="SUB CONTRACT"/>
      <sheetName val="SPDC - INFONLY"/>
      <sheetName val="VENDOR SCHEDUL"/>
      <sheetName val="VENDOR PRESENCE - COMM"/>
      <sheetName val="VENDOR PRESENCE - RECH"/>
      <sheetName val="VENDOR PRESENCE - COMM "/>
      <sheetName val="CONTRACT RATES"/>
      <sheetName val="내역서_(N___ 1"/>
      <sheetName val="공통부대비"/>
      <sheetName val="재공품기초자료"/>
      <sheetName val="하치장수불부"/>
      <sheetName val="산수배수"/>
      <sheetName val="PROGRAM"/>
      <sheetName val="CASHFLOW"/>
      <sheetName val="สรุปราคา"/>
      <sheetName val="Bill 4.7 Predestain Bridge "/>
      <sheetName val="Bill 4.7 Predestain"/>
      <sheetName val="1.1 FT type 1"/>
      <sheetName val="1.2 FT type 1A"/>
      <sheetName val="1.3 FT type 2"/>
      <sheetName val="1.4 FT type 3"/>
      <sheetName val="1.5 FT type 4"/>
      <sheetName val="2.1 CL Outside"/>
      <sheetName val="2.2 CL Inside"/>
      <sheetName val="2.3 CL Ramp"/>
      <sheetName val="3.1 CB Outside"/>
      <sheetName val="3.2 CB Inside"/>
      <sheetName val="4.Stair"/>
      <sheetName val="5.Ramp"/>
      <sheetName val="6.Handrail"/>
      <sheetName val="Invoice (Interim No.28)"/>
      <sheetName val="Cost Summary"/>
      <sheetName val="Direct Cost"/>
      <sheetName val="Direct Cost (2)"/>
      <sheetName val="Summary (3)"/>
      <sheetName val="Indirect Cost Summary"/>
      <sheetName val="CodeSheet"/>
      <sheetName val="CodeSheet(신2)"/>
      <sheetName val="내역서(실행)"/>
      <sheetName val="Equipt Rental"/>
      <sheetName val="CFA"/>
      <sheetName val="EQ"/>
      <sheetName val="EQ USED (CORRECTED)"/>
      <sheetName val="6BPRO"/>
      <sheetName val="2013电气概算 价目表 (营改增调整)"/>
      <sheetName val="06定额"/>
      <sheetName val="CERTIFICATE"/>
      <sheetName val="Rebar Constant"/>
      <sheetName val="Map"/>
      <sheetName val="CONCRETE TYPE"/>
      <sheetName val="실행대비"/>
      <sheetName val="Sheet"/>
      <sheetName val="Statprod gab"/>
      <sheetName val="L 1"/>
      <sheetName val="External Issues"/>
      <sheetName val="BSD_᯷㧓"/>
      <sheetName val="Tender_data"/>
      <sheetName val="Scheme_Area_Details_Block___C2"/>
      <sheetName val="Cash_Flow"/>
      <sheetName val="5__월별투입내역서"/>
      <sheetName val="GM_000"/>
      <sheetName val="1_설계기준"/>
      <sheetName val="일위대가_"/>
      <sheetName val="MOD-MOI-DOT"/>
      <sheetName val="EQUI-CONS"/>
      <sheetName val="기준표"/>
      <sheetName val="Equip_Mstr"/>
      <sheetName val="Equip_Mstr FOR 3A1"/>
      <sheetName val="Welder"/>
      <sheetName val="예정(3)"/>
      <sheetName val="PIPE"/>
      <sheetName val="기초견적가"/>
      <sheetName val="TANK"/>
      <sheetName val="SG"/>
      <sheetName val="포장복구집계"/>
      <sheetName val="간선계산"/>
      <sheetName val="AS복구"/>
      <sheetName val="2000년1차"/>
      <sheetName val="DATE"/>
      <sheetName val="ITEM"/>
      <sheetName val="일반공사"/>
      <sheetName val="터널조도"/>
      <sheetName val="노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총괄내역서"/>
      <sheetName val="변수값"/>
      <sheetName val="청천내"/>
      <sheetName val="요율"/>
      <sheetName val="2공구하도급내역서"/>
      <sheetName val="기계경비(시간당)"/>
      <sheetName val="시설물"/>
      <sheetName val="연결임시"/>
      <sheetName val="구조물공"/>
      <sheetName val="부대tu"/>
      <sheetName val="중기조종사 단위단가"/>
      <sheetName val="9509"/>
      <sheetName val="투찰추정"/>
      <sheetName val="하부철근수량"/>
      <sheetName val="JUCKEYK"/>
      <sheetName val="식재출력용"/>
      <sheetName val="부대공"/>
      <sheetName val="가로등내역서"/>
      <sheetName val="램머"/>
      <sheetName val="저"/>
      <sheetName val="Baby일위대가"/>
      <sheetName val="45,46"/>
      <sheetName val="노무비"/>
      <sheetName val="지급자재"/>
      <sheetName val="노무비단가"/>
      <sheetName val="관리,공감"/>
      <sheetName val="입찰"/>
      <sheetName val="원가계산서"/>
      <sheetName val="산출내역서"/>
      <sheetName val="4차원가계산서"/>
      <sheetName val="중기상차"/>
      <sheetName val="단가결정"/>
      <sheetName val="유지관리"/>
      <sheetName val="단가산출"/>
      <sheetName val="9GNG운반"/>
      <sheetName val="내역아"/>
      <sheetName val="원가서"/>
      <sheetName val="여과지동"/>
      <sheetName val="울타리"/>
      <sheetName val="기초자료"/>
      <sheetName val="자재대"/>
      <sheetName val="조명율표"/>
      <sheetName val="재료"/>
      <sheetName val="200"/>
      <sheetName val="공정코드"/>
      <sheetName val="토공"/>
      <sheetName val="총괄-1"/>
      <sheetName val="도급"/>
      <sheetName val="포장공"/>
      <sheetName val="설 계"/>
      <sheetName val="현경"/>
      <sheetName val="소야공정계획표"/>
      <sheetName val="내역서_耰&quot;_x0000__x0006"/>
      <sheetName val="내역서_耰&quot;_x00006"/>
      <sheetName val="내역서_耰&quot;_x005f6"/>
      <sheetName val="name"/>
      <sheetName val="tblg denda"/>
      <sheetName val="304-06"/>
      <sheetName val="Sheet307"/>
      <sheetName val="Sheet358"/>
      <sheetName val="Sheet359"/>
      <sheetName val="Sheet360"/>
      <sheetName val="Sheet361"/>
      <sheetName val="Sheet362"/>
      <sheetName val="Sheet363"/>
      <sheetName val="Sheet364"/>
      <sheetName val="Sheet365"/>
      <sheetName val="Sheet366"/>
      <sheetName val="Sheet367"/>
      <sheetName val="Sheet368"/>
      <sheetName val="Sheet369"/>
      <sheetName val="Sheet370"/>
      <sheetName val="Sheet371"/>
      <sheetName val="Sheet372"/>
      <sheetName val="Sheet373"/>
      <sheetName val=" 토목 처리장도급내역서 "/>
      <sheetName val="สรุปยอดเหล็กตาม Cost Record VY "/>
      <sheetName val="แนบ PR"/>
      <sheetName val="OR21 Final Forecast Rev.2"/>
      <sheetName val="Summary Forecast Budget 1&amp;2"/>
      <sheetName val="Summary Forecast Budget Rev 2"/>
      <sheetName val="Backup OR21 "/>
      <sheetName val="Budget for ENT"/>
      <sheetName val="ADJ. D-Wall&amp;BR Ent. Rev.2.1"/>
      <sheetName val="Rebar+Conพื้น Waste10%"/>
      <sheetName val="Backup D-Wall Ent. 13.07.19"/>
      <sheetName val="Backup BR.ENT. 13.07.19"/>
      <sheetName val="Final Forecast 72111"/>
      <sheetName val="IMP OR21 2019.07.11"/>
      <sheetName val="Concrete 72112"/>
      <sheetName val="หินเกล็ด "/>
      <sheetName val="เปรียบเทียบBudget BR."/>
      <sheetName val="ADJ. BR Ent. Rev.2.1 (2)"/>
      <sheetName val="แผนงานBarrette Pile"/>
      <sheetName val="BOQ  VI 03.09.19 "/>
      <sheetName val="Backup BR.BMA"/>
      <sheetName val="Sum Budget&amp;Rev.1"/>
      <sheetName val="Sum Budget Rev.1"/>
      <sheetName val="Sum Budget&amp;Rev.1_Rebar"/>
      <sheetName val="Sum Budget Rev 2_Rebar"/>
      <sheetName val="Rebar+Conพื้น Waste10% Rev.00"/>
      <sheetName val="Rebar+Conพื้น Waste10% Rev.01 "/>
      <sheetName val="Equip Rev.00 Budget"/>
      <sheetName val="Budget Waterpoofing"/>
      <sheetName val="FAB별"/>
      <sheetName val="Quotation"/>
      <sheetName val="ABB Summary"/>
      <sheetName val="Man power rate"/>
      <sheetName val="Const equip rate"/>
      <sheetName val="01-Gang Rate &amp; Info"/>
      <sheetName val="02-Precal"/>
      <sheetName val="03-WBS_IA-EI-OF-751-01-0202"/>
      <sheetName val="04-CA"/>
      <sheetName val="05-Sum Cost"/>
      <sheetName val="06-Indirect Loading"/>
      <sheetName val="07-Heavy Equipment"/>
      <sheetName val="08-RR Check List"/>
      <sheetName val="09-THABB"/>
      <sheetName val="10-FD33"/>
      <sheetName val="11-IndustryUsage"/>
      <sheetName val="12-ServiceCategory"/>
      <sheetName val="13-ChannelClass"/>
      <sheetName val="15-Master"/>
      <sheetName val="1) Risk and Opportunities"/>
      <sheetName val="2) Full Cost Calculation"/>
      <sheetName val="FxExchangeRatesBudget"/>
      <sheetName val="Budget"/>
      <sheetName val="Vehicle Log"/>
      <sheetName val="Garph Work-Cost"/>
      <sheetName val="견적의뢰"/>
      <sheetName val="InsertListDrawing 1 "/>
      <sheetName val="InD Mpower"/>
      <sheetName val="ANAL"/>
      <sheetName val="내역서_耰&quot;_x0000__x0000_"/>
      <sheetName val="내역서_耰&quot;_x0000__x0000_1"/>
      <sheetName val="내역서_耰&quot;_x0000__x0000_2"/>
      <sheetName val="내역서_耰&quot;_x0000__x0000_3"/>
      <sheetName val="내역서_耰&quot;_x0000__x0000_4"/>
      <sheetName val="내역서_耰&quot;_x0000__x0000_5"/>
      <sheetName val="내역서 耰&quot;_x0000_"/>
      <sheetName val="내역서_耰&quot;_x0000__x00001"/>
      <sheetName val="내역서_耰&quot;_x0000_"/>
      <sheetName val="_x0000__x0004_"/>
      <sheetName val="내역서_耰&quot;7"/>
      <sheetName val="내역서_耰&quot;_x0000"/>
      <sheetName val="GWC"/>
      <sheetName val="NWC"/>
    </sheetNames>
    <sheetDataSet>
      <sheetData sheetId="0"/>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refreshError="1"/>
      <sheetData sheetId="814" refreshError="1"/>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sheetData sheetId="876"/>
      <sheetData sheetId="877"/>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refreshError="1"/>
      <sheetData sheetId="1514" refreshError="1"/>
      <sheetData sheetId="1515" refreshError="1"/>
      <sheetData sheetId="1516" refreshError="1"/>
      <sheetData sheetId="1517" refreshError="1"/>
      <sheetData sheetId="1518" refreshError="1"/>
      <sheetData sheetId="1519"/>
      <sheetData sheetId="1520" refreshError="1"/>
      <sheetData sheetId="1521" refreshError="1"/>
      <sheetData sheetId="1522" refreshError="1"/>
      <sheetData sheetId="1523"/>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sheetData sheetId="1860"/>
      <sheetData sheetId="1861"/>
      <sheetData sheetId="1862"/>
      <sheetData sheetId="1863"/>
      <sheetData sheetId="1864"/>
      <sheetData sheetId="1865"/>
      <sheetData sheetId="1866"/>
      <sheetData sheetId="1867"/>
      <sheetData sheetId="1868"/>
      <sheetData sheetId="1869"/>
      <sheetData sheetId="1870" refreshError="1"/>
      <sheetData sheetId="1871" refreshError="1"/>
      <sheetData sheetId="1872" refreshError="1"/>
      <sheetData sheetId="1873"/>
      <sheetData sheetId="1874"/>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refreshError="1"/>
      <sheetData sheetId="2155" refreshError="1"/>
      <sheetData sheetId="2156" refreshError="1"/>
      <sheetData sheetId="2157" refreshError="1"/>
      <sheetData sheetId="2158" refreshError="1"/>
      <sheetData sheetId="2159"/>
      <sheetData sheetId="2160"/>
      <sheetData sheetId="2161"/>
      <sheetData sheetId="2162" refreshError="1"/>
      <sheetData sheetId="2163" refreshError="1"/>
      <sheetData sheetId="2164" refreshError="1"/>
      <sheetData sheetId="2165" refreshError="1"/>
      <sheetData sheetId="2166" refreshError="1"/>
      <sheetData sheetId="2167"/>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sheetData sheetId="2219" refreshError="1"/>
      <sheetData sheetId="2220" refreshError="1"/>
      <sheetData sheetId="2221" refreshError="1"/>
      <sheetData sheetId="2222" refreshError="1"/>
      <sheetData sheetId="2223" refreshError="1"/>
      <sheetData sheetId="2224" refreshError="1"/>
      <sheetData sheetId="2225" refreshError="1"/>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refreshError="1"/>
      <sheetData sheetId="2427" refreshError="1"/>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sheetData sheetId="2586"/>
      <sheetData sheetId="2587" refreshError="1"/>
      <sheetData sheetId="2588" refreshError="1"/>
      <sheetData sheetId="2589" refreshError="1"/>
      <sheetData sheetId="2590" refreshError="1"/>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sheetData sheetId="2603" refreshError="1"/>
      <sheetData sheetId="2604" refreshError="1"/>
      <sheetData sheetId="2605" refreshError="1"/>
      <sheetData sheetId="2606" refreshError="1"/>
      <sheetData sheetId="2607"/>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sheetData sheetId="2622"/>
      <sheetData sheetId="2623" refreshError="1"/>
      <sheetData sheetId="2624" refreshError="1"/>
      <sheetData sheetId="2625"/>
      <sheetData sheetId="2626" refreshError="1"/>
      <sheetData sheetId="2627" refreshError="1"/>
      <sheetData sheetId="2628" refreshError="1"/>
      <sheetData sheetId="2629" refreshError="1"/>
      <sheetData sheetId="2630" refreshError="1"/>
      <sheetData sheetId="2631" refreshError="1"/>
      <sheetData sheetId="2632" refreshError="1"/>
      <sheetData sheetId="2633"/>
      <sheetData sheetId="2634"/>
      <sheetData sheetId="2635"/>
      <sheetData sheetId="2636"/>
      <sheetData sheetId="2637"/>
      <sheetData sheetId="2638"/>
      <sheetData sheetId="2639"/>
      <sheetData sheetId="2640" refreshError="1"/>
      <sheetData sheetId="2641"/>
      <sheetData sheetId="2642"/>
      <sheetData sheetId="2643"/>
      <sheetData sheetId="2644"/>
      <sheetData sheetId="2645"/>
      <sheetData sheetId="2646" refreshError="1"/>
      <sheetData sheetId="2647" refreshError="1"/>
      <sheetData sheetId="2648" refreshError="1"/>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sheetData sheetId="2692"/>
      <sheetData sheetId="2693"/>
      <sheetData sheetId="2694"/>
      <sheetData sheetId="2695" refreshError="1"/>
      <sheetData sheetId="2696" refreshError="1"/>
      <sheetData sheetId="2697" refreshError="1"/>
      <sheetData sheetId="2698"/>
      <sheetData sheetId="2699"/>
      <sheetData sheetId="2700"/>
      <sheetData sheetId="2701" refreshError="1"/>
      <sheetData sheetId="2702" refreshError="1"/>
      <sheetData sheetId="2703"/>
      <sheetData sheetId="2704"/>
      <sheetData sheetId="2705"/>
      <sheetData sheetId="2706"/>
      <sheetData sheetId="2707"/>
      <sheetData sheetId="2708"/>
      <sheetData sheetId="2709" refreshError="1"/>
      <sheetData sheetId="2710" refreshError="1"/>
      <sheetData sheetId="2711"/>
      <sheetData sheetId="2712"/>
      <sheetData sheetId="2713"/>
      <sheetData sheetId="2714"/>
      <sheetData sheetId="2715" refreshError="1"/>
      <sheetData sheetId="2716" refreshError="1"/>
      <sheetData sheetId="2717" refreshError="1"/>
      <sheetData sheetId="2718"/>
      <sheetData sheetId="2719"/>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sheetData sheetId="2744"/>
      <sheetData sheetId="2745"/>
      <sheetData sheetId="2746"/>
      <sheetData sheetId="2747" refreshError="1"/>
      <sheetData sheetId="2748"/>
      <sheetData sheetId="2749" refreshError="1"/>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refreshError="1"/>
      <sheetData sheetId="3087"/>
      <sheetData sheetId="3088" refreshError="1"/>
      <sheetData sheetId="3089" refreshError="1"/>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refreshError="1"/>
      <sheetData sheetId="3112" refreshError="1"/>
      <sheetData sheetId="3113" refreshError="1"/>
      <sheetData sheetId="3114" refreshError="1"/>
      <sheetData sheetId="3115"/>
      <sheetData sheetId="3116" refreshError="1"/>
      <sheetData sheetId="3117" refreshError="1"/>
      <sheetData sheetId="3118" refreshError="1"/>
      <sheetData sheetId="3119" refreshError="1"/>
      <sheetData sheetId="3120" refreshError="1"/>
      <sheetData sheetId="3121" refreshError="1"/>
      <sheetData sheetId="3122"/>
      <sheetData sheetId="3123"/>
      <sheetData sheetId="3124"/>
      <sheetData sheetId="3125"/>
      <sheetData sheetId="3126"/>
      <sheetData sheetId="3127"/>
      <sheetData sheetId="3128"/>
      <sheetData sheetId="3129"/>
      <sheetData sheetId="3130"/>
      <sheetData sheetId="3131"/>
      <sheetData sheetId="3132" refreshError="1"/>
      <sheetData sheetId="3133" refreshError="1"/>
      <sheetData sheetId="3134" refreshError="1"/>
      <sheetData sheetId="3135"/>
      <sheetData sheetId="3136"/>
      <sheetData sheetId="3137" refreshError="1"/>
      <sheetData sheetId="3138"/>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refreshError="1"/>
      <sheetData sheetId="3159" refreshError="1"/>
      <sheetData sheetId="3160" refreshError="1"/>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refreshError="1"/>
      <sheetData sheetId="3289" refreshError="1"/>
      <sheetData sheetId="3290" refreshError="1"/>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refreshError="1"/>
      <sheetData sheetId="3524" refreshError="1"/>
      <sheetData sheetId="3525" refreshError="1"/>
      <sheetData sheetId="3526" refreshError="1"/>
      <sheetData sheetId="3527" refreshError="1"/>
      <sheetData sheetId="3528" refreshError="1"/>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refreshError="1"/>
      <sheetData sheetId="3656" refreshError="1"/>
      <sheetData sheetId="3657"/>
      <sheetData sheetId="3658"/>
      <sheetData sheetId="3659" refreshError="1"/>
      <sheetData sheetId="3660" refreshError="1"/>
      <sheetData sheetId="3661" refreshError="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sheetData sheetId="3704"/>
      <sheetData sheetId="3705"/>
      <sheetData sheetId="3706"/>
      <sheetData sheetId="3707"/>
      <sheetData sheetId="3708"/>
      <sheetData sheetId="3709"/>
      <sheetData sheetId="3710"/>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refreshError="1"/>
      <sheetData sheetId="3818" refreshError="1"/>
      <sheetData sheetId="3819" refreshError="1"/>
      <sheetData sheetId="3820"/>
      <sheetData sheetId="3821"/>
      <sheetData sheetId="3822"/>
      <sheetData sheetId="3823"/>
      <sheetData sheetId="3824"/>
      <sheetData sheetId="3825"/>
      <sheetData sheetId="3826"/>
      <sheetData sheetId="3827"/>
      <sheetData sheetId="3828"/>
      <sheetData sheetId="3829" refreshError="1"/>
      <sheetData sheetId="3830"/>
      <sheetData sheetId="3831" refreshError="1"/>
      <sheetData sheetId="3832" refreshError="1"/>
      <sheetData sheetId="3833" refreshError="1"/>
      <sheetData sheetId="3834" refreshError="1"/>
      <sheetData sheetId="3835" refreshError="1"/>
      <sheetData sheetId="3836"/>
      <sheetData sheetId="3837"/>
      <sheetData sheetId="3838"/>
      <sheetData sheetId="3839"/>
      <sheetData sheetId="3840"/>
      <sheetData sheetId="3841"/>
      <sheetData sheetId="3842"/>
      <sheetData sheetId="3843"/>
      <sheetData sheetId="3844"/>
      <sheetData sheetId="3845" refreshError="1"/>
      <sheetData sheetId="3846" refreshError="1"/>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refreshError="1"/>
      <sheetData sheetId="3869" refreshError="1"/>
      <sheetData sheetId="3870" refreshError="1"/>
      <sheetData sheetId="387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sheetData sheetId="3885"/>
      <sheetData sheetId="3886"/>
      <sheetData sheetId="3887" refreshError="1"/>
      <sheetData sheetId="3888"/>
      <sheetData sheetId="3889" refreshError="1"/>
      <sheetData sheetId="3890"/>
      <sheetData sheetId="3891" refreshError="1"/>
      <sheetData sheetId="3892" refreshError="1"/>
      <sheetData sheetId="3893" refreshError="1"/>
      <sheetData sheetId="389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 Details"/>
      <sheetName val="."/>
      <sheetName val="Final Tender"/>
      <sheetName val="Sch A-Viaduct"/>
      <sheetName val="Station for phy s curve"/>
      <sheetName val="for phy s curve viaduct"/>
      <sheetName val="Rev Cash Flow"/>
      <sheetName val="fin S Curve"/>
      <sheetName val="for phy s curve FOB"/>
      <sheetName val="for phy s curve sch B"/>
      <sheetName val="Budget"/>
      <sheetName val="Sch A - Typ Station "/>
      <sheetName val="R-Stations"/>
      <sheetName val="FOB"/>
      <sheetName val=","/>
      <sheetName val=";"/>
      <sheetName val="Sch B"/>
      <sheetName val="Strip Plan"/>
      <sheetName val="Major Items"/>
      <sheetName val="Cost of equip,fabrication"/>
      <sheetName val="Schedule"/>
      <sheetName val="Late start"/>
      <sheetName val="early start"/>
      <sheetName val="Q-INP"/>
      <sheetName val="Q-Abstract"/>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BCWS-CTC"/>
      <sheetName val="CTC Summary"/>
      <sheetName val="BCWP"/>
      <sheetName val="Site &amp; Administration Cost"/>
      <sheetName val="EVM1"/>
      <sheetName val="EVM2"/>
      <sheetName val="EVM3"/>
      <sheetName val="EVM4A"/>
      <sheetName val="EVM5"/>
      <sheetName val="EVM5- Revised"/>
      <sheetName val="Proj_Details"/>
      <sheetName val="_"/>
      <sheetName val="Final_Tender"/>
      <sheetName val="Sch_A-Viaduct"/>
      <sheetName val="Station_for_phy_s_curve"/>
      <sheetName val="for_phy_s_curve_viaduct"/>
      <sheetName val="Rev_Cash_Flow"/>
      <sheetName val="fin_S_Curve"/>
      <sheetName val="for_phy_s_curve_FOB"/>
      <sheetName val="for_phy_s_curve_sch_B"/>
      <sheetName val="Sch_A_-_Typ_Station_"/>
      <sheetName val="Sch_B"/>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CTC_Summary"/>
      <sheetName val="Site_&amp;_Administration_Cost"/>
      <sheetName val="EVM5-_Revised"/>
      <sheetName val="Proj_Details1"/>
      <sheetName val="_1"/>
      <sheetName val="Final_Tender1"/>
      <sheetName val="Sch_A-Viaduct1"/>
      <sheetName val="Station_for_phy_s_curve1"/>
      <sheetName val="for_phy_s_curve_viaduct1"/>
      <sheetName val="Rev_Cash_Flow1"/>
      <sheetName val="fin_S_Curve1"/>
      <sheetName val="for_phy_s_curve_FOB1"/>
      <sheetName val="for_phy_s_curve_sch_B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CTC_Summary1"/>
      <sheetName val="Site_&amp;_Administration_Cost1"/>
      <sheetName val="EVM5-_Revised1"/>
      <sheetName val="Copy of for DSM"/>
      <sheetName val="PO Status"/>
      <sheetName val="Analysis"/>
      <sheetName val="Inputs &amp; Summary Output"/>
      <sheetName val="Broad Refresher Model"/>
      <sheetName val="SPT vs PHI"/>
      <sheetName val="LTG-STG"/>
      <sheetName val="Sheet1"/>
      <sheetName val="Validation"/>
      <sheetName val="TMRS"/>
      <sheetName val="산근"/>
      <sheetName val="VARIABLE"/>
      <sheetName val="CASHFLOWS"/>
      <sheetName val="Evaluate"/>
      <sheetName val="Eq. Mobilization"/>
      <sheetName val="Anal"/>
      <sheetName val="Rate Analysis"/>
      <sheetName val="Section_by_layers_o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row r="4">
          <cell r="C4" t="str">
            <v>No's</v>
          </cell>
        </row>
        <row r="12">
          <cell r="F12">
            <v>11336500</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4">
          <cell r="C4" t="str">
            <v>No's</v>
          </cell>
        </row>
      </sheetData>
      <sheetData sheetId="80">
        <row r="4">
          <cell r="C4" t="str">
            <v>No's</v>
          </cell>
        </row>
      </sheetData>
      <sheetData sheetId="81">
        <row r="4">
          <cell r="C4" t="str">
            <v>No's</v>
          </cell>
        </row>
      </sheetData>
      <sheetData sheetId="82">
        <row r="4">
          <cell r="C4" t="str">
            <v>No's</v>
          </cell>
        </row>
      </sheetData>
      <sheetData sheetId="83">
        <row r="4">
          <cell r="C4" t="str">
            <v>No's</v>
          </cell>
        </row>
      </sheetData>
      <sheetData sheetId="84">
        <row r="4">
          <cell r="C4" t="str">
            <v>No's</v>
          </cell>
        </row>
      </sheetData>
      <sheetData sheetId="85">
        <row r="4">
          <cell r="C4" t="str">
            <v>No's</v>
          </cell>
        </row>
      </sheetData>
      <sheetData sheetId="86">
        <row r="4">
          <cell r="C4" t="str">
            <v>No's</v>
          </cell>
        </row>
      </sheetData>
      <sheetData sheetId="87">
        <row r="4">
          <cell r="C4" t="str">
            <v>No's</v>
          </cell>
        </row>
      </sheetData>
      <sheetData sheetId="88">
        <row r="4">
          <cell r="C4" t="str">
            <v>No's</v>
          </cell>
        </row>
      </sheetData>
      <sheetData sheetId="89">
        <row r="4">
          <cell r="C4" t="str">
            <v>No's</v>
          </cell>
        </row>
      </sheetData>
      <sheetData sheetId="90">
        <row r="4">
          <cell r="C4" t="str">
            <v>No's</v>
          </cell>
        </row>
      </sheetData>
      <sheetData sheetId="91">
        <row r="4">
          <cell r="C4" t="str">
            <v>No's</v>
          </cell>
        </row>
      </sheetData>
      <sheetData sheetId="92">
        <row r="4">
          <cell r="C4" t="str">
            <v>No's</v>
          </cell>
        </row>
      </sheetData>
      <sheetData sheetId="93">
        <row r="4">
          <cell r="C4" t="str">
            <v>No's</v>
          </cell>
        </row>
      </sheetData>
      <sheetData sheetId="94">
        <row r="4">
          <cell r="C4" t="str">
            <v>No's</v>
          </cell>
        </row>
      </sheetData>
      <sheetData sheetId="95">
        <row r="4">
          <cell r="C4" t="str">
            <v>No's</v>
          </cell>
        </row>
      </sheetData>
      <sheetData sheetId="96">
        <row r="4">
          <cell r="C4" t="str">
            <v>No's</v>
          </cell>
        </row>
      </sheetData>
      <sheetData sheetId="97">
        <row r="4">
          <cell r="C4" t="str">
            <v>No's</v>
          </cell>
        </row>
      </sheetData>
      <sheetData sheetId="98">
        <row r="4">
          <cell r="C4" t="str">
            <v>No's</v>
          </cell>
        </row>
      </sheetData>
      <sheetData sheetId="99">
        <row r="4">
          <cell r="C4" t="str">
            <v>No's</v>
          </cell>
        </row>
      </sheetData>
      <sheetData sheetId="100">
        <row r="4">
          <cell r="C4" t="str">
            <v>No's</v>
          </cell>
        </row>
      </sheetData>
      <sheetData sheetId="101">
        <row r="4">
          <cell r="C4" t="str">
            <v>No's</v>
          </cell>
        </row>
      </sheetData>
      <sheetData sheetId="102">
        <row r="4">
          <cell r="C4" t="str">
            <v>No's</v>
          </cell>
        </row>
      </sheetData>
      <sheetData sheetId="103">
        <row r="4">
          <cell r="C4" t="str">
            <v>No's</v>
          </cell>
        </row>
      </sheetData>
      <sheetData sheetId="104">
        <row r="4">
          <cell r="C4" t="str">
            <v>No's</v>
          </cell>
        </row>
      </sheetData>
      <sheetData sheetId="105">
        <row r="4">
          <cell r="C4" t="str">
            <v>No's</v>
          </cell>
        </row>
      </sheetData>
      <sheetData sheetId="106">
        <row r="4">
          <cell r="C4" t="str">
            <v>No's</v>
          </cell>
        </row>
      </sheetData>
      <sheetData sheetId="107">
        <row r="4">
          <cell r="C4" t="str">
            <v>No's</v>
          </cell>
        </row>
      </sheetData>
      <sheetData sheetId="108">
        <row r="4">
          <cell r="C4" t="str">
            <v>No's</v>
          </cell>
        </row>
      </sheetData>
      <sheetData sheetId="109">
        <row r="4">
          <cell r="C4" t="str">
            <v>No's</v>
          </cell>
        </row>
      </sheetData>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5"/>
      <sheetName val="PRSH"/>
      <sheetName val="Form 6"/>
      <sheetName val="BQMPALOC"/>
      <sheetName val="Ins &amp; Bonds"/>
      <sheetName val="Site facilities"/>
      <sheetName val="Clients Requirements"/>
      <sheetName val="PointNo.5"/>
      <sheetName val="Costing"/>
      <sheetName val="Ratio"/>
      <sheetName val="S &amp; A"/>
      <sheetName val="MG"/>
      <sheetName val="SPT vs PHI"/>
      <sheetName val="MASTER_RATE ANALYSIS"/>
      <sheetName val="대비표"/>
      <sheetName val="jobhist"/>
      <sheetName val="P-Ins &amp; Bonds"/>
      <sheetName val="P Staff fac"/>
      <sheetName val="Evaluate"/>
    </sheetNames>
    <sheetDataSet>
      <sheetData sheetId="0">
        <row r="17">
          <cell r="F17">
            <v>59300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ummary"/>
      <sheetName val="01"/>
      <sheetName val="02"/>
      <sheetName val="03"/>
      <sheetName val="04"/>
      <sheetName val="05"/>
      <sheetName val="06"/>
      <sheetName val="07"/>
      <sheetName val="08"/>
      <sheetName val="09"/>
      <sheetName val="PRELIM5"/>
    </sheetNames>
    <sheetDataSet>
      <sheetData sheetId="0" refreshError="1"/>
      <sheetData sheetId="1" refreshError="1"/>
      <sheetData sheetId="2">
        <row r="91">
          <cell r="I91">
            <v>0</v>
          </cell>
        </row>
      </sheetData>
      <sheetData sheetId="3">
        <row r="53">
          <cell r="I53">
            <v>0</v>
          </cell>
        </row>
      </sheetData>
      <sheetData sheetId="4">
        <row r="27">
          <cell r="I27">
            <v>0</v>
          </cell>
        </row>
      </sheetData>
      <sheetData sheetId="5">
        <row r="103">
          <cell r="I103">
            <v>0</v>
          </cell>
        </row>
      </sheetData>
      <sheetData sheetId="6"/>
      <sheetData sheetId="7" refreshError="1"/>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02"/>
      <sheetName val="03"/>
      <sheetName val="04"/>
      <sheetName val="05"/>
      <sheetName val="PACK (B)"/>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Evaluate"/>
      <sheetName val="WTP"/>
      <sheetName val="structurewise"/>
      <sheetName val="balance Work"/>
      <sheetName val="final abstract"/>
      <sheetName val="일위대가"/>
      <sheetName val="LOCAL RATES"/>
      <sheetName val="월별"/>
      <sheetName val="SAP架設-2005.12.31"/>
      <sheetName val="data"/>
      <sheetName val="C &amp; G RHS"/>
      <sheetName val="공사비집계"/>
      <sheetName val="SAP架設-2005_12_31"/>
      <sheetName val="Material "/>
      <sheetName val="S-Curve (2)"/>
      <sheetName val="Materials Cost(PCC)"/>
      <sheetName val="BOQ"/>
      <sheetName val="Final Basic rate"/>
      <sheetName val="Labour"/>
      <sheetName val="Steel-Circular"/>
      <sheetName val="Materials Cost"/>
      <sheetName val="REL"/>
      <sheetName val="21-Rate Analysis-1"/>
      <sheetName val="SOR"/>
      <sheetName val="Analysis"/>
      <sheetName val="Process"/>
      <sheetName val="Back"/>
      <sheetName val="GC-15"/>
      <sheetName val="balance_Work"/>
      <sheetName val="ICICI"/>
      <sheetName val="HDFC"/>
      <sheetName val="90101"/>
      <sheetName val="A"/>
      <sheetName val="Coalmine"/>
      <sheetName val="Man"/>
      <sheetName val="Rate Analysis"/>
      <sheetName val="Chiet tinh dz35"/>
      <sheetName val=""/>
      <sheetName val="SAP架設-2005_12_311"/>
      <sheetName val="C_&amp;_G_RHS"/>
      <sheetName val="Materials_Cost(PCC)"/>
      <sheetName val="LOCAL_RATES"/>
      <sheetName val="S-Curve_(2)"/>
      <sheetName val="final_abstract"/>
      <sheetName val="Material_"/>
      <sheetName val="pile Fabrication"/>
      <sheetName val="JUN'03"/>
      <sheetName val="S25EQPoutrep"/>
      <sheetName val="S12EQPhrss"/>
      <sheetName val="S11EQPnorm"/>
      <sheetName val="S14spares"/>
      <sheetName val="S13cons"/>
      <sheetName val="HSD LUB "/>
      <sheetName val="JULY'03"/>
      <sheetName val="Graph"/>
      <sheetName val="Basicrates"/>
      <sheetName val="Closing"/>
      <sheetName val="Risk Te. Co."/>
      <sheetName val="Informa."/>
      <sheetName val="Bank Guarantee"/>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Final_Basic_rate"/>
      <sheetName val="Materials_Cost"/>
      <sheetName val="Material_1"/>
      <sheetName val="21-Rate_Analysis-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Mix Design"/>
      <sheetName val="doq-1 DOQ Culvert"/>
      <sheetName val="UNP-NCW "/>
      <sheetName val="Debit_RMC"/>
      <sheetName val="MAIN"/>
      <sheetName val="9.Major Bridge"/>
      <sheetName val="8. ROB"/>
      <sheetName val="10.Minor Structure"/>
      <sheetName val="7. FLYOVER"/>
      <sheetName val="ABSTRACT"/>
      <sheetName val="2. Earthwork"/>
      <sheetName val="FORM-W3"/>
      <sheetName val="Machinery"/>
      <sheetName val="Material"/>
      <sheetName val="Supply_RMC"/>
      <sheetName val="FitOutConfCentre"/>
      <sheetName val="Database"/>
      <sheetName val="schedule nos"/>
      <sheetName val="section"/>
      <sheetName val="P-Ins &amp; Bonds"/>
      <sheetName val="cul-invSUBMITTED"/>
      <sheetName val="DETAILED  BOQ"/>
      <sheetName val="foundation(V)"/>
      <sheetName val="PLAN_FEB97"/>
      <sheetName val="Risk_Te__Co_"/>
      <sheetName val="Informa_"/>
      <sheetName val="0"/>
      <sheetName val="CUM-Mar07"/>
      <sheetName val="CRM"/>
      <sheetName val="A3"/>
      <sheetName val="BUD 07-08"/>
      <sheetName val="HIDE"/>
      <sheetName val="XL"/>
      <sheetName val="01"/>
      <sheetName val="02"/>
      <sheetName val="03"/>
      <sheetName val="04"/>
      <sheetName val="Materials "/>
      <sheetName val="MAchinery(R1)"/>
      <sheetName val="MAINBS1"/>
      <sheetName val="02.10.06"/>
      <sheetName val="01.11.2004"/>
      <sheetName val="SCHEDULE"/>
      <sheetName val="Anggaran"/>
      <sheetName val="220Kv (2)"/>
      <sheetName val="eb"/>
      <sheetName val="ult"/>
      <sheetName val="fp"/>
      <sheetName val="USB 1"/>
      <sheetName val="PlazaElec"/>
      <sheetName val="MN T.B."/>
      <sheetName val="horizontal"/>
      <sheetName val="A.O.R."/>
      <sheetName val="ENCL9"/>
      <sheetName val="Ave.wtd.rates"/>
      <sheetName val="Data Validation"/>
      <sheetName val="C5TRAFFIC"/>
      <sheetName val="C8"/>
      <sheetName val="Progressin Next mon-AP-17"/>
      <sheetName val="GWC"/>
      <sheetName val="NWC"/>
      <sheetName val="Assum"/>
      <sheetName val="F4-F7"/>
      <sheetName val="SPT vs PHI"/>
      <sheetName val="Input Data"/>
      <sheetName val="Input Data R"/>
      <sheetName val="Input Data F"/>
      <sheetName val="Improvements"/>
      <sheetName val="factor "/>
      <sheetName val="upa"/>
      <sheetName val="budget"/>
      <sheetName val="RIP1"/>
      <sheetName val="CIT(1)"/>
      <sheetName val="List"/>
      <sheetName val="S1BOQ"/>
      <sheetName val="PMS"/>
      <sheetName val="Jobwise"/>
      <sheetName val="Data 1"/>
      <sheetName val="FT-05-02IsoBOM"/>
      <sheetName val="det_est"/>
      <sheetName val="CPIPE"/>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Anal"/>
      <sheetName val="BLK2"/>
      <sheetName val="BLK3"/>
      <sheetName val="E &amp; R"/>
      <sheetName val="radar"/>
      <sheetName val="UG"/>
      <sheetName val="SUPPORT1"/>
      <sheetName val="Rate_Analysis"/>
      <sheetName val="mlead"/>
      <sheetName val="abs road"/>
      <sheetName val="Abs_CD_2"/>
      <sheetName val="RMR"/>
      <sheetName val="coverpage"/>
      <sheetName val="road est"/>
      <sheetName val="Road data"/>
      <sheetName val="ECV"/>
      <sheetName val="發包單價差-車站組鋼筋"/>
      <sheetName val="PRELIM5"/>
      <sheetName val="Voucher"/>
      <sheetName val="Fee Rate Summary"/>
      <sheetName val="Analysis-NH-Roads"/>
      <sheetName val="Analysis-Drains &amp; Misc"/>
      <sheetName val="Lead Statement (PCC)"/>
      <sheetName val="Analysis-NH-Traf &amp; Trans"/>
      <sheetName val="Cost of O &amp; O"/>
      <sheetName val="Intro"/>
      <sheetName val="Non debit-RMC"/>
      <sheetName val="Labour &amp; Plant"/>
      <sheetName val="RATE COMPILATION"/>
      <sheetName val="Debit_Pump"/>
      <sheetName val="Details_Transit"/>
      <sheetName val="ANNEXURE-A"/>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Code"/>
      <sheetName val="STRS"/>
      <sheetName val="Dropdown"/>
      <sheetName val="12. Ins &amp; Bonds"/>
      <sheetName val="Index"/>
      <sheetName val="INPUT SHEET"/>
      <sheetName val="RES-PLANNING"/>
      <sheetName val="Macro1"/>
      <sheetName val="RA Civil"/>
      <sheetName val="Names&amp;Cases"/>
      <sheetName val="#REF!"/>
      <sheetName val="Doha Farm"/>
      <sheetName val="starter"/>
      <sheetName val="calcul"/>
      <sheetName val="Set"/>
      <sheetName val="purpose&amp;input"/>
      <sheetName val="ar"/>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Timesheet"/>
      <sheetName val="footing"/>
      <sheetName val="precast RC element"/>
      <sheetName val="Core Data"/>
      <sheetName val="GLEVEL RHS"/>
      <sheetName val="산근"/>
      <sheetName val="대비표"/>
      <sheetName val="General Analysis"/>
      <sheetName val="SCURVE"/>
      <sheetName val="TBEAM"/>
      <sheetName val="except wiring"/>
      <sheetName val="leads"/>
      <sheetName val="doq 1"/>
      <sheetName val="doq 9"/>
      <sheetName val="Load Calculation"/>
      <sheetName val="Plant &amp;  Machinery"/>
      <sheetName val="basdat"/>
      <sheetName val="Assmpns"/>
      <sheetName val="Diesel Analysis"/>
      <sheetName val="Elect."/>
      <sheetName val="bASICDATA"/>
      <sheetName val="Measurment"/>
      <sheetName val="SC revtrgt"/>
      <sheetName val="NLD - Assum"/>
      <sheetName val="11-hsd"/>
      <sheetName val="13-septic"/>
      <sheetName val="7-ug"/>
      <sheetName val="2-utility"/>
      <sheetName val="18-misc"/>
      <sheetName val="5-pipe"/>
      <sheetName val="Appendix A"/>
      <sheetName val="JCR TOP"/>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COMPLEXALL"/>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Tower Schedule"/>
      <sheetName val="CLAY"/>
      <sheetName val="갑지"/>
      <sheetName val="Section_by_layers_old"/>
      <sheetName val="doq"/>
      <sheetName val="Cal(6.3.2) GSB-T"/>
      <sheetName val="Cal(6.3.1) GSB-1(Jn.) DDA"/>
      <sheetName val="Cal(6.2.2) (b)EMB-T"/>
      <sheetName val="Cal(6.3.3) WMM-T"/>
      <sheetName val="Cal(6.2.4) SG-T"/>
      <sheetName val=" "/>
      <sheetName val="10-Crop Age"/>
      <sheetName val="EqpPerfJun08"/>
      <sheetName val="Transfer"/>
      <sheetName val="CASHFLOWS"/>
      <sheetName val="공문"/>
      <sheetName val="1"/>
      <sheetName val="4"/>
      <sheetName val="2"/>
      <sheetName val="3"/>
      <sheetName val="Config"/>
      <sheetName val="MM2"/>
      <sheetName val="ST-O"/>
      <sheetName val="CG -St"/>
      <sheetName val="LL ABUT"/>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Structure_du_projet"/>
      <sheetName val="factor_"/>
      <sheetName val="SC_Cost_FEB_03"/>
      <sheetName val="Sub_con_List"/>
      <sheetName val="KM_wise_Quantity"/>
      <sheetName val="SCH_10"/>
      <sheetName val="Tower_Schedule"/>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ADMIN SHEET"/>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TABLES"/>
      <sheetName val="Report"/>
      <sheetName val="Aggragate"/>
      <sheetName val="ANN -V"/>
      <sheetName val="STR"/>
      <sheetName val="Sheet4"/>
      <sheetName val="ORDER BOOKING"/>
      <sheetName val="Sheet1 (2)"/>
      <sheetName val="Roadlist"/>
      <sheetName val="well"/>
      <sheetName val="EOL"/>
      <sheetName val="other"/>
      <sheetName val="CERT"/>
      <sheetName val="Project Budget Worksheet"/>
      <sheetName val="doq-10"/>
      <sheetName val="STAFFSCHED "/>
      <sheetName val="Entry"/>
      <sheetName val="Abt Foundation "/>
      <sheetName val="pier Foundation"/>
      <sheetName val="MASTER_RATE ANALYSIS"/>
      <sheetName val="yENİCE"/>
      <sheetName val="1St certified RA bill"/>
      <sheetName val="S4"/>
      <sheetName val="Labor abs-NMR"/>
      <sheetName val="DMS_Configurator"/>
      <sheetName val="Dtype-Civil"/>
      <sheetName val="CrRajWMM"/>
      <sheetName val="Debit_Transit"/>
      <sheetName val="master"/>
      <sheetName val="RMC_Debit_Panjar_MB"/>
      <sheetName val="RMC_Debit"/>
      <sheetName val="2.2"/>
      <sheetName val="Details_RMC"/>
      <sheetName val="BATCHING PLANT PRO"/>
      <sheetName val="B2.MB_Deck"/>
      <sheetName val="BUD-8306"/>
      <sheetName val="Field Values"/>
      <sheetName val="Desgn(zone I)"/>
      <sheetName val="Costing"/>
      <sheetName val="Abs PMRL"/>
      <sheetName val="loadcal"/>
      <sheetName val="Abstract of cost"/>
      <sheetName val="VCH-SLC"/>
      <sheetName val="Supplier"/>
      <sheetName val="IO List"/>
      <sheetName val="S2groupcode"/>
      <sheetName val="TBAL9697 -group wise  sdpl"/>
      <sheetName val="Model"/>
      <sheetName val="CONSTRUCTION COMPONENT"/>
      <sheetName val="LL_ABUT"/>
      <sheetName val="_"/>
      <sheetName val="CG_-St"/>
      <sheetName val="Comparables"/>
      <sheetName val="Z"/>
      <sheetName val="Cal"/>
      <sheetName val="GSS_PSS_FEEDER"/>
      <sheetName val="BOQ (2)"/>
      <sheetName val="DSLP"/>
      <sheetName val="scatch"/>
      <sheetName val="ETC Plant Cost"/>
      <sheetName val="beam-reinft-IIInd floor"/>
      <sheetName val="Design"/>
      <sheetName val="dlvoid"/>
      <sheetName val="maing1"/>
      <sheetName val="dummy"/>
      <sheetName val="Cal(6_3_2)_GSB-T"/>
      <sheetName val="Cal(6_3_1)_GSB-1(Jn_)_DDA"/>
      <sheetName val="Cal(6_2_2)_(b)EMB-T"/>
      <sheetName val="Cal(6_3_3)_WMM-T"/>
      <sheetName val="Cal(6_2_4)_SG-T"/>
      <sheetName val="10-Crop_Age"/>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PlazaConstr"/>
      <sheetName val="PROG_DATA"/>
      <sheetName val="Calc"/>
      <sheetName val="AT-3"/>
      <sheetName val="CFL-KIM"/>
      <sheetName val="REGIONWISE POPULATION"/>
      <sheetName val="tower wt."/>
      <sheetName val="FOREST"/>
      <sheetName val="REGIONWISE_POPULATION"/>
      <sheetName val="tower_wt_"/>
      <sheetName val="Day work"/>
      <sheetName val="Design basis-C"/>
      <sheetName val="Overheads"/>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sheetData sheetId="96"/>
      <sheetData sheetId="97"/>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sheetData sheetId="905"/>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sheetData sheetId="1344"/>
      <sheetData sheetId="1345"/>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refreshError="1"/>
      <sheetData sheetId="1566"/>
      <sheetData sheetId="1567"/>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sheetData sheetId="1580"/>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 NOS"/>
      <sheetName val="Malaysia incl. RET"/>
      <sheetName val="BUD-8306"/>
    </sheetNames>
    <sheetDataSet>
      <sheetData sheetId="0">
        <row r="2">
          <cell r="A2" t="str">
            <v>300100000008</v>
          </cell>
          <cell r="B2">
            <v>300100000008</v>
          </cell>
          <cell r="C2" t="str">
            <v>Lighting Towers</v>
          </cell>
          <cell r="D2" t="str">
            <v>PO/L.HILLS/34 IMP</v>
          </cell>
        </row>
        <row r="3">
          <cell r="A3" t="str">
            <v>300100000009</v>
          </cell>
          <cell r="B3">
            <v>300100000009</v>
          </cell>
          <cell r="C3" t="str">
            <v>Lighting Towers</v>
          </cell>
          <cell r="D3" t="str">
            <v>PO/L.HILLS/34 IMP</v>
          </cell>
        </row>
        <row r="4">
          <cell r="A4" t="str">
            <v>300100000010</v>
          </cell>
          <cell r="B4">
            <v>300100000010</v>
          </cell>
          <cell r="C4" t="str">
            <v>Lighting Towers</v>
          </cell>
          <cell r="D4" t="str">
            <v>PO/L.HILLS/34 IMP</v>
          </cell>
        </row>
        <row r="5">
          <cell r="A5" t="str">
            <v>300100000011</v>
          </cell>
          <cell r="B5">
            <v>300100000011</v>
          </cell>
          <cell r="C5" t="str">
            <v>Lighting Towers</v>
          </cell>
          <cell r="D5" t="str">
            <v>PO/L.HILLS/34 IMP</v>
          </cell>
        </row>
        <row r="6">
          <cell r="A6" t="str">
            <v>300100000012</v>
          </cell>
          <cell r="B6">
            <v>300100000012</v>
          </cell>
          <cell r="C6" t="str">
            <v>Lighting Towers</v>
          </cell>
          <cell r="D6" t="str">
            <v>PO/L.HILLS/34 IMP</v>
          </cell>
        </row>
        <row r="7">
          <cell r="A7" t="str">
            <v>300100000013</v>
          </cell>
          <cell r="B7">
            <v>300100000013</v>
          </cell>
          <cell r="C7" t="str">
            <v>Lighting Towers</v>
          </cell>
          <cell r="D7" t="str">
            <v>PO/L.HILLS/34 IMP</v>
          </cell>
        </row>
        <row r="8">
          <cell r="A8" t="str">
            <v>300100000014</v>
          </cell>
          <cell r="B8">
            <v>300100000014</v>
          </cell>
          <cell r="C8" t="str">
            <v>Lighting Towers</v>
          </cell>
          <cell r="D8" t="str">
            <v>PO/L.HILLS/34 IMP</v>
          </cell>
        </row>
        <row r="9">
          <cell r="A9" t="str">
            <v>300100000015</v>
          </cell>
          <cell r="B9">
            <v>300100000015</v>
          </cell>
          <cell r="C9" t="str">
            <v>Lighting Towers</v>
          </cell>
          <cell r="D9" t="str">
            <v>PO/L.HILLS/34 IMP</v>
          </cell>
        </row>
        <row r="10">
          <cell r="A10" t="str">
            <v>300100000016</v>
          </cell>
          <cell r="B10">
            <v>300100000016</v>
          </cell>
          <cell r="C10" t="str">
            <v>Lighting Towers</v>
          </cell>
          <cell r="D10" t="str">
            <v>PO/L.HILLS/34 IMP</v>
          </cell>
        </row>
        <row r="11">
          <cell r="A11" t="str">
            <v>300100000017</v>
          </cell>
          <cell r="B11">
            <v>300100000017</v>
          </cell>
          <cell r="C11" t="str">
            <v>Lighting Towers</v>
          </cell>
          <cell r="D11" t="str">
            <v>PO/L.HILLS/34 IMP</v>
          </cell>
        </row>
        <row r="12">
          <cell r="A12" t="str">
            <v>300100000018</v>
          </cell>
          <cell r="B12">
            <v>300100000018</v>
          </cell>
          <cell r="C12" t="str">
            <v>Lighting Towers</v>
          </cell>
          <cell r="D12" t="str">
            <v>PO/L.HILLS/34 IMP</v>
          </cell>
        </row>
        <row r="13">
          <cell r="A13" t="str">
            <v>300100000019</v>
          </cell>
          <cell r="B13">
            <v>300100000019</v>
          </cell>
          <cell r="C13" t="str">
            <v>Lighting Towers</v>
          </cell>
          <cell r="D13" t="str">
            <v>PO/L.HILLS/34 IMP</v>
          </cell>
        </row>
        <row r="14">
          <cell r="A14" t="str">
            <v>300100000020</v>
          </cell>
          <cell r="B14">
            <v>300100000020</v>
          </cell>
          <cell r="C14" t="str">
            <v>Lighting Towers</v>
          </cell>
          <cell r="D14" t="str">
            <v>PO/L.HILLS/34 IMP</v>
          </cell>
        </row>
        <row r="15">
          <cell r="A15" t="str">
            <v>300100000021</v>
          </cell>
          <cell r="B15">
            <v>300100000021</v>
          </cell>
          <cell r="C15" t="str">
            <v>Lighting Towers</v>
          </cell>
          <cell r="D15" t="str">
            <v>PO/L.HILLS/34 IMP</v>
          </cell>
        </row>
        <row r="16">
          <cell r="A16" t="str">
            <v>300100000022</v>
          </cell>
          <cell r="B16">
            <v>300100000022</v>
          </cell>
          <cell r="C16" t="str">
            <v>Lighting Towers</v>
          </cell>
          <cell r="D16" t="str">
            <v>PO/L.HILLS/34 IMP</v>
          </cell>
        </row>
        <row r="17">
          <cell r="A17" t="str">
            <v>300100000023</v>
          </cell>
          <cell r="B17">
            <v>300100000023</v>
          </cell>
          <cell r="C17" t="str">
            <v>Lighting Towers</v>
          </cell>
          <cell r="D17" t="str">
            <v>PO/L.HILLS/34 IMP</v>
          </cell>
        </row>
        <row r="18">
          <cell r="A18" t="str">
            <v>300100000024</v>
          </cell>
          <cell r="B18">
            <v>300100000024</v>
          </cell>
          <cell r="C18" t="str">
            <v>Lighting Towers</v>
          </cell>
          <cell r="D18" t="str">
            <v>PO/L.HILLS/34 IMP</v>
          </cell>
        </row>
        <row r="19">
          <cell r="A19" t="str">
            <v>300100000025</v>
          </cell>
          <cell r="B19">
            <v>300100000025</v>
          </cell>
          <cell r="C19" t="str">
            <v>Lighting Towers</v>
          </cell>
          <cell r="D19" t="str">
            <v>PO/L.HILLS/34 IMP</v>
          </cell>
        </row>
        <row r="20">
          <cell r="A20" t="str">
            <v>300100000026</v>
          </cell>
          <cell r="B20">
            <v>300100000026</v>
          </cell>
          <cell r="C20" t="str">
            <v>Lighting Towers</v>
          </cell>
          <cell r="D20" t="str">
            <v>PO/L.HILLS/34 IMP</v>
          </cell>
        </row>
        <row r="21">
          <cell r="A21" t="str">
            <v>300100000027</v>
          </cell>
          <cell r="B21">
            <v>300100000027</v>
          </cell>
          <cell r="C21" t="str">
            <v>Lighting Towers</v>
          </cell>
          <cell r="D21" t="str">
            <v>PO/L.HILLS/34 IMP</v>
          </cell>
        </row>
        <row r="22">
          <cell r="A22" t="str">
            <v>300100000028</v>
          </cell>
          <cell r="B22">
            <v>300100000028</v>
          </cell>
          <cell r="C22" t="str">
            <v>Lighting Towers</v>
          </cell>
          <cell r="D22" t="str">
            <v>PO/L.HILLS/34 IMP</v>
          </cell>
        </row>
        <row r="23">
          <cell r="A23" t="str">
            <v>300100000029</v>
          </cell>
          <cell r="B23">
            <v>300100000029</v>
          </cell>
          <cell r="C23" t="str">
            <v>Lighting Towers</v>
          </cell>
          <cell r="D23" t="str">
            <v>PO/L.HILLS/34 IMP</v>
          </cell>
        </row>
        <row r="24">
          <cell r="A24" t="str">
            <v>300100000030</v>
          </cell>
          <cell r="B24">
            <v>300100000030</v>
          </cell>
          <cell r="C24" t="str">
            <v>Lighting Towers</v>
          </cell>
          <cell r="D24" t="str">
            <v>PO/L.HILLS/34 IMP</v>
          </cell>
        </row>
        <row r="25">
          <cell r="A25" t="str">
            <v>300100000031</v>
          </cell>
          <cell r="B25">
            <v>300100000031</v>
          </cell>
          <cell r="C25" t="str">
            <v>Lighting Towers</v>
          </cell>
          <cell r="D25" t="str">
            <v>PO/L.HILLS/34 IMP</v>
          </cell>
        </row>
        <row r="26">
          <cell r="A26" t="str">
            <v>300100000032</v>
          </cell>
          <cell r="B26">
            <v>300100000032</v>
          </cell>
          <cell r="C26" t="str">
            <v>Lighting Towers</v>
          </cell>
          <cell r="D26" t="str">
            <v>PO/L.HILLS/34 IMP</v>
          </cell>
        </row>
        <row r="27">
          <cell r="A27" t="str">
            <v>300100000033</v>
          </cell>
          <cell r="B27">
            <v>300100000033</v>
          </cell>
          <cell r="C27" t="str">
            <v>Lighting Towers</v>
          </cell>
          <cell r="D27" t="str">
            <v>PO/L.HILLS/34 IMP</v>
          </cell>
        </row>
        <row r="28">
          <cell r="A28" t="str">
            <v>300100000034</v>
          </cell>
          <cell r="B28">
            <v>300100000034</v>
          </cell>
          <cell r="C28" t="str">
            <v>Lighting Towers</v>
          </cell>
          <cell r="D28" t="str">
            <v>PO/L.HILLS/34 IMP</v>
          </cell>
        </row>
        <row r="29">
          <cell r="A29" t="str">
            <v>300100000035</v>
          </cell>
          <cell r="B29">
            <v>300100000035</v>
          </cell>
          <cell r="C29" t="str">
            <v>Lighting Towers</v>
          </cell>
          <cell r="D29" t="str">
            <v>PO/L.HILLS/34 IMP</v>
          </cell>
        </row>
        <row r="30">
          <cell r="A30" t="str">
            <v>300100000036</v>
          </cell>
          <cell r="B30">
            <v>300100000036</v>
          </cell>
          <cell r="C30" t="str">
            <v>Lighting Towers</v>
          </cell>
          <cell r="D30" t="str">
            <v>PO/L.HILLS/34 IMP</v>
          </cell>
        </row>
        <row r="31">
          <cell r="A31" t="str">
            <v>300100000037</v>
          </cell>
          <cell r="B31">
            <v>300100000037</v>
          </cell>
          <cell r="C31" t="str">
            <v>Lighting Towers</v>
          </cell>
          <cell r="D31" t="str">
            <v>PO/L.HILLS/34 IMP</v>
          </cell>
        </row>
        <row r="32">
          <cell r="A32" t="str">
            <v>300100000038</v>
          </cell>
          <cell r="B32">
            <v>300100000038</v>
          </cell>
          <cell r="C32" t="str">
            <v>Lighting Towers</v>
          </cell>
          <cell r="D32" t="str">
            <v>PO/L.HILLS/34 IMP</v>
          </cell>
        </row>
        <row r="33">
          <cell r="A33" t="str">
            <v>300100000039</v>
          </cell>
          <cell r="B33">
            <v>300100000039</v>
          </cell>
          <cell r="C33" t="str">
            <v>Lighting Towers</v>
          </cell>
          <cell r="D33" t="str">
            <v>PO/L.HILLS/34 IMP</v>
          </cell>
        </row>
        <row r="34">
          <cell r="A34" t="str">
            <v>300100000399</v>
          </cell>
          <cell r="B34">
            <v>300100000399</v>
          </cell>
          <cell r="C34" t="str">
            <v>Escorts Soil Vibratory Roller - EC 5250</v>
          </cell>
          <cell r="D34" t="str">
            <v>PO/DEVIHALLI/53</v>
          </cell>
        </row>
        <row r="35">
          <cell r="A35" t="str">
            <v>300100000400</v>
          </cell>
          <cell r="B35">
            <v>300100000400</v>
          </cell>
          <cell r="C35" t="str">
            <v>Escorts Soil Vibratory Roller - EC 5250</v>
          </cell>
          <cell r="D35" t="str">
            <v>PO/DEVIHALLI/53</v>
          </cell>
        </row>
        <row r="36">
          <cell r="A36" t="str">
            <v>300100000926</v>
          </cell>
          <cell r="B36">
            <v>300100000926</v>
          </cell>
          <cell r="C36" t="str">
            <v>Hydraulic Mobile Crane F-15</v>
          </cell>
          <cell r="D36" t="str">
            <v>PO/DEVIHALLI/57</v>
          </cell>
        </row>
        <row r="37">
          <cell r="A37" t="str">
            <v>300100000933</v>
          </cell>
          <cell r="B37">
            <v>300100000933</v>
          </cell>
          <cell r="C37" t="str">
            <v>ESCORTS HYDRA 12 CRANE</v>
          </cell>
          <cell r="D37" t="str">
            <v>PO/DEVIHALLI/58</v>
          </cell>
        </row>
        <row r="38">
          <cell r="A38" t="str">
            <v>300100000934</v>
          </cell>
          <cell r="B38">
            <v>300100000934</v>
          </cell>
          <cell r="C38" t="str">
            <v>Air Compressor - Model XA 140 HD</v>
          </cell>
          <cell r="D38" t="str">
            <v>PO/DEVIHALLI/61</v>
          </cell>
        </row>
        <row r="39">
          <cell r="A39" t="str">
            <v>300100000948</v>
          </cell>
          <cell r="B39">
            <v>300100000948</v>
          </cell>
          <cell r="C39" t="str">
            <v>30 CUM BATCHING PLANT</v>
          </cell>
          <cell r="D39">
            <v>0</v>
          </cell>
        </row>
        <row r="40">
          <cell r="A40" t="str">
            <v>300100000955</v>
          </cell>
          <cell r="B40">
            <v>300100000955</v>
          </cell>
          <cell r="C40" t="str">
            <v>TRANSIT MIXER</v>
          </cell>
          <cell r="D40" t="str">
            <v>PO/KNDPLI/134&amp;125</v>
          </cell>
        </row>
        <row r="41">
          <cell r="A41" t="str">
            <v>300100000955</v>
          </cell>
          <cell r="B41">
            <v>300100000955</v>
          </cell>
          <cell r="C41" t="str">
            <v>TRANSIT MIXER</v>
          </cell>
          <cell r="D41" t="str">
            <v>PO/KNDPLI/134&amp;125</v>
          </cell>
        </row>
        <row r="42">
          <cell r="A42" t="str">
            <v>300100000956</v>
          </cell>
          <cell r="B42">
            <v>300100000956</v>
          </cell>
          <cell r="C42" t="str">
            <v>TRANSIT MIXER</v>
          </cell>
          <cell r="D42" t="str">
            <v>PO/KNDPLI/134&amp;125</v>
          </cell>
        </row>
        <row r="43">
          <cell r="A43" t="str">
            <v>300100000956</v>
          </cell>
          <cell r="B43">
            <v>300100000956</v>
          </cell>
          <cell r="C43" t="str">
            <v>TRANSIT MIXER</v>
          </cell>
          <cell r="D43" t="str">
            <v>PO/KNDPLI/134&amp;125</v>
          </cell>
        </row>
        <row r="44">
          <cell r="A44" t="str">
            <v>360000000056</v>
          </cell>
          <cell r="B44">
            <v>360000000056</v>
          </cell>
          <cell r="C44" t="str">
            <v>Backhoe Loader 3DX</v>
          </cell>
          <cell r="D44" t="str">
            <v>PO/SRKLM/144</v>
          </cell>
        </row>
        <row r="45">
          <cell r="A45" t="str">
            <v>300000000023</v>
          </cell>
          <cell r="B45">
            <v>300000000023</v>
          </cell>
          <cell r="C45" t="str">
            <v>Diesel Generator Set</v>
          </cell>
          <cell r="D45">
            <v>0</v>
          </cell>
        </row>
        <row r="46">
          <cell r="A46" t="str">
            <v>300000000023</v>
          </cell>
          <cell r="B46">
            <v>300000000023</v>
          </cell>
          <cell r="C46" t="str">
            <v>Diesel Generator Set</v>
          </cell>
          <cell r="D46">
            <v>0</v>
          </cell>
        </row>
        <row r="47">
          <cell r="A47" t="str">
            <v>300000000023</v>
          </cell>
          <cell r="B47">
            <v>300000000023</v>
          </cell>
          <cell r="C47" t="str">
            <v>Diesel Generator Set</v>
          </cell>
          <cell r="D47">
            <v>0</v>
          </cell>
        </row>
        <row r="48">
          <cell r="A48" t="str">
            <v>300000000023</v>
          </cell>
          <cell r="B48">
            <v>300000000023</v>
          </cell>
          <cell r="C48" t="str">
            <v>Diesel Generator Set</v>
          </cell>
          <cell r="D48">
            <v>0</v>
          </cell>
        </row>
        <row r="49">
          <cell r="A49" t="str">
            <v>300000000023</v>
          </cell>
          <cell r="B49">
            <v>300000000023</v>
          </cell>
          <cell r="C49" t="str">
            <v>Diesel Generator Set</v>
          </cell>
          <cell r="D49">
            <v>0</v>
          </cell>
        </row>
        <row r="50">
          <cell r="A50" t="str">
            <v>300000000023</v>
          </cell>
          <cell r="B50">
            <v>300000000023</v>
          </cell>
          <cell r="C50" t="str">
            <v>Diesel Generator Set</v>
          </cell>
          <cell r="D50">
            <v>0</v>
          </cell>
        </row>
        <row r="51">
          <cell r="A51" t="str">
            <v>300000000035</v>
          </cell>
          <cell r="B51">
            <v>300000000035</v>
          </cell>
          <cell r="C51" t="str">
            <v>Generator Set</v>
          </cell>
          <cell r="D51">
            <v>0</v>
          </cell>
        </row>
        <row r="52">
          <cell r="A52" t="str">
            <v>300000000035</v>
          </cell>
          <cell r="B52">
            <v>300000000035</v>
          </cell>
          <cell r="C52" t="str">
            <v>Generator Set</v>
          </cell>
          <cell r="D52">
            <v>0</v>
          </cell>
        </row>
        <row r="53">
          <cell r="A53" t="str">
            <v>300000000035</v>
          </cell>
          <cell r="B53">
            <v>300000000035</v>
          </cell>
          <cell r="C53" t="str">
            <v>Generator Set</v>
          </cell>
          <cell r="D53">
            <v>0</v>
          </cell>
        </row>
        <row r="54">
          <cell r="A54" t="str">
            <v>300000000035</v>
          </cell>
          <cell r="B54">
            <v>300000000035</v>
          </cell>
          <cell r="C54" t="str">
            <v>Generator Set</v>
          </cell>
          <cell r="D54">
            <v>0</v>
          </cell>
        </row>
        <row r="55">
          <cell r="A55" t="str">
            <v>300000000613</v>
          </cell>
          <cell r="B55">
            <v>300000000613</v>
          </cell>
          <cell r="C55" t="str">
            <v>Appolo Wet Mix Paver</v>
          </cell>
          <cell r="D55">
            <v>0</v>
          </cell>
        </row>
        <row r="56">
          <cell r="A56" t="str">
            <v>300000000613</v>
          </cell>
          <cell r="B56">
            <v>300000000613</v>
          </cell>
          <cell r="C56" t="str">
            <v>Appolo Wet Mix Paver</v>
          </cell>
          <cell r="D56">
            <v>0</v>
          </cell>
        </row>
        <row r="57">
          <cell r="A57" t="str">
            <v>300000000613</v>
          </cell>
          <cell r="B57">
            <v>300000000613</v>
          </cell>
          <cell r="C57" t="str">
            <v>Appolo Wet Mix Paver</v>
          </cell>
          <cell r="D57">
            <v>0</v>
          </cell>
        </row>
        <row r="58">
          <cell r="A58" t="str">
            <v>300000000613</v>
          </cell>
          <cell r="B58">
            <v>300000000613</v>
          </cell>
          <cell r="C58" t="str">
            <v>Appolo Wet Mix Paver</v>
          </cell>
          <cell r="D58">
            <v>0</v>
          </cell>
        </row>
        <row r="59">
          <cell r="A59" t="str">
            <v>300000000613</v>
          </cell>
          <cell r="B59">
            <v>300000000613</v>
          </cell>
          <cell r="C59" t="str">
            <v>Appolo Wet Mix Paver</v>
          </cell>
          <cell r="D59">
            <v>0</v>
          </cell>
        </row>
        <row r="60">
          <cell r="A60" t="str">
            <v>300000000613</v>
          </cell>
          <cell r="B60">
            <v>300000000613</v>
          </cell>
          <cell r="C60" t="str">
            <v>Appolo Wet Mix Paver</v>
          </cell>
          <cell r="D60">
            <v>0</v>
          </cell>
        </row>
        <row r="61">
          <cell r="A61" t="str">
            <v>300000000614</v>
          </cell>
          <cell r="B61">
            <v>300000000614</v>
          </cell>
          <cell r="C61" t="str">
            <v>Batching Plant - 30CUM</v>
          </cell>
          <cell r="D61">
            <v>0</v>
          </cell>
        </row>
        <row r="62">
          <cell r="A62" t="str">
            <v>300000000614</v>
          </cell>
          <cell r="B62">
            <v>300000000614</v>
          </cell>
          <cell r="C62" t="str">
            <v>Batching Plant - 30CUM</v>
          </cell>
          <cell r="D62">
            <v>0</v>
          </cell>
        </row>
        <row r="63">
          <cell r="A63" t="str">
            <v>300000000615</v>
          </cell>
          <cell r="B63">
            <v>300000000615</v>
          </cell>
          <cell r="C63" t="str">
            <v>Concrete Pump</v>
          </cell>
          <cell r="D63">
            <v>0</v>
          </cell>
        </row>
        <row r="64">
          <cell r="A64" t="str">
            <v>300000000615</v>
          </cell>
          <cell r="B64">
            <v>300000000615</v>
          </cell>
          <cell r="C64" t="str">
            <v>Concrete Pump</v>
          </cell>
          <cell r="D64">
            <v>0</v>
          </cell>
        </row>
        <row r="65">
          <cell r="A65" t="str">
            <v>300000000616</v>
          </cell>
          <cell r="B65">
            <v>300000000616</v>
          </cell>
          <cell r="C65" t="str">
            <v>Generators - 125 KVA</v>
          </cell>
          <cell r="D65">
            <v>0</v>
          </cell>
        </row>
        <row r="66">
          <cell r="A66" t="str">
            <v>300000000616</v>
          </cell>
          <cell r="B66">
            <v>300000000616</v>
          </cell>
          <cell r="C66" t="str">
            <v>Generators - 125 KVA</v>
          </cell>
          <cell r="D66">
            <v>0</v>
          </cell>
        </row>
        <row r="67">
          <cell r="A67" t="str">
            <v>300000000620</v>
          </cell>
          <cell r="B67">
            <v>300000000620</v>
          </cell>
          <cell r="C67" t="str">
            <v>Electric Genarating Set - 250 KVA</v>
          </cell>
          <cell r="D67" t="str">
            <v>PO/NPCL/17</v>
          </cell>
        </row>
        <row r="68">
          <cell r="A68" t="str">
            <v>300000000620</v>
          </cell>
          <cell r="B68">
            <v>300000000620</v>
          </cell>
          <cell r="C68" t="str">
            <v>Electric Genarating Set - 250 KVA</v>
          </cell>
          <cell r="D68" t="str">
            <v>PO/NPCL/17</v>
          </cell>
        </row>
        <row r="69">
          <cell r="A69" t="str">
            <v>300000000627</v>
          </cell>
          <cell r="B69">
            <v>300000000627</v>
          </cell>
          <cell r="C69" t="str">
            <v>Concrete Pump</v>
          </cell>
          <cell r="D69" t="str">
            <v>L.HILLS/052</v>
          </cell>
        </row>
        <row r="70">
          <cell r="A70" t="str">
            <v>300000000627</v>
          </cell>
          <cell r="B70">
            <v>300000000627</v>
          </cell>
          <cell r="C70" t="str">
            <v>Concrete Pump</v>
          </cell>
          <cell r="D70" t="str">
            <v>L.HILLS/052</v>
          </cell>
        </row>
        <row r="71">
          <cell r="A71" t="str">
            <v>300000000628</v>
          </cell>
          <cell r="B71">
            <v>300000000628</v>
          </cell>
          <cell r="C71" t="str">
            <v>Rotary Distributior (Concrete Spreader)</v>
          </cell>
          <cell r="D71" t="str">
            <v>PO NPCL/19</v>
          </cell>
        </row>
        <row r="72">
          <cell r="A72" t="str">
            <v>300000000628</v>
          </cell>
          <cell r="B72">
            <v>300000000628</v>
          </cell>
          <cell r="C72" t="str">
            <v>Rotary Distributior (Concrete Spreader)</v>
          </cell>
          <cell r="D72" t="str">
            <v>PO NPCL/19</v>
          </cell>
        </row>
        <row r="73">
          <cell r="A73" t="str">
            <v>300000000629</v>
          </cell>
          <cell r="B73">
            <v>300000000629</v>
          </cell>
          <cell r="C73" t="str">
            <v>Rotary Distributior (Concrete Spreader)</v>
          </cell>
          <cell r="D73" t="str">
            <v>PO NPCL/19</v>
          </cell>
        </row>
        <row r="74">
          <cell r="A74" t="str">
            <v>300000000629</v>
          </cell>
          <cell r="B74">
            <v>300000000629</v>
          </cell>
          <cell r="C74" t="str">
            <v>Rotary Distributior (Concrete Spreader)</v>
          </cell>
          <cell r="D74" t="str">
            <v>PO NPCL/19</v>
          </cell>
        </row>
        <row r="75">
          <cell r="A75" t="str">
            <v>300000000630</v>
          </cell>
          <cell r="B75">
            <v>300000000630</v>
          </cell>
          <cell r="C75" t="str">
            <v>Rotary Distributior (Concrete Spreader)</v>
          </cell>
          <cell r="D75" t="str">
            <v>PO/L.HILLS/044</v>
          </cell>
        </row>
        <row r="76">
          <cell r="A76" t="str">
            <v>300000000630</v>
          </cell>
          <cell r="B76">
            <v>300000000630</v>
          </cell>
          <cell r="C76" t="str">
            <v>Rotary Distributior (Concrete Spreader)</v>
          </cell>
          <cell r="D76" t="str">
            <v>PO/L.HILLS/044</v>
          </cell>
        </row>
        <row r="77">
          <cell r="A77" t="str">
            <v>300000000631</v>
          </cell>
          <cell r="B77">
            <v>300000000631</v>
          </cell>
          <cell r="C77" t="str">
            <v>Rotary Distributior (Concrete Spreader)</v>
          </cell>
          <cell r="D77" t="str">
            <v>PO/L.HILLS/044</v>
          </cell>
        </row>
        <row r="78">
          <cell r="A78" t="str">
            <v>300000000631</v>
          </cell>
          <cell r="B78">
            <v>300000000631</v>
          </cell>
          <cell r="C78" t="str">
            <v>Rotary Distributior (Concrete Spreader)</v>
          </cell>
          <cell r="D78" t="str">
            <v>PO/L.HILLS/044</v>
          </cell>
        </row>
        <row r="79">
          <cell r="A79" t="str">
            <v>300000000632</v>
          </cell>
          <cell r="B79">
            <v>300000000632</v>
          </cell>
          <cell r="C79" t="str">
            <v>Electric Genarating Set - 30 KVA</v>
          </cell>
          <cell r="D79" t="str">
            <v>PO NPCL/26</v>
          </cell>
        </row>
        <row r="80">
          <cell r="A80" t="str">
            <v>300000000632</v>
          </cell>
          <cell r="B80">
            <v>300000000632</v>
          </cell>
          <cell r="C80" t="str">
            <v>Electric Genarating Set - 30 KVA</v>
          </cell>
          <cell r="D80" t="str">
            <v>PO NPCL/26</v>
          </cell>
        </row>
        <row r="81">
          <cell r="A81" t="str">
            <v>300000000633</v>
          </cell>
          <cell r="B81">
            <v>300000000633</v>
          </cell>
          <cell r="C81" t="str">
            <v>Electric Genarating Set - 30 KVA</v>
          </cell>
          <cell r="D81" t="str">
            <v>PO NPCL/26</v>
          </cell>
        </row>
        <row r="82">
          <cell r="A82" t="str">
            <v>300000000633</v>
          </cell>
          <cell r="B82">
            <v>300000000633</v>
          </cell>
          <cell r="C82" t="str">
            <v>Electric Genarating Set - 30 KVA</v>
          </cell>
          <cell r="D82" t="str">
            <v>PO NPCL/26</v>
          </cell>
        </row>
        <row r="83">
          <cell r="A83" t="str">
            <v>300000000634</v>
          </cell>
          <cell r="B83">
            <v>300000000634</v>
          </cell>
          <cell r="C83" t="str">
            <v>Electric Genarating Set - 30 KVA</v>
          </cell>
          <cell r="D83" t="str">
            <v>PO/L.HILLS/039</v>
          </cell>
        </row>
        <row r="84">
          <cell r="A84" t="str">
            <v>300000000634</v>
          </cell>
          <cell r="B84">
            <v>300000000634</v>
          </cell>
          <cell r="C84" t="str">
            <v>Electric Genarating Set - 30 KVA</v>
          </cell>
          <cell r="D84" t="str">
            <v>PO/L.HILLS/039</v>
          </cell>
        </row>
        <row r="85">
          <cell r="A85" t="str">
            <v>300000000635</v>
          </cell>
          <cell r="B85">
            <v>300000000635</v>
          </cell>
          <cell r="C85" t="str">
            <v>Electric Genarating Set - 320 KVA</v>
          </cell>
          <cell r="D85" t="str">
            <v>PO/L.HILLS/050</v>
          </cell>
        </row>
        <row r="86">
          <cell r="A86" t="str">
            <v>300000000635</v>
          </cell>
          <cell r="B86">
            <v>300000000635</v>
          </cell>
          <cell r="C86" t="str">
            <v>Electric Genarating Set - 320 KVA</v>
          </cell>
          <cell r="D86" t="str">
            <v>PO/L.HILLS/050</v>
          </cell>
        </row>
        <row r="87">
          <cell r="A87" t="str">
            <v>300000000636</v>
          </cell>
          <cell r="B87">
            <v>300000000636</v>
          </cell>
          <cell r="C87" t="str">
            <v>Electric Genarating Set - 320 KVA</v>
          </cell>
          <cell r="D87" t="str">
            <v>PO/L.HILLS/050</v>
          </cell>
        </row>
        <row r="88">
          <cell r="A88" t="str">
            <v>300000000636</v>
          </cell>
          <cell r="B88">
            <v>300000000636</v>
          </cell>
          <cell r="C88" t="str">
            <v>Electric Genarating Set - 320 KVA</v>
          </cell>
          <cell r="D88" t="str">
            <v>PO/L.HILLS/050</v>
          </cell>
        </row>
        <row r="89">
          <cell r="A89" t="str">
            <v>300000000637</v>
          </cell>
          <cell r="B89">
            <v>300000000637</v>
          </cell>
          <cell r="C89" t="str">
            <v>Electric Genarating Set - 320 KVA</v>
          </cell>
          <cell r="D89" t="str">
            <v>PO/L.HILLS/050</v>
          </cell>
        </row>
        <row r="90">
          <cell r="A90" t="str">
            <v>300000000637</v>
          </cell>
          <cell r="B90">
            <v>300000000637</v>
          </cell>
          <cell r="C90" t="str">
            <v>Electric Genarating Set - 320 KVA</v>
          </cell>
          <cell r="D90" t="str">
            <v>PO/L.HILLS/050</v>
          </cell>
        </row>
        <row r="91">
          <cell r="A91" t="str">
            <v>300000000638</v>
          </cell>
          <cell r="B91">
            <v>300000000638</v>
          </cell>
          <cell r="C91" t="str">
            <v>Electric Genarating Set - 250 KVA</v>
          </cell>
          <cell r="D91" t="str">
            <v>PO/NPCL/17</v>
          </cell>
        </row>
        <row r="92">
          <cell r="A92" t="str">
            <v>300000000638</v>
          </cell>
          <cell r="B92">
            <v>300000000638</v>
          </cell>
          <cell r="C92" t="str">
            <v>Electric Genarating Set - 250 KVA</v>
          </cell>
          <cell r="D92" t="str">
            <v>PO/NPCL/17</v>
          </cell>
        </row>
        <row r="93">
          <cell r="A93" t="str">
            <v>300000000639</v>
          </cell>
          <cell r="B93">
            <v>300000000639</v>
          </cell>
          <cell r="C93" t="str">
            <v>Electric Genarating Set - 125 KVA</v>
          </cell>
          <cell r="D93">
            <v>0</v>
          </cell>
        </row>
        <row r="94">
          <cell r="A94" t="str">
            <v>300000000639</v>
          </cell>
          <cell r="B94">
            <v>300000000639</v>
          </cell>
          <cell r="C94" t="str">
            <v>Electric Genarating Set - 125 KVA</v>
          </cell>
          <cell r="D94">
            <v>0</v>
          </cell>
        </row>
        <row r="95">
          <cell r="A95" t="str">
            <v>300000000640</v>
          </cell>
          <cell r="B95">
            <v>300000000640</v>
          </cell>
          <cell r="C95" t="str">
            <v>Electric Genarating Set - 125 KVA</v>
          </cell>
          <cell r="D95">
            <v>0</v>
          </cell>
        </row>
        <row r="96">
          <cell r="A96" t="str">
            <v>300000000640</v>
          </cell>
          <cell r="B96">
            <v>300000000640</v>
          </cell>
          <cell r="C96" t="str">
            <v>Electric Genarating Set - 125 KVA</v>
          </cell>
          <cell r="D96">
            <v>0</v>
          </cell>
        </row>
        <row r="97">
          <cell r="A97" t="str">
            <v>300000000641</v>
          </cell>
          <cell r="B97">
            <v>300000000641</v>
          </cell>
          <cell r="C97" t="str">
            <v>Electric Genarating Set - 125 KVA</v>
          </cell>
          <cell r="D97">
            <v>0</v>
          </cell>
        </row>
        <row r="98">
          <cell r="A98" t="str">
            <v>300000000641</v>
          </cell>
          <cell r="B98">
            <v>300000000641</v>
          </cell>
          <cell r="C98" t="str">
            <v>Electric Genarating Set - 125 KVA</v>
          </cell>
          <cell r="D98">
            <v>0</v>
          </cell>
        </row>
        <row r="99">
          <cell r="A99" t="str">
            <v>300000000642</v>
          </cell>
          <cell r="B99">
            <v>300000000642</v>
          </cell>
          <cell r="C99" t="str">
            <v>Electric Genarating Set - 125 KVA</v>
          </cell>
          <cell r="D99">
            <v>0</v>
          </cell>
        </row>
        <row r="100">
          <cell r="A100" t="str">
            <v>300000000642</v>
          </cell>
          <cell r="B100">
            <v>300000000642</v>
          </cell>
          <cell r="C100" t="str">
            <v>Electric Genarating Set - 125 KVA</v>
          </cell>
          <cell r="D100">
            <v>0</v>
          </cell>
        </row>
        <row r="101">
          <cell r="A101" t="str">
            <v>300000000648</v>
          </cell>
          <cell r="B101">
            <v>300000000648</v>
          </cell>
          <cell r="C101" t="str">
            <v>Electronic Sensor Paver</v>
          </cell>
          <cell r="D101" t="str">
            <v>PO/EW12/002</v>
          </cell>
        </row>
        <row r="102">
          <cell r="A102" t="str">
            <v>300000000648</v>
          </cell>
          <cell r="B102">
            <v>300000000648</v>
          </cell>
          <cell r="C102" t="str">
            <v>Electronic Sensor Paver</v>
          </cell>
          <cell r="D102" t="str">
            <v>PO/EW12/002</v>
          </cell>
        </row>
        <row r="103">
          <cell r="A103" t="str">
            <v>300000000649</v>
          </cell>
          <cell r="B103">
            <v>300000000649</v>
          </cell>
          <cell r="C103" t="str">
            <v>BEML BG 605 MOTOR GRADER</v>
          </cell>
          <cell r="D103" t="str">
            <v>PO/HOSKOTE/20</v>
          </cell>
        </row>
        <row r="104">
          <cell r="A104" t="str">
            <v>300000000649</v>
          </cell>
          <cell r="B104">
            <v>300000000649</v>
          </cell>
          <cell r="C104" t="str">
            <v>BEML BG 605 MOTOR GRADER</v>
          </cell>
          <cell r="D104" t="str">
            <v>PO/HOSKOTE/20</v>
          </cell>
        </row>
        <row r="105">
          <cell r="A105" t="str">
            <v>300000000650</v>
          </cell>
          <cell r="B105">
            <v>300000000650</v>
          </cell>
          <cell r="C105" t="str">
            <v>Bull Dozer</v>
          </cell>
          <cell r="D105" t="str">
            <v>PO/HOSKOTE/019</v>
          </cell>
        </row>
        <row r="106">
          <cell r="A106" t="str">
            <v>300000000650</v>
          </cell>
          <cell r="B106">
            <v>300000000650</v>
          </cell>
          <cell r="C106" t="str">
            <v>Bull Dozer</v>
          </cell>
          <cell r="D106" t="str">
            <v>PO/HOSKOTE/019</v>
          </cell>
        </row>
        <row r="107">
          <cell r="A107" t="str">
            <v>300000000651</v>
          </cell>
          <cell r="B107">
            <v>300000000651</v>
          </cell>
          <cell r="C107" t="str">
            <v>Bull Dozer</v>
          </cell>
          <cell r="D107" t="str">
            <v>PO/HOSKOTE/019</v>
          </cell>
        </row>
        <row r="108">
          <cell r="A108" t="str">
            <v>300000000651</v>
          </cell>
          <cell r="B108">
            <v>300000000651</v>
          </cell>
          <cell r="C108" t="str">
            <v>Bull Dozer</v>
          </cell>
          <cell r="D108" t="str">
            <v>PO/HOSKOTE/019</v>
          </cell>
        </row>
        <row r="109">
          <cell r="A109" t="str">
            <v>300000000652</v>
          </cell>
          <cell r="B109">
            <v>300000000652</v>
          </cell>
          <cell r="C109" t="str">
            <v>BEML BG 605 MOTOR GRADER</v>
          </cell>
          <cell r="D109" t="str">
            <v>PO/HOSKOTE/020</v>
          </cell>
        </row>
        <row r="110">
          <cell r="A110" t="str">
            <v>300000000652</v>
          </cell>
          <cell r="B110">
            <v>300000000652</v>
          </cell>
          <cell r="C110" t="str">
            <v>BEML BG 605 MOTOR GRADER</v>
          </cell>
          <cell r="D110" t="str">
            <v>PO/HOSKOTE/020</v>
          </cell>
        </row>
        <row r="111">
          <cell r="A111" t="str">
            <v>300000000653</v>
          </cell>
          <cell r="B111">
            <v>300000000653</v>
          </cell>
          <cell r="C111" t="str">
            <v>BEML Excavator BD 220</v>
          </cell>
          <cell r="D111" t="str">
            <v>PO/HOSKOTE/035</v>
          </cell>
        </row>
        <row r="112">
          <cell r="A112" t="str">
            <v>300000000653</v>
          </cell>
          <cell r="B112">
            <v>300000000653</v>
          </cell>
          <cell r="C112" t="str">
            <v>BEML Excavator BD 220</v>
          </cell>
          <cell r="D112" t="str">
            <v>PO/HOSKOTE/035</v>
          </cell>
        </row>
        <row r="113">
          <cell r="A113" t="str">
            <v>300000000653</v>
          </cell>
          <cell r="B113">
            <v>300000000653</v>
          </cell>
          <cell r="C113" t="str">
            <v>BEML Excavator BD 220</v>
          </cell>
          <cell r="D113" t="str">
            <v>PO/HOSKOTE/035</v>
          </cell>
        </row>
        <row r="114">
          <cell r="A114" t="str">
            <v>300000000653</v>
          </cell>
          <cell r="B114">
            <v>300000000653</v>
          </cell>
          <cell r="C114" t="str">
            <v>BEML Excavator BD 220</v>
          </cell>
          <cell r="D114" t="str">
            <v>PO/HOSKOTE/035</v>
          </cell>
        </row>
        <row r="115">
          <cell r="A115" t="str">
            <v>300000000654</v>
          </cell>
          <cell r="B115">
            <v>300000000654</v>
          </cell>
          <cell r="C115" t="str">
            <v>BEML Excavator BD 220</v>
          </cell>
          <cell r="D115" t="str">
            <v>PO/HOSKOTE/035</v>
          </cell>
        </row>
        <row r="116">
          <cell r="A116" t="str">
            <v>300000000654</v>
          </cell>
          <cell r="B116">
            <v>300000000654</v>
          </cell>
          <cell r="C116" t="str">
            <v>BEML Excavator BD 220</v>
          </cell>
          <cell r="D116" t="str">
            <v>PO/HOSKOTE/035</v>
          </cell>
        </row>
        <row r="117">
          <cell r="A117" t="str">
            <v>300000000654</v>
          </cell>
          <cell r="B117">
            <v>300000000654</v>
          </cell>
          <cell r="C117" t="str">
            <v>BEML Excavator BD 220</v>
          </cell>
          <cell r="D117" t="str">
            <v>PO/HOSKOTE/035</v>
          </cell>
        </row>
        <row r="118">
          <cell r="A118" t="str">
            <v>300000000654</v>
          </cell>
          <cell r="B118">
            <v>300000000654</v>
          </cell>
          <cell r="C118" t="str">
            <v>BEML Excavator BD 220</v>
          </cell>
          <cell r="D118" t="str">
            <v>PO/HOSKOTE/035</v>
          </cell>
        </row>
        <row r="119">
          <cell r="A119" t="str">
            <v>300000000654</v>
          </cell>
          <cell r="B119">
            <v>300000000654</v>
          </cell>
          <cell r="C119" t="str">
            <v>BEML Excavator BD 220</v>
          </cell>
          <cell r="D119" t="str">
            <v>PO/HOSKOTE/035</v>
          </cell>
        </row>
        <row r="120">
          <cell r="A120" t="str">
            <v>300000000654</v>
          </cell>
          <cell r="B120">
            <v>300000000654</v>
          </cell>
          <cell r="C120" t="str">
            <v>BEML Excavator BD 220</v>
          </cell>
          <cell r="D120" t="str">
            <v>PO/HOSKOTE/035</v>
          </cell>
        </row>
        <row r="121">
          <cell r="A121" t="str">
            <v>300000000655</v>
          </cell>
          <cell r="B121">
            <v>300000000655</v>
          </cell>
          <cell r="C121" t="str">
            <v>Tata Hitachi Excavator</v>
          </cell>
          <cell r="D121" t="str">
            <v>PO/HOSKOTE/054</v>
          </cell>
        </row>
        <row r="122">
          <cell r="A122" t="str">
            <v>300000000655</v>
          </cell>
          <cell r="B122">
            <v>300000000655</v>
          </cell>
          <cell r="C122" t="str">
            <v>Tata Hitachi Excavator</v>
          </cell>
          <cell r="D122" t="str">
            <v>PO/HOSKOTE/054</v>
          </cell>
        </row>
        <row r="123">
          <cell r="A123" t="str">
            <v>300000000656</v>
          </cell>
          <cell r="B123">
            <v>300000000656</v>
          </cell>
          <cell r="C123" t="str">
            <v>Electric Genarating Set - 500 KVA</v>
          </cell>
          <cell r="D123" t="str">
            <v>PO/HOSKOTE/038</v>
          </cell>
        </row>
        <row r="124">
          <cell r="A124" t="str">
            <v>300000000656</v>
          </cell>
          <cell r="B124">
            <v>300000000656</v>
          </cell>
          <cell r="C124" t="str">
            <v>Electric Genarating Set - 500 KVA</v>
          </cell>
          <cell r="D124" t="str">
            <v>PO/HOSKOTE/038</v>
          </cell>
        </row>
        <row r="125">
          <cell r="A125" t="str">
            <v>300000000657</v>
          </cell>
          <cell r="B125">
            <v>300000000657</v>
          </cell>
          <cell r="C125" t="str">
            <v>Tata Hitachi Hydraulic Excavator</v>
          </cell>
          <cell r="D125" t="str">
            <v>PO/DEVIHALLI/055</v>
          </cell>
        </row>
        <row r="126">
          <cell r="A126" t="str">
            <v>300000000657</v>
          </cell>
          <cell r="B126">
            <v>300000000657</v>
          </cell>
          <cell r="C126" t="str">
            <v>Tata Hitachi Hydraulic Excavator</v>
          </cell>
          <cell r="D126" t="str">
            <v>PO/DEVIHALLI/055</v>
          </cell>
        </row>
        <row r="127">
          <cell r="A127" t="str">
            <v>300000000658</v>
          </cell>
          <cell r="B127">
            <v>300000000658</v>
          </cell>
          <cell r="C127" t="str">
            <v>Tata Hitachi Hydraulic Excavator</v>
          </cell>
          <cell r="D127" t="str">
            <v>PO/DEVIHALLI/055</v>
          </cell>
        </row>
        <row r="128">
          <cell r="A128" t="str">
            <v>300000000658</v>
          </cell>
          <cell r="B128">
            <v>300000000658</v>
          </cell>
          <cell r="C128" t="str">
            <v>Tata Hitachi Hydraulic Excavator</v>
          </cell>
          <cell r="D128" t="str">
            <v>PO/DEVIHALLI/055</v>
          </cell>
        </row>
        <row r="129">
          <cell r="A129" t="str">
            <v>300000000659</v>
          </cell>
          <cell r="B129">
            <v>300000000659</v>
          </cell>
          <cell r="C129" t="str">
            <v>Electric Genarating Set - 62.5 KVA</v>
          </cell>
          <cell r="D129" t="str">
            <v>PO/DEVIHALLI/046</v>
          </cell>
        </row>
        <row r="130">
          <cell r="A130" t="str">
            <v>300000000659</v>
          </cell>
          <cell r="B130">
            <v>300000000659</v>
          </cell>
          <cell r="C130" t="str">
            <v>Electric Genarating Set - 62.5 KVA</v>
          </cell>
          <cell r="D130" t="str">
            <v>PO/DEVIHALLI/046</v>
          </cell>
        </row>
        <row r="131">
          <cell r="A131" t="str">
            <v>300000000660</v>
          </cell>
          <cell r="B131">
            <v>300000000660</v>
          </cell>
          <cell r="C131" t="str">
            <v>Air Compressor</v>
          </cell>
          <cell r="D131" t="str">
            <v>PO/L.HILLS/087</v>
          </cell>
        </row>
        <row r="132">
          <cell r="A132" t="str">
            <v>300000000660</v>
          </cell>
          <cell r="B132">
            <v>300000000660</v>
          </cell>
          <cell r="C132" t="str">
            <v>Air Compressor</v>
          </cell>
          <cell r="D132" t="str">
            <v>PO/L.HILLS/087</v>
          </cell>
        </row>
        <row r="133">
          <cell r="A133" t="str">
            <v>300000000661</v>
          </cell>
          <cell r="B133">
            <v>300000000661</v>
          </cell>
          <cell r="C133" t="str">
            <v>Rotary Distributior RV 10</v>
          </cell>
          <cell r="D133" t="str">
            <v>PO/L.HILLS/109</v>
          </cell>
        </row>
        <row r="134">
          <cell r="A134" t="str">
            <v>300000000661</v>
          </cell>
          <cell r="B134">
            <v>300000000661</v>
          </cell>
          <cell r="C134" t="str">
            <v>Rotary Distributior RV 10</v>
          </cell>
          <cell r="D134" t="str">
            <v>PO/L.HILLS/109</v>
          </cell>
        </row>
        <row r="135">
          <cell r="A135" t="str">
            <v>300000000662</v>
          </cell>
          <cell r="B135">
            <v>300000000662</v>
          </cell>
          <cell r="C135" t="str">
            <v>Rotary Distributior RV 10</v>
          </cell>
          <cell r="D135" t="str">
            <v>PO/L.HILLS/109</v>
          </cell>
        </row>
        <row r="136">
          <cell r="A136" t="str">
            <v>300000000662</v>
          </cell>
          <cell r="B136">
            <v>300000000662</v>
          </cell>
          <cell r="C136" t="str">
            <v>Rotary Distributior RV 10</v>
          </cell>
          <cell r="D136" t="str">
            <v>PO/L.HILLS/109</v>
          </cell>
        </row>
        <row r="137">
          <cell r="A137" t="str">
            <v>300000000664</v>
          </cell>
          <cell r="B137">
            <v>300000000664</v>
          </cell>
          <cell r="C137" t="str">
            <v>Walk Behind Tandem Roller</v>
          </cell>
          <cell r="D137" t="str">
            <v>PO/NPCL/115</v>
          </cell>
        </row>
        <row r="138">
          <cell r="A138" t="str">
            <v>300000000664</v>
          </cell>
          <cell r="B138">
            <v>300000000664</v>
          </cell>
          <cell r="C138" t="str">
            <v>Walk Behind Tandem Roller</v>
          </cell>
          <cell r="D138" t="str">
            <v>PO/NPCL/115</v>
          </cell>
        </row>
        <row r="139">
          <cell r="A139" t="str">
            <v>300000000665</v>
          </cell>
          <cell r="B139">
            <v>300000000665</v>
          </cell>
          <cell r="C139" t="str">
            <v>Batching Plant</v>
          </cell>
          <cell r="D139" t="str">
            <v>PO/NPCL/35</v>
          </cell>
        </row>
        <row r="140">
          <cell r="A140" t="str">
            <v>300000000665</v>
          </cell>
          <cell r="B140">
            <v>300000000665</v>
          </cell>
          <cell r="C140" t="str">
            <v>Batching Plant</v>
          </cell>
          <cell r="D140" t="str">
            <v>PO/NPCL/35</v>
          </cell>
        </row>
        <row r="141">
          <cell r="A141" t="str">
            <v>300000000665</v>
          </cell>
          <cell r="B141">
            <v>300000000665</v>
          </cell>
          <cell r="C141" t="str">
            <v>Batching Plant</v>
          </cell>
          <cell r="D141" t="str">
            <v>PO/NPCL/35</v>
          </cell>
        </row>
        <row r="142">
          <cell r="A142" t="str">
            <v>300000000665</v>
          </cell>
          <cell r="B142">
            <v>300000000665</v>
          </cell>
          <cell r="C142" t="str">
            <v>Batching Plant</v>
          </cell>
          <cell r="D142" t="str">
            <v>PO/NPCL/35</v>
          </cell>
        </row>
        <row r="143">
          <cell r="A143" t="str">
            <v>300000000665</v>
          </cell>
          <cell r="B143">
            <v>300000000665</v>
          </cell>
          <cell r="C143" t="str">
            <v>Batching Plant</v>
          </cell>
          <cell r="D143" t="str">
            <v>PO/NPCL/35</v>
          </cell>
        </row>
        <row r="144">
          <cell r="A144" t="str">
            <v>300000000665</v>
          </cell>
          <cell r="B144">
            <v>300000000665</v>
          </cell>
          <cell r="C144" t="str">
            <v>Batching Plant</v>
          </cell>
          <cell r="D144" t="str">
            <v>PO/NPCL/35</v>
          </cell>
        </row>
        <row r="145">
          <cell r="A145" t="str">
            <v>300000000665</v>
          </cell>
          <cell r="B145">
            <v>300000000665</v>
          </cell>
          <cell r="C145" t="str">
            <v>Batching Plant</v>
          </cell>
          <cell r="D145" t="str">
            <v>PO/NPCL/35</v>
          </cell>
        </row>
        <row r="146">
          <cell r="A146" t="str">
            <v>300000000665</v>
          </cell>
          <cell r="B146">
            <v>300000000665</v>
          </cell>
          <cell r="C146" t="str">
            <v>Batching Plant</v>
          </cell>
          <cell r="D146" t="str">
            <v>PO/NPCL/35</v>
          </cell>
        </row>
        <row r="147">
          <cell r="A147" t="str">
            <v>300000000665</v>
          </cell>
          <cell r="B147">
            <v>300000000665</v>
          </cell>
          <cell r="C147" t="str">
            <v>Batching Plant</v>
          </cell>
          <cell r="D147" t="str">
            <v>PO/NPCL/35</v>
          </cell>
        </row>
        <row r="148">
          <cell r="A148" t="str">
            <v>300000000665</v>
          </cell>
          <cell r="B148">
            <v>300000000665</v>
          </cell>
          <cell r="C148" t="str">
            <v>Batching Plant</v>
          </cell>
          <cell r="D148" t="str">
            <v>PO/NPCL/35</v>
          </cell>
        </row>
        <row r="149">
          <cell r="A149" t="str">
            <v>300000000666</v>
          </cell>
          <cell r="B149">
            <v>300000000666</v>
          </cell>
          <cell r="C149" t="str">
            <v>Electric Genarating Set - 62.5 KVA</v>
          </cell>
          <cell r="D149" t="str">
            <v>PO/VARANASI/071</v>
          </cell>
        </row>
        <row r="150">
          <cell r="A150" t="str">
            <v>300000000666</v>
          </cell>
          <cell r="B150">
            <v>300000000666</v>
          </cell>
          <cell r="C150" t="str">
            <v>Electric Genarating Set - 62.5 KVA</v>
          </cell>
          <cell r="D150" t="str">
            <v>PO/VARANASI/071</v>
          </cell>
        </row>
        <row r="151">
          <cell r="A151" t="str">
            <v>300000000667</v>
          </cell>
          <cell r="B151">
            <v>300000000667</v>
          </cell>
          <cell r="C151" t="str">
            <v>Electric Genarating Set - 62.5 KVA</v>
          </cell>
          <cell r="D151" t="str">
            <v>PO/VARANASI/071</v>
          </cell>
        </row>
        <row r="152">
          <cell r="A152" t="str">
            <v>300000000667</v>
          </cell>
          <cell r="B152">
            <v>300000000667</v>
          </cell>
          <cell r="C152" t="str">
            <v>Electric Genarating Set - 62.5 KVA</v>
          </cell>
          <cell r="D152" t="str">
            <v>PO/VARANASI/071</v>
          </cell>
        </row>
        <row r="153">
          <cell r="A153" t="str">
            <v>300000000668</v>
          </cell>
          <cell r="B153">
            <v>300000000668</v>
          </cell>
          <cell r="C153" t="str">
            <v>Concrete Pump 350 D</v>
          </cell>
          <cell r="D153" t="str">
            <v>PO/VAP/62</v>
          </cell>
        </row>
        <row r="154">
          <cell r="A154" t="str">
            <v>300000000668</v>
          </cell>
          <cell r="B154">
            <v>300000000668</v>
          </cell>
          <cell r="C154" t="str">
            <v>Concrete Pump 350 D</v>
          </cell>
          <cell r="D154" t="str">
            <v>PO/VAP/62</v>
          </cell>
        </row>
        <row r="155">
          <cell r="A155" t="str">
            <v>300000000669</v>
          </cell>
          <cell r="B155">
            <v>300000000669</v>
          </cell>
          <cell r="C155" t="str">
            <v>Batching Plant 30</v>
          </cell>
          <cell r="D155" t="str">
            <v>PO/VAP/61</v>
          </cell>
        </row>
        <row r="156">
          <cell r="A156" t="str">
            <v>300000000669</v>
          </cell>
          <cell r="B156">
            <v>300000000669</v>
          </cell>
          <cell r="C156" t="str">
            <v>Batching Plant 30</v>
          </cell>
          <cell r="D156" t="str">
            <v>PO/VAP/61</v>
          </cell>
        </row>
        <row r="157">
          <cell r="A157" t="str">
            <v>300000000670</v>
          </cell>
          <cell r="B157">
            <v>300000000670</v>
          </cell>
          <cell r="C157" t="str">
            <v>Electric Genarating Set - 125 KVA</v>
          </cell>
          <cell r="D157" t="str">
            <v>PO/VAP/67</v>
          </cell>
        </row>
        <row r="158">
          <cell r="A158" t="str">
            <v>300000000670</v>
          </cell>
          <cell r="B158">
            <v>300000000670</v>
          </cell>
          <cell r="C158" t="str">
            <v>Electric Genarating Set - 125 KVA</v>
          </cell>
          <cell r="D158" t="str">
            <v>PO/VAP/67</v>
          </cell>
        </row>
        <row r="159">
          <cell r="A159" t="str">
            <v>300000000671</v>
          </cell>
          <cell r="B159">
            <v>300000000671</v>
          </cell>
          <cell r="C159" t="str">
            <v>Concrete Pump 350 D</v>
          </cell>
          <cell r="D159" t="str">
            <v>PO/NPCL/72(TRF LH)</v>
          </cell>
        </row>
        <row r="160">
          <cell r="A160" t="str">
            <v>300000000671</v>
          </cell>
          <cell r="B160">
            <v>300000000671</v>
          </cell>
          <cell r="C160" t="str">
            <v>Concrete Pump 350 D</v>
          </cell>
          <cell r="D160" t="str">
            <v>PO/NPCL/72(TRF LH)</v>
          </cell>
        </row>
        <row r="161">
          <cell r="A161" t="str">
            <v>300000000671</v>
          </cell>
          <cell r="B161">
            <v>300000000671</v>
          </cell>
          <cell r="C161" t="str">
            <v>Concrete Pump 350 D</v>
          </cell>
          <cell r="D161" t="str">
            <v>PO/NPCL/72(TRF LH)</v>
          </cell>
        </row>
        <row r="162">
          <cell r="A162" t="str">
            <v>300000000671</v>
          </cell>
          <cell r="B162">
            <v>300000000671</v>
          </cell>
          <cell r="C162" t="str">
            <v>Concrete Pump 350 D</v>
          </cell>
          <cell r="D162" t="str">
            <v>PO/NPCL/72(TRF LH)</v>
          </cell>
        </row>
        <row r="163">
          <cell r="A163" t="str">
            <v>300000000672</v>
          </cell>
          <cell r="B163">
            <v>300000000672</v>
          </cell>
          <cell r="C163" t="str">
            <v>Concrete Pump 350 D</v>
          </cell>
          <cell r="D163" t="str">
            <v>PO/NPCL/28</v>
          </cell>
        </row>
        <row r="164">
          <cell r="A164" t="str">
            <v>300000000672</v>
          </cell>
          <cell r="B164">
            <v>300000000672</v>
          </cell>
          <cell r="C164" t="str">
            <v>Concrete Pump 350 D</v>
          </cell>
          <cell r="D164" t="str">
            <v>PO/NPCL/28</v>
          </cell>
        </row>
        <row r="165">
          <cell r="A165" t="str">
            <v>300000000673</v>
          </cell>
          <cell r="B165">
            <v>300000000673</v>
          </cell>
          <cell r="C165" t="str">
            <v>Air Compressor</v>
          </cell>
          <cell r="D165" t="str">
            <v>PO/NPCL/84</v>
          </cell>
        </row>
        <row r="166">
          <cell r="A166" t="str">
            <v>300000000673</v>
          </cell>
          <cell r="B166">
            <v>300000000673</v>
          </cell>
          <cell r="C166" t="str">
            <v>Air Compressor</v>
          </cell>
          <cell r="D166" t="str">
            <v>PO/NPCL/84</v>
          </cell>
        </row>
        <row r="167">
          <cell r="A167" t="str">
            <v>300000000673</v>
          </cell>
          <cell r="B167">
            <v>300000000673</v>
          </cell>
          <cell r="C167" t="str">
            <v>Air Compressor</v>
          </cell>
          <cell r="D167" t="str">
            <v>PO/NPCL/84</v>
          </cell>
        </row>
        <row r="168">
          <cell r="A168" t="str">
            <v>300000000674</v>
          </cell>
          <cell r="B168">
            <v>300000000674</v>
          </cell>
          <cell r="C168" t="str">
            <v>Batching Plant</v>
          </cell>
          <cell r="D168" t="str">
            <v>PO/NPCL/51</v>
          </cell>
        </row>
        <row r="169">
          <cell r="A169" t="str">
            <v>300000000674</v>
          </cell>
          <cell r="B169">
            <v>300000000674</v>
          </cell>
          <cell r="C169" t="str">
            <v>Batching Plant</v>
          </cell>
          <cell r="D169" t="str">
            <v>PO/NPCL/51</v>
          </cell>
        </row>
        <row r="170">
          <cell r="A170" t="str">
            <v>300000000694</v>
          </cell>
          <cell r="B170">
            <v>300000000694</v>
          </cell>
          <cell r="C170" t="str">
            <v>Walk Behind Tandem Roller</v>
          </cell>
          <cell r="D170" t="str">
            <v>PO/VAP/90</v>
          </cell>
        </row>
        <row r="171">
          <cell r="A171" t="str">
            <v>300000000694</v>
          </cell>
          <cell r="B171">
            <v>300000000694</v>
          </cell>
          <cell r="C171" t="str">
            <v>Walk Behind Tandem Roller</v>
          </cell>
          <cell r="D171" t="str">
            <v>PO/VAP/90</v>
          </cell>
        </row>
        <row r="172">
          <cell r="A172" t="str">
            <v>300000000695</v>
          </cell>
          <cell r="B172">
            <v>300000000695</v>
          </cell>
          <cell r="C172" t="str">
            <v>Air Compressor</v>
          </cell>
          <cell r="D172" t="str">
            <v>PO/VAP/86</v>
          </cell>
        </row>
        <row r="173">
          <cell r="A173" t="str">
            <v>300000000695</v>
          </cell>
          <cell r="B173">
            <v>300000000695</v>
          </cell>
          <cell r="C173" t="str">
            <v>Air Compressor</v>
          </cell>
          <cell r="D173" t="str">
            <v>PO/VAP/86</v>
          </cell>
        </row>
        <row r="174">
          <cell r="A174" t="str">
            <v>300000000701</v>
          </cell>
          <cell r="B174">
            <v>300000000701</v>
          </cell>
          <cell r="C174" t="str">
            <v>Electric Genarating Set - 62.5 KVA</v>
          </cell>
          <cell r="D174" t="str">
            <v>PO/HOSKOTE/045</v>
          </cell>
        </row>
        <row r="175">
          <cell r="A175" t="str">
            <v>300000000701</v>
          </cell>
          <cell r="B175">
            <v>300000000701</v>
          </cell>
          <cell r="C175" t="str">
            <v>Electric Genarating Set - 62.5 KVA</v>
          </cell>
          <cell r="D175" t="str">
            <v>PO/HOSKOTE/045</v>
          </cell>
        </row>
        <row r="176">
          <cell r="A176" t="str">
            <v>300000000702</v>
          </cell>
          <cell r="B176">
            <v>300000000702</v>
          </cell>
          <cell r="C176" t="str">
            <v>Electric Genarating Set - 40 KVA</v>
          </cell>
          <cell r="D176" t="str">
            <v>PO/L.HILLS/25A</v>
          </cell>
        </row>
        <row r="177">
          <cell r="A177" t="str">
            <v>300000000702</v>
          </cell>
          <cell r="B177">
            <v>300000000702</v>
          </cell>
          <cell r="C177" t="str">
            <v>Electric Genarating Set - 40 KVA</v>
          </cell>
          <cell r="D177" t="str">
            <v>PO/L.HILLS/25A</v>
          </cell>
        </row>
        <row r="178">
          <cell r="A178" t="str">
            <v>300100000008</v>
          </cell>
          <cell r="B178">
            <v>300100000008</v>
          </cell>
          <cell r="C178" t="str">
            <v>Lighting Towers</v>
          </cell>
          <cell r="D178" t="str">
            <v>PO/L.HILLS/34 IMP</v>
          </cell>
        </row>
        <row r="179">
          <cell r="A179" t="str">
            <v>300100000008</v>
          </cell>
          <cell r="B179">
            <v>300100000008</v>
          </cell>
          <cell r="C179" t="str">
            <v>Lighting Towers</v>
          </cell>
          <cell r="D179" t="str">
            <v>PO/L.HILLS/34 IMP</v>
          </cell>
        </row>
        <row r="180">
          <cell r="A180" t="str">
            <v>300100000008</v>
          </cell>
          <cell r="B180">
            <v>300100000008</v>
          </cell>
          <cell r="C180" t="str">
            <v>Lighting Towers</v>
          </cell>
          <cell r="D180" t="str">
            <v>PO/L.HILLS/34 IMP</v>
          </cell>
        </row>
        <row r="181">
          <cell r="A181" t="str">
            <v>300100000008</v>
          </cell>
          <cell r="B181">
            <v>300100000008</v>
          </cell>
          <cell r="C181" t="str">
            <v>Lighting Towers</v>
          </cell>
          <cell r="D181" t="str">
            <v>PO/L.HILLS/34 IMP</v>
          </cell>
        </row>
        <row r="182">
          <cell r="A182" t="str">
            <v>300100000009</v>
          </cell>
          <cell r="B182">
            <v>300100000009</v>
          </cell>
          <cell r="C182" t="str">
            <v>Lighting Towers</v>
          </cell>
          <cell r="D182" t="str">
            <v>PO/L.HILLS/34 IMP</v>
          </cell>
        </row>
        <row r="183">
          <cell r="A183" t="str">
            <v>300100000009</v>
          </cell>
          <cell r="B183">
            <v>300100000009</v>
          </cell>
          <cell r="C183" t="str">
            <v>Lighting Towers</v>
          </cell>
          <cell r="D183" t="str">
            <v>PO/L.HILLS/34 IMP</v>
          </cell>
        </row>
        <row r="184">
          <cell r="A184" t="str">
            <v>300100000009</v>
          </cell>
          <cell r="B184">
            <v>300100000009</v>
          </cell>
          <cell r="C184" t="str">
            <v>Lighting Towers</v>
          </cell>
          <cell r="D184" t="str">
            <v>PO/L.HILLS/34 IMP</v>
          </cell>
        </row>
        <row r="185">
          <cell r="A185" t="str">
            <v>300100000010</v>
          </cell>
          <cell r="B185">
            <v>300100000010</v>
          </cell>
          <cell r="C185" t="str">
            <v>Lighting Towers</v>
          </cell>
          <cell r="D185" t="str">
            <v>PO/L.HILLS/34 IMP</v>
          </cell>
        </row>
        <row r="186">
          <cell r="A186" t="str">
            <v>300100000010</v>
          </cell>
          <cell r="B186">
            <v>300100000010</v>
          </cell>
          <cell r="C186" t="str">
            <v>Lighting Towers</v>
          </cell>
          <cell r="D186" t="str">
            <v>PO/L.HILLS/34 IMP</v>
          </cell>
        </row>
        <row r="187">
          <cell r="A187" t="str">
            <v>300100000010</v>
          </cell>
          <cell r="B187">
            <v>300100000010</v>
          </cell>
          <cell r="C187" t="str">
            <v>Lighting Towers</v>
          </cell>
          <cell r="D187" t="str">
            <v>PO/L.HILLS/34 IMP</v>
          </cell>
        </row>
        <row r="188">
          <cell r="A188" t="str">
            <v>300100000011</v>
          </cell>
          <cell r="B188">
            <v>300100000011</v>
          </cell>
          <cell r="C188" t="str">
            <v>Lighting Towers</v>
          </cell>
          <cell r="D188" t="str">
            <v>PO/L.HILLS/34 IMP</v>
          </cell>
        </row>
        <row r="189">
          <cell r="A189" t="str">
            <v>300100000011</v>
          </cell>
          <cell r="B189">
            <v>300100000011</v>
          </cell>
          <cell r="C189" t="str">
            <v>Lighting Towers</v>
          </cell>
          <cell r="D189" t="str">
            <v>PO/L.HILLS/34 IMP</v>
          </cell>
        </row>
        <row r="190">
          <cell r="A190" t="str">
            <v>300100000011</v>
          </cell>
          <cell r="B190">
            <v>300100000011</v>
          </cell>
          <cell r="C190" t="str">
            <v>Lighting Towers</v>
          </cell>
          <cell r="D190" t="str">
            <v>PO/L.HILLS/34 IMP</v>
          </cell>
        </row>
        <row r="191">
          <cell r="A191" t="str">
            <v>300100000012</v>
          </cell>
          <cell r="B191">
            <v>300100000012</v>
          </cell>
          <cell r="C191" t="str">
            <v>Lighting Towers</v>
          </cell>
          <cell r="D191" t="str">
            <v>PO/L.HILLS/34 IMP</v>
          </cell>
        </row>
        <row r="192">
          <cell r="A192" t="str">
            <v>300100000012</v>
          </cell>
          <cell r="B192">
            <v>300100000012</v>
          </cell>
          <cell r="C192" t="str">
            <v>Lighting Towers</v>
          </cell>
          <cell r="D192" t="str">
            <v>PO/L.HILLS/34 IMP</v>
          </cell>
        </row>
        <row r="193">
          <cell r="A193" t="str">
            <v>300100000012</v>
          </cell>
          <cell r="B193">
            <v>300100000012</v>
          </cell>
          <cell r="C193" t="str">
            <v>Lighting Towers</v>
          </cell>
          <cell r="D193" t="str">
            <v>PO/L.HILLS/34 IMP</v>
          </cell>
        </row>
        <row r="194">
          <cell r="A194" t="str">
            <v>300100000013</v>
          </cell>
          <cell r="B194">
            <v>300100000013</v>
          </cell>
          <cell r="C194" t="str">
            <v>Lighting Towers</v>
          </cell>
          <cell r="D194" t="str">
            <v>PO/L.HILLS/34 IMP</v>
          </cell>
        </row>
        <row r="195">
          <cell r="A195" t="str">
            <v>300100000013</v>
          </cell>
          <cell r="B195">
            <v>300100000013</v>
          </cell>
          <cell r="C195" t="str">
            <v>Lighting Towers</v>
          </cell>
          <cell r="D195" t="str">
            <v>PO/L.HILLS/34 IMP</v>
          </cell>
        </row>
        <row r="196">
          <cell r="A196" t="str">
            <v>300100000013</v>
          </cell>
          <cell r="B196">
            <v>300100000013</v>
          </cell>
          <cell r="C196" t="str">
            <v>Lighting Towers</v>
          </cell>
          <cell r="D196" t="str">
            <v>PO/L.HILLS/34 IMP</v>
          </cell>
        </row>
        <row r="197">
          <cell r="A197" t="str">
            <v>300100000014</v>
          </cell>
          <cell r="B197">
            <v>300100000014</v>
          </cell>
          <cell r="C197" t="str">
            <v>Lighting Towers</v>
          </cell>
          <cell r="D197" t="str">
            <v>PO/L.HILLS/34 IMP</v>
          </cell>
        </row>
        <row r="198">
          <cell r="A198" t="str">
            <v>300100000014</v>
          </cell>
          <cell r="B198">
            <v>300100000014</v>
          </cell>
          <cell r="C198" t="str">
            <v>Lighting Towers</v>
          </cell>
          <cell r="D198" t="str">
            <v>PO/L.HILLS/34 IMP</v>
          </cell>
        </row>
        <row r="199">
          <cell r="A199" t="str">
            <v>300100000014</v>
          </cell>
          <cell r="B199">
            <v>300100000014</v>
          </cell>
          <cell r="C199" t="str">
            <v>Lighting Towers</v>
          </cell>
          <cell r="D199" t="str">
            <v>PO/L.HILLS/34 IMP</v>
          </cell>
        </row>
        <row r="200">
          <cell r="A200" t="str">
            <v>300100000015</v>
          </cell>
          <cell r="B200">
            <v>300100000015</v>
          </cell>
          <cell r="C200" t="str">
            <v>Lighting Towers</v>
          </cell>
          <cell r="D200" t="str">
            <v>PO/L.HILLS/34 IMP</v>
          </cell>
        </row>
        <row r="201">
          <cell r="A201" t="str">
            <v>300100000015</v>
          </cell>
          <cell r="B201">
            <v>300100000015</v>
          </cell>
          <cell r="C201" t="str">
            <v>Lighting Towers</v>
          </cell>
          <cell r="D201" t="str">
            <v>PO/L.HILLS/34 IMP</v>
          </cell>
        </row>
        <row r="202">
          <cell r="A202" t="str">
            <v>300100000015</v>
          </cell>
          <cell r="B202">
            <v>300100000015</v>
          </cell>
          <cell r="C202" t="str">
            <v>Lighting Towers</v>
          </cell>
          <cell r="D202" t="str">
            <v>PO/L.HILLS/34 IMP</v>
          </cell>
        </row>
        <row r="203">
          <cell r="A203" t="str">
            <v>300100000016</v>
          </cell>
          <cell r="B203">
            <v>300100000016</v>
          </cell>
          <cell r="C203" t="str">
            <v>Lighting Towers</v>
          </cell>
          <cell r="D203" t="str">
            <v>PO/L.HILLS/34 IMP</v>
          </cell>
        </row>
        <row r="204">
          <cell r="A204" t="str">
            <v>300100000016</v>
          </cell>
          <cell r="B204">
            <v>300100000016</v>
          </cell>
          <cell r="C204" t="str">
            <v>Lighting Towers</v>
          </cell>
          <cell r="D204" t="str">
            <v>PO/L.HILLS/34 IMP</v>
          </cell>
        </row>
        <row r="205">
          <cell r="A205" t="str">
            <v>300100000016</v>
          </cell>
          <cell r="B205">
            <v>300100000016</v>
          </cell>
          <cell r="C205" t="str">
            <v>Lighting Towers</v>
          </cell>
          <cell r="D205" t="str">
            <v>PO/L.HILLS/34 IMP</v>
          </cell>
        </row>
        <row r="206">
          <cell r="A206" t="str">
            <v>300100000017</v>
          </cell>
          <cell r="B206">
            <v>300100000017</v>
          </cell>
          <cell r="C206" t="str">
            <v>Lighting Towers</v>
          </cell>
          <cell r="D206" t="str">
            <v>PO/L.HILLS/34 IMP</v>
          </cell>
        </row>
        <row r="207">
          <cell r="A207" t="str">
            <v>300100000017</v>
          </cell>
          <cell r="B207">
            <v>300100000017</v>
          </cell>
          <cell r="C207" t="str">
            <v>Lighting Towers</v>
          </cell>
          <cell r="D207" t="str">
            <v>PO/L.HILLS/34 IMP</v>
          </cell>
        </row>
        <row r="208">
          <cell r="A208" t="str">
            <v>300100000017</v>
          </cell>
          <cell r="B208">
            <v>300100000017</v>
          </cell>
          <cell r="C208" t="str">
            <v>Lighting Towers</v>
          </cell>
          <cell r="D208" t="str">
            <v>PO/L.HILLS/34 IMP</v>
          </cell>
        </row>
        <row r="209">
          <cell r="A209" t="str">
            <v>300100000018</v>
          </cell>
          <cell r="B209">
            <v>300100000018</v>
          </cell>
          <cell r="C209" t="str">
            <v>Lighting Towers</v>
          </cell>
          <cell r="D209" t="str">
            <v>PO/L.HILLS/34 IMP</v>
          </cell>
        </row>
        <row r="210">
          <cell r="A210" t="str">
            <v>300100000018</v>
          </cell>
          <cell r="B210">
            <v>300100000018</v>
          </cell>
          <cell r="C210" t="str">
            <v>Lighting Towers</v>
          </cell>
          <cell r="D210" t="str">
            <v>PO/L.HILLS/34 IMP</v>
          </cell>
        </row>
        <row r="211">
          <cell r="A211" t="str">
            <v>300100000018</v>
          </cell>
          <cell r="B211">
            <v>300100000018</v>
          </cell>
          <cell r="C211" t="str">
            <v>Lighting Towers</v>
          </cell>
          <cell r="D211" t="str">
            <v>PO/L.HILLS/34 IMP</v>
          </cell>
        </row>
        <row r="212">
          <cell r="A212" t="str">
            <v>300100000019</v>
          </cell>
          <cell r="B212">
            <v>300100000019</v>
          </cell>
          <cell r="C212" t="str">
            <v>Lighting Towers</v>
          </cell>
          <cell r="D212" t="str">
            <v>PO/L.HILLS/34 IMP</v>
          </cell>
        </row>
        <row r="213">
          <cell r="A213" t="str">
            <v>300100000019</v>
          </cell>
          <cell r="B213">
            <v>300100000019</v>
          </cell>
          <cell r="C213" t="str">
            <v>Lighting Towers</v>
          </cell>
          <cell r="D213" t="str">
            <v>PO/L.HILLS/34 IMP</v>
          </cell>
        </row>
        <row r="214">
          <cell r="A214" t="str">
            <v>300100000019</v>
          </cell>
          <cell r="B214">
            <v>300100000019</v>
          </cell>
          <cell r="C214" t="str">
            <v>Lighting Towers</v>
          </cell>
          <cell r="D214" t="str">
            <v>PO/L.HILLS/34 IMP</v>
          </cell>
        </row>
        <row r="215">
          <cell r="A215" t="str">
            <v>300100000020</v>
          </cell>
          <cell r="B215">
            <v>300100000020</v>
          </cell>
          <cell r="C215" t="str">
            <v>Lighting Towers</v>
          </cell>
          <cell r="D215" t="str">
            <v>PO/L.HILLS/34 IMP</v>
          </cell>
        </row>
        <row r="216">
          <cell r="A216" t="str">
            <v>300100000020</v>
          </cell>
          <cell r="B216">
            <v>300100000020</v>
          </cell>
          <cell r="C216" t="str">
            <v>Lighting Towers</v>
          </cell>
          <cell r="D216" t="str">
            <v>PO/L.HILLS/34 IMP</v>
          </cell>
        </row>
        <row r="217">
          <cell r="A217" t="str">
            <v>300100000020</v>
          </cell>
          <cell r="B217">
            <v>300100000020</v>
          </cell>
          <cell r="C217" t="str">
            <v>Lighting Towers</v>
          </cell>
          <cell r="D217" t="str">
            <v>PO/L.HILLS/34 IMP</v>
          </cell>
        </row>
        <row r="218">
          <cell r="A218" t="str">
            <v>300100000021</v>
          </cell>
          <cell r="B218">
            <v>300100000021</v>
          </cell>
          <cell r="C218" t="str">
            <v>Lighting Towers</v>
          </cell>
          <cell r="D218" t="str">
            <v>PO/L.HILLS/34 IMP</v>
          </cell>
        </row>
        <row r="219">
          <cell r="A219" t="str">
            <v>300100000021</v>
          </cell>
          <cell r="B219">
            <v>300100000021</v>
          </cell>
          <cell r="C219" t="str">
            <v>Lighting Towers</v>
          </cell>
          <cell r="D219" t="str">
            <v>PO/L.HILLS/34 IMP</v>
          </cell>
        </row>
        <row r="220">
          <cell r="A220" t="str">
            <v>300100000021</v>
          </cell>
          <cell r="B220">
            <v>300100000021</v>
          </cell>
          <cell r="C220" t="str">
            <v>Lighting Towers</v>
          </cell>
          <cell r="D220" t="str">
            <v>PO/L.HILLS/34 IMP</v>
          </cell>
        </row>
        <row r="221">
          <cell r="A221" t="str">
            <v>300100000022</v>
          </cell>
          <cell r="B221">
            <v>300100000022</v>
          </cell>
          <cell r="C221" t="str">
            <v>Lighting Towers</v>
          </cell>
          <cell r="D221" t="str">
            <v>PO/L.HILLS/34 IMP</v>
          </cell>
        </row>
        <row r="222">
          <cell r="A222" t="str">
            <v>300100000022</v>
          </cell>
          <cell r="B222">
            <v>300100000022</v>
          </cell>
          <cell r="C222" t="str">
            <v>Lighting Towers</v>
          </cell>
          <cell r="D222" t="str">
            <v>PO/L.HILLS/34 IMP</v>
          </cell>
        </row>
        <row r="223">
          <cell r="A223" t="str">
            <v>300100000022</v>
          </cell>
          <cell r="B223">
            <v>300100000022</v>
          </cell>
          <cell r="C223" t="str">
            <v>Lighting Towers</v>
          </cell>
          <cell r="D223" t="str">
            <v>PO/L.HILLS/34 IMP</v>
          </cell>
        </row>
        <row r="224">
          <cell r="A224" t="str">
            <v>300100000023</v>
          </cell>
          <cell r="B224">
            <v>300100000023</v>
          </cell>
          <cell r="C224" t="str">
            <v>Lighting Towers</v>
          </cell>
          <cell r="D224" t="str">
            <v>PO/L.HILLS/34 IMP</v>
          </cell>
        </row>
        <row r="225">
          <cell r="A225" t="str">
            <v>300100000023</v>
          </cell>
          <cell r="B225">
            <v>300100000023</v>
          </cell>
          <cell r="C225" t="str">
            <v>Lighting Towers</v>
          </cell>
          <cell r="D225" t="str">
            <v>PO/L.HILLS/34 IMP</v>
          </cell>
        </row>
        <row r="226">
          <cell r="A226" t="str">
            <v>300100000023</v>
          </cell>
          <cell r="B226">
            <v>300100000023</v>
          </cell>
          <cell r="C226" t="str">
            <v>Lighting Towers</v>
          </cell>
          <cell r="D226" t="str">
            <v>PO/L.HILLS/34 IMP</v>
          </cell>
        </row>
        <row r="227">
          <cell r="A227" t="str">
            <v>300100000024</v>
          </cell>
          <cell r="B227">
            <v>300100000024</v>
          </cell>
          <cell r="C227" t="str">
            <v>Lighting Towers</v>
          </cell>
          <cell r="D227" t="str">
            <v>PO/L.HILLS/34 IMP</v>
          </cell>
        </row>
        <row r="228">
          <cell r="A228" t="str">
            <v>300100000024</v>
          </cell>
          <cell r="B228">
            <v>300100000024</v>
          </cell>
          <cell r="C228" t="str">
            <v>Lighting Towers</v>
          </cell>
          <cell r="D228" t="str">
            <v>PO/L.HILLS/34 IMP</v>
          </cell>
        </row>
        <row r="229">
          <cell r="A229" t="str">
            <v>300100000024</v>
          </cell>
          <cell r="B229">
            <v>300100000024</v>
          </cell>
          <cell r="C229" t="str">
            <v>Lighting Towers</v>
          </cell>
          <cell r="D229" t="str">
            <v>PO/L.HILLS/34 IMP</v>
          </cell>
        </row>
        <row r="230">
          <cell r="A230" t="str">
            <v>300100000025</v>
          </cell>
          <cell r="B230">
            <v>300100000025</v>
          </cell>
          <cell r="C230" t="str">
            <v>Lighting Towers</v>
          </cell>
          <cell r="D230" t="str">
            <v>PO/L.HILLS/34 IMP</v>
          </cell>
        </row>
        <row r="231">
          <cell r="A231" t="str">
            <v>300100000025</v>
          </cell>
          <cell r="B231">
            <v>300100000025</v>
          </cell>
          <cell r="C231" t="str">
            <v>Lighting Towers</v>
          </cell>
          <cell r="D231" t="str">
            <v>PO/L.HILLS/34 IMP</v>
          </cell>
        </row>
        <row r="232">
          <cell r="A232" t="str">
            <v>300100000025</v>
          </cell>
          <cell r="B232">
            <v>300100000025</v>
          </cell>
          <cell r="C232" t="str">
            <v>Lighting Towers</v>
          </cell>
          <cell r="D232" t="str">
            <v>PO/L.HILLS/34 IMP</v>
          </cell>
        </row>
        <row r="233">
          <cell r="A233" t="str">
            <v>300100000026</v>
          </cell>
          <cell r="B233">
            <v>300100000026</v>
          </cell>
          <cell r="C233" t="str">
            <v>Lighting Towers</v>
          </cell>
          <cell r="D233" t="str">
            <v>PO/L.HILLS/34 IMP</v>
          </cell>
        </row>
        <row r="234">
          <cell r="A234" t="str">
            <v>300100000026</v>
          </cell>
          <cell r="B234">
            <v>300100000026</v>
          </cell>
          <cell r="C234" t="str">
            <v>Lighting Towers</v>
          </cell>
          <cell r="D234" t="str">
            <v>PO/L.HILLS/34 IMP</v>
          </cell>
        </row>
        <row r="235">
          <cell r="A235" t="str">
            <v>300100000026</v>
          </cell>
          <cell r="B235">
            <v>300100000026</v>
          </cell>
          <cell r="C235" t="str">
            <v>Lighting Towers</v>
          </cell>
          <cell r="D235" t="str">
            <v>PO/L.HILLS/34 IMP</v>
          </cell>
        </row>
        <row r="236">
          <cell r="A236" t="str">
            <v>300100000027</v>
          </cell>
          <cell r="B236">
            <v>300100000027</v>
          </cell>
          <cell r="C236" t="str">
            <v>Lighting Towers</v>
          </cell>
          <cell r="D236" t="str">
            <v>PO/L.HILLS/34 IMP</v>
          </cell>
        </row>
        <row r="237">
          <cell r="A237" t="str">
            <v>300100000027</v>
          </cell>
          <cell r="B237">
            <v>300100000027</v>
          </cell>
          <cell r="C237" t="str">
            <v>Lighting Towers</v>
          </cell>
          <cell r="D237" t="str">
            <v>PO/L.HILLS/34 IMP</v>
          </cell>
        </row>
        <row r="238">
          <cell r="A238" t="str">
            <v>300100000027</v>
          </cell>
          <cell r="B238">
            <v>300100000027</v>
          </cell>
          <cell r="C238" t="str">
            <v>Lighting Towers</v>
          </cell>
          <cell r="D238" t="str">
            <v>PO/L.HILLS/34 IMP</v>
          </cell>
        </row>
        <row r="239">
          <cell r="A239" t="str">
            <v>300100000028</v>
          </cell>
          <cell r="B239">
            <v>300100000028</v>
          </cell>
          <cell r="C239" t="str">
            <v>Lighting Towers</v>
          </cell>
          <cell r="D239" t="str">
            <v>PO/L.HILLS/34 IMP</v>
          </cell>
        </row>
        <row r="240">
          <cell r="A240" t="str">
            <v>300100000028</v>
          </cell>
          <cell r="B240">
            <v>300100000028</v>
          </cell>
          <cell r="C240" t="str">
            <v>Lighting Towers</v>
          </cell>
          <cell r="D240" t="str">
            <v>PO/L.HILLS/34 IMP</v>
          </cell>
        </row>
        <row r="241">
          <cell r="A241" t="str">
            <v>300100000028</v>
          </cell>
          <cell r="B241">
            <v>300100000028</v>
          </cell>
          <cell r="C241" t="str">
            <v>Lighting Towers</v>
          </cell>
          <cell r="D241" t="str">
            <v>PO/L.HILLS/34 IMP</v>
          </cell>
        </row>
        <row r="242">
          <cell r="A242" t="str">
            <v>300100000029</v>
          </cell>
          <cell r="B242">
            <v>300100000029</v>
          </cell>
          <cell r="C242" t="str">
            <v>Lighting Towers</v>
          </cell>
          <cell r="D242" t="str">
            <v>PO/L.HILLS/34 IMP</v>
          </cell>
        </row>
        <row r="243">
          <cell r="A243" t="str">
            <v>300100000029</v>
          </cell>
          <cell r="B243">
            <v>300100000029</v>
          </cell>
          <cell r="C243" t="str">
            <v>Lighting Towers</v>
          </cell>
          <cell r="D243" t="str">
            <v>PO/L.HILLS/34 IMP</v>
          </cell>
        </row>
        <row r="244">
          <cell r="A244" t="str">
            <v>300100000029</v>
          </cell>
          <cell r="B244">
            <v>300100000029</v>
          </cell>
          <cell r="C244" t="str">
            <v>Lighting Towers</v>
          </cell>
          <cell r="D244" t="str">
            <v>PO/L.HILLS/34 IMP</v>
          </cell>
        </row>
        <row r="245">
          <cell r="A245" t="str">
            <v>300100000030</v>
          </cell>
          <cell r="B245">
            <v>300100000030</v>
          </cell>
          <cell r="C245" t="str">
            <v>Lighting Towers</v>
          </cell>
          <cell r="D245" t="str">
            <v>PO/L.HILLS/34 IMP</v>
          </cell>
        </row>
        <row r="246">
          <cell r="A246" t="str">
            <v>300100000030</v>
          </cell>
          <cell r="B246">
            <v>300100000030</v>
          </cell>
          <cell r="C246" t="str">
            <v>Lighting Towers</v>
          </cell>
          <cell r="D246" t="str">
            <v>PO/L.HILLS/34 IMP</v>
          </cell>
        </row>
        <row r="247">
          <cell r="A247" t="str">
            <v>300100000030</v>
          </cell>
          <cell r="B247">
            <v>300100000030</v>
          </cell>
          <cell r="C247" t="str">
            <v>Lighting Towers</v>
          </cell>
          <cell r="D247" t="str">
            <v>PO/L.HILLS/34 IMP</v>
          </cell>
        </row>
        <row r="248">
          <cell r="A248" t="str">
            <v>300100000031</v>
          </cell>
          <cell r="B248">
            <v>300100000031</v>
          </cell>
          <cell r="C248" t="str">
            <v>Lighting Towers</v>
          </cell>
          <cell r="D248" t="str">
            <v>PO/L.HILLS/34 IMP</v>
          </cell>
        </row>
        <row r="249">
          <cell r="A249" t="str">
            <v>300100000031</v>
          </cell>
          <cell r="B249">
            <v>300100000031</v>
          </cell>
          <cell r="C249" t="str">
            <v>Lighting Towers</v>
          </cell>
          <cell r="D249" t="str">
            <v>PO/L.HILLS/34 IMP</v>
          </cell>
        </row>
        <row r="250">
          <cell r="A250" t="str">
            <v>300100000031</v>
          </cell>
          <cell r="B250">
            <v>300100000031</v>
          </cell>
          <cell r="C250" t="str">
            <v>Lighting Towers</v>
          </cell>
          <cell r="D250" t="str">
            <v>PO/L.HILLS/34 IMP</v>
          </cell>
        </row>
        <row r="251">
          <cell r="A251" t="str">
            <v>300100000032</v>
          </cell>
          <cell r="B251">
            <v>300100000032</v>
          </cell>
          <cell r="C251" t="str">
            <v>Lighting Towers</v>
          </cell>
          <cell r="D251" t="str">
            <v>PO/L.HILLS/34 IMP</v>
          </cell>
        </row>
        <row r="252">
          <cell r="A252" t="str">
            <v>300100000032</v>
          </cell>
          <cell r="B252">
            <v>300100000032</v>
          </cell>
          <cell r="C252" t="str">
            <v>Lighting Towers</v>
          </cell>
          <cell r="D252" t="str">
            <v>PO/L.HILLS/34 IMP</v>
          </cell>
        </row>
        <row r="253">
          <cell r="A253" t="str">
            <v>300100000032</v>
          </cell>
          <cell r="B253">
            <v>300100000032</v>
          </cell>
          <cell r="C253" t="str">
            <v>Lighting Towers</v>
          </cell>
          <cell r="D253" t="str">
            <v>PO/L.HILLS/34 IMP</v>
          </cell>
        </row>
        <row r="254">
          <cell r="A254" t="str">
            <v>300100000033</v>
          </cell>
          <cell r="B254">
            <v>300100000033</v>
          </cell>
          <cell r="C254" t="str">
            <v>Lighting Towers</v>
          </cell>
          <cell r="D254" t="str">
            <v>PO/L.HILLS/34 IMP</v>
          </cell>
        </row>
        <row r="255">
          <cell r="A255" t="str">
            <v>300100000033</v>
          </cell>
          <cell r="B255">
            <v>300100000033</v>
          </cell>
          <cell r="C255" t="str">
            <v>Lighting Towers</v>
          </cell>
          <cell r="D255" t="str">
            <v>PO/L.HILLS/34 IMP</v>
          </cell>
        </row>
        <row r="256">
          <cell r="A256" t="str">
            <v>300100000033</v>
          </cell>
          <cell r="B256">
            <v>300100000033</v>
          </cell>
          <cell r="C256" t="str">
            <v>Lighting Towers</v>
          </cell>
          <cell r="D256" t="str">
            <v>PO/L.HILLS/34 IMP</v>
          </cell>
        </row>
        <row r="257">
          <cell r="A257" t="str">
            <v>300100000034</v>
          </cell>
          <cell r="B257">
            <v>300100000034</v>
          </cell>
          <cell r="C257" t="str">
            <v>Lighting Towers</v>
          </cell>
          <cell r="D257" t="str">
            <v>PO/L.HILLS/34 IMP</v>
          </cell>
        </row>
        <row r="258">
          <cell r="A258" t="str">
            <v>300100000034</v>
          </cell>
          <cell r="B258">
            <v>300100000034</v>
          </cell>
          <cell r="C258" t="str">
            <v>Lighting Towers</v>
          </cell>
          <cell r="D258" t="str">
            <v>PO/L.HILLS/34 IMP</v>
          </cell>
        </row>
        <row r="259">
          <cell r="A259" t="str">
            <v>300100000034</v>
          </cell>
          <cell r="B259">
            <v>300100000034</v>
          </cell>
          <cell r="C259" t="str">
            <v>Lighting Towers</v>
          </cell>
          <cell r="D259" t="str">
            <v>PO/L.HILLS/34 IMP</v>
          </cell>
        </row>
        <row r="260">
          <cell r="A260" t="str">
            <v>300100000035</v>
          </cell>
          <cell r="B260">
            <v>300100000035</v>
          </cell>
          <cell r="C260" t="str">
            <v>Lighting Towers</v>
          </cell>
          <cell r="D260" t="str">
            <v>PO/L.HILLS/34 IMP</v>
          </cell>
        </row>
        <row r="261">
          <cell r="A261" t="str">
            <v>300100000035</v>
          </cell>
          <cell r="B261">
            <v>300100000035</v>
          </cell>
          <cell r="C261" t="str">
            <v>Lighting Towers</v>
          </cell>
          <cell r="D261" t="str">
            <v>PO/L.HILLS/34 IMP</v>
          </cell>
        </row>
        <row r="262">
          <cell r="A262" t="str">
            <v>300100000035</v>
          </cell>
          <cell r="B262">
            <v>300100000035</v>
          </cell>
          <cell r="C262" t="str">
            <v>Lighting Towers</v>
          </cell>
          <cell r="D262" t="str">
            <v>PO/L.HILLS/34 IMP</v>
          </cell>
        </row>
        <row r="263">
          <cell r="A263" t="str">
            <v>300100000036</v>
          </cell>
          <cell r="B263">
            <v>300100000036</v>
          </cell>
          <cell r="C263" t="str">
            <v>Lighting Towers</v>
          </cell>
          <cell r="D263" t="str">
            <v>PO/L.HILLS/34 IMP</v>
          </cell>
        </row>
        <row r="264">
          <cell r="A264" t="str">
            <v>300100000036</v>
          </cell>
          <cell r="B264">
            <v>300100000036</v>
          </cell>
          <cell r="C264" t="str">
            <v>Lighting Towers</v>
          </cell>
          <cell r="D264" t="str">
            <v>PO/L.HILLS/34 IMP</v>
          </cell>
        </row>
        <row r="265">
          <cell r="A265" t="str">
            <v>300100000036</v>
          </cell>
          <cell r="B265">
            <v>300100000036</v>
          </cell>
          <cell r="C265" t="str">
            <v>Lighting Towers</v>
          </cell>
          <cell r="D265" t="str">
            <v>PO/L.HILLS/34 IMP</v>
          </cell>
        </row>
        <row r="266">
          <cell r="A266" t="str">
            <v>300100000037</v>
          </cell>
          <cell r="B266">
            <v>300100000037</v>
          </cell>
          <cell r="C266" t="str">
            <v>Lighting Towers</v>
          </cell>
          <cell r="D266" t="str">
            <v>PO/L.HILLS/34 IMP</v>
          </cell>
        </row>
        <row r="267">
          <cell r="A267" t="str">
            <v>300100000037</v>
          </cell>
          <cell r="B267">
            <v>300100000037</v>
          </cell>
          <cell r="C267" t="str">
            <v>Lighting Towers</v>
          </cell>
          <cell r="D267" t="str">
            <v>PO/L.HILLS/34 IMP</v>
          </cell>
        </row>
        <row r="268">
          <cell r="A268" t="str">
            <v>300100000037</v>
          </cell>
          <cell r="B268">
            <v>300100000037</v>
          </cell>
          <cell r="C268" t="str">
            <v>Lighting Towers</v>
          </cell>
          <cell r="D268" t="str">
            <v>PO/L.HILLS/34 IMP</v>
          </cell>
        </row>
        <row r="269">
          <cell r="A269" t="str">
            <v>300100000038</v>
          </cell>
          <cell r="B269">
            <v>300100000038</v>
          </cell>
          <cell r="C269" t="str">
            <v>Lighting Towers</v>
          </cell>
          <cell r="D269" t="str">
            <v>PO/L.HILLS/34 IMP</v>
          </cell>
        </row>
        <row r="270">
          <cell r="A270" t="str">
            <v>300100000038</v>
          </cell>
          <cell r="B270">
            <v>300100000038</v>
          </cell>
          <cell r="C270" t="str">
            <v>Lighting Towers</v>
          </cell>
          <cell r="D270" t="str">
            <v>PO/L.HILLS/34 IMP</v>
          </cell>
        </row>
        <row r="271">
          <cell r="A271" t="str">
            <v>300100000038</v>
          </cell>
          <cell r="B271">
            <v>300100000038</v>
          </cell>
          <cell r="C271" t="str">
            <v>Lighting Towers</v>
          </cell>
          <cell r="D271" t="str">
            <v>PO/L.HILLS/34 IMP</v>
          </cell>
        </row>
        <row r="272">
          <cell r="A272" t="str">
            <v>300100000039</v>
          </cell>
          <cell r="B272">
            <v>300100000039</v>
          </cell>
          <cell r="C272" t="str">
            <v>Lighting Towers</v>
          </cell>
          <cell r="D272" t="str">
            <v>PO/L.HILLS/34 IMP</v>
          </cell>
        </row>
        <row r="273">
          <cell r="A273" t="str">
            <v>300100000039</v>
          </cell>
          <cell r="B273">
            <v>300100000039</v>
          </cell>
          <cell r="C273" t="str">
            <v>Lighting Towers</v>
          </cell>
          <cell r="D273" t="str">
            <v>PO/L.HILLS/34 IMP</v>
          </cell>
        </row>
        <row r="274">
          <cell r="A274" t="str">
            <v>300100000039</v>
          </cell>
          <cell r="B274">
            <v>300100000039</v>
          </cell>
          <cell r="C274" t="str">
            <v>Lighting Towers</v>
          </cell>
          <cell r="D274" t="str">
            <v>PO/L.HILLS/34 IMP</v>
          </cell>
        </row>
        <row r="275">
          <cell r="A275" t="str">
            <v>300100000072</v>
          </cell>
          <cell r="B275">
            <v>300100000072</v>
          </cell>
          <cell r="C275" t="str">
            <v>Electronic Sensor Paver</v>
          </cell>
          <cell r="D275" t="str">
            <v>PO/EW12/002</v>
          </cell>
        </row>
        <row r="276">
          <cell r="A276" t="str">
            <v>300100000073</v>
          </cell>
          <cell r="B276">
            <v>300100000073</v>
          </cell>
          <cell r="C276" t="str">
            <v>Pnematic Tyre Roller</v>
          </cell>
          <cell r="D276" t="str">
            <v>PO/EW-12/006</v>
          </cell>
        </row>
        <row r="277">
          <cell r="A277" t="str">
            <v>300100000074</v>
          </cell>
          <cell r="B277">
            <v>300100000074</v>
          </cell>
          <cell r="C277" t="str">
            <v>Appolo Wet Mix Paver</v>
          </cell>
          <cell r="D277" t="str">
            <v>PO/EW/12</v>
          </cell>
        </row>
        <row r="278">
          <cell r="A278" t="str">
            <v>300100000074</v>
          </cell>
          <cell r="B278">
            <v>300100000074</v>
          </cell>
          <cell r="C278" t="str">
            <v>Appolo Wet Mix Paver</v>
          </cell>
          <cell r="D278" t="str">
            <v>PO/EW/12</v>
          </cell>
        </row>
        <row r="279">
          <cell r="A279" t="str">
            <v>300100000075</v>
          </cell>
          <cell r="B279">
            <v>300100000075</v>
          </cell>
          <cell r="C279" t="str">
            <v>Batching Plant - 30CUM</v>
          </cell>
          <cell r="D279" t="str">
            <v>PO/BELGUAM/14</v>
          </cell>
        </row>
        <row r="280">
          <cell r="A280" t="str">
            <v>300100000075</v>
          </cell>
          <cell r="B280">
            <v>300100000075</v>
          </cell>
          <cell r="C280" t="str">
            <v>Batching Plant - 30CUM</v>
          </cell>
          <cell r="D280" t="str">
            <v>PO/BELGUAM/14</v>
          </cell>
        </row>
        <row r="281">
          <cell r="A281" t="str">
            <v>300100000076</v>
          </cell>
          <cell r="B281">
            <v>300100000076</v>
          </cell>
          <cell r="C281" t="str">
            <v>Concrete Pump</v>
          </cell>
          <cell r="D281" t="str">
            <v>PO/BMC/012</v>
          </cell>
        </row>
        <row r="282">
          <cell r="A282" t="str">
            <v>300100000076</v>
          </cell>
          <cell r="B282">
            <v>300100000076</v>
          </cell>
          <cell r="C282" t="str">
            <v>Concrete Pump</v>
          </cell>
          <cell r="D282" t="str">
            <v>PO/BMC/012</v>
          </cell>
        </row>
        <row r="283">
          <cell r="A283" t="str">
            <v>300100000077</v>
          </cell>
          <cell r="B283">
            <v>300100000077</v>
          </cell>
          <cell r="C283" t="str">
            <v>Electric Genarating Set - 125 KVA</v>
          </cell>
          <cell r="D283" t="str">
            <v>PO/BELGUAM/04</v>
          </cell>
        </row>
        <row r="284">
          <cell r="A284" t="str">
            <v>300100000077</v>
          </cell>
          <cell r="B284">
            <v>300100000077</v>
          </cell>
          <cell r="C284" t="str">
            <v>Electric Genarating Set - 125 KVA</v>
          </cell>
          <cell r="D284" t="str">
            <v>PO/BELGUAM/04</v>
          </cell>
        </row>
        <row r="285">
          <cell r="A285" t="str">
            <v>300100000078</v>
          </cell>
          <cell r="B285">
            <v>300100000078</v>
          </cell>
          <cell r="C285" t="str">
            <v>Transit Mixer</v>
          </cell>
          <cell r="D285" t="str">
            <v>PO/L.HILLS/35</v>
          </cell>
        </row>
        <row r="286">
          <cell r="A286" t="str">
            <v>300100000079</v>
          </cell>
          <cell r="B286">
            <v>300100000079</v>
          </cell>
          <cell r="C286" t="str">
            <v>Transit Mixer</v>
          </cell>
          <cell r="D286" t="str">
            <v>PO/L.HILLS/35</v>
          </cell>
        </row>
        <row r="287">
          <cell r="A287" t="str">
            <v>300100000080</v>
          </cell>
          <cell r="B287">
            <v>300100000080</v>
          </cell>
          <cell r="C287" t="str">
            <v>Transit Mixer</v>
          </cell>
          <cell r="D287" t="str">
            <v>PO/L.HILLS/35</v>
          </cell>
        </row>
        <row r="288">
          <cell r="A288" t="str">
            <v>300100000081</v>
          </cell>
          <cell r="B288">
            <v>300100000081</v>
          </cell>
          <cell r="C288" t="str">
            <v>Hydraulic Mobile Crane</v>
          </cell>
          <cell r="D288" t="str">
            <v>PO/L.HILLS/045</v>
          </cell>
        </row>
        <row r="289">
          <cell r="A289" t="str">
            <v>300100000081</v>
          </cell>
          <cell r="B289">
            <v>300100000081</v>
          </cell>
          <cell r="C289" t="str">
            <v>Hydraulic Mobile Crane</v>
          </cell>
          <cell r="D289" t="str">
            <v>PO/L.HILLS/045</v>
          </cell>
        </row>
        <row r="290">
          <cell r="A290" t="str">
            <v>300100000082</v>
          </cell>
          <cell r="B290">
            <v>300100000082</v>
          </cell>
          <cell r="C290" t="str">
            <v>Electric Genarating Set - 320 KVA</v>
          </cell>
          <cell r="D290" t="str">
            <v>PO/L.HILLS/050</v>
          </cell>
        </row>
        <row r="291">
          <cell r="A291" t="str">
            <v>300100000082</v>
          </cell>
          <cell r="B291">
            <v>300100000082</v>
          </cell>
          <cell r="C291" t="str">
            <v>Electric Genarating Set - 320 KVA</v>
          </cell>
          <cell r="D291" t="str">
            <v>PO/L.HILLS/050</v>
          </cell>
        </row>
        <row r="292">
          <cell r="A292" t="str">
            <v>300100000082</v>
          </cell>
          <cell r="B292">
            <v>300100000082</v>
          </cell>
          <cell r="C292" t="str">
            <v>Electric Genarating Set - 320 KVA</v>
          </cell>
          <cell r="D292" t="str">
            <v>PO/L.HILLS/050</v>
          </cell>
        </row>
        <row r="293">
          <cell r="A293" t="str">
            <v>300100000083</v>
          </cell>
          <cell r="B293">
            <v>300100000083</v>
          </cell>
          <cell r="C293" t="str">
            <v>Electric Genarating Set - 320 KVA</v>
          </cell>
          <cell r="D293" t="str">
            <v>PO/L.HILLS/050</v>
          </cell>
        </row>
        <row r="294">
          <cell r="A294" t="str">
            <v>300100000083</v>
          </cell>
          <cell r="B294">
            <v>300100000083</v>
          </cell>
          <cell r="C294" t="str">
            <v>Electric Genarating Set - 320 KVA</v>
          </cell>
          <cell r="D294" t="str">
            <v>PO/L.HILLS/050</v>
          </cell>
        </row>
        <row r="295">
          <cell r="A295" t="str">
            <v>300100000083</v>
          </cell>
          <cell r="B295">
            <v>300100000083</v>
          </cell>
          <cell r="C295" t="str">
            <v>Electric Genarating Set - 320 KVA</v>
          </cell>
          <cell r="D295" t="str">
            <v>PO/L.HILLS/050</v>
          </cell>
        </row>
        <row r="296">
          <cell r="A296" t="str">
            <v>300100000084</v>
          </cell>
          <cell r="B296">
            <v>300100000084</v>
          </cell>
          <cell r="C296" t="str">
            <v>Electric Genarating Set - 30 KVA</v>
          </cell>
          <cell r="D296" t="str">
            <v>PO/L.HILLS/039</v>
          </cell>
        </row>
        <row r="297">
          <cell r="A297" t="str">
            <v>300100000084</v>
          </cell>
          <cell r="B297">
            <v>300100000084</v>
          </cell>
          <cell r="C297" t="str">
            <v>Electric Genarating Set - 30 KVA</v>
          </cell>
          <cell r="D297" t="str">
            <v>PO/L.HILLS/039</v>
          </cell>
        </row>
        <row r="298">
          <cell r="A298" t="str">
            <v>300100000085</v>
          </cell>
          <cell r="B298">
            <v>300100000085</v>
          </cell>
          <cell r="C298" t="str">
            <v>Electric Genarating Set - 320 KVA</v>
          </cell>
          <cell r="D298" t="str">
            <v>PO/L.HILLS/050</v>
          </cell>
        </row>
        <row r="299">
          <cell r="A299" t="str">
            <v>300100000085</v>
          </cell>
          <cell r="B299">
            <v>300100000085</v>
          </cell>
          <cell r="C299" t="str">
            <v>Electric Genarating Set - 320 KVA</v>
          </cell>
          <cell r="D299" t="str">
            <v>PO/L.HILLS/050</v>
          </cell>
        </row>
        <row r="300">
          <cell r="A300" t="str">
            <v>300100000085</v>
          </cell>
          <cell r="B300">
            <v>300100000085</v>
          </cell>
          <cell r="C300" t="str">
            <v>Electric Genarating Set - 320 KVA</v>
          </cell>
          <cell r="D300" t="str">
            <v>PO/L.HILLS/050</v>
          </cell>
        </row>
        <row r="301">
          <cell r="A301" t="str">
            <v>300100000086</v>
          </cell>
          <cell r="B301">
            <v>300100000086</v>
          </cell>
          <cell r="C301" t="str">
            <v>Tippers</v>
          </cell>
          <cell r="D301" t="str">
            <v>PO/L.HILLS/048</v>
          </cell>
        </row>
        <row r="302">
          <cell r="A302" t="str">
            <v>300100000087</v>
          </cell>
          <cell r="B302">
            <v>300100000087</v>
          </cell>
          <cell r="C302" t="str">
            <v>Tipper</v>
          </cell>
          <cell r="D302" t="str">
            <v>L.HILLS/048</v>
          </cell>
        </row>
        <row r="303">
          <cell r="A303" t="str">
            <v>300100000088</v>
          </cell>
          <cell r="B303">
            <v>300100000088</v>
          </cell>
          <cell r="C303" t="str">
            <v>Concrete  Pump - BP 2800</v>
          </cell>
          <cell r="D303" t="str">
            <v>PO/L.HILLS/052</v>
          </cell>
        </row>
        <row r="304">
          <cell r="A304" t="str">
            <v>300100000088</v>
          </cell>
          <cell r="B304">
            <v>300100000088</v>
          </cell>
          <cell r="C304" t="str">
            <v>Concrete  Pump - BP 2800</v>
          </cell>
          <cell r="D304" t="str">
            <v>PO/L.HILLS/052</v>
          </cell>
        </row>
        <row r="305">
          <cell r="A305" t="str">
            <v>300100000088</v>
          </cell>
          <cell r="B305">
            <v>300100000088</v>
          </cell>
          <cell r="C305" t="str">
            <v>Concrete  Pump - BP 2800</v>
          </cell>
          <cell r="D305" t="str">
            <v>PO/L.HILLS/052</v>
          </cell>
        </row>
        <row r="306">
          <cell r="A306" t="str">
            <v>300100000089</v>
          </cell>
          <cell r="B306">
            <v>300100000089</v>
          </cell>
          <cell r="C306" t="str">
            <v>Rotary Distributior (Concrete Spreader)</v>
          </cell>
          <cell r="D306" t="str">
            <v>PO/L.HILLS/044</v>
          </cell>
        </row>
        <row r="307">
          <cell r="A307" t="str">
            <v>300100000090</v>
          </cell>
          <cell r="B307">
            <v>300100000090</v>
          </cell>
          <cell r="C307" t="str">
            <v>Rotary Distributior (Concrete Spreader)</v>
          </cell>
          <cell r="D307" t="str">
            <v>PO/L.HILLS/044</v>
          </cell>
        </row>
        <row r="308">
          <cell r="A308" t="str">
            <v>300100000091</v>
          </cell>
          <cell r="B308">
            <v>300100000091</v>
          </cell>
          <cell r="C308" t="str">
            <v>Transit Mixer</v>
          </cell>
          <cell r="D308" t="str">
            <v>PO/L.HILLS/35</v>
          </cell>
        </row>
        <row r="309">
          <cell r="A309" t="str">
            <v>300100000091</v>
          </cell>
          <cell r="B309">
            <v>300100000091</v>
          </cell>
          <cell r="C309" t="str">
            <v>Transit Mixer</v>
          </cell>
          <cell r="D309" t="str">
            <v>PO/L.HILLS/35</v>
          </cell>
        </row>
        <row r="310">
          <cell r="A310" t="str">
            <v>300100000091</v>
          </cell>
          <cell r="B310">
            <v>300100000091</v>
          </cell>
          <cell r="C310" t="str">
            <v>Transit Mixer</v>
          </cell>
          <cell r="D310" t="str">
            <v>PO/L.HILLS/35</v>
          </cell>
        </row>
        <row r="311">
          <cell r="A311" t="str">
            <v>300100000092</v>
          </cell>
          <cell r="B311">
            <v>300100000092</v>
          </cell>
          <cell r="C311" t="str">
            <v>Transit Mixer</v>
          </cell>
          <cell r="D311" t="str">
            <v>PO/L.HILLS/35</v>
          </cell>
        </row>
        <row r="312">
          <cell r="A312" t="str">
            <v>300100000092</v>
          </cell>
          <cell r="B312">
            <v>300100000092</v>
          </cell>
          <cell r="C312" t="str">
            <v>Transit Mixer</v>
          </cell>
          <cell r="D312" t="str">
            <v>PO/L.HILLS/35</v>
          </cell>
        </row>
        <row r="313">
          <cell r="A313" t="str">
            <v>300100000092</v>
          </cell>
          <cell r="B313">
            <v>300100000092</v>
          </cell>
          <cell r="C313" t="str">
            <v>Transit Mixer</v>
          </cell>
          <cell r="D313" t="str">
            <v>PO/L.HILLS/35</v>
          </cell>
        </row>
        <row r="314">
          <cell r="A314" t="str">
            <v>300100000093</v>
          </cell>
          <cell r="B314">
            <v>300100000093</v>
          </cell>
          <cell r="C314" t="str">
            <v>Transit Mixer</v>
          </cell>
          <cell r="D314" t="str">
            <v>PO/L.HILLS/35</v>
          </cell>
        </row>
        <row r="315">
          <cell r="A315" t="str">
            <v>300100000093</v>
          </cell>
          <cell r="B315">
            <v>300100000093</v>
          </cell>
          <cell r="C315" t="str">
            <v>Transit Mixer</v>
          </cell>
          <cell r="D315" t="str">
            <v>PO/L.HILLS/35</v>
          </cell>
        </row>
        <row r="316">
          <cell r="A316" t="str">
            <v>300100000093</v>
          </cell>
          <cell r="B316">
            <v>300100000093</v>
          </cell>
          <cell r="C316" t="str">
            <v>Transit Mixer</v>
          </cell>
          <cell r="D316" t="str">
            <v>PO/L.HILLS/35</v>
          </cell>
        </row>
        <row r="317">
          <cell r="A317" t="str">
            <v>300100000094</v>
          </cell>
          <cell r="B317">
            <v>300100000094</v>
          </cell>
          <cell r="C317" t="str">
            <v>Transit Mixer</v>
          </cell>
          <cell r="D317" t="str">
            <v>PO/L.HILLS/35</v>
          </cell>
        </row>
        <row r="318">
          <cell r="A318" t="str">
            <v>300100000094</v>
          </cell>
          <cell r="B318">
            <v>300100000094</v>
          </cell>
          <cell r="C318" t="str">
            <v>Transit Mixer</v>
          </cell>
          <cell r="D318" t="str">
            <v>PO/L.HILLS/35</v>
          </cell>
        </row>
        <row r="319">
          <cell r="A319" t="str">
            <v>300100000094</v>
          </cell>
          <cell r="B319">
            <v>300100000094</v>
          </cell>
          <cell r="C319" t="str">
            <v>Transit Mixer</v>
          </cell>
          <cell r="D319" t="str">
            <v>PO/L.HILLS/35</v>
          </cell>
        </row>
        <row r="320">
          <cell r="A320" t="str">
            <v>300100000095</v>
          </cell>
          <cell r="B320">
            <v>300100000095</v>
          </cell>
          <cell r="C320" t="str">
            <v>Transit Mixer</v>
          </cell>
          <cell r="D320" t="str">
            <v>PO/L.HILLS/40</v>
          </cell>
        </row>
        <row r="321">
          <cell r="A321" t="str">
            <v>300100000095</v>
          </cell>
          <cell r="B321">
            <v>300100000095</v>
          </cell>
          <cell r="C321" t="str">
            <v>Transit Mixer</v>
          </cell>
          <cell r="D321" t="str">
            <v>PO/L.HILLS/40</v>
          </cell>
        </row>
        <row r="322">
          <cell r="A322" t="str">
            <v>300100000096</v>
          </cell>
          <cell r="B322">
            <v>300100000096</v>
          </cell>
          <cell r="C322" t="str">
            <v>Transit Mixer</v>
          </cell>
          <cell r="D322" t="str">
            <v>PO/L.HILLS/40</v>
          </cell>
        </row>
        <row r="323">
          <cell r="A323" t="str">
            <v>300100000096</v>
          </cell>
          <cell r="B323">
            <v>300100000096</v>
          </cell>
          <cell r="C323" t="str">
            <v>Transit Mixer</v>
          </cell>
          <cell r="D323" t="str">
            <v>PO/L.HILLS/40</v>
          </cell>
        </row>
        <row r="324">
          <cell r="A324" t="str">
            <v>300100000097</v>
          </cell>
          <cell r="B324">
            <v>300100000097</v>
          </cell>
          <cell r="C324" t="str">
            <v>Concrete Pump 350 D</v>
          </cell>
          <cell r="D324" t="str">
            <v>PO/NPCL/72(TRF LH)</v>
          </cell>
        </row>
        <row r="325">
          <cell r="A325" t="str">
            <v>300100000097</v>
          </cell>
          <cell r="B325">
            <v>300100000097</v>
          </cell>
          <cell r="C325" t="str">
            <v>Concrete Pump 350 D</v>
          </cell>
          <cell r="D325" t="str">
            <v>PO/NPCL/72(TRF LH)</v>
          </cell>
        </row>
        <row r="326">
          <cell r="A326" t="str">
            <v>300100000097</v>
          </cell>
          <cell r="B326">
            <v>300100000097</v>
          </cell>
          <cell r="C326" t="str">
            <v>Concrete Pump 350 D</v>
          </cell>
          <cell r="D326" t="str">
            <v>PO/NPCL/72(TRF LH)</v>
          </cell>
        </row>
        <row r="327">
          <cell r="A327" t="str">
            <v>300100000098</v>
          </cell>
          <cell r="B327">
            <v>300100000098</v>
          </cell>
          <cell r="C327" t="str">
            <v>Transit Mixer</v>
          </cell>
          <cell r="D327" t="str">
            <v>PO/L.HILLS/98</v>
          </cell>
        </row>
        <row r="328">
          <cell r="A328" t="str">
            <v>300100000098</v>
          </cell>
          <cell r="B328">
            <v>300100000098</v>
          </cell>
          <cell r="C328" t="str">
            <v>Transit Mixer</v>
          </cell>
          <cell r="D328" t="str">
            <v>PO/L.HILLS/98</v>
          </cell>
        </row>
        <row r="329">
          <cell r="A329" t="str">
            <v>300100000098</v>
          </cell>
          <cell r="B329">
            <v>300100000098</v>
          </cell>
          <cell r="C329" t="str">
            <v>Transit Mixer</v>
          </cell>
          <cell r="D329" t="str">
            <v>PO/L.HILLS/98</v>
          </cell>
        </row>
        <row r="330">
          <cell r="A330" t="str">
            <v>300100000099</v>
          </cell>
          <cell r="B330">
            <v>300100000099</v>
          </cell>
          <cell r="C330" t="str">
            <v>Transit Mixer</v>
          </cell>
          <cell r="D330" t="str">
            <v>PO/L.HILLS/98</v>
          </cell>
        </row>
        <row r="331">
          <cell r="A331" t="str">
            <v>300100000099</v>
          </cell>
          <cell r="B331">
            <v>300100000099</v>
          </cell>
          <cell r="C331" t="str">
            <v>Transit Mixer</v>
          </cell>
          <cell r="D331" t="str">
            <v>PO/L.HILLS/98</v>
          </cell>
        </row>
        <row r="332">
          <cell r="A332" t="str">
            <v>300100000099</v>
          </cell>
          <cell r="B332">
            <v>300100000099</v>
          </cell>
          <cell r="C332" t="str">
            <v>Transit Mixer</v>
          </cell>
          <cell r="D332" t="str">
            <v>PO/L.HILLS/98</v>
          </cell>
        </row>
        <row r="333">
          <cell r="A333" t="str">
            <v>300100000100</v>
          </cell>
          <cell r="B333">
            <v>300100000100</v>
          </cell>
          <cell r="C333" t="str">
            <v>Transit Mixer</v>
          </cell>
          <cell r="D333" t="str">
            <v>PO/L.HILLS/98</v>
          </cell>
        </row>
        <row r="334">
          <cell r="A334" t="str">
            <v>300100000100</v>
          </cell>
          <cell r="B334">
            <v>300100000100</v>
          </cell>
          <cell r="C334" t="str">
            <v>Transit Mixer</v>
          </cell>
          <cell r="D334" t="str">
            <v>PO/L.HILLS/98</v>
          </cell>
        </row>
        <row r="335">
          <cell r="A335" t="str">
            <v>300100000100</v>
          </cell>
          <cell r="B335">
            <v>300100000100</v>
          </cell>
          <cell r="C335" t="str">
            <v>Transit Mixer</v>
          </cell>
          <cell r="D335" t="str">
            <v>PO/L.HILLS/98</v>
          </cell>
        </row>
        <row r="336">
          <cell r="A336" t="str">
            <v>300100000101</v>
          </cell>
          <cell r="B336">
            <v>300100000101</v>
          </cell>
          <cell r="C336" t="str">
            <v>Transit Mixer</v>
          </cell>
          <cell r="D336" t="str">
            <v>PO/L.HILLS/98</v>
          </cell>
        </row>
        <row r="337">
          <cell r="A337" t="str">
            <v>300100000101</v>
          </cell>
          <cell r="B337">
            <v>300100000101</v>
          </cell>
          <cell r="C337" t="str">
            <v>Transit Mixer</v>
          </cell>
          <cell r="D337" t="str">
            <v>PO/L.HILLS/98</v>
          </cell>
        </row>
        <row r="338">
          <cell r="A338" t="str">
            <v>300100000101</v>
          </cell>
          <cell r="B338">
            <v>300100000101</v>
          </cell>
          <cell r="C338" t="str">
            <v>Transit Mixer</v>
          </cell>
          <cell r="D338" t="str">
            <v>PO/L.HILLS/98</v>
          </cell>
        </row>
        <row r="339">
          <cell r="A339" t="str">
            <v>300100000102</v>
          </cell>
          <cell r="B339">
            <v>300100000102</v>
          </cell>
          <cell r="C339" t="str">
            <v>Transit Mixer</v>
          </cell>
          <cell r="D339" t="str">
            <v>PO/L.HILLS/98</v>
          </cell>
        </row>
        <row r="340">
          <cell r="A340" t="str">
            <v>300100000102</v>
          </cell>
          <cell r="B340">
            <v>300100000102</v>
          </cell>
          <cell r="C340" t="str">
            <v>Transit Mixer</v>
          </cell>
          <cell r="D340" t="str">
            <v>PO/L.HILLS/98</v>
          </cell>
        </row>
        <row r="341">
          <cell r="A341" t="str">
            <v>300100000102</v>
          </cell>
          <cell r="B341">
            <v>300100000102</v>
          </cell>
          <cell r="C341" t="str">
            <v>Transit Mixer</v>
          </cell>
          <cell r="D341" t="str">
            <v>PO/L.HILLS/98</v>
          </cell>
        </row>
        <row r="342">
          <cell r="A342" t="str">
            <v>300100000103</v>
          </cell>
          <cell r="B342">
            <v>300100000103</v>
          </cell>
          <cell r="C342" t="str">
            <v>Transit Mixer</v>
          </cell>
          <cell r="D342" t="str">
            <v>PO/L.HILLS/98</v>
          </cell>
        </row>
        <row r="343">
          <cell r="A343" t="str">
            <v>300100000103</v>
          </cell>
          <cell r="B343">
            <v>300100000103</v>
          </cell>
          <cell r="C343" t="str">
            <v>Transit Mixer</v>
          </cell>
          <cell r="D343" t="str">
            <v>PO/L.HILLS/98</v>
          </cell>
        </row>
        <row r="344">
          <cell r="A344" t="str">
            <v>300100000103</v>
          </cell>
          <cell r="B344">
            <v>300100000103</v>
          </cell>
          <cell r="C344" t="str">
            <v>Transit Mixer</v>
          </cell>
          <cell r="D344" t="str">
            <v>PO/L.HILLS/98</v>
          </cell>
        </row>
        <row r="345">
          <cell r="A345" t="str">
            <v>300100000104</v>
          </cell>
          <cell r="B345">
            <v>300100000104</v>
          </cell>
          <cell r="C345" t="str">
            <v>Hydraulic Mobile Crane</v>
          </cell>
          <cell r="D345" t="str">
            <v>PO/L.HILLS/045</v>
          </cell>
        </row>
        <row r="346">
          <cell r="A346" t="str">
            <v>300100000104</v>
          </cell>
          <cell r="B346">
            <v>300100000104</v>
          </cell>
          <cell r="C346" t="str">
            <v>Hydraulic Mobile Crane</v>
          </cell>
          <cell r="D346" t="str">
            <v>PO/L.HILLS/045</v>
          </cell>
        </row>
        <row r="347">
          <cell r="A347" t="str">
            <v>300100000105</v>
          </cell>
          <cell r="B347">
            <v>300100000105</v>
          </cell>
          <cell r="C347" t="str">
            <v>Air Compressor</v>
          </cell>
          <cell r="D347" t="str">
            <v>PO/L.HILLS/087</v>
          </cell>
        </row>
        <row r="348">
          <cell r="A348" t="str">
            <v>300100000105</v>
          </cell>
          <cell r="B348">
            <v>300100000105</v>
          </cell>
          <cell r="C348" t="str">
            <v>Air Compressor</v>
          </cell>
          <cell r="D348" t="str">
            <v>PO/L.HILLS/087</v>
          </cell>
        </row>
        <row r="349">
          <cell r="A349" t="str">
            <v>300100000106</v>
          </cell>
          <cell r="B349">
            <v>300100000106</v>
          </cell>
          <cell r="C349" t="str">
            <v>Unic Truck Mounted Crane-URV 503</v>
          </cell>
          <cell r="D349" t="str">
            <v>PO/L.HILLS/48</v>
          </cell>
        </row>
        <row r="350">
          <cell r="A350" t="str">
            <v>300100000106</v>
          </cell>
          <cell r="B350">
            <v>300100000106</v>
          </cell>
          <cell r="C350" t="str">
            <v>Unic Truck Mounted Crane-URV 503</v>
          </cell>
          <cell r="D350" t="str">
            <v>PO/L.HILLS/48</v>
          </cell>
        </row>
        <row r="351">
          <cell r="A351" t="str">
            <v>300100000106</v>
          </cell>
          <cell r="B351">
            <v>300100000106</v>
          </cell>
          <cell r="C351" t="str">
            <v>Unic Truck Mounted Crane-URV 503</v>
          </cell>
          <cell r="D351" t="str">
            <v>PO/L.HILLS/48</v>
          </cell>
        </row>
        <row r="352">
          <cell r="A352" t="str">
            <v>300100000107</v>
          </cell>
          <cell r="B352">
            <v>300100000107</v>
          </cell>
          <cell r="C352" t="str">
            <v>Electric Genarating Set - 40 KVA</v>
          </cell>
          <cell r="D352" t="str">
            <v>PO/L.HILLS/25A</v>
          </cell>
        </row>
        <row r="353">
          <cell r="A353" t="str">
            <v>300100000108</v>
          </cell>
          <cell r="B353">
            <v>300100000108</v>
          </cell>
          <cell r="C353" t="str">
            <v>Rotary Distributior RV 10</v>
          </cell>
          <cell r="D353" t="str">
            <v>PO/L.HILLS/109</v>
          </cell>
        </row>
        <row r="354">
          <cell r="A354" t="str">
            <v>300100000108</v>
          </cell>
          <cell r="B354">
            <v>300100000108</v>
          </cell>
          <cell r="C354" t="str">
            <v>Rotary Distributior RV 10</v>
          </cell>
          <cell r="D354" t="str">
            <v>PO/L.HILLS/109</v>
          </cell>
        </row>
        <row r="355">
          <cell r="A355" t="str">
            <v>300100000109</v>
          </cell>
          <cell r="B355">
            <v>300100000109</v>
          </cell>
          <cell r="C355" t="str">
            <v>Rotary Distributior RV 10</v>
          </cell>
          <cell r="D355" t="str">
            <v>PO/L.HILLS/109</v>
          </cell>
        </row>
        <row r="356">
          <cell r="A356" t="str">
            <v>300100000109</v>
          </cell>
          <cell r="B356">
            <v>300100000109</v>
          </cell>
          <cell r="C356" t="str">
            <v>Rotary Distributior RV 10</v>
          </cell>
          <cell r="D356" t="str">
            <v>PO/L.HILLS/109</v>
          </cell>
        </row>
        <row r="357">
          <cell r="A357" t="str">
            <v>300100000110</v>
          </cell>
          <cell r="B357">
            <v>300100000110</v>
          </cell>
          <cell r="C357" t="str">
            <v>Rotary Distributior (Concrete Spreader)</v>
          </cell>
          <cell r="D357" t="str">
            <v>PO NPCL/19</v>
          </cell>
        </row>
        <row r="358">
          <cell r="A358" t="str">
            <v>300100000111</v>
          </cell>
          <cell r="B358">
            <v>300100000111</v>
          </cell>
          <cell r="C358" t="str">
            <v>Rotary Distributior (Concrete Spreader)</v>
          </cell>
          <cell r="D358" t="str">
            <v>PO NPCL/19</v>
          </cell>
        </row>
        <row r="359">
          <cell r="A359" t="str">
            <v>300100000112</v>
          </cell>
          <cell r="B359">
            <v>300100000112</v>
          </cell>
          <cell r="C359" t="str">
            <v>Electric Genarating Set - 30 KVA</v>
          </cell>
          <cell r="D359" t="str">
            <v>PO NPCL/26</v>
          </cell>
        </row>
        <row r="360">
          <cell r="A360" t="str">
            <v>300100000112</v>
          </cell>
          <cell r="B360">
            <v>300100000112</v>
          </cell>
          <cell r="C360" t="str">
            <v>Electric Genarating Set - 30 KVA</v>
          </cell>
          <cell r="D360" t="str">
            <v>PO NPCL/26</v>
          </cell>
        </row>
        <row r="361">
          <cell r="A361" t="str">
            <v>300100000113</v>
          </cell>
          <cell r="B361">
            <v>300100000113</v>
          </cell>
          <cell r="C361" t="str">
            <v>Electric Genarating Set - 30 KVA</v>
          </cell>
          <cell r="D361" t="str">
            <v>PO NPCL/26</v>
          </cell>
        </row>
        <row r="362">
          <cell r="A362" t="str">
            <v>300100000113</v>
          </cell>
          <cell r="B362">
            <v>300100000113</v>
          </cell>
          <cell r="C362" t="str">
            <v>Electric Genarating Set - 30 KVA</v>
          </cell>
          <cell r="D362" t="str">
            <v>PO NPCL/26</v>
          </cell>
        </row>
        <row r="363">
          <cell r="A363" t="str">
            <v>300100000114</v>
          </cell>
          <cell r="B363">
            <v>300100000114</v>
          </cell>
          <cell r="C363" t="str">
            <v>Hydraulic Mobile Crane</v>
          </cell>
          <cell r="D363" t="str">
            <v>PO/NPCL/24</v>
          </cell>
        </row>
        <row r="364">
          <cell r="A364" t="str">
            <v>300100000114</v>
          </cell>
          <cell r="B364">
            <v>300100000114</v>
          </cell>
          <cell r="C364" t="str">
            <v>Hydraulic Mobile Crane</v>
          </cell>
          <cell r="D364" t="str">
            <v>PO/NPCL/24</v>
          </cell>
        </row>
        <row r="365">
          <cell r="A365" t="str">
            <v>300100000114</v>
          </cell>
          <cell r="B365">
            <v>300100000114</v>
          </cell>
          <cell r="C365" t="str">
            <v>Hydraulic Mobile Crane</v>
          </cell>
          <cell r="D365" t="str">
            <v>PO/NPCL/24</v>
          </cell>
        </row>
        <row r="366">
          <cell r="A366" t="str">
            <v>300100000115</v>
          </cell>
          <cell r="B366">
            <v>300100000115</v>
          </cell>
          <cell r="C366" t="str">
            <v>Electric Genarating Set - 250 KVA</v>
          </cell>
          <cell r="D366" t="str">
            <v>PO/NPCL/17</v>
          </cell>
        </row>
        <row r="367">
          <cell r="A367" t="str">
            <v>300100000115</v>
          </cell>
          <cell r="B367">
            <v>300100000115</v>
          </cell>
          <cell r="C367" t="str">
            <v>Electric Genarating Set - 250 KVA</v>
          </cell>
          <cell r="D367" t="str">
            <v>PO/NPCL/17</v>
          </cell>
        </row>
        <row r="368">
          <cell r="A368" t="str">
            <v>300100000116</v>
          </cell>
          <cell r="B368">
            <v>300100000116</v>
          </cell>
          <cell r="C368" t="str">
            <v>Electric Genarating Set - 250 KVA</v>
          </cell>
          <cell r="D368" t="str">
            <v>PO/NPCL/17</v>
          </cell>
        </row>
        <row r="369">
          <cell r="A369" t="str">
            <v>300100000116</v>
          </cell>
          <cell r="B369">
            <v>300100000116</v>
          </cell>
          <cell r="C369" t="str">
            <v>Electric Genarating Set - 250 KVA</v>
          </cell>
          <cell r="D369" t="str">
            <v>PO/NPCL/17</v>
          </cell>
        </row>
        <row r="370">
          <cell r="A370" t="str">
            <v>300100000117</v>
          </cell>
          <cell r="B370">
            <v>300100000117</v>
          </cell>
          <cell r="C370" t="str">
            <v>Hydraulic Mobile Crane</v>
          </cell>
          <cell r="D370" t="str">
            <v>PO/NPCL/20</v>
          </cell>
        </row>
        <row r="371">
          <cell r="A371" t="str">
            <v>300100000117</v>
          </cell>
          <cell r="B371">
            <v>300100000117</v>
          </cell>
          <cell r="C371" t="str">
            <v>Hydraulic Mobile Crane</v>
          </cell>
          <cell r="D371" t="str">
            <v>PO/NPCL/20</v>
          </cell>
        </row>
        <row r="372">
          <cell r="A372" t="str">
            <v>300100000118</v>
          </cell>
          <cell r="B372">
            <v>300100000118</v>
          </cell>
          <cell r="C372" t="str">
            <v>Hydraulic Mobile Crane</v>
          </cell>
          <cell r="D372" t="str">
            <v>PO/NPCL/20</v>
          </cell>
        </row>
        <row r="373">
          <cell r="A373" t="str">
            <v>300100000118</v>
          </cell>
          <cell r="B373">
            <v>300100000118</v>
          </cell>
          <cell r="C373" t="str">
            <v>Hydraulic Mobile Crane</v>
          </cell>
          <cell r="D373" t="str">
            <v>PO/NPCL/20</v>
          </cell>
        </row>
        <row r="374">
          <cell r="A374" t="str">
            <v>300100000119</v>
          </cell>
          <cell r="B374">
            <v>300100000119</v>
          </cell>
          <cell r="C374" t="str">
            <v>Unic Truck Mounted Crane-URV 503</v>
          </cell>
          <cell r="D374" t="str">
            <v>PO/NPCL/55</v>
          </cell>
        </row>
        <row r="375">
          <cell r="A375" t="str">
            <v>300100000119</v>
          </cell>
          <cell r="B375">
            <v>300100000119</v>
          </cell>
          <cell r="C375" t="str">
            <v>Unic Truck Mounted Crane-URV 503</v>
          </cell>
          <cell r="D375" t="str">
            <v>PO/NPCL/55</v>
          </cell>
        </row>
        <row r="376">
          <cell r="A376" t="str">
            <v>300100000119</v>
          </cell>
          <cell r="B376">
            <v>300100000119</v>
          </cell>
          <cell r="C376" t="str">
            <v>Unic Truck Mounted Crane-URV 503</v>
          </cell>
          <cell r="D376" t="str">
            <v>PO/NPCL/55</v>
          </cell>
        </row>
        <row r="377">
          <cell r="A377" t="str">
            <v>300100000119</v>
          </cell>
          <cell r="B377">
            <v>300100000119</v>
          </cell>
          <cell r="C377" t="str">
            <v>Unic Truck Mounted Crane-URV 503</v>
          </cell>
          <cell r="D377" t="str">
            <v>PO/NPCL/55</v>
          </cell>
        </row>
        <row r="378">
          <cell r="A378" t="str">
            <v>300100000119</v>
          </cell>
          <cell r="B378">
            <v>300100000119</v>
          </cell>
          <cell r="C378" t="str">
            <v>Unic Truck Mounted Crane-URV 503</v>
          </cell>
          <cell r="D378" t="str">
            <v>PO/NPCL/55</v>
          </cell>
        </row>
        <row r="379">
          <cell r="A379" t="str">
            <v>300100000119</v>
          </cell>
          <cell r="B379">
            <v>300100000119</v>
          </cell>
          <cell r="C379" t="str">
            <v>Unic Truck Mounted Crane-URV 503</v>
          </cell>
          <cell r="D379" t="str">
            <v>PO/NPCL/55</v>
          </cell>
        </row>
        <row r="380">
          <cell r="A380" t="str">
            <v>300100000120</v>
          </cell>
          <cell r="B380">
            <v>300100000120</v>
          </cell>
          <cell r="C380" t="str">
            <v>Transit Mixer</v>
          </cell>
          <cell r="D380" t="str">
            <v>PO/NPCL/27</v>
          </cell>
        </row>
        <row r="381">
          <cell r="A381" t="str">
            <v>300100000120</v>
          </cell>
          <cell r="B381">
            <v>300100000120</v>
          </cell>
          <cell r="C381" t="str">
            <v>Transit Mixer</v>
          </cell>
          <cell r="D381" t="str">
            <v>PO/NPCL/27</v>
          </cell>
        </row>
        <row r="382">
          <cell r="A382" t="str">
            <v>300100000120</v>
          </cell>
          <cell r="B382">
            <v>300100000120</v>
          </cell>
          <cell r="C382" t="str">
            <v>Transit Mixer</v>
          </cell>
          <cell r="D382" t="str">
            <v>PO/NPCL/27</v>
          </cell>
        </row>
        <row r="383">
          <cell r="A383" t="str">
            <v>300100000120</v>
          </cell>
          <cell r="B383">
            <v>300100000120</v>
          </cell>
          <cell r="C383" t="str">
            <v>Transit Mixer</v>
          </cell>
          <cell r="D383" t="str">
            <v>PO/NPCL/27</v>
          </cell>
        </row>
        <row r="384">
          <cell r="A384" t="str">
            <v>300100000120</v>
          </cell>
          <cell r="B384">
            <v>300100000120</v>
          </cell>
          <cell r="C384" t="str">
            <v>Transit Mixer</v>
          </cell>
          <cell r="D384" t="str">
            <v>PO/NPCL/27</v>
          </cell>
        </row>
        <row r="385">
          <cell r="A385" t="str">
            <v>300100000120</v>
          </cell>
          <cell r="B385">
            <v>300100000120</v>
          </cell>
          <cell r="C385" t="str">
            <v>Transit Mixer</v>
          </cell>
          <cell r="D385" t="str">
            <v>PO/NPCL/27</v>
          </cell>
        </row>
        <row r="386">
          <cell r="A386" t="str">
            <v>300100000121</v>
          </cell>
          <cell r="B386">
            <v>300100000121</v>
          </cell>
          <cell r="C386" t="str">
            <v>Transit Mixer</v>
          </cell>
          <cell r="D386" t="str">
            <v>PO/NPCL/27</v>
          </cell>
        </row>
        <row r="387">
          <cell r="A387" t="str">
            <v>300100000121</v>
          </cell>
          <cell r="B387">
            <v>300100000121</v>
          </cell>
          <cell r="C387" t="str">
            <v>Transit Mixer</v>
          </cell>
          <cell r="D387" t="str">
            <v>PO/NPCL/27</v>
          </cell>
        </row>
        <row r="388">
          <cell r="A388" t="str">
            <v>300100000121</v>
          </cell>
          <cell r="B388">
            <v>300100000121</v>
          </cell>
          <cell r="C388" t="str">
            <v>Transit Mixer</v>
          </cell>
          <cell r="D388" t="str">
            <v>PO/NPCL/27</v>
          </cell>
        </row>
        <row r="389">
          <cell r="A389" t="str">
            <v>300100000121</v>
          </cell>
          <cell r="B389">
            <v>300100000121</v>
          </cell>
          <cell r="C389" t="str">
            <v>Transit Mixer</v>
          </cell>
          <cell r="D389" t="str">
            <v>PO/NPCL/27</v>
          </cell>
        </row>
        <row r="390">
          <cell r="A390" t="str">
            <v>300100000121</v>
          </cell>
          <cell r="B390">
            <v>300100000121</v>
          </cell>
          <cell r="C390" t="str">
            <v>Transit Mixer</v>
          </cell>
          <cell r="D390" t="str">
            <v>PO/NPCL/27</v>
          </cell>
        </row>
        <row r="391">
          <cell r="A391" t="str">
            <v>300100000121</v>
          </cell>
          <cell r="B391">
            <v>300100000121</v>
          </cell>
          <cell r="C391" t="str">
            <v>Transit Mixer</v>
          </cell>
          <cell r="D391" t="str">
            <v>PO/NPCL/27</v>
          </cell>
        </row>
        <row r="392">
          <cell r="A392" t="str">
            <v>300100000122</v>
          </cell>
          <cell r="B392">
            <v>300100000122</v>
          </cell>
          <cell r="C392" t="str">
            <v>Transit Mixer</v>
          </cell>
          <cell r="D392" t="str">
            <v>PO/NPCL/27</v>
          </cell>
        </row>
        <row r="393">
          <cell r="A393" t="str">
            <v>300100000122</v>
          </cell>
          <cell r="B393">
            <v>300100000122</v>
          </cell>
          <cell r="C393" t="str">
            <v>Transit Mixer</v>
          </cell>
          <cell r="D393" t="str">
            <v>PO/NPCL/27</v>
          </cell>
        </row>
        <row r="394">
          <cell r="A394" t="str">
            <v>300100000122</v>
          </cell>
          <cell r="B394">
            <v>300100000122</v>
          </cell>
          <cell r="C394" t="str">
            <v>Transit Mixer</v>
          </cell>
          <cell r="D394" t="str">
            <v>PO/NPCL/27</v>
          </cell>
        </row>
        <row r="395">
          <cell r="A395" t="str">
            <v>300100000122</v>
          </cell>
          <cell r="B395">
            <v>300100000122</v>
          </cell>
          <cell r="C395" t="str">
            <v>Transit Mixer</v>
          </cell>
          <cell r="D395" t="str">
            <v>PO/NPCL/27</v>
          </cell>
        </row>
        <row r="396">
          <cell r="A396" t="str">
            <v>300100000122</v>
          </cell>
          <cell r="B396">
            <v>300100000122</v>
          </cell>
          <cell r="C396" t="str">
            <v>Transit Mixer</v>
          </cell>
          <cell r="D396" t="str">
            <v>PO/NPCL/27</v>
          </cell>
        </row>
        <row r="397">
          <cell r="A397" t="str">
            <v>300100000122</v>
          </cell>
          <cell r="B397">
            <v>300100000122</v>
          </cell>
          <cell r="C397" t="str">
            <v>Transit Mixer</v>
          </cell>
          <cell r="D397" t="str">
            <v>PO/NPCL/27</v>
          </cell>
        </row>
        <row r="398">
          <cell r="A398" t="str">
            <v>300100000123</v>
          </cell>
          <cell r="B398">
            <v>300100000123</v>
          </cell>
          <cell r="C398" t="str">
            <v>Transit Mixer</v>
          </cell>
          <cell r="D398" t="str">
            <v>PO/NPCL/27</v>
          </cell>
        </row>
        <row r="399">
          <cell r="A399" t="str">
            <v>300100000123</v>
          </cell>
          <cell r="B399">
            <v>300100000123</v>
          </cell>
          <cell r="C399" t="str">
            <v>Transit Mixer</v>
          </cell>
          <cell r="D399" t="str">
            <v>PO/NPCL/27</v>
          </cell>
        </row>
        <row r="400">
          <cell r="A400" t="str">
            <v>300100000123</v>
          </cell>
          <cell r="B400">
            <v>300100000123</v>
          </cell>
          <cell r="C400" t="str">
            <v>Transit Mixer</v>
          </cell>
          <cell r="D400" t="str">
            <v>PO/NPCL/27</v>
          </cell>
        </row>
        <row r="401">
          <cell r="A401" t="str">
            <v>300100000123</v>
          </cell>
          <cell r="B401">
            <v>300100000123</v>
          </cell>
          <cell r="C401" t="str">
            <v>Transit Mixer</v>
          </cell>
          <cell r="D401" t="str">
            <v>PO/NPCL/27</v>
          </cell>
        </row>
        <row r="402">
          <cell r="A402" t="str">
            <v>300100000123</v>
          </cell>
          <cell r="B402">
            <v>300100000123</v>
          </cell>
          <cell r="C402" t="str">
            <v>Transit Mixer</v>
          </cell>
          <cell r="D402" t="str">
            <v>PO/NPCL/27</v>
          </cell>
        </row>
        <row r="403">
          <cell r="A403" t="str">
            <v>300100000123</v>
          </cell>
          <cell r="B403">
            <v>300100000123</v>
          </cell>
          <cell r="C403" t="str">
            <v>Transit Mixer</v>
          </cell>
          <cell r="D403" t="str">
            <v>PO/NPCL/27</v>
          </cell>
        </row>
        <row r="404">
          <cell r="A404" t="str">
            <v>300100000124</v>
          </cell>
          <cell r="B404">
            <v>300100000124</v>
          </cell>
          <cell r="C404" t="str">
            <v>Transit Mixer</v>
          </cell>
          <cell r="D404" t="str">
            <v>PO/NPCL/27</v>
          </cell>
        </row>
        <row r="405">
          <cell r="A405" t="str">
            <v>300100000124</v>
          </cell>
          <cell r="B405">
            <v>300100000124</v>
          </cell>
          <cell r="C405" t="str">
            <v>Transit Mixer</v>
          </cell>
          <cell r="D405" t="str">
            <v>PO/NPCL/27</v>
          </cell>
        </row>
        <row r="406">
          <cell r="A406" t="str">
            <v>300100000124</v>
          </cell>
          <cell r="B406">
            <v>300100000124</v>
          </cell>
          <cell r="C406" t="str">
            <v>Transit Mixer</v>
          </cell>
          <cell r="D406" t="str">
            <v>PO/NPCL/27</v>
          </cell>
        </row>
        <row r="407">
          <cell r="A407" t="str">
            <v>300100000124</v>
          </cell>
          <cell r="B407">
            <v>300100000124</v>
          </cell>
          <cell r="C407" t="str">
            <v>Transit Mixer</v>
          </cell>
          <cell r="D407" t="str">
            <v>PO/NPCL/27</v>
          </cell>
        </row>
        <row r="408">
          <cell r="A408" t="str">
            <v>300100000124</v>
          </cell>
          <cell r="B408">
            <v>300100000124</v>
          </cell>
          <cell r="C408" t="str">
            <v>Transit Mixer</v>
          </cell>
          <cell r="D408" t="str">
            <v>PO/NPCL/27</v>
          </cell>
        </row>
        <row r="409">
          <cell r="A409" t="str">
            <v>300100000124</v>
          </cell>
          <cell r="B409">
            <v>300100000124</v>
          </cell>
          <cell r="C409" t="str">
            <v>Transit Mixer</v>
          </cell>
          <cell r="D409" t="str">
            <v>PO/NPCL/27</v>
          </cell>
        </row>
        <row r="410">
          <cell r="A410" t="str">
            <v>300100000125</v>
          </cell>
          <cell r="B410">
            <v>300100000125</v>
          </cell>
          <cell r="C410" t="str">
            <v>Transit Mixer</v>
          </cell>
          <cell r="D410" t="str">
            <v>PO/NPCL/27</v>
          </cell>
        </row>
        <row r="411">
          <cell r="A411" t="str">
            <v>300100000125</v>
          </cell>
          <cell r="B411">
            <v>300100000125</v>
          </cell>
          <cell r="C411" t="str">
            <v>Transit Mixer</v>
          </cell>
          <cell r="D411" t="str">
            <v>PO/NPCL/27</v>
          </cell>
        </row>
        <row r="412">
          <cell r="A412" t="str">
            <v>300100000125</v>
          </cell>
          <cell r="B412">
            <v>300100000125</v>
          </cell>
          <cell r="C412" t="str">
            <v>Transit Mixer</v>
          </cell>
          <cell r="D412" t="str">
            <v>PO/NPCL/27</v>
          </cell>
        </row>
        <row r="413">
          <cell r="A413" t="str">
            <v>300100000125</v>
          </cell>
          <cell r="B413">
            <v>300100000125</v>
          </cell>
          <cell r="C413" t="str">
            <v>Transit Mixer</v>
          </cell>
          <cell r="D413" t="str">
            <v>PO/NPCL/27</v>
          </cell>
        </row>
        <row r="414">
          <cell r="A414" t="str">
            <v>300100000125</v>
          </cell>
          <cell r="B414">
            <v>300100000125</v>
          </cell>
          <cell r="C414" t="str">
            <v>Transit Mixer</v>
          </cell>
          <cell r="D414" t="str">
            <v>PO/NPCL/27</v>
          </cell>
        </row>
        <row r="415">
          <cell r="A415" t="str">
            <v>300100000125</v>
          </cell>
          <cell r="B415">
            <v>300100000125</v>
          </cell>
          <cell r="C415" t="str">
            <v>Transit Mixer</v>
          </cell>
          <cell r="D415" t="str">
            <v>PO/NPCL/27</v>
          </cell>
        </row>
        <row r="416">
          <cell r="A416" t="str">
            <v>300100000126</v>
          </cell>
          <cell r="B416">
            <v>300100000126</v>
          </cell>
          <cell r="C416" t="str">
            <v>Electric Genarating Set - 125 KVA</v>
          </cell>
          <cell r="D416" t="str">
            <v>PO/NPCL/083</v>
          </cell>
        </row>
        <row r="417">
          <cell r="A417" t="str">
            <v>300100000126</v>
          </cell>
          <cell r="B417">
            <v>300100000126</v>
          </cell>
          <cell r="C417" t="str">
            <v>Electric Genarating Set - 125 KVA</v>
          </cell>
          <cell r="D417" t="str">
            <v>PO/NPCL/083</v>
          </cell>
        </row>
        <row r="418">
          <cell r="A418" t="str">
            <v>300100000127</v>
          </cell>
          <cell r="B418">
            <v>300100000127</v>
          </cell>
          <cell r="C418" t="str">
            <v>Concrete Pump 350 D</v>
          </cell>
          <cell r="D418" t="str">
            <v>PO/NPCL/28</v>
          </cell>
        </row>
        <row r="419">
          <cell r="A419" t="str">
            <v>300100000128</v>
          </cell>
          <cell r="B419">
            <v>300100000128</v>
          </cell>
          <cell r="C419" t="str">
            <v>Walk Behind Tandem Roller</v>
          </cell>
          <cell r="D419" t="str">
            <v>PO/NPCL/115</v>
          </cell>
        </row>
        <row r="420">
          <cell r="A420" t="str">
            <v>300100000129</v>
          </cell>
          <cell r="B420">
            <v>300100000129</v>
          </cell>
          <cell r="C420" t="str">
            <v>Batching Plant</v>
          </cell>
          <cell r="D420" t="str">
            <v>PO/NPCL/35</v>
          </cell>
        </row>
        <row r="421">
          <cell r="A421" t="str">
            <v>300100000129</v>
          </cell>
          <cell r="B421">
            <v>300100000129</v>
          </cell>
          <cell r="C421" t="str">
            <v>Batching Plant</v>
          </cell>
          <cell r="D421" t="str">
            <v>PO/NPCL/35</v>
          </cell>
        </row>
        <row r="422">
          <cell r="A422" t="str">
            <v>300100000129</v>
          </cell>
          <cell r="B422">
            <v>300100000129</v>
          </cell>
          <cell r="C422" t="str">
            <v>Batching Plant</v>
          </cell>
          <cell r="D422" t="str">
            <v>PO/NPCL/35</v>
          </cell>
        </row>
        <row r="423">
          <cell r="A423" t="str">
            <v>300100000129</v>
          </cell>
          <cell r="B423">
            <v>300100000129</v>
          </cell>
          <cell r="C423" t="str">
            <v>Batching Plant</v>
          </cell>
          <cell r="D423" t="str">
            <v>PO/NPCL/35</v>
          </cell>
        </row>
        <row r="424">
          <cell r="A424" t="str">
            <v>300100000129</v>
          </cell>
          <cell r="B424">
            <v>300100000129</v>
          </cell>
          <cell r="C424" t="str">
            <v>Batching Plant</v>
          </cell>
          <cell r="D424" t="str">
            <v>PO/NPCL/35</v>
          </cell>
        </row>
        <row r="425">
          <cell r="A425" t="str">
            <v>300100000129</v>
          </cell>
          <cell r="B425">
            <v>300100000129</v>
          </cell>
          <cell r="C425" t="str">
            <v>Batching Plant</v>
          </cell>
          <cell r="D425" t="str">
            <v>PO/NPCL/35</v>
          </cell>
        </row>
        <row r="426">
          <cell r="A426" t="str">
            <v>300100000130</v>
          </cell>
          <cell r="B426">
            <v>300100000130</v>
          </cell>
          <cell r="C426" t="str">
            <v>Air Compressor</v>
          </cell>
          <cell r="D426" t="str">
            <v>PO/NPCL/84</v>
          </cell>
        </row>
        <row r="427">
          <cell r="A427" t="str">
            <v>300100000131</v>
          </cell>
          <cell r="B427">
            <v>300100000131</v>
          </cell>
          <cell r="C427" t="str">
            <v>Batching Plant</v>
          </cell>
          <cell r="D427" t="str">
            <v>PO/NPCL/51</v>
          </cell>
        </row>
        <row r="428">
          <cell r="A428" t="str">
            <v>300100000131</v>
          </cell>
          <cell r="B428">
            <v>300100000131</v>
          </cell>
          <cell r="C428" t="str">
            <v>Batching Plant</v>
          </cell>
          <cell r="D428" t="str">
            <v>PO/NPCL/51</v>
          </cell>
        </row>
        <row r="429">
          <cell r="A429" t="str">
            <v>300100000131</v>
          </cell>
          <cell r="B429">
            <v>300100000131</v>
          </cell>
          <cell r="C429" t="str">
            <v>Batching Plant</v>
          </cell>
          <cell r="D429" t="str">
            <v>PO/NPCL/51</v>
          </cell>
        </row>
        <row r="430">
          <cell r="A430" t="str">
            <v>300100000131</v>
          </cell>
          <cell r="B430">
            <v>300100000131</v>
          </cell>
          <cell r="C430" t="str">
            <v>Batching Plant</v>
          </cell>
          <cell r="D430" t="str">
            <v>PO/NPCL/51</v>
          </cell>
        </row>
        <row r="431">
          <cell r="A431" t="str">
            <v>300100000131</v>
          </cell>
          <cell r="B431">
            <v>300100000131</v>
          </cell>
          <cell r="C431" t="str">
            <v>Batching Plant</v>
          </cell>
          <cell r="D431" t="str">
            <v>PO/NPCL/51</v>
          </cell>
        </row>
        <row r="432">
          <cell r="A432" t="str">
            <v>300100000132</v>
          </cell>
          <cell r="B432">
            <v>300100000132</v>
          </cell>
          <cell r="C432" t="str">
            <v>Escorts Hydra 12 Crane</v>
          </cell>
          <cell r="D432" t="str">
            <v>PO/HOSKOTE/018</v>
          </cell>
        </row>
        <row r="433">
          <cell r="A433" t="str">
            <v>300100000132</v>
          </cell>
          <cell r="B433">
            <v>300100000132</v>
          </cell>
          <cell r="C433" t="str">
            <v>Escorts Hydra 12 Crane</v>
          </cell>
          <cell r="D433" t="str">
            <v>PO/HOSKOTE/018</v>
          </cell>
        </row>
        <row r="434">
          <cell r="A434" t="str">
            <v>300100000132</v>
          </cell>
          <cell r="B434">
            <v>300100000132</v>
          </cell>
          <cell r="C434" t="str">
            <v>Escorts Hydra 12 Crane</v>
          </cell>
          <cell r="D434" t="str">
            <v>PO/HOSKOTE/018</v>
          </cell>
        </row>
        <row r="435">
          <cell r="A435" t="str">
            <v>300100000133</v>
          </cell>
          <cell r="B435">
            <v>300100000133</v>
          </cell>
          <cell r="C435" t="str">
            <v>Escorts Soil Vibratory Roller</v>
          </cell>
          <cell r="D435" t="str">
            <v>PO/HOSKOTE/052</v>
          </cell>
        </row>
        <row r="436">
          <cell r="A436" t="str">
            <v>300100000134</v>
          </cell>
          <cell r="B436">
            <v>300100000134</v>
          </cell>
          <cell r="C436" t="str">
            <v>Escorts Soil Vibratory Roller</v>
          </cell>
          <cell r="D436" t="str">
            <v>PO/HOSKOTE/052</v>
          </cell>
        </row>
        <row r="437">
          <cell r="A437" t="str">
            <v>300100000135</v>
          </cell>
          <cell r="B437">
            <v>300100000135</v>
          </cell>
          <cell r="C437" t="str">
            <v>Escorts Soil Vibratory Roller</v>
          </cell>
          <cell r="D437" t="str">
            <v>PO/HOSKOTE/052</v>
          </cell>
        </row>
        <row r="438">
          <cell r="A438" t="str">
            <v>300100000136</v>
          </cell>
          <cell r="B438">
            <v>300100000136</v>
          </cell>
          <cell r="C438" t="str">
            <v>Escorts Hydralic Mobile F15 Crane</v>
          </cell>
          <cell r="D438" t="str">
            <v>PO/HOSKOTE/030</v>
          </cell>
        </row>
        <row r="439">
          <cell r="A439" t="str">
            <v>300100000136</v>
          </cell>
          <cell r="B439">
            <v>300100000136</v>
          </cell>
          <cell r="C439" t="str">
            <v>Escorts Hydralic Mobile F15 Crane</v>
          </cell>
          <cell r="D439" t="str">
            <v>PO/HOSKOTE/030</v>
          </cell>
        </row>
        <row r="440">
          <cell r="A440" t="str">
            <v>300100000136</v>
          </cell>
          <cell r="B440">
            <v>300100000136</v>
          </cell>
          <cell r="C440" t="str">
            <v>Escorts Hydralic Mobile F15 Crane</v>
          </cell>
          <cell r="D440" t="str">
            <v>PO/HOSKOTE/030</v>
          </cell>
        </row>
        <row r="441">
          <cell r="A441" t="str">
            <v>300100000136</v>
          </cell>
          <cell r="B441">
            <v>300100000136</v>
          </cell>
          <cell r="C441" t="str">
            <v>Escorts Hydralic Mobile F15 Crane</v>
          </cell>
          <cell r="D441" t="str">
            <v>PO/HOSKOTE/030</v>
          </cell>
        </row>
        <row r="442">
          <cell r="A442" t="str">
            <v>300100000137</v>
          </cell>
          <cell r="B442">
            <v>300100000137</v>
          </cell>
          <cell r="C442" t="str">
            <v>Tipper ( Regn No. KA-07-7527 )</v>
          </cell>
          <cell r="D442" t="str">
            <v>PO/HOSKOTE/048</v>
          </cell>
        </row>
        <row r="443">
          <cell r="A443" t="str">
            <v>300100000137</v>
          </cell>
          <cell r="B443">
            <v>300100000137</v>
          </cell>
          <cell r="C443" t="str">
            <v>Tipper ( Regn No. KA-07-7527 )</v>
          </cell>
          <cell r="D443" t="str">
            <v>PO/HOSKOTE/048</v>
          </cell>
        </row>
        <row r="444">
          <cell r="A444" t="str">
            <v>300100000137</v>
          </cell>
          <cell r="B444">
            <v>300100000137</v>
          </cell>
          <cell r="C444" t="str">
            <v>Tipper ( Regn No. KA-07-7527 )</v>
          </cell>
          <cell r="D444" t="str">
            <v>PO/HOSKOTE/048</v>
          </cell>
        </row>
        <row r="445">
          <cell r="A445" t="str">
            <v>300100000137</v>
          </cell>
          <cell r="B445">
            <v>300100000137</v>
          </cell>
          <cell r="C445" t="str">
            <v>Tipper ( Regn No. KA-07-7527 )</v>
          </cell>
          <cell r="D445" t="str">
            <v>PO/HOSKOTE/048</v>
          </cell>
        </row>
        <row r="446">
          <cell r="A446" t="str">
            <v>300100000138</v>
          </cell>
          <cell r="B446">
            <v>300100000138</v>
          </cell>
          <cell r="C446" t="str">
            <v>Tipper ( Regn No. KA-07-7525 )</v>
          </cell>
          <cell r="D446" t="str">
            <v>PO/HOSKOTE/048</v>
          </cell>
        </row>
        <row r="447">
          <cell r="A447" t="str">
            <v>300100000138</v>
          </cell>
          <cell r="B447">
            <v>300100000138</v>
          </cell>
          <cell r="C447" t="str">
            <v>Tipper ( Regn No. KA-07-7525 )</v>
          </cell>
          <cell r="D447" t="str">
            <v>PO/HOSKOTE/048</v>
          </cell>
        </row>
        <row r="448">
          <cell r="A448" t="str">
            <v>300100000138</v>
          </cell>
          <cell r="B448">
            <v>300100000138</v>
          </cell>
          <cell r="C448" t="str">
            <v>Tipper ( Regn No. KA-07-7525 )</v>
          </cell>
          <cell r="D448" t="str">
            <v>PO/HOSKOTE/048</v>
          </cell>
        </row>
        <row r="449">
          <cell r="A449" t="str">
            <v>300100000138</v>
          </cell>
          <cell r="B449">
            <v>300100000138</v>
          </cell>
          <cell r="C449" t="str">
            <v>Tipper ( Regn No. KA-07-7525 )</v>
          </cell>
          <cell r="D449" t="str">
            <v>PO/HOSKOTE/048</v>
          </cell>
        </row>
        <row r="450">
          <cell r="A450" t="str">
            <v>300100000139</v>
          </cell>
          <cell r="B450">
            <v>300100000139</v>
          </cell>
          <cell r="C450" t="str">
            <v>Tipper ( Regn No. KA-07-7526 )</v>
          </cell>
          <cell r="D450" t="str">
            <v>PO/HOSKOTE/048</v>
          </cell>
        </row>
        <row r="451">
          <cell r="A451" t="str">
            <v>300100000139</v>
          </cell>
          <cell r="B451">
            <v>300100000139</v>
          </cell>
          <cell r="C451" t="str">
            <v>Tipper ( Regn No. KA-07-7526 )</v>
          </cell>
          <cell r="D451" t="str">
            <v>PO/HOSKOTE/048</v>
          </cell>
        </row>
        <row r="452">
          <cell r="A452" t="str">
            <v>300100000139</v>
          </cell>
          <cell r="B452">
            <v>300100000139</v>
          </cell>
          <cell r="C452" t="str">
            <v>Tipper ( Regn No. KA-07-7526 )</v>
          </cell>
          <cell r="D452" t="str">
            <v>PO/HOSKOTE/048</v>
          </cell>
        </row>
        <row r="453">
          <cell r="A453" t="str">
            <v>300100000139</v>
          </cell>
          <cell r="B453">
            <v>300100000139</v>
          </cell>
          <cell r="C453" t="str">
            <v>Tipper ( Regn No. KA-07-7526 )</v>
          </cell>
          <cell r="D453" t="str">
            <v>PO/HOSKOTE/048</v>
          </cell>
        </row>
        <row r="454">
          <cell r="A454" t="str">
            <v>300100000140</v>
          </cell>
          <cell r="B454">
            <v>300100000140</v>
          </cell>
          <cell r="C454" t="str">
            <v>Tipper ( Regn No. KA-07-7524)</v>
          </cell>
          <cell r="D454" t="str">
            <v>PO/HOSKOTE/048</v>
          </cell>
        </row>
        <row r="455">
          <cell r="A455" t="str">
            <v>300100000140</v>
          </cell>
          <cell r="B455">
            <v>300100000140</v>
          </cell>
          <cell r="C455" t="str">
            <v>Tipper ( Regn No. KA-07-7524)</v>
          </cell>
          <cell r="D455" t="str">
            <v>PO/HOSKOTE/048</v>
          </cell>
        </row>
        <row r="456">
          <cell r="A456" t="str">
            <v>300100000140</v>
          </cell>
          <cell r="B456">
            <v>300100000140</v>
          </cell>
          <cell r="C456" t="str">
            <v>Tipper ( Regn No. KA-07-7524)</v>
          </cell>
          <cell r="D456" t="str">
            <v>PO/HOSKOTE/048</v>
          </cell>
        </row>
        <row r="457">
          <cell r="A457" t="str">
            <v>300100000140</v>
          </cell>
          <cell r="B457">
            <v>300100000140</v>
          </cell>
          <cell r="C457" t="str">
            <v>Tipper ( Regn No. KA-07-7524)</v>
          </cell>
          <cell r="D457" t="str">
            <v>PO/HOSKOTE/048</v>
          </cell>
        </row>
        <row r="458">
          <cell r="A458" t="str">
            <v>300100000141</v>
          </cell>
          <cell r="B458">
            <v>300100000141</v>
          </cell>
          <cell r="C458" t="str">
            <v>Tipper ( Regn No. KA-07-7528)</v>
          </cell>
          <cell r="D458" t="str">
            <v>PO/HOSKOTE/048</v>
          </cell>
        </row>
        <row r="459">
          <cell r="A459" t="str">
            <v>300100000141</v>
          </cell>
          <cell r="B459">
            <v>300100000141</v>
          </cell>
          <cell r="C459" t="str">
            <v>Tipper ( Regn No. KA-07-7528)</v>
          </cell>
          <cell r="D459" t="str">
            <v>PO/HOSKOTE/048</v>
          </cell>
        </row>
        <row r="460">
          <cell r="A460" t="str">
            <v>300100000141</v>
          </cell>
          <cell r="B460">
            <v>300100000141</v>
          </cell>
          <cell r="C460" t="str">
            <v>Tipper ( Regn No. KA-07-7528)</v>
          </cell>
          <cell r="D460" t="str">
            <v>PO/HOSKOTE/048</v>
          </cell>
        </row>
        <row r="461">
          <cell r="A461" t="str">
            <v>300100000141</v>
          </cell>
          <cell r="B461">
            <v>300100000141</v>
          </cell>
          <cell r="C461" t="str">
            <v>Tipper ( Regn No. KA-07-7528)</v>
          </cell>
          <cell r="D461" t="str">
            <v>PO/HOSKOTE/048</v>
          </cell>
        </row>
        <row r="462">
          <cell r="A462" t="str">
            <v>300100000142</v>
          </cell>
          <cell r="B462">
            <v>300100000142</v>
          </cell>
          <cell r="C462" t="str">
            <v>Tipper ( Regn No. KA-07-7532)</v>
          </cell>
          <cell r="D462" t="str">
            <v>PO/HOSKOTE/048</v>
          </cell>
        </row>
        <row r="463">
          <cell r="A463" t="str">
            <v>300100000142</v>
          </cell>
          <cell r="B463">
            <v>300100000142</v>
          </cell>
          <cell r="C463" t="str">
            <v>Tipper ( Regn No. KA-07-7532)</v>
          </cell>
          <cell r="D463" t="str">
            <v>PO/HOSKOTE/048</v>
          </cell>
        </row>
        <row r="464">
          <cell r="A464" t="str">
            <v>300100000142</v>
          </cell>
          <cell r="B464">
            <v>300100000142</v>
          </cell>
          <cell r="C464" t="str">
            <v>Tipper ( Regn No. KA-07-7532)</v>
          </cell>
          <cell r="D464" t="str">
            <v>PO/HOSKOTE/048</v>
          </cell>
        </row>
        <row r="465">
          <cell r="A465" t="str">
            <v>300100000143</v>
          </cell>
          <cell r="B465">
            <v>300100000143</v>
          </cell>
          <cell r="C465" t="str">
            <v>Tipper ( Regn No. KA-07-7533)</v>
          </cell>
          <cell r="D465" t="str">
            <v>PO/HOSKOTE/048</v>
          </cell>
        </row>
        <row r="466">
          <cell r="A466" t="str">
            <v>300100000143</v>
          </cell>
          <cell r="B466">
            <v>300100000143</v>
          </cell>
          <cell r="C466" t="str">
            <v>Tipper ( Regn No. KA-07-7533)</v>
          </cell>
          <cell r="D466" t="str">
            <v>PO/HOSKOTE/048</v>
          </cell>
        </row>
        <row r="467">
          <cell r="A467" t="str">
            <v>300100000143</v>
          </cell>
          <cell r="B467">
            <v>300100000143</v>
          </cell>
          <cell r="C467" t="str">
            <v>Tipper ( Regn No. KA-07-7533)</v>
          </cell>
          <cell r="D467" t="str">
            <v>PO/HOSKOTE/048</v>
          </cell>
        </row>
        <row r="468">
          <cell r="A468" t="str">
            <v>300100000144</v>
          </cell>
          <cell r="B468">
            <v>300100000144</v>
          </cell>
          <cell r="C468" t="str">
            <v>Tipper ( Regn No. KA-07-7534)</v>
          </cell>
          <cell r="D468" t="str">
            <v>PO/HOSKOTE/048</v>
          </cell>
        </row>
        <row r="469">
          <cell r="A469" t="str">
            <v>300100000144</v>
          </cell>
          <cell r="B469">
            <v>300100000144</v>
          </cell>
          <cell r="C469" t="str">
            <v>Tipper ( Regn No. KA-07-7534)</v>
          </cell>
          <cell r="D469" t="str">
            <v>PO/HOSKOTE/048</v>
          </cell>
        </row>
        <row r="470">
          <cell r="A470" t="str">
            <v>300100000144</v>
          </cell>
          <cell r="B470">
            <v>300100000144</v>
          </cell>
          <cell r="C470" t="str">
            <v>Tipper ( Regn No. KA-07-7534)</v>
          </cell>
          <cell r="D470" t="str">
            <v>PO/HOSKOTE/048</v>
          </cell>
        </row>
        <row r="471">
          <cell r="A471" t="str">
            <v>300100000145</v>
          </cell>
          <cell r="B471">
            <v>300100000145</v>
          </cell>
          <cell r="C471" t="str">
            <v>Tipper ( Regn No. KA-07-7535)</v>
          </cell>
          <cell r="D471" t="str">
            <v>PO/HOSKOTE/048</v>
          </cell>
        </row>
        <row r="472">
          <cell r="A472" t="str">
            <v>300100000145</v>
          </cell>
          <cell r="B472">
            <v>300100000145</v>
          </cell>
          <cell r="C472" t="str">
            <v>Tipper ( Regn No. KA-07-7535)</v>
          </cell>
          <cell r="D472" t="str">
            <v>PO/HOSKOTE/048</v>
          </cell>
        </row>
        <row r="473">
          <cell r="A473" t="str">
            <v>300100000145</v>
          </cell>
          <cell r="B473">
            <v>300100000145</v>
          </cell>
          <cell r="C473" t="str">
            <v>Tipper ( Regn No. KA-07-7535)</v>
          </cell>
          <cell r="D473" t="str">
            <v>PO/HOSKOTE/048</v>
          </cell>
        </row>
        <row r="474">
          <cell r="A474" t="str">
            <v>300100000146</v>
          </cell>
          <cell r="B474">
            <v>300100000146</v>
          </cell>
          <cell r="C474" t="str">
            <v>Tipper ( Regn No. KA-07-7536)</v>
          </cell>
          <cell r="D474" t="str">
            <v>PO/HOSKOTE/048</v>
          </cell>
        </row>
        <row r="475">
          <cell r="A475" t="str">
            <v>300100000146</v>
          </cell>
          <cell r="B475">
            <v>300100000146</v>
          </cell>
          <cell r="C475" t="str">
            <v>Tipper ( Regn No. KA-07-7536)</v>
          </cell>
          <cell r="D475" t="str">
            <v>PO/HOSKOTE/048</v>
          </cell>
        </row>
        <row r="476">
          <cell r="A476" t="str">
            <v>300100000146</v>
          </cell>
          <cell r="B476">
            <v>300100000146</v>
          </cell>
          <cell r="C476" t="str">
            <v>Tipper ( Regn No. KA-07-7536)</v>
          </cell>
          <cell r="D476" t="str">
            <v>PO/HOSKOTE/048</v>
          </cell>
        </row>
        <row r="477">
          <cell r="A477" t="str">
            <v>300100000146</v>
          </cell>
          <cell r="B477">
            <v>300100000146</v>
          </cell>
          <cell r="C477" t="str">
            <v>Tipper ( Regn No. KA-07-7536)</v>
          </cell>
          <cell r="D477" t="str">
            <v>PO/HOSKOTE/048</v>
          </cell>
        </row>
        <row r="478">
          <cell r="A478" t="str">
            <v>300100000147</v>
          </cell>
          <cell r="B478">
            <v>300100000147</v>
          </cell>
          <cell r="C478" t="str">
            <v>Electric Genarating Set - 500 KVA</v>
          </cell>
          <cell r="D478" t="str">
            <v>PO/HOSKOTE/038</v>
          </cell>
        </row>
        <row r="479">
          <cell r="A479" t="str">
            <v>300100000148</v>
          </cell>
          <cell r="B479">
            <v>300100000148</v>
          </cell>
          <cell r="C479" t="str">
            <v>Electric Genarating Set - 62.5 KVA</v>
          </cell>
          <cell r="D479" t="str">
            <v>PO/HOSKOTE/045</v>
          </cell>
        </row>
        <row r="480">
          <cell r="A480" t="str">
            <v>300100000149</v>
          </cell>
          <cell r="B480">
            <v>300100000149</v>
          </cell>
          <cell r="C480" t="str">
            <v>Hydraulic Mobile Crane</v>
          </cell>
          <cell r="D480" t="str">
            <v>PO/KORBA/09</v>
          </cell>
        </row>
        <row r="481">
          <cell r="A481" t="str">
            <v>300100000150</v>
          </cell>
          <cell r="B481">
            <v>300100000150</v>
          </cell>
          <cell r="C481" t="str">
            <v>Concrete Pump 350 D</v>
          </cell>
          <cell r="D481" t="str">
            <v>PO/VAP/62</v>
          </cell>
        </row>
        <row r="482">
          <cell r="A482" t="str">
            <v>300100000150</v>
          </cell>
          <cell r="B482">
            <v>300100000150</v>
          </cell>
          <cell r="C482" t="str">
            <v>Concrete Pump 350 D</v>
          </cell>
          <cell r="D482" t="str">
            <v>PO/VAP/62</v>
          </cell>
        </row>
        <row r="483">
          <cell r="A483" t="str">
            <v>300100000150</v>
          </cell>
          <cell r="B483">
            <v>300100000150</v>
          </cell>
          <cell r="C483" t="str">
            <v>Concrete Pump 350 D</v>
          </cell>
          <cell r="D483" t="str">
            <v>PO/VAP/62</v>
          </cell>
        </row>
        <row r="484">
          <cell r="A484" t="str">
            <v>300100000151</v>
          </cell>
          <cell r="B484">
            <v>300100000151</v>
          </cell>
          <cell r="C484" t="str">
            <v>Transit Mixer</v>
          </cell>
          <cell r="D484" t="str">
            <v>PO/VAP/64 &amp; 68</v>
          </cell>
        </row>
        <row r="485">
          <cell r="A485" t="str">
            <v>300100000151</v>
          </cell>
          <cell r="B485">
            <v>300100000151</v>
          </cell>
          <cell r="C485" t="str">
            <v>Transit Mixer</v>
          </cell>
          <cell r="D485" t="str">
            <v>PO/VAP/64 &amp; 68</v>
          </cell>
        </row>
        <row r="486">
          <cell r="A486" t="str">
            <v>300100000151</v>
          </cell>
          <cell r="B486">
            <v>300100000151</v>
          </cell>
          <cell r="C486" t="str">
            <v>Transit Mixer</v>
          </cell>
          <cell r="D486" t="str">
            <v>PO/VAP/64 &amp; 68</v>
          </cell>
        </row>
        <row r="487">
          <cell r="A487" t="str">
            <v>300100000151</v>
          </cell>
          <cell r="B487">
            <v>300100000151</v>
          </cell>
          <cell r="C487" t="str">
            <v>Transit Mixer</v>
          </cell>
          <cell r="D487" t="str">
            <v>PO/VAP/64 &amp; 68</v>
          </cell>
        </row>
        <row r="488">
          <cell r="A488" t="str">
            <v>300100000151</v>
          </cell>
          <cell r="B488">
            <v>300100000151</v>
          </cell>
          <cell r="C488" t="str">
            <v>Transit Mixer</v>
          </cell>
          <cell r="D488" t="str">
            <v>PO/VAP/64 &amp; 68</v>
          </cell>
        </row>
        <row r="489">
          <cell r="A489" t="str">
            <v>300100000152</v>
          </cell>
          <cell r="B489">
            <v>300100000152</v>
          </cell>
          <cell r="C489" t="str">
            <v>Transit Mixer</v>
          </cell>
          <cell r="D489" t="str">
            <v>PO/VAP/64 &amp; 68</v>
          </cell>
        </row>
        <row r="490">
          <cell r="A490" t="str">
            <v>300100000152</v>
          </cell>
          <cell r="B490">
            <v>300100000152</v>
          </cell>
          <cell r="C490" t="str">
            <v>Transit Mixer</v>
          </cell>
          <cell r="D490" t="str">
            <v>PO/VAP/64 &amp; 68</v>
          </cell>
        </row>
        <row r="491">
          <cell r="A491" t="str">
            <v>300100000152</v>
          </cell>
          <cell r="B491">
            <v>300100000152</v>
          </cell>
          <cell r="C491" t="str">
            <v>Transit Mixer</v>
          </cell>
          <cell r="D491" t="str">
            <v>PO/VAP/64 &amp; 68</v>
          </cell>
        </row>
        <row r="492">
          <cell r="A492" t="str">
            <v>300100000152</v>
          </cell>
          <cell r="B492">
            <v>300100000152</v>
          </cell>
          <cell r="C492" t="str">
            <v>Transit Mixer</v>
          </cell>
          <cell r="D492" t="str">
            <v>PO/VAP/64 &amp; 68</v>
          </cell>
        </row>
        <row r="493">
          <cell r="A493" t="str">
            <v>300100000152</v>
          </cell>
          <cell r="B493">
            <v>300100000152</v>
          </cell>
          <cell r="C493" t="str">
            <v>Transit Mixer</v>
          </cell>
          <cell r="D493" t="str">
            <v>PO/VAP/64 &amp; 68</v>
          </cell>
        </row>
        <row r="494">
          <cell r="A494" t="str">
            <v>300100000153</v>
          </cell>
          <cell r="B494">
            <v>300100000153</v>
          </cell>
          <cell r="C494" t="str">
            <v>Electric Genarating Set - 62.5 KVA</v>
          </cell>
          <cell r="D494" t="str">
            <v>PO/VARANASI/07</v>
          </cell>
        </row>
        <row r="495">
          <cell r="A495" t="str">
            <v>300100000154</v>
          </cell>
          <cell r="B495">
            <v>300100000154</v>
          </cell>
          <cell r="C495" t="str">
            <v>Electric Genarating Set - 62.5 KVA</v>
          </cell>
          <cell r="D495" t="str">
            <v>PO/VARANASI/071</v>
          </cell>
        </row>
        <row r="496">
          <cell r="A496" t="str">
            <v>300100000154</v>
          </cell>
          <cell r="B496">
            <v>300100000154</v>
          </cell>
          <cell r="C496" t="str">
            <v>Electric Genarating Set - 62.5 KVA</v>
          </cell>
          <cell r="D496" t="str">
            <v>PO/VARANASI/071</v>
          </cell>
        </row>
        <row r="497">
          <cell r="A497" t="str">
            <v>300100000155</v>
          </cell>
          <cell r="B497">
            <v>300100000155</v>
          </cell>
          <cell r="C497" t="str">
            <v>Electric Genarating Set - 125 KVA</v>
          </cell>
          <cell r="D497" t="str">
            <v>PO/VAP/67</v>
          </cell>
        </row>
        <row r="498">
          <cell r="A498" t="str">
            <v>300100000155</v>
          </cell>
          <cell r="B498">
            <v>300100000155</v>
          </cell>
          <cell r="C498" t="str">
            <v>Electric Genarating Set - 125 KVA</v>
          </cell>
          <cell r="D498" t="str">
            <v>PO/VAP/67</v>
          </cell>
        </row>
        <row r="499">
          <cell r="A499" t="str">
            <v>300100000156</v>
          </cell>
          <cell r="B499">
            <v>300100000156</v>
          </cell>
          <cell r="C499" t="str">
            <v>Hydralic Mobile  Crane (Hydra 12)</v>
          </cell>
          <cell r="D499" t="str">
            <v>PO/VAP/80</v>
          </cell>
        </row>
        <row r="500">
          <cell r="A500" t="str">
            <v>300100000156</v>
          </cell>
          <cell r="B500">
            <v>300100000156</v>
          </cell>
          <cell r="C500" t="str">
            <v>Hydralic Mobile  Crane (Hydra 12)</v>
          </cell>
          <cell r="D500" t="str">
            <v>PO/VAP/80</v>
          </cell>
        </row>
        <row r="501">
          <cell r="A501" t="str">
            <v>300100000157</v>
          </cell>
          <cell r="B501">
            <v>300100000157</v>
          </cell>
          <cell r="C501" t="str">
            <v>Air Compressor</v>
          </cell>
          <cell r="D501" t="str">
            <v>PO/VAP/86</v>
          </cell>
        </row>
        <row r="502">
          <cell r="A502" t="str">
            <v>300100000157</v>
          </cell>
          <cell r="B502">
            <v>300100000157</v>
          </cell>
          <cell r="C502" t="str">
            <v>Air Compressor</v>
          </cell>
          <cell r="D502" t="str">
            <v>PO/VAP/86</v>
          </cell>
        </row>
        <row r="503">
          <cell r="A503" t="str">
            <v>300100000158</v>
          </cell>
          <cell r="B503">
            <v>300100000158</v>
          </cell>
          <cell r="C503" t="str">
            <v>Batching Plant 30</v>
          </cell>
          <cell r="D503" t="str">
            <v>PO/VAP/61</v>
          </cell>
        </row>
        <row r="504">
          <cell r="A504" t="str">
            <v>300100000158</v>
          </cell>
          <cell r="B504">
            <v>300100000158</v>
          </cell>
          <cell r="C504" t="str">
            <v>Batching Plant 30</v>
          </cell>
          <cell r="D504" t="str">
            <v>PO/VAP/61</v>
          </cell>
        </row>
        <row r="505">
          <cell r="A505" t="str">
            <v>300100000158</v>
          </cell>
          <cell r="B505">
            <v>300100000158</v>
          </cell>
          <cell r="C505" t="str">
            <v>Batching Plant 30</v>
          </cell>
          <cell r="D505" t="str">
            <v>PO/VAP/61</v>
          </cell>
        </row>
        <row r="506">
          <cell r="A506" t="str">
            <v>300100000158</v>
          </cell>
          <cell r="B506">
            <v>300100000158</v>
          </cell>
          <cell r="C506" t="str">
            <v>Batching Plant 30</v>
          </cell>
          <cell r="D506" t="str">
            <v>PO/VAP/61</v>
          </cell>
        </row>
        <row r="507">
          <cell r="A507" t="str">
            <v>300100000159</v>
          </cell>
          <cell r="B507">
            <v>300100000159</v>
          </cell>
          <cell r="C507" t="str">
            <v>Walk Behind Tandem Roller</v>
          </cell>
          <cell r="D507" t="str">
            <v>PO/VAP/90</v>
          </cell>
        </row>
        <row r="508">
          <cell r="A508" t="str">
            <v>300100000160</v>
          </cell>
          <cell r="B508">
            <v>300100000160</v>
          </cell>
          <cell r="C508" t="str">
            <v>Tipper</v>
          </cell>
          <cell r="D508" t="str">
            <v>PO/DEVIHALLI/047</v>
          </cell>
        </row>
        <row r="509">
          <cell r="A509" t="str">
            <v>300100000160</v>
          </cell>
          <cell r="B509">
            <v>300100000160</v>
          </cell>
          <cell r="C509" t="str">
            <v>Tipper</v>
          </cell>
          <cell r="D509" t="str">
            <v>PO/DEVIHALLI/047</v>
          </cell>
        </row>
        <row r="510">
          <cell r="A510" t="str">
            <v>300100000161</v>
          </cell>
          <cell r="B510">
            <v>300100000161</v>
          </cell>
          <cell r="C510" t="str">
            <v>Tipper</v>
          </cell>
          <cell r="D510" t="str">
            <v>PO/DEVIHALLI/047</v>
          </cell>
        </row>
        <row r="511">
          <cell r="A511" t="str">
            <v>300100000161</v>
          </cell>
          <cell r="B511">
            <v>300100000161</v>
          </cell>
          <cell r="C511" t="str">
            <v>Tipper</v>
          </cell>
          <cell r="D511" t="str">
            <v>PO/DEVIHALLI/047</v>
          </cell>
        </row>
        <row r="512">
          <cell r="A512" t="str">
            <v>300100000162</v>
          </cell>
          <cell r="B512">
            <v>300100000162</v>
          </cell>
          <cell r="C512" t="str">
            <v>Tipper</v>
          </cell>
          <cell r="D512" t="str">
            <v>PO/DEVIHALLI/047</v>
          </cell>
        </row>
        <row r="513">
          <cell r="A513" t="str">
            <v>300100000162</v>
          </cell>
          <cell r="B513">
            <v>300100000162</v>
          </cell>
          <cell r="C513" t="str">
            <v>Tipper</v>
          </cell>
          <cell r="D513" t="str">
            <v>PO/DEVIHALLI/047</v>
          </cell>
        </row>
        <row r="514">
          <cell r="A514" t="str">
            <v>300100000163</v>
          </cell>
          <cell r="B514">
            <v>300100000163</v>
          </cell>
          <cell r="C514" t="str">
            <v>Tipper</v>
          </cell>
          <cell r="D514" t="str">
            <v>PO/DEVIHALLI/047</v>
          </cell>
        </row>
        <row r="515">
          <cell r="A515" t="str">
            <v>300100000163</v>
          </cell>
          <cell r="B515">
            <v>300100000163</v>
          </cell>
          <cell r="C515" t="str">
            <v>Tipper</v>
          </cell>
          <cell r="D515" t="str">
            <v>PO/DEVIHALLI/047</v>
          </cell>
        </row>
        <row r="516">
          <cell r="A516" t="str">
            <v>300100000164</v>
          </cell>
          <cell r="B516">
            <v>300100000164</v>
          </cell>
          <cell r="C516" t="str">
            <v>Tipper</v>
          </cell>
          <cell r="D516" t="str">
            <v>PO/DEVIHALLI/047</v>
          </cell>
        </row>
        <row r="517">
          <cell r="A517" t="str">
            <v>300100000164</v>
          </cell>
          <cell r="B517">
            <v>300100000164</v>
          </cell>
          <cell r="C517" t="str">
            <v>Tipper</v>
          </cell>
          <cell r="D517" t="str">
            <v>PO/DEVIHALLI/047</v>
          </cell>
        </row>
        <row r="518">
          <cell r="A518" t="str">
            <v>300100000165</v>
          </cell>
          <cell r="B518">
            <v>300100000165</v>
          </cell>
          <cell r="C518" t="str">
            <v>Tipper</v>
          </cell>
          <cell r="D518" t="str">
            <v>PO/DEVIHALLI/047</v>
          </cell>
        </row>
        <row r="519">
          <cell r="A519" t="str">
            <v>300100000165</v>
          </cell>
          <cell r="B519">
            <v>300100000165</v>
          </cell>
          <cell r="C519" t="str">
            <v>Tipper</v>
          </cell>
          <cell r="D519" t="str">
            <v>PO/DEVIHALLI/047</v>
          </cell>
        </row>
        <row r="520">
          <cell r="A520" t="str">
            <v>300100000166</v>
          </cell>
          <cell r="B520">
            <v>300100000166</v>
          </cell>
          <cell r="C520" t="str">
            <v>Tipper</v>
          </cell>
          <cell r="D520" t="str">
            <v>PO/DEVIHALLI/047</v>
          </cell>
        </row>
        <row r="521">
          <cell r="A521" t="str">
            <v>300100000166</v>
          </cell>
          <cell r="B521">
            <v>300100000166</v>
          </cell>
          <cell r="C521" t="str">
            <v>Tipper</v>
          </cell>
          <cell r="D521" t="str">
            <v>PO/DEVIHALLI/047</v>
          </cell>
        </row>
        <row r="522">
          <cell r="A522" t="str">
            <v>300100000167</v>
          </cell>
          <cell r="B522">
            <v>300100000167</v>
          </cell>
          <cell r="C522" t="str">
            <v>Tipper</v>
          </cell>
          <cell r="D522" t="str">
            <v>PO/DEVIHALLI/047</v>
          </cell>
        </row>
        <row r="523">
          <cell r="A523" t="str">
            <v>300100000167</v>
          </cell>
          <cell r="B523">
            <v>300100000167</v>
          </cell>
          <cell r="C523" t="str">
            <v>Tipper</v>
          </cell>
          <cell r="D523" t="str">
            <v>PO/DEVIHALLI/047</v>
          </cell>
        </row>
        <row r="524">
          <cell r="A524" t="str">
            <v>300100000168</v>
          </cell>
          <cell r="B524">
            <v>300100000168</v>
          </cell>
          <cell r="C524" t="str">
            <v>Tipper</v>
          </cell>
          <cell r="D524" t="str">
            <v>PO/DEVIHALLI/047</v>
          </cell>
        </row>
        <row r="525">
          <cell r="A525" t="str">
            <v>300100000168</v>
          </cell>
          <cell r="B525">
            <v>300100000168</v>
          </cell>
          <cell r="C525" t="str">
            <v>Tipper</v>
          </cell>
          <cell r="D525" t="str">
            <v>PO/DEVIHALLI/047</v>
          </cell>
        </row>
        <row r="526">
          <cell r="A526" t="str">
            <v>300100000169</v>
          </cell>
          <cell r="B526">
            <v>300100000169</v>
          </cell>
          <cell r="C526" t="str">
            <v>Tipper</v>
          </cell>
          <cell r="D526" t="str">
            <v>PO/DEVIHALLI/047</v>
          </cell>
        </row>
        <row r="527">
          <cell r="A527" t="str">
            <v>300100000169</v>
          </cell>
          <cell r="B527">
            <v>300100000169</v>
          </cell>
          <cell r="C527" t="str">
            <v>Tipper</v>
          </cell>
          <cell r="D527" t="str">
            <v>PO/DEVIHALLI/047</v>
          </cell>
        </row>
        <row r="528">
          <cell r="A528" t="str">
            <v>300100000170</v>
          </cell>
          <cell r="B528">
            <v>300100000170</v>
          </cell>
          <cell r="C528" t="str">
            <v>Escorts Soil Vibratory Roller</v>
          </cell>
          <cell r="D528" t="str">
            <v>PO/DEVIHALLI/53</v>
          </cell>
        </row>
        <row r="529">
          <cell r="A529" t="str">
            <v>300100000171</v>
          </cell>
          <cell r="B529">
            <v>300100000171</v>
          </cell>
          <cell r="C529" t="str">
            <v>Electric Genarating Set - 62.5 KVA</v>
          </cell>
          <cell r="D529" t="str">
            <v>PO/DEVIHALLI/046</v>
          </cell>
        </row>
        <row r="530">
          <cell r="A530" t="str">
            <v>300100000174</v>
          </cell>
          <cell r="B530">
            <v>300100000174</v>
          </cell>
          <cell r="C530" t="str">
            <v>Electric Genarating Set - 125 KVA</v>
          </cell>
          <cell r="D530">
            <v>0</v>
          </cell>
        </row>
        <row r="531">
          <cell r="A531" t="str">
            <v>300100000175</v>
          </cell>
          <cell r="B531">
            <v>300100000175</v>
          </cell>
          <cell r="C531" t="str">
            <v>Electric Genarating Set - 125 KVA</v>
          </cell>
          <cell r="D531">
            <v>0</v>
          </cell>
        </row>
        <row r="532">
          <cell r="A532" t="str">
            <v>300100000302</v>
          </cell>
          <cell r="B532">
            <v>300100000302</v>
          </cell>
          <cell r="C532" t="str">
            <v>Batching  Plant HN 3</v>
          </cell>
          <cell r="D532" t="str">
            <v>POLH/58,97,151,207</v>
          </cell>
        </row>
        <row r="533">
          <cell r="A533" t="str">
            <v>300100000302</v>
          </cell>
          <cell r="B533">
            <v>300100000302</v>
          </cell>
          <cell r="C533" t="str">
            <v>Batching  Plant HN 3</v>
          </cell>
          <cell r="D533" t="str">
            <v>POLH/58,97,151,207</v>
          </cell>
        </row>
        <row r="534">
          <cell r="A534" t="str">
            <v>300100000302</v>
          </cell>
          <cell r="B534">
            <v>300100000302</v>
          </cell>
          <cell r="C534" t="str">
            <v>Batching  Plant HN 3</v>
          </cell>
          <cell r="D534" t="str">
            <v>POLH/58,97,151,207</v>
          </cell>
        </row>
        <row r="535">
          <cell r="A535" t="str">
            <v>300100000302</v>
          </cell>
          <cell r="B535">
            <v>300100000302</v>
          </cell>
          <cell r="C535" t="str">
            <v>Batching  Plant HN 3</v>
          </cell>
          <cell r="D535" t="str">
            <v>POLH/58,97,151,207</v>
          </cell>
        </row>
        <row r="536">
          <cell r="A536" t="str">
            <v>300100000302</v>
          </cell>
          <cell r="B536">
            <v>300100000302</v>
          </cell>
          <cell r="C536" t="str">
            <v>Batching  Plant HN 3</v>
          </cell>
          <cell r="D536" t="str">
            <v>POLH/58,97,151,207</v>
          </cell>
        </row>
        <row r="537">
          <cell r="A537" t="str">
            <v>300100000302</v>
          </cell>
          <cell r="B537">
            <v>300100000302</v>
          </cell>
          <cell r="C537" t="str">
            <v>Batching  Plant HN 3</v>
          </cell>
          <cell r="D537" t="str">
            <v>POLH/58,97,151,207</v>
          </cell>
        </row>
        <row r="538">
          <cell r="A538" t="str">
            <v>300100000302</v>
          </cell>
          <cell r="B538">
            <v>300100000302</v>
          </cell>
          <cell r="C538" t="str">
            <v>Batching  Plant HN 3</v>
          </cell>
          <cell r="D538" t="str">
            <v>POLH/58,97,151,207</v>
          </cell>
        </row>
        <row r="539">
          <cell r="A539" t="str">
            <v>300100000302</v>
          </cell>
          <cell r="B539">
            <v>300100000302</v>
          </cell>
          <cell r="C539" t="str">
            <v>Batching  Plant HN 3</v>
          </cell>
          <cell r="D539" t="str">
            <v>POLH/58,97,151,207</v>
          </cell>
        </row>
        <row r="540">
          <cell r="A540" t="str">
            <v>300100000302</v>
          </cell>
          <cell r="B540">
            <v>300100000302</v>
          </cell>
          <cell r="C540" t="str">
            <v>Batching  Plant HN 3</v>
          </cell>
          <cell r="D540" t="str">
            <v>POLH/58,97,151,207</v>
          </cell>
        </row>
        <row r="541">
          <cell r="A541" t="str">
            <v>300100000302</v>
          </cell>
          <cell r="B541">
            <v>300100000302</v>
          </cell>
          <cell r="C541" t="str">
            <v>Batching  Plant HN 3</v>
          </cell>
          <cell r="D541" t="str">
            <v>POLH/58,97,151,207</v>
          </cell>
        </row>
        <row r="542">
          <cell r="A542" t="str">
            <v>300100000303</v>
          </cell>
          <cell r="B542">
            <v>300100000303</v>
          </cell>
          <cell r="C542" t="str">
            <v>Concrete  Pump BP 350D</v>
          </cell>
          <cell r="D542" t="str">
            <v>PO/L.HILLS/160</v>
          </cell>
        </row>
        <row r="543">
          <cell r="A543" t="str">
            <v>300100000303</v>
          </cell>
          <cell r="B543">
            <v>300100000303</v>
          </cell>
          <cell r="C543" t="str">
            <v>Concrete  Pump BP 350D</v>
          </cell>
          <cell r="D543" t="str">
            <v>PO/L.HILLS/160</v>
          </cell>
        </row>
        <row r="544">
          <cell r="A544" t="str">
            <v>300100000303</v>
          </cell>
          <cell r="B544">
            <v>300100000303</v>
          </cell>
          <cell r="C544" t="str">
            <v>Concrete  Pump BP 350D</v>
          </cell>
          <cell r="D544" t="str">
            <v>PO/L.HILLS/160</v>
          </cell>
        </row>
        <row r="545">
          <cell r="A545" t="str">
            <v>300100000303</v>
          </cell>
          <cell r="B545">
            <v>300100000303</v>
          </cell>
          <cell r="C545" t="str">
            <v>Concrete  Pump BP 350D</v>
          </cell>
          <cell r="D545" t="str">
            <v>PO/L.HILLS/160</v>
          </cell>
        </row>
        <row r="546">
          <cell r="A546" t="str">
            <v>300100000303</v>
          </cell>
          <cell r="B546">
            <v>300100000303</v>
          </cell>
          <cell r="C546" t="str">
            <v>Concrete  Pump BP 350D</v>
          </cell>
          <cell r="D546" t="str">
            <v>PO/L.HILLS/160</v>
          </cell>
        </row>
        <row r="547">
          <cell r="A547" t="str">
            <v>300100000304</v>
          </cell>
          <cell r="B547">
            <v>300100000304</v>
          </cell>
          <cell r="C547" t="str">
            <v>Concrete  Pump BP 350D</v>
          </cell>
          <cell r="D547" t="str">
            <v>PO/L.HILLS/160</v>
          </cell>
        </row>
        <row r="548">
          <cell r="A548" t="str">
            <v>300100000304</v>
          </cell>
          <cell r="B548">
            <v>300100000304</v>
          </cell>
          <cell r="C548" t="str">
            <v>Concrete  Pump BP 350D</v>
          </cell>
          <cell r="D548" t="str">
            <v>PO/L.HILLS/160</v>
          </cell>
        </row>
        <row r="549">
          <cell r="A549" t="str">
            <v>300100000304</v>
          </cell>
          <cell r="B549">
            <v>300100000304</v>
          </cell>
          <cell r="C549" t="str">
            <v>Concrete  Pump BP 350D</v>
          </cell>
          <cell r="D549" t="str">
            <v>PO/L.HILLS/160</v>
          </cell>
        </row>
        <row r="550">
          <cell r="A550" t="str">
            <v>300100000304</v>
          </cell>
          <cell r="B550">
            <v>300100000304</v>
          </cell>
          <cell r="C550" t="str">
            <v>Concrete  Pump BP 350D</v>
          </cell>
          <cell r="D550" t="str">
            <v>PO/L.HILLS/160</v>
          </cell>
        </row>
        <row r="551">
          <cell r="A551" t="str">
            <v>300100000304</v>
          </cell>
          <cell r="B551">
            <v>300100000304</v>
          </cell>
          <cell r="C551" t="str">
            <v>Concrete  Pump BP 350D</v>
          </cell>
          <cell r="D551" t="str">
            <v>PO/L.HILLS/160</v>
          </cell>
        </row>
        <row r="552">
          <cell r="A552" t="str">
            <v>300100000305</v>
          </cell>
          <cell r="B552">
            <v>300100000305</v>
          </cell>
          <cell r="C552" t="str">
            <v>Concrete  Pump BP 350D</v>
          </cell>
          <cell r="D552" t="str">
            <v>PO/L.HILLS/160</v>
          </cell>
        </row>
        <row r="553">
          <cell r="A553" t="str">
            <v>300100000305</v>
          </cell>
          <cell r="B553">
            <v>300100000305</v>
          </cell>
          <cell r="C553" t="str">
            <v>Concrete  Pump BP 350D</v>
          </cell>
          <cell r="D553" t="str">
            <v>PO/L.HILLS/160</v>
          </cell>
        </row>
        <row r="554">
          <cell r="A554" t="str">
            <v>300100000305</v>
          </cell>
          <cell r="B554">
            <v>300100000305</v>
          </cell>
          <cell r="C554" t="str">
            <v>Concrete  Pump BP 350D</v>
          </cell>
          <cell r="D554" t="str">
            <v>PO/L.HILLS/160</v>
          </cell>
        </row>
        <row r="555">
          <cell r="A555" t="str">
            <v>300100000305</v>
          </cell>
          <cell r="B555">
            <v>300100000305</v>
          </cell>
          <cell r="C555" t="str">
            <v>Concrete  Pump BP 350D</v>
          </cell>
          <cell r="D555" t="str">
            <v>PO/L.HILLS/160</v>
          </cell>
        </row>
        <row r="556">
          <cell r="A556" t="str">
            <v>300100000305</v>
          </cell>
          <cell r="B556">
            <v>300100000305</v>
          </cell>
          <cell r="C556" t="str">
            <v>Concrete  Pump BP 350D</v>
          </cell>
          <cell r="D556" t="str">
            <v>PO/L.HILLS/160</v>
          </cell>
        </row>
        <row r="557">
          <cell r="A557" t="str">
            <v>300100000306</v>
          </cell>
          <cell r="B557">
            <v>300100000306</v>
          </cell>
          <cell r="C557" t="str">
            <v>Concrete  Pump BP 350D</v>
          </cell>
          <cell r="D557" t="str">
            <v>PO/L.HILLS/160</v>
          </cell>
        </row>
        <row r="558">
          <cell r="A558" t="str">
            <v>300100000306</v>
          </cell>
          <cell r="B558">
            <v>300100000306</v>
          </cell>
          <cell r="C558" t="str">
            <v>Concrete  Pump BP 350D</v>
          </cell>
          <cell r="D558" t="str">
            <v>PO/L.HILLS/160</v>
          </cell>
        </row>
        <row r="559">
          <cell r="A559" t="str">
            <v>300100000306</v>
          </cell>
          <cell r="B559">
            <v>300100000306</v>
          </cell>
          <cell r="C559" t="str">
            <v>Concrete  Pump BP 350D</v>
          </cell>
          <cell r="D559" t="str">
            <v>PO/L.HILLS/160</v>
          </cell>
        </row>
        <row r="560">
          <cell r="A560" t="str">
            <v>300100000306</v>
          </cell>
          <cell r="B560">
            <v>300100000306</v>
          </cell>
          <cell r="C560" t="str">
            <v>Concrete  Pump BP 350D</v>
          </cell>
          <cell r="D560" t="str">
            <v>PO/L.HILLS/160</v>
          </cell>
        </row>
        <row r="561">
          <cell r="A561" t="str">
            <v>300100000308</v>
          </cell>
          <cell r="B561">
            <v>300100000308</v>
          </cell>
          <cell r="C561" t="str">
            <v>320 KVA DG Set</v>
          </cell>
          <cell r="D561" t="str">
            <v>PO/L.HILLS/117</v>
          </cell>
        </row>
        <row r="562">
          <cell r="A562" t="str">
            <v>300100000308</v>
          </cell>
          <cell r="B562">
            <v>300100000308</v>
          </cell>
          <cell r="C562" t="str">
            <v>320 KVA DG Set</v>
          </cell>
          <cell r="D562" t="str">
            <v>PO/L.HILLS/117</v>
          </cell>
        </row>
        <row r="563">
          <cell r="A563" t="str">
            <v>300100000308</v>
          </cell>
          <cell r="B563">
            <v>300100000308</v>
          </cell>
          <cell r="C563" t="str">
            <v>320 KVA DG Set</v>
          </cell>
          <cell r="D563" t="str">
            <v>PO/L.HILLS/117</v>
          </cell>
        </row>
        <row r="564">
          <cell r="A564" t="str">
            <v>300100000308</v>
          </cell>
          <cell r="B564">
            <v>300100000308</v>
          </cell>
          <cell r="C564" t="str">
            <v>320 KVA DG Set</v>
          </cell>
          <cell r="D564" t="str">
            <v>PO/L.HILLS/117</v>
          </cell>
        </row>
        <row r="565">
          <cell r="A565" t="str">
            <v>300100000309</v>
          </cell>
          <cell r="B565">
            <v>300100000309</v>
          </cell>
          <cell r="C565" t="str">
            <v>320 KVA DG Set</v>
          </cell>
          <cell r="D565" t="str">
            <v>PO/L.HILLS/117</v>
          </cell>
        </row>
        <row r="566">
          <cell r="A566" t="str">
            <v>300100000309</v>
          </cell>
          <cell r="B566">
            <v>300100000309</v>
          </cell>
          <cell r="C566" t="str">
            <v>320 KVA DG Set</v>
          </cell>
          <cell r="D566" t="str">
            <v>PO/L.HILLS/117</v>
          </cell>
        </row>
        <row r="567">
          <cell r="A567" t="str">
            <v>300100000309</v>
          </cell>
          <cell r="B567">
            <v>300100000309</v>
          </cell>
          <cell r="C567" t="str">
            <v>320 KVA DG Set</v>
          </cell>
          <cell r="D567" t="str">
            <v>PO/L.HILLS/117</v>
          </cell>
        </row>
        <row r="568">
          <cell r="A568" t="str">
            <v>300100000309</v>
          </cell>
          <cell r="B568">
            <v>300100000309</v>
          </cell>
          <cell r="C568" t="str">
            <v>320 KVA DG Set</v>
          </cell>
          <cell r="D568" t="str">
            <v>PO/L.HILLS/117</v>
          </cell>
        </row>
        <row r="569">
          <cell r="A569" t="str">
            <v>300100000310</v>
          </cell>
          <cell r="B569">
            <v>300100000310</v>
          </cell>
          <cell r="C569" t="str">
            <v>Air Compressor - Model XA 140 HD</v>
          </cell>
          <cell r="D569" t="str">
            <v>PO/L.HILLS/152</v>
          </cell>
        </row>
        <row r="570">
          <cell r="A570" t="str">
            <v>300100000311</v>
          </cell>
          <cell r="B570">
            <v>300100000311</v>
          </cell>
          <cell r="C570" t="str">
            <v>Air Compressor - Model XA 140 HD</v>
          </cell>
          <cell r="D570" t="str">
            <v>PO/L.HILLS/152</v>
          </cell>
        </row>
        <row r="571">
          <cell r="A571" t="str">
            <v>300100000312</v>
          </cell>
          <cell r="B571">
            <v>300100000312</v>
          </cell>
          <cell r="C571" t="str">
            <v>Air Compressor - Model XA 140 HD</v>
          </cell>
          <cell r="D571" t="str">
            <v>PO/L.HILLS/152</v>
          </cell>
        </row>
        <row r="572">
          <cell r="A572" t="str">
            <v>300100000313</v>
          </cell>
          <cell r="B572">
            <v>300100000313</v>
          </cell>
          <cell r="C572" t="str">
            <v>Air Compressor - Model XA 140 HD</v>
          </cell>
          <cell r="D572" t="str">
            <v>PO/L.HILLS/152</v>
          </cell>
        </row>
        <row r="573">
          <cell r="A573" t="str">
            <v>300100000314</v>
          </cell>
          <cell r="B573">
            <v>300100000314</v>
          </cell>
          <cell r="C573" t="str">
            <v>Air Compressor - Model XA 140 HD</v>
          </cell>
          <cell r="D573" t="str">
            <v>PO/L.HILLS/152</v>
          </cell>
        </row>
        <row r="574">
          <cell r="A574" t="str">
            <v>300100000315</v>
          </cell>
          <cell r="B574">
            <v>300100000315</v>
          </cell>
          <cell r="C574" t="str">
            <v>Air Compressor - Model XA 140 HD</v>
          </cell>
          <cell r="D574" t="str">
            <v>PO/L.HILLS/152</v>
          </cell>
        </row>
        <row r="575">
          <cell r="A575" t="str">
            <v>300100000316</v>
          </cell>
          <cell r="B575">
            <v>300100000316</v>
          </cell>
          <cell r="C575" t="str">
            <v>Air Compressor - Model XA 140 HD</v>
          </cell>
          <cell r="D575" t="str">
            <v>PO/L.HILLS/152</v>
          </cell>
        </row>
        <row r="576">
          <cell r="A576" t="str">
            <v>300100000317</v>
          </cell>
          <cell r="B576">
            <v>300100000317</v>
          </cell>
          <cell r="C576" t="str">
            <v>Concrete  Pump - BP 2800</v>
          </cell>
          <cell r="D576" t="str">
            <v>PO/L.HILLS/52</v>
          </cell>
        </row>
        <row r="577">
          <cell r="A577" t="str">
            <v>300100000317</v>
          </cell>
          <cell r="B577">
            <v>300100000317</v>
          </cell>
          <cell r="C577" t="str">
            <v>Concrete  Pump - BP 2800</v>
          </cell>
          <cell r="D577" t="str">
            <v>PO/L.HILLS/52</v>
          </cell>
        </row>
        <row r="578">
          <cell r="A578" t="str">
            <v>300100000318</v>
          </cell>
          <cell r="B578">
            <v>300100000318</v>
          </cell>
          <cell r="C578" t="str">
            <v>Air Compressor - Model XA 140 HD</v>
          </cell>
          <cell r="D578" t="str">
            <v>PO/HOSKOTE/60</v>
          </cell>
        </row>
        <row r="579">
          <cell r="A579" t="str">
            <v>300100000319</v>
          </cell>
          <cell r="B579">
            <v>300100000319</v>
          </cell>
          <cell r="C579" t="str">
            <v>500  KVA DG Set</v>
          </cell>
          <cell r="D579" t="str">
            <v>PO/HOSKOTE/41</v>
          </cell>
        </row>
        <row r="580">
          <cell r="A580" t="str">
            <v>300100000324</v>
          </cell>
          <cell r="B580">
            <v>300100000324</v>
          </cell>
          <cell r="C580" t="str">
            <v>250 KVA DG Set</v>
          </cell>
          <cell r="D580" t="str">
            <v>PO/KORBA/37</v>
          </cell>
        </row>
        <row r="581">
          <cell r="A581" t="str">
            <v>300100000328</v>
          </cell>
          <cell r="B581">
            <v>300100000328</v>
          </cell>
          <cell r="C581" t="str">
            <v>Passenger Hoist</v>
          </cell>
          <cell r="D581" t="str">
            <v>PO/L.HILLS/003</v>
          </cell>
        </row>
        <row r="582">
          <cell r="A582" t="str">
            <v>300100000328</v>
          </cell>
          <cell r="B582">
            <v>300100000328</v>
          </cell>
          <cell r="C582" t="str">
            <v>Passenger Hoist</v>
          </cell>
          <cell r="D582" t="str">
            <v>PO/L.HILLS/003</v>
          </cell>
        </row>
        <row r="583">
          <cell r="A583" t="str">
            <v>300100000328</v>
          </cell>
          <cell r="B583">
            <v>300100000328</v>
          </cell>
          <cell r="C583" t="str">
            <v>Passenger Hoist</v>
          </cell>
          <cell r="D583" t="str">
            <v>PO/L.HILLS/003</v>
          </cell>
        </row>
        <row r="584">
          <cell r="A584" t="str">
            <v>300100000328</v>
          </cell>
          <cell r="B584">
            <v>300100000328</v>
          </cell>
          <cell r="C584" t="str">
            <v>Passenger Hoist</v>
          </cell>
          <cell r="D584" t="str">
            <v>PO/L.HILLS/003</v>
          </cell>
        </row>
        <row r="585">
          <cell r="A585" t="str">
            <v>300100000328</v>
          </cell>
          <cell r="B585">
            <v>300100000328</v>
          </cell>
          <cell r="C585" t="str">
            <v>Passenger Hoist</v>
          </cell>
          <cell r="D585" t="str">
            <v>PO/L.HILLS/003</v>
          </cell>
        </row>
        <row r="586">
          <cell r="A586" t="str">
            <v>300100000328</v>
          </cell>
          <cell r="B586">
            <v>300100000328</v>
          </cell>
          <cell r="C586" t="str">
            <v>Passenger Hoist</v>
          </cell>
          <cell r="D586" t="str">
            <v>PO/L.HILLS/003</v>
          </cell>
        </row>
        <row r="587">
          <cell r="A587" t="str">
            <v>300100000328</v>
          </cell>
          <cell r="B587">
            <v>300100000328</v>
          </cell>
          <cell r="C587" t="str">
            <v>Passenger Hoist</v>
          </cell>
          <cell r="D587" t="str">
            <v>PO/L.HILLS/003</v>
          </cell>
        </row>
        <row r="588">
          <cell r="A588" t="str">
            <v>300100000328</v>
          </cell>
          <cell r="B588">
            <v>300100000328</v>
          </cell>
          <cell r="C588" t="str">
            <v>Passenger Hoist</v>
          </cell>
          <cell r="D588" t="str">
            <v>PO/L.HILLS/003</v>
          </cell>
        </row>
        <row r="589">
          <cell r="A589" t="str">
            <v>300100000328</v>
          </cell>
          <cell r="B589">
            <v>300100000328</v>
          </cell>
          <cell r="C589" t="str">
            <v>Passenger Hoist</v>
          </cell>
          <cell r="D589" t="str">
            <v>PO/L.HILLS/003</v>
          </cell>
        </row>
        <row r="590">
          <cell r="A590" t="str">
            <v>300100000328</v>
          </cell>
          <cell r="B590">
            <v>300100000328</v>
          </cell>
          <cell r="C590" t="str">
            <v>Passenger Hoist</v>
          </cell>
          <cell r="D590" t="str">
            <v>PO/L.HILLS/003</v>
          </cell>
        </row>
        <row r="591">
          <cell r="A591" t="str">
            <v>300100000329</v>
          </cell>
          <cell r="B591">
            <v>300100000329</v>
          </cell>
          <cell r="C591" t="str">
            <v>Passenger Hoist</v>
          </cell>
          <cell r="D591" t="str">
            <v>PO/L.HILLS/003</v>
          </cell>
        </row>
        <row r="592">
          <cell r="A592" t="str">
            <v>300100000329</v>
          </cell>
          <cell r="B592">
            <v>300100000329</v>
          </cell>
          <cell r="C592" t="str">
            <v>Passenger Hoist</v>
          </cell>
          <cell r="D592" t="str">
            <v>PO/L.HILLS/003</v>
          </cell>
        </row>
        <row r="593">
          <cell r="A593" t="str">
            <v>300100000329</v>
          </cell>
          <cell r="B593">
            <v>300100000329</v>
          </cell>
          <cell r="C593" t="str">
            <v>Passenger Hoist</v>
          </cell>
          <cell r="D593" t="str">
            <v>PO/L.HILLS/003</v>
          </cell>
        </row>
        <row r="594">
          <cell r="A594" t="str">
            <v>300100000329</v>
          </cell>
          <cell r="B594">
            <v>300100000329</v>
          </cell>
          <cell r="C594" t="str">
            <v>Passenger Hoist</v>
          </cell>
          <cell r="D594" t="str">
            <v>PO/L.HILLS/003</v>
          </cell>
        </row>
        <row r="595">
          <cell r="A595" t="str">
            <v>300100000329</v>
          </cell>
          <cell r="B595">
            <v>300100000329</v>
          </cell>
          <cell r="C595" t="str">
            <v>Passenger Hoist</v>
          </cell>
          <cell r="D595" t="str">
            <v>PO/L.HILLS/003</v>
          </cell>
        </row>
        <row r="596">
          <cell r="A596" t="str">
            <v>300100000329</v>
          </cell>
          <cell r="B596">
            <v>300100000329</v>
          </cell>
          <cell r="C596" t="str">
            <v>Passenger Hoist</v>
          </cell>
          <cell r="D596" t="str">
            <v>PO/L.HILLS/003</v>
          </cell>
        </row>
        <row r="597">
          <cell r="A597" t="str">
            <v>300100000329</v>
          </cell>
          <cell r="B597">
            <v>300100000329</v>
          </cell>
          <cell r="C597" t="str">
            <v>Passenger Hoist</v>
          </cell>
          <cell r="D597" t="str">
            <v>PO/L.HILLS/003</v>
          </cell>
        </row>
        <row r="598">
          <cell r="A598" t="str">
            <v>300100000329</v>
          </cell>
          <cell r="B598">
            <v>300100000329</v>
          </cell>
          <cell r="C598" t="str">
            <v>Passenger Hoist</v>
          </cell>
          <cell r="D598" t="str">
            <v>PO/L.HILLS/003</v>
          </cell>
        </row>
        <row r="599">
          <cell r="A599" t="str">
            <v>300100000329</v>
          </cell>
          <cell r="B599">
            <v>300100000329</v>
          </cell>
          <cell r="C599" t="str">
            <v>Passenger Hoist</v>
          </cell>
          <cell r="D599" t="str">
            <v>PO/L.HILLS/003</v>
          </cell>
        </row>
        <row r="600">
          <cell r="A600" t="str">
            <v>300100000329</v>
          </cell>
          <cell r="B600">
            <v>300100000329</v>
          </cell>
          <cell r="C600" t="str">
            <v>Passenger Hoist</v>
          </cell>
          <cell r="D600" t="str">
            <v>PO/L.HILLS/003</v>
          </cell>
        </row>
        <row r="601">
          <cell r="A601" t="str">
            <v>300100000330</v>
          </cell>
          <cell r="B601">
            <v>300100000330</v>
          </cell>
          <cell r="C601" t="str">
            <v>Passenger Hoist</v>
          </cell>
          <cell r="D601" t="str">
            <v>PO/L.HILLS/003</v>
          </cell>
        </row>
        <row r="602">
          <cell r="A602" t="str">
            <v>300100000330</v>
          </cell>
          <cell r="B602">
            <v>300100000330</v>
          </cell>
          <cell r="C602" t="str">
            <v>Passenger Hoist</v>
          </cell>
          <cell r="D602" t="str">
            <v>PO/L.HILLS/003</v>
          </cell>
        </row>
        <row r="603">
          <cell r="A603" t="str">
            <v>300100000330</v>
          </cell>
          <cell r="B603">
            <v>300100000330</v>
          </cell>
          <cell r="C603" t="str">
            <v>Passenger Hoist</v>
          </cell>
          <cell r="D603" t="str">
            <v>PO/L.HILLS/003</v>
          </cell>
        </row>
        <row r="604">
          <cell r="A604" t="str">
            <v>300100000330</v>
          </cell>
          <cell r="B604">
            <v>300100000330</v>
          </cell>
          <cell r="C604" t="str">
            <v>Passenger Hoist</v>
          </cell>
          <cell r="D604" t="str">
            <v>PO/L.HILLS/003</v>
          </cell>
        </row>
        <row r="605">
          <cell r="A605" t="str">
            <v>300100000330</v>
          </cell>
          <cell r="B605">
            <v>300100000330</v>
          </cell>
          <cell r="C605" t="str">
            <v>Passenger Hoist</v>
          </cell>
          <cell r="D605" t="str">
            <v>PO/L.HILLS/003</v>
          </cell>
        </row>
        <row r="606">
          <cell r="A606" t="str">
            <v>300100000330</v>
          </cell>
          <cell r="B606">
            <v>300100000330</v>
          </cell>
          <cell r="C606" t="str">
            <v>Passenger Hoist</v>
          </cell>
          <cell r="D606" t="str">
            <v>PO/L.HILLS/003</v>
          </cell>
        </row>
        <row r="607">
          <cell r="A607" t="str">
            <v>300100000330</v>
          </cell>
          <cell r="B607">
            <v>300100000330</v>
          </cell>
          <cell r="C607" t="str">
            <v>Passenger Hoist</v>
          </cell>
          <cell r="D607" t="str">
            <v>PO/L.HILLS/003</v>
          </cell>
        </row>
        <row r="608">
          <cell r="A608" t="str">
            <v>300100000330</v>
          </cell>
          <cell r="B608">
            <v>300100000330</v>
          </cell>
          <cell r="C608" t="str">
            <v>Passenger Hoist</v>
          </cell>
          <cell r="D608" t="str">
            <v>PO/L.HILLS/003</v>
          </cell>
        </row>
        <row r="609">
          <cell r="A609" t="str">
            <v>300100000330</v>
          </cell>
          <cell r="B609">
            <v>300100000330</v>
          </cell>
          <cell r="C609" t="str">
            <v>Passenger Hoist</v>
          </cell>
          <cell r="D609" t="str">
            <v>PO/L.HILLS/003</v>
          </cell>
        </row>
        <row r="610">
          <cell r="A610" t="str">
            <v>300100000330</v>
          </cell>
          <cell r="B610">
            <v>300100000330</v>
          </cell>
          <cell r="C610" t="str">
            <v>Passenger Hoist</v>
          </cell>
          <cell r="D610" t="str">
            <v>PO/L.HILLS/003</v>
          </cell>
        </row>
        <row r="611">
          <cell r="A611" t="str">
            <v>300100000331</v>
          </cell>
          <cell r="B611">
            <v>300100000331</v>
          </cell>
          <cell r="C611" t="str">
            <v>Passenger Hoist</v>
          </cell>
          <cell r="D611" t="str">
            <v>PO/L.HILLS/003</v>
          </cell>
        </row>
        <row r="612">
          <cell r="A612" t="str">
            <v>300100000331</v>
          </cell>
          <cell r="B612">
            <v>300100000331</v>
          </cell>
          <cell r="C612" t="str">
            <v>Passenger Hoist</v>
          </cell>
          <cell r="D612" t="str">
            <v>PO/L.HILLS/003</v>
          </cell>
        </row>
        <row r="613">
          <cell r="A613" t="str">
            <v>300100000331</v>
          </cell>
          <cell r="B613">
            <v>300100000331</v>
          </cell>
          <cell r="C613" t="str">
            <v>Passenger Hoist</v>
          </cell>
          <cell r="D613" t="str">
            <v>PO/L.HILLS/003</v>
          </cell>
        </row>
        <row r="614">
          <cell r="A614" t="str">
            <v>300100000331</v>
          </cell>
          <cell r="B614">
            <v>300100000331</v>
          </cell>
          <cell r="C614" t="str">
            <v>Passenger Hoist</v>
          </cell>
          <cell r="D614" t="str">
            <v>PO/L.HILLS/003</v>
          </cell>
        </row>
        <row r="615">
          <cell r="A615" t="str">
            <v>300100000331</v>
          </cell>
          <cell r="B615">
            <v>300100000331</v>
          </cell>
          <cell r="C615" t="str">
            <v>Passenger Hoist</v>
          </cell>
          <cell r="D615" t="str">
            <v>PO/L.HILLS/003</v>
          </cell>
        </row>
        <row r="616">
          <cell r="A616" t="str">
            <v>300100000331</v>
          </cell>
          <cell r="B616">
            <v>300100000331</v>
          </cell>
          <cell r="C616" t="str">
            <v>Passenger Hoist</v>
          </cell>
          <cell r="D616" t="str">
            <v>PO/L.HILLS/003</v>
          </cell>
        </row>
        <row r="617">
          <cell r="A617" t="str">
            <v>300100000331</v>
          </cell>
          <cell r="B617">
            <v>300100000331</v>
          </cell>
          <cell r="C617" t="str">
            <v>Passenger Hoist</v>
          </cell>
          <cell r="D617" t="str">
            <v>PO/L.HILLS/003</v>
          </cell>
        </row>
        <row r="618">
          <cell r="A618" t="str">
            <v>300100000331</v>
          </cell>
          <cell r="B618">
            <v>300100000331</v>
          </cell>
          <cell r="C618" t="str">
            <v>Passenger Hoist</v>
          </cell>
          <cell r="D618" t="str">
            <v>PO/L.HILLS/003</v>
          </cell>
        </row>
        <row r="619">
          <cell r="A619" t="str">
            <v>300100000331</v>
          </cell>
          <cell r="B619">
            <v>300100000331</v>
          </cell>
          <cell r="C619" t="str">
            <v>Passenger Hoist</v>
          </cell>
          <cell r="D619" t="str">
            <v>PO/L.HILLS/003</v>
          </cell>
        </row>
        <row r="620">
          <cell r="A620" t="str">
            <v>300100000331</v>
          </cell>
          <cell r="B620">
            <v>300100000331</v>
          </cell>
          <cell r="C620" t="str">
            <v>Passenger Hoist</v>
          </cell>
          <cell r="D620" t="str">
            <v>PO/L.HILLS/003</v>
          </cell>
        </row>
        <row r="621">
          <cell r="A621" t="str">
            <v>300100000339</v>
          </cell>
          <cell r="B621">
            <v>300100000339</v>
          </cell>
          <cell r="C621" t="str">
            <v>380 KVA DG Set</v>
          </cell>
          <cell r="D621" t="str">
            <v>PO/L.HILLS/92</v>
          </cell>
        </row>
        <row r="622">
          <cell r="A622" t="str">
            <v>300100000339</v>
          </cell>
          <cell r="B622">
            <v>300100000339</v>
          </cell>
          <cell r="C622" t="str">
            <v>380 KVA DG Set</v>
          </cell>
          <cell r="D622" t="str">
            <v>PO/L.HILLS/92</v>
          </cell>
        </row>
        <row r="623">
          <cell r="A623" t="str">
            <v>300100000342</v>
          </cell>
          <cell r="B623">
            <v>300100000342</v>
          </cell>
          <cell r="C623" t="str">
            <v>Concrete  Pump - BP 2800</v>
          </cell>
          <cell r="D623" t="str">
            <v>PO/L.HILLS/52</v>
          </cell>
        </row>
        <row r="624">
          <cell r="A624" t="str">
            <v>300100000342</v>
          </cell>
          <cell r="B624">
            <v>300100000342</v>
          </cell>
          <cell r="C624" t="str">
            <v>Concrete  Pump - BP 2800</v>
          </cell>
          <cell r="D624" t="str">
            <v>PO/L.HILLS/52</v>
          </cell>
        </row>
        <row r="625">
          <cell r="A625" t="str">
            <v>300100000393</v>
          </cell>
          <cell r="B625">
            <v>300100000393</v>
          </cell>
          <cell r="C625" t="str">
            <v>Hydralic Mobile  Crane (F-15)</v>
          </cell>
          <cell r="D625" t="str">
            <v>PO/L.HILLS/150</v>
          </cell>
        </row>
        <row r="626">
          <cell r="A626" t="str">
            <v>300100000396</v>
          </cell>
          <cell r="B626">
            <v>300100000396</v>
          </cell>
          <cell r="C626" t="str">
            <v>Hydralic Mobile  Crane (F-15)</v>
          </cell>
          <cell r="D626" t="str">
            <v>PO/L.HILLS/150</v>
          </cell>
        </row>
        <row r="627">
          <cell r="A627" t="str">
            <v>300100000398</v>
          </cell>
          <cell r="B627">
            <v>300100000398</v>
          </cell>
          <cell r="C627" t="str">
            <v>Air Compressor - Model XA 140 HD</v>
          </cell>
          <cell r="D627" t="str">
            <v>PO/MPROAD/005</v>
          </cell>
        </row>
        <row r="628">
          <cell r="A628" t="str">
            <v>300100000398</v>
          </cell>
          <cell r="B628">
            <v>300100000398</v>
          </cell>
          <cell r="C628" t="str">
            <v>Air Compressor - Model XA 140 HD</v>
          </cell>
          <cell r="D628" t="str">
            <v>PO/MPROAD/005</v>
          </cell>
        </row>
        <row r="629">
          <cell r="A629" t="str">
            <v>300100000399</v>
          </cell>
          <cell r="B629">
            <v>300100000399</v>
          </cell>
          <cell r="C629" t="str">
            <v>Escorts Soil Vibratory Roller - EC 5250</v>
          </cell>
          <cell r="D629" t="str">
            <v>PO/DEVIHALLI/53</v>
          </cell>
        </row>
        <row r="630">
          <cell r="A630" t="str">
            <v>300100000400</v>
          </cell>
          <cell r="B630">
            <v>300100000400</v>
          </cell>
          <cell r="C630" t="str">
            <v>Escorts Soil Vibratory Roller - EC 5250</v>
          </cell>
          <cell r="D630" t="str">
            <v>PO/DEVIHALLI/53</v>
          </cell>
        </row>
        <row r="631">
          <cell r="A631" t="str">
            <v>300100000457</v>
          </cell>
          <cell r="B631">
            <v>300100000457</v>
          </cell>
          <cell r="C631" t="str">
            <v>Tipper</v>
          </cell>
          <cell r="D631" t="str">
            <v>PO/NPCL/36</v>
          </cell>
        </row>
        <row r="632">
          <cell r="A632" t="str">
            <v>300100000457</v>
          </cell>
          <cell r="B632">
            <v>300100000457</v>
          </cell>
          <cell r="C632" t="str">
            <v>Tipper</v>
          </cell>
          <cell r="D632" t="str">
            <v>PO/NPCL/36</v>
          </cell>
        </row>
        <row r="633">
          <cell r="A633" t="str">
            <v>300100000457</v>
          </cell>
          <cell r="B633">
            <v>300100000457</v>
          </cell>
          <cell r="C633" t="str">
            <v>Tipper</v>
          </cell>
          <cell r="D633" t="str">
            <v>PO/NPCL/36</v>
          </cell>
        </row>
        <row r="634">
          <cell r="A634" t="str">
            <v>300100000458</v>
          </cell>
          <cell r="B634">
            <v>300100000458</v>
          </cell>
          <cell r="C634" t="str">
            <v>Tipper</v>
          </cell>
          <cell r="D634" t="str">
            <v>PO/NPCL/36</v>
          </cell>
        </row>
        <row r="635">
          <cell r="A635" t="str">
            <v>300100000458</v>
          </cell>
          <cell r="B635">
            <v>300100000458</v>
          </cell>
          <cell r="C635" t="str">
            <v>Tipper</v>
          </cell>
          <cell r="D635" t="str">
            <v>PO/NPCL/36</v>
          </cell>
        </row>
        <row r="636">
          <cell r="A636" t="str">
            <v>300100000458</v>
          </cell>
          <cell r="B636">
            <v>300100000458</v>
          </cell>
          <cell r="C636" t="str">
            <v>Tipper</v>
          </cell>
          <cell r="D636" t="str">
            <v>PO/NPCL/36</v>
          </cell>
        </row>
        <row r="637">
          <cell r="A637" t="str">
            <v>300100000918</v>
          </cell>
          <cell r="B637">
            <v>300100000918</v>
          </cell>
          <cell r="C637" t="str">
            <v>Rotary Distributior RV 10</v>
          </cell>
          <cell r="D637" t="str">
            <v>PO/KORBA/38</v>
          </cell>
        </row>
        <row r="638">
          <cell r="A638" t="str">
            <v>300100000918</v>
          </cell>
          <cell r="B638">
            <v>300100000918</v>
          </cell>
          <cell r="C638" t="str">
            <v>Rotary Distributior RV 10</v>
          </cell>
          <cell r="D638" t="str">
            <v>PO/KORBA/38</v>
          </cell>
        </row>
        <row r="639">
          <cell r="A639" t="str">
            <v>300100000921</v>
          </cell>
          <cell r="B639">
            <v>300100000921</v>
          </cell>
          <cell r="C639" t="str">
            <v>Air Compressor - Model XA 140 HD</v>
          </cell>
          <cell r="D639" t="str">
            <v>PO/EW12/085</v>
          </cell>
        </row>
        <row r="640">
          <cell r="A640" t="str">
            <v>300100000926</v>
          </cell>
          <cell r="B640">
            <v>300100000926</v>
          </cell>
          <cell r="C640" t="str">
            <v>Hydraulic Mobile Crane F-15</v>
          </cell>
          <cell r="D640" t="str">
            <v>PO/DEVIHALLI/57</v>
          </cell>
        </row>
        <row r="641">
          <cell r="A641" t="str">
            <v>300100000926</v>
          </cell>
          <cell r="B641">
            <v>300100000926</v>
          </cell>
          <cell r="C641" t="str">
            <v>Hydraulic Mobile Crane F-15</v>
          </cell>
          <cell r="D641" t="str">
            <v>PO/DEVIHALLI/57</v>
          </cell>
        </row>
        <row r="642">
          <cell r="A642" t="str">
            <v>300100000926</v>
          </cell>
          <cell r="B642">
            <v>300100000926</v>
          </cell>
          <cell r="C642" t="str">
            <v>Hydraulic Mobile Crane F-15</v>
          </cell>
          <cell r="D642" t="str">
            <v>PO/DEVIHALLI/57</v>
          </cell>
        </row>
        <row r="643">
          <cell r="A643" t="str">
            <v>300100000929</v>
          </cell>
          <cell r="B643">
            <v>300100000929</v>
          </cell>
          <cell r="C643" t="str">
            <v>500  KVA DG Set</v>
          </cell>
          <cell r="D643" t="str">
            <v>PO/DEVIHALLI/39</v>
          </cell>
        </row>
        <row r="644">
          <cell r="A644" t="str">
            <v>300100000929</v>
          </cell>
          <cell r="B644">
            <v>300100000929</v>
          </cell>
          <cell r="C644" t="str">
            <v>500  KVA DG Set</v>
          </cell>
          <cell r="D644" t="str">
            <v>PO/DEVIHALLI/39</v>
          </cell>
        </row>
        <row r="645">
          <cell r="A645" t="str">
            <v>300100000929</v>
          </cell>
          <cell r="B645">
            <v>300100000929</v>
          </cell>
          <cell r="C645" t="str">
            <v>500  KVA DG Set</v>
          </cell>
          <cell r="D645" t="str">
            <v>PO/DEVIHALLI/39</v>
          </cell>
        </row>
        <row r="646">
          <cell r="A646" t="str">
            <v>300100000930</v>
          </cell>
          <cell r="B646">
            <v>300100000930</v>
          </cell>
          <cell r="C646" t="str">
            <v>500  KVA DG Set</v>
          </cell>
          <cell r="D646" t="str">
            <v>PO/DEVIHALLI/39</v>
          </cell>
        </row>
        <row r="647">
          <cell r="A647" t="str">
            <v>300100000930</v>
          </cell>
          <cell r="B647">
            <v>300100000930</v>
          </cell>
          <cell r="C647" t="str">
            <v>500  KVA DG Set</v>
          </cell>
          <cell r="D647" t="str">
            <v>PO/DEVIHALLI/39</v>
          </cell>
        </row>
        <row r="648">
          <cell r="A648" t="str">
            <v>300100000930</v>
          </cell>
          <cell r="B648">
            <v>300100000930</v>
          </cell>
          <cell r="C648" t="str">
            <v>500  KVA DG Set</v>
          </cell>
          <cell r="D648" t="str">
            <v>PO/DEVIHALLI/39</v>
          </cell>
        </row>
        <row r="649">
          <cell r="A649" t="str">
            <v>300100000931</v>
          </cell>
          <cell r="B649">
            <v>300100000931</v>
          </cell>
          <cell r="C649" t="str">
            <v>MOBILE  PLACER BOOM PUMP</v>
          </cell>
          <cell r="D649" t="str">
            <v>PO/NPCL/76 &amp; 85</v>
          </cell>
        </row>
        <row r="650">
          <cell r="A650" t="str">
            <v>300100000932</v>
          </cell>
          <cell r="B650">
            <v>300100000932</v>
          </cell>
          <cell r="C650" t="str">
            <v>MOBILE  PLACER BOOM PUMP</v>
          </cell>
          <cell r="D650" t="str">
            <v>PO/KORBA/77 &amp; 129</v>
          </cell>
        </row>
        <row r="651">
          <cell r="A651" t="str">
            <v>300100000933</v>
          </cell>
          <cell r="B651">
            <v>300100000933</v>
          </cell>
          <cell r="C651" t="str">
            <v>ESCORTS HYDRA 12 CRANE</v>
          </cell>
          <cell r="D651" t="str">
            <v>PO/DEVIHALLI/58</v>
          </cell>
        </row>
        <row r="652">
          <cell r="A652" t="str">
            <v>300100000934</v>
          </cell>
          <cell r="B652">
            <v>300100000934</v>
          </cell>
          <cell r="C652" t="str">
            <v>Air Compressor - Model XA 140 HD</v>
          </cell>
          <cell r="D652" t="str">
            <v>PO/DEVIHALLI/61</v>
          </cell>
        </row>
        <row r="653">
          <cell r="A653" t="str">
            <v>300100000935</v>
          </cell>
          <cell r="B653">
            <v>300100000935</v>
          </cell>
          <cell r="C653" t="str">
            <v>500  KVA DG Set</v>
          </cell>
          <cell r="D653" t="str">
            <v>PO/DEVIHALLI/42</v>
          </cell>
        </row>
        <row r="654">
          <cell r="A654" t="str">
            <v>300100000936</v>
          </cell>
          <cell r="B654">
            <v>300100000936</v>
          </cell>
          <cell r="C654" t="str">
            <v>Concrete Pump (Putzmeister)</v>
          </cell>
          <cell r="D654">
            <v>0</v>
          </cell>
        </row>
        <row r="655">
          <cell r="A655" t="str">
            <v>300100000936</v>
          </cell>
          <cell r="B655">
            <v>300100000936</v>
          </cell>
          <cell r="C655" t="str">
            <v>Concrete Pump (Putzmeister)</v>
          </cell>
          <cell r="D655">
            <v>0</v>
          </cell>
        </row>
        <row r="656">
          <cell r="A656" t="str">
            <v>300100000936</v>
          </cell>
          <cell r="B656">
            <v>300100000936</v>
          </cell>
          <cell r="C656" t="str">
            <v>Concrete Pump (Putzmeister)</v>
          </cell>
          <cell r="D656">
            <v>0</v>
          </cell>
        </row>
        <row r="657">
          <cell r="A657" t="str">
            <v>300100000936</v>
          </cell>
          <cell r="B657">
            <v>300100000936</v>
          </cell>
          <cell r="C657" t="str">
            <v>Concrete Pump (Putzmeister)</v>
          </cell>
          <cell r="D657">
            <v>0</v>
          </cell>
        </row>
        <row r="658">
          <cell r="A658" t="str">
            <v>300100000937</v>
          </cell>
          <cell r="B658">
            <v>300100000937</v>
          </cell>
          <cell r="C658" t="str">
            <v>500  KVA DG Set</v>
          </cell>
          <cell r="D658">
            <v>0</v>
          </cell>
        </row>
        <row r="659">
          <cell r="A659" t="str">
            <v>300100000938</v>
          </cell>
          <cell r="B659">
            <v>300100000938</v>
          </cell>
          <cell r="C659" t="str">
            <v>Tower Crane - JL 5015</v>
          </cell>
          <cell r="D659" t="str">
            <v>PO/L.HILLS/55 IMP</v>
          </cell>
        </row>
        <row r="660">
          <cell r="A660" t="str">
            <v>300100000938</v>
          </cell>
          <cell r="B660">
            <v>300100000938</v>
          </cell>
          <cell r="C660" t="str">
            <v>Tower Crane - JL 5015</v>
          </cell>
          <cell r="D660" t="str">
            <v>PO/L.HILLS/55 IMP</v>
          </cell>
        </row>
        <row r="661">
          <cell r="A661" t="str">
            <v>300100000939</v>
          </cell>
          <cell r="B661">
            <v>300100000939</v>
          </cell>
          <cell r="C661" t="str">
            <v>Tower Crane - JL 5015</v>
          </cell>
          <cell r="D661" t="str">
            <v>PO/L.HILLS/55 IMP</v>
          </cell>
        </row>
        <row r="662">
          <cell r="A662" t="str">
            <v>300100000939</v>
          </cell>
          <cell r="B662">
            <v>300100000939</v>
          </cell>
          <cell r="C662" t="str">
            <v>Tower Crane - JL 5015</v>
          </cell>
          <cell r="D662" t="str">
            <v>PO/L.HILLS/55 IMP</v>
          </cell>
        </row>
        <row r="663">
          <cell r="A663" t="str">
            <v>300100000940</v>
          </cell>
          <cell r="B663">
            <v>300100000940</v>
          </cell>
          <cell r="C663" t="str">
            <v>Tower Crane - JL 5015</v>
          </cell>
          <cell r="D663" t="str">
            <v>PO/L.HILLS/55 IMP</v>
          </cell>
        </row>
        <row r="664">
          <cell r="A664" t="str">
            <v>300100000940</v>
          </cell>
          <cell r="B664">
            <v>300100000940</v>
          </cell>
          <cell r="C664" t="str">
            <v>Tower Crane - JL 5015</v>
          </cell>
          <cell r="D664" t="str">
            <v>PO/L.HILLS/55 IMP</v>
          </cell>
        </row>
        <row r="665">
          <cell r="A665" t="str">
            <v>300100000941</v>
          </cell>
          <cell r="B665">
            <v>300100000941</v>
          </cell>
          <cell r="C665" t="str">
            <v>Tower Crane - JL 5015</v>
          </cell>
          <cell r="D665" t="str">
            <v>PO/L.HILLS/55 IMP</v>
          </cell>
        </row>
        <row r="666">
          <cell r="A666" t="str">
            <v>300100000941</v>
          </cell>
          <cell r="B666">
            <v>300100000941</v>
          </cell>
          <cell r="C666" t="str">
            <v>Tower Crane - JL 5015</v>
          </cell>
          <cell r="D666" t="str">
            <v>PO/L.HILLS/55 IMP</v>
          </cell>
        </row>
        <row r="667">
          <cell r="A667" t="str">
            <v>300100000942</v>
          </cell>
          <cell r="B667">
            <v>300100000942</v>
          </cell>
          <cell r="C667" t="str">
            <v>Tower Crane - JL 5015</v>
          </cell>
          <cell r="D667" t="str">
            <v>PO/L.HILLS/55 IMP</v>
          </cell>
        </row>
        <row r="668">
          <cell r="A668" t="str">
            <v>300100000942</v>
          </cell>
          <cell r="B668">
            <v>300100000942</v>
          </cell>
          <cell r="C668" t="str">
            <v>Tower Crane - JL 5015</v>
          </cell>
          <cell r="D668" t="str">
            <v>PO/L.HILLS/55 IMP</v>
          </cell>
        </row>
        <row r="669">
          <cell r="A669" t="str">
            <v>300100000943</v>
          </cell>
          <cell r="B669">
            <v>300100000943</v>
          </cell>
          <cell r="C669" t="str">
            <v>Tower Crane - JL 5015</v>
          </cell>
          <cell r="D669" t="str">
            <v>PO/L.HILLS/55 IMP</v>
          </cell>
        </row>
        <row r="670">
          <cell r="A670" t="str">
            <v>300100000943</v>
          </cell>
          <cell r="B670">
            <v>300100000943</v>
          </cell>
          <cell r="C670" t="str">
            <v>Tower Crane - JL 5015</v>
          </cell>
          <cell r="D670" t="str">
            <v>PO/L.HILLS/55 IMP</v>
          </cell>
        </row>
        <row r="671">
          <cell r="A671" t="str">
            <v>300100000944</v>
          </cell>
          <cell r="B671">
            <v>300100000944</v>
          </cell>
          <cell r="C671" t="str">
            <v>Tower Crane - JL 5015</v>
          </cell>
          <cell r="D671" t="str">
            <v>PO/L.HILLS/55 IMP</v>
          </cell>
        </row>
        <row r="672">
          <cell r="A672" t="str">
            <v>300100000944</v>
          </cell>
          <cell r="B672">
            <v>300100000944</v>
          </cell>
          <cell r="C672" t="str">
            <v>Tower Crane - JL 5015</v>
          </cell>
          <cell r="D672" t="str">
            <v>PO/L.HILLS/55 IMP</v>
          </cell>
        </row>
        <row r="673">
          <cell r="A673" t="str">
            <v>300100000945</v>
          </cell>
          <cell r="B673">
            <v>300100000945</v>
          </cell>
          <cell r="C673" t="str">
            <v>Tower Crane - JL 5015</v>
          </cell>
          <cell r="D673" t="str">
            <v>PO/L.HILLS/55 IMP</v>
          </cell>
        </row>
        <row r="674">
          <cell r="A674" t="str">
            <v>300100000945</v>
          </cell>
          <cell r="B674">
            <v>300100000945</v>
          </cell>
          <cell r="C674" t="str">
            <v>Tower Crane - JL 5015</v>
          </cell>
          <cell r="D674" t="str">
            <v>PO/L.HILLS/55 IMP</v>
          </cell>
        </row>
        <row r="675">
          <cell r="A675" t="str">
            <v>300100000946</v>
          </cell>
          <cell r="B675">
            <v>300100000946</v>
          </cell>
          <cell r="C675" t="str">
            <v>MOBILE  PLACER BOOM PUMP</v>
          </cell>
          <cell r="D675" t="str">
            <v>PO/KORBA/120 &amp;102</v>
          </cell>
        </row>
        <row r="676">
          <cell r="A676" t="str">
            <v>300100000947</v>
          </cell>
          <cell r="B676">
            <v>300100000947</v>
          </cell>
          <cell r="C676" t="str">
            <v>CONCRETE PUMP BP 350D</v>
          </cell>
          <cell r="D676">
            <v>0</v>
          </cell>
        </row>
        <row r="677">
          <cell r="A677" t="str">
            <v>300100000948</v>
          </cell>
          <cell r="B677">
            <v>300100000948</v>
          </cell>
          <cell r="C677" t="str">
            <v>30 CUM BATCHING PLANT</v>
          </cell>
          <cell r="D677">
            <v>0</v>
          </cell>
        </row>
        <row r="678">
          <cell r="A678" t="str">
            <v>300100000948</v>
          </cell>
          <cell r="B678">
            <v>300100000948</v>
          </cell>
          <cell r="C678" t="str">
            <v>30 CUM BATCHING PLANT</v>
          </cell>
          <cell r="D678">
            <v>0</v>
          </cell>
        </row>
        <row r="679">
          <cell r="A679" t="str">
            <v>300100000949</v>
          </cell>
          <cell r="B679">
            <v>300100000949</v>
          </cell>
          <cell r="C679" t="str">
            <v>METSO TWO STAGE CRUSHING PLANT</v>
          </cell>
          <cell r="D679">
            <v>0</v>
          </cell>
        </row>
        <row r="680">
          <cell r="A680" t="str">
            <v>300100000949</v>
          </cell>
          <cell r="B680">
            <v>300100000949</v>
          </cell>
          <cell r="C680" t="str">
            <v>METSO TWO STAGE CRUSHING PLANT</v>
          </cell>
          <cell r="D680">
            <v>0</v>
          </cell>
        </row>
        <row r="681">
          <cell r="A681" t="str">
            <v>300100000950</v>
          </cell>
          <cell r="B681">
            <v>300100000950</v>
          </cell>
          <cell r="C681" t="str">
            <v>METSO THREE  STAGE CRUSHING PLANT</v>
          </cell>
          <cell r="D681">
            <v>0</v>
          </cell>
        </row>
        <row r="682">
          <cell r="A682" t="str">
            <v>300100000950</v>
          </cell>
          <cell r="B682">
            <v>300100000950</v>
          </cell>
          <cell r="C682" t="str">
            <v>METSO THREE  STAGE CRUSHING PLANT</v>
          </cell>
          <cell r="D682">
            <v>0</v>
          </cell>
        </row>
        <row r="683">
          <cell r="A683" t="str">
            <v>300100000953</v>
          </cell>
          <cell r="B683">
            <v>300100000953</v>
          </cell>
          <cell r="C683" t="str">
            <v>TATA PRIME MOVER</v>
          </cell>
          <cell r="D683" t="str">
            <v>PO/HOSKOTE/070</v>
          </cell>
        </row>
        <row r="684">
          <cell r="A684" t="str">
            <v>300100000954</v>
          </cell>
          <cell r="B684">
            <v>300100000954</v>
          </cell>
          <cell r="C684" t="str">
            <v>TATA PRIME MOVER</v>
          </cell>
          <cell r="D684" t="str">
            <v>PO/DEVIHALLI/070</v>
          </cell>
        </row>
        <row r="685">
          <cell r="A685" t="str">
            <v>300100000955</v>
          </cell>
          <cell r="B685">
            <v>300100000955</v>
          </cell>
          <cell r="C685" t="str">
            <v>TRANSIT MIXER</v>
          </cell>
          <cell r="D685" t="str">
            <v>PO/KNDPLI/134&amp;125</v>
          </cell>
        </row>
        <row r="686">
          <cell r="A686" t="str">
            <v>300100000956</v>
          </cell>
          <cell r="B686">
            <v>300100000956</v>
          </cell>
          <cell r="C686" t="str">
            <v>TRANSIT MIXER</v>
          </cell>
          <cell r="D686" t="str">
            <v>PO/KNDPLI/134&amp;125</v>
          </cell>
        </row>
        <row r="687">
          <cell r="A687" t="str">
            <v>360000000004</v>
          </cell>
          <cell r="B687">
            <v>360000000004</v>
          </cell>
          <cell r="C687" t="str">
            <v>Backhoe Loader</v>
          </cell>
          <cell r="D687" t="str">
            <v>PO/EW/28</v>
          </cell>
        </row>
        <row r="688">
          <cell r="A688" t="str">
            <v>360000000004</v>
          </cell>
          <cell r="B688">
            <v>360000000004</v>
          </cell>
          <cell r="C688" t="str">
            <v>Backhoe Loader</v>
          </cell>
          <cell r="D688" t="str">
            <v>PO/EW/28</v>
          </cell>
        </row>
        <row r="689">
          <cell r="A689" t="str">
            <v>360000000004</v>
          </cell>
          <cell r="B689">
            <v>360000000004</v>
          </cell>
          <cell r="C689" t="str">
            <v>Backhoe Loader</v>
          </cell>
          <cell r="D689" t="str">
            <v>PO/EW/28</v>
          </cell>
        </row>
        <row r="690">
          <cell r="A690" t="str">
            <v>360000000005</v>
          </cell>
          <cell r="B690">
            <v>360000000005</v>
          </cell>
          <cell r="C690" t="str">
            <v>Loader</v>
          </cell>
          <cell r="D690" t="str">
            <v>PO/L.HILLS/041</v>
          </cell>
        </row>
        <row r="691">
          <cell r="A691" t="str">
            <v>360000000006</v>
          </cell>
          <cell r="B691">
            <v>360000000006</v>
          </cell>
          <cell r="C691" t="str">
            <v>Loader</v>
          </cell>
          <cell r="D691" t="str">
            <v>PO/L.HILLS/041</v>
          </cell>
        </row>
        <row r="692">
          <cell r="A692" t="str">
            <v>360000000007</v>
          </cell>
          <cell r="B692">
            <v>360000000007</v>
          </cell>
          <cell r="C692" t="str">
            <v>Backhoe Loader</v>
          </cell>
          <cell r="D692" t="str">
            <v>PO/L.HILLS/042</v>
          </cell>
        </row>
        <row r="693">
          <cell r="A693" t="str">
            <v>360000000008</v>
          </cell>
          <cell r="B693">
            <v>360000000008</v>
          </cell>
          <cell r="C693" t="str">
            <v>Terex  Backhoe Loader - TX 760</v>
          </cell>
          <cell r="D693" t="str">
            <v>PO/L.HILLS/108</v>
          </cell>
        </row>
        <row r="694">
          <cell r="A694" t="str">
            <v>360000000008</v>
          </cell>
          <cell r="B694">
            <v>360000000008</v>
          </cell>
          <cell r="C694" t="str">
            <v>Terex  Backhoe Loader - TX 760</v>
          </cell>
          <cell r="D694" t="str">
            <v>PO/L.HILLS/108</v>
          </cell>
        </row>
        <row r="695">
          <cell r="A695" t="str">
            <v>360000000009</v>
          </cell>
          <cell r="B695">
            <v>360000000009</v>
          </cell>
          <cell r="C695" t="str">
            <v>Loader</v>
          </cell>
          <cell r="D695" t="str">
            <v>PO/NPCL/22</v>
          </cell>
        </row>
        <row r="696">
          <cell r="A696" t="str">
            <v>360000000009</v>
          </cell>
          <cell r="B696">
            <v>360000000009</v>
          </cell>
          <cell r="C696" t="str">
            <v>Loader</v>
          </cell>
          <cell r="D696" t="str">
            <v>PO/NPCL/22</v>
          </cell>
        </row>
        <row r="697">
          <cell r="A697" t="str">
            <v>360000000010</v>
          </cell>
          <cell r="B697">
            <v>360000000010</v>
          </cell>
          <cell r="C697" t="str">
            <v>Backhoe Loader (Terex Vectra TX-760)</v>
          </cell>
          <cell r="D697" t="str">
            <v>PO/NPCL/21</v>
          </cell>
        </row>
        <row r="698">
          <cell r="A698" t="str">
            <v>360000000010</v>
          </cell>
          <cell r="B698">
            <v>360000000010</v>
          </cell>
          <cell r="C698" t="str">
            <v>Backhoe Loader (Terex Vectra TX-760)</v>
          </cell>
          <cell r="D698" t="str">
            <v>PO/NPCL/21</v>
          </cell>
        </row>
        <row r="699">
          <cell r="A699" t="str">
            <v>360000000011</v>
          </cell>
          <cell r="B699">
            <v>360000000011</v>
          </cell>
          <cell r="C699" t="str">
            <v>Backhoe Loader (Terex Vectra TX-760)</v>
          </cell>
          <cell r="D699" t="str">
            <v>PO/NPCL/21</v>
          </cell>
        </row>
        <row r="700">
          <cell r="A700" t="str">
            <v>360000000011</v>
          </cell>
          <cell r="B700">
            <v>360000000011</v>
          </cell>
          <cell r="C700" t="str">
            <v>Backhoe Loader (Terex Vectra TX-760)</v>
          </cell>
          <cell r="D700" t="str">
            <v>PO/NPCL/21</v>
          </cell>
        </row>
        <row r="701">
          <cell r="A701" t="str">
            <v>360000000012</v>
          </cell>
          <cell r="B701">
            <v>360000000012</v>
          </cell>
          <cell r="C701" t="str">
            <v>MOTOR GRADER - BEML BG 605</v>
          </cell>
          <cell r="D701" t="str">
            <v>PO/HOSKOTE/20</v>
          </cell>
        </row>
        <row r="702">
          <cell r="A702" t="str">
            <v>360000000012</v>
          </cell>
          <cell r="B702">
            <v>360000000012</v>
          </cell>
          <cell r="C702" t="str">
            <v>MOTOR GRADER - BEML BG 605</v>
          </cell>
          <cell r="D702" t="str">
            <v>PO/HOSKOTE/20</v>
          </cell>
        </row>
        <row r="703">
          <cell r="A703" t="str">
            <v>360000000013</v>
          </cell>
          <cell r="B703">
            <v>360000000013</v>
          </cell>
          <cell r="C703" t="str">
            <v>Bull Dozer</v>
          </cell>
          <cell r="D703" t="str">
            <v>PO/HOSKOTE/019</v>
          </cell>
        </row>
        <row r="704">
          <cell r="A704" t="str">
            <v>360000000014</v>
          </cell>
          <cell r="B704">
            <v>360000000014</v>
          </cell>
          <cell r="C704" t="str">
            <v>Bull Dozer</v>
          </cell>
          <cell r="D704" t="str">
            <v>PO/HOSKOTE/019</v>
          </cell>
        </row>
        <row r="705">
          <cell r="A705" t="str">
            <v>360000000015</v>
          </cell>
          <cell r="B705">
            <v>360000000015</v>
          </cell>
          <cell r="C705" t="str">
            <v>BEML Excavator BD 220</v>
          </cell>
          <cell r="D705" t="str">
            <v>PO/HOSKOTE/035</v>
          </cell>
        </row>
        <row r="706">
          <cell r="A706" t="str">
            <v>360000000015</v>
          </cell>
          <cell r="B706">
            <v>360000000015</v>
          </cell>
          <cell r="C706" t="str">
            <v>BEML Excavator BD 220</v>
          </cell>
          <cell r="D706" t="str">
            <v>PO/HOSKOTE/035</v>
          </cell>
        </row>
        <row r="707">
          <cell r="A707" t="str">
            <v>360000000016</v>
          </cell>
          <cell r="B707">
            <v>360000000016</v>
          </cell>
          <cell r="C707" t="str">
            <v>BEML Excavator BD 220</v>
          </cell>
          <cell r="D707" t="str">
            <v>PO/HOSKOTE/035</v>
          </cell>
        </row>
        <row r="708">
          <cell r="A708" t="str">
            <v>360000000016</v>
          </cell>
          <cell r="B708">
            <v>360000000016</v>
          </cell>
          <cell r="C708" t="str">
            <v>BEML Excavator BD 220</v>
          </cell>
          <cell r="D708" t="str">
            <v>PO/HOSKOTE/035</v>
          </cell>
        </row>
        <row r="709">
          <cell r="A709" t="str">
            <v>360000000016</v>
          </cell>
          <cell r="B709">
            <v>360000000016</v>
          </cell>
          <cell r="C709" t="str">
            <v>BEML Excavator BD 220</v>
          </cell>
          <cell r="D709" t="str">
            <v>PO/HOSKOTE/035</v>
          </cell>
        </row>
        <row r="710">
          <cell r="A710" t="str">
            <v>360000000017</v>
          </cell>
          <cell r="B710">
            <v>360000000017</v>
          </cell>
          <cell r="C710" t="str">
            <v>Backhoe Loader 3DX</v>
          </cell>
          <cell r="D710" t="str">
            <v>PO/HOSKOTE/029</v>
          </cell>
        </row>
        <row r="711">
          <cell r="A711" t="str">
            <v>360000000017</v>
          </cell>
          <cell r="B711">
            <v>360000000017</v>
          </cell>
          <cell r="C711" t="str">
            <v>Backhoe Loader 3DX</v>
          </cell>
          <cell r="D711" t="str">
            <v>PO/HOSKOTE/029</v>
          </cell>
        </row>
        <row r="712">
          <cell r="A712" t="str">
            <v>360000000017</v>
          </cell>
          <cell r="B712">
            <v>360000000017</v>
          </cell>
          <cell r="C712" t="str">
            <v>Backhoe Loader 3DX</v>
          </cell>
          <cell r="D712" t="str">
            <v>PO/HOSKOTE/029</v>
          </cell>
        </row>
        <row r="713">
          <cell r="A713" t="str">
            <v>360000000018</v>
          </cell>
          <cell r="B713">
            <v>360000000018</v>
          </cell>
          <cell r="C713" t="str">
            <v>BEML BG 605 MOTOR GRADER</v>
          </cell>
          <cell r="D713" t="str">
            <v>PO/HOSKOTE/020</v>
          </cell>
        </row>
        <row r="714">
          <cell r="A714" t="str">
            <v>360000000018</v>
          </cell>
          <cell r="B714">
            <v>360000000018</v>
          </cell>
          <cell r="C714" t="str">
            <v>BEML BG 605 MOTOR GRADER</v>
          </cell>
          <cell r="D714" t="str">
            <v>PO/HOSKOTE/020</v>
          </cell>
        </row>
        <row r="715">
          <cell r="A715" t="str">
            <v>360000000018</v>
          </cell>
          <cell r="B715">
            <v>360000000018</v>
          </cell>
          <cell r="C715" t="str">
            <v>BEML BG 605 MOTOR GRADER</v>
          </cell>
          <cell r="D715" t="str">
            <v>PO/HOSKOTE/020</v>
          </cell>
        </row>
        <row r="716">
          <cell r="A716" t="str">
            <v>360000000019</v>
          </cell>
          <cell r="B716">
            <v>360000000019</v>
          </cell>
          <cell r="C716" t="str">
            <v>BEML Wheel Loader BL 636</v>
          </cell>
          <cell r="D716" t="str">
            <v>PO/HOSKOTE/036</v>
          </cell>
        </row>
        <row r="717">
          <cell r="A717" t="str">
            <v>360000000019</v>
          </cell>
          <cell r="B717">
            <v>360000000019</v>
          </cell>
          <cell r="C717" t="str">
            <v>BEML Wheel Loader BL 636</v>
          </cell>
          <cell r="D717" t="str">
            <v>PO/HOSKOTE/036</v>
          </cell>
        </row>
        <row r="718">
          <cell r="A718" t="str">
            <v>360000000019</v>
          </cell>
          <cell r="B718">
            <v>360000000019</v>
          </cell>
          <cell r="C718" t="str">
            <v>BEML Wheel Loader BL 636</v>
          </cell>
          <cell r="D718" t="str">
            <v>PO/HOSKOTE/036</v>
          </cell>
        </row>
        <row r="719">
          <cell r="A719" t="str">
            <v>360000000020</v>
          </cell>
          <cell r="B719">
            <v>360000000020</v>
          </cell>
          <cell r="C719" t="str">
            <v>BEML Wheel Loader BL 636</v>
          </cell>
          <cell r="D719" t="str">
            <v>PO/HOSKOTE/036</v>
          </cell>
        </row>
        <row r="720">
          <cell r="A720" t="str">
            <v>360000000020</v>
          </cell>
          <cell r="B720">
            <v>360000000020</v>
          </cell>
          <cell r="C720" t="str">
            <v>BEML Wheel Loader BL 636</v>
          </cell>
          <cell r="D720" t="str">
            <v>PO/HOSKOTE/036</v>
          </cell>
        </row>
        <row r="721">
          <cell r="A721" t="str">
            <v>360000000020</v>
          </cell>
          <cell r="B721">
            <v>360000000020</v>
          </cell>
          <cell r="C721" t="str">
            <v>BEML Wheel Loader BL 636</v>
          </cell>
          <cell r="D721" t="str">
            <v>PO/HOSKOTE/036</v>
          </cell>
        </row>
        <row r="722">
          <cell r="A722" t="str">
            <v>360000000021</v>
          </cell>
          <cell r="B722">
            <v>360000000021</v>
          </cell>
          <cell r="C722" t="str">
            <v>Tata Hitachi Excavator</v>
          </cell>
          <cell r="D722" t="str">
            <v>PO/HOSKOTE/054</v>
          </cell>
        </row>
        <row r="723">
          <cell r="A723" t="str">
            <v>360000000021</v>
          </cell>
          <cell r="B723">
            <v>360000000021</v>
          </cell>
          <cell r="C723" t="str">
            <v>Tata Hitachi Excavator</v>
          </cell>
          <cell r="D723" t="str">
            <v>PO/HOSKOTE/054</v>
          </cell>
        </row>
        <row r="724">
          <cell r="A724" t="str">
            <v>360000000022</v>
          </cell>
          <cell r="B724">
            <v>360000000022</v>
          </cell>
          <cell r="C724" t="str">
            <v>Backhoe Loader (JCB 3DX)</v>
          </cell>
          <cell r="D724" t="str">
            <v>PO/VAP/63</v>
          </cell>
        </row>
        <row r="725">
          <cell r="A725" t="str">
            <v>360000000022</v>
          </cell>
          <cell r="B725">
            <v>360000000022</v>
          </cell>
          <cell r="C725" t="str">
            <v>Backhoe Loader (JCB 3DX)</v>
          </cell>
          <cell r="D725" t="str">
            <v>PO/VAP/63</v>
          </cell>
        </row>
        <row r="726">
          <cell r="A726" t="str">
            <v>360000000023</v>
          </cell>
          <cell r="B726">
            <v>360000000023</v>
          </cell>
          <cell r="C726" t="str">
            <v>Tata Hitachi Hydraulic Excavator</v>
          </cell>
          <cell r="D726" t="str">
            <v>PO/DEVIHALLI/055</v>
          </cell>
        </row>
        <row r="727">
          <cell r="A727" t="str">
            <v>360000000023</v>
          </cell>
          <cell r="B727">
            <v>360000000023</v>
          </cell>
          <cell r="C727" t="str">
            <v>Tata Hitachi Hydraulic Excavator</v>
          </cell>
          <cell r="D727" t="str">
            <v>PO/DEVIHALLI/055</v>
          </cell>
        </row>
        <row r="728">
          <cell r="A728" t="str">
            <v>360000000024</v>
          </cell>
          <cell r="B728">
            <v>360000000024</v>
          </cell>
          <cell r="C728" t="str">
            <v>Tata Hitachi Hydraulic Excavator</v>
          </cell>
          <cell r="D728" t="str">
            <v>PO/DEVIHALLI/055</v>
          </cell>
        </row>
        <row r="729">
          <cell r="A729" t="str">
            <v>360000000024</v>
          </cell>
          <cell r="B729">
            <v>360000000024</v>
          </cell>
          <cell r="C729" t="str">
            <v>Tata Hitachi Hydraulic Excavator</v>
          </cell>
          <cell r="D729" t="str">
            <v>PO/DEVIHALLI/055</v>
          </cell>
        </row>
        <row r="730">
          <cell r="A730" t="str">
            <v>360000000025</v>
          </cell>
          <cell r="B730">
            <v>360000000025</v>
          </cell>
          <cell r="C730" t="str">
            <v>Terex Vectra Backhoe Loader - TX 760</v>
          </cell>
          <cell r="D730" t="str">
            <v>PO/DEVIHALLI/049</v>
          </cell>
        </row>
        <row r="731">
          <cell r="A731" t="str">
            <v>360000000025</v>
          </cell>
          <cell r="B731">
            <v>360000000025</v>
          </cell>
          <cell r="C731" t="str">
            <v>Terex Vectra Backhoe Loader - TX 760</v>
          </cell>
          <cell r="D731" t="str">
            <v>PO/DEVIHALLI/049</v>
          </cell>
        </row>
        <row r="732">
          <cell r="A732" t="str">
            <v>360000000026</v>
          </cell>
          <cell r="B732">
            <v>360000000026</v>
          </cell>
          <cell r="C732" t="str">
            <v>Terex Vectra Backhoe Loader - TX 760</v>
          </cell>
          <cell r="D732" t="str">
            <v>PO/DEVIHALLI/049</v>
          </cell>
        </row>
        <row r="733">
          <cell r="A733" t="str">
            <v>360000000026</v>
          </cell>
          <cell r="B733">
            <v>360000000026</v>
          </cell>
          <cell r="C733" t="str">
            <v>Terex Vectra Backhoe Loader - TX 760</v>
          </cell>
          <cell r="D733" t="str">
            <v>PO/DEVIHALLI/049</v>
          </cell>
        </row>
        <row r="734">
          <cell r="A734" t="str">
            <v>360000000027</v>
          </cell>
          <cell r="B734">
            <v>360000000027</v>
          </cell>
          <cell r="C734" t="str">
            <v>Front end Loader-Hindustan 2021 Z Bar</v>
          </cell>
          <cell r="D734" t="str">
            <v>PO/L.HILLS/184</v>
          </cell>
        </row>
        <row r="735">
          <cell r="A735" t="str">
            <v>360000000028</v>
          </cell>
          <cell r="B735">
            <v>360000000028</v>
          </cell>
          <cell r="C735" t="str">
            <v>Front end Loader-Hindustan 2021 Z Bar</v>
          </cell>
          <cell r="D735" t="str">
            <v>PO/L.HILLS/184</v>
          </cell>
        </row>
        <row r="736">
          <cell r="A736" t="str">
            <v>360000000033</v>
          </cell>
          <cell r="B736">
            <v>360000000033</v>
          </cell>
          <cell r="C736" t="str">
            <v>MOTOR GRADER - BEML BG 605</v>
          </cell>
          <cell r="D736" t="str">
            <v>PO/MPROAD/001</v>
          </cell>
        </row>
        <row r="737">
          <cell r="A737" t="str">
            <v>360000000033</v>
          </cell>
          <cell r="B737">
            <v>360000000033</v>
          </cell>
          <cell r="C737" t="str">
            <v>MOTOR GRADER - BEML BG 605</v>
          </cell>
          <cell r="D737" t="str">
            <v>PO/MPROAD/001</v>
          </cell>
        </row>
        <row r="738">
          <cell r="A738" t="str">
            <v>360000000034</v>
          </cell>
          <cell r="B738">
            <v>360000000034</v>
          </cell>
          <cell r="C738" t="str">
            <v>Front End Loader-Hindustan 2021 Z Bar</v>
          </cell>
          <cell r="D738" t="str">
            <v>PO/MPROAD/009</v>
          </cell>
        </row>
        <row r="739">
          <cell r="A739" t="str">
            <v>360000000034</v>
          </cell>
          <cell r="B739">
            <v>360000000034</v>
          </cell>
          <cell r="C739" t="str">
            <v>Front End Loader-Hindustan 2021 Z Bar</v>
          </cell>
          <cell r="D739" t="str">
            <v>PO/MPROAD/009</v>
          </cell>
        </row>
        <row r="740">
          <cell r="A740" t="str">
            <v>360000000039</v>
          </cell>
          <cell r="B740">
            <v>360000000039</v>
          </cell>
          <cell r="C740" t="str">
            <v>MOTOR GRADER - BEML BG 605</v>
          </cell>
          <cell r="D740" t="str">
            <v>PO/DEVIHALLI/43</v>
          </cell>
        </row>
        <row r="741">
          <cell r="A741" t="str">
            <v>360000000054</v>
          </cell>
          <cell r="B741">
            <v>360000000054</v>
          </cell>
          <cell r="C741" t="str">
            <v>MOTOR GRADER - BEML BG 605</v>
          </cell>
          <cell r="D741" t="str">
            <v>PO/DEVIHALLI/43</v>
          </cell>
        </row>
        <row r="742">
          <cell r="A742" t="str">
            <v>360000000055</v>
          </cell>
          <cell r="B742">
            <v>360000000055</v>
          </cell>
          <cell r="C742" t="str">
            <v>MOTOR GRADER - BEML BG 605</v>
          </cell>
          <cell r="D742" t="str">
            <v>PO/HOSKOTE/044</v>
          </cell>
        </row>
        <row r="743">
          <cell r="A743" t="str">
            <v>360000000055</v>
          </cell>
          <cell r="B743">
            <v>360000000055</v>
          </cell>
          <cell r="C743" t="str">
            <v>MOTOR GRADER - BEML BG 605</v>
          </cell>
          <cell r="D743" t="str">
            <v>PO/HOSKOTE/044</v>
          </cell>
        </row>
        <row r="744">
          <cell r="A744" t="str">
            <v>360000000056</v>
          </cell>
          <cell r="B744">
            <v>360000000056</v>
          </cell>
          <cell r="C744" t="str">
            <v>Backhoe Loader 3DX</v>
          </cell>
          <cell r="D744" t="str">
            <v>PO/SRKLM/144</v>
          </cell>
        </row>
        <row r="745">
          <cell r="A745" t="str">
            <v>360000000057</v>
          </cell>
          <cell r="B745">
            <v>360000000057</v>
          </cell>
          <cell r="C745" t="str">
            <v>Front end Loader-Hindustan 2021 Z Bar</v>
          </cell>
          <cell r="D745" t="str">
            <v>PO/DEVIHALLI/69</v>
          </cell>
        </row>
        <row r="746">
          <cell r="A746" t="str">
            <v>360000000058</v>
          </cell>
          <cell r="B746">
            <v>360000000058</v>
          </cell>
          <cell r="C746" t="str">
            <v>Front end Loader-Hindustan 2021 Z Bar</v>
          </cell>
          <cell r="D746" t="str">
            <v>PO/DEVIHALLI/69</v>
          </cell>
        </row>
        <row r="747">
          <cell r="A747" t="str">
            <v>360000000059</v>
          </cell>
          <cell r="B747">
            <v>360000000059</v>
          </cell>
          <cell r="C747" t="str">
            <v>Front end Loader-Hindustan 2021 Z Bar</v>
          </cell>
          <cell r="D747" t="str">
            <v>PO/DEVIHALLI/69</v>
          </cell>
        </row>
        <row r="748">
          <cell r="A748" t="str">
            <v>360000000060</v>
          </cell>
          <cell r="B748">
            <v>360000000060</v>
          </cell>
          <cell r="C748" t="str">
            <v>Backhoe Loader (JCB 3DX)</v>
          </cell>
          <cell r="D748" t="str">
            <v>PO/VAP/63</v>
          </cell>
        </row>
        <row r="749">
          <cell r="A749" t="str">
            <v>360000000060</v>
          </cell>
          <cell r="B749">
            <v>360000000060</v>
          </cell>
          <cell r="C749" t="str">
            <v>Backhoe Loader (JCB 3DX)</v>
          </cell>
          <cell r="D749" t="str">
            <v>PO/VAP/63</v>
          </cell>
        </row>
        <row r="750">
          <cell r="A750" t="str">
            <v>360000000061</v>
          </cell>
          <cell r="B750">
            <v>360000000061</v>
          </cell>
          <cell r="C750" t="str">
            <v>Transit Mixer</v>
          </cell>
          <cell r="D750" t="str">
            <v>PO/VAP/68</v>
          </cell>
        </row>
        <row r="751">
          <cell r="A751" t="str">
            <v>360000000061</v>
          </cell>
          <cell r="B751">
            <v>360000000061</v>
          </cell>
          <cell r="C751" t="str">
            <v>Transit Mixer</v>
          </cell>
          <cell r="D751" t="str">
            <v>PO/VAP/68</v>
          </cell>
        </row>
        <row r="752">
          <cell r="A752" t="str">
            <v>360000000062</v>
          </cell>
          <cell r="B752">
            <v>360000000062</v>
          </cell>
          <cell r="C752" t="str">
            <v>Transit Mixer</v>
          </cell>
          <cell r="D752" t="str">
            <v>PO/VAP/68</v>
          </cell>
        </row>
        <row r="753">
          <cell r="A753" t="str">
            <v>360000000062</v>
          </cell>
          <cell r="B753">
            <v>360000000062</v>
          </cell>
          <cell r="C753" t="str">
            <v>Transit Mixer</v>
          </cell>
          <cell r="D753" t="str">
            <v>PO/VAP/68</v>
          </cell>
        </row>
        <row r="754">
          <cell r="A754" t="str">
            <v>360000000063</v>
          </cell>
          <cell r="B754">
            <v>360000000063</v>
          </cell>
          <cell r="C754" t="str">
            <v>Front end Loader-Hindustan 2021 Z Bar</v>
          </cell>
          <cell r="D754" t="str">
            <v>PO/HOSKOTE/084</v>
          </cell>
        </row>
        <row r="755">
          <cell r="A755" t="str">
            <v>501000000061</v>
          </cell>
          <cell r="B755">
            <v>501000000061</v>
          </cell>
          <cell r="C755" t="str">
            <v>Hydraulic mobile crane</v>
          </cell>
          <cell r="D755" t="str">
            <v>23</v>
          </cell>
        </row>
        <row r="756">
          <cell r="A756" t="str">
            <v>501000000061</v>
          </cell>
          <cell r="B756">
            <v>501000000061</v>
          </cell>
          <cell r="C756" t="str">
            <v>Hydraulic mobile crane</v>
          </cell>
          <cell r="D756" t="str">
            <v>23</v>
          </cell>
        </row>
        <row r="757">
          <cell r="A757" t="str">
            <v>501000000061</v>
          </cell>
          <cell r="B757">
            <v>501000000061</v>
          </cell>
          <cell r="C757" t="str">
            <v>Hydraulic mobile crane</v>
          </cell>
          <cell r="D757" t="str">
            <v>23</v>
          </cell>
        </row>
        <row r="758">
          <cell r="A758" t="str">
            <v>501000000061</v>
          </cell>
          <cell r="B758">
            <v>501000000061</v>
          </cell>
          <cell r="C758" t="str">
            <v>Hydraulic mobile crane</v>
          </cell>
          <cell r="D758" t="str">
            <v>23</v>
          </cell>
        </row>
        <row r="759">
          <cell r="A759" t="str">
            <v>501000000061</v>
          </cell>
          <cell r="B759">
            <v>501000000061</v>
          </cell>
          <cell r="C759" t="str">
            <v>Hydraulic mobile crane</v>
          </cell>
          <cell r="D759" t="str">
            <v>23</v>
          </cell>
        </row>
        <row r="760">
          <cell r="A760" t="str">
            <v>501000000061</v>
          </cell>
          <cell r="B760">
            <v>501000000061</v>
          </cell>
          <cell r="C760" t="str">
            <v>Hydraulic mobile crane</v>
          </cell>
          <cell r="D760" t="str">
            <v>23</v>
          </cell>
        </row>
        <row r="761">
          <cell r="A761" t="str">
            <v>501000000146</v>
          </cell>
          <cell r="B761">
            <v>501000000146</v>
          </cell>
          <cell r="C761" t="str">
            <v>Transit Mixer</v>
          </cell>
          <cell r="D761">
            <v>0</v>
          </cell>
        </row>
        <row r="762">
          <cell r="A762" t="str">
            <v>501000000146</v>
          </cell>
          <cell r="B762">
            <v>501000000146</v>
          </cell>
          <cell r="C762" t="str">
            <v>Transit Mixer</v>
          </cell>
          <cell r="D762">
            <v>0</v>
          </cell>
        </row>
        <row r="763">
          <cell r="A763" t="str">
            <v>501000000146</v>
          </cell>
          <cell r="B763">
            <v>501000000146</v>
          </cell>
          <cell r="C763" t="str">
            <v>Transit Mixer</v>
          </cell>
          <cell r="D763">
            <v>0</v>
          </cell>
        </row>
        <row r="764">
          <cell r="A764" t="str">
            <v>501000000146</v>
          </cell>
          <cell r="B764">
            <v>501000000146</v>
          </cell>
          <cell r="C764" t="str">
            <v>Transit Mixer</v>
          </cell>
          <cell r="D764">
            <v>0</v>
          </cell>
        </row>
        <row r="765">
          <cell r="A765" t="str">
            <v>501000000147</v>
          </cell>
          <cell r="B765">
            <v>501000000147</v>
          </cell>
          <cell r="C765" t="str">
            <v>Transit Mixer</v>
          </cell>
          <cell r="D765">
            <v>0</v>
          </cell>
        </row>
        <row r="766">
          <cell r="A766" t="str">
            <v>501000000147</v>
          </cell>
          <cell r="B766">
            <v>501000000147</v>
          </cell>
          <cell r="C766" t="str">
            <v>Transit Mixer</v>
          </cell>
          <cell r="D766">
            <v>0</v>
          </cell>
        </row>
        <row r="767">
          <cell r="A767" t="str">
            <v>501000000147</v>
          </cell>
          <cell r="B767">
            <v>501000000147</v>
          </cell>
          <cell r="C767" t="str">
            <v>Transit Mixer</v>
          </cell>
          <cell r="D767">
            <v>0</v>
          </cell>
        </row>
        <row r="768">
          <cell r="A768" t="str">
            <v>501000000147</v>
          </cell>
          <cell r="B768">
            <v>501000000147</v>
          </cell>
          <cell r="C768" t="str">
            <v>Transit Mixer</v>
          </cell>
          <cell r="D768">
            <v>0</v>
          </cell>
        </row>
        <row r="769">
          <cell r="A769" t="str">
            <v>501000000148</v>
          </cell>
          <cell r="B769">
            <v>501000000148</v>
          </cell>
          <cell r="C769" t="str">
            <v>Tippers</v>
          </cell>
          <cell r="D769">
            <v>0</v>
          </cell>
        </row>
        <row r="770">
          <cell r="A770" t="str">
            <v>501000000148</v>
          </cell>
          <cell r="B770">
            <v>501000000148</v>
          </cell>
          <cell r="C770" t="str">
            <v>Tippers</v>
          </cell>
          <cell r="D770">
            <v>0</v>
          </cell>
        </row>
        <row r="771">
          <cell r="A771" t="str">
            <v>501000000148</v>
          </cell>
          <cell r="B771">
            <v>501000000148</v>
          </cell>
          <cell r="C771" t="str">
            <v>Tippers</v>
          </cell>
          <cell r="D771">
            <v>0</v>
          </cell>
        </row>
        <row r="772">
          <cell r="A772" t="str">
            <v>501000000148</v>
          </cell>
          <cell r="B772">
            <v>501000000148</v>
          </cell>
          <cell r="C772" t="str">
            <v>Tippers</v>
          </cell>
          <cell r="D772">
            <v>0</v>
          </cell>
        </row>
        <row r="773">
          <cell r="A773" t="str">
            <v>501000000149</v>
          </cell>
          <cell r="B773">
            <v>501000000149</v>
          </cell>
          <cell r="C773" t="str">
            <v>Pnematic Tyre Roller</v>
          </cell>
          <cell r="D773">
            <v>0</v>
          </cell>
        </row>
        <row r="774">
          <cell r="A774" t="str">
            <v>501000000149</v>
          </cell>
          <cell r="B774">
            <v>501000000149</v>
          </cell>
          <cell r="C774" t="str">
            <v>Pnematic Tyre Roller</v>
          </cell>
          <cell r="D774">
            <v>0</v>
          </cell>
        </row>
        <row r="775">
          <cell r="A775" t="str">
            <v>501000000149</v>
          </cell>
          <cell r="B775">
            <v>501000000149</v>
          </cell>
          <cell r="C775" t="str">
            <v>Pnematic Tyre Roller</v>
          </cell>
          <cell r="D775">
            <v>0</v>
          </cell>
        </row>
        <row r="776">
          <cell r="A776" t="str">
            <v>501000000149</v>
          </cell>
          <cell r="B776">
            <v>501000000149</v>
          </cell>
          <cell r="C776" t="str">
            <v>Pnematic Tyre Roller</v>
          </cell>
          <cell r="D776">
            <v>0</v>
          </cell>
        </row>
        <row r="777">
          <cell r="A777" t="str">
            <v>501000000159</v>
          </cell>
          <cell r="B777">
            <v>501000000159</v>
          </cell>
          <cell r="C777" t="str">
            <v>Transit Mixer</v>
          </cell>
          <cell r="D777">
            <v>0</v>
          </cell>
        </row>
        <row r="778">
          <cell r="A778" t="str">
            <v>501000000159</v>
          </cell>
          <cell r="B778">
            <v>501000000159</v>
          </cell>
          <cell r="C778" t="str">
            <v>Transit Mixer</v>
          </cell>
          <cell r="D778">
            <v>0</v>
          </cell>
        </row>
        <row r="779">
          <cell r="A779" t="str">
            <v>501000000160</v>
          </cell>
          <cell r="B779">
            <v>501000000160</v>
          </cell>
          <cell r="C779" t="str">
            <v>Transit Mixer</v>
          </cell>
          <cell r="D779">
            <v>0</v>
          </cell>
        </row>
        <row r="780">
          <cell r="A780" t="str">
            <v>501000000160</v>
          </cell>
          <cell r="B780">
            <v>501000000160</v>
          </cell>
          <cell r="C780" t="str">
            <v>Transit Mixer</v>
          </cell>
          <cell r="D780">
            <v>0</v>
          </cell>
        </row>
        <row r="781">
          <cell r="A781" t="str">
            <v>501000000161</v>
          </cell>
          <cell r="B781">
            <v>501000000161</v>
          </cell>
          <cell r="C781" t="str">
            <v>Transit Mixer</v>
          </cell>
          <cell r="D781">
            <v>0</v>
          </cell>
        </row>
        <row r="782">
          <cell r="A782" t="str">
            <v>501000000161</v>
          </cell>
          <cell r="B782">
            <v>501000000161</v>
          </cell>
          <cell r="C782" t="str">
            <v>Transit Mixer</v>
          </cell>
          <cell r="D782">
            <v>0</v>
          </cell>
        </row>
        <row r="783">
          <cell r="A783" t="str">
            <v>501000000162</v>
          </cell>
          <cell r="B783">
            <v>501000000162</v>
          </cell>
          <cell r="C783" t="str">
            <v>Transit Mixer</v>
          </cell>
          <cell r="D783">
            <v>0</v>
          </cell>
        </row>
        <row r="784">
          <cell r="A784" t="str">
            <v>501000000162</v>
          </cell>
          <cell r="B784">
            <v>501000000162</v>
          </cell>
          <cell r="C784" t="str">
            <v>Transit Mixer</v>
          </cell>
          <cell r="D784">
            <v>0</v>
          </cell>
        </row>
        <row r="785">
          <cell r="A785" t="str">
            <v>501000000163</v>
          </cell>
          <cell r="B785">
            <v>501000000163</v>
          </cell>
          <cell r="C785" t="str">
            <v>Transit Mixer</v>
          </cell>
          <cell r="D785">
            <v>0</v>
          </cell>
        </row>
        <row r="786">
          <cell r="A786" t="str">
            <v>501000000163</v>
          </cell>
          <cell r="B786">
            <v>501000000163</v>
          </cell>
          <cell r="C786" t="str">
            <v>Transit Mixer</v>
          </cell>
          <cell r="D786">
            <v>0</v>
          </cell>
        </row>
        <row r="787">
          <cell r="A787" t="str">
            <v>501000000164</v>
          </cell>
          <cell r="B787">
            <v>501000000164</v>
          </cell>
          <cell r="C787" t="str">
            <v>Transit Mixer</v>
          </cell>
          <cell r="D787">
            <v>0</v>
          </cell>
        </row>
        <row r="788">
          <cell r="A788" t="str">
            <v>501000000164</v>
          </cell>
          <cell r="B788">
            <v>501000000164</v>
          </cell>
          <cell r="C788" t="str">
            <v>Transit Mixer</v>
          </cell>
          <cell r="D788">
            <v>0</v>
          </cell>
        </row>
        <row r="789">
          <cell r="A789" t="str">
            <v>501000000165</v>
          </cell>
          <cell r="B789">
            <v>501000000165</v>
          </cell>
          <cell r="C789" t="str">
            <v>Transit Mixer</v>
          </cell>
          <cell r="D789">
            <v>0</v>
          </cell>
        </row>
        <row r="790">
          <cell r="A790" t="str">
            <v>501000000165</v>
          </cell>
          <cell r="B790">
            <v>501000000165</v>
          </cell>
          <cell r="C790" t="str">
            <v>Transit Mixer</v>
          </cell>
          <cell r="D790">
            <v>0</v>
          </cell>
        </row>
        <row r="791">
          <cell r="A791" t="str">
            <v>501000000166</v>
          </cell>
          <cell r="B791">
            <v>501000000166</v>
          </cell>
          <cell r="C791" t="str">
            <v>Loader</v>
          </cell>
          <cell r="D791" t="str">
            <v>PO/NPCL/22</v>
          </cell>
        </row>
        <row r="792">
          <cell r="A792" t="str">
            <v>501000000166</v>
          </cell>
          <cell r="B792">
            <v>501000000166</v>
          </cell>
          <cell r="C792" t="str">
            <v>Loader</v>
          </cell>
          <cell r="D792" t="str">
            <v>PO/NPCL/22</v>
          </cell>
        </row>
        <row r="793">
          <cell r="A793" t="str">
            <v>501000000167</v>
          </cell>
          <cell r="B793">
            <v>501000000167</v>
          </cell>
          <cell r="C793" t="str">
            <v>Loader</v>
          </cell>
          <cell r="D793" t="str">
            <v>PO/L.HILLS/041</v>
          </cell>
        </row>
        <row r="794">
          <cell r="A794" t="str">
            <v>501000000167</v>
          </cell>
          <cell r="B794">
            <v>501000000167</v>
          </cell>
          <cell r="C794" t="str">
            <v>Loader</v>
          </cell>
          <cell r="D794" t="str">
            <v>PO/L.HILLS/041</v>
          </cell>
        </row>
        <row r="795">
          <cell r="A795" t="str">
            <v>501000000168</v>
          </cell>
          <cell r="B795">
            <v>501000000168</v>
          </cell>
          <cell r="C795" t="str">
            <v>Loader</v>
          </cell>
          <cell r="D795" t="str">
            <v>PO/L.HILLS/041</v>
          </cell>
        </row>
        <row r="796">
          <cell r="A796" t="str">
            <v>501000000168</v>
          </cell>
          <cell r="B796">
            <v>501000000168</v>
          </cell>
          <cell r="C796" t="str">
            <v>Loader</v>
          </cell>
          <cell r="D796" t="str">
            <v>PO/L.HILLS/041</v>
          </cell>
        </row>
        <row r="797">
          <cell r="A797" t="str">
            <v>501000000169</v>
          </cell>
          <cell r="B797">
            <v>501000000169</v>
          </cell>
          <cell r="C797" t="str">
            <v>Backhoe Loader</v>
          </cell>
          <cell r="D797" t="str">
            <v>PO/L.HILLS/042</v>
          </cell>
        </row>
        <row r="798">
          <cell r="A798" t="str">
            <v>501000000169</v>
          </cell>
          <cell r="B798">
            <v>501000000169</v>
          </cell>
          <cell r="C798" t="str">
            <v>Backhoe Loader</v>
          </cell>
          <cell r="D798" t="str">
            <v>PO/L.HILLS/042</v>
          </cell>
        </row>
        <row r="799">
          <cell r="A799" t="str">
            <v>501000000170</v>
          </cell>
          <cell r="B799">
            <v>501000000170</v>
          </cell>
          <cell r="C799" t="str">
            <v>Backhoe Loader</v>
          </cell>
          <cell r="D799" t="str">
            <v>PO/EW/28</v>
          </cell>
        </row>
        <row r="800">
          <cell r="A800" t="str">
            <v>501000000170</v>
          </cell>
          <cell r="B800">
            <v>501000000170</v>
          </cell>
          <cell r="C800" t="str">
            <v>Backhoe Loader</v>
          </cell>
          <cell r="D800" t="str">
            <v>PO/EW/28</v>
          </cell>
        </row>
        <row r="801">
          <cell r="A801" t="str">
            <v>501000000171</v>
          </cell>
          <cell r="B801">
            <v>501000000171</v>
          </cell>
          <cell r="C801" t="str">
            <v>Hydraulic Mobile Crane</v>
          </cell>
          <cell r="D801" t="str">
            <v>PO/L.HILLS/045</v>
          </cell>
        </row>
        <row r="802">
          <cell r="A802" t="str">
            <v>501000000171</v>
          </cell>
          <cell r="B802">
            <v>501000000171</v>
          </cell>
          <cell r="C802" t="str">
            <v>Hydraulic Mobile Crane</v>
          </cell>
          <cell r="D802" t="str">
            <v>PO/L.HILLS/045</v>
          </cell>
        </row>
        <row r="803">
          <cell r="A803" t="str">
            <v>501000000172</v>
          </cell>
          <cell r="B803">
            <v>501000000172</v>
          </cell>
          <cell r="C803" t="str">
            <v>Hydraulic Mobile Crane</v>
          </cell>
          <cell r="D803" t="str">
            <v>PO/L.HILLS/045</v>
          </cell>
        </row>
        <row r="804">
          <cell r="A804" t="str">
            <v>501000000172</v>
          </cell>
          <cell r="B804">
            <v>501000000172</v>
          </cell>
          <cell r="C804" t="str">
            <v>Hydraulic Mobile Crane</v>
          </cell>
          <cell r="D804" t="str">
            <v>PO/L.HILLS/045</v>
          </cell>
        </row>
        <row r="805">
          <cell r="A805" t="str">
            <v>501000000173</v>
          </cell>
          <cell r="B805">
            <v>501000000173</v>
          </cell>
          <cell r="C805" t="str">
            <v>Hydraulic Mobile Crane</v>
          </cell>
          <cell r="D805" t="str">
            <v>PO/NPCL/24</v>
          </cell>
        </row>
        <row r="806">
          <cell r="A806" t="str">
            <v>501000000173</v>
          </cell>
          <cell r="B806">
            <v>501000000173</v>
          </cell>
          <cell r="C806" t="str">
            <v>Hydraulic Mobile Crane</v>
          </cell>
          <cell r="D806" t="str">
            <v>PO/NPCL/24</v>
          </cell>
        </row>
        <row r="807">
          <cell r="A807" t="str">
            <v>501000000174</v>
          </cell>
          <cell r="B807">
            <v>501000000174</v>
          </cell>
          <cell r="C807" t="str">
            <v>Hydraulic Mobile Crane</v>
          </cell>
          <cell r="D807" t="str">
            <v>PO/NPCL/20</v>
          </cell>
        </row>
        <row r="808">
          <cell r="A808" t="str">
            <v>501000000174</v>
          </cell>
          <cell r="B808">
            <v>501000000174</v>
          </cell>
          <cell r="C808" t="str">
            <v>Hydraulic Mobile Crane</v>
          </cell>
          <cell r="D808" t="str">
            <v>PO/NPCL/20</v>
          </cell>
        </row>
        <row r="809">
          <cell r="A809" t="str">
            <v>501000000175</v>
          </cell>
          <cell r="B809">
            <v>501000000175</v>
          </cell>
          <cell r="C809" t="str">
            <v>Hydraulic Mobile Crane</v>
          </cell>
          <cell r="D809" t="str">
            <v>PO/NPCL/20</v>
          </cell>
        </row>
        <row r="810">
          <cell r="A810" t="str">
            <v>501000000175</v>
          </cell>
          <cell r="B810">
            <v>501000000175</v>
          </cell>
          <cell r="C810" t="str">
            <v>Hydraulic Mobile Crane</v>
          </cell>
          <cell r="D810" t="str">
            <v>PO/NPCL/20</v>
          </cell>
        </row>
        <row r="811">
          <cell r="A811" t="str">
            <v>501000000176</v>
          </cell>
          <cell r="B811">
            <v>501000000176</v>
          </cell>
          <cell r="C811" t="str">
            <v>Tipper</v>
          </cell>
          <cell r="D811" t="str">
            <v>L.HILLS/040</v>
          </cell>
        </row>
        <row r="812">
          <cell r="A812" t="str">
            <v>501000000176</v>
          </cell>
          <cell r="B812">
            <v>501000000176</v>
          </cell>
          <cell r="C812" t="str">
            <v>Tipper</v>
          </cell>
          <cell r="D812" t="str">
            <v>L.HILLS/040</v>
          </cell>
        </row>
        <row r="813">
          <cell r="A813" t="str">
            <v>501000000177</v>
          </cell>
          <cell r="B813">
            <v>501000000177</v>
          </cell>
          <cell r="C813" t="str">
            <v>Backhoe Loader 3DX</v>
          </cell>
          <cell r="D813" t="str">
            <v>PO/HOSKOTE/029</v>
          </cell>
        </row>
        <row r="814">
          <cell r="A814" t="str">
            <v>501000000177</v>
          </cell>
          <cell r="B814">
            <v>501000000177</v>
          </cell>
          <cell r="C814" t="str">
            <v>Backhoe Loader 3DX</v>
          </cell>
          <cell r="D814" t="str">
            <v>PO/HOSKOTE/029</v>
          </cell>
        </row>
        <row r="815">
          <cell r="A815" t="str">
            <v>501000000178</v>
          </cell>
          <cell r="B815">
            <v>501000000178</v>
          </cell>
          <cell r="C815" t="str">
            <v>Escorts Hydra 12 Crane</v>
          </cell>
          <cell r="D815" t="str">
            <v>PO/HOSKOTE/018</v>
          </cell>
        </row>
        <row r="816">
          <cell r="A816" t="str">
            <v>501000000178</v>
          </cell>
          <cell r="B816">
            <v>501000000178</v>
          </cell>
          <cell r="C816" t="str">
            <v>Escorts Hydra 12 Crane</v>
          </cell>
          <cell r="D816" t="str">
            <v>PO/HOSKOTE/018</v>
          </cell>
        </row>
        <row r="817">
          <cell r="A817" t="str">
            <v>501000000179</v>
          </cell>
          <cell r="B817">
            <v>501000000179</v>
          </cell>
          <cell r="C817" t="str">
            <v>BEML Wheel Loader BL 636</v>
          </cell>
          <cell r="D817" t="str">
            <v>PO/HOSKOTE/036</v>
          </cell>
        </row>
        <row r="818">
          <cell r="A818" t="str">
            <v>501000000179</v>
          </cell>
          <cell r="B818">
            <v>501000000179</v>
          </cell>
          <cell r="C818" t="str">
            <v>BEML Wheel Loader BL 636</v>
          </cell>
          <cell r="D818" t="str">
            <v>PO/HOSKOTE/036</v>
          </cell>
        </row>
        <row r="819">
          <cell r="A819" t="str">
            <v>501000000179</v>
          </cell>
          <cell r="B819">
            <v>501000000179</v>
          </cell>
          <cell r="C819" t="str">
            <v>BEML Wheel Loader BL 636</v>
          </cell>
          <cell r="D819" t="str">
            <v>PO/HOSKOTE/036</v>
          </cell>
        </row>
        <row r="820">
          <cell r="A820" t="str">
            <v>501000000179</v>
          </cell>
          <cell r="B820">
            <v>501000000179</v>
          </cell>
          <cell r="C820" t="str">
            <v>BEML Wheel Loader BL 636</v>
          </cell>
          <cell r="D820" t="str">
            <v>PO/HOSKOTE/036</v>
          </cell>
        </row>
        <row r="821">
          <cell r="A821" t="str">
            <v>501000000180</v>
          </cell>
          <cell r="B821">
            <v>501000000180</v>
          </cell>
          <cell r="C821" t="str">
            <v>BEML Wheel Loader BL 636</v>
          </cell>
          <cell r="D821" t="str">
            <v>PO/HOSKOTE/036</v>
          </cell>
        </row>
        <row r="822">
          <cell r="A822" t="str">
            <v>501000000180</v>
          </cell>
          <cell r="B822">
            <v>501000000180</v>
          </cell>
          <cell r="C822" t="str">
            <v>BEML Wheel Loader BL 636</v>
          </cell>
          <cell r="D822" t="str">
            <v>PO/HOSKOTE/036</v>
          </cell>
        </row>
        <row r="823">
          <cell r="A823" t="str">
            <v>501000000180</v>
          </cell>
          <cell r="B823">
            <v>501000000180</v>
          </cell>
          <cell r="C823" t="str">
            <v>BEML Wheel Loader BL 636</v>
          </cell>
          <cell r="D823" t="str">
            <v>PO/HOSKOTE/036</v>
          </cell>
        </row>
        <row r="824">
          <cell r="A824" t="str">
            <v>501000000180</v>
          </cell>
          <cell r="B824">
            <v>501000000180</v>
          </cell>
          <cell r="C824" t="str">
            <v>BEML Wheel Loader BL 636</v>
          </cell>
          <cell r="D824" t="str">
            <v>PO/HOSKOTE/036</v>
          </cell>
        </row>
        <row r="825">
          <cell r="A825" t="str">
            <v>501000000181</v>
          </cell>
          <cell r="B825">
            <v>501000000181</v>
          </cell>
          <cell r="C825" t="str">
            <v>Tipper</v>
          </cell>
          <cell r="D825" t="str">
            <v>PO/DEVIHALLI/047</v>
          </cell>
        </row>
        <row r="826">
          <cell r="A826" t="str">
            <v>501000000181</v>
          </cell>
          <cell r="B826">
            <v>501000000181</v>
          </cell>
          <cell r="C826" t="str">
            <v>Tipper</v>
          </cell>
          <cell r="D826" t="str">
            <v>PO/DEVIHALLI/047</v>
          </cell>
        </row>
        <row r="827">
          <cell r="A827" t="str">
            <v>501000000182</v>
          </cell>
          <cell r="B827">
            <v>501000000182</v>
          </cell>
          <cell r="C827" t="str">
            <v>Tipper</v>
          </cell>
          <cell r="D827" t="str">
            <v>PO/DEVIHALLI/047</v>
          </cell>
        </row>
        <row r="828">
          <cell r="A828" t="str">
            <v>501000000182</v>
          </cell>
          <cell r="B828">
            <v>501000000182</v>
          </cell>
          <cell r="C828" t="str">
            <v>Tipper</v>
          </cell>
          <cell r="D828" t="str">
            <v>PO/DEVIHALLI/047</v>
          </cell>
        </row>
        <row r="829">
          <cell r="A829" t="str">
            <v>501000000183</v>
          </cell>
          <cell r="B829">
            <v>501000000183</v>
          </cell>
          <cell r="C829" t="str">
            <v>Tipper</v>
          </cell>
          <cell r="D829" t="str">
            <v>PO/DEVIHALLI/047</v>
          </cell>
        </row>
        <row r="830">
          <cell r="A830" t="str">
            <v>501000000183</v>
          </cell>
          <cell r="B830">
            <v>501000000183</v>
          </cell>
          <cell r="C830" t="str">
            <v>Tipper</v>
          </cell>
          <cell r="D830" t="str">
            <v>PO/DEVIHALLI/047</v>
          </cell>
        </row>
        <row r="831">
          <cell r="A831" t="str">
            <v>501000000184</v>
          </cell>
          <cell r="B831">
            <v>501000000184</v>
          </cell>
          <cell r="C831" t="str">
            <v>Tipper</v>
          </cell>
          <cell r="D831" t="str">
            <v>PO/DEVIHALLI/047</v>
          </cell>
        </row>
        <row r="832">
          <cell r="A832" t="str">
            <v>501000000184</v>
          </cell>
          <cell r="B832">
            <v>501000000184</v>
          </cell>
          <cell r="C832" t="str">
            <v>Tipper</v>
          </cell>
          <cell r="D832" t="str">
            <v>PO/DEVIHALLI/047</v>
          </cell>
        </row>
        <row r="833">
          <cell r="A833" t="str">
            <v>501000000185</v>
          </cell>
          <cell r="B833">
            <v>501000000185</v>
          </cell>
          <cell r="C833" t="str">
            <v>Tipper</v>
          </cell>
          <cell r="D833" t="str">
            <v>PO/DEVIHALLI/047</v>
          </cell>
        </row>
        <row r="834">
          <cell r="A834" t="str">
            <v>501000000185</v>
          </cell>
          <cell r="B834">
            <v>501000000185</v>
          </cell>
          <cell r="C834" t="str">
            <v>Tipper</v>
          </cell>
          <cell r="D834" t="str">
            <v>PO/DEVIHALLI/047</v>
          </cell>
        </row>
        <row r="835">
          <cell r="A835" t="str">
            <v>501000000186</v>
          </cell>
          <cell r="B835">
            <v>501000000186</v>
          </cell>
          <cell r="C835" t="str">
            <v>Tipper</v>
          </cell>
          <cell r="D835" t="str">
            <v>PO/DEVIHALLI/047</v>
          </cell>
        </row>
        <row r="836">
          <cell r="A836" t="str">
            <v>501000000186</v>
          </cell>
          <cell r="B836">
            <v>501000000186</v>
          </cell>
          <cell r="C836" t="str">
            <v>Tipper</v>
          </cell>
          <cell r="D836" t="str">
            <v>PO/DEVIHALLI/047</v>
          </cell>
        </row>
        <row r="837">
          <cell r="A837" t="str">
            <v>501000000187</v>
          </cell>
          <cell r="B837">
            <v>501000000187</v>
          </cell>
          <cell r="C837" t="str">
            <v>Tipper</v>
          </cell>
          <cell r="D837" t="str">
            <v>PO/DEVIHALLI/047</v>
          </cell>
        </row>
        <row r="838">
          <cell r="A838" t="str">
            <v>501000000187</v>
          </cell>
          <cell r="B838">
            <v>501000000187</v>
          </cell>
          <cell r="C838" t="str">
            <v>Tipper</v>
          </cell>
          <cell r="D838" t="str">
            <v>PO/DEVIHALLI/047</v>
          </cell>
        </row>
        <row r="839">
          <cell r="A839" t="str">
            <v>501000000188</v>
          </cell>
          <cell r="B839">
            <v>501000000188</v>
          </cell>
          <cell r="C839" t="str">
            <v>Tipper</v>
          </cell>
          <cell r="D839" t="str">
            <v>PO/DEVIHALLI/047</v>
          </cell>
        </row>
        <row r="840">
          <cell r="A840" t="str">
            <v>501000000188</v>
          </cell>
          <cell r="B840">
            <v>501000000188</v>
          </cell>
          <cell r="C840" t="str">
            <v>Tipper</v>
          </cell>
          <cell r="D840" t="str">
            <v>PO/DEVIHALLI/047</v>
          </cell>
        </row>
        <row r="841">
          <cell r="A841" t="str">
            <v>501000000189</v>
          </cell>
          <cell r="B841">
            <v>501000000189</v>
          </cell>
          <cell r="C841" t="str">
            <v>Tipper</v>
          </cell>
          <cell r="D841" t="str">
            <v>PO/DEVIHALLI/047</v>
          </cell>
        </row>
        <row r="842">
          <cell r="A842" t="str">
            <v>501000000189</v>
          </cell>
          <cell r="B842">
            <v>501000000189</v>
          </cell>
          <cell r="C842" t="str">
            <v>Tipper</v>
          </cell>
          <cell r="D842" t="str">
            <v>PO/DEVIHALLI/047</v>
          </cell>
        </row>
        <row r="843">
          <cell r="A843" t="str">
            <v>501000000190</v>
          </cell>
          <cell r="B843">
            <v>501000000190</v>
          </cell>
          <cell r="C843" t="str">
            <v>Tipper</v>
          </cell>
          <cell r="D843" t="str">
            <v>PO/DEVIHALLI/047</v>
          </cell>
        </row>
        <row r="844">
          <cell r="A844" t="str">
            <v>501000000190</v>
          </cell>
          <cell r="B844">
            <v>501000000190</v>
          </cell>
          <cell r="C844" t="str">
            <v>Tipper</v>
          </cell>
          <cell r="D844" t="str">
            <v>PO/DEVIHALLI/047</v>
          </cell>
        </row>
        <row r="845">
          <cell r="A845" t="str">
            <v>501000000191</v>
          </cell>
          <cell r="B845">
            <v>501000000191</v>
          </cell>
          <cell r="C845" t="str">
            <v>Tipper</v>
          </cell>
          <cell r="D845" t="str">
            <v>PO/HOSKOTE/048</v>
          </cell>
        </row>
        <row r="846">
          <cell r="A846" t="str">
            <v>501000000191</v>
          </cell>
          <cell r="B846">
            <v>501000000191</v>
          </cell>
          <cell r="C846" t="str">
            <v>Tipper</v>
          </cell>
          <cell r="D846" t="str">
            <v>PO/HOSKOTE/048</v>
          </cell>
        </row>
        <row r="847">
          <cell r="A847" t="str">
            <v>501000000191</v>
          </cell>
          <cell r="B847">
            <v>501000000191</v>
          </cell>
          <cell r="C847" t="str">
            <v>Tipper</v>
          </cell>
          <cell r="D847" t="str">
            <v>PO/HOSKOTE/048</v>
          </cell>
        </row>
        <row r="848">
          <cell r="A848" t="str">
            <v>501000000191</v>
          </cell>
          <cell r="B848">
            <v>501000000191</v>
          </cell>
          <cell r="C848" t="str">
            <v>Tipper</v>
          </cell>
          <cell r="D848" t="str">
            <v>PO/HOSKOTE/048</v>
          </cell>
        </row>
        <row r="849">
          <cell r="A849" t="str">
            <v>501000000191</v>
          </cell>
          <cell r="B849">
            <v>501000000191</v>
          </cell>
          <cell r="C849" t="str">
            <v>Tipper</v>
          </cell>
          <cell r="D849" t="str">
            <v>PO/HOSKOTE/048</v>
          </cell>
        </row>
        <row r="850">
          <cell r="A850" t="str">
            <v>501000000191</v>
          </cell>
          <cell r="B850">
            <v>501000000191</v>
          </cell>
          <cell r="C850" t="str">
            <v>Tipper</v>
          </cell>
          <cell r="D850" t="str">
            <v>PO/HOSKOTE/048</v>
          </cell>
        </row>
        <row r="851">
          <cell r="A851" t="str">
            <v>501000000192</v>
          </cell>
          <cell r="B851">
            <v>501000000192</v>
          </cell>
          <cell r="C851" t="str">
            <v>Tipper</v>
          </cell>
          <cell r="D851" t="str">
            <v>PO/HOSKOTE/048</v>
          </cell>
        </row>
        <row r="852">
          <cell r="A852" t="str">
            <v>501000000192</v>
          </cell>
          <cell r="B852">
            <v>501000000192</v>
          </cell>
          <cell r="C852" t="str">
            <v>Tipper</v>
          </cell>
          <cell r="D852" t="str">
            <v>PO/HOSKOTE/048</v>
          </cell>
        </row>
        <row r="853">
          <cell r="A853" t="str">
            <v>501000000192</v>
          </cell>
          <cell r="B853">
            <v>501000000192</v>
          </cell>
          <cell r="C853" t="str">
            <v>Tipper</v>
          </cell>
          <cell r="D853" t="str">
            <v>PO/HOSKOTE/048</v>
          </cell>
        </row>
        <row r="854">
          <cell r="A854" t="str">
            <v>501000000192</v>
          </cell>
          <cell r="B854">
            <v>501000000192</v>
          </cell>
          <cell r="C854" t="str">
            <v>Tipper</v>
          </cell>
          <cell r="D854" t="str">
            <v>PO/HOSKOTE/048</v>
          </cell>
        </row>
        <row r="855">
          <cell r="A855" t="str">
            <v>501000000193</v>
          </cell>
          <cell r="B855">
            <v>501000000193</v>
          </cell>
          <cell r="C855" t="str">
            <v>Tipper</v>
          </cell>
          <cell r="D855" t="str">
            <v>PO/HOSKOTE/048</v>
          </cell>
        </row>
        <row r="856">
          <cell r="A856" t="str">
            <v>501000000193</v>
          </cell>
          <cell r="B856">
            <v>501000000193</v>
          </cell>
          <cell r="C856" t="str">
            <v>Tipper</v>
          </cell>
          <cell r="D856" t="str">
            <v>PO/HOSKOTE/048</v>
          </cell>
        </row>
        <row r="857">
          <cell r="A857" t="str">
            <v>501000000193</v>
          </cell>
          <cell r="B857">
            <v>501000000193</v>
          </cell>
          <cell r="C857" t="str">
            <v>Tipper</v>
          </cell>
          <cell r="D857" t="str">
            <v>PO/HOSKOTE/048</v>
          </cell>
        </row>
        <row r="858">
          <cell r="A858" t="str">
            <v>501000000193</v>
          </cell>
          <cell r="B858">
            <v>501000000193</v>
          </cell>
          <cell r="C858" t="str">
            <v>Tipper</v>
          </cell>
          <cell r="D858" t="str">
            <v>PO/HOSKOTE/048</v>
          </cell>
        </row>
        <row r="859">
          <cell r="A859" t="str">
            <v>501000000194</v>
          </cell>
          <cell r="B859">
            <v>501000000194</v>
          </cell>
          <cell r="C859" t="str">
            <v>Tipper</v>
          </cell>
          <cell r="D859" t="str">
            <v>PO/HOSKOTE/048</v>
          </cell>
        </row>
        <row r="860">
          <cell r="A860" t="str">
            <v>501000000194</v>
          </cell>
          <cell r="B860">
            <v>501000000194</v>
          </cell>
          <cell r="C860" t="str">
            <v>Tipper</v>
          </cell>
          <cell r="D860" t="str">
            <v>PO/HOSKOTE/048</v>
          </cell>
        </row>
        <row r="861">
          <cell r="A861" t="str">
            <v>501000000194</v>
          </cell>
          <cell r="B861">
            <v>501000000194</v>
          </cell>
          <cell r="C861" t="str">
            <v>Tipper</v>
          </cell>
          <cell r="D861" t="str">
            <v>PO/HOSKOTE/048</v>
          </cell>
        </row>
        <row r="862">
          <cell r="A862" t="str">
            <v>501000000194</v>
          </cell>
          <cell r="B862">
            <v>501000000194</v>
          </cell>
          <cell r="C862" t="str">
            <v>Tipper</v>
          </cell>
          <cell r="D862" t="str">
            <v>PO/HOSKOTE/048</v>
          </cell>
        </row>
        <row r="863">
          <cell r="A863" t="str">
            <v>501000000195</v>
          </cell>
          <cell r="B863">
            <v>501000000195</v>
          </cell>
          <cell r="C863" t="str">
            <v>Tipper</v>
          </cell>
          <cell r="D863" t="str">
            <v>PO/HOSKOTE/048</v>
          </cell>
        </row>
        <row r="864">
          <cell r="A864" t="str">
            <v>501000000195</v>
          </cell>
          <cell r="B864">
            <v>501000000195</v>
          </cell>
          <cell r="C864" t="str">
            <v>Tipper</v>
          </cell>
          <cell r="D864" t="str">
            <v>PO/HOSKOTE/048</v>
          </cell>
        </row>
        <row r="865">
          <cell r="A865" t="str">
            <v>501000000195</v>
          </cell>
          <cell r="B865">
            <v>501000000195</v>
          </cell>
          <cell r="C865" t="str">
            <v>Tipper</v>
          </cell>
          <cell r="D865" t="str">
            <v>PO/HOSKOTE/048</v>
          </cell>
        </row>
        <row r="866">
          <cell r="A866" t="str">
            <v>501000000195</v>
          </cell>
          <cell r="B866">
            <v>501000000195</v>
          </cell>
          <cell r="C866" t="str">
            <v>Tipper</v>
          </cell>
          <cell r="D866" t="str">
            <v>PO/HOSKOTE/048</v>
          </cell>
        </row>
        <row r="867">
          <cell r="A867" t="str">
            <v>501000000196</v>
          </cell>
          <cell r="B867">
            <v>501000000196</v>
          </cell>
          <cell r="C867" t="str">
            <v>Tipper</v>
          </cell>
          <cell r="D867" t="str">
            <v>PO/HOSKOTE/048</v>
          </cell>
        </row>
        <row r="868">
          <cell r="A868" t="str">
            <v>501000000196</v>
          </cell>
          <cell r="B868">
            <v>501000000196</v>
          </cell>
          <cell r="C868" t="str">
            <v>Tipper</v>
          </cell>
          <cell r="D868" t="str">
            <v>PO/HOSKOTE/048</v>
          </cell>
        </row>
        <row r="869">
          <cell r="A869" t="str">
            <v>501000000196</v>
          </cell>
          <cell r="B869">
            <v>501000000196</v>
          </cell>
          <cell r="C869" t="str">
            <v>Tipper</v>
          </cell>
          <cell r="D869" t="str">
            <v>PO/HOSKOTE/048</v>
          </cell>
        </row>
        <row r="870">
          <cell r="A870" t="str">
            <v>501000000196</v>
          </cell>
          <cell r="B870">
            <v>501000000196</v>
          </cell>
          <cell r="C870" t="str">
            <v>Tipper</v>
          </cell>
          <cell r="D870" t="str">
            <v>PO/HOSKOTE/048</v>
          </cell>
        </row>
        <row r="871">
          <cell r="A871" t="str">
            <v>501000000197</v>
          </cell>
          <cell r="B871">
            <v>501000000197</v>
          </cell>
          <cell r="C871" t="str">
            <v>Tipper</v>
          </cell>
          <cell r="D871" t="str">
            <v>PO/HOSKOTE/048</v>
          </cell>
        </row>
        <row r="872">
          <cell r="A872" t="str">
            <v>501000000197</v>
          </cell>
          <cell r="B872">
            <v>501000000197</v>
          </cell>
          <cell r="C872" t="str">
            <v>Tipper</v>
          </cell>
          <cell r="D872" t="str">
            <v>PO/HOSKOTE/048</v>
          </cell>
        </row>
        <row r="873">
          <cell r="A873" t="str">
            <v>501000000197</v>
          </cell>
          <cell r="B873">
            <v>501000000197</v>
          </cell>
          <cell r="C873" t="str">
            <v>Tipper</v>
          </cell>
          <cell r="D873" t="str">
            <v>PO/HOSKOTE/048</v>
          </cell>
        </row>
        <row r="874">
          <cell r="A874" t="str">
            <v>501000000197</v>
          </cell>
          <cell r="B874">
            <v>501000000197</v>
          </cell>
          <cell r="C874" t="str">
            <v>Tipper</v>
          </cell>
          <cell r="D874" t="str">
            <v>PO/HOSKOTE/048</v>
          </cell>
        </row>
        <row r="875">
          <cell r="A875" t="str">
            <v>501000000198</v>
          </cell>
          <cell r="B875">
            <v>501000000198</v>
          </cell>
          <cell r="C875" t="str">
            <v>Tipper</v>
          </cell>
          <cell r="D875" t="str">
            <v>PO/HOSKOTE/048</v>
          </cell>
        </row>
        <row r="876">
          <cell r="A876" t="str">
            <v>501000000198</v>
          </cell>
          <cell r="B876">
            <v>501000000198</v>
          </cell>
          <cell r="C876" t="str">
            <v>Tipper</v>
          </cell>
          <cell r="D876" t="str">
            <v>PO/HOSKOTE/048</v>
          </cell>
        </row>
        <row r="877">
          <cell r="A877" t="str">
            <v>501000000198</v>
          </cell>
          <cell r="B877">
            <v>501000000198</v>
          </cell>
          <cell r="C877" t="str">
            <v>Tipper</v>
          </cell>
          <cell r="D877" t="str">
            <v>PO/HOSKOTE/048</v>
          </cell>
        </row>
        <row r="878">
          <cell r="A878" t="str">
            <v>501000000198</v>
          </cell>
          <cell r="B878">
            <v>501000000198</v>
          </cell>
          <cell r="C878" t="str">
            <v>Tipper</v>
          </cell>
          <cell r="D878" t="str">
            <v>PO/HOSKOTE/048</v>
          </cell>
        </row>
        <row r="879">
          <cell r="A879" t="str">
            <v>501000000199</v>
          </cell>
          <cell r="B879">
            <v>501000000199</v>
          </cell>
          <cell r="C879" t="str">
            <v>Tipper</v>
          </cell>
          <cell r="D879" t="str">
            <v>PO/HOSKOTE/048</v>
          </cell>
        </row>
        <row r="880">
          <cell r="A880" t="str">
            <v>501000000199</v>
          </cell>
          <cell r="B880">
            <v>501000000199</v>
          </cell>
          <cell r="C880" t="str">
            <v>Tipper</v>
          </cell>
          <cell r="D880" t="str">
            <v>PO/HOSKOTE/048</v>
          </cell>
        </row>
        <row r="881">
          <cell r="A881" t="str">
            <v>501000000199</v>
          </cell>
          <cell r="B881">
            <v>501000000199</v>
          </cell>
          <cell r="C881" t="str">
            <v>Tipper</v>
          </cell>
          <cell r="D881" t="str">
            <v>PO/HOSKOTE/048</v>
          </cell>
        </row>
        <row r="882">
          <cell r="A882" t="str">
            <v>501000000199</v>
          </cell>
          <cell r="B882">
            <v>501000000199</v>
          </cell>
          <cell r="C882" t="str">
            <v>Tipper</v>
          </cell>
          <cell r="D882" t="str">
            <v>PO/HOSKOTE/048</v>
          </cell>
        </row>
        <row r="883">
          <cell r="A883" t="str">
            <v>501000000200</v>
          </cell>
          <cell r="B883">
            <v>501000000200</v>
          </cell>
          <cell r="C883" t="str">
            <v>Tipper</v>
          </cell>
          <cell r="D883" t="str">
            <v>PO/HOSKOTE/048</v>
          </cell>
        </row>
        <row r="884">
          <cell r="A884" t="str">
            <v>501000000200</v>
          </cell>
          <cell r="B884">
            <v>501000000200</v>
          </cell>
          <cell r="C884" t="str">
            <v>Tipper</v>
          </cell>
          <cell r="D884" t="str">
            <v>PO/HOSKOTE/048</v>
          </cell>
        </row>
        <row r="885">
          <cell r="A885" t="str">
            <v>501000000200</v>
          </cell>
          <cell r="B885">
            <v>501000000200</v>
          </cell>
          <cell r="C885" t="str">
            <v>Tipper</v>
          </cell>
          <cell r="D885" t="str">
            <v>PO/HOSKOTE/048</v>
          </cell>
        </row>
        <row r="886">
          <cell r="A886" t="str">
            <v>501000000200</v>
          </cell>
          <cell r="B886">
            <v>501000000200</v>
          </cell>
          <cell r="C886" t="str">
            <v>Tipper</v>
          </cell>
          <cell r="D886" t="str">
            <v>PO/HOSKOTE/048</v>
          </cell>
        </row>
        <row r="887">
          <cell r="A887" t="str">
            <v>501000000201</v>
          </cell>
          <cell r="B887">
            <v>501000000201</v>
          </cell>
          <cell r="C887" t="str">
            <v>Terex Vectra Backhoe Loader - TX 760</v>
          </cell>
          <cell r="D887" t="str">
            <v>PO/DEVIHALLI/049</v>
          </cell>
        </row>
        <row r="888">
          <cell r="A888" t="str">
            <v>501000000201</v>
          </cell>
          <cell r="B888">
            <v>501000000201</v>
          </cell>
          <cell r="C888" t="str">
            <v>Terex Vectra Backhoe Loader - TX 760</v>
          </cell>
          <cell r="D888" t="str">
            <v>PO/DEVIHALLI/049</v>
          </cell>
        </row>
        <row r="889">
          <cell r="A889" t="str">
            <v>501000000202</v>
          </cell>
          <cell r="B889">
            <v>501000000202</v>
          </cell>
          <cell r="C889" t="str">
            <v>Terex Vectra Backhoe Loader - TX 760</v>
          </cell>
          <cell r="D889" t="str">
            <v>PO/DEVIHALLI/049</v>
          </cell>
        </row>
        <row r="890">
          <cell r="A890" t="str">
            <v>501000000202</v>
          </cell>
          <cell r="B890">
            <v>501000000202</v>
          </cell>
          <cell r="C890" t="str">
            <v>Terex Vectra Backhoe Loader - TX 760</v>
          </cell>
          <cell r="D890" t="str">
            <v>PO/DEVIHALLI/049</v>
          </cell>
        </row>
        <row r="891">
          <cell r="A891" t="str">
            <v>501000000203</v>
          </cell>
          <cell r="B891">
            <v>501000000203</v>
          </cell>
          <cell r="C891" t="str">
            <v>Escorts Hydralic Mobile F15 Crane</v>
          </cell>
          <cell r="D891" t="str">
            <v>PO/HOSKOTE/030</v>
          </cell>
        </row>
        <row r="892">
          <cell r="A892" t="str">
            <v>501000000203</v>
          </cell>
          <cell r="B892">
            <v>501000000203</v>
          </cell>
          <cell r="C892" t="str">
            <v>Escorts Hydralic Mobile F15 Crane</v>
          </cell>
          <cell r="D892" t="str">
            <v>PO/HOSKOTE/030</v>
          </cell>
        </row>
        <row r="893">
          <cell r="A893" t="str">
            <v>501000000204</v>
          </cell>
          <cell r="B893">
            <v>501000000204</v>
          </cell>
          <cell r="C893" t="str">
            <v>Terex  Backhoe Loader - TX 760</v>
          </cell>
          <cell r="D893" t="str">
            <v>PO/L.HILLS/042</v>
          </cell>
        </row>
        <row r="894">
          <cell r="A894" t="str">
            <v>501000000204</v>
          </cell>
          <cell r="B894">
            <v>501000000204</v>
          </cell>
          <cell r="C894" t="str">
            <v>Terex  Backhoe Loader - TX 760</v>
          </cell>
          <cell r="D894" t="str">
            <v>PO/L.HILLS/042</v>
          </cell>
        </row>
        <row r="895">
          <cell r="A895" t="str">
            <v>501000000205</v>
          </cell>
          <cell r="B895">
            <v>501000000205</v>
          </cell>
          <cell r="C895" t="str">
            <v>BEML Wheel Loader BL 636</v>
          </cell>
          <cell r="D895" t="str">
            <v>PO/L.HILLS/041</v>
          </cell>
        </row>
        <row r="896">
          <cell r="A896" t="str">
            <v>501000000205</v>
          </cell>
          <cell r="B896">
            <v>501000000205</v>
          </cell>
          <cell r="C896" t="str">
            <v>BEML Wheel Loader BL 636</v>
          </cell>
          <cell r="D896" t="str">
            <v>PO/L.HILLS/041</v>
          </cell>
        </row>
        <row r="897">
          <cell r="A897" t="str">
            <v>501000000206</v>
          </cell>
          <cell r="B897">
            <v>501000000206</v>
          </cell>
          <cell r="C897" t="str">
            <v>BEML Wheel Loader BL 636</v>
          </cell>
          <cell r="D897" t="str">
            <v>PO/L.HILLS/041</v>
          </cell>
        </row>
        <row r="898">
          <cell r="A898" t="str">
            <v>501000000206</v>
          </cell>
          <cell r="B898">
            <v>501000000206</v>
          </cell>
          <cell r="C898" t="str">
            <v>BEML Wheel Loader BL 636</v>
          </cell>
          <cell r="D898" t="str">
            <v>PO/L.HILLS/041</v>
          </cell>
        </row>
        <row r="899">
          <cell r="A899" t="str">
            <v>501000000207</v>
          </cell>
          <cell r="B899">
            <v>501000000207</v>
          </cell>
          <cell r="C899" t="str">
            <v>Transit Mixer</v>
          </cell>
          <cell r="D899" t="str">
            <v>PO/VAP/68</v>
          </cell>
        </row>
        <row r="900">
          <cell r="A900" t="str">
            <v>501000000207</v>
          </cell>
          <cell r="B900">
            <v>501000000207</v>
          </cell>
          <cell r="C900" t="str">
            <v>Transit Mixer</v>
          </cell>
          <cell r="D900" t="str">
            <v>PO/VAP/68</v>
          </cell>
        </row>
        <row r="901">
          <cell r="A901" t="str">
            <v>501000000207</v>
          </cell>
          <cell r="B901">
            <v>501000000207</v>
          </cell>
          <cell r="C901" t="str">
            <v>Transit Mixer</v>
          </cell>
          <cell r="D901" t="str">
            <v>PO/VAP/68</v>
          </cell>
        </row>
        <row r="902">
          <cell r="A902" t="str">
            <v>501000000207</v>
          </cell>
          <cell r="B902">
            <v>501000000207</v>
          </cell>
          <cell r="C902" t="str">
            <v>Transit Mixer</v>
          </cell>
          <cell r="D902" t="str">
            <v>PO/VAP/68</v>
          </cell>
        </row>
        <row r="903">
          <cell r="A903" t="str">
            <v>501000000208</v>
          </cell>
          <cell r="B903">
            <v>501000000208</v>
          </cell>
          <cell r="C903" t="str">
            <v>Hydralic Mobile  Crane (Hydra 12)</v>
          </cell>
          <cell r="D903" t="str">
            <v>PO/VAP/80</v>
          </cell>
        </row>
        <row r="904">
          <cell r="A904" t="str">
            <v>501000000208</v>
          </cell>
          <cell r="B904">
            <v>501000000208</v>
          </cell>
          <cell r="C904" t="str">
            <v>Hydralic Mobile  Crane (Hydra 12)</v>
          </cell>
          <cell r="D904" t="str">
            <v>PO/VAP/80</v>
          </cell>
        </row>
        <row r="905">
          <cell r="A905" t="str">
            <v>501000000208</v>
          </cell>
          <cell r="B905">
            <v>501000000208</v>
          </cell>
          <cell r="C905" t="str">
            <v>Hydralic Mobile  Crane (Hydra 12)</v>
          </cell>
          <cell r="D905" t="str">
            <v>PO/VAP/80</v>
          </cell>
        </row>
        <row r="906">
          <cell r="A906" t="str">
            <v>501000000208</v>
          </cell>
          <cell r="B906">
            <v>501000000208</v>
          </cell>
          <cell r="C906" t="str">
            <v>Hydralic Mobile  Crane (Hydra 12)</v>
          </cell>
          <cell r="D906" t="str">
            <v>PO/VAP/80</v>
          </cell>
        </row>
        <row r="907">
          <cell r="A907" t="str">
            <v>501000000208</v>
          </cell>
          <cell r="B907">
            <v>501000000208</v>
          </cell>
          <cell r="C907" t="str">
            <v>Hydralic Mobile  Crane (Hydra 12)</v>
          </cell>
          <cell r="D907" t="str">
            <v>PO/VAP/80</v>
          </cell>
        </row>
        <row r="908">
          <cell r="A908" t="str">
            <v>501000000208</v>
          </cell>
          <cell r="B908">
            <v>501000000208</v>
          </cell>
          <cell r="C908" t="str">
            <v>Hydralic Mobile  Crane (Hydra 12)</v>
          </cell>
          <cell r="D908" t="str">
            <v>PO/VAP/80</v>
          </cell>
        </row>
        <row r="909">
          <cell r="A909" t="str">
            <v>501000000210</v>
          </cell>
          <cell r="B909">
            <v>501000000210</v>
          </cell>
          <cell r="C909" t="str">
            <v>Backaho Loader</v>
          </cell>
          <cell r="D909" t="str">
            <v>PO/VAP/63</v>
          </cell>
        </row>
        <row r="910">
          <cell r="A910" t="str">
            <v>501000000210</v>
          </cell>
          <cell r="B910">
            <v>501000000210</v>
          </cell>
          <cell r="C910" t="str">
            <v>Backaho Loader</v>
          </cell>
          <cell r="D910" t="str">
            <v>PO/VAP/63</v>
          </cell>
        </row>
        <row r="911">
          <cell r="A911" t="str">
            <v>501000000211</v>
          </cell>
          <cell r="B911">
            <v>501000000211</v>
          </cell>
          <cell r="C911" t="str">
            <v>Transit Mixer</v>
          </cell>
          <cell r="D911" t="str">
            <v>PO/L.HILLS/35</v>
          </cell>
        </row>
        <row r="912">
          <cell r="A912" t="str">
            <v>501000000211</v>
          </cell>
          <cell r="B912">
            <v>501000000211</v>
          </cell>
          <cell r="C912" t="str">
            <v>Transit Mixer</v>
          </cell>
          <cell r="D912" t="str">
            <v>PO/L.HILLS/35</v>
          </cell>
        </row>
        <row r="913">
          <cell r="A913" t="str">
            <v>501000000212</v>
          </cell>
          <cell r="B913">
            <v>501000000212</v>
          </cell>
          <cell r="C913" t="str">
            <v>Transit Mixer</v>
          </cell>
          <cell r="D913" t="str">
            <v>PO/L.HILLS/35</v>
          </cell>
        </row>
        <row r="914">
          <cell r="A914" t="str">
            <v>501000000212</v>
          </cell>
          <cell r="B914">
            <v>501000000212</v>
          </cell>
          <cell r="C914" t="str">
            <v>Transit Mixer</v>
          </cell>
          <cell r="D914" t="str">
            <v>PO/L.HILLS/35</v>
          </cell>
        </row>
        <row r="915">
          <cell r="A915" t="str">
            <v>501000000213</v>
          </cell>
          <cell r="B915">
            <v>501000000213</v>
          </cell>
          <cell r="C915" t="str">
            <v>Transit Mixer</v>
          </cell>
          <cell r="D915" t="str">
            <v>PO/L.HILLS/35</v>
          </cell>
        </row>
        <row r="916">
          <cell r="A916" t="str">
            <v>501000000213</v>
          </cell>
          <cell r="B916">
            <v>501000000213</v>
          </cell>
          <cell r="C916" t="str">
            <v>Transit Mixer</v>
          </cell>
          <cell r="D916" t="str">
            <v>PO/L.HILLS/35</v>
          </cell>
        </row>
        <row r="917">
          <cell r="A917" t="str">
            <v>501000000214</v>
          </cell>
          <cell r="B917">
            <v>501000000214</v>
          </cell>
          <cell r="C917" t="str">
            <v>Transit Mixer</v>
          </cell>
          <cell r="D917" t="str">
            <v>PO/L.HILLS/35</v>
          </cell>
        </row>
        <row r="918">
          <cell r="A918" t="str">
            <v>501000000214</v>
          </cell>
          <cell r="B918">
            <v>501000000214</v>
          </cell>
          <cell r="C918" t="str">
            <v>Transit Mixer</v>
          </cell>
          <cell r="D918" t="str">
            <v>PO/L.HILLS/35</v>
          </cell>
        </row>
        <row r="919">
          <cell r="A919" t="str">
            <v>501000000215</v>
          </cell>
          <cell r="B919">
            <v>501000000215</v>
          </cell>
          <cell r="C919" t="str">
            <v>Transit Mixer</v>
          </cell>
          <cell r="D919" t="str">
            <v>PO/L.HILLS/40</v>
          </cell>
        </row>
        <row r="920">
          <cell r="A920" t="str">
            <v>501000000215</v>
          </cell>
          <cell r="B920">
            <v>501000000215</v>
          </cell>
          <cell r="C920" t="str">
            <v>Transit Mixer</v>
          </cell>
          <cell r="D920" t="str">
            <v>PO/L.HILLS/40</v>
          </cell>
        </row>
        <row r="921">
          <cell r="A921" t="str">
            <v>501000000216</v>
          </cell>
          <cell r="B921">
            <v>501000000216</v>
          </cell>
          <cell r="C921" t="str">
            <v>Transit Mixer</v>
          </cell>
          <cell r="D921" t="str">
            <v>PO/L.HILLS/40</v>
          </cell>
        </row>
        <row r="922">
          <cell r="A922" t="str">
            <v>501000000216</v>
          </cell>
          <cell r="B922">
            <v>501000000216</v>
          </cell>
          <cell r="C922" t="str">
            <v>Transit Mixer</v>
          </cell>
          <cell r="D922" t="str">
            <v>PO/L.HILLS/40</v>
          </cell>
        </row>
        <row r="923">
          <cell r="A923" t="str">
            <v>501000000217</v>
          </cell>
          <cell r="B923">
            <v>501000000217</v>
          </cell>
          <cell r="C923" t="str">
            <v>Unic Hydraulic Crane</v>
          </cell>
          <cell r="D923" t="str">
            <v>PO/L.HILLS/57</v>
          </cell>
        </row>
        <row r="924">
          <cell r="A924" t="str">
            <v>501000000217</v>
          </cell>
          <cell r="B924">
            <v>501000000217</v>
          </cell>
          <cell r="C924" t="str">
            <v>Unic Hydraulic Crane</v>
          </cell>
          <cell r="D924" t="str">
            <v>PO/L.HILLS/57</v>
          </cell>
        </row>
        <row r="925">
          <cell r="A925" t="str">
            <v>501000000218</v>
          </cell>
          <cell r="B925">
            <v>501000000218</v>
          </cell>
          <cell r="C925" t="str">
            <v>Unic Truck Mounted Crane-URV 503</v>
          </cell>
          <cell r="D925" t="str">
            <v>PO/NPCL/55</v>
          </cell>
        </row>
        <row r="926">
          <cell r="A926" t="str">
            <v>501000000218</v>
          </cell>
          <cell r="B926">
            <v>501000000218</v>
          </cell>
          <cell r="C926" t="str">
            <v>Unic Truck Mounted Crane-URV 503</v>
          </cell>
          <cell r="D926" t="str">
            <v>PO/NPCL/55</v>
          </cell>
        </row>
        <row r="927">
          <cell r="A927" t="str">
            <v>501000000218</v>
          </cell>
          <cell r="B927">
            <v>501000000218</v>
          </cell>
          <cell r="C927" t="str">
            <v>Unic Truck Mounted Crane-URV 503</v>
          </cell>
          <cell r="D927" t="str">
            <v>PO/NPCL/55</v>
          </cell>
        </row>
        <row r="928">
          <cell r="A928" t="str">
            <v>501000000218</v>
          </cell>
          <cell r="B928">
            <v>501000000218</v>
          </cell>
          <cell r="C928" t="str">
            <v>Unic Truck Mounted Crane-URV 503</v>
          </cell>
          <cell r="D928" t="str">
            <v>PO/NPCL/55</v>
          </cell>
        </row>
        <row r="929">
          <cell r="A929" t="str">
            <v>501000000218</v>
          </cell>
          <cell r="B929">
            <v>501000000218</v>
          </cell>
          <cell r="C929" t="str">
            <v>Unic Truck Mounted Crane-URV 503</v>
          </cell>
          <cell r="D929" t="str">
            <v>PO/NPCL/55</v>
          </cell>
        </row>
        <row r="930">
          <cell r="A930" t="str">
            <v>501000000218</v>
          </cell>
          <cell r="B930">
            <v>501000000218</v>
          </cell>
          <cell r="C930" t="str">
            <v>Unic Truck Mounted Crane-URV 503</v>
          </cell>
          <cell r="D930" t="str">
            <v>PO/NPCL/55</v>
          </cell>
        </row>
        <row r="931">
          <cell r="A931" t="str">
            <v>501000000219</v>
          </cell>
          <cell r="B931">
            <v>501000000219</v>
          </cell>
          <cell r="C931" t="str">
            <v>Transit Mixer</v>
          </cell>
          <cell r="D931" t="str">
            <v>PO/NPCL/27</v>
          </cell>
        </row>
        <row r="932">
          <cell r="A932" t="str">
            <v>501000000219</v>
          </cell>
          <cell r="B932">
            <v>501000000219</v>
          </cell>
          <cell r="C932" t="str">
            <v>Transit Mixer</v>
          </cell>
          <cell r="D932" t="str">
            <v>PO/NPCL/27</v>
          </cell>
        </row>
        <row r="933">
          <cell r="A933" t="str">
            <v>501000000220</v>
          </cell>
          <cell r="B933">
            <v>501000000220</v>
          </cell>
          <cell r="C933" t="str">
            <v>Transit Mixer</v>
          </cell>
          <cell r="D933" t="str">
            <v>PO/NPCL/27</v>
          </cell>
        </row>
        <row r="934">
          <cell r="A934" t="str">
            <v>501000000220</v>
          </cell>
          <cell r="B934">
            <v>501000000220</v>
          </cell>
          <cell r="C934" t="str">
            <v>Transit Mixer</v>
          </cell>
          <cell r="D934" t="str">
            <v>PO/NPCL/27</v>
          </cell>
        </row>
        <row r="935">
          <cell r="A935" t="str">
            <v>501000000221</v>
          </cell>
          <cell r="B935">
            <v>501000000221</v>
          </cell>
          <cell r="C935" t="str">
            <v>Transit Mixer</v>
          </cell>
          <cell r="D935" t="str">
            <v>PO/NPCL/27</v>
          </cell>
        </row>
        <row r="936">
          <cell r="A936" t="str">
            <v>501000000221</v>
          </cell>
          <cell r="B936">
            <v>501000000221</v>
          </cell>
          <cell r="C936" t="str">
            <v>Transit Mixer</v>
          </cell>
          <cell r="D936" t="str">
            <v>PO/NPCL/27</v>
          </cell>
        </row>
        <row r="937">
          <cell r="A937" t="str">
            <v>501000000222</v>
          </cell>
          <cell r="B937">
            <v>501000000222</v>
          </cell>
          <cell r="C937" t="str">
            <v>Transit Mixer</v>
          </cell>
          <cell r="D937" t="str">
            <v>PO/NPCL/27</v>
          </cell>
        </row>
        <row r="938">
          <cell r="A938" t="str">
            <v>501000000222</v>
          </cell>
          <cell r="B938">
            <v>501000000222</v>
          </cell>
          <cell r="C938" t="str">
            <v>Transit Mixer</v>
          </cell>
          <cell r="D938" t="str">
            <v>PO/NPCL/27</v>
          </cell>
        </row>
        <row r="939">
          <cell r="A939" t="str">
            <v>501000000223</v>
          </cell>
          <cell r="B939">
            <v>501000000223</v>
          </cell>
          <cell r="C939" t="str">
            <v>Transit Mixer</v>
          </cell>
          <cell r="D939" t="str">
            <v>PO/NPCL/27</v>
          </cell>
        </row>
        <row r="940">
          <cell r="A940" t="str">
            <v>501000000223</v>
          </cell>
          <cell r="B940">
            <v>501000000223</v>
          </cell>
          <cell r="C940" t="str">
            <v>Transit Mixer</v>
          </cell>
          <cell r="D940" t="str">
            <v>PO/NPCL/27</v>
          </cell>
        </row>
        <row r="941">
          <cell r="A941" t="str">
            <v>501000000224</v>
          </cell>
          <cell r="B941">
            <v>501000000224</v>
          </cell>
          <cell r="C941" t="str">
            <v>Transit Mixer</v>
          </cell>
          <cell r="D941" t="str">
            <v>PO/NPCL/27</v>
          </cell>
        </row>
        <row r="942">
          <cell r="A942" t="str">
            <v>501000000224</v>
          </cell>
          <cell r="B942">
            <v>501000000224</v>
          </cell>
          <cell r="C942" t="str">
            <v>Transit Mixer</v>
          </cell>
          <cell r="D942" t="str">
            <v>PO/NPCL/27</v>
          </cell>
        </row>
        <row r="943">
          <cell r="A943" t="str">
            <v>501000000225</v>
          </cell>
          <cell r="B943">
            <v>501000000225</v>
          </cell>
          <cell r="C943" t="str">
            <v>Transit Mixer</v>
          </cell>
          <cell r="D943" t="str">
            <v>PO/L.HILLS/98</v>
          </cell>
        </row>
        <row r="944">
          <cell r="A944" t="str">
            <v>501000000225</v>
          </cell>
          <cell r="B944">
            <v>501000000225</v>
          </cell>
          <cell r="C944" t="str">
            <v>Transit Mixer</v>
          </cell>
          <cell r="D944" t="str">
            <v>PO/L.HILLS/98</v>
          </cell>
        </row>
        <row r="945">
          <cell r="A945" t="str">
            <v>501000000226</v>
          </cell>
          <cell r="B945">
            <v>501000000226</v>
          </cell>
          <cell r="C945" t="str">
            <v>Transit Mixer</v>
          </cell>
          <cell r="D945" t="str">
            <v>PO/L.HILLS/98</v>
          </cell>
        </row>
        <row r="946">
          <cell r="A946" t="str">
            <v>501000000226</v>
          </cell>
          <cell r="B946">
            <v>501000000226</v>
          </cell>
          <cell r="C946" t="str">
            <v>Transit Mixer</v>
          </cell>
          <cell r="D946" t="str">
            <v>PO/L.HILLS/98</v>
          </cell>
        </row>
        <row r="947">
          <cell r="A947" t="str">
            <v>501000000227</v>
          </cell>
          <cell r="B947">
            <v>501000000227</v>
          </cell>
          <cell r="C947" t="str">
            <v>Transit Mixer</v>
          </cell>
          <cell r="D947" t="str">
            <v>PO/L.HILLS/98</v>
          </cell>
        </row>
        <row r="948">
          <cell r="A948" t="str">
            <v>501000000227</v>
          </cell>
          <cell r="B948">
            <v>501000000227</v>
          </cell>
          <cell r="C948" t="str">
            <v>Transit Mixer</v>
          </cell>
          <cell r="D948" t="str">
            <v>PO/L.HILLS/98</v>
          </cell>
        </row>
        <row r="949">
          <cell r="A949" t="str">
            <v>501000000228</v>
          </cell>
          <cell r="B949">
            <v>501000000228</v>
          </cell>
          <cell r="C949" t="str">
            <v>Transit Mixer</v>
          </cell>
          <cell r="D949" t="str">
            <v>PO/L.HILLS/98</v>
          </cell>
        </row>
        <row r="950">
          <cell r="A950" t="str">
            <v>501000000228</v>
          </cell>
          <cell r="B950">
            <v>501000000228</v>
          </cell>
          <cell r="C950" t="str">
            <v>Transit Mixer</v>
          </cell>
          <cell r="D950" t="str">
            <v>PO/L.HILLS/98</v>
          </cell>
        </row>
        <row r="951">
          <cell r="A951" t="str">
            <v>501000000229</v>
          </cell>
          <cell r="B951">
            <v>501000000229</v>
          </cell>
          <cell r="C951" t="str">
            <v>Transit Mixer</v>
          </cell>
          <cell r="D951" t="str">
            <v>PO/L.HILLS/98</v>
          </cell>
        </row>
        <row r="952">
          <cell r="A952" t="str">
            <v>501000000229</v>
          </cell>
          <cell r="B952">
            <v>501000000229</v>
          </cell>
          <cell r="C952" t="str">
            <v>Transit Mixer</v>
          </cell>
          <cell r="D952" t="str">
            <v>PO/L.HILLS/98</v>
          </cell>
        </row>
        <row r="953">
          <cell r="A953" t="str">
            <v>501000000230</v>
          </cell>
          <cell r="B953">
            <v>501000000230</v>
          </cell>
          <cell r="C953" t="str">
            <v>Transit Mixer</v>
          </cell>
          <cell r="D953" t="str">
            <v>PO/L.HILLS/98</v>
          </cell>
        </row>
        <row r="954">
          <cell r="A954" t="str">
            <v>501000000230</v>
          </cell>
          <cell r="B954">
            <v>501000000230</v>
          </cell>
          <cell r="C954" t="str">
            <v>Transit Mixer</v>
          </cell>
          <cell r="D954" t="str">
            <v>PO/L.HILLS/98</v>
          </cell>
        </row>
        <row r="955">
          <cell r="A955" t="str">
            <v>501000000231</v>
          </cell>
          <cell r="B955">
            <v>501000000231</v>
          </cell>
          <cell r="C955" t="str">
            <v>Backhoe Loader (Terex Vectra TX-760)</v>
          </cell>
          <cell r="D955" t="str">
            <v>PO/NPCL/21</v>
          </cell>
        </row>
        <row r="956">
          <cell r="A956" t="str">
            <v>501000000231</v>
          </cell>
          <cell r="B956">
            <v>501000000231</v>
          </cell>
          <cell r="C956" t="str">
            <v>Backhoe Loader (Terex Vectra TX-760)</v>
          </cell>
          <cell r="D956" t="str">
            <v>PO/NPCL/21</v>
          </cell>
        </row>
        <row r="957">
          <cell r="A957" t="str">
            <v>501000000232</v>
          </cell>
          <cell r="B957">
            <v>501000000232</v>
          </cell>
          <cell r="C957" t="str">
            <v>Backhoe Loader (Terex Vectra TX-760)</v>
          </cell>
          <cell r="D957" t="str">
            <v>PO/NPCL/21</v>
          </cell>
        </row>
        <row r="958">
          <cell r="A958" t="str">
            <v>501000000232</v>
          </cell>
          <cell r="B958">
            <v>501000000232</v>
          </cell>
          <cell r="C958" t="str">
            <v>Backhoe Loader (Terex Vectra TX-760)</v>
          </cell>
          <cell r="D958" t="str">
            <v>PO/NPCL/21</v>
          </cell>
        </row>
        <row r="959">
          <cell r="A959" t="str">
            <v>501000000234</v>
          </cell>
          <cell r="B959">
            <v>501000000234</v>
          </cell>
          <cell r="C959" t="str">
            <v>Unic Truck Mounted Crane-URV 503</v>
          </cell>
          <cell r="D959" t="str">
            <v>PO/L.HILLS/48</v>
          </cell>
        </row>
        <row r="960">
          <cell r="A960" t="str">
            <v>501000000234</v>
          </cell>
          <cell r="B960">
            <v>501000000234</v>
          </cell>
          <cell r="C960" t="str">
            <v>Unic Truck Mounted Crane-URV 503</v>
          </cell>
          <cell r="D960" t="str">
            <v>PO/L.HILLS/48</v>
          </cell>
        </row>
        <row r="961">
          <cell r="A961" t="str">
            <v>501000000234</v>
          </cell>
          <cell r="B961">
            <v>501000000234</v>
          </cell>
          <cell r="C961" t="str">
            <v>Unic Truck Mounted Crane-URV 503</v>
          </cell>
          <cell r="D961" t="str">
            <v>PO/L.HILLS/48</v>
          </cell>
        </row>
        <row r="962">
          <cell r="A962" t="str">
            <v>501000000234</v>
          </cell>
          <cell r="B962">
            <v>501000000234</v>
          </cell>
          <cell r="C962" t="str">
            <v>Unic Truck Mounted Crane-URV 503</v>
          </cell>
          <cell r="D962" t="str">
            <v>PO/L.HILLS/48</v>
          </cell>
        </row>
        <row r="963">
          <cell r="A963" t="str">
            <v>501000000248</v>
          </cell>
          <cell r="B963">
            <v>501000000248</v>
          </cell>
          <cell r="C963" t="str">
            <v>Backhoe Loader (JCB 3DX)</v>
          </cell>
          <cell r="D963" t="str">
            <v>PO/VAP/63</v>
          </cell>
        </row>
        <row r="964">
          <cell r="A964" t="str">
            <v>501000000248</v>
          </cell>
          <cell r="B964">
            <v>501000000248</v>
          </cell>
          <cell r="C964" t="str">
            <v>Backhoe Loader (JCB 3DX)</v>
          </cell>
          <cell r="D964" t="str">
            <v>PO/VAP/63</v>
          </cell>
        </row>
        <row r="965">
          <cell r="A965" t="str">
            <v>501000000248</v>
          </cell>
          <cell r="B965">
            <v>501000000248</v>
          </cell>
          <cell r="C965" t="str">
            <v>Backhoe Loader (JCB 3DX)</v>
          </cell>
          <cell r="D965" t="str">
            <v>PO/VAP/63</v>
          </cell>
        </row>
        <row r="966">
          <cell r="A966" t="str">
            <v>501000000248</v>
          </cell>
          <cell r="B966">
            <v>501000000248</v>
          </cell>
          <cell r="C966" t="str">
            <v>Backhoe Loader (JCB 3DX)</v>
          </cell>
          <cell r="D966" t="str">
            <v>PO/VAP/63</v>
          </cell>
        </row>
        <row r="967">
          <cell r="A967" t="str">
            <v>501000000248</v>
          </cell>
          <cell r="B967">
            <v>501000000248</v>
          </cell>
          <cell r="C967" t="str">
            <v>Backhoe Loader (JCB 3DX)</v>
          </cell>
          <cell r="D967" t="str">
            <v>PO/VAP/63</v>
          </cell>
        </row>
        <row r="968">
          <cell r="A968" t="str">
            <v>501000000248</v>
          </cell>
          <cell r="B968">
            <v>501000000248</v>
          </cell>
          <cell r="C968" t="str">
            <v>Backhoe Loader (JCB 3DX)</v>
          </cell>
          <cell r="D968" t="str">
            <v>PO/VAP/63</v>
          </cell>
        </row>
        <row r="969">
          <cell r="A969" t="str">
            <v>501000000249</v>
          </cell>
          <cell r="B969">
            <v>501000000249</v>
          </cell>
          <cell r="C969" t="str">
            <v>Transit Mixer</v>
          </cell>
          <cell r="D969" t="str">
            <v>PO/VAP/68</v>
          </cell>
        </row>
        <row r="970">
          <cell r="A970" t="str">
            <v>501000000249</v>
          </cell>
          <cell r="B970">
            <v>501000000249</v>
          </cell>
          <cell r="C970" t="str">
            <v>Transit Mixer</v>
          </cell>
          <cell r="D970" t="str">
            <v>PO/VAP/68</v>
          </cell>
        </row>
        <row r="971">
          <cell r="A971" t="str">
            <v>501000000249</v>
          </cell>
          <cell r="B971">
            <v>501000000249</v>
          </cell>
          <cell r="C971" t="str">
            <v>Transit Mixer</v>
          </cell>
          <cell r="D971" t="str">
            <v>PO/VAP/68</v>
          </cell>
        </row>
        <row r="972">
          <cell r="A972" t="str">
            <v>501000000249</v>
          </cell>
          <cell r="B972">
            <v>501000000249</v>
          </cell>
          <cell r="C972" t="str">
            <v>Transit Mixer</v>
          </cell>
          <cell r="D972" t="str">
            <v>PO/VAP/68</v>
          </cell>
        </row>
        <row r="973">
          <cell r="A973" t="str">
            <v>501000000249</v>
          </cell>
          <cell r="B973">
            <v>501000000249</v>
          </cell>
          <cell r="C973" t="str">
            <v>Transit Mixer</v>
          </cell>
          <cell r="D973" t="str">
            <v>PO/VAP/68</v>
          </cell>
        </row>
        <row r="974">
          <cell r="A974" t="str">
            <v>501000000249</v>
          </cell>
          <cell r="B974">
            <v>501000000249</v>
          </cell>
          <cell r="C974" t="str">
            <v>Transit Mixer</v>
          </cell>
          <cell r="D974" t="str">
            <v>PO/VAP/68</v>
          </cell>
        </row>
        <row r="975">
          <cell r="A975" t="str">
            <v>501000000249</v>
          </cell>
          <cell r="B975">
            <v>501000000249</v>
          </cell>
          <cell r="C975" t="str">
            <v>Transit Mixer</v>
          </cell>
          <cell r="D975" t="str">
            <v>PO/VAP/68</v>
          </cell>
        </row>
        <row r="976">
          <cell r="A976" t="str">
            <v>501000000249</v>
          </cell>
          <cell r="B976">
            <v>501000000249</v>
          </cell>
          <cell r="C976" t="str">
            <v>Transit Mixer</v>
          </cell>
          <cell r="D976" t="str">
            <v>PO/VAP/68</v>
          </cell>
        </row>
        <row r="977">
          <cell r="A977" t="str">
            <v>501000000250</v>
          </cell>
          <cell r="B977">
            <v>501000000250</v>
          </cell>
          <cell r="C977" t="str">
            <v>Transit Mixer</v>
          </cell>
          <cell r="D977" t="str">
            <v>PO/VAP/68</v>
          </cell>
        </row>
        <row r="978">
          <cell r="A978" t="str">
            <v>501000000250</v>
          </cell>
          <cell r="B978">
            <v>501000000250</v>
          </cell>
          <cell r="C978" t="str">
            <v>Transit Mixer</v>
          </cell>
          <cell r="D978" t="str">
            <v>PO/VAP/68</v>
          </cell>
        </row>
        <row r="979">
          <cell r="A979" t="str">
            <v>501000000250</v>
          </cell>
          <cell r="B979">
            <v>501000000250</v>
          </cell>
          <cell r="C979" t="str">
            <v>Transit Mixer</v>
          </cell>
          <cell r="D979" t="str">
            <v>PO/VAP/68</v>
          </cell>
        </row>
        <row r="980">
          <cell r="A980" t="str">
            <v>501000000250</v>
          </cell>
          <cell r="B980">
            <v>501000000250</v>
          </cell>
          <cell r="C980" t="str">
            <v>Transit Mixer</v>
          </cell>
          <cell r="D980" t="str">
            <v>PO/VAP/68</v>
          </cell>
        </row>
        <row r="981">
          <cell r="A981" t="str">
            <v>501000000250</v>
          </cell>
          <cell r="B981">
            <v>501000000250</v>
          </cell>
          <cell r="C981" t="str">
            <v>Transit Mixer</v>
          </cell>
          <cell r="D981" t="str">
            <v>PO/VAP/68</v>
          </cell>
        </row>
        <row r="982">
          <cell r="A982" t="str">
            <v>501000000250</v>
          </cell>
          <cell r="B982">
            <v>501000000250</v>
          </cell>
          <cell r="C982" t="str">
            <v>Transit Mixer</v>
          </cell>
          <cell r="D982" t="str">
            <v>PO/VAP/68</v>
          </cell>
        </row>
        <row r="983">
          <cell r="A983" t="str">
            <v>501000000250</v>
          </cell>
          <cell r="B983">
            <v>501000000250</v>
          </cell>
          <cell r="C983" t="str">
            <v>Transit Mixer</v>
          </cell>
          <cell r="D983" t="str">
            <v>PO/VAP/68</v>
          </cell>
        </row>
        <row r="984">
          <cell r="A984" t="str">
            <v>501000000250</v>
          </cell>
          <cell r="B984">
            <v>501000000250</v>
          </cell>
          <cell r="C984" t="str">
            <v>Transit Mixer</v>
          </cell>
          <cell r="D984" t="str">
            <v>PO/VAP/68</v>
          </cell>
        </row>
        <row r="985">
          <cell r="A985" t="str">
            <v>501000000251</v>
          </cell>
          <cell r="B985">
            <v>501000000251</v>
          </cell>
          <cell r="C985" t="str">
            <v>Hydraulic Mobile Crane</v>
          </cell>
          <cell r="D985" t="str">
            <v>PO/KORBA/09</v>
          </cell>
        </row>
        <row r="986">
          <cell r="A986" t="str">
            <v>501000000251</v>
          </cell>
          <cell r="B986">
            <v>501000000251</v>
          </cell>
          <cell r="C986" t="str">
            <v>Hydraulic Mobile Crane</v>
          </cell>
          <cell r="D986" t="str">
            <v>PO/KORBA/09</v>
          </cell>
        </row>
        <row r="987">
          <cell r="A987" t="str">
            <v>501000000254</v>
          </cell>
          <cell r="B987">
            <v>501000000254</v>
          </cell>
          <cell r="C987" t="str">
            <v>Escorts Soil Vibratory Roller</v>
          </cell>
          <cell r="D987" t="str">
            <v>PO/DEVIHALLI/53</v>
          </cell>
        </row>
        <row r="988">
          <cell r="A988" t="str">
            <v>501000000254</v>
          </cell>
          <cell r="B988">
            <v>501000000254</v>
          </cell>
          <cell r="C988" t="str">
            <v>Escorts Soil Vibratory Roller</v>
          </cell>
          <cell r="D988" t="str">
            <v>PO/DEVIHALLI/53</v>
          </cell>
        </row>
        <row r="989">
          <cell r="A989" t="str">
            <v>501000000255</v>
          </cell>
          <cell r="B989">
            <v>501000000255</v>
          </cell>
          <cell r="C989" t="str">
            <v>Escorts Soil Vibratory Roller</v>
          </cell>
          <cell r="D989" t="str">
            <v>PO/HOSKOTE/052</v>
          </cell>
        </row>
        <row r="990">
          <cell r="A990" t="str">
            <v>501000000255</v>
          </cell>
          <cell r="B990">
            <v>501000000255</v>
          </cell>
          <cell r="C990" t="str">
            <v>Escorts Soil Vibratory Roller</v>
          </cell>
          <cell r="D990" t="str">
            <v>PO/HOSKOTE/052</v>
          </cell>
        </row>
        <row r="991">
          <cell r="A991" t="str">
            <v>501000000256</v>
          </cell>
          <cell r="B991">
            <v>501000000256</v>
          </cell>
          <cell r="C991" t="str">
            <v>Escorts Soil Vibratory Roller</v>
          </cell>
          <cell r="D991" t="str">
            <v>PO/HOSKOTE/052</v>
          </cell>
        </row>
        <row r="992">
          <cell r="A992" t="str">
            <v>501000000256</v>
          </cell>
          <cell r="B992">
            <v>501000000256</v>
          </cell>
          <cell r="C992" t="str">
            <v>Escorts Soil Vibratory Roller</v>
          </cell>
          <cell r="D992" t="str">
            <v>PO/HOSKOTE/052</v>
          </cell>
        </row>
        <row r="993">
          <cell r="A993" t="str">
            <v>501000000257</v>
          </cell>
          <cell r="B993">
            <v>501000000257</v>
          </cell>
          <cell r="C993" t="str">
            <v>Escorts Soil Vibratory Roller</v>
          </cell>
          <cell r="D993" t="str">
            <v>PO/HOSKOTE/052</v>
          </cell>
        </row>
        <row r="994">
          <cell r="A994" t="str">
            <v>501000000257</v>
          </cell>
          <cell r="B994">
            <v>501000000257</v>
          </cell>
          <cell r="C994" t="str">
            <v>Escorts Soil Vibratory Roller</v>
          </cell>
          <cell r="D994" t="str">
            <v>PO/HOSKOTE/052</v>
          </cell>
        </row>
      </sheetData>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WC"/>
      <sheetName val="WC-RECO"/>
      <sheetName val="GWC"/>
      <sheetName val="NWC"/>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Raw Data"/>
      <sheetName val="TABLES"/>
      <sheetName val="Day work"/>
      <sheetName val="BOQ"/>
      <sheetName val="A1-Continuous"/>
      <sheetName val="Section_by_layers_old"/>
      <sheetName val="33628-Rev. A"/>
      <sheetName val="PROCTOR"/>
      <sheetName val="oresreqsum"/>
      <sheetName val="BHANDUP"/>
      <sheetName val="Eq. Mobilization"/>
      <sheetName val="1"/>
      <sheetName val="upa"/>
      <sheetName val="BQMPALOC"/>
      <sheetName val="Materials Cost"/>
      <sheetName val="2.대외공문"/>
      <sheetName val="2"/>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 val="Presentation"/>
      <sheetName val="Basi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ifting"/>
      <sheetName val="Non-Scheduled items"/>
      <sheetName val="Lead"/>
      <sheetName val="Rate Analysis"/>
      <sheetName val="Road Works"/>
      <sheetName val="Electrical"/>
      <sheetName val="Cost Estimate - Roadwise"/>
      <sheetName val="Sheet1"/>
      <sheetName val="Grand Summary"/>
      <sheetName val="abstr"/>
      <sheetName val="Abstract"/>
      <sheetName val="Road List"/>
      <sheetName val="Material "/>
      <sheetName val="Labour &amp; Plant"/>
      <sheetName val="Final Basic rate"/>
      <sheetName val="Labour"/>
      <sheetName val="PROCTOR"/>
      <sheetName val="Basicrates"/>
      <sheetName val="BOQ"/>
      <sheetName val="Elect."/>
      <sheetName val="Voucher"/>
      <sheetName val="Data"/>
      <sheetName val="Cal"/>
      <sheetName val="Gen Info"/>
      <sheetName val="DETAILED  BOQ"/>
      <sheetName val="FT-05-02IsoBOM"/>
      <sheetName val="VISION 2000"/>
      <sheetName val="BHANDUP"/>
      <sheetName val="CIV INV&amp;EXP"/>
    </sheetNames>
    <sheetDataSet>
      <sheetData sheetId="0" refreshError="1"/>
      <sheetData sheetId="1" refreshError="1"/>
      <sheetData sheetId="2" refreshError="1"/>
      <sheetData sheetId="3" refreshError="1">
        <row r="154">
          <cell r="G154">
            <v>166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Basis"/>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oalmine"/>
      <sheetName val="Form 6"/>
      <sheetName val="CAT_5"/>
      <sheetName val="CABLE- New"/>
      <sheetName val="UK"/>
      <sheetName val="TOSHIBA-Structure"/>
      <sheetName val="Data Sheet"/>
      <sheetName val="ENCL9"/>
      <sheetName val="STAFFSCHED "/>
      <sheetName val="JACKWELL"/>
      <sheetName val="#REF"/>
      <sheetName val="220kV Main Bus (56.5m)"/>
      <sheetName val="220kV Jack Bus (54.5m)"/>
      <sheetName val="400kV Jack Bus (55.5m)"/>
      <sheetName val="GWC"/>
      <sheetName val="NWC"/>
      <sheetName val="pack (b)"/>
      <sheetName val="Jindal-Control_Cable_Sch-_400K2"/>
      <sheetName val="UNP-NCW_2"/>
      <sheetName val="Rate_Analysis2"/>
      <sheetName val="Form_6"/>
      <sheetName val="Cond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5">
          <cell r="I5">
            <v>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Top sheet"/>
      <sheetName val="Top sheet (2)"/>
      <sheetName val="BOQ C4_1"/>
      <sheetName val="BOQ C4_2"/>
      <sheetName val="EB Charges"/>
      <sheetName val="Major Quantities"/>
      <sheetName val="Assumptions"/>
      <sheetName val="RA"/>
      <sheetName val="Batching&amp;Pil POL"/>
      <sheetName val="Area"/>
      <sheetName val="Road Work"/>
      <sheetName val="Machinary_Road Work"/>
      <sheetName val="Conc Laying"/>
      <sheetName val="Equipment"/>
      <sheetName val="Excavation"/>
      <sheetName val="Steel"/>
      <sheetName val="Cencrete (2)"/>
      <sheetName val="Manpower"/>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P4">
            <v>38057.26712577021</v>
          </cell>
        </row>
        <row r="8">
          <cell r="P8">
            <v>211.86</v>
          </cell>
        </row>
        <row r="11">
          <cell r="P11">
            <v>120</v>
          </cell>
        </row>
        <row r="24">
          <cell r="P24">
            <v>39550</v>
          </cell>
        </row>
        <row r="25">
          <cell r="P25">
            <v>1500</v>
          </cell>
        </row>
      </sheetData>
      <sheetData sheetId="9" refreshError="1"/>
      <sheetData sheetId="10" refreshError="1"/>
      <sheetData sheetId="11" refreshError="1">
        <row r="3">
          <cell r="Q3">
            <v>25</v>
          </cell>
        </row>
        <row r="6">
          <cell r="Q6">
            <v>1.5</v>
          </cell>
        </row>
      </sheetData>
      <sheetData sheetId="12" refreshError="1">
        <row r="4">
          <cell r="K4">
            <v>290</v>
          </cell>
        </row>
        <row r="9">
          <cell r="H9">
            <v>2609</v>
          </cell>
          <cell r="K9">
            <v>2609</v>
          </cell>
        </row>
        <row r="21">
          <cell r="K21">
            <v>635</v>
          </cell>
        </row>
        <row r="50">
          <cell r="K50">
            <v>2</v>
          </cell>
        </row>
        <row r="62">
          <cell r="K62">
            <v>1402</v>
          </cell>
        </row>
        <row r="85">
          <cell r="K85">
            <v>1200</v>
          </cell>
        </row>
        <row r="87">
          <cell r="H87">
            <v>200</v>
          </cell>
        </row>
        <row r="92">
          <cell r="H92">
            <v>200</v>
          </cell>
        </row>
      </sheetData>
      <sheetData sheetId="13" refreshError="1">
        <row r="20">
          <cell r="L20">
            <v>88.96918044593825</v>
          </cell>
        </row>
      </sheetData>
      <sheetData sheetId="14" refreshError="1"/>
      <sheetData sheetId="15" refreshError="1">
        <row r="51">
          <cell r="G51">
            <v>12.349939697560069</v>
          </cell>
        </row>
        <row r="64">
          <cell r="H64">
            <v>47.016366713053159</v>
          </cell>
        </row>
        <row r="116">
          <cell r="G116">
            <v>14.459173841817005</v>
          </cell>
        </row>
        <row r="129">
          <cell r="H129">
            <v>50.463937213920431</v>
          </cell>
        </row>
      </sheetData>
      <sheetData sheetId="16" refreshError="1">
        <row r="45">
          <cell r="I45">
            <v>75.822300821680585</v>
          </cell>
        </row>
      </sheetData>
      <sheetData sheetId="17" refreshError="1"/>
      <sheetData sheetId="18" refreshError="1"/>
      <sheetData sheetId="1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Top Sheet (2)"/>
      <sheetName val="Top Sheet"/>
      <sheetName val="BOQ"/>
      <sheetName val="Schedule F"/>
      <sheetName val="Major qty"/>
      <sheetName val="General Analysis"/>
      <sheetName val="Inputs"/>
      <sheetName val="RA"/>
      <sheetName val="Piling"/>
      <sheetName val="Yard"/>
      <sheetName val="EB Charges"/>
      <sheetName val="Finance"/>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D2">
            <v>260</v>
          </cell>
        </row>
        <row r="17">
          <cell r="D17">
            <v>25</v>
          </cell>
        </row>
        <row r="18">
          <cell r="D18">
            <v>115</v>
          </cell>
        </row>
      </sheetData>
      <sheetData sheetId="8" refreshError="1">
        <row r="52">
          <cell r="F52">
            <v>4576.6819999999998</v>
          </cell>
          <cell r="T52">
            <v>4817.8029999999999</v>
          </cell>
          <cell r="V52">
            <v>5394.4079999999994</v>
          </cell>
          <cell r="X52">
            <v>5710.3019999999997</v>
          </cell>
        </row>
      </sheetData>
      <sheetData sheetId="9" refreshError="1"/>
      <sheetData sheetId="10" refreshError="1">
        <row r="84">
          <cell r="L84">
            <v>3938.308</v>
          </cell>
        </row>
      </sheetData>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st of O &amp; O"/>
      <sheetName val="Material Rate Analysis"/>
      <sheetName val="Mix Design"/>
      <sheetName val="VARIOUS STONES"/>
      <sheetName val="Equipment Output"/>
      <sheetName val="Anal"/>
      <sheetName val="Inputs"/>
      <sheetName val="Yard"/>
      <sheetName val="RA"/>
    </sheetNames>
    <sheetDataSet>
      <sheetData sheetId="0"/>
      <sheetData sheetId="1" refreshError="1">
        <row r="8">
          <cell r="F8">
            <v>16.633333333333333</v>
          </cell>
        </row>
        <row r="13">
          <cell r="F13">
            <v>91.333333333333329</v>
          </cell>
        </row>
        <row r="21">
          <cell r="F21">
            <v>36.266666666666666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Cost of O &amp; O"/>
      <sheetName val="S2groupcode"/>
      <sheetName val="Index"/>
      <sheetName val="Rate Analysis"/>
      <sheetName val="ANAL-PIPE LINE"/>
    </sheetNames>
    <sheetDataSet>
      <sheetData sheetId="0" refreshError="1">
        <row r="9">
          <cell r="C9">
            <v>6.5</v>
          </cell>
        </row>
        <row r="17">
          <cell r="C17">
            <v>25</v>
          </cell>
        </row>
        <row r="18">
          <cell r="C18">
            <v>30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Cover"/>
      <sheetName val="ANALYSIS"/>
    </sheetNames>
    <sheetDataSet>
      <sheetData sheetId="0">
        <row r="9">
          <cell r="B9" t="str">
            <v xml:space="preserve">    Name and Address of the Employer</v>
          </cell>
          <cell r="I9" t="str">
            <v>Name and Designation of the</v>
          </cell>
        </row>
        <row r="10">
          <cell r="I10" t="str">
            <v>Employee</v>
          </cell>
        </row>
        <row r="12">
          <cell r="B12" t="str">
            <v>THE BANK OF NOVA SCOTIA, CANADA</v>
          </cell>
          <cell r="I12" t="str">
            <v>TERRY WATKINS</v>
          </cell>
        </row>
        <row r="13">
          <cell r="B13" t="str">
            <v>DR. GOPAL DAS BHAWAN</v>
          </cell>
          <cell r="I13" t="str">
            <v>SENIOR PROJECT MANAGER</v>
          </cell>
        </row>
        <row r="14">
          <cell r="B14" t="str">
            <v>28, BARAKHAMBA ROAD</v>
          </cell>
        </row>
        <row r="15">
          <cell r="B15" t="str">
            <v xml:space="preserve">    PAN/GIR NO.</v>
          </cell>
          <cell r="E15" t="str">
            <v xml:space="preserve">   TAN</v>
          </cell>
          <cell r="I15" t="str">
            <v>PAN/GIR NO.</v>
          </cell>
        </row>
        <row r="16">
          <cell r="B16" t="str">
            <v>AAACB 1536H</v>
          </cell>
          <cell r="E16" t="str">
            <v>B-3784-E (STI) CRF</v>
          </cell>
          <cell r="I16" t="str">
            <v>AAIPW 4423F</v>
          </cell>
        </row>
        <row r="17">
          <cell r="G17" t="str">
            <v xml:space="preserve">      PERIOD</v>
          </cell>
          <cell r="J17" t="str">
            <v>ASSESSMENT</v>
          </cell>
        </row>
        <row r="18">
          <cell r="B18" t="str">
            <v xml:space="preserve">TDS Circle where Annual Return/Statement under </v>
          </cell>
          <cell r="G18" t="str">
            <v>FROM</v>
          </cell>
          <cell r="I18" t="str">
            <v>TO</v>
          </cell>
          <cell r="J18" t="str">
            <v>YEAR</v>
          </cell>
        </row>
        <row r="19">
          <cell r="B19" t="str">
            <v xml:space="preserve">section 206 is to be filed                   </v>
          </cell>
          <cell r="G19" t="str">
            <v>1 April 2001</v>
          </cell>
          <cell r="I19" t="str">
            <v>31 March 2002</v>
          </cell>
          <cell r="J19" t="str">
            <v>2002-2003</v>
          </cell>
          <cell r="K19">
            <v>0</v>
          </cell>
        </row>
        <row r="22">
          <cell r="B22" t="str">
            <v>DETAILS OF SALARY PAID AND ANY OTHER INCOME AND TAX DEDUCTED</v>
          </cell>
        </row>
        <row r="24">
          <cell r="J24" t="str">
            <v>Rs.</v>
          </cell>
          <cell r="K24" t="str">
            <v>Rs.</v>
          </cell>
        </row>
        <row r="25">
          <cell r="B25" t="str">
            <v>1.</v>
          </cell>
          <cell r="C25" t="str">
            <v xml:space="preserve">GROSS SALARY * </v>
          </cell>
          <cell r="J25">
            <v>9155189.6166619863</v>
          </cell>
        </row>
        <row r="27">
          <cell r="B27" t="str">
            <v>2.</v>
          </cell>
          <cell r="C27" t="str">
            <v>LESS :</v>
          </cell>
          <cell r="D27" t="str">
            <v>Allowance to the extent exempt under</v>
          </cell>
        </row>
        <row r="28">
          <cell r="D28" t="str">
            <v xml:space="preserve">section 10 : </v>
          </cell>
          <cell r="I28">
            <v>0</v>
          </cell>
        </row>
        <row r="30">
          <cell r="B30" t="str">
            <v>3.</v>
          </cell>
          <cell r="C30" t="str">
            <v>BALANCE (1-2)</v>
          </cell>
          <cell r="J30">
            <v>9155189.6166619863</v>
          </cell>
        </row>
        <row r="32">
          <cell r="B32" t="str">
            <v>4.</v>
          </cell>
          <cell r="C32" t="str">
            <v>DEDUCTIONS :</v>
          </cell>
        </row>
        <row r="33">
          <cell r="C33" t="str">
            <v>(a)  Standard deduction</v>
          </cell>
          <cell r="G33">
            <v>0</v>
          </cell>
          <cell r="I33">
            <v>0</v>
          </cell>
        </row>
        <row r="34">
          <cell r="C34" t="str">
            <v>(b)  Entertainment allowance</v>
          </cell>
          <cell r="G34">
            <v>0</v>
          </cell>
        </row>
        <row r="35">
          <cell r="C35" t="str">
            <v>(c)  Tax on Employment</v>
          </cell>
          <cell r="G35">
            <v>0</v>
          </cell>
        </row>
        <row r="37">
          <cell r="B37" t="str">
            <v>5.</v>
          </cell>
          <cell r="C37" t="str">
            <v>AGGREGATE OF 4 (a to c)</v>
          </cell>
          <cell r="I37">
            <v>0</v>
          </cell>
        </row>
        <row r="39">
          <cell r="B39" t="str">
            <v>6.</v>
          </cell>
          <cell r="C39" t="str">
            <v>INCOME CHARGEABLE UNDER</v>
          </cell>
        </row>
        <row r="40">
          <cell r="C40" t="str">
            <v>THE HEAD SALARIES (3-5)</v>
          </cell>
          <cell r="K40">
            <v>9155189.6166619863</v>
          </cell>
        </row>
        <row r="42">
          <cell r="B42" t="str">
            <v>7.</v>
          </cell>
          <cell r="C42" t="str">
            <v>ADD :</v>
          </cell>
          <cell r="D42" t="str">
            <v>Any other income reported by the</v>
          </cell>
        </row>
        <row r="43">
          <cell r="C43" t="str">
            <v>employee</v>
          </cell>
          <cell r="K43">
            <v>0</v>
          </cell>
        </row>
        <row r="45">
          <cell r="B45" t="str">
            <v>8.</v>
          </cell>
          <cell r="C45" t="str">
            <v>GROSS TOTAL INCOME (6+7)</v>
          </cell>
          <cell r="K45">
            <v>9155189.6166619863</v>
          </cell>
        </row>
        <row r="47">
          <cell r="B47" t="str">
            <v>9.</v>
          </cell>
          <cell r="C47" t="str">
            <v>DEDUCTIONS UNDER CHAPTER VI-A</v>
          </cell>
          <cell r="G47" t="str">
            <v>GROSS</v>
          </cell>
          <cell r="I47" t="str">
            <v>QUALIFYING</v>
          </cell>
          <cell r="J47" t="str">
            <v>DEDUCTIBLE</v>
          </cell>
        </row>
        <row r="48">
          <cell r="G48" t="str">
            <v>AMOUNT</v>
          </cell>
          <cell r="I48" t="str">
            <v>AMOUNT</v>
          </cell>
          <cell r="J48" t="str">
            <v>AMOUNT</v>
          </cell>
        </row>
        <row r="50">
          <cell r="C50" t="str">
            <v>(a)</v>
          </cell>
          <cell r="G50" t="str">
            <v>Rs.............</v>
          </cell>
          <cell r="I50" t="str">
            <v>Rs.............</v>
          </cell>
          <cell r="J50" t="str">
            <v>Rs.............</v>
          </cell>
        </row>
        <row r="51">
          <cell r="C51" t="str">
            <v>(b)</v>
          </cell>
          <cell r="G51" t="str">
            <v>Rs.............</v>
          </cell>
          <cell r="I51" t="str">
            <v>Rs.............</v>
          </cell>
          <cell r="J51" t="str">
            <v>Rs.............</v>
          </cell>
        </row>
        <row r="52">
          <cell r="C52" t="str">
            <v>(c)</v>
          </cell>
          <cell r="G52" t="str">
            <v>Rs.............</v>
          </cell>
          <cell r="I52" t="str">
            <v>Rs.............</v>
          </cell>
          <cell r="J52" t="str">
            <v>Rs.............</v>
          </cell>
        </row>
        <row r="53">
          <cell r="C53" t="str">
            <v>(d)</v>
          </cell>
          <cell r="G53" t="str">
            <v>Rs.............</v>
          </cell>
          <cell r="I53" t="str">
            <v>Rs.............</v>
          </cell>
          <cell r="J53" t="str">
            <v>Rs.............</v>
          </cell>
        </row>
        <row r="55">
          <cell r="B55" t="str">
            <v>10.</v>
          </cell>
          <cell r="C55" t="str">
            <v>Aggregate of deductible amount under</v>
          </cell>
          <cell r="K55">
            <v>0</v>
          </cell>
        </row>
        <row r="56">
          <cell r="C56" t="str">
            <v>Chapter VI-A</v>
          </cell>
          <cell r="K56">
            <v>0</v>
          </cell>
        </row>
        <row r="57">
          <cell r="K57">
            <v>0</v>
          </cell>
        </row>
        <row r="58">
          <cell r="B58" t="str">
            <v>11.</v>
          </cell>
          <cell r="C58" t="str">
            <v>TOTAL INCOME (8-10)</v>
          </cell>
          <cell r="E58" t="str">
            <v>(rounded off)</v>
          </cell>
          <cell r="K58">
            <v>9155190</v>
          </cell>
        </row>
        <row r="59">
          <cell r="K59">
            <v>0</v>
          </cell>
        </row>
        <row r="60">
          <cell r="B60" t="str">
            <v>12.</v>
          </cell>
          <cell r="C60" t="str">
            <v>TAX ON TOTAL INCOME</v>
          </cell>
          <cell r="K60">
            <v>2720557</v>
          </cell>
        </row>
        <row r="63">
          <cell r="J63" t="str">
            <v>Rs.</v>
          </cell>
          <cell r="K63" t="str">
            <v>Rs.</v>
          </cell>
        </row>
        <row r="64">
          <cell r="B64" t="str">
            <v>13.</v>
          </cell>
          <cell r="C64" t="str">
            <v>REBATE AND RELIEF UNDER CHAPTER VIII</v>
          </cell>
        </row>
        <row r="66">
          <cell r="G66" t="str">
            <v>GROSS</v>
          </cell>
          <cell r="I66" t="str">
            <v>QUALIFYING</v>
          </cell>
          <cell r="J66" t="str">
            <v>TAX REBATE/</v>
          </cell>
        </row>
        <row r="67">
          <cell r="C67" t="str">
            <v>I.   Under Section 88 (please specify)</v>
          </cell>
          <cell r="G67" t="str">
            <v>AMOUNT</v>
          </cell>
          <cell r="I67" t="str">
            <v>AMOUNT</v>
          </cell>
          <cell r="J67" t="str">
            <v>RELIEF</v>
          </cell>
        </row>
        <row r="69">
          <cell r="C69" t="str">
            <v>(a) LIC</v>
          </cell>
          <cell r="G69" t="str">
            <v xml:space="preserve">Rs. </v>
          </cell>
          <cell r="I69" t="str">
            <v xml:space="preserve">Rs. </v>
          </cell>
        </row>
        <row r="70">
          <cell r="C70" t="str">
            <v>(b) PPF</v>
          </cell>
          <cell r="G70" t="str">
            <v xml:space="preserve">Rs. </v>
          </cell>
          <cell r="I70" t="str">
            <v xml:space="preserve">Rs. </v>
          </cell>
        </row>
        <row r="71">
          <cell r="C71" t="str">
            <v>(c) National Savings Certificates</v>
          </cell>
          <cell r="G71" t="str">
            <v xml:space="preserve">Rs. </v>
          </cell>
          <cell r="I71" t="str">
            <v xml:space="preserve">Rs. </v>
          </cell>
        </row>
        <row r="72">
          <cell r="C72" t="str">
            <v>(d)UTI(s)</v>
          </cell>
          <cell r="G72" t="str">
            <v xml:space="preserve">Rs. </v>
          </cell>
          <cell r="I72" t="str">
            <v xml:space="preserve">Rs. </v>
          </cell>
        </row>
        <row r="73">
          <cell r="C73" t="str">
            <v>(e)</v>
          </cell>
          <cell r="G73" t="str">
            <v xml:space="preserve">Rs. </v>
          </cell>
          <cell r="I73" t="str">
            <v xml:space="preserve">Rs. </v>
          </cell>
        </row>
        <row r="74">
          <cell r="C74" t="str">
            <v>(f)  TOTAL (a) to (e)</v>
          </cell>
          <cell r="G74" t="str">
            <v xml:space="preserve">Rs. </v>
          </cell>
          <cell r="I74" t="str">
            <v xml:space="preserve">Rs. </v>
          </cell>
          <cell r="J74">
            <v>0</v>
          </cell>
        </row>
        <row r="76">
          <cell r="G76" t="str">
            <v>GROSS</v>
          </cell>
          <cell r="I76" t="str">
            <v>QUALIFYING</v>
          </cell>
        </row>
        <row r="77">
          <cell r="C77" t="str">
            <v>II.   Under Section 88A (please specify)</v>
          </cell>
          <cell r="G77" t="str">
            <v>AMOUNT</v>
          </cell>
          <cell r="I77" t="str">
            <v>AMOUNT</v>
          </cell>
        </row>
        <row r="79">
          <cell r="C79" t="str">
            <v>(a)</v>
          </cell>
          <cell r="G79" t="str">
            <v>Rs.............</v>
          </cell>
          <cell r="I79" t="str">
            <v>Rs.............</v>
          </cell>
        </row>
        <row r="80">
          <cell r="C80" t="str">
            <v>(b)</v>
          </cell>
          <cell r="G80" t="str">
            <v>Rs.............</v>
          </cell>
          <cell r="I80" t="str">
            <v>Rs.............</v>
          </cell>
        </row>
        <row r="81">
          <cell r="C81" t="str">
            <v>(c)  TOTAL [(a) + (b)]</v>
          </cell>
          <cell r="G81" t="str">
            <v>Rs.............</v>
          </cell>
          <cell r="I81" t="str">
            <v>Rs.............</v>
          </cell>
          <cell r="J81" t="str">
            <v>Nil</v>
          </cell>
        </row>
        <row r="83">
          <cell r="C83" t="str">
            <v>III.  Under Section 89 (attach details)</v>
          </cell>
          <cell r="J83" t="str">
            <v>Nil</v>
          </cell>
        </row>
        <row r="85">
          <cell r="B85" t="str">
            <v>14.</v>
          </cell>
          <cell r="C85" t="str">
            <v>AGGREGATE OF TAX REBATES</v>
          </cell>
        </row>
        <row r="86">
          <cell r="C86" t="str">
            <v xml:space="preserve">AND RELIEF AT 13 ABOVE </v>
          </cell>
        </row>
        <row r="87">
          <cell r="C87" t="str">
            <v>[I(f) + II(c) + III]</v>
          </cell>
          <cell r="K87">
            <v>0</v>
          </cell>
        </row>
        <row r="89">
          <cell r="B89" t="str">
            <v>15.</v>
          </cell>
          <cell r="C89" t="str">
            <v xml:space="preserve">TAX PAYABLE (12-14) AND </v>
          </cell>
        </row>
        <row r="90">
          <cell r="C90" t="str">
            <v>SURCHARGE THEREON</v>
          </cell>
          <cell r="K90">
            <v>2774968.14</v>
          </cell>
        </row>
        <row r="92">
          <cell r="B92" t="str">
            <v>16.</v>
          </cell>
          <cell r="C92" t="str">
            <v>LESS TAX DEDUCTED AT SOURCE</v>
          </cell>
          <cell r="K92">
            <v>0</v>
          </cell>
        </row>
        <row r="95">
          <cell r="B95" t="str">
            <v>17.</v>
          </cell>
          <cell r="C95" t="str">
            <v>TAX PAYABLE/(REFUNDABLE) (15-16)</v>
          </cell>
          <cell r="K95">
            <v>2774968.14</v>
          </cell>
        </row>
        <row r="98">
          <cell r="B98" t="str">
            <v>DETAILS OF TAX DEDUCTED AND DEPOSITED INTO CENTRAL GOVERNMENT ACCOUNT</v>
          </cell>
        </row>
        <row r="100">
          <cell r="B100" t="str">
            <v>AMOUNT (Rs.)</v>
          </cell>
          <cell r="D100" t="str">
            <v>DATE OF PAYMENT</v>
          </cell>
          <cell r="F100" t="str">
            <v xml:space="preserve">   NAME OF BANK AND BRANCH WHERE TAX DEPOSITED</v>
          </cell>
        </row>
        <row r="117">
          <cell r="C117">
            <v>0</v>
          </cell>
        </row>
        <row r="120">
          <cell r="B120" t="str">
            <v xml:space="preserve">Certified that a sum of Rs. ……………………………………………………………………………………………………………………………………………………………………………………… </v>
          </cell>
        </row>
        <row r="121">
          <cell r="B121" t="str">
            <v>has been deducted and paid to the credit of the Central Government. Further certified that the above information is true and</v>
          </cell>
        </row>
        <row r="122">
          <cell r="B122" t="str">
            <v>correct as per records.</v>
          </cell>
        </row>
        <row r="124">
          <cell r="G124" t="str">
            <v>....................................................................................................</v>
          </cell>
        </row>
        <row r="125">
          <cell r="G125" t="str">
            <v>Signature of the person responsible for deduction of tax</v>
          </cell>
        </row>
        <row r="127">
          <cell r="B127" t="str">
            <v xml:space="preserve">Place: </v>
          </cell>
          <cell r="G127" t="str">
            <v xml:space="preserve">Full Name : </v>
          </cell>
        </row>
        <row r="128">
          <cell r="B128" t="str">
            <v xml:space="preserve">Date:  </v>
          </cell>
          <cell r="G128" t="str">
            <v xml:space="preserve">Designation : </v>
          </cell>
        </row>
        <row r="130">
          <cell r="B130" t="str">
            <v xml:space="preserve">*  See sections 15 and 17 and rule 3. Furnish separate details of value of the perquisites and profits in lieu of or in </v>
          </cell>
        </row>
        <row r="131">
          <cell r="B131" t="str">
            <v>addition to salary or wages.</v>
          </cell>
        </row>
        <row r="134">
          <cell r="B134" t="str">
            <v>As per Income Tax (6th Amendment) Rules, 1991</v>
          </cell>
        </row>
      </sheetData>
      <sheetData sheetId="1"/>
      <sheetData sheetId="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Notes"/>
      <sheetName val="overseas "/>
      <sheetName val="Indian"/>
      <sheetName val="Cover"/>
      <sheetName val="Ann A"/>
      <sheetName val="Ann B"/>
      <sheetName val="ANN C"/>
      <sheetName val="ann D"/>
      <sheetName val="FORM 3"/>
      <sheetName val="Schedule A"/>
      <sheetName val="Schedule B"/>
      <sheetName val="Schedule C"/>
      <sheetName val="Schedule D"/>
      <sheetName val="Schedule E"/>
      <sheetName val="Schedule F "/>
      <sheetName val="Schedule G"/>
      <sheetName val="Schedule  H"/>
      <sheetName val="Ann E"/>
      <sheetName val="New Form 16"/>
      <sheetName val="Form 12BA"/>
      <sheetName val="Ann-Form 12BA"/>
      <sheetName val="Saral (2)"/>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5572690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5572690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5572690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5572690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5572690</v>
          </cell>
        </row>
        <row r="59">
          <cell r="J59">
            <v>0</v>
          </cell>
        </row>
        <row r="60">
          <cell r="A60" t="str">
            <v>12.</v>
          </cell>
          <cell r="B60" t="str">
            <v>TAX ON TOTAL INCOME</v>
          </cell>
          <cell r="J60">
            <v>1645807</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1810387.7000000002</v>
          </cell>
        </row>
        <row r="92">
          <cell r="A92" t="str">
            <v>16.</v>
          </cell>
          <cell r="B92" t="str">
            <v>LESS TAX DEDUCTED AT SOURCE</v>
          </cell>
          <cell r="J92">
            <v>0</v>
          </cell>
        </row>
        <row r="95">
          <cell r="A95" t="str">
            <v>17.</v>
          </cell>
          <cell r="B95" t="str">
            <v>TAX PAYABLE/(REFUNDABLE) (15-16)</v>
          </cell>
          <cell r="J95">
            <v>1810387.7000000002</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Control Page"/>
      <sheetName val="MAINBS1"/>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Direct cost shed A-2 "/>
      <sheetName val="PM-A"/>
      <sheetName val="Lead"/>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Top Sheet"/>
      <sheetName val="Abstract"/>
      <sheetName val="BOQ"/>
      <sheetName val="Plum&amp;FF"/>
      <sheetName val="HVAC"/>
      <sheetName val="Furniture"/>
      <sheetName val="Elec."/>
      <sheetName val="BMS"/>
      <sheetName val="Lifts"/>
      <sheetName val="Major Quantities"/>
      <sheetName val="Analysis_1"/>
      <sheetName val="Basic Rates"/>
      <sheetName val="Equipment Bank"/>
      <sheetName val="RA"/>
      <sheetName val="General Analysis"/>
      <sheetName val="BSR"/>
      <sheetName val="Shuttering_analysis"/>
      <sheetName val="Sheet2"/>
      <sheetName val="EB Charges"/>
      <sheetName val="Finance"/>
      <sheetName val="Manpow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C3">
            <v>300</v>
          </cell>
        </row>
        <row r="6">
          <cell r="C6">
            <v>300</v>
          </cell>
        </row>
        <row r="9">
          <cell r="C9">
            <v>26</v>
          </cell>
        </row>
        <row r="10">
          <cell r="E10">
            <v>333.33333333333331</v>
          </cell>
        </row>
        <row r="12">
          <cell r="E12">
            <v>871.47333333333336</v>
          </cell>
        </row>
        <row r="18">
          <cell r="C18">
            <v>300</v>
          </cell>
        </row>
        <row r="19">
          <cell r="C19">
            <v>1333.3333333333333</v>
          </cell>
        </row>
        <row r="21">
          <cell r="C21">
            <v>269</v>
          </cell>
        </row>
        <row r="22">
          <cell r="C22">
            <v>510.23225806451615</v>
          </cell>
        </row>
        <row r="23">
          <cell r="C23">
            <v>448.05149999999998</v>
          </cell>
        </row>
        <row r="29">
          <cell r="C29">
            <v>16</v>
          </cell>
        </row>
        <row r="30">
          <cell r="C30">
            <v>0.33333333333333331</v>
          </cell>
        </row>
        <row r="31">
          <cell r="C31">
            <v>6</v>
          </cell>
        </row>
        <row r="32">
          <cell r="C32">
            <v>0.25</v>
          </cell>
        </row>
        <row r="33">
          <cell r="C33">
            <v>0.59020000000000006</v>
          </cell>
        </row>
        <row r="34">
          <cell r="C34">
            <v>12</v>
          </cell>
        </row>
        <row r="35">
          <cell r="C35">
            <v>11.25</v>
          </cell>
        </row>
        <row r="36">
          <cell r="C36">
            <v>5</v>
          </cell>
        </row>
        <row r="37">
          <cell r="C37">
            <v>20</v>
          </cell>
        </row>
        <row r="38">
          <cell r="C38">
            <v>12</v>
          </cell>
        </row>
        <row r="39">
          <cell r="C39">
            <v>2.6558999999999999</v>
          </cell>
        </row>
      </sheetData>
      <sheetData sheetId="13" refreshError="1"/>
      <sheetData sheetId="14" refreshError="1">
        <row r="51">
          <cell r="F51">
            <v>3586.9267239999999</v>
          </cell>
          <cell r="J51">
            <v>3323.0124080000001</v>
          </cell>
          <cell r="L51">
            <v>3118.3599513333338</v>
          </cell>
          <cell r="V51">
            <v>3908.2053559999999</v>
          </cell>
        </row>
        <row r="115">
          <cell r="G115">
            <v>3010.65</v>
          </cell>
        </row>
      </sheetData>
      <sheetData sheetId="15" refreshError="1">
        <row r="49">
          <cell r="M49">
            <v>43.878540383333338</v>
          </cell>
        </row>
        <row r="228">
          <cell r="K228">
            <v>303.40987407640898</v>
          </cell>
          <cell r="L228">
            <v>87.254524376477789</v>
          </cell>
        </row>
        <row r="378">
          <cell r="G378">
            <v>1921.8333333333333</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ER - 1(1)"/>
      <sheetName val="SUMMARY"/>
    </sheetNames>
    <sheetDataSet>
      <sheetData sheetId="0" refreshError="1">
        <row r="1">
          <cell r="A1" t="str">
            <v>LARSEN &amp; TOUBRO LIMITED, ECC-CONSTRUCTION GROUP</v>
          </cell>
        </row>
        <row r="2">
          <cell r="A2"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20">
          <cell r="A20" t="str">
            <v>2.0 Continous loads</v>
          </cell>
        </row>
        <row r="22">
          <cell r="A22" t="str">
            <v>2.1  33 kV System</v>
          </cell>
        </row>
        <row r="23">
          <cell r="C23" t="str">
            <v>Relay/Eqpt. Ref</v>
          </cell>
          <cell r="D23" t="str">
            <v xml:space="preserve">Continuous Load </v>
          </cell>
        </row>
        <row r="24">
          <cell r="D24" t="str">
            <v>(CL in watts)</v>
          </cell>
        </row>
        <row r="26">
          <cell r="A26" t="str">
            <v>I  OHL feeder:-</v>
          </cell>
        </row>
        <row r="28">
          <cell r="A28" t="str">
            <v>1) GIS</v>
          </cell>
        </row>
        <row r="29">
          <cell r="A29" t="str">
            <v>Bay control unit</v>
          </cell>
          <cell r="D29">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6">
          <cell r="A46" t="str">
            <v>Total load</v>
          </cell>
          <cell r="D46">
            <v>80.25</v>
          </cell>
        </row>
        <row r="48">
          <cell r="A48" t="str">
            <v>II  33/11kV Trafo.feeder:-</v>
          </cell>
        </row>
        <row r="50">
          <cell r="A50" t="str">
            <v>1) GIS</v>
          </cell>
        </row>
        <row r="51">
          <cell r="A51" t="str">
            <v>Bay control unit</v>
          </cell>
          <cell r="D51">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70">
          <cell r="A70" t="str">
            <v>Total load</v>
          </cell>
          <cell r="D70">
            <v>94.25</v>
          </cell>
        </row>
        <row r="72">
          <cell r="A72" t="str">
            <v>III  Bus section, riser and measuring panel :-</v>
          </cell>
        </row>
        <row r="74">
          <cell r="A74" t="str">
            <v>1) GIS</v>
          </cell>
        </row>
        <row r="75">
          <cell r="A75" t="str">
            <v>Bay control unit</v>
          </cell>
          <cell r="D75">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9">
          <cell r="A89" t="str">
            <v>Total load</v>
          </cell>
          <cell r="D89">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7">
          <cell r="A97" t="str">
            <v>Total load</v>
          </cell>
          <cell r="D97">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3">
          <cell r="A103" t="str">
            <v>Total load</v>
          </cell>
          <cell r="D103">
            <v>5</v>
          </cell>
        </row>
        <row r="105">
          <cell r="A105"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5">
          <cell r="A115" t="str">
            <v>Total load</v>
          </cell>
          <cell r="D115">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5">
          <cell r="A125" t="str">
            <v>Total load</v>
          </cell>
          <cell r="D125">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4">
          <cell r="A134" t="str">
            <v>Total load</v>
          </cell>
          <cell r="D134">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3">
          <cell r="A143" t="str">
            <v>Total load</v>
          </cell>
          <cell r="D143">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4">
          <cell r="A154" t="str">
            <v>Total load</v>
          </cell>
          <cell r="D154">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3">
          <cell r="A163" t="str">
            <v>Total load</v>
          </cell>
          <cell r="D163">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5">
          <cell r="A175" t="str">
            <v>Total load</v>
          </cell>
          <cell r="D175">
            <v>28.15</v>
          </cell>
        </row>
        <row r="177">
          <cell r="A177"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5">
          <cell r="A185" t="str">
            <v>Total load</v>
          </cell>
          <cell r="D185">
            <v>29.5</v>
          </cell>
        </row>
        <row r="187">
          <cell r="A187" t="str">
            <v>2.3  DC System</v>
          </cell>
        </row>
        <row r="189">
          <cell r="A189" t="str">
            <v>Battery charger &amp; DCDB :-</v>
          </cell>
        </row>
        <row r="190">
          <cell r="A190" t="str">
            <v>Auxiliary relay</v>
          </cell>
          <cell r="D190">
            <v>5</v>
          </cell>
        </row>
        <row r="191">
          <cell r="A191" t="str">
            <v>Indicating lamp (3*2W)</v>
          </cell>
          <cell r="D191">
            <v>6</v>
          </cell>
        </row>
        <row r="193">
          <cell r="A193" t="str">
            <v>Total load</v>
          </cell>
          <cell r="D193">
            <v>11</v>
          </cell>
        </row>
        <row r="195">
          <cell r="A195" t="str">
            <v>2.4  Trafo. OLTC</v>
          </cell>
        </row>
        <row r="197">
          <cell r="A197" t="str">
            <v>AVR relay</v>
          </cell>
          <cell r="D197">
            <v>10</v>
          </cell>
        </row>
        <row r="198">
          <cell r="A198" t="str">
            <v>Indicating lamp (5*2W)</v>
          </cell>
          <cell r="D198">
            <v>10</v>
          </cell>
        </row>
        <row r="200">
          <cell r="A200" t="str">
            <v>Total load</v>
          </cell>
          <cell r="D200">
            <v>20</v>
          </cell>
        </row>
        <row r="202">
          <cell r="A202" t="str">
            <v>2.5  LVAC Panel</v>
          </cell>
        </row>
        <row r="204">
          <cell r="A204" t="str">
            <v>Stand by Earthfault Relay (2nos.)</v>
          </cell>
          <cell r="D204">
            <v>10</v>
          </cell>
        </row>
        <row r="205">
          <cell r="A205" t="str">
            <v>Indicating lamp (3*2W)</v>
          </cell>
          <cell r="D205">
            <v>6</v>
          </cell>
        </row>
        <row r="207">
          <cell r="A207" t="str">
            <v>Total load</v>
          </cell>
          <cell r="D207">
            <v>16</v>
          </cell>
        </row>
        <row r="209">
          <cell r="A209" t="str">
            <v>THE DC LOADS OF LDC ARE MET BY THE 48V DC (FUTURE) BATTERY.</v>
          </cell>
        </row>
        <row r="211">
          <cell r="A211"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7">
          <cell r="A217">
            <v>1</v>
          </cell>
          <cell r="B217" t="str">
            <v>33 kV OHL Feeder</v>
          </cell>
          <cell r="E217">
            <v>80.25</v>
          </cell>
          <cell r="G217">
            <v>5</v>
          </cell>
          <cell r="I217">
            <v>401.25</v>
          </cell>
        </row>
        <row r="219">
          <cell r="A219">
            <v>2</v>
          </cell>
          <cell r="B219" t="str">
            <v>33/11 kV Trafo. Feeder</v>
          </cell>
          <cell r="E219">
            <v>94.25</v>
          </cell>
          <cell r="G219">
            <v>3</v>
          </cell>
          <cell r="I219">
            <v>282.75</v>
          </cell>
        </row>
        <row r="220">
          <cell r="B220" t="str">
            <v>(33 kV side)</v>
          </cell>
        </row>
        <row r="222">
          <cell r="A222">
            <v>3</v>
          </cell>
          <cell r="B222" t="str">
            <v>33 kV Bus section , riser</v>
          </cell>
          <cell r="E222">
            <v>63.25</v>
          </cell>
          <cell r="G222">
            <v>1</v>
          </cell>
          <cell r="I222">
            <v>63.25</v>
          </cell>
        </row>
        <row r="223">
          <cell r="B223" t="str">
            <v>and measuring panel</v>
          </cell>
        </row>
        <row r="225">
          <cell r="A225">
            <v>4</v>
          </cell>
          <cell r="B225" t="str">
            <v>Busbar protection panel</v>
          </cell>
          <cell r="E225">
            <v>10.9</v>
          </cell>
          <cell r="G225">
            <v>1</v>
          </cell>
          <cell r="I225">
            <v>10.9</v>
          </cell>
        </row>
        <row r="227">
          <cell r="A227">
            <v>5</v>
          </cell>
          <cell r="B227" t="str">
            <v>Synchronising panel</v>
          </cell>
          <cell r="E227">
            <v>5</v>
          </cell>
          <cell r="G227">
            <v>1</v>
          </cell>
          <cell r="I227">
            <v>5</v>
          </cell>
        </row>
        <row r="229">
          <cell r="A229">
            <v>6</v>
          </cell>
          <cell r="B229" t="str">
            <v>33 kV trafo. feeder (11 kV side)</v>
          </cell>
          <cell r="E229">
            <v>27.5</v>
          </cell>
          <cell r="G229">
            <v>3</v>
          </cell>
          <cell r="I229">
            <v>82.5</v>
          </cell>
        </row>
        <row r="231">
          <cell r="A231">
            <v>7</v>
          </cell>
          <cell r="B231" t="str">
            <v>11 kV Bus riser and measuring  panel</v>
          </cell>
          <cell r="E231">
            <v>39.5</v>
          </cell>
          <cell r="G231">
            <v>2</v>
          </cell>
          <cell r="I231">
            <v>79</v>
          </cell>
        </row>
        <row r="233">
          <cell r="A233">
            <v>8</v>
          </cell>
          <cell r="B233" t="str">
            <v>11 kV measuring panel</v>
          </cell>
          <cell r="E233">
            <v>39.5</v>
          </cell>
          <cell r="G233">
            <v>1</v>
          </cell>
          <cell r="I233">
            <v>39.5</v>
          </cell>
        </row>
        <row r="235">
          <cell r="A235">
            <v>9</v>
          </cell>
          <cell r="B235" t="str">
            <v>11 kV Bus section panel</v>
          </cell>
          <cell r="E235">
            <v>27.5</v>
          </cell>
          <cell r="G235">
            <v>2</v>
          </cell>
          <cell r="I235">
            <v>55</v>
          </cell>
        </row>
        <row r="237">
          <cell r="A237">
            <v>10</v>
          </cell>
          <cell r="B237" t="str">
            <v>Station aux. trafo panel</v>
          </cell>
          <cell r="E237">
            <v>32.5</v>
          </cell>
          <cell r="G237">
            <v>2</v>
          </cell>
          <cell r="I237">
            <v>65</v>
          </cell>
        </row>
        <row r="239">
          <cell r="A239">
            <v>11</v>
          </cell>
          <cell r="B239" t="str">
            <v>11 kV cable feeder</v>
          </cell>
          <cell r="E239">
            <v>32.5</v>
          </cell>
          <cell r="G239">
            <v>18</v>
          </cell>
          <cell r="I239">
            <v>585</v>
          </cell>
        </row>
        <row r="241">
          <cell r="A241">
            <v>12</v>
          </cell>
          <cell r="B241" t="str">
            <v>11 kV Bus interconnector panel</v>
          </cell>
          <cell r="E241">
            <v>28.15</v>
          </cell>
          <cell r="G241">
            <v>2</v>
          </cell>
          <cell r="I241">
            <v>56.3</v>
          </cell>
        </row>
        <row r="243">
          <cell r="A243">
            <v>13</v>
          </cell>
          <cell r="B243" t="str">
            <v xml:space="preserve">DC System (Battery, Battery </v>
          </cell>
          <cell r="E243">
            <v>11</v>
          </cell>
          <cell r="G243">
            <v>2</v>
          </cell>
          <cell r="I243">
            <v>22</v>
          </cell>
        </row>
        <row r="244">
          <cell r="B244" t="str">
            <v>charger &amp; DCDB)</v>
          </cell>
        </row>
        <row r="246">
          <cell r="A246">
            <v>14</v>
          </cell>
          <cell r="B246" t="str">
            <v>Trafo OLTC</v>
          </cell>
          <cell r="E246">
            <v>20</v>
          </cell>
          <cell r="G246">
            <v>3</v>
          </cell>
          <cell r="I246">
            <v>60</v>
          </cell>
        </row>
        <row r="248">
          <cell r="A248">
            <v>15</v>
          </cell>
          <cell r="B248" t="str">
            <v>LVAC Panel</v>
          </cell>
          <cell r="E248">
            <v>16</v>
          </cell>
          <cell r="G248">
            <v>1</v>
          </cell>
          <cell r="I248">
            <v>16</v>
          </cell>
        </row>
        <row r="250">
          <cell r="A250" t="str">
            <v>Total continuous load</v>
          </cell>
          <cell r="H250" t="str">
            <v>=</v>
          </cell>
          <cell r="I250">
            <v>1823.45</v>
          </cell>
          <cell r="J250" t="str">
            <v>Watts</v>
          </cell>
        </row>
        <row r="252">
          <cell r="A252" t="str">
            <v>Continuous load in Amperes</v>
          </cell>
          <cell r="H252" t="str">
            <v>=</v>
          </cell>
          <cell r="I252">
            <v>1823.45</v>
          </cell>
          <cell r="J252" t="str">
            <v>/99</v>
          </cell>
        </row>
        <row r="254">
          <cell r="H254" t="str">
            <v>=</v>
          </cell>
          <cell r="I254">
            <v>18.418686868686869</v>
          </cell>
          <cell r="J254" t="str">
            <v>A</v>
          </cell>
        </row>
        <row r="255">
          <cell r="A255" t="str">
            <v>3.0 Momentary tripping load</v>
          </cell>
        </row>
        <row r="257">
          <cell r="A257" t="str">
            <v>Momentary tripping load per 33kV CB</v>
          </cell>
          <cell r="F257" t="str">
            <v>=</v>
          </cell>
          <cell r="G257">
            <v>250</v>
          </cell>
          <cell r="H257" t="str">
            <v>Watts</v>
          </cell>
        </row>
        <row r="259">
          <cell r="A259" t="str">
            <v>Maximum No. of breakers in33Kv busbar protection Zone</v>
          </cell>
          <cell r="F259" t="str">
            <v>=</v>
          </cell>
          <cell r="G259">
            <v>5</v>
          </cell>
        </row>
        <row r="261">
          <cell r="A261" t="str">
            <v>Momentary tripping load of one busbar protection zone</v>
          </cell>
          <cell r="F261" t="str">
            <v>=</v>
          </cell>
          <cell r="G261">
            <v>1250</v>
          </cell>
          <cell r="H261" t="str">
            <v>Watts</v>
          </cell>
        </row>
        <row r="263">
          <cell r="A263" t="str">
            <v>Annunciation window load ( 2 Windows + 1 Hooter considered)</v>
          </cell>
          <cell r="F263" t="str">
            <v>=</v>
          </cell>
          <cell r="G263">
            <v>50</v>
          </cell>
          <cell r="H263" t="str">
            <v>Watts</v>
          </cell>
        </row>
        <row r="265">
          <cell r="A265" t="str">
            <v>Total Tripping load</v>
          </cell>
          <cell r="F265" t="str">
            <v>=</v>
          </cell>
          <cell r="G265">
            <v>1300</v>
          </cell>
          <cell r="H265" t="str">
            <v>Watts</v>
          </cell>
        </row>
        <row r="267">
          <cell r="F267" t="str">
            <v>=</v>
          </cell>
          <cell r="G267">
            <v>13.131313131313131</v>
          </cell>
          <cell r="H267" t="str">
            <v>A</v>
          </cell>
        </row>
        <row r="269">
          <cell r="A269" t="str">
            <v>Tripping time = 1 sec</v>
          </cell>
        </row>
        <row r="272">
          <cell r="A272" t="str">
            <v>1.    Since the operation of tripping relay and trip coil is serial, the maximum load among them</v>
          </cell>
        </row>
        <row r="273">
          <cell r="A273" t="str">
            <v>(i.e trip coil load) is considered for calculation.</v>
          </cell>
        </row>
        <row r="275">
          <cell r="A275" t="str">
            <v>4.0  Momentary closing load</v>
          </cell>
        </row>
        <row r="277">
          <cell r="A277" t="str">
            <v xml:space="preserve">Momentary closing load per 33kV CB .  </v>
          </cell>
          <cell r="F277" t="str">
            <v>=</v>
          </cell>
          <cell r="G277">
            <v>250</v>
          </cell>
          <cell r="H277" t="str">
            <v>Watts</v>
          </cell>
        </row>
        <row r="279">
          <cell r="F279" t="str">
            <v>=</v>
          </cell>
          <cell r="G279">
            <v>2.5252525252525251</v>
          </cell>
          <cell r="H279" t="str">
            <v>A</v>
          </cell>
        </row>
        <row r="280">
          <cell r="A280" t="str">
            <v>One minute duration of this load is considered to account for closing operation of all breakers</v>
          </cell>
        </row>
        <row r="282">
          <cell r="A282" t="str">
            <v>5.0  CB closing spring Charging Load</v>
          </cell>
        </row>
        <row r="284">
          <cell r="A284" t="str">
            <v xml:space="preserve">CB Motor rating </v>
          </cell>
          <cell r="F284" t="str">
            <v>=</v>
          </cell>
          <cell r="G284">
            <v>200</v>
          </cell>
          <cell r="H284" t="str">
            <v xml:space="preserve">Watts   </v>
          </cell>
        </row>
        <row r="286">
          <cell r="A286" t="str">
            <v>Max.no. of CBs in one 33kV bus section</v>
          </cell>
          <cell r="F286" t="str">
            <v>=</v>
          </cell>
          <cell r="G286">
            <v>5</v>
          </cell>
        </row>
        <row r="288">
          <cell r="A288" t="str">
            <v>Total spring charging load</v>
          </cell>
          <cell r="F288" t="str">
            <v>=</v>
          </cell>
          <cell r="G288">
            <v>1000</v>
          </cell>
          <cell r="H288" t="str">
            <v>Watts      =</v>
          </cell>
          <cell r="I288">
            <v>10.1010101010101</v>
          </cell>
          <cell r="J288" t="str">
            <v>A</v>
          </cell>
        </row>
        <row r="290">
          <cell r="A290" t="str">
            <v xml:space="preserve">Spring Charging Duration </v>
          </cell>
          <cell r="F290" t="str">
            <v>=</v>
          </cell>
          <cell r="G290">
            <v>30</v>
          </cell>
          <cell r="H290" t="str">
            <v>Sec.</v>
          </cell>
        </row>
        <row r="293">
          <cell r="A293" t="str">
            <v>6.0 Disconnector closing spring Charging Load</v>
          </cell>
        </row>
        <row r="295">
          <cell r="A295" t="str">
            <v>Disconnector motor rating</v>
          </cell>
          <cell r="F295" t="str">
            <v>=</v>
          </cell>
          <cell r="G295">
            <v>200</v>
          </cell>
          <cell r="H295" t="str">
            <v xml:space="preserve">Watts   </v>
          </cell>
        </row>
        <row r="297">
          <cell r="A297" t="str">
            <v>Max.no. of disconnectors in one 33kV bus section</v>
          </cell>
          <cell r="F297" t="str">
            <v>=</v>
          </cell>
          <cell r="G297">
            <v>6</v>
          </cell>
        </row>
        <row r="299">
          <cell r="A299" t="str">
            <v>Total spring charging load</v>
          </cell>
          <cell r="F299" t="str">
            <v>=</v>
          </cell>
          <cell r="G299">
            <v>1200</v>
          </cell>
          <cell r="H299" t="str">
            <v>Watts      =</v>
          </cell>
          <cell r="I299">
            <v>12.121212121212121</v>
          </cell>
          <cell r="J299" t="str">
            <v>A</v>
          </cell>
        </row>
        <row r="301">
          <cell r="A301" t="str">
            <v xml:space="preserve">Spring Charging Duration </v>
          </cell>
          <cell r="F301" t="str">
            <v>=</v>
          </cell>
          <cell r="G301">
            <v>30</v>
          </cell>
          <cell r="H301" t="str">
            <v>Sec.</v>
          </cell>
        </row>
        <row r="304">
          <cell r="A304" t="str">
            <v>7.0 Emergency Lighting Load</v>
          </cell>
          <cell r="F304" t="str">
            <v>=</v>
          </cell>
          <cell r="G304">
            <v>1000</v>
          </cell>
          <cell r="H304" t="str">
            <v xml:space="preserve">Watts    = </v>
          </cell>
          <cell r="I304">
            <v>10.1010101010101</v>
          </cell>
          <cell r="J304" t="str">
            <v>A</v>
          </cell>
        </row>
        <row r="307">
          <cell r="A307" t="str">
            <v>8.0 Load Cycle</v>
          </cell>
        </row>
        <row r="309">
          <cell r="A309" t="str">
            <v>Duration</v>
          </cell>
          <cell r="B309" t="str">
            <v xml:space="preserve">Load description </v>
          </cell>
          <cell r="H309" t="str">
            <v>Load in Amperes</v>
          </cell>
        </row>
        <row r="311">
          <cell r="A311" t="str">
            <v>1 second</v>
          </cell>
          <cell r="B311" t="str">
            <v>CB Tripping load + Continuous load + Emergency lighting load</v>
          </cell>
          <cell r="I311">
            <v>41.651010101010101</v>
          </cell>
        </row>
        <row r="313">
          <cell r="A313" t="str">
            <v>360 minutes</v>
          </cell>
          <cell r="B313" t="str">
            <v>Continuous load + Emergency lighting load</v>
          </cell>
          <cell r="I313">
            <v>28.51969696969697</v>
          </cell>
        </row>
        <row r="315">
          <cell r="A315" t="str">
            <v>240 minutes</v>
          </cell>
          <cell r="B315" t="str">
            <v>Continuous load</v>
          </cell>
          <cell r="I315">
            <v>18.418686868686869</v>
          </cell>
        </row>
        <row r="317">
          <cell r="A317" t="str">
            <v>1 minute</v>
          </cell>
          <cell r="B317" t="str">
            <v>Continuous load + CB Closing load</v>
          </cell>
          <cell r="I317">
            <v>20.943939393939395</v>
          </cell>
        </row>
        <row r="319">
          <cell r="A319" t="str">
            <v>30 seconds</v>
          </cell>
          <cell r="B319" t="str">
            <v>Continuous load + CB closing Spring charging load</v>
          </cell>
          <cell r="I319">
            <v>28.51969696969697</v>
          </cell>
        </row>
        <row r="321">
          <cell r="A321" t="str">
            <v>1 second</v>
          </cell>
          <cell r="B321" t="str">
            <v>Continuous load + CB Tripping load</v>
          </cell>
          <cell r="I321">
            <v>31.55</v>
          </cell>
        </row>
        <row r="323">
          <cell r="A323" t="str">
            <v>1 minute</v>
          </cell>
          <cell r="B323" t="str">
            <v>Continuous load + CB Closing load</v>
          </cell>
          <cell r="I323">
            <v>20.943939393939395</v>
          </cell>
        </row>
        <row r="325">
          <cell r="A325" t="str">
            <v>30 seconds</v>
          </cell>
          <cell r="B325" t="str">
            <v>Continuous load + CB closing Spring charging load</v>
          </cell>
          <cell r="I325">
            <v>28.51969696969697</v>
          </cell>
        </row>
        <row r="327">
          <cell r="A327" t="str">
            <v>1 second</v>
          </cell>
          <cell r="B327" t="str">
            <v>Continuous load + CB Tripping load</v>
          </cell>
          <cell r="I327">
            <v>31.55</v>
          </cell>
        </row>
        <row r="329">
          <cell r="A329" t="str">
            <v>30 seconds</v>
          </cell>
          <cell r="B329" t="str">
            <v>Continuous load + Disconnector closing Spring charging load</v>
          </cell>
          <cell r="I329">
            <v>30.53989898989899</v>
          </cell>
        </row>
      </sheetData>
      <sheetData sheetId="1"/>
      <sheetData sheetId="2"/>
      <sheetData sheetId="3"/>
      <sheetData sheetId="4" refreshError="1"/>
      <sheetData sheetId="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T"/>
      <sheetName val="DSLP"/>
    </sheetNames>
    <sheetDataSet>
      <sheetData sheetId="0"/>
      <sheetData sheetId="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Sheet1"/>
      <sheetName val="oH(Str+finhrhing)"/>
      <sheetName val="Manpnwer"/>
      <sheetName val="Measurment"/>
      <sheetName val="A.O.R."/>
      <sheetName val="Det_Des"/>
      <sheetName val="Abs PMRL"/>
      <sheetName val="BM"/>
    </sheetNames>
    <sheetDataSet>
      <sheetData sheetId="0" refreshError="1"/>
      <sheetData sheetId="1" refreshError="1">
        <row r="309">
          <cell r="J309">
            <v>18938673.800000001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 val="Uls"/>
      <sheetName val="CL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5">
          <cell r="B5" t="str">
            <v>Bricks</v>
          </cell>
        </row>
        <row r="6">
          <cell r="B6" t="str">
            <v>Cement</v>
          </cell>
        </row>
        <row r="7">
          <cell r="B7" t="str">
            <v>Coarse Sand</v>
          </cell>
        </row>
        <row r="8">
          <cell r="B8" t="str">
            <v>Fine Sand</v>
          </cell>
        </row>
        <row r="9">
          <cell r="B9" t="str">
            <v>Fuel Wood</v>
          </cell>
        </row>
        <row r="10">
          <cell r="B10" t="str">
            <v>Kerosine Oil</v>
          </cell>
        </row>
        <row r="11">
          <cell r="B11" t="str">
            <v>lead</v>
          </cell>
        </row>
        <row r="12">
          <cell r="B12" t="str">
            <v>Reinforcement steel</v>
          </cell>
        </row>
        <row r="13">
          <cell r="B13" t="str">
            <v>Spun Yarn</v>
          </cell>
        </row>
        <row r="14">
          <cell r="B14" t="str">
            <v>Stone Aggregate 10 mm nominal size</v>
          </cell>
        </row>
        <row r="15">
          <cell r="B15" t="str">
            <v>Stone Aggregate 20 mm nominal size</v>
          </cell>
        </row>
        <row r="16">
          <cell r="B16" t="str">
            <v>Stone Aggregate 40 mm nominal size</v>
          </cell>
        </row>
        <row r="17">
          <cell r="B17" t="str">
            <v>Structural Steel</v>
          </cell>
        </row>
      </sheetData>
      <sheetData sheetId="24"/>
      <sheetData sheetId="25"/>
      <sheetData sheetId="26"/>
      <sheetData sheetId="27"/>
      <sheetData sheetId="28"/>
      <sheetData sheetId="29"/>
      <sheetData sheetId="30"/>
      <sheetData sheetId="31"/>
      <sheetData sheetId="32"/>
      <sheetData sheetId="33"/>
      <sheetData sheetId="34">
        <row r="4">
          <cell r="B4" t="str">
            <v>Bandhani</v>
          </cell>
        </row>
        <row r="5">
          <cell r="B5" t="str">
            <v>Beldar</v>
          </cell>
        </row>
        <row r="6">
          <cell r="B6" t="str">
            <v>Beldar-trenching &amp; refilling</v>
          </cell>
        </row>
        <row r="7">
          <cell r="B7" t="str">
            <v>Bhisti</v>
          </cell>
        </row>
        <row r="8">
          <cell r="B8" t="str">
            <v>Black Smith 1st class</v>
          </cell>
        </row>
        <row r="9">
          <cell r="B9" t="str">
            <v>Carpentar 1st class</v>
          </cell>
        </row>
        <row r="10">
          <cell r="B10" t="str">
            <v>Carpentar 2nd class</v>
          </cell>
        </row>
        <row r="11">
          <cell r="B11" t="str">
            <v>Coolie</v>
          </cell>
        </row>
        <row r="12">
          <cell r="B12" t="str">
            <v>Fitter</v>
          </cell>
        </row>
        <row r="13">
          <cell r="B13" t="str">
            <v>Fitter 2nd class</v>
          </cell>
        </row>
        <row r="14">
          <cell r="B14" t="str">
            <v>Helper</v>
          </cell>
        </row>
        <row r="15">
          <cell r="B15" t="str">
            <v>Mason-I</v>
          </cell>
        </row>
        <row r="16">
          <cell r="B16" t="str">
            <v>Mason-II</v>
          </cell>
        </row>
        <row r="17">
          <cell r="B17" t="str">
            <v>Mate</v>
          </cell>
        </row>
        <row r="18">
          <cell r="B18" t="str">
            <v>Mistry</v>
          </cell>
        </row>
        <row r="19">
          <cell r="B19" t="str">
            <v>Plumber</v>
          </cell>
        </row>
        <row r="20">
          <cell r="B20" t="str">
            <v>Some other</v>
          </cell>
        </row>
      </sheetData>
      <sheetData sheetId="35"/>
      <sheetData sheetId="36"/>
      <sheetData sheetId="37" refreshError="1"/>
      <sheetData sheetId="38"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p&amp;m"/>
      <sheetName val="Sheet1"/>
      <sheetName val="Load Details(B2)"/>
      <sheetName val="C &amp; G RHS"/>
      <sheetName val="Abt Foundation "/>
      <sheetName val="pier Foundation"/>
      <sheetName val="Abstract of cost"/>
      <sheetName val="LABOUR RATE"/>
      <sheetName val="Material Rate"/>
      <sheetName val="AoR Finishing"/>
      <sheetName val="Cleaning &amp; Grubbing"/>
      <sheetName val="PRECAST lightconc-II"/>
      <sheetName val="PL"/>
      <sheetName val="BOQ -Block A"/>
      <sheetName val="GF Columns"/>
      <sheetName val="Final"/>
      <sheetName val="Summary-Price_New"/>
      <sheetName val="Sheet3"/>
      <sheetName val="AN-2K"/>
      <sheetName val="Switch V16"/>
      <sheetName val="Detail"/>
      <sheetName val=" Type III"/>
      <sheetName val="temp - raina"/>
      <sheetName val="MECHANICAL MIXING TANK"/>
      <sheetName val="Valves"/>
      <sheetName val="MS Rates"/>
    </sheetNames>
    <sheetDataSet>
      <sheetData sheetId="0" refreshError="1">
        <row r="2">
          <cell r="A2">
            <v>0.01</v>
          </cell>
          <cell r="B2">
            <v>0.31</v>
          </cell>
          <cell r="C2">
            <v>7.0000000000000007E-2</v>
          </cell>
        </row>
        <row r="3">
          <cell r="A3">
            <v>0.02</v>
          </cell>
          <cell r="B3">
            <v>0.39</v>
          </cell>
          <cell r="C3">
            <v>0.1</v>
          </cell>
        </row>
        <row r="4">
          <cell r="A4">
            <v>0.03</v>
          </cell>
          <cell r="B4">
            <v>0.44</v>
          </cell>
          <cell r="C4">
            <v>0.12</v>
          </cell>
        </row>
        <row r="5">
          <cell r="A5">
            <v>0.04</v>
          </cell>
          <cell r="B5">
            <v>0.48</v>
          </cell>
          <cell r="C5">
            <v>0.14000000000000001</v>
          </cell>
          <cell r="E5">
            <v>0</v>
          </cell>
          <cell r="F5">
            <v>0</v>
          </cell>
          <cell r="G5">
            <v>0</v>
          </cell>
        </row>
        <row r="6">
          <cell r="A6">
            <v>0.05</v>
          </cell>
          <cell r="B6">
            <v>0.51</v>
          </cell>
          <cell r="C6">
            <v>0.15</v>
          </cell>
          <cell r="E6">
            <v>6</v>
          </cell>
          <cell r="F6">
            <v>14</v>
          </cell>
          <cell r="G6">
            <v>2.6</v>
          </cell>
        </row>
        <row r="7">
          <cell r="A7">
            <v>6.0000000000000005E-2</v>
          </cell>
          <cell r="B7">
            <v>0.54</v>
          </cell>
          <cell r="C7">
            <v>0.17</v>
          </cell>
          <cell r="E7">
            <v>12</v>
          </cell>
          <cell r="F7">
            <v>28</v>
          </cell>
          <cell r="G7">
            <v>2.9</v>
          </cell>
        </row>
        <row r="8">
          <cell r="A8">
            <v>7.0000000000000007E-2</v>
          </cell>
          <cell r="B8">
            <v>0.56999999999999995</v>
          </cell>
          <cell r="C8">
            <v>0.18</v>
          </cell>
          <cell r="E8">
            <v>18</v>
          </cell>
          <cell r="F8">
            <v>42</v>
          </cell>
          <cell r="G8">
            <v>3.2</v>
          </cell>
        </row>
        <row r="9">
          <cell r="A9">
            <v>0.08</v>
          </cell>
          <cell r="B9">
            <v>0.59</v>
          </cell>
          <cell r="C9">
            <v>0.19</v>
          </cell>
          <cell r="E9">
            <v>24</v>
          </cell>
          <cell r="F9">
            <v>56</v>
          </cell>
          <cell r="G9">
            <v>3.36</v>
          </cell>
        </row>
        <row r="10">
          <cell r="A10">
            <v>0.09</v>
          </cell>
          <cell r="B10">
            <v>0.62</v>
          </cell>
          <cell r="C10">
            <v>0.2</v>
          </cell>
          <cell r="E10">
            <v>30</v>
          </cell>
          <cell r="F10">
            <v>70</v>
          </cell>
          <cell r="G10">
            <v>3.53</v>
          </cell>
        </row>
        <row r="11">
          <cell r="A11">
            <v>9.9999999999999992E-2</v>
          </cell>
          <cell r="B11">
            <v>0.64</v>
          </cell>
          <cell r="C11">
            <v>0.21</v>
          </cell>
          <cell r="E11">
            <v>36</v>
          </cell>
          <cell r="F11">
            <v>84</v>
          </cell>
          <cell r="G11">
            <v>3.7</v>
          </cell>
        </row>
        <row r="12">
          <cell r="A12">
            <v>0.10999999999999999</v>
          </cell>
          <cell r="B12">
            <v>0.65</v>
          </cell>
          <cell r="C12">
            <v>0.22</v>
          </cell>
          <cell r="E12">
            <v>42</v>
          </cell>
          <cell r="F12">
            <v>98</v>
          </cell>
          <cell r="G12">
            <v>3.83</v>
          </cell>
        </row>
        <row r="13">
          <cell r="A13">
            <v>0.11999999999999998</v>
          </cell>
          <cell r="B13">
            <v>0.67</v>
          </cell>
          <cell r="C13">
            <v>0.23</v>
          </cell>
          <cell r="E13">
            <v>48</v>
          </cell>
          <cell r="F13">
            <v>112</v>
          </cell>
          <cell r="G13">
            <v>3.97</v>
          </cell>
        </row>
        <row r="14">
          <cell r="A14">
            <v>0.12999999999999998</v>
          </cell>
          <cell r="B14">
            <v>0.69</v>
          </cell>
          <cell r="C14">
            <v>0.24</v>
          </cell>
          <cell r="E14">
            <v>54</v>
          </cell>
          <cell r="F14">
            <v>126</v>
          </cell>
          <cell r="G14">
            <v>4.0999999999999996</v>
          </cell>
        </row>
        <row r="15">
          <cell r="A15">
            <v>0.13999999999999999</v>
          </cell>
          <cell r="B15">
            <v>0.7</v>
          </cell>
          <cell r="C15">
            <v>0.25</v>
          </cell>
          <cell r="E15">
            <v>60</v>
          </cell>
          <cell r="F15">
            <v>140</v>
          </cell>
          <cell r="G15">
            <v>4.2</v>
          </cell>
        </row>
        <row r="16">
          <cell r="A16">
            <v>0.15</v>
          </cell>
          <cell r="B16">
            <v>0.72</v>
          </cell>
          <cell r="C16">
            <v>0.26</v>
          </cell>
          <cell r="E16">
            <v>66</v>
          </cell>
          <cell r="F16">
            <v>154</v>
          </cell>
          <cell r="G16">
            <v>4.3</v>
          </cell>
        </row>
        <row r="17">
          <cell r="A17">
            <v>0.16</v>
          </cell>
          <cell r="B17">
            <v>0.73</v>
          </cell>
          <cell r="C17">
            <v>0.27</v>
          </cell>
          <cell r="E17">
            <v>72</v>
          </cell>
          <cell r="F17">
            <v>168</v>
          </cell>
          <cell r="G17">
            <v>4.4000000000000004</v>
          </cell>
        </row>
        <row r="18">
          <cell r="A18">
            <v>0.17</v>
          </cell>
          <cell r="B18">
            <v>0.74</v>
          </cell>
          <cell r="C18">
            <v>0.28000000000000003</v>
          </cell>
          <cell r="E18">
            <v>78</v>
          </cell>
          <cell r="F18">
            <v>182</v>
          </cell>
          <cell r="G18">
            <v>4.5</v>
          </cell>
        </row>
        <row r="19">
          <cell r="A19">
            <v>0.18000000000000002</v>
          </cell>
          <cell r="B19">
            <v>0.76</v>
          </cell>
          <cell r="C19">
            <v>0.28999999999999998</v>
          </cell>
          <cell r="E19">
            <v>84</v>
          </cell>
          <cell r="F19">
            <v>196</v>
          </cell>
          <cell r="G19">
            <v>4.5999999999999996</v>
          </cell>
        </row>
        <row r="20">
          <cell r="A20">
            <v>0.19000000000000003</v>
          </cell>
          <cell r="B20">
            <v>0.77</v>
          </cell>
          <cell r="C20">
            <v>0.3</v>
          </cell>
          <cell r="E20">
            <v>90</v>
          </cell>
          <cell r="F20">
            <v>210</v>
          </cell>
          <cell r="G20">
            <v>4.7</v>
          </cell>
        </row>
        <row r="21">
          <cell r="A21">
            <v>0.20000000000000004</v>
          </cell>
          <cell r="B21">
            <v>0.78</v>
          </cell>
          <cell r="C21">
            <v>0.3</v>
          </cell>
          <cell r="E21">
            <v>96</v>
          </cell>
          <cell r="F21">
            <v>224</v>
          </cell>
          <cell r="G21">
            <v>4.7699999999999996</v>
          </cell>
        </row>
        <row r="22">
          <cell r="A22">
            <v>0.21000000000000005</v>
          </cell>
          <cell r="B22">
            <v>0.79</v>
          </cell>
          <cell r="C22">
            <v>0.31</v>
          </cell>
          <cell r="E22">
            <v>102</v>
          </cell>
          <cell r="F22">
            <v>238</v>
          </cell>
          <cell r="G22">
            <v>4.84</v>
          </cell>
        </row>
        <row r="23">
          <cell r="A23">
            <v>0.22000000000000006</v>
          </cell>
          <cell r="B23">
            <v>0.8</v>
          </cell>
          <cell r="C23">
            <v>0.32</v>
          </cell>
          <cell r="E23">
            <v>108</v>
          </cell>
          <cell r="F23">
            <v>252</v>
          </cell>
          <cell r="G23">
            <v>4.9000000000000004</v>
          </cell>
        </row>
        <row r="24">
          <cell r="A24">
            <v>0.23000000000000007</v>
          </cell>
          <cell r="B24">
            <v>0.81</v>
          </cell>
          <cell r="C24">
            <v>0.33</v>
          </cell>
          <cell r="E24">
            <v>114</v>
          </cell>
          <cell r="F24">
            <v>266</v>
          </cell>
          <cell r="G24">
            <v>4.97</v>
          </cell>
        </row>
        <row r="25">
          <cell r="A25">
            <v>0.24000000000000007</v>
          </cell>
          <cell r="B25">
            <v>0.82</v>
          </cell>
          <cell r="C25">
            <v>0.33</v>
          </cell>
          <cell r="E25">
            <v>120</v>
          </cell>
          <cell r="F25">
            <v>280</v>
          </cell>
          <cell r="G25">
            <v>5.04</v>
          </cell>
        </row>
        <row r="26">
          <cell r="A26">
            <v>0.25000000000000006</v>
          </cell>
          <cell r="B26">
            <v>0.83</v>
          </cell>
          <cell r="C26">
            <v>0.34</v>
          </cell>
          <cell r="E26">
            <v>126</v>
          </cell>
          <cell r="F26">
            <v>294</v>
          </cell>
          <cell r="G26">
            <v>5.0999999999999996</v>
          </cell>
        </row>
        <row r="27">
          <cell r="A27">
            <v>0.26000000000000006</v>
          </cell>
          <cell r="B27">
            <v>0.84</v>
          </cell>
          <cell r="C27">
            <v>0.35</v>
          </cell>
          <cell r="E27">
            <v>132</v>
          </cell>
          <cell r="F27">
            <v>308</v>
          </cell>
          <cell r="G27">
            <v>5.17</v>
          </cell>
        </row>
        <row r="28">
          <cell r="A28">
            <v>0.27000000000000007</v>
          </cell>
          <cell r="B28">
            <v>0.85</v>
          </cell>
          <cell r="C28">
            <v>0.35</v>
          </cell>
          <cell r="E28">
            <v>138</v>
          </cell>
          <cell r="F28">
            <v>322</v>
          </cell>
          <cell r="G28">
            <v>5.24</v>
          </cell>
        </row>
        <row r="29">
          <cell r="A29">
            <v>0.28000000000000008</v>
          </cell>
          <cell r="B29">
            <v>0.86</v>
          </cell>
          <cell r="C29">
            <v>0.36</v>
          </cell>
          <cell r="E29">
            <v>144</v>
          </cell>
          <cell r="F29">
            <v>336</v>
          </cell>
          <cell r="G29">
            <v>5.3</v>
          </cell>
        </row>
        <row r="30">
          <cell r="A30">
            <v>0.29000000000000009</v>
          </cell>
          <cell r="B30">
            <v>0.86</v>
          </cell>
          <cell r="C30">
            <v>0.37</v>
          </cell>
          <cell r="E30">
            <v>150</v>
          </cell>
          <cell r="F30">
            <v>350</v>
          </cell>
          <cell r="G30">
            <v>5.37</v>
          </cell>
        </row>
        <row r="31">
          <cell r="A31">
            <v>0.3000000000000001</v>
          </cell>
          <cell r="B31">
            <v>0.87</v>
          </cell>
          <cell r="C31">
            <v>0.38</v>
          </cell>
          <cell r="E31">
            <v>156</v>
          </cell>
          <cell r="F31">
            <v>364</v>
          </cell>
          <cell r="G31">
            <v>5.44</v>
          </cell>
        </row>
        <row r="32">
          <cell r="A32">
            <v>0.31000000000000011</v>
          </cell>
          <cell r="B32">
            <v>0.88</v>
          </cell>
          <cell r="C32">
            <v>0.38</v>
          </cell>
          <cell r="E32">
            <v>162</v>
          </cell>
          <cell r="F32">
            <v>378</v>
          </cell>
          <cell r="G32">
            <v>5.5</v>
          </cell>
        </row>
        <row r="33">
          <cell r="A33">
            <v>0.32000000000000012</v>
          </cell>
          <cell r="B33">
            <v>0.89</v>
          </cell>
          <cell r="C33">
            <v>0.39</v>
          </cell>
          <cell r="E33">
            <v>168</v>
          </cell>
          <cell r="F33">
            <v>392</v>
          </cell>
          <cell r="G33">
            <v>5.57</v>
          </cell>
        </row>
        <row r="34">
          <cell r="A34">
            <v>0.33000000000000013</v>
          </cell>
          <cell r="B34">
            <v>0.9</v>
          </cell>
          <cell r="C34">
            <v>0.4</v>
          </cell>
          <cell r="E34">
            <v>174</v>
          </cell>
          <cell r="F34">
            <v>406</v>
          </cell>
          <cell r="G34">
            <v>5.64</v>
          </cell>
        </row>
        <row r="35">
          <cell r="A35">
            <v>0.34000000000000014</v>
          </cell>
          <cell r="B35">
            <v>0.9</v>
          </cell>
          <cell r="C35">
            <v>0.4</v>
          </cell>
          <cell r="E35">
            <v>180</v>
          </cell>
          <cell r="F35">
            <v>420</v>
          </cell>
          <cell r="G35">
            <v>5.7</v>
          </cell>
        </row>
        <row r="36">
          <cell r="A36">
            <v>0.35000000000000014</v>
          </cell>
          <cell r="B36">
            <v>0.91</v>
          </cell>
          <cell r="C36">
            <v>0.41</v>
          </cell>
          <cell r="E36">
            <v>186</v>
          </cell>
          <cell r="F36">
            <v>434</v>
          </cell>
          <cell r="G36">
            <v>5.77</v>
          </cell>
        </row>
        <row r="37">
          <cell r="A37">
            <v>0.36000000000000015</v>
          </cell>
          <cell r="B37">
            <v>0.92</v>
          </cell>
          <cell r="C37">
            <v>0.41</v>
          </cell>
          <cell r="E37">
            <v>192</v>
          </cell>
          <cell r="F37">
            <v>448</v>
          </cell>
          <cell r="G37">
            <v>5.84</v>
          </cell>
        </row>
        <row r="38">
          <cell r="A38">
            <v>0.37000000000000016</v>
          </cell>
          <cell r="B38">
            <v>0.92</v>
          </cell>
          <cell r="C38">
            <v>0.42</v>
          </cell>
          <cell r="E38">
            <v>198</v>
          </cell>
          <cell r="F38">
            <v>462</v>
          </cell>
          <cell r="G38">
            <v>5.9</v>
          </cell>
        </row>
        <row r="39">
          <cell r="A39">
            <v>0.38000000000000017</v>
          </cell>
          <cell r="B39">
            <v>0.93</v>
          </cell>
          <cell r="C39">
            <v>0.43</v>
          </cell>
          <cell r="E39">
            <v>204</v>
          </cell>
          <cell r="F39">
            <v>476</v>
          </cell>
          <cell r="G39">
            <v>5.97</v>
          </cell>
        </row>
        <row r="40">
          <cell r="A40">
            <v>0.39000000000000018</v>
          </cell>
          <cell r="B40">
            <v>0.94</v>
          </cell>
          <cell r="C40">
            <v>0.43</v>
          </cell>
          <cell r="E40">
            <v>210</v>
          </cell>
          <cell r="F40">
            <v>490</v>
          </cell>
          <cell r="G40">
            <v>6.04</v>
          </cell>
        </row>
        <row r="41">
          <cell r="A41">
            <v>0.40000000000000019</v>
          </cell>
          <cell r="B41">
            <v>0.94</v>
          </cell>
          <cell r="C41">
            <v>0.44</v>
          </cell>
          <cell r="E41">
            <v>216</v>
          </cell>
          <cell r="F41">
            <v>504</v>
          </cell>
          <cell r="G41">
            <v>6.1</v>
          </cell>
        </row>
        <row r="42">
          <cell r="A42">
            <v>0.4100000000000002</v>
          </cell>
          <cell r="B42">
            <v>0.95</v>
          </cell>
          <cell r="C42">
            <v>0.45</v>
          </cell>
          <cell r="E42">
            <v>222</v>
          </cell>
          <cell r="F42">
            <v>518</v>
          </cell>
          <cell r="G42">
            <v>6.17</v>
          </cell>
        </row>
        <row r="43">
          <cell r="A43">
            <v>0.42000000000000021</v>
          </cell>
          <cell r="B43">
            <v>0.96</v>
          </cell>
          <cell r="C43">
            <v>0.45</v>
          </cell>
          <cell r="E43">
            <v>228</v>
          </cell>
          <cell r="F43">
            <v>532</v>
          </cell>
          <cell r="G43">
            <v>6.24</v>
          </cell>
        </row>
        <row r="44">
          <cell r="A44">
            <v>0.43000000000000022</v>
          </cell>
          <cell r="B44">
            <v>0.96</v>
          </cell>
          <cell r="C44">
            <v>0.46</v>
          </cell>
          <cell r="E44">
            <v>234</v>
          </cell>
          <cell r="F44">
            <v>546</v>
          </cell>
          <cell r="G44">
            <v>6.3</v>
          </cell>
        </row>
        <row r="45">
          <cell r="A45">
            <v>0.44000000000000022</v>
          </cell>
          <cell r="B45">
            <v>0.97</v>
          </cell>
          <cell r="C45">
            <v>0.46</v>
          </cell>
          <cell r="E45">
            <v>240</v>
          </cell>
          <cell r="F45">
            <v>560</v>
          </cell>
          <cell r="G45">
            <v>6.37</v>
          </cell>
        </row>
        <row r="46">
          <cell r="A46">
            <v>0.45000000000000023</v>
          </cell>
          <cell r="B46">
            <v>0.97</v>
          </cell>
          <cell r="C46">
            <v>0.47</v>
          </cell>
          <cell r="E46">
            <v>246</v>
          </cell>
          <cell r="F46">
            <v>574</v>
          </cell>
          <cell r="G46">
            <v>6.44</v>
          </cell>
        </row>
        <row r="47">
          <cell r="A47">
            <v>0.46000000000000024</v>
          </cell>
          <cell r="B47">
            <v>0.98</v>
          </cell>
          <cell r="C47">
            <v>0.48</v>
          </cell>
          <cell r="E47">
            <v>252</v>
          </cell>
          <cell r="F47">
            <v>588</v>
          </cell>
          <cell r="G47">
            <v>6.5</v>
          </cell>
        </row>
        <row r="48">
          <cell r="A48">
            <v>0.47000000000000025</v>
          </cell>
          <cell r="B48">
            <v>0.98</v>
          </cell>
          <cell r="C48">
            <v>0.48</v>
          </cell>
          <cell r="E48">
            <v>258</v>
          </cell>
          <cell r="F48">
            <v>602</v>
          </cell>
          <cell r="G48">
            <v>6.57</v>
          </cell>
        </row>
        <row r="49">
          <cell r="A49">
            <v>0.48000000000000026</v>
          </cell>
          <cell r="B49">
            <v>0.99</v>
          </cell>
          <cell r="C49">
            <v>0.49</v>
          </cell>
          <cell r="E49">
            <v>264</v>
          </cell>
          <cell r="F49">
            <v>616</v>
          </cell>
          <cell r="G49">
            <v>6.64</v>
          </cell>
        </row>
        <row r="50">
          <cell r="A50">
            <v>0.49000000000000027</v>
          </cell>
          <cell r="B50">
            <v>0.99</v>
          </cell>
          <cell r="C50">
            <v>0.49</v>
          </cell>
          <cell r="E50">
            <v>270</v>
          </cell>
          <cell r="F50">
            <v>630</v>
          </cell>
          <cell r="G50">
            <v>6.7</v>
          </cell>
        </row>
        <row r="51">
          <cell r="A51">
            <v>0.50000000000000022</v>
          </cell>
          <cell r="B51">
            <v>1</v>
          </cell>
          <cell r="C51">
            <v>0.5</v>
          </cell>
          <cell r="E51">
            <v>276</v>
          </cell>
          <cell r="F51">
            <v>644</v>
          </cell>
          <cell r="G51">
            <v>6.77</v>
          </cell>
        </row>
        <row r="52">
          <cell r="A52">
            <v>0.51000000000000023</v>
          </cell>
          <cell r="B52">
            <v>1</v>
          </cell>
          <cell r="C52">
            <v>0.51</v>
          </cell>
          <cell r="E52">
            <v>282</v>
          </cell>
          <cell r="F52">
            <v>658</v>
          </cell>
          <cell r="G52">
            <v>6.84</v>
          </cell>
        </row>
        <row r="53">
          <cell r="A53">
            <v>0.52000000000000024</v>
          </cell>
          <cell r="B53">
            <v>1.01</v>
          </cell>
          <cell r="C53">
            <v>0.51</v>
          </cell>
          <cell r="E53">
            <v>288</v>
          </cell>
          <cell r="F53">
            <v>672</v>
          </cell>
          <cell r="G53">
            <v>6.9</v>
          </cell>
        </row>
        <row r="54">
          <cell r="A54">
            <v>0.53000000000000025</v>
          </cell>
          <cell r="B54">
            <v>1.01</v>
          </cell>
          <cell r="C54">
            <v>0.52</v>
          </cell>
          <cell r="E54">
            <v>294</v>
          </cell>
          <cell r="F54">
            <v>686</v>
          </cell>
          <cell r="G54">
            <v>6.95</v>
          </cell>
        </row>
        <row r="55">
          <cell r="A55">
            <v>0.54000000000000026</v>
          </cell>
          <cell r="B55">
            <v>1.02</v>
          </cell>
          <cell r="C55">
            <v>0.52</v>
          </cell>
          <cell r="E55">
            <v>300</v>
          </cell>
          <cell r="F55">
            <v>700</v>
          </cell>
          <cell r="G55">
            <v>7</v>
          </cell>
        </row>
        <row r="56">
          <cell r="A56">
            <v>0.55000000000000027</v>
          </cell>
          <cell r="B56">
            <v>1.02</v>
          </cell>
          <cell r="C56">
            <v>0.53</v>
          </cell>
          <cell r="E56">
            <v>306</v>
          </cell>
          <cell r="F56">
            <v>714</v>
          </cell>
          <cell r="G56">
            <v>7.04</v>
          </cell>
        </row>
        <row r="57">
          <cell r="A57">
            <v>0.56000000000000028</v>
          </cell>
          <cell r="B57">
            <v>1.03</v>
          </cell>
          <cell r="C57">
            <v>0.53</v>
          </cell>
          <cell r="E57">
            <v>312</v>
          </cell>
          <cell r="F57">
            <v>728</v>
          </cell>
          <cell r="G57">
            <v>7.07</v>
          </cell>
        </row>
        <row r="58">
          <cell r="A58">
            <v>0.57000000000000028</v>
          </cell>
          <cell r="B58">
            <v>1.03</v>
          </cell>
          <cell r="C58">
            <v>0.54</v>
          </cell>
          <cell r="E58">
            <v>318</v>
          </cell>
          <cell r="F58">
            <v>742</v>
          </cell>
          <cell r="G58">
            <v>7.1</v>
          </cell>
        </row>
        <row r="59">
          <cell r="A59">
            <v>0.58000000000000029</v>
          </cell>
          <cell r="B59">
            <v>1.04</v>
          </cell>
          <cell r="C59">
            <v>0.55000000000000004</v>
          </cell>
          <cell r="E59">
            <v>324</v>
          </cell>
          <cell r="F59">
            <v>756</v>
          </cell>
          <cell r="G59">
            <v>7.12</v>
          </cell>
        </row>
        <row r="60">
          <cell r="A60">
            <v>0.5900000000000003</v>
          </cell>
          <cell r="B60">
            <v>1.04</v>
          </cell>
          <cell r="C60">
            <v>0.55000000000000004</v>
          </cell>
          <cell r="E60">
            <v>330</v>
          </cell>
          <cell r="F60">
            <v>770</v>
          </cell>
          <cell r="G60">
            <v>7.15</v>
          </cell>
        </row>
        <row r="61">
          <cell r="A61">
            <v>0.60000000000000031</v>
          </cell>
          <cell r="B61">
            <v>1.04</v>
          </cell>
          <cell r="C61">
            <v>0.56000000000000005</v>
          </cell>
          <cell r="E61">
            <v>336</v>
          </cell>
          <cell r="F61">
            <v>784</v>
          </cell>
          <cell r="G61">
            <v>7.18</v>
          </cell>
        </row>
        <row r="62">
          <cell r="A62">
            <v>0.61000000000000032</v>
          </cell>
          <cell r="B62">
            <v>1.05</v>
          </cell>
          <cell r="C62">
            <v>0.56000000000000005</v>
          </cell>
          <cell r="E62">
            <v>342</v>
          </cell>
          <cell r="F62">
            <v>798</v>
          </cell>
          <cell r="G62">
            <v>7.2</v>
          </cell>
        </row>
        <row r="63">
          <cell r="A63">
            <v>0.62000000000000033</v>
          </cell>
          <cell r="B63">
            <v>1.05</v>
          </cell>
          <cell r="C63">
            <v>0.56999999999999995</v>
          </cell>
          <cell r="E63">
            <v>348</v>
          </cell>
          <cell r="F63">
            <v>812</v>
          </cell>
          <cell r="G63">
            <v>7.28</v>
          </cell>
        </row>
        <row r="64">
          <cell r="A64">
            <v>0.63000000000000034</v>
          </cell>
          <cell r="B64">
            <v>1.06</v>
          </cell>
          <cell r="C64">
            <v>0.57999999999999996</v>
          </cell>
          <cell r="E64">
            <v>354</v>
          </cell>
          <cell r="F64">
            <v>826</v>
          </cell>
          <cell r="G64">
            <v>7.36</v>
          </cell>
        </row>
        <row r="65">
          <cell r="A65">
            <v>0.64000000000000035</v>
          </cell>
          <cell r="B65">
            <v>1.06</v>
          </cell>
          <cell r="C65">
            <v>0.57999999999999996</v>
          </cell>
          <cell r="E65">
            <v>360</v>
          </cell>
          <cell r="F65">
            <v>840</v>
          </cell>
          <cell r="G65">
            <v>7.44</v>
          </cell>
        </row>
        <row r="66">
          <cell r="A66">
            <v>0.65000000000000036</v>
          </cell>
          <cell r="B66">
            <v>1.06</v>
          </cell>
          <cell r="C66">
            <v>0.59</v>
          </cell>
          <cell r="E66">
            <v>366</v>
          </cell>
          <cell r="F66">
            <v>854</v>
          </cell>
          <cell r="G66">
            <v>7.52</v>
          </cell>
        </row>
        <row r="67">
          <cell r="A67">
            <v>0.66000000000000036</v>
          </cell>
          <cell r="B67">
            <v>1.07</v>
          </cell>
          <cell r="C67">
            <v>0.59</v>
          </cell>
          <cell r="E67">
            <v>372</v>
          </cell>
          <cell r="F67">
            <v>868</v>
          </cell>
          <cell r="G67">
            <v>7.6</v>
          </cell>
        </row>
        <row r="68">
          <cell r="A68">
            <v>0.67000000000000037</v>
          </cell>
          <cell r="B68">
            <v>1.07</v>
          </cell>
          <cell r="C68">
            <v>0.6</v>
          </cell>
          <cell r="E68">
            <v>378</v>
          </cell>
          <cell r="F68">
            <v>882</v>
          </cell>
          <cell r="G68">
            <v>7.68</v>
          </cell>
        </row>
        <row r="69">
          <cell r="A69">
            <v>0.68000000000000038</v>
          </cell>
          <cell r="B69">
            <v>1.08</v>
          </cell>
          <cell r="C69">
            <v>0.6</v>
          </cell>
          <cell r="E69">
            <v>384</v>
          </cell>
          <cell r="F69">
            <v>896</v>
          </cell>
          <cell r="G69">
            <v>7.74</v>
          </cell>
        </row>
        <row r="70">
          <cell r="A70">
            <v>0.69000000000000039</v>
          </cell>
          <cell r="B70">
            <v>1.08</v>
          </cell>
          <cell r="C70">
            <v>0.61</v>
          </cell>
          <cell r="E70">
            <v>390</v>
          </cell>
          <cell r="F70">
            <v>910</v>
          </cell>
          <cell r="G70">
            <v>7.8</v>
          </cell>
        </row>
        <row r="71">
          <cell r="A71">
            <v>0.7000000000000004</v>
          </cell>
          <cell r="B71">
            <v>1.08</v>
          </cell>
          <cell r="C71">
            <v>0.62</v>
          </cell>
          <cell r="E71">
            <v>396</v>
          </cell>
          <cell r="F71">
            <v>924</v>
          </cell>
          <cell r="G71">
            <v>7.86</v>
          </cell>
        </row>
        <row r="72">
          <cell r="A72">
            <v>0.71000000000000041</v>
          </cell>
          <cell r="B72">
            <v>1.08</v>
          </cell>
          <cell r="C72">
            <v>0.62</v>
          </cell>
          <cell r="E72">
            <v>402</v>
          </cell>
          <cell r="F72">
            <v>938</v>
          </cell>
          <cell r="G72">
            <v>7.9</v>
          </cell>
        </row>
        <row r="73">
          <cell r="A73">
            <v>0.72000000000000042</v>
          </cell>
          <cell r="B73">
            <v>1.0900000000000001</v>
          </cell>
          <cell r="C73">
            <v>0.63</v>
          </cell>
          <cell r="E73">
            <v>408</v>
          </cell>
          <cell r="F73">
            <v>952</v>
          </cell>
          <cell r="G73">
            <v>7.94</v>
          </cell>
        </row>
        <row r="74">
          <cell r="A74">
            <v>0.73000000000000043</v>
          </cell>
          <cell r="B74">
            <v>1.0900000000000001</v>
          </cell>
          <cell r="C74">
            <v>0.63</v>
          </cell>
          <cell r="E74">
            <v>414</v>
          </cell>
          <cell r="F74">
            <v>966</v>
          </cell>
          <cell r="G74">
            <v>7.98</v>
          </cell>
        </row>
        <row r="75">
          <cell r="A75">
            <v>0.74000000000000044</v>
          </cell>
          <cell r="B75">
            <v>1.0900000000000001</v>
          </cell>
          <cell r="C75">
            <v>0.64</v>
          </cell>
          <cell r="E75">
            <v>420</v>
          </cell>
          <cell r="F75">
            <v>980</v>
          </cell>
          <cell r="G75">
            <v>8.02</v>
          </cell>
        </row>
        <row r="76">
          <cell r="A76">
            <v>0.75000000000000044</v>
          </cell>
          <cell r="B76">
            <v>1.1000000000000001</v>
          </cell>
          <cell r="C76">
            <v>0.65</v>
          </cell>
          <cell r="E76">
            <v>426</v>
          </cell>
          <cell r="F76">
            <v>994</v>
          </cell>
          <cell r="G76">
            <v>8.06</v>
          </cell>
        </row>
        <row r="77">
          <cell r="A77">
            <v>0.76000000000000045</v>
          </cell>
          <cell r="B77">
            <v>1.1000000000000001</v>
          </cell>
          <cell r="C77">
            <v>0.65</v>
          </cell>
          <cell r="E77">
            <v>432</v>
          </cell>
          <cell r="F77">
            <v>1008</v>
          </cell>
          <cell r="G77">
            <v>8.1</v>
          </cell>
        </row>
        <row r="78">
          <cell r="A78">
            <v>0.77000000000000046</v>
          </cell>
          <cell r="B78">
            <v>1.1000000000000001</v>
          </cell>
          <cell r="C78">
            <v>0.66</v>
          </cell>
          <cell r="E78">
            <v>438</v>
          </cell>
          <cell r="F78">
            <v>1022</v>
          </cell>
          <cell r="G78">
            <v>8.14</v>
          </cell>
        </row>
        <row r="79">
          <cell r="A79">
            <v>0.78000000000000047</v>
          </cell>
          <cell r="B79">
            <v>1.1100000000000001</v>
          </cell>
          <cell r="C79">
            <v>0.66</v>
          </cell>
          <cell r="E79">
            <v>444</v>
          </cell>
          <cell r="F79">
            <v>1036</v>
          </cell>
          <cell r="G79">
            <v>8.18</v>
          </cell>
        </row>
        <row r="80">
          <cell r="A80">
            <v>0.79000000000000048</v>
          </cell>
          <cell r="B80">
            <v>1.1100000000000001</v>
          </cell>
          <cell r="C80">
            <v>0.67</v>
          </cell>
          <cell r="E80">
            <v>450</v>
          </cell>
          <cell r="F80">
            <v>1050</v>
          </cell>
          <cell r="G80">
            <v>8.2200000000000006</v>
          </cell>
        </row>
        <row r="81">
          <cell r="A81">
            <v>0.80000000000000049</v>
          </cell>
          <cell r="B81">
            <v>1.1100000000000001</v>
          </cell>
          <cell r="C81">
            <v>0.68</v>
          </cell>
          <cell r="E81">
            <v>456</v>
          </cell>
          <cell r="F81">
            <v>1064</v>
          </cell>
          <cell r="G81">
            <v>8.26</v>
          </cell>
        </row>
        <row r="82">
          <cell r="A82">
            <v>0.8100000000000005</v>
          </cell>
          <cell r="B82">
            <v>1.1100000000000001</v>
          </cell>
          <cell r="C82">
            <v>0.68</v>
          </cell>
          <cell r="E82">
            <v>462</v>
          </cell>
          <cell r="F82">
            <v>1078</v>
          </cell>
          <cell r="G82">
            <v>8.3000000000000007</v>
          </cell>
        </row>
        <row r="83">
          <cell r="A83">
            <v>0.82000000000000051</v>
          </cell>
          <cell r="B83">
            <v>1.1200000000000001</v>
          </cell>
          <cell r="C83">
            <v>0.69</v>
          </cell>
          <cell r="E83">
            <v>468</v>
          </cell>
          <cell r="F83">
            <v>1092</v>
          </cell>
          <cell r="G83">
            <v>8.34</v>
          </cell>
        </row>
        <row r="84">
          <cell r="A84">
            <v>0.83000000000000052</v>
          </cell>
          <cell r="B84">
            <v>1.1200000000000001</v>
          </cell>
          <cell r="C84">
            <v>0.7</v>
          </cell>
          <cell r="E84">
            <v>474</v>
          </cell>
          <cell r="F84">
            <v>1106</v>
          </cell>
          <cell r="G84">
            <v>8.3800000000000008</v>
          </cell>
        </row>
        <row r="85">
          <cell r="A85">
            <v>0.84000000000000052</v>
          </cell>
          <cell r="B85">
            <v>1.1200000000000001</v>
          </cell>
          <cell r="C85">
            <v>0.7</v>
          </cell>
          <cell r="E85">
            <v>480</v>
          </cell>
          <cell r="F85">
            <v>1120</v>
          </cell>
          <cell r="G85">
            <v>8.42</v>
          </cell>
        </row>
        <row r="86">
          <cell r="A86">
            <v>0.85000000000000053</v>
          </cell>
          <cell r="B86">
            <v>1.1200000000000001</v>
          </cell>
          <cell r="C86">
            <v>0.71</v>
          </cell>
          <cell r="E86">
            <v>486</v>
          </cell>
          <cell r="F86">
            <v>1134</v>
          </cell>
          <cell r="G86">
            <v>8.4600000000000009</v>
          </cell>
        </row>
        <row r="87">
          <cell r="A87">
            <v>0.86000000000000054</v>
          </cell>
          <cell r="B87">
            <v>1.1200000000000001</v>
          </cell>
          <cell r="C87">
            <v>0.72</v>
          </cell>
          <cell r="E87">
            <v>492</v>
          </cell>
          <cell r="F87">
            <v>1148</v>
          </cell>
          <cell r="G87">
            <v>8.5</v>
          </cell>
        </row>
        <row r="88">
          <cell r="A88">
            <v>0.87000000000000055</v>
          </cell>
          <cell r="B88">
            <v>1.1299999999999999</v>
          </cell>
          <cell r="C88">
            <v>0.72</v>
          </cell>
          <cell r="E88">
            <v>498</v>
          </cell>
          <cell r="F88">
            <v>1162</v>
          </cell>
          <cell r="G88">
            <v>8.5299999999999994</v>
          </cell>
        </row>
        <row r="89">
          <cell r="A89">
            <v>0.88000000000000056</v>
          </cell>
          <cell r="B89">
            <v>1.1299999999999999</v>
          </cell>
          <cell r="C89">
            <v>0.73</v>
          </cell>
        </row>
        <row r="90">
          <cell r="A90">
            <v>0.89000000000000057</v>
          </cell>
          <cell r="B90">
            <v>1.1299999999999999</v>
          </cell>
          <cell r="C90">
            <v>0.74</v>
          </cell>
        </row>
        <row r="91">
          <cell r="A91">
            <v>0.90000000000000058</v>
          </cell>
          <cell r="B91">
            <v>1.1299999999999999</v>
          </cell>
          <cell r="C91">
            <v>0.74</v>
          </cell>
        </row>
        <row r="92">
          <cell r="A92">
            <v>0.91000000000000059</v>
          </cell>
          <cell r="B92">
            <v>1.1299999999999999</v>
          </cell>
          <cell r="C92">
            <v>0.75</v>
          </cell>
        </row>
        <row r="93">
          <cell r="A93">
            <v>0.9200000000000006</v>
          </cell>
          <cell r="B93">
            <v>1.1299999999999999</v>
          </cell>
          <cell r="C93">
            <v>0.76</v>
          </cell>
        </row>
        <row r="94">
          <cell r="A94">
            <v>0.9300000000000006</v>
          </cell>
          <cell r="B94">
            <v>1.1299999999999999</v>
          </cell>
          <cell r="C94">
            <v>0.76</v>
          </cell>
        </row>
        <row r="95">
          <cell r="A95">
            <v>0.94000000000000061</v>
          </cell>
          <cell r="B95">
            <v>1.1399999999999999</v>
          </cell>
          <cell r="C95">
            <v>0.77</v>
          </cell>
        </row>
        <row r="96">
          <cell r="A96">
            <v>0.95000000000000062</v>
          </cell>
          <cell r="B96">
            <v>1.1399999999999999</v>
          </cell>
          <cell r="C96">
            <v>0.78</v>
          </cell>
        </row>
        <row r="97">
          <cell r="A97">
            <v>0.96000000000000063</v>
          </cell>
          <cell r="B97">
            <v>1.1399999999999999</v>
          </cell>
          <cell r="C97">
            <v>0.79</v>
          </cell>
        </row>
        <row r="98">
          <cell r="A98">
            <v>0.97000000000000064</v>
          </cell>
          <cell r="B98">
            <v>1.1399999999999999</v>
          </cell>
          <cell r="C98">
            <v>0.79</v>
          </cell>
        </row>
        <row r="99">
          <cell r="A99">
            <v>0.98000000000000065</v>
          </cell>
          <cell r="B99">
            <v>1.1399999999999999</v>
          </cell>
          <cell r="C99">
            <v>0.8</v>
          </cell>
        </row>
        <row r="100">
          <cell r="A100">
            <v>0.99000000000000066</v>
          </cell>
          <cell r="B100">
            <v>1.1399999999999999</v>
          </cell>
          <cell r="C100">
            <v>0.81</v>
          </cell>
        </row>
        <row r="101">
          <cell r="A101">
            <v>1.0000000000000007</v>
          </cell>
          <cell r="B101">
            <v>1.1399999999999999</v>
          </cell>
          <cell r="C101">
            <v>0.82</v>
          </cell>
        </row>
        <row r="102">
          <cell r="A102">
            <v>1.0100000000000007</v>
          </cell>
          <cell r="B102">
            <v>1.1399999999999999</v>
          </cell>
          <cell r="C102">
            <v>0.83</v>
          </cell>
        </row>
        <row r="103">
          <cell r="A103">
            <v>1.0200000000000007</v>
          </cell>
          <cell r="B103">
            <v>1.1399999999999999</v>
          </cell>
          <cell r="C103">
            <v>0.84</v>
          </cell>
        </row>
        <row r="104">
          <cell r="A104">
            <v>1.0300000000000007</v>
          </cell>
          <cell r="B104">
            <v>1.1399999999999999</v>
          </cell>
          <cell r="C104">
            <v>0.85</v>
          </cell>
        </row>
        <row r="105">
          <cell r="A105">
            <v>1.0400000000000007</v>
          </cell>
          <cell r="B105">
            <v>1.1299999999999999</v>
          </cell>
          <cell r="C105">
            <v>0.86</v>
          </cell>
        </row>
        <row r="106">
          <cell r="A106">
            <v>1.0500000000000007</v>
          </cell>
          <cell r="B106">
            <v>1.1299999999999999</v>
          </cell>
          <cell r="C106">
            <v>0.88</v>
          </cell>
        </row>
        <row r="107">
          <cell r="A107">
            <v>1.0600000000000007</v>
          </cell>
          <cell r="B107">
            <v>1.1299999999999999</v>
          </cell>
          <cell r="C107">
            <v>0.89</v>
          </cell>
        </row>
        <row r="108">
          <cell r="A108">
            <v>1.0700000000000007</v>
          </cell>
          <cell r="B108">
            <v>1.1100000000000001</v>
          </cell>
          <cell r="C108">
            <v>0.92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BOQ"/>
      <sheetName val="Schedule F"/>
      <sheetName val="Major qty"/>
      <sheetName val="General Analysis"/>
      <sheetName val="Inputs"/>
      <sheetName val="RA"/>
      <sheetName val="Piling"/>
      <sheetName val="Yard"/>
      <sheetName val="EB Charges"/>
      <sheetName val="Finance"/>
    </sheetNames>
    <sheetDataSet>
      <sheetData sheetId="0" refreshError="1"/>
      <sheetData sheetId="1" refreshError="1"/>
      <sheetData sheetId="2" refreshError="1"/>
      <sheetData sheetId="3" refreshError="1"/>
      <sheetData sheetId="4" refreshError="1">
        <row r="49">
          <cell r="M49">
            <v>120.22728666666669</v>
          </cell>
          <cell r="AC49">
            <v>42.094924666666671</v>
          </cell>
        </row>
        <row r="240">
          <cell r="G240">
            <v>385.77169408514379</v>
          </cell>
        </row>
        <row r="250">
          <cell r="L250">
            <v>14.759360000000003</v>
          </cell>
        </row>
      </sheetData>
      <sheetData sheetId="5" refreshError="1">
        <row r="15">
          <cell r="D15">
            <v>70000</v>
          </cell>
        </row>
        <row r="16">
          <cell r="D16">
            <v>0.6</v>
          </cell>
        </row>
      </sheetData>
      <sheetData sheetId="6" refreshError="1"/>
      <sheetData sheetId="7" refreshError="1"/>
      <sheetData sheetId="8" refreshError="1"/>
      <sheetData sheetId="9" refreshError="1"/>
      <sheetData sheetId="1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7">
          <cell r="P27">
            <v>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boq"/>
      <sheetName val="IDCCALHYD-GOO"/>
      <sheetName val="Indices"/>
      <sheetName val="13-Progress Curve"/>
      <sheetName val="Dom"/>
      <sheetName val="Bed Class"/>
      <sheetName val="Cd"/>
      <sheetName val="COST"/>
      <sheetName val="PUR"/>
      <sheetName val="VKFdn 420 (2)"/>
      <sheetName val="banilad"/>
      <sheetName val="Mactan"/>
      <sheetName val="Mandaue"/>
      <sheetName val="NLD - Assum"/>
      <sheetName val="Capex-fixed"/>
      <sheetName val="Basic Rates"/>
      <sheetName val="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Code"/>
      <sheetName val="Khalifa Parkf"/>
      <sheetName val="인원계획"/>
      <sheetName val="Basis"/>
      <sheetName val="Amortissement de prêt"/>
      <sheetName val="Operating charges_Odour control"/>
      <sheetName val="Addl.40"/>
      <sheetName val="Input"/>
      <sheetName val="Administrative_Prices1"/>
      <sheetName val="BM_Al"/>
      <sheetName val="CDB"/>
      <sheetName val="Labour"/>
      <sheetName val="Materials"/>
      <sheetName val="Equipments"/>
      <sheetName val="Load_Details(B2)4"/>
      <sheetName val="Khalifa_Parkf"/>
      <sheetName val="C3"/>
      <sheetName val="Cat A Change Control"/>
      <sheetName val="FINOLEX"/>
      <sheetName val="FITZ MORT 94"/>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NNECT"/>
      <sheetName val="PRODUCTION DATA"/>
      <sheetName val="CO FORMS"/>
      <sheetName val="INV COST"/>
      <sheetName val="MATERIAL AC"/>
      <sheetName val="FOR VARIANCE CALC."/>
      <sheetName val="TB"/>
      <sheetName val="SCRAP"/>
      <sheetName val="VARIANCE SUMMARY"/>
      <sheetName val="ProjectInfo"/>
      <sheetName val="OLS_1.6T"/>
      <sheetName val="BS"/>
      <sheetName val="DOT PRODUCTION"/>
      <sheetName val="INTEREST"/>
      <sheetName val="EXP-BUSINESSPLAN"/>
      <sheetName val="Variables"/>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row r="8">
          <cell r="F8">
            <v>7</v>
          </cell>
        </row>
        <row r="59">
          <cell r="H59">
            <v>2990.1983075135549</v>
          </cell>
        </row>
        <row r="72">
          <cell r="H72">
            <v>338.41143179674873</v>
          </cell>
        </row>
        <row r="87">
          <cell r="H87">
            <v>213.38023348633396</v>
          </cell>
        </row>
      </sheetData>
      <sheetData sheetId="2" refreshError="1"/>
      <sheetData sheetId="3" refreshError="1"/>
      <sheetData sheetId="4" refreshError="1"/>
      <sheetData sheetId="5" refreshError="1"/>
      <sheetData sheetId="6" refreshError="1"/>
      <sheetData sheetId="7" refreshError="1"/>
      <sheetData sheetId="8" refreshError="1">
        <row r="17">
          <cell r="M17">
            <v>77.33937135375001</v>
          </cell>
        </row>
        <row r="161">
          <cell r="C161">
            <v>652.27230478525098</v>
          </cell>
        </row>
        <row r="181">
          <cell r="N181">
            <v>1912.0548213588784</v>
          </cell>
        </row>
      </sheetData>
      <sheetData sheetId="9" refreshError="1"/>
      <sheetData sheetId="10" refreshError="1">
        <row r="8">
          <cell r="O8">
            <v>81.515009983588143</v>
          </cell>
        </row>
      </sheetData>
      <sheetData sheetId="11" refreshError="1"/>
      <sheetData sheetId="12" refreshError="1"/>
      <sheetData sheetId="13" refreshError="1"/>
      <sheetData sheetId="14" refreshError="1"/>
      <sheetData sheetId="15" refreshError="1">
        <row r="7">
          <cell r="K7">
            <v>976</v>
          </cell>
        </row>
        <row r="47">
          <cell r="K47">
            <v>419</v>
          </cell>
        </row>
        <row r="98">
          <cell r="K98">
            <v>2200</v>
          </cell>
        </row>
      </sheetData>
      <sheetData sheetId="1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user charges"/>
      <sheetName val="P&amp;E"/>
      <sheetName val="BASIC"/>
      <sheetName val="ANALYSIS"/>
      <sheetName val="BOQ"/>
      <sheetName val="Material"/>
      <sheetName val="Machinary_Road Work"/>
      <sheetName val="Batching&amp;Pil POL"/>
      <sheetName val="Pil"/>
      <sheetName val="Steel Piling_PO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FF"/>
      <sheetName val="P&amp;L"/>
      <sheetName val="PrdQty"/>
      <sheetName val="PrdVal"/>
      <sheetName val="Basic"/>
      <sheetName val="Rate Analy."/>
      <sheetName val="Agg"/>
      <sheetName val="Agg (2)"/>
      <sheetName val="PMRL ind"/>
      <sheetName val="Sheet1"/>
      <sheetName val="Abs PMRL"/>
      <sheetName val="Mach."/>
      <sheetName val="Eqpdata"/>
      <sheetName val="Materials"/>
      <sheetName val="mat"/>
      <sheetName val="lab"/>
      <sheetName val="fol"/>
      <sheetName val="Spare"/>
      <sheetName val="BATA"/>
      <sheetName val="NHC"/>
      <sheetName val="Hire"/>
      <sheetName val="Sub"/>
      <sheetName val="Shut"/>
      <sheetName val="OH"/>
      <sheetName val="org"/>
      <sheetName val="S3SEPT98"/>
      <sheetName val="FORM7"/>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ow r="46">
          <cell r="B46" t="str">
            <v>Diesel</v>
          </cell>
        </row>
        <row r="87">
          <cell r="B87" t="str">
            <v>Lubricants</v>
          </cell>
        </row>
        <row r="292">
          <cell r="B292" t="str">
            <v>BT 80/100</v>
          </cell>
        </row>
        <row r="579">
          <cell r="B579" t="str">
            <v>150mm pipe</v>
          </cell>
        </row>
        <row r="620">
          <cell r="B620" t="str">
            <v>600 mm pipe</v>
          </cell>
        </row>
        <row r="702">
          <cell r="B702" t="str">
            <v>HYSD</v>
          </cell>
        </row>
      </sheetData>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macros"/>
      <sheetName val="DSLP"/>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train"/>
      <sheetName val="BTB"/>
      <sheetName val="cf"/>
      <sheetName val="orders"/>
      <sheetName val="Form-C4"/>
      <sheetName val="banilad"/>
      <sheetName val="Mactan"/>
      <sheetName val="Mandaue"/>
      <sheetName val="Purlin(7m)"/>
      <sheetName val="dBase"/>
      <sheetName val="Sheet5"/>
      <sheetName val="Key Assumptions"/>
      <sheetName val="Transfer"/>
      <sheetName val="S4"/>
      <sheetName val="wordsdata"/>
      <sheetName val="Assumptions"/>
      <sheetName val="analysis"/>
      <sheetName val="Intro"/>
      <sheetName val="PACK (B)"/>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Data"/>
      <sheetName val="s"/>
      <sheetName val="4 Annex 1 Basic rate"/>
      <sheetName val="water prop."/>
      <sheetName val="SITE OVERHEADS"/>
      <sheetName val="Load Details-220kV"/>
      <sheetName val="Bongaon"/>
      <sheetName val="Jeerat"/>
      <sheetName val="NJP"/>
      <sheetName val="Major Br. Statement"/>
      <sheetName val="ASSAm Gua PBC"/>
      <sheetName val="Khalifa Parkf"/>
      <sheetName val="M+MC"/>
      <sheetName val="Load Details(B2)"/>
      <sheetName val="doq"/>
      <sheetName val="horizontal"/>
      <sheetName val="Preliminary expences"/>
      <sheetName val="Survey"/>
      <sheetName val="LAND"/>
      <sheetName val="uti"/>
      <sheetName val="FORMATION"/>
      <sheetName val="E.work "/>
      <sheetName val="SUMMERY 1 (3)"/>
      <sheetName val="EW QTy "/>
      <sheetName val="Side Drain ra "/>
      <sheetName val="side drain sketch  &amp; RA"/>
      <sheetName val="Index 2"/>
      <sheetName val="Walling "/>
      <sheetName val="Walling ra  "/>
      <sheetName val="SKETCH ( WALL ) &amp; R A"/>
      <sheetName val="PWAY"/>
      <sheetName val="Rails &amp; Fastening"/>
      <sheetName val="Sheet10"/>
      <sheetName val="Sleepers &amp; Fastening"/>
      <sheetName val="Points &amp; Crossings"/>
      <sheetName val="SUMMERY 1 (2)"/>
      <sheetName val="qty summary"/>
      <sheetName val="Civil Boq"/>
      <sheetName val="JCR TOP(ITEM)-KTRP"/>
      <sheetName val="Material "/>
      <sheetName val="BS1"/>
      <sheetName val="Construction"/>
      <sheetName val="Risk Assessment"/>
      <sheetName val="ecc_res"/>
      <sheetName val="LEGEND"/>
      <sheetName val="SPT vs PHI"/>
      <sheetName val="STN WISE EMR"/>
      <sheetName val="Form_A"/>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Key_Assumptions"/>
      <sheetName val="PACK_(B)"/>
      <sheetName val="Str_Dsgn"/>
      <sheetName val="Ten_Cap"/>
      <sheetName val="Wind_17_5m"/>
      <sheetName val="Fdn_Loads"/>
      <sheetName val="Fdn_Dsgn_Y_(3_3m)"/>
      <sheetName val="1_Y_(3_3m)"/>
      <sheetName val="Fdn_Dsgn_X_(3_3m)"/>
      <sheetName val="1_X_(3_3m)"/>
      <sheetName val="ASSAm_Gua_PBC"/>
      <sheetName val="Load_Details-220kV"/>
      <sheetName val="SITE_OVERHEADS"/>
      <sheetName val="water_prop_"/>
      <sheetName val="Khalifa_Parkf"/>
      <sheetName val="SPT_vs_PHI"/>
      <sheetName val="_Information"/>
      <sheetName val="_DDList"/>
      <sheetName val="_UOM"/>
    </sheetNames>
    <sheetDataSet>
      <sheetData sheetId="0" refreshError="1">
        <row r="1">
          <cell r="A1" t="str">
            <v>ORISSA State Electricity Board, - GRIDCO</v>
          </cell>
        </row>
        <row r="2">
          <cell r="A2" t="str">
            <v>220 / 132kV S/S CONTROL ROOM BUILDING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ORISSA State Electricity Board, - GRIDCO</v>
          </cell>
        </row>
      </sheetData>
      <sheetData sheetId="17">
        <row r="1">
          <cell r="A1" t="str">
            <v>ORISSA State Electricity Board, - GRIDCO</v>
          </cell>
        </row>
      </sheetData>
      <sheetData sheetId="18">
        <row r="1">
          <cell r="A1" t="str">
            <v>ORISSA State Electricity Board, - GRIDCO</v>
          </cell>
        </row>
      </sheetData>
      <sheetData sheetId="19">
        <row r="1">
          <cell r="A1" t="str">
            <v>ORISSA State Electricity Board, - GRIDCO</v>
          </cell>
        </row>
      </sheetData>
      <sheetData sheetId="20">
        <row r="1">
          <cell r="A1" t="str">
            <v>ORISSA State Electricity Board, - GRIDCO</v>
          </cell>
        </row>
      </sheetData>
      <sheetData sheetId="21">
        <row r="1">
          <cell r="A1" t="str">
            <v>ORISSA State Electricity Board, - GRIDCO</v>
          </cell>
        </row>
      </sheetData>
      <sheetData sheetId="22">
        <row r="1">
          <cell r="A1" t="str">
            <v>ORISSA State Electricity Board, - GRIDCO</v>
          </cell>
        </row>
      </sheetData>
      <sheetData sheetId="23">
        <row r="1">
          <cell r="A1" t="str">
            <v>ORISSA State Electricity Board, - GRIDCO</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
          <cell r="A1" t="str">
            <v>ORISSA State Electricity Board, - GRIDCO</v>
          </cell>
        </row>
      </sheetData>
      <sheetData sheetId="40" refreshError="1"/>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NNEXURE-A"/>
      <sheetName val="ANNEXURE-B"/>
      <sheetName val="ANNEXURE-C"/>
      <sheetName val="ANNEXURE-D"/>
      <sheetName val="ANNEXURE-E"/>
      <sheetName val="ANNEXURE-F"/>
      <sheetName val="ANNEXURE-G"/>
      <sheetName val="ANNEXURE-H"/>
      <sheetName val="ANNEXURE-I"/>
      <sheetName val="ANNEXURE-J"/>
      <sheetName val="rate analysis"/>
      <sheetName val="basic rate"/>
      <sheetName val="p&amp;m analysis"/>
      <sheetName val="Wordsdata"/>
      <sheetName val="rate_analysis"/>
      <sheetName val="basic_rate"/>
      <sheetName val="p&amp;m_analysis"/>
      <sheetName val="TABLES"/>
      <sheetName val="ETC Plant Cost"/>
      <sheetName val="Timesheet"/>
      <sheetName val="A.O.R r1Str"/>
      <sheetName val="A.O.R r1"/>
      <sheetName val="A.O.R (2)"/>
      <sheetName val="DETAILED  BOQ"/>
      <sheetName val="Admin"/>
      <sheetName val="SPT vs PHI"/>
      <sheetName val="ANAL"/>
      <sheetName val="Intro"/>
    </sheetNames>
    <sheetDataSet>
      <sheetData sheetId="0"/>
      <sheetData sheetId="1" refreshError="1">
        <row r="1">
          <cell r="A1" t="str">
            <v>CONSTRUCTION OF 400/220kV BAHADURGARH SUBSTATION(NEW)ASSOCIATED WITH SYSTEM STRENGTHENING SCHEME FOR NORTHERN REGION(PACKAGE-B)</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Criteria"/>
      <sheetName val="PHSB"/>
      <sheetName val="Gen Info"/>
      <sheetName val="DETAILED  BOQ"/>
      <sheetName val="DATA"/>
    </sheetNames>
    <sheetDataSet>
      <sheetData sheetId="0">
        <row r="36">
          <cell r="G36">
            <v>23473806</v>
          </cell>
        </row>
      </sheetData>
      <sheetData sheetId="1">
        <row r="35">
          <cell r="G35">
            <v>1814771713.3702559</v>
          </cell>
        </row>
      </sheetData>
      <sheetData sheetId="2" refreshError="1">
        <row r="23">
          <cell r="G23">
            <v>631367637.5</v>
          </cell>
        </row>
        <row r="36">
          <cell r="G36">
            <v>23473806</v>
          </cell>
        </row>
      </sheetData>
      <sheetData sheetId="3" refreshError="1">
        <row r="24">
          <cell r="G24">
            <v>604673119</v>
          </cell>
        </row>
        <row r="35">
          <cell r="G35">
            <v>1814771713.3702559</v>
          </cell>
        </row>
      </sheetData>
      <sheetData sheetId="4" refreshError="1">
        <row r="23">
          <cell r="G23">
            <v>631367637.5</v>
          </cell>
        </row>
      </sheetData>
      <sheetData sheetId="5" refreshError="1">
        <row r="22">
          <cell r="G22">
            <v>0</v>
          </cell>
        </row>
        <row r="24">
          <cell r="G24">
            <v>604673119</v>
          </cell>
        </row>
      </sheetData>
      <sheetData sheetId="6" refreshError="1">
        <row r="25">
          <cell r="G25">
            <v>0</v>
          </cell>
        </row>
      </sheetData>
      <sheetData sheetId="7" refreshError="1">
        <row r="22">
          <cell r="G22">
            <v>0</v>
          </cell>
        </row>
      </sheetData>
      <sheetData sheetId="8" refreshError="1">
        <row r="40">
          <cell r="H40">
            <v>0</v>
          </cell>
        </row>
        <row r="49">
          <cell r="G49">
            <v>0</v>
          </cell>
        </row>
      </sheetData>
      <sheetData sheetId="9" refreshError="1">
        <row r="31">
          <cell r="G31">
            <v>306277326.61000001</v>
          </cell>
        </row>
        <row r="48">
          <cell r="G48">
            <v>0</v>
          </cell>
        </row>
      </sheetData>
      <sheetData sheetId="10" refreshError="1">
        <row r="32">
          <cell r="G32">
            <v>69836191</v>
          </cell>
        </row>
        <row r="40">
          <cell r="H40">
            <v>0</v>
          </cell>
        </row>
      </sheetData>
      <sheetData sheetId="11" refreshError="1">
        <row r="31">
          <cell r="G31">
            <v>306277326.61000001</v>
          </cell>
        </row>
      </sheetData>
      <sheetData sheetId="12" refreshError="1">
        <row r="20">
          <cell r="G20">
            <v>0</v>
          </cell>
        </row>
        <row r="32">
          <cell r="G32">
            <v>69836191</v>
          </cell>
        </row>
      </sheetData>
      <sheetData sheetId="13" refreshError="1">
        <row r="12">
          <cell r="G12">
            <v>0</v>
          </cell>
        </row>
        <row r="54">
          <cell r="G54">
            <v>273247577.66600001</v>
          </cell>
        </row>
      </sheetData>
      <sheetData sheetId="14" refreshError="1">
        <row r="20">
          <cell r="G20">
            <v>0</v>
          </cell>
        </row>
      </sheetData>
      <sheetData sheetId="15" refreshError="1">
        <row r="12">
          <cell r="G12">
            <v>0</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220 11  BS "/>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R2"/>
      <sheetName val="BHIWANI LINE"/>
      <sheetName val="DETAILED  BOQ"/>
      <sheetName val="PUR"/>
      <sheetName val="Format - 4"/>
      <sheetName val="Schedule_3_Mandatory_"/>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CLAY"/>
      <sheetName val="backdata2"/>
      <sheetName val="DMatCost"/>
      <sheetName val="gen"/>
      <sheetName val="CCTV_EST1"/>
      <sheetName val="_AT_1_220 "/>
      <sheetName val="_BC_220"/>
      <sheetName val="purpose&amp;input"/>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dpc cost"/>
      <sheetName val="SUMMERY"/>
      <sheetName val="Config"/>
      <sheetName val="Abbreviation"/>
      <sheetName val="H2SO4"/>
      <sheetName val="TRAD"/>
      <sheetName val="hydraulical model"/>
      <sheetName val="Planned"/>
      <sheetName val="Droplists"/>
      <sheetName val="Addition Samples Testing"/>
      <sheetName val="Load Details(B1)"/>
      <sheetName val="Sheet 1"/>
      <sheetName val="CAT_5"/>
      <sheetName val="Ratios"/>
      <sheetName val="Code"/>
      <sheetName val="Razevig-2"/>
      <sheetName val="LP"/>
      <sheetName val="Basis"/>
      <sheetName val="Sum"/>
      <sheetName val="data(R.C.Puram)"/>
      <sheetName val="_Information"/>
      <sheetName val="_DDList"/>
      <sheetName val="_UOM"/>
      <sheetName val="Sheet4"/>
      <sheetName val="Quantities"/>
      <sheetName val="9618UH"/>
      <sheetName val="explanation "/>
      <sheetName val="QFC"/>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hoto"/>
      <sheetName val="INDEX"/>
      <sheetName val="Cost Abstract"/>
      <sheetName val="Annex to Abstract"/>
      <sheetName val="Brief Des&amp;Area Cal"/>
      <sheetName val="Pie Chart"/>
      <sheetName val="Tentative Struc"/>
      <sheetName val="Assumptions"/>
      <sheetName val="Breakup OH"/>
      <sheetName val="Rate Analysis"/>
      <sheetName val="civil boq-summary"/>
      <sheetName val="civil boq"/>
      <sheetName val="Serv-Summary"/>
      <sheetName val="DG SEt"/>
      <sheetName val="Elevator"/>
      <sheetName val="Fire fighting"/>
      <sheetName val="Pump &amp; Allied"/>
      <sheetName val="Ventilation"/>
      <sheetName val="HVAC&amp;BMS"/>
      <sheetName val="Electri no cctv"/>
      <sheetName val="Plumbing"/>
      <sheetName val="Project cost Abstract"/>
      <sheetName val="Annex to Cost Abstract"/>
      <sheetName val="Constrution Schedule"/>
      <sheetName val="Abstract-Major quan"/>
      <sheetName val="Major Quantities"/>
      <sheetName val="BP"/>
      <sheetName val="Operation Cost Summary"/>
      <sheetName val="RMC Calculations"/>
      <sheetName val="P&amp;M"/>
      <sheetName val="P&amp;M Calculations"/>
      <sheetName val="Shutering"/>
      <sheetName val="Shuttering"/>
      <sheetName val="Org Chart"/>
      <sheetName val="Cashflow"/>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PMC"/>
      <sheetName val="work plan"/>
      <sheetName val="work plan graph"/>
      <sheetName val="Mobilisation Advance Interest"/>
      <sheetName val="INPUT"/>
      <sheetName val="3"/>
      <sheetName val="FORM7"/>
      <sheetName val="R2"/>
      <sheetName val="TBAL9697 -group wise  sdpl"/>
      <sheetName val="procurement"/>
      <sheetName val="Indices"/>
      <sheetName val="Category A - No Material"/>
      <sheetName val="Category B - Major Works"/>
      <sheetName val="Category C - Minor Works"/>
      <sheetName val="RA-markate"/>
      <sheetName val="BM"/>
      <sheetName val="Data"/>
      <sheetName val="SITE OVERHEADS"/>
      <sheetName val="factors"/>
      <sheetName val="Precalculation"/>
      <sheetName val="INPUT SHEET"/>
      <sheetName val="DSL-S"/>
      <sheetName val="LA- lookups"/>
      <sheetName val="Other assumptions"/>
      <sheetName val="Staff Acco."/>
      <sheetName val="LOCAL RATES"/>
      <sheetName val="Design"/>
      <sheetName val="C-1"/>
      <sheetName val="C-10"/>
      <sheetName val="C-11"/>
      <sheetName val="C-12"/>
      <sheetName val="C-2"/>
      <sheetName val="C-3"/>
      <sheetName val="C-4"/>
      <sheetName val="C-5"/>
      <sheetName val="C-5A"/>
      <sheetName val="C-6"/>
      <sheetName val="C-6A"/>
      <sheetName val="C-7"/>
      <sheetName val="C-8"/>
      <sheetName val="C-9"/>
      <sheetName val="Abstruct total"/>
      <sheetName val="C &amp; G RHS"/>
      <sheetName val="#REF"/>
      <sheetName val="ANAL"/>
      <sheetName val="PNM Justi"/>
      <sheetName val="Bar"/>
      <sheetName val="Sheet1"/>
      <sheetName val="Cover_Photo"/>
      <sheetName val="Cost_Abstract"/>
      <sheetName val="Annex_to_Abstract"/>
      <sheetName val="Brief_Des&amp;Area_Cal"/>
      <sheetName val="Pie_Chart"/>
      <sheetName val="Tentative_Struc"/>
      <sheetName val="Breakup_OH"/>
      <sheetName val="Rate_Analysis"/>
      <sheetName val="civil_boq-summary"/>
      <sheetName val="civil_boq"/>
      <sheetName val="DG_SEt"/>
      <sheetName val="Fire_fighting"/>
      <sheetName val="Pump_&amp;_Allied"/>
      <sheetName val="Electri_no_cctv"/>
      <sheetName val="Project_cost_Abstract"/>
      <sheetName val="Annex_to_Cost_Abstract"/>
      <sheetName val="Constrution_Schedule"/>
      <sheetName val="Abstract-Major_quan"/>
      <sheetName val="Major_Quantities"/>
      <sheetName val="Operation_Cost_Summary"/>
      <sheetName val="RMC_Calculations"/>
      <sheetName val="P&amp;M_Calculations"/>
      <sheetName val="Org_Chart"/>
      <sheetName val="Cash_flow_Notes"/>
      <sheetName val="Cashflow_Graph"/>
      <sheetName val="Schedule_1"/>
      <sheetName val="_Schedule_2"/>
      <sheetName val="Schedule_3"/>
      <sheetName val="Schedule_4"/>
      <sheetName val="Schedule_5"/>
      <sheetName val="Schedule_6"/>
      <sheetName val="Schedule_7"/>
      <sheetName val="Schedule_8"/>
      <sheetName val="Consultant_Fee"/>
      <sheetName val="work_plan"/>
      <sheetName val="work_plan_graph"/>
      <sheetName val="Mobilisation_Advance_Interest"/>
      <sheetName val="DETAILED  BOQ"/>
      <sheetName val="Scheme Area Details_Block__ C2"/>
      <sheetName val="New33KVSS_E3"/>
      <sheetName val="Prop aug of Ex 33KVSS_E3a"/>
      <sheetName val="Cover_Photo1"/>
      <sheetName val="Cost_Abstract1"/>
      <sheetName val="Annex_to_Abstract1"/>
      <sheetName val="Brief_Des&amp;Area_Cal1"/>
      <sheetName val="Pie_Chart1"/>
      <sheetName val="Tentative_Struc1"/>
      <sheetName val="Breakup_OH1"/>
      <sheetName val="Rate_Analysis1"/>
      <sheetName val="civil_boq-summary1"/>
      <sheetName val="civil_boq1"/>
      <sheetName val="DG_SEt1"/>
      <sheetName val="Fire_fighting1"/>
      <sheetName val="Pump_&amp;_Allied1"/>
      <sheetName val="Electri_no_cctv1"/>
      <sheetName val="Project_cost_Abstract1"/>
      <sheetName val="Annex_to_Cost_Abstract1"/>
      <sheetName val="Constrution_Schedule1"/>
      <sheetName val="Abstract-Major_quan1"/>
      <sheetName val="Major_Quantities1"/>
      <sheetName val="Operation_Cost_Summary1"/>
      <sheetName val="RMC_Calculations1"/>
      <sheetName val="P&amp;M_Calculations1"/>
      <sheetName val="Org_Chart1"/>
      <sheetName val="Cash_flow_Notes1"/>
      <sheetName val="Cashflow_Graph1"/>
      <sheetName val="Schedule_11"/>
      <sheetName val="_Schedule_21"/>
      <sheetName val="Schedule_31"/>
      <sheetName val="Schedule_41"/>
      <sheetName val="Schedule_51"/>
      <sheetName val="Schedule_61"/>
      <sheetName val="Schedule_71"/>
      <sheetName val="Schedule_81"/>
      <sheetName val="Consultant_Fee1"/>
      <sheetName val="work_plan1"/>
      <sheetName val="work_plan_graph1"/>
      <sheetName val="Mobilisation_Advance_Interest1"/>
      <sheetName val="Analysis"/>
      <sheetName val="Extra Item"/>
      <sheetName val="E6"/>
      <sheetName val="E8"/>
      <sheetName val="E11"/>
      <sheetName val="IO LIST"/>
      <sheetName val="Sheet2"/>
      <sheetName val="Basement Budget"/>
      <sheetName val="Vind - BtB"/>
      <sheetName val="Intro"/>
      <sheetName val="RA"/>
      <sheetName val="old boq"/>
      <sheetName val="Tender Summary"/>
      <sheetName val="장비집계"/>
      <sheetName val="COST"/>
      <sheetName val="Direct cost shed A-2 "/>
      <sheetName val="Codes"/>
      <sheetName val="Boq"/>
      <sheetName val="Bill-1"/>
      <sheetName val="hyperstatic"/>
      <sheetName val="Manpower"/>
      <sheetName val="Debit_RMC"/>
      <sheetName val="Machinery"/>
      <sheetName val="Material"/>
      <sheetName val="Supply_RMC"/>
      <sheetName val="MOTOR"/>
      <sheetName val="288-1"/>
      <sheetName val="Inventory"/>
      <sheetName val="horizontal"/>
      <sheetName val="SITE DATA"/>
      <sheetName val="Bar Budget"/>
      <sheetName val="Final Qty"/>
      <sheetName val="Machine HC - 19.08 "/>
      <sheetName val="Analysed rate"/>
      <sheetName val="Shutter"/>
      <sheetName val="BOQ Backup"/>
      <sheetName val="Boiler&amp;TG"/>
      <sheetName val="JV請款"/>
      <sheetName val="Measurment"/>
      <sheetName val="TBAL9697_-group_wise__sdpl"/>
      <sheetName val="INPUT-DATA"/>
      <sheetName val="PHOTO(9)"/>
      <sheetName val="PHOTOCALL(8)"/>
      <sheetName val="cell rel"/>
      <sheetName val="Contract Details"/>
      <sheetName val="rawmat break up"/>
      <sheetName val="S"/>
      <sheetName val="foundation(V)"/>
      <sheetName val="Machinary_Road Work"/>
      <sheetName val="Batching&amp;Pil POL"/>
      <sheetName val="Pil"/>
      <sheetName val="Steel Piling_POL"/>
      <sheetName val="Hardware"/>
      <sheetName val="OPGW Quantity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7">
          <cell r="D77">
            <v>7.6</v>
          </cell>
        </row>
        <row r="435">
          <cell r="D435">
            <v>0.44500000000000001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FLET"/>
      <sheetName val="ورقة1"/>
      <sheetName val="ورقة2"/>
      <sheetName val="ورقة3"/>
      <sheetName val="BOQ Distribution"/>
      <sheetName val="Machinery"/>
    </sheetNames>
    <sheetDataSet>
      <sheetData sheetId="0">
        <row r="29">
          <cell r="B29" t="b">
            <v>1</v>
          </cell>
        </row>
        <row r="35">
          <cell r="B35" t="e">
            <v>#VALUE!</v>
          </cell>
        </row>
        <row r="36">
          <cell r="B36" t="e">
            <v>#VALUE!</v>
          </cell>
        </row>
      </sheetData>
      <sheetData sheetId="1"/>
      <sheetData sheetId="2"/>
      <sheetData sheetId="3"/>
      <sheetData sheetId="4" refreshError="1"/>
      <sheetData sheetId="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d-3"/>
      <sheetName val="Assembly (2)-Backup-not reqd"/>
      <sheetName val="not reqd-2"/>
      <sheetName val="not reqd-1"/>
      <sheetName val="Sheet3"/>
      <sheetName val="Civil &amp; design"/>
      <sheetName val="IDC Summary"/>
      <sheetName val="Summary"/>
      <sheetName val="Costest"/>
      <sheetName val="Wtfactor"/>
      <sheetName val="Sch3"/>
      <sheetName val="Copper"/>
      <sheetName val="Steel comparison"/>
      <sheetName val="IDC-OHE works"/>
      <sheetName val="insulator"/>
      <sheetName val="insulator working"/>
      <sheetName val="Assembly"/>
      <sheetName val="144 qty 128 SOR"/>
      <sheetName val="WO insulator comparison"/>
      <sheetName val="DETAILED  BOQ"/>
      <sheetName val="doq-10"/>
    </sheetNames>
    <sheetDataSet>
      <sheetData sheetId="0" refreshError="1"/>
      <sheetData sheetId="1" refreshError="1"/>
      <sheetData sheetId="2" refreshError="1"/>
      <sheetData sheetId="3" refreshError="1"/>
      <sheetData sheetId="4" refreshError="1"/>
      <sheetData sheetId="5">
        <row r="12">
          <cell r="F12">
            <v>32000</v>
          </cell>
        </row>
        <row r="14">
          <cell r="F14">
            <v>23000</v>
          </cell>
        </row>
        <row r="15">
          <cell r="F15">
            <v>20300</v>
          </cell>
        </row>
        <row r="17">
          <cell r="F17">
            <v>20300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R2"/>
      <sheetName val="Rate Analysis"/>
      <sheetName val="Det_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2">
          <cell r="G12">
            <v>0</v>
          </cell>
        </row>
      </sheetData>
      <sheetData sheetId="16"/>
      <sheetData sheetId="17" refreshError="1"/>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TITLE"/>
      <sheetName val="Intro"/>
      <sheetName val="Intake"/>
      <sheetName val="Trashrack"/>
      <sheetName val="INTAKE LATEST"/>
      <sheetName val="iNTAKE BOQ "/>
      <sheetName val="SALIENT"/>
      <sheetName val="Vind - BtB"/>
      <sheetName val="Stock"/>
    </sheetNames>
    <sheetDataSet>
      <sheetData sheetId="0" refreshError="1"/>
      <sheetData sheetId="1" refreshError="1"/>
      <sheetData sheetId="2" refreshError="1"/>
      <sheetData sheetId="3">
        <row r="26">
          <cell r="F26" t="str">
            <v>m ( Horse shoe)</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PROCTOR"/>
      <sheetName val="CODE"/>
      <sheetName val="MRATES"/>
      <sheetName val="Data"/>
      <sheetName val="SUMMARY"/>
      <sheetName val="S2groupcode"/>
    </sheetNames>
    <sheetDataSet>
      <sheetData sheetId="0">
        <row r="3">
          <cell r="A3" t="str">
            <v>Number</v>
          </cell>
        </row>
      </sheetData>
      <sheetData sheetId="1"/>
      <sheetData sheetId="2"/>
      <sheetData sheetId="3"/>
      <sheetData sheetId="4"/>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ares 6 yrs-Pneu sys(Incl DLP)"/>
      <sheetName val="Pneumatic system Final BOQ"/>
      <sheetName val="itemwise for ATMS"/>
      <sheetName val="ATMS - BoQ for inst subcontract"/>
      <sheetName val="ATMS-Inst cost"/>
      <sheetName val="ATMS Recommended spares"/>
      <sheetName val="ATMS - Final BOQ"/>
      <sheetName val="Implemention cost BOQ"/>
      <sheetName val="Cost Summary"/>
      <sheetName val="Master data"/>
      <sheetName val="FAT &amp; SAT cal"/>
      <sheetName val="Toll Spares List(5 yrs)"/>
      <sheetName val="Spares"/>
      <sheetName val="Toll - Final BOQ"/>
      <sheetName val="Tentative CABLES-8lanes"/>
      <sheetName val="Tentative CABLES-12 lanes"/>
      <sheetName val="Toll-Itemwise costing"/>
      <sheetName val="AVC costing"/>
      <sheetName val="LC costing"/>
      <sheetName val="Toll-Loop Sealant calculation"/>
      <sheetName val="CHIFLET"/>
      <sheetName val="ANNEXURE-A"/>
    </sheetNames>
    <sheetDataSet>
      <sheetData sheetId="0"/>
      <sheetData sheetId="1"/>
      <sheetData sheetId="2"/>
      <sheetData sheetId="3"/>
      <sheetData sheetId="4"/>
      <sheetData sheetId="5"/>
      <sheetData sheetId="6"/>
      <sheetData sheetId="7"/>
      <sheetData sheetId="8"/>
      <sheetData sheetId="9">
        <row r="6">
          <cell r="A6" t="str">
            <v>INR</v>
          </cell>
          <cell r="B6">
            <v>1</v>
          </cell>
        </row>
        <row r="7">
          <cell r="A7" t="str">
            <v>EURO</v>
          </cell>
          <cell r="B7">
            <v>68</v>
          </cell>
        </row>
        <row r="8">
          <cell r="A8" t="str">
            <v>USD</v>
          </cell>
          <cell r="B8">
            <v>47</v>
          </cell>
        </row>
        <row r="9">
          <cell r="A9" t="str">
            <v>MYR</v>
          </cell>
          <cell r="B9">
            <v>14</v>
          </cell>
        </row>
        <row r="10">
          <cell r="A10" t="str">
            <v>ZAR</v>
          </cell>
          <cell r="B10">
            <v>6</v>
          </cell>
        </row>
        <row r="11">
          <cell r="A11" t="str">
            <v>GBP</v>
          </cell>
          <cell r="B11">
            <v>86</v>
          </cell>
        </row>
        <row r="18">
          <cell r="A18" t="str">
            <v>Local</v>
          </cell>
          <cell r="B18">
            <v>0.03</v>
          </cell>
        </row>
        <row r="19">
          <cell r="A19" t="str">
            <v>Imported</v>
          </cell>
          <cell r="B19">
            <v>0.05</v>
          </cell>
        </row>
        <row r="22">
          <cell r="A22" t="str">
            <v>Local</v>
          </cell>
          <cell r="B22">
            <v>0</v>
          </cell>
        </row>
        <row r="23">
          <cell r="A23" t="str">
            <v>Imported</v>
          </cell>
          <cell r="B23">
            <v>0.01</v>
          </cell>
        </row>
        <row r="52">
          <cell r="A52" t="str">
            <v>Bought out</v>
          </cell>
          <cell r="B52">
            <v>0.18</v>
          </cell>
        </row>
        <row r="53">
          <cell r="A53" t="str">
            <v>In-built</v>
          </cell>
          <cell r="B53">
            <v>0.18</v>
          </cell>
        </row>
        <row r="56">
          <cell r="A56" t="str">
            <v>Bought out</v>
          </cell>
          <cell r="B56">
            <v>0.2</v>
          </cell>
        </row>
        <row r="57">
          <cell r="A57" t="str">
            <v>In-built</v>
          </cell>
          <cell r="B57">
            <v>0.25</v>
          </cell>
        </row>
      </sheetData>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ANALYSIS"/>
      <sheetName val="p&amp;m"/>
      <sheetName val="BOQ_Direct_selling cost"/>
      <sheetName val="Rate Analysis"/>
      <sheetName val="Expenditure plan"/>
      <sheetName val="BOQ-Civil"/>
      <sheetName val="Admin"/>
      <sheetName val="Format - 4"/>
      <sheetName val="Codes"/>
      <sheetName val="Input"/>
      <sheetName val="Transaction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WB0203-OLDLOAN"/>
      <sheetName val="TBAL9697 -group wise  sdpl"/>
      <sheetName val="Tender Summary"/>
      <sheetName val="BHANDUP"/>
      <sheetName val="concrete"/>
      <sheetName val="beam-reinft-IIInd floor"/>
      <sheetName val="Sheet1"/>
      <sheetName val="labour coeff"/>
      <sheetName val="Dayworks Bill"/>
      <sheetName val="Bills of Quantities"/>
      <sheetName val="TCS_Schedule (2)"/>
      <sheetName val="Earthwork MCW"/>
      <sheetName val="TCS Proposed"/>
      <sheetName val="Input1"/>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ORDER BOOKING"/>
      <sheetName val="ABSTRACT PHASE-I"/>
      <sheetName val="ABSTRACT-PHASE-II (2)"/>
      <sheetName val="Build-up"/>
      <sheetName val="Client Bill Status"/>
      <sheetName val="Category A - No Material"/>
      <sheetName val="Category B - Major Works"/>
      <sheetName val="Category C - Minor Works"/>
      <sheetName val="Data"/>
      <sheetName val="Plinth beam"/>
      <sheetName val="Service Function"/>
      <sheetName val="Results"/>
      <sheetName val="PLGroupings"/>
      <sheetName val="Meas.-Hotel Part"/>
      <sheetName val="Mat_Cost"/>
      <sheetName val="#REF"/>
      <sheetName val="Lead"/>
      <sheetName val="ACS(1)"/>
      <sheetName val="FAS-C(4)"/>
      <sheetName val="CCTV(old)"/>
      <sheetName val="factors"/>
      <sheetName val="BS-NCL"/>
      <sheetName val="IO List"/>
      <sheetName val="PL Inst RA 12"/>
      <sheetName val="Civil Boq"/>
      <sheetName val="REFERENCE"/>
      <sheetName val="Basicrates"/>
      <sheetName val="ANAL"/>
      <sheetName val="Summary"/>
      <sheetName val="FORM-W3"/>
      <sheetName val="MPR_PA_1"/>
      <sheetName val="Data-Month"/>
      <sheetName val="Accounts2"/>
      <sheetName val="Raw Data"/>
      <sheetName val="Design sheet"/>
      <sheetName val="Amortization of bond exp."/>
      <sheetName val="BANKINT"/>
      <sheetName val="po-log - curr. rate"/>
      <sheetName val="sch"/>
      <sheetName val="Staff Acco."/>
      <sheetName val="MRATES"/>
      <sheetName val="Basic"/>
      <sheetName val="Batching plant"/>
      <sheetName val="DSLP"/>
      <sheetName val="leads"/>
      <sheetName val="BPL"/>
      <sheetName val="3    OK"/>
      <sheetName val="11-hsd"/>
      <sheetName val="13-septic"/>
      <sheetName val="7-ug"/>
      <sheetName val="2-utility"/>
      <sheetName val="18-misc"/>
      <sheetName val="5-pip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Cable_data"/>
      <sheetName val="General"/>
      <sheetName val="Main Bs"/>
      <sheetName val="TAKE OFF"/>
      <sheetName val="FORM-16"/>
      <sheetName val="MFG"/>
      <sheetName val="Connections"/>
      <sheetName val="DWTables"/>
      <sheetName val="MN T.B."/>
      <sheetName val="SPT vs PHI"/>
      <sheetName val="Cat A Change Control"/>
      <sheetName val="Sch-3"/>
      <sheetName val="4NEXRA"/>
      <sheetName val="Mix Design"/>
      <sheetName val="std-rates"/>
      <sheetName val="SITE OVERHEADS"/>
      <sheetName val="DREV"/>
      <sheetName val="CREV"/>
      <sheetName val="Steel-Circular"/>
      <sheetName val="PROCTOR"/>
      <sheetName val="gvl"/>
      <sheetName val="Civil Works"/>
      <sheetName val="INTSHEET"/>
      <sheetName val="INTSHEET3"/>
      <sheetName val="appendix 2.5 final accounts"/>
      <sheetName val="FIRST"/>
      <sheetName val="Ene"/>
      <sheetName val="CODE BOOK REFERENCE"/>
      <sheetName val="Sheet11"/>
      <sheetName val="적용"/>
      <sheetName val="Adopted DBM"/>
      <sheetName val="1"/>
      <sheetName val="Intro"/>
      <sheetName val="CODE_BOOK_REFERENCE"/>
      <sheetName val="Adopted_DBM"/>
      <sheetName val="dlvoid"/>
      <sheetName val="clay"/>
      <sheetName val="Assumptions"/>
      <sheetName val="I 2ry activity reduction"/>
      <sheetName val="Master Sheet"/>
      <sheetName val="DETAILED  BOQ"/>
      <sheetName val="As per PCA"/>
      <sheetName val="Assumption"/>
      <sheetName val="Coalmine"/>
      <sheetName val="CE"/>
      <sheetName val="New33KVSS_E3"/>
      <sheetName val="Prop aug of Ex 33KVSS_E3a"/>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sheetData sheetId="5"/>
      <sheetData sheetId="6"/>
      <sheetData sheetId="7"/>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ow r="1">
          <cell r="B1" t="str">
            <v>BOQ of Burhur - Amarkantak</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ow r="1">
          <cell r="B1" t="str">
            <v>BOQ of Burhur - Amarkantak</v>
          </cell>
        </row>
      </sheetData>
      <sheetData sheetId="255">
        <row r="1">
          <cell r="B1" t="str">
            <v>BOQ of Burhur - Amarkantak</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row r="1">
          <cell r="B1" t="str">
            <v>BOQ of Burhur - Amarkantak</v>
          </cell>
        </row>
      </sheetData>
      <sheetData sheetId="325">
        <row r="1">
          <cell r="B1" t="str">
            <v>BOQ of Burhur - Amarkantak</v>
          </cell>
        </row>
      </sheetData>
      <sheetData sheetId="326">
        <row r="1">
          <cell r="B1" t="str">
            <v>BOQ of Burhur - Amarkantak</v>
          </cell>
        </row>
      </sheetData>
      <sheetData sheetId="327">
        <row r="1">
          <cell r="B1" t="str">
            <v>BOQ of Burhur - Amarkantak</v>
          </cell>
        </row>
      </sheetData>
      <sheetData sheetId="328">
        <row r="1">
          <cell r="B1" t="str">
            <v>BOQ of Burhur - Amarkantak</v>
          </cell>
        </row>
      </sheetData>
      <sheetData sheetId="329">
        <row r="1">
          <cell r="B1" t="str">
            <v>BOQ of Burhur - Amarkantak</v>
          </cell>
        </row>
      </sheetData>
      <sheetData sheetId="330">
        <row r="1">
          <cell r="B1" t="str">
            <v>BOQ of Burhur - Amarkantak</v>
          </cell>
        </row>
      </sheetData>
      <sheetData sheetId="331">
        <row r="1">
          <cell r="B1" t="str">
            <v>BOQ of Burhur - Amarkantak</v>
          </cell>
        </row>
      </sheetData>
      <sheetData sheetId="332">
        <row r="1">
          <cell r="B1" t="str">
            <v>BOQ of Burhur - Amarkantak</v>
          </cell>
        </row>
      </sheetData>
      <sheetData sheetId="333">
        <row r="1">
          <cell r="B1" t="str">
            <v>BOQ of Burhur - Amarkantak</v>
          </cell>
        </row>
      </sheetData>
      <sheetData sheetId="334">
        <row r="1">
          <cell r="B1" t="str">
            <v>BOQ of Burhur - Amarkantak</v>
          </cell>
        </row>
      </sheetData>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row r="1">
          <cell r="B1" t="str">
            <v>BOQ of Burhur - Amarkantak</v>
          </cell>
        </row>
      </sheetData>
      <sheetData sheetId="386">
        <row r="1">
          <cell r="B1" t="str">
            <v>BOQ of Burhur - Amarkantak</v>
          </cell>
        </row>
      </sheetData>
      <sheetData sheetId="387">
        <row r="1">
          <cell r="B1" t="str">
            <v>BOQ of Burhur - Amarkantak</v>
          </cell>
        </row>
      </sheetData>
      <sheetData sheetId="388">
        <row r="1">
          <cell r="B1" t="str">
            <v>BOQ of Burhur - Amarkantak</v>
          </cell>
        </row>
      </sheetData>
      <sheetData sheetId="389">
        <row r="1">
          <cell r="B1" t="str">
            <v>BOQ of Burhur - Amarkantak</v>
          </cell>
        </row>
      </sheetData>
      <sheetData sheetId="390">
        <row r="1">
          <cell r="B1" t="str">
            <v>BOQ of Burhur - Amarkantak</v>
          </cell>
        </row>
      </sheetData>
      <sheetData sheetId="391">
        <row r="1">
          <cell r="B1" t="str">
            <v>BOQ of Burhur - Amarkantak</v>
          </cell>
        </row>
      </sheetData>
      <sheetData sheetId="392">
        <row r="1">
          <cell r="B1" t="str">
            <v>BOQ of Burhur - Amarkantak</v>
          </cell>
        </row>
      </sheetData>
      <sheetData sheetId="393">
        <row r="1">
          <cell r="B1" t="str">
            <v>BOQ of Burhur - Amarkantak</v>
          </cell>
        </row>
      </sheetData>
      <sheetData sheetId="394">
        <row r="1">
          <cell r="B1" t="str">
            <v>BOQ of Burhur - Amarkantak</v>
          </cell>
        </row>
      </sheetData>
      <sheetData sheetId="395">
        <row r="1">
          <cell r="B1" t="str">
            <v>BOQ of Burhur - Amarkantak</v>
          </cell>
        </row>
      </sheetData>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row r="1">
          <cell r="B1" t="str">
            <v>BOQ of Burhur - Amarkantak</v>
          </cell>
        </row>
      </sheetData>
      <sheetData sheetId="448">
        <row r="1">
          <cell r="B1" t="str">
            <v>BOQ of Burhur - Amarkantak</v>
          </cell>
        </row>
      </sheetData>
      <sheetData sheetId="449">
        <row r="1">
          <cell r="B1" t="str">
            <v>BOQ of Burhur - Amarkantak</v>
          </cell>
        </row>
      </sheetData>
      <sheetData sheetId="450">
        <row r="1">
          <cell r="B1" t="str">
            <v>BOQ of Burhur - Amarkantak</v>
          </cell>
        </row>
      </sheetData>
      <sheetData sheetId="451">
        <row r="1">
          <cell r="B1" t="str">
            <v>BOQ of Burhur - Amarkantak</v>
          </cell>
        </row>
      </sheetData>
      <sheetData sheetId="452">
        <row r="1">
          <cell r="B1" t="str">
            <v>BOQ of Burhur - Amarkantak</v>
          </cell>
        </row>
      </sheetData>
      <sheetData sheetId="453">
        <row r="1">
          <cell r="B1" t="str">
            <v>BOQ of Burhur - Amarkantak</v>
          </cell>
        </row>
      </sheetData>
      <sheetData sheetId="454">
        <row r="1">
          <cell r="B1" t="str">
            <v>BOQ of Burhur - Amarkantak</v>
          </cell>
        </row>
      </sheetData>
      <sheetData sheetId="455">
        <row r="1">
          <cell r="B1" t="str">
            <v>BOQ of Burhur - Amarkantak</v>
          </cell>
        </row>
      </sheetData>
      <sheetData sheetId="456">
        <row r="1">
          <cell r="B1" t="str">
            <v>BOQ of Burhur - Amarkantak</v>
          </cell>
        </row>
      </sheetData>
      <sheetData sheetId="457">
        <row r="1">
          <cell r="B1" t="str">
            <v>BOQ of Burhur - Amarkantak</v>
          </cell>
        </row>
      </sheetData>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2)"/>
      <sheetName val="family members,  dependants"/>
      <sheetName val="FAMILY TEXT"/>
      <sheetName val="Sheet1"/>
    </sheetNames>
    <sheetDataSet>
      <sheetData sheetId="0" refreshError="1"/>
      <sheetData sheetId="1" refreshError="1"/>
      <sheetData sheetId="2" refreshError="1">
        <row r="2">
          <cell r="A2">
            <v>1</v>
          </cell>
          <cell r="G2" t="str">
            <v>01</v>
          </cell>
        </row>
        <row r="3">
          <cell r="A3">
            <v>2</v>
          </cell>
          <cell r="G3" t="str">
            <v>02</v>
          </cell>
        </row>
        <row r="4">
          <cell r="A4">
            <v>11</v>
          </cell>
          <cell r="G4" t="str">
            <v>03</v>
          </cell>
        </row>
        <row r="5">
          <cell r="A5">
            <v>12</v>
          </cell>
          <cell r="G5" t="str">
            <v>04</v>
          </cell>
        </row>
        <row r="6">
          <cell r="A6">
            <v>93</v>
          </cell>
          <cell r="G6" t="str">
            <v>05</v>
          </cell>
        </row>
        <row r="7">
          <cell r="A7">
            <v>94</v>
          </cell>
        </row>
      </sheetData>
      <sheetData sheetId="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rcuit"/>
      <sheetName val="Report"/>
      <sheetName val="Cond data"/>
      <sheetName val="Cubiceqn-33"/>
      <sheetName val="Cubiceqn-51"/>
      <sheetName val="Cubiceqn-61"/>
      <sheetName val="Goalseek"/>
      <sheetName val="Sheet3"/>
      <sheetName val="Topsheet"/>
      <sheetName val="PROG_DATA"/>
      <sheetName val="except wiring"/>
      <sheetName val="220KV CS"/>
      <sheetName val="Design"/>
      <sheetName val="beam-reinft"/>
      <sheetName val="FT-05-02IsoBOM"/>
      <sheetName val="REf"/>
      <sheetName val="Summary(Termn)"/>
      <sheetName val="step &amp; touch "/>
      <sheetName val="GBW"/>
      <sheetName val="Sheet2"/>
      <sheetName val="Conductor Size"/>
      <sheetName val="CFL-KIM"/>
      <sheetName val="Discom Details"/>
      <sheetName val="A1-Continuous"/>
      <sheetName val="M.S."/>
      <sheetName val="Timesheet"/>
      <sheetName val="DATA"/>
      <sheetName val="PCS"/>
      <sheetName val="#REF"/>
      <sheetName val="july-I"/>
      <sheetName val="Sheet1"/>
      <sheetName val="BOQ (2)"/>
      <sheetName val="Dep"/>
      <sheetName val="COST"/>
      <sheetName val="dBase"/>
      <sheetName val="3BPA00132-5-3 W plan HVPNL"/>
      <sheetName val="titles"/>
      <sheetName val="cal"/>
      <sheetName val="CE"/>
      <sheetName val="SAP"/>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Sheet4"/>
      <sheetName val="Civil Works"/>
      <sheetName val="Vind-BtB"/>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YTD-March'10"/>
      <sheetName val="Cable data"/>
      <sheetName val="S1BOQ"/>
      <sheetName val="dpc cost"/>
      <sheetName val="SUMMERY"/>
      <sheetName val="PRECAST lightconc-II"/>
      <sheetName val="DREV"/>
      <sheetName val="CREV"/>
      <sheetName val="T - FDn"/>
      <sheetName val="regions &amp; PL"/>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ACS(1)"/>
      <sheetName val="FAS-C(4)"/>
      <sheetName val="CCTV(old)"/>
      <sheetName val="400KV short circuit force calcu"/>
      <sheetName val="IDCCALHYD-GOO"/>
      <sheetName val="_Information"/>
      <sheetName val="_DDList"/>
      <sheetName val="_UOM"/>
      <sheetName val="Y-WORK"/>
      <sheetName val="Basic input"/>
      <sheetName val="Load Details-220kV"/>
      <sheetName val="Nortel-Core"/>
      <sheetName val="Title"/>
      <sheetName val="Sketch"/>
      <sheetName val="Summary Rates From Contract"/>
      <sheetName val="DetEst"/>
      <sheetName val="labour"/>
      <sheetName val="Quantities"/>
      <sheetName val="CLAY"/>
      <sheetName val="Sum"/>
      <sheetName val="6.2_Cover"/>
      <sheetName val="Consultant Qty-with Pile"/>
      <sheetName val="3 Go&amp;Get Eval."/>
      <sheetName val="Rate Analysis"/>
      <sheetName val="General input"/>
      <sheetName val="cashflow"/>
      <sheetName val="Basic Rates"/>
      <sheetName val="FEVA"/>
      <sheetName val="HO Costs"/>
      <sheetName val="Cond_data5"/>
      <sheetName val="except_wiring5"/>
      <sheetName val="220KV_CS5"/>
      <sheetName val="step_&amp;_touch_5"/>
      <sheetName val="Conductor_Size2"/>
      <sheetName val="Discom_Details2"/>
      <sheetName val="M_S_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Cond_data6"/>
      <sheetName val="except_wiring6"/>
      <sheetName val="220KV_CS6"/>
      <sheetName val="step_&amp;_touch_6"/>
      <sheetName val="Conductor_Size3"/>
      <sheetName val="Discom_Details3"/>
      <sheetName val="M_S_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M_S_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E1"/>
      <sheetName val="water prop."/>
      <sheetName val="dlvoid"/>
      <sheetName val="JCR TOP(ITEM)-KTRP"/>
      <sheetName val="Basic Data"/>
      <sheetName val="Harga Satuan &amp; Upah"/>
      <sheetName val="ARMBG"/>
      <sheetName val="P &amp; L "/>
      <sheetName val="Main Bs"/>
      <sheetName val="Boiler&amp;TG"/>
      <sheetName val="CFForecast detail"/>
      <sheetName val="M_S_5"/>
      <sheetName val="M_S_6"/>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 val="Cond_data18"/>
      <sheetName val="except_wiring18"/>
      <sheetName val="220KV_CS18"/>
      <sheetName val="step_&amp;_touch_18"/>
      <sheetName val="Conductor_Size15"/>
      <sheetName val="Discom_Details15"/>
      <sheetName val="M_S_15"/>
      <sheetName val="BOQ_(2)14"/>
      <sheetName val="3BPA00132-5-3_W_plan_HVPNL15"/>
      <sheetName val="DETAILED__BOQ15"/>
      <sheetName val="Attach-3_(QR)15"/>
      <sheetName val="Vind_-_BtB14"/>
      <sheetName val="Civil_Works14"/>
      <sheetName val="TBAL9697_-group_wise__sdpl14"/>
      <sheetName val="May_Budget14"/>
      <sheetName val="May_Actual14"/>
      <sheetName val="Supply_info14"/>
      <sheetName val="Compressed_Air14"/>
      <sheetName val="Dosing_Calcs14"/>
      <sheetName val="BW_&amp;_Neut_Pit14"/>
      <sheetName val="Cable_data13"/>
      <sheetName val="T_-_FDn13"/>
      <sheetName val="PRECAST_lightconc-II13"/>
      <sheetName val="dpc_cost13"/>
      <sheetName val="Staff_Acco_13"/>
      <sheetName val="Fin_Sum13"/>
      <sheetName val="LEVEL_RHS13"/>
      <sheetName val="LEVEL_LHS13"/>
      <sheetName val="400KV_short_circuit_force_cal13"/>
      <sheetName val="regions_&amp;_PL13"/>
      <sheetName val="3_Go&amp;Get_Eval_13"/>
      <sheetName val="6_2_Cover13"/>
      <sheetName val="Basic_input13"/>
      <sheetName val="Load_Details-220kV13"/>
      <sheetName val="P_&amp;_L_13"/>
      <sheetName val="Main_Bs13"/>
      <sheetName val="Summary_Rates_From_Contract13"/>
      <sheetName val="Rate_Analysis7"/>
      <sheetName val="General_input7"/>
      <sheetName val="Basic_Rates7"/>
      <sheetName val="HO_Costs7"/>
      <sheetName val="97_사업추정(WEKI)7"/>
      <sheetName val="water_prop_7"/>
      <sheetName val="JCR_TOP(ITEM)-KTRP7"/>
      <sheetName val="Basic_Data7"/>
      <sheetName val="Harga_Satuan_&amp;_Upah7"/>
      <sheetName val="Staff_Acco_"/>
      <sheetName val="400KV_short_circuit_force_calcu"/>
      <sheetName val="regions_&amp;_PL"/>
      <sheetName val="3_Go&amp;Get_Eval_"/>
      <sheetName val="6_2_Cover"/>
      <sheetName val="Basic_input"/>
      <sheetName val="Load_Details-220kV"/>
      <sheetName val="P_&amp;_L_"/>
      <sheetName val="Main_Bs"/>
      <sheetName val="Summary_Rates_From_Contract"/>
      <sheetName val="Staff_Acco_1"/>
      <sheetName val="400KV_short_circuit_force_calc1"/>
      <sheetName val="regions_&amp;_PL1"/>
      <sheetName val="3_Go&amp;Get_Eval_1"/>
      <sheetName val="6_2_Cover1"/>
      <sheetName val="Basic_input1"/>
      <sheetName val="Load_Details-220kV1"/>
      <sheetName val="P_&amp;_L_1"/>
      <sheetName val="Main_Bs1"/>
      <sheetName val="Summary_Rates_From_Contract1"/>
      <sheetName val="Staff_Acco_2"/>
      <sheetName val="400KV_short_circuit_force_calc2"/>
      <sheetName val="regions_&amp;_PL2"/>
      <sheetName val="3_Go&amp;Get_Eval_2"/>
      <sheetName val="6_2_Cover2"/>
      <sheetName val="Basic_input2"/>
      <sheetName val="Load_Details-220kV2"/>
      <sheetName val="P_&amp;_L_2"/>
      <sheetName val="Main_Bs2"/>
      <sheetName val="Summary_Rates_From_Contract2"/>
      <sheetName val="Cond_data8"/>
      <sheetName val="except_wiring8"/>
      <sheetName val="220KV_CS8"/>
      <sheetName val="step_&amp;_touch_8"/>
      <sheetName val="Conductor_Size5"/>
      <sheetName val="Discom_Details5"/>
      <sheetName val="BOQ_(2)4"/>
      <sheetName val="3BPA00132-5-3_W_plan_HVPNL5"/>
      <sheetName val="DETAILED__BOQ5"/>
      <sheetName val="Attach-3_(QR)5"/>
      <sheetName val="Vind_-_BtB4"/>
      <sheetName val="Civil_Works4"/>
      <sheetName val="TBAL9697_-group_wise__sdpl4"/>
      <sheetName val="May_Budget4"/>
      <sheetName val="May_Actual4"/>
      <sheetName val="Supply_info4"/>
      <sheetName val="Compressed_Air4"/>
      <sheetName val="Dosing_Calcs4"/>
      <sheetName val="BW_&amp;_Neut_Pit4"/>
      <sheetName val="Cable_data3"/>
      <sheetName val="T_-_FDn3"/>
      <sheetName val="PRECAST_lightconc-II3"/>
      <sheetName val="dpc_cost3"/>
      <sheetName val="Staff_Acco_3"/>
      <sheetName val="Fin_Sum3"/>
      <sheetName val="LEVEL_RHS3"/>
      <sheetName val="LEVEL_LHS3"/>
      <sheetName val="400KV_short_circuit_force_calc3"/>
      <sheetName val="regions_&amp;_PL3"/>
      <sheetName val="3_Go&amp;Get_Eval_3"/>
      <sheetName val="6_2_Cover3"/>
      <sheetName val="Basic_input3"/>
      <sheetName val="Load_Details-220kV3"/>
      <sheetName val="P_&amp;_L_3"/>
      <sheetName val="Main_Bs3"/>
      <sheetName val="Summary_Rates_From_Contract3"/>
      <sheetName val="Cond_data9"/>
      <sheetName val="except_wiring9"/>
      <sheetName val="220KV_CS9"/>
      <sheetName val="step_&amp;_touch_9"/>
      <sheetName val="Conductor_Size6"/>
      <sheetName val="Discom_Details6"/>
      <sheetName val="BOQ_(2)5"/>
      <sheetName val="3BPA00132-5-3_W_plan_HVPNL6"/>
      <sheetName val="DETAILED__BOQ6"/>
      <sheetName val="Attach-3_(QR)6"/>
      <sheetName val="Vind_-_BtB5"/>
      <sheetName val="Civil_Works5"/>
      <sheetName val="TBAL9697_-group_wise__sdpl5"/>
      <sheetName val="May_Budget5"/>
      <sheetName val="May_Actual5"/>
      <sheetName val="Supply_info5"/>
      <sheetName val="Compressed_Air5"/>
      <sheetName val="Dosing_Calcs5"/>
      <sheetName val="BW_&amp;_Neut_Pit5"/>
      <sheetName val="Cable_data4"/>
      <sheetName val="T_-_FDn4"/>
      <sheetName val="PRECAST_lightconc-II4"/>
      <sheetName val="dpc_cost4"/>
      <sheetName val="Staff_Acco_4"/>
      <sheetName val="Fin_Sum4"/>
      <sheetName val="LEVEL_RHS4"/>
      <sheetName val="LEVEL_LHS4"/>
      <sheetName val="400KV_short_circuit_force_calc4"/>
      <sheetName val="regions_&amp;_PL4"/>
      <sheetName val="3_Go&amp;Get_Eval_4"/>
      <sheetName val="6_2_Cover4"/>
      <sheetName val="Basic_input4"/>
      <sheetName val="Load_Details-220kV4"/>
      <sheetName val="P_&amp;_L_4"/>
      <sheetName val="Main_Bs4"/>
      <sheetName val="Summary_Rates_From_Contract4"/>
      <sheetName val="Cond_data14"/>
      <sheetName val="except_wiring14"/>
      <sheetName val="220KV_CS14"/>
      <sheetName val="step_&amp;_touch_14"/>
      <sheetName val="Conductor_Size11"/>
      <sheetName val="Discom_Details11"/>
      <sheetName val="M_S_11"/>
      <sheetName val="3BPA00132-5-3_W_plan_HVPNL11"/>
      <sheetName val="DETAILED__BOQ11"/>
      <sheetName val="BOQ_(2)10"/>
      <sheetName val="Attach-3_(QR)11"/>
      <sheetName val="Vind_-_BtB10"/>
      <sheetName val="Civil_Works10"/>
      <sheetName val="TBAL9697_-group_wise__sdpl10"/>
      <sheetName val="May_Budget10"/>
      <sheetName val="May_Actual10"/>
      <sheetName val="Supply_info10"/>
      <sheetName val="Compressed_Air10"/>
      <sheetName val="Dosing_Calcs10"/>
      <sheetName val="BW_&amp;_Neut_Pit10"/>
      <sheetName val="Cable_data9"/>
      <sheetName val="T_-_FDn9"/>
      <sheetName val="PRECAST_lightconc-II9"/>
      <sheetName val="dpc_cost9"/>
      <sheetName val="Staff_Acco_9"/>
      <sheetName val="Fin_Sum9"/>
      <sheetName val="LEVEL_RHS9"/>
      <sheetName val="LEVEL_LHS9"/>
      <sheetName val="400KV_short_circuit_force_calc9"/>
      <sheetName val="regions_&amp;_PL9"/>
      <sheetName val="Basic_input9"/>
      <sheetName val="Load_Details-220kV9"/>
      <sheetName val="Summary_Rates_From_Contract9"/>
      <sheetName val="3_Go&amp;Get_Eval_9"/>
      <sheetName val="6_2_Cover9"/>
      <sheetName val="P_&amp;_L_9"/>
      <sheetName val="Main_Bs9"/>
      <sheetName val="Cond_data10"/>
      <sheetName val="except_wiring10"/>
      <sheetName val="220KV_CS10"/>
      <sheetName val="step_&amp;_touch_10"/>
      <sheetName val="Conductor_Size7"/>
      <sheetName val="Discom_Details7"/>
      <sheetName val="M_S_7"/>
      <sheetName val="BOQ_(2)6"/>
      <sheetName val="3BPA00132-5-3_W_plan_HVPNL7"/>
      <sheetName val="DETAILED__BOQ7"/>
      <sheetName val="Attach-3_(QR)7"/>
      <sheetName val="Vind_-_BtB6"/>
      <sheetName val="Civil_Works6"/>
      <sheetName val="TBAL9697_-group_wise__sdpl6"/>
      <sheetName val="May_Budget6"/>
      <sheetName val="May_Actual6"/>
      <sheetName val="Supply_info6"/>
      <sheetName val="Compressed_Air6"/>
      <sheetName val="Dosing_Calcs6"/>
      <sheetName val="BW_&amp;_Neut_Pit6"/>
      <sheetName val="Cable_data5"/>
      <sheetName val="T_-_FDn5"/>
      <sheetName val="PRECAST_lightconc-II5"/>
      <sheetName val="dpc_cost5"/>
      <sheetName val="Staff_Acco_5"/>
      <sheetName val="Fin_Sum5"/>
      <sheetName val="LEVEL_RHS5"/>
      <sheetName val="LEVEL_LHS5"/>
      <sheetName val="400KV_short_circuit_force_calc5"/>
      <sheetName val="regions_&amp;_PL5"/>
      <sheetName val="3_Go&amp;Get_Eval_5"/>
      <sheetName val="6_2_Cover5"/>
      <sheetName val="Basic_input5"/>
      <sheetName val="Load_Details-220kV5"/>
      <sheetName val="P_&amp;_L_5"/>
      <sheetName val="Main_Bs5"/>
      <sheetName val="Summary_Rates_From_Contract5"/>
      <sheetName val="Rate_Analysis3"/>
      <sheetName val="General_input3"/>
      <sheetName val="Basic_Rates3"/>
      <sheetName val="HO_Costs3"/>
      <sheetName val="97_사업추정(WEKI)3"/>
      <sheetName val="water_prop_3"/>
      <sheetName val="JCR_TOP(ITEM)-KTRP3"/>
      <sheetName val="Basic_Data3"/>
      <sheetName val="Harga_Satuan_&amp;_Upah3"/>
      <sheetName val="Cond_data12"/>
      <sheetName val="except_wiring12"/>
      <sheetName val="220KV_CS12"/>
      <sheetName val="step_&amp;_touch_12"/>
      <sheetName val="Conductor_Size9"/>
      <sheetName val="Discom_Details9"/>
      <sheetName val="M_S_9"/>
      <sheetName val="BOQ_(2)8"/>
      <sheetName val="3BPA00132-5-3_W_plan_HVPNL9"/>
      <sheetName val="DETAILED__BOQ9"/>
      <sheetName val="Attach-3_(QR)9"/>
      <sheetName val="Vind_-_BtB8"/>
      <sheetName val="Civil_Works8"/>
      <sheetName val="TBAL9697_-group_wise__sdpl8"/>
      <sheetName val="May_Budget8"/>
      <sheetName val="May_Actual8"/>
      <sheetName val="Supply_info8"/>
      <sheetName val="Compressed_Air8"/>
      <sheetName val="Dosing_Calcs8"/>
      <sheetName val="BW_&amp;_Neut_Pit8"/>
      <sheetName val="Cable_data7"/>
      <sheetName val="T_-_FDn7"/>
      <sheetName val="PRECAST_lightconc-II7"/>
      <sheetName val="dpc_cost7"/>
      <sheetName val="Staff_Acco_7"/>
      <sheetName val="Fin_Sum7"/>
      <sheetName val="LEVEL_RHS7"/>
      <sheetName val="LEVEL_LHS7"/>
      <sheetName val="400KV_short_circuit_force_calc7"/>
      <sheetName val="regions_&amp;_PL7"/>
      <sheetName val="3_Go&amp;Get_Eval_7"/>
      <sheetName val="6_2_Cover7"/>
      <sheetName val="Basic_input7"/>
      <sheetName val="Load_Details-220kV7"/>
      <sheetName val="P_&amp;_L_7"/>
      <sheetName val="Main_Bs7"/>
      <sheetName val="Summary_Rates_From_Contract7"/>
      <sheetName val="Rate_Analysis1"/>
      <sheetName val="General_input1"/>
      <sheetName val="Basic_Rates1"/>
      <sheetName val="HO_Costs1"/>
      <sheetName val="97_사업추정(WEKI)1"/>
      <sheetName val="water_prop_1"/>
      <sheetName val="JCR_TOP(ITEM)-KTRP1"/>
      <sheetName val="Basic_Data1"/>
      <sheetName val="Harga_Satuan_&amp;_Upah1"/>
      <sheetName val="Cond_data11"/>
      <sheetName val="except_wiring11"/>
      <sheetName val="220KV_CS11"/>
      <sheetName val="step_&amp;_touch_11"/>
      <sheetName val="Conductor_Size8"/>
      <sheetName val="Discom_Details8"/>
      <sheetName val="M_S_8"/>
      <sheetName val="3BPA00132-5-3_W_plan_HVPNL8"/>
      <sheetName val="DETAILED__BOQ8"/>
      <sheetName val="BOQ_(2)7"/>
      <sheetName val="Attach-3_(QR)8"/>
      <sheetName val="Vind_-_BtB7"/>
      <sheetName val="Civil_Works7"/>
      <sheetName val="TBAL9697_-group_wise__sdpl7"/>
      <sheetName val="May_Budget7"/>
      <sheetName val="May_Actual7"/>
      <sheetName val="Supply_info7"/>
      <sheetName val="Compressed_Air7"/>
      <sheetName val="Dosing_Calcs7"/>
      <sheetName val="BW_&amp;_Neut_Pit7"/>
      <sheetName val="Cable_data6"/>
      <sheetName val="T_-_FDn6"/>
      <sheetName val="PRECAST_lightconc-II6"/>
      <sheetName val="dpc_cost6"/>
      <sheetName val="Staff_Acco_6"/>
      <sheetName val="Fin_Sum6"/>
      <sheetName val="LEVEL_RHS6"/>
      <sheetName val="LEVEL_LHS6"/>
      <sheetName val="400KV_short_circuit_force_calc6"/>
      <sheetName val="regions_&amp;_PL6"/>
      <sheetName val="Basic_input6"/>
      <sheetName val="Load_Details-220kV6"/>
      <sheetName val="Summary_Rates_From_Contract6"/>
      <sheetName val="3_Go&amp;Get_Eval_6"/>
      <sheetName val="6_2_Cover6"/>
      <sheetName val="P_&amp;_L_6"/>
      <sheetName val="Main_Bs6"/>
      <sheetName val="Rate_Analysis"/>
      <sheetName val="General_input"/>
      <sheetName val="Basic_Rates"/>
      <sheetName val="HO_Costs"/>
      <sheetName val="97_사업추정(WEKI)"/>
      <sheetName val="water_prop_"/>
      <sheetName val="JCR_TOP(ITEM)-KTRP"/>
      <sheetName val="Basic_Data"/>
      <sheetName val="Harga_Satuan_&amp;_Upah"/>
      <sheetName val="Cond_data13"/>
      <sheetName val="except_wiring13"/>
      <sheetName val="220KV_CS13"/>
      <sheetName val="step_&amp;_touch_13"/>
      <sheetName val="Conductor_Size10"/>
      <sheetName val="Discom_Details10"/>
      <sheetName val="M_S_10"/>
      <sheetName val="3BPA00132-5-3_W_plan_HVPNL10"/>
      <sheetName val="DETAILED__BOQ10"/>
      <sheetName val="BOQ_(2)9"/>
      <sheetName val="Attach-3_(QR)10"/>
      <sheetName val="Vind_-_BtB9"/>
      <sheetName val="Civil_Works9"/>
      <sheetName val="TBAL9697_-group_wise__sdpl9"/>
      <sheetName val="May_Budget9"/>
      <sheetName val="May_Actual9"/>
      <sheetName val="Supply_info9"/>
      <sheetName val="Compressed_Air9"/>
      <sheetName val="Dosing_Calcs9"/>
      <sheetName val="BW_&amp;_Neut_Pit9"/>
      <sheetName val="Cable_data8"/>
      <sheetName val="T_-_FDn8"/>
      <sheetName val="PRECAST_lightconc-II8"/>
      <sheetName val="dpc_cost8"/>
      <sheetName val="Staff_Acco_8"/>
      <sheetName val="Fin_Sum8"/>
      <sheetName val="LEVEL_RHS8"/>
      <sheetName val="LEVEL_LHS8"/>
      <sheetName val="400KV_short_circuit_force_calc8"/>
      <sheetName val="regions_&amp;_PL8"/>
      <sheetName val="Basic_input8"/>
      <sheetName val="Load_Details-220kV8"/>
      <sheetName val="Summary_Rates_From_Contract8"/>
      <sheetName val="3_Go&amp;Get_Eval_8"/>
      <sheetName val="6_2_Cover8"/>
      <sheetName val="P_&amp;_L_8"/>
      <sheetName val="Main_Bs8"/>
      <sheetName val="Rate_Analysis2"/>
      <sheetName val="General_input2"/>
      <sheetName val="Basic_Rates2"/>
      <sheetName val="HO_Costs2"/>
      <sheetName val="97_사업추정(WEKI)2"/>
      <sheetName val="water_prop_2"/>
      <sheetName val="JCR_TOP(ITEM)-KTRP2"/>
      <sheetName val="Basic_Data2"/>
      <sheetName val="Harga_Satuan_&amp;_Upah2"/>
      <sheetName val="Cond_data15"/>
      <sheetName val="except_wiring15"/>
      <sheetName val="220KV_CS15"/>
      <sheetName val="step_&amp;_touch_15"/>
      <sheetName val="Conductor_Size12"/>
      <sheetName val="Discom_Details12"/>
      <sheetName val="M_S_12"/>
      <sheetName val="BOQ_(2)11"/>
      <sheetName val="3BPA00132-5-3_W_plan_HVPNL12"/>
      <sheetName val="DETAILED__BOQ12"/>
      <sheetName val="Attach-3_(QR)12"/>
      <sheetName val="Vind_-_BtB11"/>
      <sheetName val="Civil_Works11"/>
      <sheetName val="TBAL9697_-group_wise__sdpl11"/>
      <sheetName val="May_Budget11"/>
      <sheetName val="May_Actual11"/>
      <sheetName val="Supply_info11"/>
      <sheetName val="Compressed_Air11"/>
      <sheetName val="Dosing_Calcs11"/>
      <sheetName val="BW_&amp;_Neut_Pit11"/>
      <sheetName val="Cable_data10"/>
      <sheetName val="T_-_FDn10"/>
      <sheetName val="PRECAST_lightconc-II10"/>
      <sheetName val="dpc_cost10"/>
      <sheetName val="Staff_Acco_10"/>
      <sheetName val="Fin_Sum10"/>
      <sheetName val="LEVEL_RHS10"/>
      <sheetName val="LEVEL_LHS10"/>
      <sheetName val="400KV_short_circuit_force_cal10"/>
      <sheetName val="regions_&amp;_PL10"/>
      <sheetName val="3_Go&amp;Get_Eval_10"/>
      <sheetName val="6_2_Cover10"/>
      <sheetName val="Basic_input10"/>
      <sheetName val="Load_Details-220kV10"/>
      <sheetName val="P_&amp;_L_10"/>
      <sheetName val="Main_Bs10"/>
      <sheetName val="Summary_Rates_From_Contract10"/>
      <sheetName val="Rate_Analysis4"/>
      <sheetName val="General_input4"/>
      <sheetName val="Basic_Rates4"/>
      <sheetName val="HO_Costs4"/>
      <sheetName val="97_사업추정(WEKI)4"/>
      <sheetName val="water_prop_4"/>
      <sheetName val="JCR_TOP(ITEM)-KTRP4"/>
      <sheetName val="Basic_Data4"/>
      <sheetName val="Harga_Satuan_&amp;_Upah4"/>
      <sheetName val="Cond_data16"/>
      <sheetName val="except_wiring16"/>
      <sheetName val="220KV_CS16"/>
      <sheetName val="step_&amp;_touch_16"/>
      <sheetName val="Conductor_Size13"/>
      <sheetName val="Discom_Details13"/>
      <sheetName val="M_S_13"/>
      <sheetName val="3BPA00132-5-3_W_plan_HVPNL13"/>
      <sheetName val="DETAILED__BOQ13"/>
      <sheetName val="BOQ_(2)12"/>
      <sheetName val="Attach-3_(QR)13"/>
      <sheetName val="Vind_-_BtB12"/>
      <sheetName val="Civil_Works12"/>
      <sheetName val="TBAL9697_-group_wise__sdpl12"/>
      <sheetName val="May_Budget12"/>
      <sheetName val="May_Actual12"/>
      <sheetName val="Supply_info12"/>
      <sheetName val="Compressed_Air12"/>
      <sheetName val="Dosing_Calcs12"/>
      <sheetName val="BW_&amp;_Neut_Pit12"/>
      <sheetName val="Cable_data11"/>
      <sheetName val="T_-_FDn11"/>
      <sheetName val="PRECAST_lightconc-II11"/>
      <sheetName val="dpc_cost11"/>
      <sheetName val="Staff_Acco_11"/>
      <sheetName val="Fin_Sum11"/>
      <sheetName val="LEVEL_RHS11"/>
      <sheetName val="LEVEL_LHS11"/>
      <sheetName val="400KV_short_circuit_force_cal11"/>
      <sheetName val="regions_&amp;_PL11"/>
      <sheetName val="Basic_input11"/>
      <sheetName val="Load_Details-220kV11"/>
      <sheetName val="Summary_Rates_From_Contract11"/>
      <sheetName val="3_Go&amp;Get_Eval_11"/>
      <sheetName val="6_2_Cover11"/>
      <sheetName val="P_&amp;_L_11"/>
      <sheetName val="Main_Bs11"/>
      <sheetName val="Rate_Analysis5"/>
      <sheetName val="General_input5"/>
      <sheetName val="Basic_Rates5"/>
      <sheetName val="HO_Costs5"/>
      <sheetName val="97_사업추정(WEKI)5"/>
      <sheetName val="water_prop_5"/>
      <sheetName val="JCR_TOP(ITEM)-KTRP5"/>
      <sheetName val="Basic_Data5"/>
      <sheetName val="Harga_Satuan_&amp;_Upah5"/>
      <sheetName val="Cond_data17"/>
      <sheetName val="except_wiring17"/>
      <sheetName val="220KV_CS17"/>
      <sheetName val="step_&amp;_touch_17"/>
      <sheetName val="Conductor_Size14"/>
      <sheetName val="Discom_Details14"/>
      <sheetName val="M_S_14"/>
      <sheetName val="BOQ_(2)13"/>
      <sheetName val="3BPA00132-5-3_W_plan_HVPNL14"/>
      <sheetName val="DETAILED__BOQ14"/>
      <sheetName val="Attach-3_(QR)14"/>
      <sheetName val="Vind_-_BtB13"/>
      <sheetName val="Civil_Works13"/>
      <sheetName val="TBAL9697_-group_wise__sdpl13"/>
      <sheetName val="May_Budget13"/>
      <sheetName val="May_Actual13"/>
      <sheetName val="Supply_info13"/>
      <sheetName val="Compressed_Air13"/>
      <sheetName val="Dosing_Calcs13"/>
      <sheetName val="BW_&amp;_Neut_Pit13"/>
      <sheetName val="Cable_data12"/>
      <sheetName val="T_-_FDn12"/>
      <sheetName val="PRECAST_lightconc-II12"/>
      <sheetName val="dpc_cost12"/>
      <sheetName val="Staff_Acco_12"/>
      <sheetName val="Fin_Sum12"/>
      <sheetName val="LEVEL_RHS12"/>
      <sheetName val="LEVEL_LHS12"/>
      <sheetName val="400KV_short_circuit_force_cal12"/>
      <sheetName val="regions_&amp;_PL12"/>
      <sheetName val="3_Go&amp;Get_Eval_12"/>
      <sheetName val="6_2_Cover12"/>
      <sheetName val="Basic_input12"/>
      <sheetName val="Load_Details-220kV12"/>
      <sheetName val="P_&amp;_L_12"/>
      <sheetName val="Main_Bs12"/>
      <sheetName val="Summary_Rates_From_Contract12"/>
      <sheetName val="Rate_Analysis6"/>
      <sheetName val="General_input6"/>
      <sheetName val="Basic_Rates6"/>
      <sheetName val="HO_Costs6"/>
      <sheetName val="97_사업추정(WEKI)6"/>
      <sheetName val="water_prop_6"/>
      <sheetName val="JCR_TOP(ITEM)-KTRP6"/>
      <sheetName val="Basic_Data6"/>
      <sheetName val="Harga_Satuan_&amp;_Upah6"/>
      <sheetName val="Cond_data19"/>
      <sheetName val="except_wiring19"/>
      <sheetName val="220KV_CS19"/>
      <sheetName val="step_&amp;_touch_19"/>
      <sheetName val="Conductor_Size16"/>
      <sheetName val="Discom_Details16"/>
      <sheetName val="M_S_16"/>
      <sheetName val="BOQ_(2)15"/>
      <sheetName val="3BPA00132-5-3_W_plan_HVPNL16"/>
      <sheetName val="DETAILED__BOQ16"/>
      <sheetName val="Attach-3_(QR)16"/>
      <sheetName val="Vind_-_BtB15"/>
      <sheetName val="Civil_Works15"/>
      <sheetName val="TBAL9697_-group_wise__sdpl15"/>
      <sheetName val="May_Budget15"/>
      <sheetName val="May_Actual15"/>
      <sheetName val="Supply_info15"/>
      <sheetName val="Compressed_Air15"/>
      <sheetName val="Dosing_Calcs15"/>
      <sheetName val="BW_&amp;_Neut_Pit15"/>
      <sheetName val="Cable_data14"/>
      <sheetName val="T_-_FDn14"/>
      <sheetName val="PRECAST_lightconc-II14"/>
      <sheetName val="dpc_cost14"/>
      <sheetName val="Staff_Acco_14"/>
      <sheetName val="Fin_Sum14"/>
      <sheetName val="LEVEL_RHS14"/>
      <sheetName val="LEVEL_LHS14"/>
      <sheetName val="400KV_short_circuit_force_cal14"/>
      <sheetName val="regions_&amp;_PL14"/>
      <sheetName val="3_Go&amp;Get_Eval_14"/>
      <sheetName val="6_2_Cover14"/>
      <sheetName val="Basic_input14"/>
      <sheetName val="Load_Details-220kV14"/>
      <sheetName val="P_&amp;_L_14"/>
      <sheetName val="Main_Bs14"/>
      <sheetName val="Summary_Rates_From_Contract14"/>
      <sheetName val="Rate_Analysis8"/>
      <sheetName val="General_input8"/>
      <sheetName val="Basic_Rates8"/>
      <sheetName val="HO_Costs8"/>
      <sheetName val="97_사업추정(WEKI)8"/>
      <sheetName val="water_prop_8"/>
      <sheetName val="JCR_TOP(ITEM)-KTRP8"/>
      <sheetName val="Basic_Data8"/>
      <sheetName val="Harga_Satuan_&amp;_Upah8"/>
      <sheetName val="Cond_data20"/>
      <sheetName val="except_wiring20"/>
      <sheetName val="220KV_CS20"/>
      <sheetName val="step_&amp;_touch_20"/>
      <sheetName val="Conductor_Size17"/>
      <sheetName val="Discom_Details17"/>
      <sheetName val="M_S_17"/>
      <sheetName val="BOQ_(2)16"/>
      <sheetName val="3BPA00132-5-3_W_plan_HVPNL17"/>
      <sheetName val="DETAILED__BOQ17"/>
      <sheetName val="Attach-3_(QR)17"/>
      <sheetName val="Vind_-_BtB16"/>
      <sheetName val="Civil_Works16"/>
      <sheetName val="TBAL9697_-group_wise__sdpl16"/>
      <sheetName val="May_Budget16"/>
      <sheetName val="May_Actual16"/>
      <sheetName val="Supply_info16"/>
      <sheetName val="Compressed_Air16"/>
      <sheetName val="Dosing_Calcs16"/>
      <sheetName val="BW_&amp;_Neut_Pit16"/>
      <sheetName val="Cable_data15"/>
      <sheetName val="T_-_FDn15"/>
      <sheetName val="PRECAST_lightconc-II15"/>
      <sheetName val="dpc_cost15"/>
      <sheetName val="Staff_Acco_15"/>
      <sheetName val="Fin_Sum15"/>
      <sheetName val="LEVEL_RHS15"/>
      <sheetName val="LEVEL_LHS15"/>
      <sheetName val="400KV_short_circuit_force_cal15"/>
      <sheetName val="regions_&amp;_PL15"/>
      <sheetName val="3_Go&amp;Get_Eval_15"/>
      <sheetName val="6_2_Cover15"/>
      <sheetName val="Basic_input15"/>
      <sheetName val="Load_Details-220kV15"/>
      <sheetName val="P_&amp;_L_15"/>
      <sheetName val="Main_Bs15"/>
      <sheetName val="Summary_Rates_From_Contract15"/>
      <sheetName val="Rate_Analysis9"/>
      <sheetName val="General_input9"/>
      <sheetName val="Basic_Rates9"/>
      <sheetName val="HO_Costs9"/>
      <sheetName val="97_사업추정(WEKI)9"/>
      <sheetName val="water_prop_9"/>
      <sheetName val="JCR_TOP(ITEM)-KTRP9"/>
      <sheetName val="Basic_Data9"/>
      <sheetName val="Harga_Satuan_&amp;_Upah9"/>
    </sheetNames>
    <sheetDataSet>
      <sheetData sheetId="0" refreshError="1"/>
      <sheetData sheetId="1"/>
      <sheetData sheetId="2" refreshError="1"/>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oblg"/>
      <sheetName val="ACC-A"/>
      <sheetName val="drg"/>
      <sheetName val="BOM"/>
      <sheetName val=" FDN"/>
      <sheetName val="Supply"/>
      <sheetName val="ERECTION-Sipat"/>
      <sheetName val="Chart1"/>
      <sheetName val="drg1"/>
      <sheetName val="Acc"/>
      <sheetName val="FDN"/>
      <sheetName val="Misc info"/>
      <sheetName val="Intake"/>
      <sheetName val="Stub&amp;Twr"/>
      <sheetName val="Twr Qty."/>
      <sheetName val="DS Approved"/>
      <sheetName val="S-C"/>
      <sheetName val="62-Gty Bhadla"/>
      <sheetName val="Vdc5"/>
      <sheetName val="SIN"/>
      <sheetName val="Twr Qty Old."/>
      <sheetName val="Sheet1"/>
      <sheetName val="DS Approved (T) (2)"/>
      <sheetName val="1-14"/>
      <sheetName val="50-56"/>
      <sheetName val="DSLP CALCULATION"/>
      <sheetName val="IDCCALHYD-GOO"/>
      <sheetName val="NJP"/>
      <sheetName val="FitOutConfCentre"/>
      <sheetName val="sheeet7"/>
      <sheetName val="Info Entry"/>
      <sheetName val="P-Ins &amp; Bonds"/>
      <sheetName val="P Staff fac"/>
      <sheetName val="BQMPALOC"/>
      <sheetName val="july-I"/>
      <sheetName val="CASH-FLOW"/>
      <sheetName val="Design"/>
      <sheetName val="COMPLEXALL"/>
      <sheetName val="SUMMARY"/>
      <sheetName val="Validation"/>
      <sheetName val="TMRS"/>
      <sheetName val="FAMILY TEXT"/>
      <sheetName val="EDWise"/>
      <sheetName val="04REL"/>
      <sheetName val="STN WISE EMR"/>
      <sheetName val="data"/>
      <sheetName val="Dom"/>
      <sheetName val="BREAKUP OF OIL"/>
      <sheetName val="R.Hrs. Since Comm"/>
      <sheetName val="R_Hrs_ Since Comm"/>
      <sheetName val="A"/>
      <sheetName val="Data base 12-13 back Jan 10"/>
      <sheetName val="B-Chart"/>
      <sheetName val="IP"/>
      <sheetName val="Civil &amp; design"/>
      <sheetName val="BOQ"/>
      <sheetName val="SOP "/>
      <sheetName val="wt"/>
      <sheetName val="BHANDUP"/>
      <sheetName val="SCHEDULE"/>
      <sheetName val="Database"/>
      <sheetName val="schedule nos"/>
      <sheetName val="Rate Analysis"/>
      <sheetName val="inter"/>
      <sheetName val="IDCCALHYD_GOO"/>
      <sheetName val="UK"/>
      <sheetName val="#REF"/>
      <sheetName val="SUPPORT1"/>
    </sheetNames>
    <sheetDataSet>
      <sheetData sheetId="0" refreshError="1"/>
      <sheetData sheetId="1" refreshError="1"/>
      <sheetData sheetId="2"/>
      <sheetData sheetId="3" refreshError="1"/>
      <sheetData sheetId="4" refreshError="1"/>
      <sheetData sheetId="5"/>
      <sheetData sheetId="6"/>
      <sheetData sheetId="7" refreshError="1"/>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Main "/>
      <sheetName val="Load Comb"/>
      <sheetName val="Analysis and design results"/>
      <sheetName val="Sls"/>
      <sheetName val="Uls"/>
      <sheetName val="5-Piles"/>
      <sheetName val="4-Piles"/>
      <sheetName val="4-Piles (2)"/>
      <sheetName val="pedestal"/>
      <sheetName val="Bolts"/>
      <sheetName val="STAAD OUTPUT"/>
      <sheetName val="WEIGHT CAL"/>
      <sheetName val="Water Sinking"/>
    </sheetNames>
    <sheetDataSet>
      <sheetData sheetId="0" refreshError="1"/>
      <sheetData sheetId="1" refreshError="1"/>
      <sheetData sheetId="2" refreshError="1"/>
      <sheetData sheetId="3" refreshError="1"/>
      <sheetData sheetId="4" refreshError="1"/>
      <sheetData sheetId="5" refreshError="1">
        <row r="5">
          <cell r="I5" t="str">
            <v>FOUNDATION CALCULATION NOTE FOR PIPERACK PR-3F3</v>
          </cell>
        </row>
        <row r="7">
          <cell r="C7" t="str">
            <v>Horizontal</v>
          </cell>
          <cell r="D7" t="str">
            <v>Vertical</v>
          </cell>
          <cell r="E7" t="str">
            <v>Horizontal</v>
          </cell>
          <cell r="I7">
            <v>6.2</v>
          </cell>
          <cell r="J7" t="str">
            <v xml:space="preserve"> LOADS FROM STRUCTURE ON SUPPORTS FOR ULTIMATE LIMIT STATE</v>
          </cell>
        </row>
        <row r="8">
          <cell r="C8" t="str">
            <v>Horizontal</v>
          </cell>
          <cell r="D8" t="str">
            <v>Vertical</v>
          </cell>
          <cell r="E8" t="str">
            <v>Horizontal</v>
          </cell>
          <cell r="F8" t="str">
            <v>Moment</v>
          </cell>
          <cell r="G8" t="str">
            <v>F</v>
          </cell>
          <cell r="H8" t="str">
            <v>G</v>
          </cell>
          <cell r="K8" t="str">
            <v>Vertical</v>
          </cell>
        </row>
        <row r="9">
          <cell r="C9" t="str">
            <v>Fx kN</v>
          </cell>
          <cell r="D9" t="str">
            <v>Fy kN</v>
          </cell>
          <cell r="E9" t="str">
            <v>Fz kN</v>
          </cell>
          <cell r="F9" t="str">
            <v>Mx kNm</v>
          </cell>
          <cell r="G9" t="str">
            <v>My kNm</v>
          </cell>
          <cell r="H9" t="str">
            <v>Mz kNm</v>
          </cell>
          <cell r="I9" t="str">
            <v>Node</v>
          </cell>
          <cell r="J9" t="str">
            <v>Load Case</v>
          </cell>
          <cell r="K9" t="str">
            <v>Fy kN</v>
          </cell>
        </row>
        <row r="10">
          <cell r="C10">
            <v>-48</v>
          </cell>
          <cell r="D10">
            <v>113.8</v>
          </cell>
          <cell r="E10">
            <v>0</v>
          </cell>
          <cell r="F10">
            <v>0</v>
          </cell>
          <cell r="G10">
            <v>0</v>
          </cell>
          <cell r="H10">
            <v>234.5</v>
          </cell>
          <cell r="I10">
            <v>101</v>
          </cell>
          <cell r="J10" t="str">
            <v>1001 0.9DL + 0.9PE + 1.5WLX</v>
          </cell>
          <cell r="K10">
            <v>-113.8</v>
          </cell>
        </row>
        <row r="11">
          <cell r="C11">
            <v>46.1</v>
          </cell>
          <cell r="D11">
            <v>208.3</v>
          </cell>
          <cell r="E11">
            <v>0</v>
          </cell>
          <cell r="F11">
            <v>0</v>
          </cell>
          <cell r="G11">
            <v>0</v>
          </cell>
          <cell r="H11">
            <v>-249.9</v>
          </cell>
          <cell r="J11" t="str">
            <v>1002 0.9DL + 0.9PE - 1.5WLX</v>
          </cell>
          <cell r="K11">
            <v>-208.3</v>
          </cell>
        </row>
        <row r="12">
          <cell r="C12">
            <v>-1.1000000000000001</v>
          </cell>
          <cell r="D12">
            <v>160.9</v>
          </cell>
          <cell r="E12">
            <v>-8.9</v>
          </cell>
          <cell r="F12">
            <v>0</v>
          </cell>
          <cell r="G12">
            <v>0.1</v>
          </cell>
          <cell r="H12">
            <v>-6.9</v>
          </cell>
          <cell r="J12" t="str">
            <v>1003 0.9DL + 0.9PE + 1.5WLZ</v>
          </cell>
          <cell r="K12">
            <v>-160.9</v>
          </cell>
        </row>
        <row r="13">
          <cell r="C13">
            <v>-0.8</v>
          </cell>
          <cell r="D13">
            <v>161.30000000000001</v>
          </cell>
          <cell r="E13">
            <v>8.9</v>
          </cell>
          <cell r="F13">
            <v>0</v>
          </cell>
          <cell r="G13">
            <v>-0.1</v>
          </cell>
          <cell r="H13">
            <v>-8.6</v>
          </cell>
          <cell r="J13" t="str">
            <v>1004 0.9DL + 0.9PE - 1.5WLZ</v>
          </cell>
          <cell r="K13">
            <v>-161.30000000000001</v>
          </cell>
        </row>
        <row r="14">
          <cell r="C14">
            <v>21.7</v>
          </cell>
          <cell r="D14">
            <v>191.4</v>
          </cell>
          <cell r="E14">
            <v>0</v>
          </cell>
          <cell r="F14">
            <v>0</v>
          </cell>
          <cell r="G14">
            <v>0</v>
          </cell>
          <cell r="H14">
            <v>122.3</v>
          </cell>
          <cell r="J14" t="str">
            <v>1005 0.9DL + 0.9PE + 1.5EQX</v>
          </cell>
          <cell r="K14">
            <v>-191.4</v>
          </cell>
        </row>
        <row r="15">
          <cell r="C15">
            <v>-23.6</v>
          </cell>
          <cell r="D15">
            <v>130.80000000000001</v>
          </cell>
          <cell r="E15">
            <v>-0.1</v>
          </cell>
          <cell r="F15">
            <v>0</v>
          </cell>
          <cell r="G15">
            <v>0</v>
          </cell>
          <cell r="H15">
            <v>-137.69999999999999</v>
          </cell>
          <cell r="J15" t="str">
            <v>1006 0.9DL + 0.9PE - 1.5EQX</v>
          </cell>
          <cell r="K15">
            <v>-130.80000000000001</v>
          </cell>
        </row>
        <row r="16">
          <cell r="C16">
            <v>9.3000000000000007</v>
          </cell>
          <cell r="D16">
            <v>177.2</v>
          </cell>
          <cell r="E16">
            <v>0.2</v>
          </cell>
          <cell r="F16">
            <v>0</v>
          </cell>
          <cell r="G16">
            <v>0</v>
          </cell>
          <cell r="H16">
            <v>50.8</v>
          </cell>
          <cell r="J16" t="str">
            <v>1007 0.9DL + 0.9PE + 1.5EQZ</v>
          </cell>
          <cell r="K16">
            <v>-177.2</v>
          </cell>
        </row>
        <row r="17">
          <cell r="C17">
            <v>-11.2</v>
          </cell>
          <cell r="D17">
            <v>144.9</v>
          </cell>
          <cell r="E17">
            <v>-0.3</v>
          </cell>
          <cell r="F17">
            <v>0</v>
          </cell>
          <cell r="G17">
            <v>0</v>
          </cell>
          <cell r="H17">
            <v>-66.2</v>
          </cell>
          <cell r="J17" t="str">
            <v>1008 0.9DL + 0.9PE - 1.5EQZ</v>
          </cell>
          <cell r="K17">
            <v>-144.9</v>
          </cell>
        </row>
        <row r="18">
          <cell r="C18">
            <v>-14.7</v>
          </cell>
          <cell r="D18">
            <v>349.9</v>
          </cell>
          <cell r="E18">
            <v>0</v>
          </cell>
          <cell r="F18">
            <v>0</v>
          </cell>
          <cell r="G18">
            <v>0</v>
          </cell>
          <cell r="H18">
            <v>50.8</v>
          </cell>
          <cell r="J18" t="str">
            <v>1009 1.5DL + 1.5PO + 1.5FL + 1.5AL</v>
          </cell>
          <cell r="K18">
            <v>-349.9</v>
          </cell>
        </row>
        <row r="19">
          <cell r="C19">
            <v>9.1</v>
          </cell>
          <cell r="D19">
            <v>377.9</v>
          </cell>
          <cell r="E19">
            <v>0.2</v>
          </cell>
          <cell r="F19">
            <v>0</v>
          </cell>
          <cell r="G19">
            <v>0</v>
          </cell>
          <cell r="H19">
            <v>-84.9</v>
          </cell>
          <cell r="J19" t="str">
            <v>1010 1.5DL + 1.5PO - 1.5FL + 1.5AL</v>
          </cell>
          <cell r="K19">
            <v>-377.9</v>
          </cell>
        </row>
        <row r="20">
          <cell r="C20">
            <v>-49.4</v>
          </cell>
          <cell r="D20">
            <v>242.1</v>
          </cell>
          <cell r="E20">
            <v>0</v>
          </cell>
          <cell r="F20">
            <v>0</v>
          </cell>
          <cell r="G20">
            <v>0</v>
          </cell>
          <cell r="H20">
            <v>234.5</v>
          </cell>
          <cell r="J20" t="str">
            <v>1011 1.2DL + 1.2PO + 1.2FL + 1.2AL + 1.2WLX</v>
          </cell>
          <cell r="K20">
            <v>-242.1</v>
          </cell>
        </row>
        <row r="21">
          <cell r="C21">
            <v>-30.4</v>
          </cell>
          <cell r="D21">
            <v>264.60000000000002</v>
          </cell>
          <cell r="E21">
            <v>0.1</v>
          </cell>
          <cell r="F21">
            <v>0</v>
          </cell>
          <cell r="G21">
            <v>0</v>
          </cell>
          <cell r="H21">
            <v>125.9</v>
          </cell>
          <cell r="J21" t="str">
            <v>1012 1.2DL + 1.2PO - 1.2FL + 1.2AL + 1.2WLX</v>
          </cell>
          <cell r="K21">
            <v>-264.60000000000002</v>
          </cell>
        </row>
        <row r="22">
          <cell r="C22">
            <v>25.9</v>
          </cell>
          <cell r="D22">
            <v>317.7</v>
          </cell>
          <cell r="E22">
            <v>0</v>
          </cell>
          <cell r="F22">
            <v>0</v>
          </cell>
          <cell r="G22">
            <v>0</v>
          </cell>
          <cell r="H22">
            <v>-153.1</v>
          </cell>
          <cell r="J22" t="str">
            <v>1013 1.2DL + 1.2PO + 1.2FL + 1.2AL - 1.2WLX</v>
          </cell>
          <cell r="K22">
            <v>-317.7</v>
          </cell>
        </row>
        <row r="23">
          <cell r="C23">
            <v>44.9</v>
          </cell>
          <cell r="D23">
            <v>340.1</v>
          </cell>
          <cell r="E23">
            <v>0.1</v>
          </cell>
          <cell r="F23">
            <v>0</v>
          </cell>
          <cell r="G23">
            <v>0</v>
          </cell>
          <cell r="H23">
            <v>-261.7</v>
          </cell>
          <cell r="J23" t="str">
            <v>1014 1.2DL + 1.2PO - 1.2FL + 1.2AL - 1.2WLX</v>
          </cell>
          <cell r="K23">
            <v>-340.1</v>
          </cell>
        </row>
        <row r="24">
          <cell r="C24">
            <v>-11.9</v>
          </cell>
          <cell r="D24">
            <v>279.7</v>
          </cell>
          <cell r="E24">
            <v>-7.1</v>
          </cell>
          <cell r="F24">
            <v>0</v>
          </cell>
          <cell r="G24">
            <v>0.1</v>
          </cell>
          <cell r="H24">
            <v>41.4</v>
          </cell>
          <cell r="J24" t="str">
            <v>1015 1.2DL + 1.2PO + 1.2FL + 1.2AL + 1.2WLZ</v>
          </cell>
          <cell r="K24">
            <v>-279.7</v>
          </cell>
        </row>
        <row r="25">
          <cell r="C25">
            <v>7.1</v>
          </cell>
          <cell r="D25">
            <v>302.2</v>
          </cell>
          <cell r="E25">
            <v>-7</v>
          </cell>
          <cell r="F25">
            <v>0</v>
          </cell>
          <cell r="G25">
            <v>0.1</v>
          </cell>
          <cell r="H25">
            <v>-67.2</v>
          </cell>
          <cell r="J25" t="str">
            <v>1016 1.2DL + 1.2PO - 1.2FL + 1.2AL + 1.2WLZ</v>
          </cell>
          <cell r="K25">
            <v>-302.2</v>
          </cell>
        </row>
        <row r="26">
          <cell r="C26">
            <v>-11.7</v>
          </cell>
          <cell r="D26">
            <v>280.10000000000002</v>
          </cell>
          <cell r="E26">
            <v>7.1</v>
          </cell>
          <cell r="F26">
            <v>0</v>
          </cell>
          <cell r="G26">
            <v>-0.1</v>
          </cell>
          <cell r="H26">
            <v>40</v>
          </cell>
          <cell r="J26" t="str">
            <v>1017 1.2DL + 1.2PO + 1.2FL + 1.2AL - 1.2WLZ</v>
          </cell>
          <cell r="K26">
            <v>-280.10000000000002</v>
          </cell>
        </row>
        <row r="27">
          <cell r="C27">
            <v>7.4</v>
          </cell>
          <cell r="D27">
            <v>302.5</v>
          </cell>
          <cell r="E27">
            <v>7.2</v>
          </cell>
          <cell r="F27">
            <v>0</v>
          </cell>
          <cell r="G27">
            <v>-0.1</v>
          </cell>
          <cell r="H27">
            <v>-68.599999999999994</v>
          </cell>
          <cell r="J27" t="str">
            <v>1018 1.2DL + 1.2PO - 1.2FL + 1.2AL - 1.2WLZ</v>
          </cell>
          <cell r="K27">
            <v>-302.5</v>
          </cell>
        </row>
        <row r="28">
          <cell r="C28">
            <v>6.4</v>
          </cell>
          <cell r="D28">
            <v>304.10000000000002</v>
          </cell>
          <cell r="E28">
            <v>0</v>
          </cell>
          <cell r="F28">
            <v>0</v>
          </cell>
          <cell r="G28">
            <v>0</v>
          </cell>
          <cell r="H28">
            <v>144.69999999999999</v>
          </cell>
          <cell r="J28" t="str">
            <v>1019 1.2DL + 1.2PO + 1.2FL + 1.2AL + 1.2EQX</v>
          </cell>
          <cell r="K28">
            <v>-304.10000000000002</v>
          </cell>
        </row>
        <row r="29">
          <cell r="C29">
            <v>25.4</v>
          </cell>
          <cell r="D29">
            <v>326.60000000000002</v>
          </cell>
          <cell r="E29">
            <v>0.2</v>
          </cell>
          <cell r="F29">
            <v>0</v>
          </cell>
          <cell r="G29">
            <v>0</v>
          </cell>
          <cell r="H29">
            <v>36.1</v>
          </cell>
          <cell r="J29" t="str">
            <v>1020 1.2DL + 1.2PO - 1.2FL + 1.2AL + 1.2EQX</v>
          </cell>
          <cell r="K29">
            <v>-326.60000000000002</v>
          </cell>
        </row>
        <row r="30">
          <cell r="C30">
            <v>-29.9</v>
          </cell>
          <cell r="D30">
            <v>255.7</v>
          </cell>
          <cell r="E30">
            <v>-0.1</v>
          </cell>
          <cell r="F30">
            <v>0</v>
          </cell>
          <cell r="G30">
            <v>0</v>
          </cell>
          <cell r="H30">
            <v>-63.3</v>
          </cell>
          <cell r="J30" t="str">
            <v>1021 1.2DL + 1.2PO + 1.2FL + 1.2AL - 1.2EQX</v>
          </cell>
          <cell r="K30">
            <v>-255.7</v>
          </cell>
        </row>
        <row r="31">
          <cell r="C31">
            <v>-10.9</v>
          </cell>
          <cell r="D31">
            <v>278.10000000000002</v>
          </cell>
          <cell r="E31">
            <v>0.1</v>
          </cell>
          <cell r="F31">
            <v>0</v>
          </cell>
          <cell r="G31">
            <v>0</v>
          </cell>
          <cell r="H31">
            <v>-171.9</v>
          </cell>
          <cell r="J31" t="str">
            <v>1022 1.2DL + 1.2PO - 1.2FL + 1.2AL - 1.2EQX</v>
          </cell>
          <cell r="K31">
            <v>-278.10000000000002</v>
          </cell>
        </row>
        <row r="32">
          <cell r="C32">
            <v>-3.6</v>
          </cell>
          <cell r="D32">
            <v>292.8</v>
          </cell>
          <cell r="E32">
            <v>0.2</v>
          </cell>
          <cell r="F32">
            <v>0</v>
          </cell>
          <cell r="G32">
            <v>0</v>
          </cell>
          <cell r="H32">
            <v>87.5</v>
          </cell>
          <cell r="J32" t="str">
            <v>1023 1.2DL + 1.2PO + 1.2FL + 1.2AL + 1.2EQZ</v>
          </cell>
          <cell r="K32">
            <v>-292.8</v>
          </cell>
        </row>
        <row r="33">
          <cell r="C33">
            <v>15.4</v>
          </cell>
          <cell r="D33">
            <v>315.3</v>
          </cell>
          <cell r="E33">
            <v>0.3</v>
          </cell>
          <cell r="F33">
            <v>0</v>
          </cell>
          <cell r="G33">
            <v>0</v>
          </cell>
          <cell r="H33">
            <v>-21.1</v>
          </cell>
          <cell r="J33" t="str">
            <v>1024 1.2DL + 1.2PO - 1.2FL + 1.2AL + 1.2EQZ</v>
          </cell>
          <cell r="K33">
            <v>-315.3</v>
          </cell>
        </row>
        <row r="34">
          <cell r="C34">
            <v>-20</v>
          </cell>
          <cell r="D34">
            <v>267</v>
          </cell>
          <cell r="E34">
            <v>-0.2</v>
          </cell>
          <cell r="F34">
            <v>0</v>
          </cell>
          <cell r="G34">
            <v>0</v>
          </cell>
          <cell r="H34">
            <v>-6.1</v>
          </cell>
          <cell r="J34" t="str">
            <v>1025 1.2DL + 1.2PO + 1.2FL + 1.2AL - 1.2EQZ</v>
          </cell>
          <cell r="K34">
            <v>-267</v>
          </cell>
        </row>
        <row r="35">
          <cell r="C35">
            <v>-0.9</v>
          </cell>
          <cell r="D35">
            <v>289.39999999999998</v>
          </cell>
          <cell r="E35">
            <v>-0.1</v>
          </cell>
          <cell r="F35">
            <v>0</v>
          </cell>
          <cell r="G35">
            <v>0</v>
          </cell>
          <cell r="H35">
            <v>-114.7</v>
          </cell>
          <cell r="J35" t="str">
            <v>1026 1.2DL + 1.2PO - 1.2FL + 1.2AL - 1.2EQZ</v>
          </cell>
          <cell r="K35">
            <v>-289.39999999999998</v>
          </cell>
        </row>
        <row r="36">
          <cell r="C36">
            <v>-2.9</v>
          </cell>
          <cell r="D36">
            <v>385.1</v>
          </cell>
          <cell r="E36">
            <v>0</v>
          </cell>
          <cell r="F36">
            <v>0</v>
          </cell>
          <cell r="G36">
            <v>0</v>
          </cell>
          <cell r="H36">
            <v>-18.2</v>
          </cell>
          <cell r="J36" t="str">
            <v>1027 1.5DL + 1.5PT</v>
          </cell>
          <cell r="K36">
            <v>-385.1</v>
          </cell>
        </row>
        <row r="37">
          <cell r="C37">
            <v>-11.7</v>
          </cell>
          <cell r="D37">
            <v>298.7</v>
          </cell>
          <cell r="E37">
            <v>0</v>
          </cell>
          <cell r="F37">
            <v>0</v>
          </cell>
          <cell r="G37">
            <v>0</v>
          </cell>
          <cell r="H37">
            <v>33.9</v>
          </cell>
          <cell r="J37" t="str">
            <v>1028 1.2DL + 1.2PT + 0.3WLX</v>
          </cell>
          <cell r="K37">
            <v>-298.7</v>
          </cell>
        </row>
        <row r="38">
          <cell r="C38">
            <v>7.1</v>
          </cell>
          <cell r="D38">
            <v>317.60000000000002</v>
          </cell>
          <cell r="E38">
            <v>0</v>
          </cell>
          <cell r="F38">
            <v>0</v>
          </cell>
          <cell r="G38">
            <v>0</v>
          </cell>
          <cell r="H38">
            <v>-63</v>
          </cell>
          <cell r="J38" t="str">
            <v>1029 1.2DL + 1.2PT - 0.3WLX</v>
          </cell>
          <cell r="K38">
            <v>-317.60000000000002</v>
          </cell>
        </row>
        <row r="39">
          <cell r="C39">
            <v>-2.4</v>
          </cell>
          <cell r="D39">
            <v>308.10000000000002</v>
          </cell>
          <cell r="E39">
            <v>-1.8</v>
          </cell>
          <cell r="F39">
            <v>0</v>
          </cell>
          <cell r="G39">
            <v>0</v>
          </cell>
          <cell r="H39">
            <v>-14.4</v>
          </cell>
          <cell r="J39" t="str">
            <v>1030 1.2DL + 1.2PT + 0.3WLZ</v>
          </cell>
          <cell r="K39">
            <v>-308.10000000000002</v>
          </cell>
        </row>
        <row r="40">
          <cell r="C40">
            <v>-2.2999999999999998</v>
          </cell>
          <cell r="D40">
            <v>308.2</v>
          </cell>
          <cell r="E40">
            <v>1.8</v>
          </cell>
          <cell r="F40">
            <v>0</v>
          </cell>
          <cell r="G40">
            <v>0</v>
          </cell>
          <cell r="H40">
            <v>-14.7</v>
          </cell>
          <cell r="J40" t="str">
            <v>1031 1.2DL + 1.2PT - 0.3WLZ</v>
          </cell>
          <cell r="K40">
            <v>-308.2</v>
          </cell>
        </row>
        <row r="41">
          <cell r="C41">
            <v>-46.2</v>
          </cell>
          <cell r="D41">
            <v>77.099999999999994</v>
          </cell>
          <cell r="E41">
            <v>0</v>
          </cell>
          <cell r="F41">
            <v>0</v>
          </cell>
          <cell r="G41">
            <v>0</v>
          </cell>
          <cell r="H41">
            <v>229.6</v>
          </cell>
          <cell r="I41">
            <v>102</v>
          </cell>
          <cell r="J41" t="str">
            <v>1001 0.9DL + 0.9PE + 1.5WLX</v>
          </cell>
          <cell r="K41">
            <v>-77.099999999999994</v>
          </cell>
        </row>
        <row r="42">
          <cell r="C42">
            <v>48</v>
          </cell>
          <cell r="D42">
            <v>-17.3</v>
          </cell>
          <cell r="E42">
            <v>0</v>
          </cell>
          <cell r="F42">
            <v>0</v>
          </cell>
          <cell r="G42">
            <v>0</v>
          </cell>
          <cell r="H42">
            <v>-254.9</v>
          </cell>
          <cell r="I42">
            <v>102</v>
          </cell>
          <cell r="J42" t="str">
            <v>1002 0.9DL + 0.9PE - 1.5WLX</v>
          </cell>
          <cell r="K42">
            <v>17.3</v>
          </cell>
        </row>
        <row r="43">
          <cell r="C43">
            <v>0.8</v>
          </cell>
          <cell r="D43">
            <v>30.1</v>
          </cell>
          <cell r="E43">
            <v>-8.8000000000000007</v>
          </cell>
          <cell r="F43">
            <v>0</v>
          </cell>
          <cell r="G43">
            <v>-0.1</v>
          </cell>
          <cell r="H43">
            <v>-11.8</v>
          </cell>
          <cell r="I43">
            <v>102</v>
          </cell>
          <cell r="J43" t="str">
            <v>1003 0.9DL + 0.9PE + 1.5WLZ</v>
          </cell>
          <cell r="K43">
            <v>-30.1</v>
          </cell>
        </row>
        <row r="44">
          <cell r="C44">
            <v>1.1000000000000001</v>
          </cell>
          <cell r="D44">
            <v>29.7</v>
          </cell>
          <cell r="E44">
            <v>8.8000000000000007</v>
          </cell>
          <cell r="F44">
            <v>0</v>
          </cell>
          <cell r="G44">
            <v>0.1</v>
          </cell>
          <cell r="H44">
            <v>-13.5</v>
          </cell>
          <cell r="I44">
            <v>102</v>
          </cell>
          <cell r="J44" t="str">
            <v>1004 0.9DL + 0.9PE - 1.5WLZ</v>
          </cell>
          <cell r="K44">
            <v>-29.7</v>
          </cell>
        </row>
        <row r="45">
          <cell r="C45">
            <v>23.4</v>
          </cell>
          <cell r="D45">
            <v>57.3</v>
          </cell>
          <cell r="E45">
            <v>0</v>
          </cell>
          <cell r="F45">
            <v>0</v>
          </cell>
          <cell r="G45">
            <v>0</v>
          </cell>
          <cell r="H45">
            <v>116.8</v>
          </cell>
          <cell r="I45">
            <v>102</v>
          </cell>
          <cell r="J45" t="str">
            <v>1005 0.9DL + 0.9PE + 1.5EQX</v>
          </cell>
          <cell r="K45">
            <v>-57.3</v>
          </cell>
        </row>
        <row r="46">
          <cell r="C46">
            <v>-21.6</v>
          </cell>
          <cell r="D46">
            <v>2.5</v>
          </cell>
          <cell r="E46">
            <v>0</v>
          </cell>
          <cell r="F46">
            <v>0</v>
          </cell>
          <cell r="G46">
            <v>0</v>
          </cell>
          <cell r="H46">
            <v>-142.1</v>
          </cell>
          <cell r="I46">
            <v>102</v>
          </cell>
          <cell r="J46" t="str">
            <v>1006 0.9DL + 0.9PE - 1.5EQX</v>
          </cell>
          <cell r="K46">
            <v>-2.5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Data Sheet"/>
      <sheetName val="Codes"/>
      <sheetName val="As per PCA"/>
      <sheetName val="Sch-3"/>
      <sheetName val="PT&amp;D(Domestic)_13-14"/>
      <sheetName val="IE_13-14"/>
      <sheetName val="SS_13-14"/>
      <sheetName val="TL_13-14"/>
      <sheetName val="EP_13-14"/>
      <sheetName val="Jobwise_YTD"/>
      <sheetName val="PRECAST_lightconc-II"/>
      <sheetName val="Data_Sheet"/>
      <sheetName val="As_per_PCA"/>
      <sheetName val="Design"/>
      <sheetName val="REL"/>
      <sheetName val="CAPEX Summary"/>
      <sheetName val="Assumptions"/>
      <sheetName val="Sch-1(Option-I)"/>
      <sheetName val="3BPA00132-5-3 W plan HVPNL"/>
      <sheetName val="mr21"/>
      <sheetName val="direct cost shed a-2 "/>
      <sheetName val="SE800"/>
      <sheetName val="대비표"/>
    </sheetNames>
    <sheetDataSet>
      <sheetData sheetId="0">
        <row r="3">
          <cell r="AN3" t="str">
            <v>04.EP</v>
          </cell>
        </row>
      </sheetData>
      <sheetData sheetId="1">
        <row r="3">
          <cell r="AN3" t="str">
            <v>01.IE</v>
          </cell>
        </row>
      </sheetData>
      <sheetData sheetId="2">
        <row r="3">
          <cell r="AN3" t="str">
            <v>02.SS</v>
          </cell>
        </row>
      </sheetData>
      <sheetData sheetId="3">
        <row r="3">
          <cell r="AN3" t="str">
            <v>03.TL</v>
          </cell>
        </row>
      </sheetData>
      <sheetData sheetId="4">
        <row r="3">
          <cell r="AN3" t="str">
            <v>04.EP</v>
          </cell>
        </row>
      </sheetData>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Annexure A"/>
      <sheetName val="Sch-18"/>
      <sheetName val="Sch-19"/>
      <sheetName val="Sch-20"/>
      <sheetName val="Measurment"/>
      <sheetName val="july-I"/>
      <sheetName val="BOQ"/>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Format - 4"/>
      <sheetName val="Conductor Parameter"/>
      <sheetName val="Report"/>
      <sheetName val="C.S.GENERATION"/>
      <sheetName val="CE (Onshore)"/>
      <sheetName val="dlvoid"/>
      <sheetName val="DetEst"/>
      <sheetName val="labour"/>
      <sheetName val="PGCIL-Pugalur-Sch"/>
      <sheetName val="GBW"/>
      <sheetName val="Vind-BtB"/>
      <sheetName val="BOQ (2)"/>
      <sheetName val="Cable data"/>
      <sheetName val="girder"/>
      <sheetName val="220 11  BS "/>
      <sheetName val="Tables"/>
      <sheetName val="COST"/>
      <sheetName val="DATA"/>
      <sheetName val=" Summary"/>
      <sheetName val="Title"/>
      <sheetName val="Sketch"/>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Indices"/>
      <sheetName val="1"/>
      <sheetName val="Summary"/>
      <sheetName val="p.dhanunjay"/>
      <sheetName val="nandlal sarma"/>
      <sheetName val="t.raveendran"/>
      <sheetName val="pricing"/>
      <sheetName val="sof"/>
      <sheetName val="WORK TABLE"/>
      <sheetName val="환율"/>
      <sheetName val="Coalmine"/>
      <sheetName val="NPCPP-70-DS-017"/>
      <sheetName val="Model"/>
      <sheetName val="CONSTRUCTION COMPONENT"/>
      <sheetName val="ETC Plant Cost"/>
      <sheetName val="Commercial Inputs"/>
      <sheetName val="Comm. Inputs"/>
      <sheetName val="SPT vs PHI"/>
      <sheetName val="SCF"/>
      <sheetName val="Break Dw"/>
      <sheetName val="TblPriceDB"/>
      <sheetName val="Annexure_A6"/>
      <sheetName val="DETAILED__BOQ1"/>
      <sheetName val="Data_Sheet1"/>
      <sheetName val="Deckblatt"/>
      <sheetName val="VAT &amp; ST"/>
      <sheetName val="configurations-cables"/>
      <sheetName val="configurations-lvohl"/>
      <sheetName val="material cacus"/>
      <sheetName val="2008 material cost"/>
      <sheetName val="config-11kVohl"/>
      <sheetName val="PayItems"/>
      <sheetName val="DB1"/>
      <sheetName val="DB"/>
      <sheetName val="SALA-002"/>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ctangular Beam"/>
      <sheetName val="SCurv (3)"/>
      <sheetName val="Costing"/>
      <sheetName val="Estimation"/>
      <sheetName val="INPUT SHEET"/>
      <sheetName val="RES-PLANNING"/>
      <sheetName val="SILICATE"/>
      <sheetName val="#REF"/>
      <sheetName val="Timesheet"/>
      <sheetName val="Sheet2"/>
      <sheetName val="Control"/>
      <sheetName val="PV FDN"/>
      <sheetName val="PROG_DATA"/>
      <sheetName val="Annexure_A7"/>
      <sheetName val="DETAILED__BOQ2"/>
      <sheetName val="C_S_GENERATION1"/>
      <sheetName val="220_11__BS_1"/>
      <sheetName val="Data_Sheet2"/>
      <sheetName val="BOQ_(2)1"/>
      <sheetName val="Cable_data1"/>
      <sheetName val="_Summary1"/>
      <sheetName val="WORK_TABLE"/>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Annexure_A8"/>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WORK_TABLE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WORK_TABLE1"/>
      <sheetName val="CE_(Onshore)2"/>
      <sheetName val="p_dhanunjay1"/>
      <sheetName val="nandlal_sarma1"/>
      <sheetName val="t_raveendran1"/>
      <sheetName val="Break_Dw1"/>
      <sheetName val="ETC_Plant_Cost1"/>
      <sheetName val="Commercial_Inputs1"/>
      <sheetName val="Comm__Inputs1"/>
      <sheetName val="CONSTRUCTION_COMPONENT1"/>
      <sheetName val="Cost Analysis"/>
      <sheetName val="IDC"/>
      <sheetName val="Design Sheet"/>
      <sheetName val="Cover"/>
      <sheetName val="Lead"/>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SCurv_(3)"/>
      <sheetName val="Annexure_A18"/>
      <sheetName val="SCurv_(3)1"/>
      <sheetName val="Annexure_A19"/>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대비표"/>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sheetData sheetId="241"/>
      <sheetData sheetId="242" refreshError="1"/>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Abstract of cost"/>
      <sheetName val="Summary"/>
      <sheetName val="Validation"/>
      <sheetName val="TMRS"/>
      <sheetName val="drg"/>
      <sheetName val="Inputs"/>
      <sheetName val="Casting Yard"/>
      <sheetName val="POL"/>
    </sheetNames>
    <sheetDataSet>
      <sheetData sheetId="0">
        <row r="9">
          <cell r="A9" t="str">
            <v xml:space="preserve">    Name and Address of the Employer</v>
          </cell>
          <cell r="H9" t="str">
            <v>Name and Designation of the</v>
          </cell>
        </row>
        <row r="10">
          <cell r="H10" t="str">
            <v>Employee</v>
          </cell>
        </row>
        <row r="12">
          <cell r="A12">
            <v>0</v>
          </cell>
          <cell r="H12">
            <v>0</v>
          </cell>
        </row>
        <row r="13">
          <cell r="A13">
            <v>0</v>
          </cell>
          <cell r="H13" t="str">
            <v>15 April 2000 to 31 March 2001</v>
          </cell>
        </row>
        <row r="14">
          <cell r="A14">
            <v>0</v>
          </cell>
        </row>
        <row r="15">
          <cell r="A15" t="str">
            <v xml:space="preserve">    PAN/GIR NO.</v>
          </cell>
          <cell r="D15" t="str">
            <v xml:space="preserve">   TAN</v>
          </cell>
          <cell r="H15" t="str">
            <v>PAN/GIR NO.</v>
          </cell>
        </row>
        <row r="16">
          <cell r="D16">
            <v>0</v>
          </cell>
          <cell r="H16">
            <v>0</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2001-2002</v>
          </cell>
          <cell r="I19" t="str">
            <v>THOMAS MUDAYANKAVIL</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4826770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4826770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4826770</v>
          </cell>
        </row>
        <row r="42">
          <cell r="A42" t="str">
            <v>7.</v>
          </cell>
          <cell r="B42" t="str">
            <v>ADD :</v>
          </cell>
          <cell r="C42" t="str">
            <v>Any other income reported by the</v>
          </cell>
        </row>
        <row r="43">
          <cell r="B43" t="str">
            <v>employee</v>
          </cell>
          <cell r="J43">
            <v>0</v>
          </cell>
        </row>
        <row r="45">
          <cell r="A45" t="str">
            <v>8.</v>
          </cell>
          <cell r="B45" t="str">
            <v>GROSS TOTAL INCOME (6+7)</v>
          </cell>
          <cell r="J45">
            <v>4826770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4826770</v>
          </cell>
        </row>
        <row r="59">
          <cell r="J59">
            <v>0</v>
          </cell>
        </row>
        <row r="60">
          <cell r="A60" t="str">
            <v>12.</v>
          </cell>
          <cell r="B60" t="str">
            <v>TAX ON TOTAL INCOME</v>
          </cell>
          <cell r="J60">
            <v>1422031</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1564234.1</v>
          </cell>
        </row>
        <row r="92">
          <cell r="A92" t="str">
            <v>16.</v>
          </cell>
          <cell r="B92" t="str">
            <v>LESS TAX DEDUCTED AT SOURCE</v>
          </cell>
          <cell r="J92">
            <v>0</v>
          </cell>
        </row>
        <row r="95">
          <cell r="A95" t="str">
            <v>17.</v>
          </cell>
          <cell r="B95" t="str">
            <v>TAX PAYABLE/(REFUNDABLE) (15-16)</v>
          </cell>
          <cell r="J95">
            <v>1564234.1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2)"/>
      <sheetName val="BOQ"/>
      <sheetName val="MAJOR QTY"/>
      <sheetName val="RATES"/>
      <sheetName val="BOQ WORKING"/>
      <sheetName val="Master Rates"/>
      <sheetName val="Cencrete"/>
      <sheetName val="POLcoeff"/>
      <sheetName val="Analysis "/>
      <sheetName val="Earth"/>
      <sheetName val="Rein+Str."/>
      <sheetName val="Paint"/>
      <sheetName val="Estimation"/>
      <sheetName val="Sheet3"/>
      <sheetName val="Sheet4"/>
      <sheetName val="Sheet5"/>
    </sheetNames>
    <sheetDataSet>
      <sheetData sheetId="0" refreshError="1">
        <row r="16">
          <cell r="L16">
            <v>561</v>
          </cell>
        </row>
        <row r="17">
          <cell r="L17">
            <v>999.6</v>
          </cell>
        </row>
        <row r="18">
          <cell r="L18">
            <v>765</v>
          </cell>
        </row>
        <row r="46">
          <cell r="L46">
            <v>484.2</v>
          </cell>
        </row>
        <row r="59">
          <cell r="L59">
            <v>225</v>
          </cell>
        </row>
        <row r="69">
          <cell r="L69">
            <v>245</v>
          </cell>
        </row>
      </sheetData>
      <sheetData sheetId="1" refreshError="1"/>
      <sheetData sheetId="2" refreshError="1"/>
      <sheetData sheetId="3" refreshError="1"/>
      <sheetData sheetId="4" refreshError="1"/>
      <sheetData sheetId="5" refreshError="1">
        <row r="5">
          <cell r="D5">
            <v>66.718099497443134</v>
          </cell>
        </row>
        <row r="7">
          <cell r="D7">
            <v>155</v>
          </cell>
        </row>
      </sheetData>
      <sheetData sheetId="6" refreshError="1">
        <row r="10">
          <cell r="AE10">
            <v>138.09623777857081</v>
          </cell>
          <cell r="AF10">
            <v>211.53932433267599</v>
          </cell>
        </row>
        <row r="17">
          <cell r="AD17">
            <v>1014.4400142857144</v>
          </cell>
          <cell r="AE17">
            <v>138.09623777857081</v>
          </cell>
          <cell r="AF17">
            <v>211.53932433267599</v>
          </cell>
        </row>
        <row r="18">
          <cell r="AD18">
            <v>1007.1832655172415</v>
          </cell>
          <cell r="AE18">
            <v>138.09623777857081</v>
          </cell>
          <cell r="AF18">
            <v>211.53932433267599</v>
          </cell>
        </row>
        <row r="19">
          <cell r="AD19">
            <v>1055.8476000000001</v>
          </cell>
          <cell r="AE19">
            <v>138.09623777857081</v>
          </cell>
          <cell r="AF19">
            <v>211.53932433267599</v>
          </cell>
        </row>
        <row r="21">
          <cell r="AD21">
            <v>960.79230000000007</v>
          </cell>
          <cell r="AE21">
            <v>138.09623777857081</v>
          </cell>
          <cell r="AF21">
            <v>211.53932433267599</v>
          </cell>
        </row>
        <row r="22">
          <cell r="AD22">
            <v>952.42230000000018</v>
          </cell>
          <cell r="AE22">
            <v>138.09623777857081</v>
          </cell>
          <cell r="AF22">
            <v>211.53932433267599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6"/>
      <sheetName val="FORM7"/>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EP 13-14"/>
      <sheetName val="IE 13-14"/>
      <sheetName val="SS 13-14"/>
      <sheetName val="TL 13-14"/>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CLAY"/>
      <sheetName val="220Kv"/>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EW L&amp;T"/>
      <sheetName val="Maj_Br L&amp;T"/>
      <sheetName val="Valesco Paste"/>
      <sheetName val="cover page"/>
      <sheetName val="V.Summary"/>
      <sheetName val="Defn"/>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Rate Analysis"/>
      <sheetName val="w't table"/>
      <sheetName val="Forecast"/>
      <sheetName val="VALIDATION"/>
      <sheetName val="tamx"/>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DL,WL,EQL"/>
      <sheetName val="SUMMERY"/>
      <sheetName val="A 3.7"/>
      <sheetName val="Load Details(B1)"/>
      <sheetName val="storm water1"/>
      <sheetName val="ITEMS"/>
      <sheetName val="ARMBG"/>
      <sheetName val="mweqpt"/>
      <sheetName val="bhandup"/>
      <sheetName val="SP Break Up"/>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sheetData sheetId="1"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2" refreshError="1"/>
      <sheetData sheetId="3" refreshError="1"/>
      <sheetData sheetId="4" refreshError="1"/>
      <sheetData sheetId="5" refreshError="1"/>
      <sheetData sheetId="6" refreshError="1"/>
      <sheetData sheetId="7">
        <row r="23">
          <cell r="D23">
            <v>775474</v>
          </cell>
        </row>
      </sheetData>
      <sheetData sheetId="8">
        <row r="23">
          <cell r="D23">
            <v>775474</v>
          </cell>
        </row>
      </sheetData>
      <sheetData sheetId="9">
        <row r="23">
          <cell r="D23">
            <v>775474</v>
          </cell>
        </row>
      </sheetData>
      <sheetData sheetId="10">
        <row r="23">
          <cell r="D23">
            <v>775474</v>
          </cell>
        </row>
      </sheetData>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Data"/>
      <sheetName val="Outputparameters"/>
      <sheetName val="Loadcases"/>
      <sheetName val="Summary"/>
      <sheetName val="Userarea"/>
      <sheetName val="Correction"/>
      <sheetName val="Pile Capacity"/>
      <sheetName val="eq. cantilever"/>
    </sheetNames>
    <sheetDataSet>
      <sheetData sheetId="0" refreshError="1"/>
      <sheetData sheetId="1" refreshError="1">
        <row r="3">
          <cell r="C3" t="str">
            <v>Atkins Geotechnics (UK)</v>
          </cell>
        </row>
        <row r="7">
          <cell r="C7">
            <v>3</v>
          </cell>
        </row>
        <row r="10">
          <cell r="C10">
            <v>5833</v>
          </cell>
        </row>
        <row r="11">
          <cell r="C11">
            <v>269</v>
          </cell>
        </row>
        <row r="12">
          <cell r="C12">
            <v>0</v>
          </cell>
        </row>
        <row r="13">
          <cell r="C13">
            <v>5833</v>
          </cell>
        </row>
        <row r="14">
          <cell r="C14">
            <v>269</v>
          </cell>
        </row>
        <row r="15">
          <cell r="C15">
            <v>0.2</v>
          </cell>
        </row>
        <row r="18">
          <cell r="C18">
            <v>0</v>
          </cell>
        </row>
        <row r="19">
          <cell r="C19">
            <v>31000000</v>
          </cell>
        </row>
        <row r="20">
          <cell r="C20">
            <v>31000000</v>
          </cell>
        </row>
        <row r="21">
          <cell r="C21">
            <v>31000000</v>
          </cell>
        </row>
        <row r="22">
          <cell r="C22">
            <v>31000000</v>
          </cell>
        </row>
        <row r="23">
          <cell r="C23">
            <v>1</v>
          </cell>
        </row>
        <row r="27">
          <cell r="C27">
            <v>7768</v>
          </cell>
          <cell r="I27">
            <v>1</v>
          </cell>
        </row>
        <row r="28">
          <cell r="C28">
            <v>7768</v>
          </cell>
          <cell r="D28">
            <v>1500</v>
          </cell>
          <cell r="E28">
            <v>6750</v>
          </cell>
          <cell r="F28">
            <v>750</v>
          </cell>
          <cell r="G28">
            <v>7575</v>
          </cell>
          <cell r="H28">
            <v>0</v>
          </cell>
          <cell r="I28">
            <v>1</v>
          </cell>
        </row>
        <row r="29">
          <cell r="C29">
            <v>7768</v>
          </cell>
          <cell r="D29">
            <v>0</v>
          </cell>
          <cell r="E29">
            <v>0</v>
          </cell>
          <cell r="F29">
            <v>750</v>
          </cell>
          <cell r="G29">
            <v>7575</v>
          </cell>
          <cell r="H29">
            <v>0</v>
          </cell>
          <cell r="I29">
            <v>1</v>
          </cell>
        </row>
        <row r="30">
          <cell r="C30">
            <v>7768</v>
          </cell>
          <cell r="D30">
            <v>1500</v>
          </cell>
          <cell r="E30">
            <v>6750</v>
          </cell>
          <cell r="F30">
            <v>0</v>
          </cell>
          <cell r="G30">
            <v>0</v>
          </cell>
          <cell r="H30">
            <v>0</v>
          </cell>
          <cell r="I30">
            <v>1</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Const Revenue"/>
      <sheetName val="Strecth Readiness (3)"/>
      <sheetName val="Strecth Readiness"/>
      <sheetName val="DPR_TA123"/>
      <sheetName val="FDN_BAL"/>
      <sheetName val="EREC_BAL"/>
      <sheetName val="TOWER SUPPLY"/>
      <sheetName val="RATE"/>
      <sheetName val="ERT"/>
      <sheetName val="Soil Inv"/>
      <sheetName val="Tack Welding"/>
      <sheetName val="Ins Hosting"/>
      <sheetName val="TOWER SCHEDULE"/>
    </sheetNames>
    <sheetDataSet>
      <sheetData sheetId="0">
        <row r="1">
          <cell r="A1" t="str">
            <v>FDNEREERTINSSTR</v>
          </cell>
        </row>
      </sheetData>
      <sheetData sheetId="1" refreshError="1"/>
      <sheetData sheetId="2" refreshError="1"/>
      <sheetData sheetId="3"/>
      <sheetData sheetId="4" refreshError="1"/>
      <sheetData sheetId="5"/>
      <sheetData sheetId="6"/>
      <sheetData sheetId="7">
        <row r="4">
          <cell r="B4" t="str">
            <v>DA</v>
          </cell>
        </row>
      </sheetData>
      <sheetData sheetId="8">
        <row r="3">
          <cell r="A3" t="str">
            <v>DA-3</v>
          </cell>
          <cell r="B3">
            <v>253329</v>
          </cell>
        </row>
        <row r="4">
          <cell r="A4" t="str">
            <v>DA-1.5</v>
          </cell>
          <cell r="B4">
            <v>258765</v>
          </cell>
        </row>
        <row r="5">
          <cell r="A5" t="str">
            <v>DA+0</v>
          </cell>
          <cell r="B5">
            <v>264234</v>
          </cell>
        </row>
        <row r="6">
          <cell r="A6" t="str">
            <v>DA+1.5</v>
          </cell>
          <cell r="B6">
            <v>268621</v>
          </cell>
        </row>
        <row r="7">
          <cell r="A7" t="str">
            <v>DA+3</v>
          </cell>
          <cell r="B7">
            <v>278322</v>
          </cell>
        </row>
        <row r="8">
          <cell r="A8" t="str">
            <v>DA+4.5</v>
          </cell>
          <cell r="B8">
            <v>309632</v>
          </cell>
        </row>
        <row r="9">
          <cell r="A9" t="str">
            <v>DA+6</v>
          </cell>
          <cell r="B9">
            <v>318304</v>
          </cell>
        </row>
        <row r="10">
          <cell r="A10" t="str">
            <v>DA+7.5</v>
          </cell>
          <cell r="B10">
            <v>321921.15000000002</v>
          </cell>
        </row>
        <row r="11">
          <cell r="A11" t="str">
            <v>DA+9</v>
          </cell>
          <cell r="B11">
            <v>339061</v>
          </cell>
        </row>
        <row r="12">
          <cell r="A12" t="str">
            <v>DB1+0</v>
          </cell>
          <cell r="B12">
            <v>329794</v>
          </cell>
        </row>
        <row r="13">
          <cell r="A13" t="str">
            <v>DB1+3</v>
          </cell>
          <cell r="B13">
            <v>344155</v>
          </cell>
        </row>
        <row r="14">
          <cell r="A14" t="str">
            <v>DB1+6</v>
          </cell>
          <cell r="B14">
            <v>399796</v>
          </cell>
        </row>
        <row r="15">
          <cell r="A15" t="str">
            <v>DB1+9</v>
          </cell>
          <cell r="B15">
            <v>413584</v>
          </cell>
        </row>
        <row r="16">
          <cell r="A16" t="str">
            <v>DB1+18</v>
          </cell>
        </row>
        <row r="17">
          <cell r="A17" t="str">
            <v>DB2+0</v>
          </cell>
          <cell r="B17">
            <v>363261</v>
          </cell>
        </row>
        <row r="18">
          <cell r="A18" t="str">
            <v>DB2+3</v>
          </cell>
          <cell r="B18">
            <v>379423</v>
          </cell>
        </row>
        <row r="19">
          <cell r="A19" t="str">
            <v>DB2+6</v>
          </cell>
          <cell r="B19">
            <v>426585.48</v>
          </cell>
        </row>
        <row r="20">
          <cell r="A20" t="str">
            <v>DB2+9</v>
          </cell>
          <cell r="B20">
            <v>457434</v>
          </cell>
        </row>
        <row r="21">
          <cell r="A21" t="str">
            <v>DB2+18</v>
          </cell>
          <cell r="B21">
            <v>611136</v>
          </cell>
        </row>
        <row r="22">
          <cell r="A22" t="str">
            <v>DC1+0</v>
          </cell>
          <cell r="B22">
            <v>366481</v>
          </cell>
        </row>
        <row r="23">
          <cell r="A23" t="str">
            <v>DC1+3</v>
          </cell>
        </row>
        <row r="24">
          <cell r="A24" t="str">
            <v>DC1+6</v>
          </cell>
        </row>
        <row r="25">
          <cell r="A25" t="str">
            <v>DC1+9</v>
          </cell>
        </row>
        <row r="26">
          <cell r="A26" t="str">
            <v>DC2+0</v>
          </cell>
          <cell r="B26">
            <v>388052</v>
          </cell>
        </row>
        <row r="27">
          <cell r="A27" t="str">
            <v>DC2+3</v>
          </cell>
          <cell r="B27">
            <v>414540.99</v>
          </cell>
        </row>
        <row r="28">
          <cell r="A28" t="str">
            <v>DC2+6</v>
          </cell>
        </row>
        <row r="29">
          <cell r="A29" t="str">
            <v>DC2+9</v>
          </cell>
          <cell r="B29">
            <v>488092</v>
          </cell>
        </row>
        <row r="30">
          <cell r="A30" t="str">
            <v>DD45+0</v>
          </cell>
          <cell r="B30">
            <v>407674</v>
          </cell>
        </row>
        <row r="31">
          <cell r="A31" t="str">
            <v>DD45+3</v>
          </cell>
          <cell r="B31">
            <v>433214</v>
          </cell>
        </row>
        <row r="32">
          <cell r="A32" t="str">
            <v>DD60+0</v>
          </cell>
          <cell r="B32">
            <v>458755</v>
          </cell>
        </row>
        <row r="33">
          <cell r="A33" t="str">
            <v>DD60+3</v>
          </cell>
          <cell r="B33">
            <v>486517</v>
          </cell>
        </row>
        <row r="34">
          <cell r="A34" t="str">
            <v>DD60+6</v>
          </cell>
          <cell r="B34">
            <v>545342</v>
          </cell>
        </row>
        <row r="35">
          <cell r="A35" t="str">
            <v>DD60+9</v>
          </cell>
          <cell r="B35">
            <v>588235</v>
          </cell>
        </row>
        <row r="36">
          <cell r="A36" t="str">
            <v>DD60+18</v>
          </cell>
          <cell r="B36">
            <v>785915</v>
          </cell>
        </row>
      </sheetData>
      <sheetData sheetId="9" refreshError="1"/>
      <sheetData sheetId="10" refreshError="1"/>
      <sheetData sheetId="11" refreshError="1"/>
      <sheetData sheetId="12">
        <row r="6">
          <cell r="C6" t="str">
            <v>82/1</v>
          </cell>
        </row>
      </sheetData>
      <sheetData sheetId="1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ster data"/>
      <sheetName val="appendix 2.5 final accou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Master Rates"/>
      <sheetName val="RATES (2)"/>
      <sheetName val="Cencrete"/>
      <sheetName val="Rate Analysis"/>
      <sheetName val="Account Book"/>
      <sheetName val="Basic Rates"/>
      <sheetName val="Cut&amp;Grub"/>
      <sheetName val="GSB+WMM"/>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5572880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5572880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5572880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5572880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5572880</v>
          </cell>
        </row>
        <row r="59">
          <cell r="J59">
            <v>0</v>
          </cell>
        </row>
        <row r="60">
          <cell r="A60" t="str">
            <v>12.</v>
          </cell>
          <cell r="B60" t="str">
            <v>TAX ON TOTAL INCOME</v>
          </cell>
          <cell r="J60">
            <v>1645864</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1810450.4000000001</v>
          </cell>
        </row>
        <row r="92">
          <cell r="A92" t="str">
            <v>16.</v>
          </cell>
          <cell r="B92" t="str">
            <v>LESS TAX DEDUCTED AT SOURCE</v>
          </cell>
          <cell r="J92">
            <v>0</v>
          </cell>
        </row>
        <row r="95">
          <cell r="A95" t="str">
            <v>17.</v>
          </cell>
          <cell r="B95" t="str">
            <v>TAX PAYABLE/(REFUNDABLE) (15-16)</v>
          </cell>
          <cell r="J95">
            <v>1810450.4000000001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FORM-16"/>
      <sheetName val="Boq"/>
      <sheetName val="Civil Boq"/>
      <sheetName val="p&amp;m"/>
      <sheetName val="Staff Acco."/>
      <sheetName val="STEEL"/>
      <sheetName val="Sheet3"/>
      <sheetName val="SITE OVERHEADS"/>
      <sheetName val="Boq Block A"/>
      <sheetName val="Sheet1"/>
      <sheetName val="analysis"/>
      <sheetName val="Headings"/>
      <sheetName val="Precalculation"/>
      <sheetName val="G-�"/>
      <sheetName val="3�AL9697 -group wise  onpl"/>
      <sheetName val="PRECAST lightconc-II"/>
      <sheetName val="sept-plan"/>
      <sheetName val="Project-Material "/>
      <sheetName val="Build-up"/>
      <sheetName val="1. PayRec"/>
      <sheetName val="PL"/>
      <sheetName val="PRW"/>
      <sheetName val="Cashflow projection"/>
      <sheetName val="SPT vs PHI"/>
      <sheetName val="factors"/>
      <sheetName val="key dates"/>
      <sheetName val="Actuals"/>
      <sheetName val="Main-Material"/>
      <sheetName val="Design"/>
      <sheetName val="TBL9798_x005f_x0010_DPL03"/>
      <sheetName val="CORPN O_x005f_x0000_T"/>
      <sheetName val="ino4t conso,-nov"/>
      <sheetName val="(nout co,sol (2)"/>
      <sheetName val="Blr hire"/>
      <sheetName val="INPUT SHEET"/>
      <sheetName val="A-General"/>
      <sheetName val="VCH-SLC"/>
      <sheetName val="Supplier"/>
      <sheetName val="G_1_obpl_x005f_x000b_Wori"/>
      <sheetName val="_x005f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5f_x000d_grotp wise "/>
      <sheetName val="G_1_obpl_x005f_x005f_x005f_x000b_Wori"/>
      <sheetName val="_x005f_x005f_x005f_x0003_dpl_oth Lia`"/>
      <sheetName val="TBAL9697 _x005f_x005f_x005f_x000d_grotp wis"/>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L9798_x005f_x005f_x005f_x0010_DPL03"/>
      <sheetName val="CORPN O_x005f_x005f_x005f_x0000_T"/>
      <sheetName val="External"/>
      <sheetName val="SUPPLY -Sanitary Fixtures"/>
      <sheetName val="ITEMS FOR CIVIL TENDER"/>
      <sheetName val="R2"/>
      <sheetName val="template"/>
      <sheetName val="CORPN O"/>
      <sheetName val="BS1"/>
      <sheetName val="CORPN O_T"/>
      <sheetName val="FORM7"/>
      <sheetName val="TBAL9697 _x005f_x000a_grotp wise "/>
      <sheetName val="data"/>
      <sheetName val="Sun E Type"/>
      <sheetName val="PCC"/>
      <sheetName val="Pay_Sep06"/>
      <sheetName val="Fin Sum"/>
      <sheetName val="Labor abs-NMR"/>
      <sheetName val="Inventory"/>
      <sheetName val="MAR98"/>
      <sheetName val="환율"/>
      <sheetName val="CCTV_EST1"/>
      <sheetName val="Input"/>
      <sheetName val="Control"/>
      <sheetName val="gen"/>
      <sheetName val="dBase"/>
      <sheetName val="labour coeff"/>
      <sheetName val="beam-reinft"/>
      <sheetName val="Shuttering Analysis"/>
      <sheetName val="General P+M"/>
      <sheetName val="Curing Analysis "/>
      <sheetName val="Concrete P+M ( RMC )"/>
      <sheetName val="P+M ( SMC )"/>
      <sheetName val="P+M -EW"/>
      <sheetName val="Costing"/>
      <sheetName val="P&amp;L - AD"/>
      <sheetName val="1__PayRec"/>
      <sheetName val="Boq_Block_A"/>
      <sheetName val="Cashflow_projection"/>
      <sheetName val="G_1_obpl_x005f_x005f_x005f_x005f_x005f_x005f_x000"/>
      <sheetName val="_x005f_x005f_x005f_x005f_x005f_x005f_x005f_x0003_dpl_ot"/>
      <sheetName val="TBAL9697 _x005f_x005f_x005f_x005f_x005f_x005f_x00"/>
      <sheetName val="CASHFLOWS"/>
      <sheetName val="Annex"/>
      <sheetName val="TBAL9697 _grotp wise "/>
      <sheetName val="Fin. Assumpt. - Sensitivities"/>
      <sheetName val="LOAD SHEET "/>
      <sheetName val="Fill this out first..."/>
      <sheetName val="Labour productivity"/>
      <sheetName val="RCC,Ret. Wall"/>
      <sheetName val="Basic"/>
      <sheetName val="Labour"/>
      <sheetName val="Area &amp; Cate. Master"/>
      <sheetName val="SILICATE"/>
      <sheetName val="nanjprofit"/>
      <sheetName val="DG "/>
      <sheetName val="MRATES"/>
      <sheetName val="Detail"/>
      <sheetName val="basic-data"/>
      <sheetName val="mem-property"/>
      <sheetName val="Bill No.5"/>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TBL9798_x005f_x005f_x005f_x005f_x005f_x005f_x0010"/>
      <sheetName val="CORPN O_x005f_x005f_x005f_x005f_x005f_x005f_x0000"/>
      <sheetName val="Detail 1A"/>
      <sheetName val="Rate"/>
      <sheetName val="DLC lookups"/>
      <sheetName val="Structure Bills Qty"/>
      <sheetName val="RA-markate"/>
      <sheetName val="Sheet2"/>
      <sheetName val="GBW"/>
      <sheetName val="Fee Rate Summary"/>
      <sheetName val="Name List"/>
      <sheetName val="TBAL9697 _x005f_x005f_x005f_x000a_grotp wis"/>
      <sheetName val="220 11  BS "/>
      <sheetName val="ISO.Reconcilation Statment"/>
      <sheetName val="AVG pur rate"/>
      <sheetName val="Driveway Beams"/>
      <sheetName val="TBL9798_x0010_DPL03"/>
      <sheetName val="CORPN O_x0000_T"/>
      <sheetName val="G_1_obpl_x000b_Wori"/>
      <sheetName val="_x0003_dpl_oth Lia`"/>
      <sheetName val="TBAL9697 _x000d_grotp wise "/>
      <sheetName val="CORPN O?T"/>
      <sheetName val="TBAL9697 _x000a_grotp wise "/>
      <sheetName val="inWords"/>
      <sheetName val="Cat A Change Control"/>
      <sheetName val="#REF!"/>
      <sheetName val="concrete"/>
      <sheetName val="Boq-Con"/>
      <sheetName val="Break up Sheet"/>
      <sheetName val="Manmaster"/>
      <sheetName val="Summary of P &amp; M"/>
      <sheetName val="Config"/>
      <sheetName val="Break Dw"/>
      <sheetName val="Payroll_Statement"/>
      <sheetName val="FITZ MORT 94"/>
      <sheetName val="Sheet 1"/>
      <sheetName val="3BPA00132-5-3 W plan HVPNL"/>
      <sheetName val="Mix Design"/>
      <sheetName val="std-rates"/>
      <sheetName val="입력"/>
      <sheetName val="Intro."/>
      <sheetName val="LIST OF MAKES"/>
      <sheetName val="細目"/>
      <sheetName val="2004"/>
      <sheetName val="Form 6"/>
      <sheetName val="acevsSp (ABC)"/>
      <sheetName val="A.O.R."/>
      <sheetName val="Quote Sheet"/>
      <sheetName val="d-safe DELUXE"/>
      <sheetName val="Works - Quote Sheet"/>
      <sheetName val="IO LIST"/>
      <sheetName val="TBAL9697 _x005f_x000d_grotp wis"/>
      <sheetName val="TBAL9697  grotp wise "/>
      <sheetName val="Pivots"/>
      <sheetName val="#REF"/>
      <sheetName val="총괄표"/>
      <sheetName val="keyword"/>
      <sheetName val="Civil Works"/>
      <sheetName val="BLOCK-A (MEA.SHEET)"/>
      <sheetName val="crews"/>
      <sheetName val="fa-pl &amp; myy_x000b__x000b__x0002_"/>
      <sheetName val="Capex-fixed"/>
      <sheetName val="NLD - Assum"/>
      <sheetName val="Components"/>
      <sheetName val="Assumption Inputs"/>
      <sheetName val="3�AL9697_-group_wise__onpl"/>
      <sheetName val="Project-Material_"/>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ender Summary"/>
      <sheetName val="Excess Calc"/>
      <sheetName val="TBAL9697_-group_wise_1"/>
      <sheetName val="crs_-G-11"/>
      <sheetName val="Phasing"/>
      <sheetName val="Legal Risk Analysis"/>
      <sheetName val="Cash Flow Input Data_ISC"/>
      <sheetName val="Interface_SC"/>
      <sheetName val="Calc_ISC"/>
      <sheetName val="Calc_SC"/>
      <sheetName val="Interface_ISC"/>
      <sheetName val="GD"/>
      <sheetName val="Exc"/>
      <sheetName val="Analy_7-10"/>
      <sheetName val="Intro"/>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Staff_Acco_1"/>
      <sheetName val="SITE_OVERHEADS1"/>
      <sheetName val="PRECAST_lightconc-II1"/>
      <sheetName val="SPT_vs_PHI"/>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Mat.-Rates"/>
      <sheetName val="Deduction of assets"/>
      <sheetName val="Summary"/>
      <sheetName val="Basis"/>
      <sheetName val="BALAN1"/>
      <sheetName val="10"/>
      <sheetName val="11A"/>
      <sheetName val="6A"/>
      <sheetName val="5"/>
      <sheetName val="13"/>
      <sheetName val="14"/>
      <sheetName val="pol-60"/>
      <sheetName val="annx-1(Boq)"/>
      <sheetName val="Labels"/>
      <sheetName val="PO Payroll"/>
      <sheetName val="tie beam"/>
      <sheetName val="COST"/>
      <sheetName val="SICAM"/>
      <sheetName val="A1-Continuous"/>
      <sheetName val="Mat_Cost"/>
      <sheetName val="DetEst"/>
      <sheetName val="外気負荷"/>
      <sheetName val="3�AL9697_-group_wise__onpl1"/>
      <sheetName val="Staff_Acco_2"/>
      <sheetName val="SITE_OVERHEADS2"/>
      <sheetName val="DETAILED  BOQ"/>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3�AL9697_-group_wise__onpl2"/>
      <sheetName val="Boq_Block_A2"/>
      <sheetName val="Project-Material_2"/>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WWR"/>
      <sheetName val="Section Catalogue"/>
      <sheetName val="ITEMS_FOR_CIVIL_TENDER1"/>
      <sheetName val="CORPN_O1"/>
      <sheetName val="_x005f_x005f_x005f_x0003_dpl_oth_Lia`1"/>
      <sheetName val="TBAL9697__x005f_x005f_x005f_x000d_grotp_wi1"/>
      <sheetName val="TBAL9697__x000a_grotp_wise_1"/>
      <sheetName val="CORPN_O?T1"/>
      <sheetName val="Stress_Calculation1"/>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Lead"/>
      <sheetName val="Site Dev BOQ"/>
      <sheetName val="labour_coeff"/>
      <sheetName val="Shuttering_Analysis"/>
      <sheetName val="General_P+M"/>
      <sheetName val="Curing_Analysis_"/>
      <sheetName val="Concrete_P+M_(_RMC_)"/>
      <sheetName val="P+M_(_SMC_)"/>
      <sheetName val="P+M_-EW"/>
      <sheetName val="P&amp;L_-_AD"/>
      <sheetName val="CORPN_O_T"/>
      <sheetName val="Fin__Assumpt__-_Sensitivities"/>
      <sheetName val="LOAD_SHEET_"/>
      <sheetName val="Fill_this_out_first___"/>
      <sheetName val="Labour_productivity"/>
      <sheetName val="RCC,Ret__Wall"/>
      <sheetName val="Area_&amp;_Cate__Master"/>
      <sheetName val="Driveway_Beams"/>
      <sheetName val="TBAL9697__grotp_wise_"/>
      <sheetName val="Bill_No_5"/>
      <sheetName val="11B_"/>
      <sheetName val="BOQ_(2)"/>
      <sheetName val="Detail_1A"/>
      <sheetName val="INDIGINEOUS ITEMS "/>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Material"/>
      <sheetName val="Set"/>
      <sheetName val="CABLE DATA"/>
      <sheetName val="Parameter"/>
      <sheetName val="1_Project_Profile"/>
      <sheetName val="Quote_Sheet"/>
      <sheetName val="d-safe_DELUXE"/>
      <sheetName val="DLC_lookups"/>
      <sheetName val="Works_-_Quote_Sheet"/>
      <sheetName val="IO_LIST"/>
      <sheetName val="TBAL9697__x005f_x000d_grotp_wis"/>
      <sheetName val="TBAL9697__grotp_wise_1"/>
      <sheetName val="Fee_Rate_Summary"/>
      <sheetName val="Name_List"/>
      <sheetName val="Structure_Bills_Qty"/>
      <sheetName val="Break_Dw"/>
      <sheetName val="TBAL9697__x005f_x000a_grotp_wise_"/>
      <sheetName val="Sheet_1"/>
      <sheetName val="3BPA00132-5-3_W_plan_HVPNL"/>
      <sheetName val="Mix_Design"/>
      <sheetName val="CORPN_O_x005f_x005f_x005f_x0000_T"/>
      <sheetName val="220_11__BS_"/>
      <sheetName val="Cat_A_Change_Control"/>
      <sheetName val="Break_up_Sheet"/>
      <sheetName val="Summary_of_P_&amp;_M"/>
      <sheetName val="FITZ_MORT_94"/>
      <sheetName val="ISO_Reconcilation_Statment"/>
      <sheetName val="AVG_pur_rate"/>
      <sheetName val="BLOCK-A_(MEA_SHEET)"/>
      <sheetName val="NLD_-_Assum"/>
      <sheetName val="3‰AL9697_-group_wise__onpl3"/>
      <sheetName val="L_Oth_Bo3"/>
      <sheetName val="Civil_Boq3"/>
      <sheetName val="Staff_Acco_3"/>
      <sheetName val="SITE_OVERHEADS3"/>
      <sheetName val="Boq_Block_A3"/>
      <sheetName val="Project-Material_3"/>
      <sheetName val="3�AL9697_-group_wise__onpl3"/>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 grotp_wise_"/>
      <sheetName val="TBAL9697_ grotp_wise_1"/>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CORPN_O_x005f_x0000_T2"/>
      <sheetName val="SUPPLY_-Sanitary_Fixtures2"/>
      <sheetName val="ITEMS_FOR_CIVIL_TENDER2"/>
      <sheetName val="_x005f_x005f_x005f_x0003_dpl_oth_Lia`2"/>
      <sheetName val="TBAL9697__x005f_x005f_x005f_x000d_grotp_wi2"/>
      <sheetName val="CORPN_O2"/>
      <sheetName val="DG_2"/>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Assumptions"/>
      <sheetName val="s"/>
      <sheetName val="Detail In Door Stad"/>
      <sheetName val="TBAL9697 _x000d_grotp wis"/>
      <sheetName val="TBAL9697__group_wise__sdpl4"/>
      <sheetName val="inout_consol_okg4"/>
      <sheetName val="detail_OIP_(2)4"/>
      <sheetName val="D_fix_ysst_scdl_4"/>
      <sheetName val="cre`itors_tb_obpl4"/>
      <sheetName val="3AL9697_-group_wise__onpl4"/>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OQ "/>
      <sheetName val="BOQ-Part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Elect."/>
      <sheetName val="hyperstatic"/>
      <sheetName val="Pentaerythritol"/>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Cost summary"/>
      <sheetName val="G_1_obpl_x005f_x005f_x005f_x005f_x005f_x005f_x005"/>
      <sheetName val="_x005f_x005f_x005f_x005f_x005f_x005f_x005f_x005f_x005f_x005f_"/>
      <sheetName val="TEXT"/>
      <sheetName val="P&amp;L-BDMC"/>
      <sheetName val="dyes"/>
      <sheetName val="UTILITY"/>
      <sheetName val="final abstract"/>
      <sheetName val="sumary(3)"/>
      <sheetName val="Gen Info"/>
      <sheetName val="STAFFSCHED_"/>
      <sheetName val="C-1"/>
      <sheetName val="C-10"/>
      <sheetName val="C-11"/>
      <sheetName val="C-12"/>
      <sheetName val="C-2"/>
      <sheetName val="C-3"/>
      <sheetName val="C-4"/>
      <sheetName val="C-5"/>
      <sheetName val="C-5A"/>
      <sheetName val="C-6"/>
      <sheetName val="C-6A"/>
      <sheetName val="C-7"/>
      <sheetName val="C-8"/>
      <sheetName val="C-9"/>
      <sheetName val="G_1_obpl_x005f_x005f_x000"/>
      <sheetName val="_x005f_x005f_x005f_x0003_dpl_ot"/>
      <sheetName val="TBAL9697 _x005f_x005f_x00"/>
      <sheetName val="RA"/>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288-1"/>
      <sheetName val="SPILL OVER"/>
      <sheetName val="Pacakges split"/>
      <sheetName val="Data sheet"/>
      <sheetName val="Door"/>
      <sheetName val="Per Unit"/>
      <sheetName val="Window"/>
      <sheetName val="Reinforcement"/>
      <sheetName val="tie_beam"/>
      <sheetName val="Meas.-Hotel Part"/>
      <sheetName val="Quotation"/>
      <sheetName val="BFS"/>
      <sheetName val="General input"/>
      <sheetName val="6.05"/>
      <sheetName val="Abstract Sheet"/>
      <sheetName val="Boq- Civil"/>
      <sheetName val="Report"/>
      <sheetName val="tie_beam2"/>
      <sheetName val="Section_Catalogue2"/>
      <sheetName val="tie_beam1"/>
      <sheetName val="Section_Catalogue1"/>
      <sheetName val="TBAL9697__x000d_grotp_wise_"/>
      <sheetName val="TBAL9697__x000d_grotp_wise_1"/>
      <sheetName val="Lintel Beam 104.70 (GF)  "/>
      <sheetName val="BASIC RATES"/>
      <sheetName val="TBAL9697 -group wise sdpl"/>
      <sheetName val=" "/>
      <sheetName val="Contract Night Staff"/>
      <sheetName val="Contract Day Staff"/>
      <sheetName val="Day Shift"/>
      <sheetName val="Night Shift"/>
      <sheetName val="Base Assumptions"/>
      <sheetName val=" COP 100%"/>
      <sheetName val="Package-2"/>
      <sheetName val="Main Gate House"/>
      <sheetName val="COLUMN"/>
      <sheetName val="Invoice"/>
      <sheetName val="lineby line consolidation"/>
      <sheetName val="Global"/>
      <sheetName val="zone-2"/>
      <sheetName val="AutoOpen Stub Data"/>
      <sheetName val="Debits as on 12.04.08"/>
      <sheetName val="Material "/>
      <sheetName val="Extra Item"/>
      <sheetName val="Labour &amp; Plant"/>
      <sheetName val="Labor abs-PW"/>
      <sheetName val="M40"/>
      <sheetName val="RA_markate"/>
      <sheetName val="Columns"/>
      <sheetName val="P&amp;L(F)"/>
      <sheetName val="BS(F)"/>
      <sheetName val="TBAL9697_ grotp_wise_25"/>
      <sheetName val="TBAL9697_ grotp_wise_26"/>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Groupings-final"/>
      <sheetName val="Sched"/>
      <sheetName val="Trial"/>
      <sheetName val="FA_Final"/>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Infrastructure"/>
      <sheetName val="bending stress"/>
      <sheetName val="Area Statement"/>
      <sheetName val="Risk Analysis"/>
      <sheetName val="Material List "/>
      <sheetName val="Section_Catalogue3"/>
      <sheetName val="tie_beam3"/>
      <sheetName val="INDIGINEOUS_ITEMS_"/>
      <sheetName val="Site_Dev_BOQ"/>
      <sheetName val="Elect_"/>
      <sheetName val="final_abstract"/>
      <sheetName val="BASIC_RATES"/>
      <sheetName val="TBAL9697__x005f_x005f_x005f_x000a_grotp_wis"/>
      <sheetName val="CORPN_O_x005f_x005f_x005f_x005f_x005f_x005f_x0000"/>
      <sheetName val="Deduction_of_assets"/>
      <sheetName val="Excess_Calc"/>
      <sheetName val="Meas_-Hotel_Part"/>
      <sheetName val="Capital_by_Years_Valuation"/>
      <sheetName val="ReportsParameters"/>
      <sheetName val="Nopat_by_Years_Valuation"/>
      <sheetName val="STRUCTURAL"/>
      <sheetName val="ARCHITECTURAL"/>
      <sheetName val="SITE DEVELOPMENT"/>
      <sheetName val="Safety"/>
      <sheetName val="FitOutConfCentre"/>
      <sheetName val="office"/>
      <sheetName val="Lab"/>
      <sheetName val="L+M"/>
      <sheetName val="sumary"/>
      <sheetName val="Rate Analysis"/>
      <sheetName val="Xenon(R2)"/>
      <sheetName val="Categories"/>
      <sheetName val="indices "/>
      <sheetName val="month"/>
      <sheetName val="partner"/>
      <sheetName val="year"/>
      <sheetName val="TBAL9697__x005f_x000a_grotp_wis"/>
      <sheetName val="CORPN_O_x005f_x005f_x0000"/>
      <sheetName val="TBL9798_x005f_x005f_x005f"/>
      <sheetName val="CORPN O_x005f_x005f_x005f"/>
      <sheetName val="CORPN_O_T26"/>
      <sheetName val="RES-PLANNING"/>
      <sheetName val="Approved MTD Proj #'s"/>
      <sheetName val="9. Package split - Cost "/>
      <sheetName val="Project Budget Worksheet"/>
      <sheetName val="F1a-Pile"/>
      <sheetName val="estimate"/>
      <sheetName val="NetBQ"/>
      <sheetName val="Sheet7"/>
      <sheetName val="Building 1"/>
      <sheetName val="Lead (Final)"/>
      <sheetName val="Pile cap"/>
      <sheetName val="M.S."/>
      <sheetName val="_x0003_dpl_oth_Lia`"/>
      <sheetName val="CORPN_O_x0000_T"/>
      <sheetName val="_x0003_dpl_oth_Lia`1"/>
      <sheetName val="CORPN_O_x0000_T1"/>
      <sheetName val="TBAL9697__x005f_x000d_grotp_wi1"/>
      <sheetName val="KP1590_E"/>
      <sheetName val="SCHEDULE"/>
      <sheetName val="Database"/>
      <sheetName val="schedule nos"/>
      <sheetName val="Material Rate"/>
      <sheetName val="Customize Your Purchase Order"/>
      <sheetName val="fa-pl &amp; myy_x005f_x000b__x005f_x000b__x00"/>
      <sheetName val="appendix 2.5 final accounts"/>
      <sheetName val="Cover"/>
      <sheetName val="CORPN O_x005f"/>
      <sheetName val="ACS(1)"/>
      <sheetName val="FAS-C(4)"/>
      <sheetName val="CCTV(old)"/>
      <sheetName val="01"/>
      <sheetName val="CFForecast detail"/>
      <sheetName val="Sheet_125"/>
      <sheetName val="3BPA00132-5-3_W_plan_HVPNL25"/>
      <sheetName val="Mix_Design25"/>
      <sheetName val="LIST_OF_MAKES25"/>
      <sheetName val="Civil_Works25"/>
      <sheetName val="Form_625"/>
      <sheetName val="acevsSp_(ABC)25"/>
      <sheetName val="A_O_R_25"/>
      <sheetName val="ISO_Reconcilation_Statment25"/>
      <sheetName val="AVG_pur_rate25"/>
      <sheetName val="FITZ_MORT_9425"/>
      <sheetName val="BLOCK-A_(MEA_SHEET)25"/>
      <sheetName val="Intro_25"/>
      <sheetName val="Cash_Flow_Input_Data_ISC25"/>
      <sheetName val="NLD_-_Assum25"/>
      <sheetName val="Mat_-Rates25"/>
      <sheetName val="Assumption_Inputs8"/>
      <sheetName val="Legal_Risk_Analysis25"/>
      <sheetName val="TBAL9697__x005f_x005f_x005f_x005f_x005f_x005f_x25"/>
      <sheetName val="Tender_Summary8"/>
      <sheetName val="BOQ_"/>
      <sheetName val="PO_Payroll"/>
      <sheetName val="DETAILED__BOQ25"/>
      <sheetName val="CABLE_DATA25"/>
      <sheetName val="Main_Gate_House"/>
      <sheetName val="Detail_In_Door_Stad"/>
      <sheetName val="TBAL9697__x000a_grotp_wis"/>
      <sheetName val="TBAL9697__grotp_wise_52"/>
      <sheetName val="TBAL9697__grotp_wise_110"/>
      <sheetName val="COP_Final"/>
      <sheetName val="Cost_summary"/>
      <sheetName val="TBAL9697__grotp_wise_210"/>
      <sheetName val="TBAL9697__grotp_wise_410"/>
      <sheetName val="TBAL9697__grotp_wise_310"/>
      <sheetName val="TBAL9697__grotp_wise_53"/>
      <sheetName val="TBAL9697__grotp_wise_61"/>
      <sheetName val="TBAL9697__grotp_wise_71"/>
      <sheetName val="TBAL9697__grotp_wise_81"/>
      <sheetName val="TBAL9697__grotp_wise_91"/>
      <sheetName val="TBAL9697__grotp_wise_101"/>
      <sheetName val="TBAL9697__grotp_wise_161"/>
      <sheetName val="TBAL9697__grotp_wise_121"/>
      <sheetName val="TBAL9697__grotp_wise_111"/>
      <sheetName val="TBAL9697__grotp_wise_131"/>
      <sheetName val="TBAL9697__grotp_wise_141"/>
      <sheetName val="TBAL9697__grotp_wise_151"/>
      <sheetName val="TBAL9697__grotp_wise_221"/>
      <sheetName val="TBAL9697__grotp_wise_171"/>
      <sheetName val="TBAL9697__grotp_wise_181"/>
      <sheetName val="TBAL9697__grotp_wise_191"/>
      <sheetName val="TBAL9697__grotp_wise_201"/>
      <sheetName val="TBAL9697__grotp_wise_211"/>
      <sheetName val="TBAL9697__grotp_wise_231"/>
      <sheetName val="TBAL9697__grotp_wise_241"/>
      <sheetName val="SPILL_OVER"/>
      <sheetName val="Pacakges_split"/>
      <sheetName val="Data_sheet"/>
      <sheetName val="Per_Unit"/>
      <sheetName val="General_input"/>
      <sheetName val="6_05"/>
      <sheetName val="Abstract_Sheet"/>
      <sheetName val="Gen_Info"/>
      <sheetName val="Boq-_Civil"/>
      <sheetName val="TBAL9697__grotp_wise_251"/>
      <sheetName val="TBAL9697__grotp_wise_261"/>
      <sheetName val="Debits_as_on_12_04_08"/>
      <sheetName val="Material_"/>
      <sheetName val="Extra_Item"/>
      <sheetName val="Labour_&amp;_Plant"/>
      <sheetName val="AutoOpen_Stub_Data"/>
      <sheetName val="Base_Assumptions"/>
      <sheetName val="_COP_100%"/>
      <sheetName val="Lintel_Beam_104_70_(GF)__"/>
      <sheetName val="TBAL9697__x005f_x005f_x001"/>
      <sheetName val="Labor_abs-PW"/>
      <sheetName val="fa-pl_&amp;_myy_x00"/>
      <sheetName val="lineby_line_consolidation"/>
      <sheetName val="Contract_Night_Staff"/>
      <sheetName val="Contract_Day_Staff"/>
      <sheetName val="Day_Shift"/>
      <sheetName val="Night_Shift"/>
      <sheetName val="TBAL9697_-group_wise_sdpl"/>
      <sheetName val="_"/>
      <sheetName val="Bill 3 - Site Works"/>
      <sheetName val="refer"/>
      <sheetName val="Service Function"/>
      <sheetName val="BS - L+OE"/>
      <sheetName val="Site_Dev_BOQ1"/>
      <sheetName val="tie_beam4"/>
      <sheetName val="Section_Catalogue4"/>
      <sheetName val="final_abstract1"/>
      <sheetName val="Meas_-Hotel_Part1"/>
      <sheetName val="Deduction_of_assets1"/>
      <sheetName val="INDIGINEOUS_ITEMS_1"/>
      <sheetName val="BOQ_1"/>
      <sheetName val="Site_Dev_BOQ2"/>
      <sheetName val="tie_beam5"/>
      <sheetName val="Section_Catalogue5"/>
      <sheetName val="Deduction_of_assets2"/>
      <sheetName val="final_abstract2"/>
      <sheetName val="INDIGINEOUS_ITEMS_2"/>
      <sheetName val="Meas_-Hotel_Part2"/>
      <sheetName val="BOQ_2"/>
      <sheetName val="Site_Dev_BOQ3"/>
      <sheetName val="tie_beam6"/>
      <sheetName val="Section_Catalogue6"/>
      <sheetName val="TBAL9697__x005f_x005f_x005f_x000a_grotp_wi1"/>
      <sheetName val="CORPN_O_x005f_x005f_x005f_x005f_x005f_x005f_x0001"/>
      <sheetName val="Deduction_of_assets3"/>
      <sheetName val="Elect_1"/>
      <sheetName val="final_abstract3"/>
      <sheetName val="INDIGINEOUS_ITEMS_3"/>
      <sheetName val="Cost_summary1"/>
      <sheetName val="Meas_-Hotel_Part3"/>
      <sheetName val="BOQ_3"/>
      <sheetName val="BASIC_RATES1"/>
      <sheetName val="Excess_Calc1"/>
      <sheetName val="PO_Payroll1"/>
      <sheetName val="Detail_In_Door_Stad1"/>
      <sheetName val="COP_Final1"/>
      <sheetName val="General_input1"/>
      <sheetName val="6_051"/>
      <sheetName val="Abstract_Sheet1"/>
      <sheetName val="Boq-_Civil1"/>
      <sheetName val="Financials"/>
      <sheetName val="meas-wp"/>
      <sheetName val="Area_Statement"/>
      <sheetName val="Risk_Analysis"/>
      <sheetName val="Basic Rate"/>
      <sheetName val="INFLUENCES ON GM"/>
      <sheetName val="Load Details(B2)"/>
      <sheetName val="INDEX"/>
      <sheetName val="AREAS"/>
      <sheetName val="Indirect expenses"/>
      <sheetName val="Sheet 2"/>
      <sheetName val="TBAL9697_ grotp_wise_27"/>
      <sheetName val="TBAL9697_ grotp_wis"/>
      <sheetName val="GN-ST-10"/>
      <sheetName val="ELEC2071"/>
      <sheetName val="SUBSCRIPTION"/>
      <sheetName val="crs"/>
      <sheetName val="PIMS"/>
      <sheetName val="ABSTRACT"/>
      <sheetName val="class &amp; category"/>
      <sheetName val="code Control Sheet"/>
      <sheetName val="Check"/>
      <sheetName val="detail'02"/>
      <sheetName val="Cost Basis"/>
      <sheetName val="beam-reinft-IIInd floor"/>
      <sheetName val="GR.slab-reinft"/>
      <sheetName val="SCHEDULE OF RATES"/>
      <sheetName val="CORPN_O_x005f"/>
      <sheetName val="TBAL9697__x005f_x000d_grotp_wi2"/>
      <sheetName val="BLK2"/>
      <sheetName val="BLK3"/>
      <sheetName val="Rate Analysis "/>
      <sheetName val="소상 &quot;1&quot;"/>
      <sheetName val="CPT POST UPLOAD"/>
      <sheetName val="KQ Cost Controlling"/>
      <sheetName val="KQ Appropriation"/>
      <sheetName val="TBAL9697__grotp_䁷ise_18"/>
      <sheetName val="Sheet3 (2)"/>
      <sheetName val="Bill 1"/>
      <sheetName val="Bill 2"/>
      <sheetName val="Bill 3"/>
      <sheetName val="Bill 4"/>
      <sheetName val="Bill 5"/>
      <sheetName val="Bill 6"/>
      <sheetName val="Bill 7"/>
      <sheetName val="2.civil-RA"/>
      <sheetName val="Section_Catalogue8"/>
      <sheetName val="Section_Catalogue7"/>
      <sheetName val="Section_Catalogue9"/>
      <sheetName val="Section_Catalogue11"/>
      <sheetName val="Section_Catalogue10"/>
      <sheetName val="Section_Catalogue15"/>
      <sheetName val="Section_Catalogue14"/>
      <sheetName val="Section_Catalogue13"/>
      <sheetName val="Section_Catalogue12"/>
      <sheetName val="Section_Catalogue16"/>
      <sheetName val="Section_Catalogue17"/>
      <sheetName val="Section_Catalogue18"/>
      <sheetName val="Section_Catalogue19"/>
      <sheetName val="INDIGINEOUS_ITEMS_4"/>
      <sheetName val="Section_Catalogue20"/>
      <sheetName val="INDIGINEOUS_ITEMS_5"/>
      <sheetName val="Section_Catalogue21"/>
      <sheetName val="INDIGINEOUS_ITEMS_6"/>
      <sheetName val="TB9798OBPL06_(2)30"/>
      <sheetName val="CORPN_OCT30"/>
      <sheetName val="inout_consol-nov30"/>
      <sheetName val="inout_consol_(2)30"/>
      <sheetName val="AS_ON_DT_EXPS_Mar30"/>
      <sheetName val="fa-pl_&amp;_mach-site30"/>
      <sheetName val="fa_off_eqp30"/>
      <sheetName val="fa_fur&amp;_fix30"/>
      <sheetName val="fa-pl_&amp;_mach-Off30"/>
      <sheetName val="B_Equity-sdpl_INC30"/>
      <sheetName val="inout_consol_wkg30"/>
      <sheetName val="inout_consol_WKNG30"/>
      <sheetName val="B_Sheet_9730"/>
      <sheetName val="P&amp;L_97_30"/>
      <sheetName val="B_Sheet_97-BEXP30"/>
      <sheetName val="P&amp;L_97_-BEXP30"/>
      <sheetName val="consol_flows30"/>
      <sheetName val="sdpl_oth_Liab30"/>
      <sheetName val="obpl-oth_liab30"/>
      <sheetName val="G_land_advance30"/>
      <sheetName val="I-Wip-ot_(2)30"/>
      <sheetName val="detail_WIP_(2)30"/>
      <sheetName val="detail_G-130"/>
      <sheetName val="sobha_menon_ac30"/>
      <sheetName val="pnc_ac30"/>
      <sheetName val="fix_-p_&amp;_M_-SCC30"/>
      <sheetName val="C_fix_asst30"/>
      <sheetName val="D_fix_asst_scdl_30"/>
      <sheetName val="TBAL9697_-group_wise__sdpl39"/>
      <sheetName val="TBAL9697_-group_wise_29"/>
      <sheetName val="crs_-G-129"/>
      <sheetName val="TBAL9697_-group_wise__onpl29"/>
      <sheetName val="B_Sheet_97-OBPL29"/>
      <sheetName val="B_Sheet_97_sdpl29"/>
      <sheetName val="TBAL9697_-group_wise__sdpl229"/>
      <sheetName val="inout_consol_jan29"/>
      <sheetName val="consol_flow29"/>
      <sheetName val="D_Loan__Prom29"/>
      <sheetName val="E_Bank_Loan29"/>
      <sheetName val="G_work_Cap29"/>
      <sheetName val="H_land_adv-dec29"/>
      <sheetName val="J_Con_WIP29"/>
      <sheetName val="detail_J29"/>
      <sheetName val="L_Oth_Co29"/>
      <sheetName val="K_fix_asst__29"/>
      <sheetName val="C_fix_asst-SDPL_29"/>
      <sheetName val="TBAL9697__group_wise__sdpl29"/>
      <sheetName val="inout_consol_okg29"/>
      <sheetName val="detail_OIP_(2)29"/>
      <sheetName val="D_fix_ysst_scdl_29"/>
      <sheetName val="cre`itors_tb_obpl29"/>
      <sheetName val="3AL9697_-group_wise__onpl29"/>
      <sheetName val="3‰AL9697_-group_wise__onpl29"/>
      <sheetName val="L_Oth_Bo29"/>
      <sheetName val="Civil_Boq29"/>
      <sheetName val="Boq_Block_A28"/>
      <sheetName val="Staff_Acco_29"/>
      <sheetName val="SITE_OVERHEADS29"/>
      <sheetName val="Project-Material_28"/>
      <sheetName val="3�AL9697_-group_wise__onpl28"/>
      <sheetName val="Section_Catalogue22"/>
      <sheetName val="INDIGINEOUS_ITEMS_7"/>
      <sheetName val="tie_beam7"/>
      <sheetName val="TB9798OBPL06_(2)33"/>
      <sheetName val="CORPN_OCT33"/>
      <sheetName val="inout_consol-nov33"/>
      <sheetName val="inout_consol_(2)33"/>
      <sheetName val="AS_ON_DT_EXPS_Mar33"/>
      <sheetName val="fa-pl_&amp;_mach-site33"/>
      <sheetName val="fa_off_eqp33"/>
      <sheetName val="fa_fur&amp;_fix33"/>
      <sheetName val="fa-pl_&amp;_mach-Off33"/>
      <sheetName val="B_Equity-sdpl_INC33"/>
      <sheetName val="inout_consol_wkg33"/>
      <sheetName val="inout_consol_WKNG33"/>
      <sheetName val="B_Sheet_9733"/>
      <sheetName val="P&amp;L_97_33"/>
      <sheetName val="B_Sheet_97-BEXP33"/>
      <sheetName val="P&amp;L_97_-BEXP33"/>
      <sheetName val="consol_flows33"/>
      <sheetName val="sdpl_oth_Liab33"/>
      <sheetName val="obpl-oth_liab33"/>
      <sheetName val="G_land_advance33"/>
      <sheetName val="I-Wip-ot_(2)33"/>
      <sheetName val="detail_WIP_(2)33"/>
      <sheetName val="detail_G-133"/>
      <sheetName val="sobha_menon_ac33"/>
      <sheetName val="pnc_ac33"/>
      <sheetName val="fix_-p_&amp;_M_-SCC33"/>
      <sheetName val="C_fix_asst33"/>
      <sheetName val="D_fix_asst_scdl_33"/>
      <sheetName val="creditors_tb_obpl32"/>
      <sheetName val="TBAL9697_-group_wise__sdpl42"/>
      <sheetName val="TBAL9697_-group_wise_32"/>
      <sheetName val="crs_-G-132"/>
      <sheetName val="TBAL9697_-group_wise__onpl32"/>
      <sheetName val="B_Sheet_97-OBPL32"/>
      <sheetName val="B_Sheet_97_sdpl32"/>
      <sheetName val="TBAL9697_-group_wise__sdpl232"/>
      <sheetName val="inout_consol_jan32"/>
      <sheetName val="consol_flow32"/>
      <sheetName val="D_Loan__Prom32"/>
      <sheetName val="E_Bank_Loan32"/>
      <sheetName val="G_work_Cap32"/>
      <sheetName val="H_land_adv-dec32"/>
      <sheetName val="J_Con_WIP32"/>
      <sheetName val="detail_J32"/>
      <sheetName val="L_Oth_Co32"/>
      <sheetName val="K_fix_asst__32"/>
      <sheetName val="C_fix_asst-SDPL_32"/>
      <sheetName val="TBAL9697__group_wise__sdpl32"/>
      <sheetName val="inout_consol_okg32"/>
      <sheetName val="detail_OIP_(2)32"/>
      <sheetName val="D_fix_ysst_scdl_32"/>
      <sheetName val="cre`itors_tb_obpl32"/>
      <sheetName val="3AL9697_-group_wise__onpl32"/>
      <sheetName val="3‰AL9697_-group_wise__onpl32"/>
      <sheetName val="L_Oth_Bo32"/>
      <sheetName val="Civil_Boq32"/>
      <sheetName val="Boq_Block_A31"/>
      <sheetName val="Staff_Acco_32"/>
      <sheetName val="SITE_OVERHEADS32"/>
      <sheetName val="Project-Material_31"/>
      <sheetName val="PRECAST_lightconc-II31"/>
      <sheetName val="1__PayRec30"/>
      <sheetName val="Cashflow_projection30"/>
      <sheetName val="SPT_vs_PHI30"/>
      <sheetName val="key_dates30"/>
      <sheetName val="ino4t_conso,-nov30"/>
      <sheetName val="(nout_co,sol_(2)30"/>
      <sheetName val="Blr_hire30"/>
      <sheetName val="_bpl,oth_lia_30"/>
      <sheetName val="G_,and_adv_nce30"/>
      <sheetName val="I,Wip-ot__2)30"/>
      <sheetName val="det!il_WIP_(2)30"/>
      <sheetName val="de4ail_G-130"/>
      <sheetName val="sobha_mennn_ac30"/>
      <sheetName val="C_&amp;ix_asst30"/>
      <sheetName val="_x005f_x0003_dpl_oth_Lia`30"/>
      <sheetName val="TBAL9697__x005f_x000d_grotp_wise_30"/>
      <sheetName val="St_co_91_5lvl30"/>
      <sheetName val="INPUT_SHEET30"/>
      <sheetName val="3�AL9697_-group_wise__onpl31"/>
      <sheetName val="Stress_Calculation30"/>
      <sheetName val="Labor_abs-NMR29"/>
      <sheetName val="Sun_E_Type29"/>
      <sheetName val="TBAL9697__x000a_grotp_wise_29"/>
      <sheetName val="Fin_Sum29"/>
      <sheetName val="CORPN_O?T29"/>
      <sheetName val="labour_coeff27"/>
      <sheetName val="Shuttering_Analysis27"/>
      <sheetName val="General_P+M27"/>
      <sheetName val="Curing_Analysis_27"/>
      <sheetName val="Concrete_P+M_(_RMC_)27"/>
      <sheetName val="P+M_(_SMC_)27"/>
      <sheetName val="P+M_-EW27"/>
      <sheetName val="CORPN_O29"/>
      <sheetName val="LIST_OF_MAKES27"/>
      <sheetName val="Fill_this_out_first___27"/>
      <sheetName val="CORPN_O_x005f_x0000_T29"/>
      <sheetName val="SUPPLY_-Sanitary_Fixtures29"/>
      <sheetName val="ITEMS_FOR_CIVIL_TENDER29"/>
      <sheetName val="P&amp;L_-_AD27"/>
      <sheetName val="_x005f_x005f_x005f_x0003_dpl_oth_Lia`29"/>
      <sheetName val="TBAL9697__x005f_x005f_x005f_x000d_grotp_w29"/>
      <sheetName val="DG_29"/>
      <sheetName val="Assumption_Inputs10"/>
      <sheetName val="Section_Catalogue25"/>
      <sheetName val="INDIGINEOUS_ITEMS_10"/>
      <sheetName val="tie_beam10"/>
      <sheetName val="TB9798OBPL06_(2)32"/>
      <sheetName val="CORPN_OCT32"/>
      <sheetName val="inout_consol-nov32"/>
      <sheetName val="inout_consol_(2)32"/>
      <sheetName val="AS_ON_DT_EXPS_Mar32"/>
      <sheetName val="fa-pl_&amp;_mach-site32"/>
      <sheetName val="fa_off_eqp32"/>
      <sheetName val="fa_fur&amp;_fix32"/>
      <sheetName val="fa-pl_&amp;_mach-Off32"/>
      <sheetName val="B_Equity-sdpl_INC32"/>
      <sheetName val="inout_consol_wkg32"/>
      <sheetName val="inout_consol_WKNG32"/>
      <sheetName val="B_Sheet_9732"/>
      <sheetName val="P&amp;L_97_32"/>
      <sheetName val="B_Sheet_97-BEXP32"/>
      <sheetName val="P&amp;L_97_-BEXP32"/>
      <sheetName val="consol_flows32"/>
      <sheetName val="sdpl_oth_Liab32"/>
      <sheetName val="obpl-oth_liab32"/>
      <sheetName val="G_land_advance32"/>
      <sheetName val="I-Wip-ot_(2)32"/>
      <sheetName val="detail_WIP_(2)32"/>
      <sheetName val="detail_G-132"/>
      <sheetName val="sobha_menon_ac32"/>
      <sheetName val="pnc_ac32"/>
      <sheetName val="fix_-p_&amp;_M_-SCC32"/>
      <sheetName val="C_fix_asst32"/>
      <sheetName val="D_fix_asst_scdl_32"/>
      <sheetName val="creditors_tb_obpl31"/>
      <sheetName val="TBAL9697_-group_wise__sdpl41"/>
      <sheetName val="TBAL9697_-group_wise_31"/>
      <sheetName val="crs_-G-131"/>
      <sheetName val="TBAL9697_-group_wise__onpl31"/>
      <sheetName val="B_Sheet_97-OBPL31"/>
      <sheetName val="B_Sheet_97_sdpl31"/>
      <sheetName val="TBAL9697_-group_wise__sdpl231"/>
      <sheetName val="inout_consol_jan31"/>
      <sheetName val="consol_flow31"/>
      <sheetName val="D_Loan__Prom31"/>
      <sheetName val="E_Bank_Loan31"/>
      <sheetName val="G_work_Cap31"/>
      <sheetName val="H_land_adv-dec31"/>
      <sheetName val="J_Con_WIP31"/>
      <sheetName val="detail_J31"/>
      <sheetName val="L_Oth_Co31"/>
      <sheetName val="K_fix_asst__31"/>
      <sheetName val="C_fix_asst-SDPL_31"/>
      <sheetName val="TBAL9697__group_wise__sdpl31"/>
      <sheetName val="inout_consol_okg31"/>
      <sheetName val="detail_OIP_(2)31"/>
      <sheetName val="D_fix_ysst_scdl_31"/>
      <sheetName val="cre`itors_tb_obpl31"/>
      <sheetName val="3AL9697_-group_wise__onpl31"/>
      <sheetName val="3‰AL9697_-group_wise__onpl31"/>
      <sheetName val="L_Oth_Bo31"/>
      <sheetName val="Civil_Boq31"/>
      <sheetName val="Boq_Block_A30"/>
      <sheetName val="Staff_Acco_31"/>
      <sheetName val="SITE_OVERHEADS31"/>
      <sheetName val="Project-Material_30"/>
      <sheetName val="PRECAST_lightconc-II30"/>
      <sheetName val="1__PayRec29"/>
      <sheetName val="Cashflow_projection29"/>
      <sheetName val="SPT_vs_PHI29"/>
      <sheetName val="key_dates29"/>
      <sheetName val="ino4t_conso,-nov29"/>
      <sheetName val="(nout_co,sol_(2)29"/>
      <sheetName val="Blr_hire29"/>
      <sheetName val="_bpl,oth_lia_29"/>
      <sheetName val="G_,and_adv_nce29"/>
      <sheetName val="I,Wip-ot__2)29"/>
      <sheetName val="det!il_WIP_(2)29"/>
      <sheetName val="de4ail_G-129"/>
      <sheetName val="sobha_mennn_ac29"/>
      <sheetName val="C_&amp;ix_asst29"/>
      <sheetName val="_x005f_x0003_dpl_oth_Lia`29"/>
      <sheetName val="TBAL9697__x005f_x000d_grotp_wise_29"/>
      <sheetName val="St_co_91_5lvl29"/>
      <sheetName val="INPUT_SHEET29"/>
      <sheetName val="3�AL9697_-group_wise__onpl30"/>
      <sheetName val="Stress_Calculation29"/>
      <sheetName val="Labor_abs-NMR28"/>
      <sheetName val="Sun_E_Type28"/>
      <sheetName val="TBAL9697__x000a_grotp_wise_28"/>
      <sheetName val="Fin_Sum28"/>
      <sheetName val="CORPN_O?T28"/>
      <sheetName val="labour_coeff26"/>
      <sheetName val="Shuttering_Analysis26"/>
      <sheetName val="General_P+M26"/>
      <sheetName val="Curing_Analysis_26"/>
      <sheetName val="Concrete_P+M_(_RMC_)26"/>
      <sheetName val="P+M_(_SMC_)26"/>
      <sheetName val="P+M_-EW26"/>
      <sheetName val="CORPN_O28"/>
      <sheetName val="LIST_OF_MAKES26"/>
      <sheetName val="Fill_this_out_first___26"/>
      <sheetName val="CORPN_O_x005f_x0000_T28"/>
      <sheetName val="SUPPLY_-Sanitary_Fixtures28"/>
      <sheetName val="ITEMS_FOR_CIVIL_TENDER28"/>
      <sheetName val="P&amp;L_-_AD26"/>
      <sheetName val="_x005f_x005f_x005f_x0003_dpl_oth_Lia`28"/>
      <sheetName val="TBAL9697__x005f_x005f_x005f_x000d_grotp_w28"/>
      <sheetName val="DG_28"/>
      <sheetName val="Assumption_Inputs9"/>
      <sheetName val="Section_Catalogue24"/>
      <sheetName val="INDIGINEOUS_ITEMS_9"/>
      <sheetName val="tie_beam9"/>
      <sheetName val="TB9798OBPL06_(2)31"/>
      <sheetName val="CORPN_OCT31"/>
      <sheetName val="inout_consol-nov31"/>
      <sheetName val="inout_consol_(2)31"/>
      <sheetName val="AS_ON_DT_EXPS_Mar31"/>
      <sheetName val="fa-pl_&amp;_mach-site31"/>
      <sheetName val="fa_off_eqp31"/>
      <sheetName val="fa_fur&amp;_fix31"/>
      <sheetName val="fa-pl_&amp;_mach-Off31"/>
      <sheetName val="B_Equity-sdpl_INC31"/>
      <sheetName val="inout_consol_wkg31"/>
      <sheetName val="inout_consol_WKNG31"/>
      <sheetName val="B_Sheet_9731"/>
      <sheetName val="P&amp;L_97_31"/>
      <sheetName val="B_Sheet_97-BEXP31"/>
      <sheetName val="P&amp;L_97_-BEXP31"/>
      <sheetName val="consol_flows31"/>
      <sheetName val="sdpl_oth_Liab31"/>
      <sheetName val="obpl-oth_liab31"/>
      <sheetName val="G_land_advance31"/>
      <sheetName val="I-Wip-ot_(2)31"/>
      <sheetName val="detail_WIP_(2)31"/>
      <sheetName val="detail_G-131"/>
      <sheetName val="sobha_menon_ac31"/>
      <sheetName val="pnc_ac31"/>
      <sheetName val="fix_-p_&amp;_M_-SCC31"/>
      <sheetName val="C_fix_asst31"/>
      <sheetName val="D_fix_asst_scdl_31"/>
      <sheetName val="creditors_tb_obpl30"/>
      <sheetName val="TBAL9697_-group_wise__sdpl40"/>
      <sheetName val="TBAL9697_-group_wise_30"/>
      <sheetName val="crs_-G-130"/>
      <sheetName val="TBAL9697_-group_wise__onpl30"/>
      <sheetName val="B_Sheet_97-OBPL30"/>
      <sheetName val="B_Sheet_97_sdpl30"/>
      <sheetName val="TBAL9697_-group_wise__sdpl230"/>
      <sheetName val="inout_consol_jan30"/>
      <sheetName val="consol_flow30"/>
      <sheetName val="D_Loan__Prom30"/>
      <sheetName val="E_Bank_Loan30"/>
      <sheetName val="G_work_Cap30"/>
      <sheetName val="H_land_adv-dec30"/>
      <sheetName val="J_Con_WIP30"/>
      <sheetName val="detail_J30"/>
      <sheetName val="L_Oth_Co30"/>
      <sheetName val="K_fix_asst__30"/>
      <sheetName val="C_fix_asst-SDPL_30"/>
      <sheetName val="TBAL9697__group_wise__sdpl30"/>
      <sheetName val="inout_consol_okg30"/>
      <sheetName val="detail_OIP_(2)30"/>
      <sheetName val="D_fix_ysst_scdl_30"/>
      <sheetName val="cre`itors_tb_obpl30"/>
      <sheetName val="3AL9697_-group_wise__onpl30"/>
      <sheetName val="3‰AL9697_-group_wise__onpl30"/>
      <sheetName val="L_Oth_Bo30"/>
      <sheetName val="Civil_Boq30"/>
      <sheetName val="Boq_Block_A29"/>
      <sheetName val="Staff_Acco_30"/>
      <sheetName val="SITE_OVERHEADS30"/>
      <sheetName val="Project-Material_29"/>
      <sheetName val="PRECAST_lightconc-II29"/>
      <sheetName val="1__PayRec28"/>
      <sheetName val="Cashflow_projection28"/>
      <sheetName val="SPT_vs_PHI28"/>
      <sheetName val="key_dates28"/>
      <sheetName val="ino4t_conso,-nov28"/>
      <sheetName val="(nout_co,sol_(2)28"/>
      <sheetName val="Blr_hire28"/>
      <sheetName val="_bpl,oth_lia_28"/>
      <sheetName val="G_,and_adv_nce28"/>
      <sheetName val="I,Wip-ot__2)28"/>
      <sheetName val="det!il_WIP_(2)28"/>
      <sheetName val="de4ail_G-128"/>
      <sheetName val="sobha_mennn_ac28"/>
      <sheetName val="C_&amp;ix_asst28"/>
      <sheetName val="_x005f_x0003_dpl_oth_Lia`28"/>
      <sheetName val="TBAL9697__x005f_x000d_grotp_wise_28"/>
      <sheetName val="St_co_91_5lvl28"/>
      <sheetName val="INPUT_SHEET28"/>
      <sheetName val="3�AL9697_-group_wise__onpl29"/>
      <sheetName val="Stress_Calculation28"/>
      <sheetName val="Section_Catalogue23"/>
      <sheetName val="INDIGINEOUS_ITEMS_8"/>
      <sheetName val="tie_beam8"/>
      <sheetName val="TB9798OBPL06_(2)34"/>
      <sheetName val="CORPN_OCT34"/>
      <sheetName val="inout_consol-nov34"/>
      <sheetName val="inout_consol_(2)34"/>
      <sheetName val="AS_ON_DT_EXPS_Mar34"/>
      <sheetName val="fa-pl_&amp;_mach-site34"/>
      <sheetName val="fa_off_eqp34"/>
      <sheetName val="fa_fur&amp;_fix34"/>
      <sheetName val="fa-pl_&amp;_mach-Off34"/>
      <sheetName val="B_Equity-sdpl_INC34"/>
      <sheetName val="inout_consol_wkg34"/>
      <sheetName val="inout_consol_WKNG34"/>
      <sheetName val="B_Sheet_9734"/>
      <sheetName val="P&amp;L_97_34"/>
      <sheetName val="B_Sheet_97-BEXP34"/>
      <sheetName val="P&amp;L_97_-BEXP34"/>
      <sheetName val="consol_flows34"/>
      <sheetName val="sdpl_oth_Liab34"/>
      <sheetName val="obpl-oth_liab34"/>
      <sheetName val="G_land_advance34"/>
      <sheetName val="I-Wip-ot_(2)34"/>
      <sheetName val="detail_WIP_(2)34"/>
      <sheetName val="detail_G-134"/>
      <sheetName val="sobha_menon_ac34"/>
      <sheetName val="pnc_ac34"/>
      <sheetName val="fix_-p_&amp;_M_-SCC34"/>
      <sheetName val="C_fix_asst34"/>
      <sheetName val="D_fix_asst_scdl_34"/>
      <sheetName val="creditors_tb_obpl33"/>
      <sheetName val="TBAL9697_-group_wise__sdpl43"/>
      <sheetName val="TBAL9697_-group_wise_33"/>
      <sheetName val="crs_-G-133"/>
      <sheetName val="TBAL9697_-group_wise__onpl33"/>
      <sheetName val="B_Sheet_97-OBPL33"/>
      <sheetName val="B_Sheet_97_sdpl33"/>
      <sheetName val="TBAL9697_-group_wise__sdpl233"/>
      <sheetName val="inout_consol_jan33"/>
      <sheetName val="consol_flow33"/>
      <sheetName val="D_Loan__Prom33"/>
      <sheetName val="E_Bank_Loan33"/>
      <sheetName val="G_work_Cap33"/>
      <sheetName val="H_land_adv-dec33"/>
      <sheetName val="J_Con_WIP33"/>
      <sheetName val="detail_J33"/>
      <sheetName val="L_Oth_Co33"/>
      <sheetName val="K_fix_asst__33"/>
      <sheetName val="C_fix_asst-SDPL_33"/>
      <sheetName val="TBAL9697__group_wise__sdpl33"/>
      <sheetName val="inout_consol_okg33"/>
      <sheetName val="detail_OIP_(2)33"/>
      <sheetName val="D_fix_ysst_scdl_33"/>
      <sheetName val="cre`itors_tb_obpl33"/>
      <sheetName val="3AL9697_-group_wise__onpl33"/>
      <sheetName val="3‰AL9697_-group_wise__onpl33"/>
      <sheetName val="L_Oth_Bo33"/>
      <sheetName val="Civil_Boq33"/>
      <sheetName val="Boq_Block_A32"/>
      <sheetName val="Staff_Acco_33"/>
      <sheetName val="SITE_OVERHEADS33"/>
      <sheetName val="Project-Material_32"/>
      <sheetName val="PRECAST_lightconc-II32"/>
      <sheetName val="1__PayRec31"/>
      <sheetName val="Cashflow_projection31"/>
      <sheetName val="SPT_vs_PHI31"/>
      <sheetName val="key_dates31"/>
      <sheetName val="ino4t_conso,-nov31"/>
      <sheetName val="(nout_co,sol_(2)31"/>
      <sheetName val="Blr_hire31"/>
      <sheetName val="_bpl,oth_lia_31"/>
      <sheetName val="G_,and_adv_nce31"/>
      <sheetName val="I,Wip-ot__2)31"/>
      <sheetName val="det!il_WIP_(2)31"/>
      <sheetName val="de4ail_G-131"/>
      <sheetName val="sobha_mennn_ac31"/>
      <sheetName val="C_&amp;ix_asst31"/>
      <sheetName val="_x005f_x0003_dpl_oth_Lia`31"/>
      <sheetName val="TBAL9697__x005f_x000d_grotp_wise_31"/>
      <sheetName val="St_co_91_5lvl31"/>
      <sheetName val="INPUT_SHEET31"/>
      <sheetName val="3�AL9697_-group_wise__onpl32"/>
      <sheetName val="Stress_Calculation31"/>
      <sheetName val="Labor_abs-NMR30"/>
      <sheetName val="Sun_E_Type30"/>
      <sheetName val="TBAL9697__x000a_grotp_wise_30"/>
      <sheetName val="Fin_Sum30"/>
      <sheetName val="CORPN_O?T30"/>
      <sheetName val="labour_coeff28"/>
      <sheetName val="Shuttering_Analysis28"/>
      <sheetName val="General_P+M28"/>
      <sheetName val="Curing_Analysis_28"/>
      <sheetName val="Concrete_P+M_(_RMC_)28"/>
      <sheetName val="P+M_(_SMC_)28"/>
      <sheetName val="P+M_-EW28"/>
      <sheetName val="CORPN_O30"/>
      <sheetName val="LIST_OF_MAKES28"/>
      <sheetName val="Fill_this_out_first___28"/>
      <sheetName val="CORPN_O_x005f_x0000_T30"/>
      <sheetName val="SUPPLY_-Sanitary_Fixtures30"/>
      <sheetName val="ITEMS_FOR_CIVIL_TENDER30"/>
      <sheetName val="P&amp;L_-_AD28"/>
      <sheetName val="_x005f_x005f_x005f_x0003_dpl_oth_Lia`30"/>
      <sheetName val="TBAL9697__x005f_x005f_x005f_x000d_grotp_w30"/>
      <sheetName val="DG_30"/>
      <sheetName val="Fin__Assumpt__-_Sensitivities26"/>
      <sheetName val="LOAD_SHEET_26"/>
      <sheetName val="Labour_productivity26"/>
      <sheetName val="RCC,Ret__Wall26"/>
      <sheetName val="Area_&amp;_Cate__Master26"/>
      <sheetName val="Bill_No_526"/>
      <sheetName val="11B_26"/>
      <sheetName val="BOQ_(2)26"/>
      <sheetName val="DLC_lookups26"/>
      <sheetName val="Driveway_Beams26"/>
      <sheetName val="Fee_Rate_Summary26"/>
      <sheetName val="Name_List26"/>
      <sheetName val="Quote_Sheet26"/>
      <sheetName val="d-safe_DELUXE26"/>
      <sheetName val="Works_-_Quote_Sheet26"/>
      <sheetName val="Cat_A_Change_Control26"/>
      <sheetName val="Break_up_Sheet26"/>
      <sheetName val="Summary_of_P_&amp;_M26"/>
      <sheetName val="Break_Dw26"/>
      <sheetName val="Detail_1A26"/>
      <sheetName val="Structure_Bills_Qty26"/>
      <sheetName val="Form_626"/>
      <sheetName val="TBAL9697__x005f_x000a_grotp_wise_26"/>
      <sheetName val="ISO_Reconcilation_Statment26"/>
      <sheetName val="AVG_pur_rate26"/>
      <sheetName val="CORPN_O_x005f_x005f_x005f_x0000_T26"/>
      <sheetName val="220_11__BS_26"/>
      <sheetName val="IO_LIST26"/>
      <sheetName val="TBAL9697__x005f_x000d_grotp_wis26"/>
      <sheetName val="Sheet_126"/>
      <sheetName val="3BPA00132-5-3_W_plan_HVPNL26"/>
      <sheetName val="Mix_Design26"/>
      <sheetName val="FITZ_MORT_9426"/>
      <sheetName val="Assumption_Inputs11"/>
      <sheetName val="Section_Catalogue26"/>
      <sheetName val="INDIGINEOUS_ITEMS_11"/>
      <sheetName val="tie_beam11"/>
      <sheetName val="ANNEXURE-A"/>
      <sheetName val="COLUMN-CR"/>
      <sheetName val="SPILL_OVER1"/>
      <sheetName val="Elect_2"/>
      <sheetName val="SPILL_OVER2"/>
      <sheetName val="Day2works"/>
      <sheetName val="CABLERET"/>
      <sheetName val="CORPN_O_T27"/>
      <sheetName val="CORPN_O_x005f_x005f_x005f"/>
      <sheetName val="fa-pl &amp; myy_x005f_x000b__"/>
      <sheetName val="AoR Finishing"/>
      <sheetName val="Ass4"/>
      <sheetName val="DCF"/>
      <sheetName val="Key Ass"/>
      <sheetName val="Hardware"/>
      <sheetName val="HPL"/>
      <sheetName val="col-reinft1"/>
      <sheetName val="bs BP 04 SA"/>
      <sheetName val="Col up to plinth"/>
      <sheetName val="Footing"/>
      <sheetName val="int. pla."/>
      <sheetName val="Cash2"/>
      <sheetName val="TBAL9697  grotp wis"/>
      <sheetName val="TAX INCOME"/>
      <sheetName val="Depart Budget"/>
      <sheetName val="Corporate"/>
      <sheetName val="Masters"/>
      <sheetName val="TOS-F"/>
      <sheetName val="구성비"/>
      <sheetName val="BS8007"/>
      <sheetName val="FINOLEX"/>
      <sheetName val="BOQ Distribution"/>
      <sheetName val="Sch-1a"/>
      <sheetName val="Brand"/>
      <sheetName val="Location"/>
      <sheetName val="PackSize"/>
      <sheetName val="PackagingType"/>
      <sheetName val="Plant"/>
      <sheetName val="ProductHierarchy"/>
      <sheetName val="PurchGroup"/>
      <sheetName val="Sub-brand"/>
      <sheetName val="UOM"/>
      <sheetName val="Variant"/>
      <sheetName val="Cost_any"/>
      <sheetName val="Mat.Cost"/>
      <sheetName val="2gii"/>
      <sheetName val="Concourse"/>
      <sheetName val="G_1_obpl_x000"/>
      <sheetName val="_x005f_x0003_dpl_ot"/>
      <sheetName val="TBAL9697 _x00"/>
      <sheetName val="TBL9798_x0010"/>
      <sheetName val="CORPN O_x0000"/>
      <sheetName val="TBAL9697 _x000a_grotp wis"/>
      <sheetName val="G_1_obpl_x005"/>
      <sheetName val="_x005f_x005f_"/>
      <sheetName val="TBAL9697__x000d_grotp_wis"/>
      <sheetName val="TBAL9697__x00"/>
      <sheetName val="CORPN_O_x0000"/>
      <sheetName val="TBL9798_x005f"/>
      <sheetName val="_x0003_dpl_oth_Lia`2"/>
      <sheetName val="CORPN_O_x0000_T2"/>
      <sheetName val="_x0003_dpl_oth_Lia`4"/>
      <sheetName val="CORPN_O_x0000_T4"/>
      <sheetName val="_x0003_dpl_oth_Lia`3"/>
      <sheetName val="CORPN_O_x0000_T3"/>
      <sheetName val="_x0003_dpl_oth_Lia`5"/>
      <sheetName val="CORPN_O_x0000_T5"/>
      <sheetName val="_x0003_dpl_oth_Lia`6"/>
      <sheetName val="CORPN_O_x0000_T6"/>
      <sheetName val="_x0003_dpl_oth_Lia`7"/>
      <sheetName val="CORPN_O_x0000_T7"/>
      <sheetName val="_x0003_dpl_oth_Lia`8"/>
      <sheetName val="CORPN_O_x0000_T8"/>
      <sheetName val="_x0003_dpl_oth_Lia`9"/>
      <sheetName val="CORPN_O_x0000_T9"/>
      <sheetName val="_x0003_dpl_oth_Lia`10"/>
      <sheetName val="CORPN_O_x0000_T10"/>
      <sheetName val="_x0003_dpl_oth_Lia`16"/>
      <sheetName val="CORPN_O_x0000_T16"/>
      <sheetName val="_x0003_dpl_oth_Lia`12"/>
      <sheetName val="CORPN_O_x0000_T12"/>
      <sheetName val="_x0003_dpl_oth_Lia`11"/>
      <sheetName val="CORPN_O_x0000_T11"/>
      <sheetName val="_x0003_dpl_oth_Lia`13"/>
      <sheetName val="CORPN_O_x0000_T13"/>
      <sheetName val="_x0003_dpl_oth_Lia`14"/>
      <sheetName val="CORPN_O_x0000_T14"/>
      <sheetName val="_x0003_dpl_oth_Lia`15"/>
      <sheetName val="CORPN_O_x0000_T15"/>
      <sheetName val="_x0003_dpl_oth_Lia`22"/>
      <sheetName val="CORPN_O_x0000_T22"/>
      <sheetName val="_x0003_dpl_oth_Lia`17"/>
      <sheetName val="CORPN_O_x0000_T17"/>
      <sheetName val="_x0003_dpl_oth_Lia`18"/>
      <sheetName val="CORPN_O_x0000_T18"/>
      <sheetName val="_x0003_dpl_oth_Lia`19"/>
      <sheetName val="CORPN_O_x0000_T19"/>
      <sheetName val="_x0003_dpl_oth_Lia`20"/>
      <sheetName val="CORPN_O_x0000_T20"/>
      <sheetName val="_x0003_dpl_oth_Lia`21"/>
      <sheetName val="CORPN_O_x0000_T21"/>
      <sheetName val="_x0003_dpl_oth_Lia`23"/>
      <sheetName val="CORPN_O_x0000_T23"/>
      <sheetName val="_x0003_dpl_oth_Lia`24"/>
      <sheetName val="CORPN_O_x0000_T24"/>
      <sheetName val="_x0003_dpl_oth_Lia`25"/>
      <sheetName val="CORPN_O_x0000_T25"/>
      <sheetName val="_x0003_dpl_oth_Lia`26"/>
      <sheetName val="CORPN_O_x0000_T26"/>
      <sheetName val="TBAL9697__x000d_grotp_wise_2"/>
      <sheetName val="TBAL9697__x000d_grotp_wise_4"/>
      <sheetName val="TBAL9697__x005f_x000d_grotp_wi4"/>
      <sheetName val="TBAL9697__x000d_grotp_wis2"/>
      <sheetName val="TBAL9697__x005f_x005f_x02"/>
      <sheetName val="TBAL9697__x000d_grotp_wise_3"/>
      <sheetName val="TBAL9697__x005f_x000d_grotp_wi3"/>
      <sheetName val="TBAL9697__x000d_grotp_wis1"/>
      <sheetName val="TBAL9697__x005f_x005f_x01"/>
      <sheetName val="TBAL9697__x000d_grotp_wise_5"/>
      <sheetName val="TBAL9697__x005f_x000d_grotp_wi5"/>
      <sheetName val="TBAL9697__x000d_grotp_wis3"/>
      <sheetName val="TBAL9697__x005f_x005f_x03"/>
      <sheetName val="TBAL9697__x000d_grotp_wise_6"/>
      <sheetName val="TBAL9697__x005f_x000d_grotp_wi6"/>
      <sheetName val="TBAL9697__x000d_grotp_wis4"/>
      <sheetName val="TBAL9697__x005f_x005f_x04"/>
      <sheetName val="TBAL9697__x000d_grotp_wise_7"/>
      <sheetName val="TBAL9697__x005f_x000d_grotp_wi7"/>
      <sheetName val="TBAL9697__x000d_grotp_wis5"/>
      <sheetName val="TBAL9697__x005f_x005f_x05"/>
      <sheetName val="TBAL9697__x000d_grotp_wise_8"/>
      <sheetName val="TBAL9697__x005f_x000d_grotp_wi8"/>
      <sheetName val="TBAL9697__x000d_grotp_wis6"/>
      <sheetName val="TBAL9697__x005f_x005f_x06"/>
      <sheetName val="TBAL9697__x000d_grotp_wise_9"/>
      <sheetName val="TBAL9697__x005f_x000d_grotp_wi9"/>
      <sheetName val="TBAL9697__x000d_grotp_wis7"/>
      <sheetName val="TBAL9697__x005f_x005f_x07"/>
      <sheetName val="TBAL9697__x000d_grotp_wise_10"/>
      <sheetName val="TBAL9697__x005f_x000d_grotp_w10"/>
      <sheetName val="TBAL9697__x000d_grotp_wis8"/>
      <sheetName val="TBAL9697__x005f_x005f_x08"/>
      <sheetName val="TBAL9697__x000d_grotp_wise_16"/>
      <sheetName val="TBAL9697__x005f_x000d_grotp_w16"/>
      <sheetName val="TBAL9697__x000d_grotp_wis14"/>
      <sheetName val="TBAL9697__x005f_x005f_x14"/>
      <sheetName val="TBAL9697__x000d_grotp_wise_12"/>
      <sheetName val="TBAL9697__x005f_x000d_grotp_w12"/>
      <sheetName val="TBAL9697__x000d_grotp_wis10"/>
      <sheetName val="TBAL9697__x005f_x005f_x10"/>
      <sheetName val="TBAL9697__x000d_grotp_wise_11"/>
      <sheetName val="TBAL9697__x005f_x000d_grotp_w11"/>
      <sheetName val="TBAL9697__x000d_grotp_wis9"/>
      <sheetName val="TBAL9697__x005f_x005f_x09"/>
      <sheetName val="TBAL9697__x000d_grotp_wise_13"/>
      <sheetName val="TBAL9697__x005f_x000d_grotp_w13"/>
      <sheetName val="TBAL9697__x000d_grotp_wis11"/>
      <sheetName val="TBAL9697__x005f_x005f_x11"/>
      <sheetName val="TBAL9697__x000d_grotp_wise_14"/>
      <sheetName val="TBAL9697__x005f_x000d_grotp_w14"/>
      <sheetName val="TBAL9697__x000d_grotp_wis12"/>
      <sheetName val="TBAL9697__x005f_x005f_x12"/>
      <sheetName val="TBAL9697__x000d_grotp_wise_15"/>
      <sheetName val="TBAL9697__x005f_x000d_grotp_w15"/>
      <sheetName val="TBAL9697__x000d_grotp_wis13"/>
      <sheetName val="TBAL9697__x005f_x005f_x13"/>
      <sheetName val="TBAL9697__x000d_grotp_wise_22"/>
      <sheetName val="TBAL9697__x005f_x000d_grotp_w22"/>
      <sheetName val="TBAL9697__x000d_grotp_wis20"/>
      <sheetName val="TBAL9697__x005f_x005f_x20"/>
      <sheetName val="TBAL9697__x000d_grotp_wise_17"/>
      <sheetName val="TBAL9697__x005f_x000d_grotp_w17"/>
      <sheetName val="TBAL9697__x000d_grotp_wis15"/>
      <sheetName val="TBAL9697__x005f_x005f_x15"/>
      <sheetName val="TBAL9697__x000d_grotp_wise_18"/>
      <sheetName val="TBAL9697__x005f_x000d_grotp_w18"/>
      <sheetName val="TBAL9697__x000d_grotp_wis16"/>
      <sheetName val="TBAL9697__x005f_x005f_x16"/>
      <sheetName val="TBAL9697__x000d_grotp_wise_19"/>
      <sheetName val="TBAL9697__x005f_x000d_grotp_w19"/>
      <sheetName val="TBAL9697__x000d_grotp_wis17"/>
      <sheetName val="TBAL9697__x005f_x005f_x17"/>
      <sheetName val="TBAL9697__x000d_grotp_wise_20"/>
      <sheetName val="TBAL9697__x005f_x000d_grotp_w20"/>
      <sheetName val="TBAL9697__x000d_grotp_wis18"/>
      <sheetName val="TBAL9697__x005f_x005f_x18"/>
      <sheetName val="TBAL9697__x000d_grotp_wise_21"/>
      <sheetName val="TBAL9697__x005f_x000d_grotp_w21"/>
      <sheetName val="TBAL9697__x000d_grotp_wis19"/>
      <sheetName val="TBAL9697__x005f_x005f_x19"/>
      <sheetName val="TBAL9697__x000d_grotp_wise_23"/>
      <sheetName val="TBAL9697__x005f_x000d_grotp_w23"/>
      <sheetName val="TBAL9697__x000d_grotp_wis21"/>
      <sheetName val="TBAL9697__x005f_x005f_x21"/>
      <sheetName val="TBAL9697__x000d_grotp_wise_24"/>
      <sheetName val="TBAL9697__x005f_x000d_grotp_w24"/>
      <sheetName val="TBAL9697__x000d_grotp_wis22"/>
      <sheetName val="TBAL9697__x005f_x005f_x22"/>
      <sheetName val="TBAL9697__x000d_grotp_wise_25"/>
      <sheetName val="TBAL9697__x005f_x000d_grotp_w25"/>
      <sheetName val="TBAL9697__x000d_grotp_wis23"/>
      <sheetName val="TBAL9697__x005f_x005f_x23"/>
      <sheetName val="TBAL9697__x000d_grotp_wise_26"/>
      <sheetName val="TBAL9697__x005f_x000d_grotp_w26"/>
      <sheetName val="TBAL9697__x000d_grotp_wis24"/>
      <sheetName val="TBAL9697__x005f_x005f_x24"/>
      <sheetName val="PRSH"/>
      <sheetName val="banilad"/>
      <sheetName val="Mactan"/>
      <sheetName val="Mandaue"/>
      <sheetName val="Overall Summary"/>
      <sheetName val="Summary_CFA total - CP1 &amp; CP2"/>
      <sheetName val="S1BOQ"/>
      <sheetName val="Detail P&amp;L"/>
      <sheetName val="Assumption Sheet"/>
      <sheetName val="5_Calculation"/>
      <sheetName val="Subhead_IV"/>
      <sheetName val="Register"/>
      <sheetName val="Deduction_of_assets4"/>
      <sheetName val="Deduction_of_assets5"/>
      <sheetName val="Deduction_of_assets6"/>
      <sheetName val="Deduction_of_assets7"/>
      <sheetName val="Deduction_of_assets8"/>
      <sheetName val="Sqn-Abs(G+6) "/>
      <sheetName val="WO-Abs (G+2) 6 DUs"/>
      <sheetName val="Air-Abs(G+6) 23 DUs"/>
      <sheetName val="labor"/>
      <sheetName val="equipment"/>
      <sheetName val="upa"/>
      <sheetName val="TS"/>
      <sheetName val="Risk Assmnt"/>
      <sheetName val="DS"/>
      <sheetName val="MBOQ"/>
      <sheetName val="Escalation"/>
      <sheetName val="Loading"/>
      <sheetName val="Summary-Jaipur"/>
      <sheetName val="BoQ-Jaipur"/>
      <sheetName val="Enquiry"/>
      <sheetName val="VAT-cal"/>
      <sheetName val="Capex"/>
      <sheetName val="Comparison"/>
      <sheetName val="TC"/>
      <sheetName val="BP"/>
      <sheetName val="ecc_res"/>
      <sheetName val="5. EA"/>
      <sheetName val="DCF_VDF"/>
      <sheetName val="NOPAT_VDF"/>
      <sheetName val="Invested capital_VDF"/>
      <sheetName val="WACC_VDF"/>
      <sheetName val="PV of Op Leases_VDF"/>
      <sheetName val="Cost Index"/>
      <sheetName val="RBFC-BS"/>
      <sheetName val="DDETABLE "/>
      <sheetName val="Sch-3"/>
      <sheetName val="INPUT-DATA"/>
      <sheetName val="CI"/>
      <sheetName val="V.O.4 - PCC Qty"/>
      <sheetName val="costing_ESDV"/>
      <sheetName val="costing_FE"/>
      <sheetName val="costing_Misc"/>
      <sheetName val="costing_MOV"/>
      <sheetName val="costing_Press"/>
      <sheetName val="BoQ-1"/>
      <sheetName val="BoQ-2"/>
      <sheetName val="_x0003_dpl_oth_Lia`27"/>
      <sheetName val="TBAL9697__x000d_grotp_wise_27"/>
      <sheetName val="CORPN_O_x0000_T27"/>
      <sheetName val="TBAL9697__x005f_x000d_grotp_w27"/>
      <sheetName val="TBAL9697__x000d_grotp_wis25"/>
      <sheetName val="Projects"/>
      <sheetName val="PRICE-COMP"/>
      <sheetName val="P&amp;LSum"/>
      <sheetName val="C_link"/>
      <sheetName val="P_link"/>
      <sheetName val="CORPN_OT1"/>
      <sheetName val="dpl_oth_Lia`1"/>
      <sheetName val="TBAL9697__grotp_wise_54"/>
      <sheetName val="TBAL9697__grotp_wise_55"/>
      <sheetName val="NLD_-_Assum26"/>
      <sheetName val="BLOCK-A_(MEA_SHEET)26"/>
      <sheetName val="acevsSp_(ABC)26"/>
      <sheetName val="A_O_R_26"/>
      <sheetName val="Intro_26"/>
      <sheetName val="TBAL9697__x005f_x005f_x005f_x005f_x005f_x005f_x26"/>
      <sheetName val="Civil_Works26"/>
      <sheetName val="Cash_Flow_Input_Data_ISC26"/>
      <sheetName val="DETAILED__BOQ26"/>
      <sheetName val="Mat_-Rates26"/>
      <sheetName val="Legal_Risk_Analysis26"/>
      <sheetName val="Tender_Summary9"/>
      <sheetName val="CABLE_DATA26"/>
      <sheetName val="Elect_3"/>
      <sheetName val="SPILL_OVER3"/>
      <sheetName val="Data_sheet1"/>
      <sheetName val="Per_Unit1"/>
      <sheetName val="TBAL9697__grotp_wise_56"/>
      <sheetName val="TBAL9697__grotp_wise_112"/>
      <sheetName val="Pacakges_split1"/>
      <sheetName val="Material_1"/>
      <sheetName val="Extra_Item1"/>
      <sheetName val="Labour_&amp;_Plant1"/>
      <sheetName val="AutoOpen_Stub_Data1"/>
      <sheetName val="Debits_as_on_12_04_081"/>
      <sheetName val="Labor_abs-PW1"/>
      <sheetName val="Gen_Info1"/>
      <sheetName val="Contract_Night_Staff1"/>
      <sheetName val="Contract_Day_Staff1"/>
      <sheetName val="Day_Shift1"/>
      <sheetName val="Night_Shift1"/>
      <sheetName val="TBAL9697__grotp_wise_212"/>
      <sheetName val="TBAL9697__grotp_wise_411"/>
      <sheetName val="TBAL9697__grotp_wise_311"/>
      <sheetName val="TBAL9697__grotp_wise_57"/>
      <sheetName val="TBAL9697__grotp_wise_62"/>
      <sheetName val="TBAL9697__grotp_wise_72"/>
      <sheetName val="TBAL9697__grotp_wise_82"/>
      <sheetName val="TBAL9697__grotp_wise_92"/>
      <sheetName val="TBAL9697__grotp_wise_102"/>
      <sheetName val="TBAL9697__grotp_wise_162"/>
      <sheetName val="TBAL9697__grotp_wise_122"/>
      <sheetName val="TBAL9697__grotp_wise_113"/>
      <sheetName val="TBAL9697__grotp_wise_132"/>
      <sheetName val="TBAL9697__grotp_wise_142"/>
      <sheetName val="TBAL9697__grotp_wise_152"/>
      <sheetName val="TBAL9697__grotp_wise_222"/>
      <sheetName val="TBAL9697__grotp_wise_172"/>
      <sheetName val="TBAL9697__grotp_wise_182"/>
      <sheetName val="TBAL9697__grotp_wise_192"/>
      <sheetName val="TBAL9697__grotp_wise_202"/>
      <sheetName val="TBAL9697__grotp_wise_213"/>
      <sheetName val="TBAL9697__grotp_wise_232"/>
      <sheetName val="TBAL9697__grotp_wise_242"/>
      <sheetName val="Main_Gate_House1"/>
      <sheetName val="lineby_line_consolidation1"/>
      <sheetName val="Base_Assumptions1"/>
      <sheetName val="_COP_100%1"/>
      <sheetName val="Area_Statement1"/>
      <sheetName val="Risk_Analysis1"/>
      <sheetName val="Material_List_"/>
      <sheetName val="Basic_Rate"/>
      <sheetName val="INFLUENCES_ON_GM"/>
      <sheetName val="Load_Details(B2)"/>
      <sheetName val="Rate_analysis"/>
      <sheetName val="Beam at Ground flr lvl(Steel)"/>
      <sheetName val="Main Assump."/>
      <sheetName val="BEAM SCH"/>
      <sheetName val="SLAB  SCH "/>
      <sheetName val="schedule1"/>
      <sheetName val="電気設備表"/>
      <sheetName val="Boiler&amp;TG"/>
      <sheetName val="ICO_budzet_97"/>
      <sheetName val="App_6"/>
      <sheetName val="P &amp; M"/>
      <sheetName val="MS Items"/>
      <sheetName val="Basic rate summary"/>
      <sheetName val="Basic rate calculations"/>
      <sheetName val="Layer Table"/>
      <sheetName val="purpose&amp;input"/>
      <sheetName val="MG"/>
      <sheetName val="BTB"/>
      <sheetName val="cf"/>
      <sheetName val="orders"/>
      <sheetName val="TBL9798_x005f_x005f_x005f_x005f_x005f_x005f_x005f"/>
      <sheetName val="CORPN O_x005f_x005f_x005f_x005f_x005f_x005f_x005f"/>
      <sheetName val="Gujrat"/>
      <sheetName val="glsrpt129909e"/>
      <sheetName val="CABLE"/>
      <sheetName val="number"/>
      <sheetName val="Input &amp; Calculations"/>
      <sheetName val="Values"/>
      <sheetName val="AA"/>
      <sheetName val="Indirect_expenses"/>
      <sheetName val="Sheet_2"/>
      <sheetName val="AoR_Finishing"/>
      <sheetName val="BOQ_(2)27"/>
      <sheetName val="DLC_lookups27"/>
      <sheetName val="Fin__Assumpt__-_Sensitivities27"/>
      <sheetName val="LOAD_SHEET_27"/>
      <sheetName val="Labour_productivity27"/>
      <sheetName val="RCC,Ret__Wall27"/>
      <sheetName val="Area_&amp;_Cate__Master27"/>
      <sheetName val="Quote_Sheet27"/>
      <sheetName val="d-safe_DELUXE27"/>
      <sheetName val="Break_Dw27"/>
      <sheetName val="BLOCK-A_(MEA_SHEET)27"/>
      <sheetName val="TBAL9697__grotp_wise_58"/>
      <sheetName val="Cat_A_Change_Control27"/>
      <sheetName val="Break_up_Sheet27"/>
      <sheetName val="Summary_of_P_&amp;_M27"/>
      <sheetName val="Works_-_Quote_Sheet27"/>
      <sheetName val="IO_LIST27"/>
      <sheetName val="TBAL9697__x005f_x000d_grotp_wis27"/>
      <sheetName val="TBAL9697__grotp_wise_59"/>
      <sheetName val="Bill_No_527"/>
      <sheetName val="11B_27"/>
      <sheetName val="Fee_Rate_Summary27"/>
      <sheetName val="Name_List27"/>
      <sheetName val="Structure_Bills_Qty27"/>
      <sheetName val="Detail_1A27"/>
      <sheetName val="Driveway_Beams27"/>
      <sheetName val="CORPN_O_x005f_x005f_x005f_x0000_T27"/>
      <sheetName val="TBAL9697__x005f_x005f_x005f_x005f_x005f_x005f_x27"/>
      <sheetName val="Sheet_127"/>
      <sheetName val="3BPA00132-5-3_W_plan_HVPNL27"/>
      <sheetName val="Mix_Design27"/>
      <sheetName val="Form_627"/>
      <sheetName val="acevsSp_(ABC)27"/>
      <sheetName val="A_O_R_27"/>
      <sheetName val="220_11__BS_27"/>
      <sheetName val="TBAL9697__x005f_x000a_grotp_wise_27"/>
      <sheetName val="FITZ_MORT_9427"/>
      <sheetName val="ISO_Reconcilation_Statment27"/>
      <sheetName val="AVG_pur_rate27"/>
      <sheetName val="Civil_Works27"/>
      <sheetName val="Mat_-Rates27"/>
      <sheetName val="Intro_27"/>
      <sheetName val="NLD_-_Assum27"/>
      <sheetName val="Cash_Flow_Input_Data_ISC27"/>
      <sheetName val="Legal_Risk_Analysis27"/>
      <sheetName val="DETAILED__BOQ27"/>
      <sheetName val="TBAL9697__grotp_wise_60"/>
      <sheetName val="TBAL9697__grotp_wise_114"/>
      <sheetName val="CABLE_DATA27"/>
      <sheetName val="BASIC_RATES2"/>
      <sheetName val="Tender_Summary10"/>
      <sheetName val="TBAL9697__x005f_x005f_x005f_x000a_grotp_wi2"/>
      <sheetName val="CORPN_O_x005f_x005f_x005f_x005f_x005f_x005f_x0002"/>
      <sheetName val="Excess_Calc2"/>
      <sheetName val="Contract_Night_Staff2"/>
      <sheetName val="Contract_Day_Staff2"/>
      <sheetName val="Day_Shift2"/>
      <sheetName val="Night_Shift2"/>
      <sheetName val="Base_Assumptions2"/>
      <sheetName val="Abstract_Sheet2"/>
      <sheetName val="_COP_100%2"/>
      <sheetName val="PO_Payroll2"/>
      <sheetName val="Detail_In_Door_Stad2"/>
      <sheetName val="Gen_Info2"/>
      <sheetName val="COP_Final2"/>
      <sheetName val="General_input2"/>
      <sheetName val="6_052"/>
      <sheetName val="Boq-_Civil2"/>
      <sheetName val="Pacakges_split2"/>
      <sheetName val="Cost_summary2"/>
      <sheetName val="TBAL9697__grotp_wise_214"/>
      <sheetName val="TBAL9697__grotp_wise_412"/>
      <sheetName val="TBAL9697__grotp_wise_312"/>
      <sheetName val="TBAL9697__grotp_wise_510"/>
      <sheetName val="TBAL9697__grotp_wise_63"/>
      <sheetName val="TBAL9697__grotp_wise_73"/>
      <sheetName val="TBAL9697__grotp_wise_83"/>
      <sheetName val="TBAL9697__grotp_wise_93"/>
      <sheetName val="TBAL9697__grotp_wise_103"/>
      <sheetName val="TBAL9697__grotp_wise_163"/>
      <sheetName val="TBAL9697__grotp_wise_123"/>
      <sheetName val="TBAL9697__grotp_wise_115"/>
      <sheetName val="TBAL9697__grotp_wise_133"/>
      <sheetName val="TBAL9697__grotp_wise_143"/>
      <sheetName val="TBAL9697__grotp_wise_153"/>
      <sheetName val="TBAL9697__grotp_wise_223"/>
      <sheetName val="TBAL9697__grotp_wise_173"/>
      <sheetName val="TBAL9697__grotp_wise_183"/>
      <sheetName val="TBAL9697__grotp_wise_193"/>
      <sheetName val="TBAL9697__grotp_wise_203"/>
      <sheetName val="TBAL9697__grotp_wise_215"/>
      <sheetName val="TBAL9697__grotp_wise_233"/>
      <sheetName val="TBAL9697__grotp_wise_243"/>
      <sheetName val="Data_sheet2"/>
      <sheetName val="Per_Unit2"/>
      <sheetName val="Main_Gate_House2"/>
      <sheetName val="lineby_line_consolidation2"/>
      <sheetName val="Area_Statement2"/>
      <sheetName val="Risk_Analysis2"/>
      <sheetName val="Basic_Rate1"/>
      <sheetName val="INFLUENCES_ON_GM1"/>
      <sheetName val="Labor_abs-PW2"/>
      <sheetName val="AutoOpen_Stub_Data2"/>
      <sheetName val="Material_2"/>
      <sheetName val="Extra_Item2"/>
      <sheetName val="Labour_&amp;_Plant2"/>
      <sheetName val="Load_Details(B2)1"/>
      <sheetName val="Debits_as_on_12_04_082"/>
      <sheetName val="Material_List_1"/>
      <sheetName val="Indirect_expenses1"/>
      <sheetName val="Sheet_21"/>
      <sheetName val="AoR_Finishing1"/>
      <sheetName val="Bill 1-BOQ-Civil Works"/>
      <sheetName val="TBAL9697__x005f_x005f_x25"/>
      <sheetName val="TBAL9697__x005f_x000d_grotp_w29"/>
      <sheetName val="TBAL9697__x005f_x000d_grotp_w28"/>
      <sheetName val="TBAL9697__x005f_x000d_grotp_w30"/>
      <sheetName val="NPV"/>
      <sheetName val="Detail_P&amp;L"/>
      <sheetName val="Assumptions-Input"/>
      <sheetName val="Costs"/>
      <sheetName val="Customize Your Invoice"/>
      <sheetName val="2_civil-RA"/>
      <sheetName val="Footings"/>
      <sheetName val="organi synthesis lab"/>
      <sheetName val="Rates 7-20"/>
      <sheetName val="S-MMS without TFA"/>
      <sheetName val="TBAL9697_ grotp_wise_29"/>
      <sheetName val="TBAL9697_ grotp_wise_28"/>
      <sheetName val="TBAL9697_ grotp_wise_30"/>
      <sheetName val="factor "/>
    </sheetNames>
    <sheetDataSet>
      <sheetData sheetId="0">
        <row r="34">
          <cell r="A34" t="str">
            <v>Investments Govt Securities</v>
          </cell>
        </row>
      </sheetData>
      <sheetData sheetId="1">
        <row r="34">
          <cell r="A34" t="str">
            <v>Investments Govt Securities</v>
          </cell>
        </row>
      </sheetData>
      <sheetData sheetId="2">
        <row r="34">
          <cell r="A34" t="str">
            <v>Investments Govt Securities</v>
          </cell>
        </row>
      </sheetData>
      <sheetData sheetId="3">
        <row r="34">
          <cell r="A34" t="str">
            <v>Investments Govt Securities</v>
          </cell>
        </row>
      </sheetData>
      <sheetData sheetId="4">
        <row r="34">
          <cell r="A34" t="str">
            <v>Investments Govt Securities</v>
          </cell>
        </row>
      </sheetData>
      <sheetData sheetId="5">
        <row r="34">
          <cell r="A34" t="str">
            <v>Investments Govt Securities</v>
          </cell>
        </row>
      </sheetData>
      <sheetData sheetId="6">
        <row r="34">
          <cell r="A34" t="str">
            <v>Investments Govt Securities</v>
          </cell>
        </row>
      </sheetData>
      <sheetData sheetId="7">
        <row r="34">
          <cell r="A34" t="str">
            <v>Investments Govt Securities</v>
          </cell>
        </row>
      </sheetData>
      <sheetData sheetId="8">
        <row r="34">
          <cell r="A34" t="str">
            <v>Investments Govt Securities</v>
          </cell>
        </row>
      </sheetData>
      <sheetData sheetId="9">
        <row r="34">
          <cell r="A34" t="str">
            <v>Investments Govt Securities</v>
          </cell>
        </row>
      </sheetData>
      <sheetData sheetId="10">
        <row r="34">
          <cell r="A34" t="str">
            <v>Investments Govt Securities</v>
          </cell>
        </row>
      </sheetData>
      <sheetData sheetId="11">
        <row r="34">
          <cell r="A34" t="str">
            <v>Investments Govt Securities</v>
          </cell>
        </row>
      </sheetData>
      <sheetData sheetId="12">
        <row r="34">
          <cell r="A34" t="str">
            <v>Investments Govt Securities</v>
          </cell>
        </row>
      </sheetData>
      <sheetData sheetId="13">
        <row r="34">
          <cell r="A34" t="str">
            <v>Investments Govt Securities</v>
          </cell>
        </row>
      </sheetData>
      <sheetData sheetId="14">
        <row r="34">
          <cell r="A34" t="str">
            <v>Investments Govt Securities</v>
          </cell>
        </row>
      </sheetData>
      <sheetData sheetId="15">
        <row r="34">
          <cell r="A34" t="str">
            <v>Investments Govt Securities</v>
          </cell>
        </row>
      </sheetData>
      <sheetData sheetId="16">
        <row r="34">
          <cell r="A34" t="str">
            <v>Investments Govt Securities</v>
          </cell>
        </row>
      </sheetData>
      <sheetData sheetId="17">
        <row r="34">
          <cell r="A34" t="str">
            <v>Investments Govt Securities</v>
          </cell>
        </row>
      </sheetData>
      <sheetData sheetId="18">
        <row r="34">
          <cell r="A34" t="str">
            <v>Investments Govt Securities</v>
          </cell>
        </row>
      </sheetData>
      <sheetData sheetId="19">
        <row r="34">
          <cell r="A34" t="str">
            <v>Investments Govt Securities</v>
          </cell>
        </row>
      </sheetData>
      <sheetData sheetId="20">
        <row r="34">
          <cell r="A34" t="str">
            <v>Investments Govt Securities</v>
          </cell>
        </row>
      </sheetData>
      <sheetData sheetId="21">
        <row r="34">
          <cell r="A34" t="str">
            <v>Investments Govt Securities</v>
          </cell>
        </row>
      </sheetData>
      <sheetData sheetId="22">
        <row r="34">
          <cell r="A34" t="str">
            <v>Investments Govt Securities</v>
          </cell>
        </row>
      </sheetData>
      <sheetData sheetId="23">
        <row r="34">
          <cell r="A34" t="str">
            <v>Investments Govt Securities</v>
          </cell>
        </row>
      </sheetData>
      <sheetData sheetId="24">
        <row r="34">
          <cell r="A34" t="str">
            <v>Investments Govt Securities</v>
          </cell>
        </row>
      </sheetData>
      <sheetData sheetId="25">
        <row r="34">
          <cell r="A34" t="str">
            <v>Investments Govt Securities</v>
          </cell>
        </row>
      </sheetData>
      <sheetData sheetId="26">
        <row r="34">
          <cell r="A34" t="str">
            <v>Investments Govt Securities</v>
          </cell>
        </row>
      </sheetData>
      <sheetData sheetId="27">
        <row r="34">
          <cell r="A34" t="str">
            <v>Investments Govt Securities</v>
          </cell>
        </row>
      </sheetData>
      <sheetData sheetId="28">
        <row r="34">
          <cell r="A34" t="str">
            <v>Investments Govt Securities</v>
          </cell>
        </row>
      </sheetData>
      <sheetData sheetId="29">
        <row r="34">
          <cell r="A34" t="str">
            <v>Investments Govt Securities</v>
          </cell>
        </row>
      </sheetData>
      <sheetData sheetId="30">
        <row r="34">
          <cell r="A34" t="str">
            <v>Investments Govt Securities</v>
          </cell>
        </row>
      </sheetData>
      <sheetData sheetId="31">
        <row r="34">
          <cell r="A34" t="str">
            <v>Investments Govt Securities</v>
          </cell>
        </row>
      </sheetData>
      <sheetData sheetId="32">
        <row r="34">
          <cell r="A34" t="str">
            <v>Investments Govt Securities</v>
          </cell>
        </row>
      </sheetData>
      <sheetData sheetId="33">
        <row r="34">
          <cell r="A34" t="str">
            <v>Investments Govt Securities</v>
          </cell>
        </row>
      </sheetData>
      <sheetData sheetId="34">
        <row r="34">
          <cell r="A34" t="str">
            <v>Investments Govt Securities</v>
          </cell>
        </row>
      </sheetData>
      <sheetData sheetId="35">
        <row r="34">
          <cell r="A34" t="str">
            <v>Investments Govt Securities</v>
          </cell>
        </row>
      </sheetData>
      <sheetData sheetId="36">
        <row r="34">
          <cell r="A34" t="str">
            <v>Investments Govt Securities</v>
          </cell>
        </row>
      </sheetData>
      <sheetData sheetId="37">
        <row r="34">
          <cell r="A34" t="str">
            <v>Investments Govt Securities</v>
          </cell>
        </row>
      </sheetData>
      <sheetData sheetId="38">
        <row r="34">
          <cell r="A34" t="str">
            <v>Investments Govt Securities</v>
          </cell>
        </row>
      </sheetData>
      <sheetData sheetId="39">
        <row r="34">
          <cell r="A34" t="str">
            <v>Investments Govt Securities</v>
          </cell>
        </row>
      </sheetData>
      <sheetData sheetId="40">
        <row r="34">
          <cell r="A34" t="str">
            <v>Investments Govt Securities</v>
          </cell>
        </row>
      </sheetData>
      <sheetData sheetId="41">
        <row r="34">
          <cell r="A34" t="str">
            <v>Investments Govt Securities</v>
          </cell>
        </row>
      </sheetData>
      <sheetData sheetId="42">
        <row r="34">
          <cell r="A34" t="str">
            <v>Investments Govt Securities</v>
          </cell>
        </row>
      </sheetData>
      <sheetData sheetId="43">
        <row r="34">
          <cell r="A34" t="str">
            <v>Investments Govt Securities</v>
          </cell>
        </row>
      </sheetData>
      <sheetData sheetId="44" refreshError="1">
        <row r="34">
          <cell r="A34" t="str">
            <v>Investments Govt Securities</v>
          </cell>
        </row>
      </sheetData>
      <sheetData sheetId="45">
        <row r="34">
          <cell r="A34" t="str">
            <v>Investments Govt Securities</v>
          </cell>
        </row>
      </sheetData>
      <sheetData sheetId="46">
        <row r="34">
          <cell r="A34" t="str">
            <v>Investments Govt Securities</v>
          </cell>
        </row>
      </sheetData>
      <sheetData sheetId="47">
        <row r="34">
          <cell r="A34" t="str">
            <v>Investments Govt Securities</v>
          </cell>
        </row>
      </sheetData>
      <sheetData sheetId="48">
        <row r="34">
          <cell r="A34" t="str">
            <v>Investments Govt Securities</v>
          </cell>
        </row>
      </sheetData>
      <sheetData sheetId="49">
        <row r="34">
          <cell r="A34" t="str">
            <v>Investments Govt Securities</v>
          </cell>
        </row>
      </sheetData>
      <sheetData sheetId="50">
        <row r="34">
          <cell r="A34" t="str">
            <v>Investments Govt Securities</v>
          </cell>
        </row>
      </sheetData>
      <sheetData sheetId="51">
        <row r="34">
          <cell r="A34" t="str">
            <v>Investments Govt Securities</v>
          </cell>
        </row>
      </sheetData>
      <sheetData sheetId="52">
        <row r="34">
          <cell r="A34" t="str">
            <v>Investments Govt Securities</v>
          </cell>
        </row>
      </sheetData>
      <sheetData sheetId="53">
        <row r="34">
          <cell r="A34" t="str">
            <v>Investments Govt Securities</v>
          </cell>
        </row>
      </sheetData>
      <sheetData sheetId="54">
        <row r="34">
          <cell r="A34" t="str">
            <v>Investments Govt Securities</v>
          </cell>
        </row>
      </sheetData>
      <sheetData sheetId="55">
        <row r="34">
          <cell r="A34" t="str">
            <v>Investments Govt Securities</v>
          </cell>
        </row>
      </sheetData>
      <sheetData sheetId="56">
        <row r="34">
          <cell r="A34" t="str">
            <v>Investments Govt Securities</v>
          </cell>
        </row>
      </sheetData>
      <sheetData sheetId="57">
        <row r="34">
          <cell r="A34" t="str">
            <v>Investments Govt Securities</v>
          </cell>
        </row>
      </sheetData>
      <sheetData sheetId="58">
        <row r="34">
          <cell r="A34" t="str">
            <v>Investments Govt Securities</v>
          </cell>
        </row>
      </sheetData>
      <sheetData sheetId="59">
        <row r="34">
          <cell r="A34" t="str">
            <v>Investments Govt Securities</v>
          </cell>
        </row>
      </sheetData>
      <sheetData sheetId="60">
        <row r="34">
          <cell r="A34" t="str">
            <v>Investments Govt Securities</v>
          </cell>
        </row>
      </sheetData>
      <sheetData sheetId="61">
        <row r="34">
          <cell r="A34" t="str">
            <v>Investments Govt Securities</v>
          </cell>
        </row>
      </sheetData>
      <sheetData sheetId="62">
        <row r="34">
          <cell r="A34" t="str">
            <v>Investments Govt Securities</v>
          </cell>
        </row>
      </sheetData>
      <sheetData sheetId="63">
        <row r="34">
          <cell r="A34" t="str">
            <v>Investments Govt Securities</v>
          </cell>
        </row>
      </sheetData>
      <sheetData sheetId="64">
        <row r="34">
          <cell r="A34" t="str">
            <v>Investments Govt Securities</v>
          </cell>
        </row>
      </sheetData>
      <sheetData sheetId="65">
        <row r="34">
          <cell r="A34" t="str">
            <v>Investments Govt Securities</v>
          </cell>
        </row>
      </sheetData>
      <sheetData sheetId="66">
        <row r="34">
          <cell r="A34" t="str">
            <v>Investments Govt Securities</v>
          </cell>
        </row>
      </sheetData>
      <sheetData sheetId="67">
        <row r="34">
          <cell r="A34" t="str">
            <v>Investments Govt Securities</v>
          </cell>
        </row>
      </sheetData>
      <sheetData sheetId="68">
        <row r="34">
          <cell r="A34" t="str">
            <v>Investments Govt Securities</v>
          </cell>
        </row>
      </sheetData>
      <sheetData sheetId="69">
        <row r="34">
          <cell r="A34" t="str">
            <v>Investments Govt Securities</v>
          </cell>
        </row>
      </sheetData>
      <sheetData sheetId="70">
        <row r="34">
          <cell r="A34" t="str">
            <v>Investments Govt Securities</v>
          </cell>
        </row>
      </sheetData>
      <sheetData sheetId="71">
        <row r="34">
          <cell r="A34" t="str">
            <v>Investments Govt Securities</v>
          </cell>
        </row>
      </sheetData>
      <sheetData sheetId="72">
        <row r="34">
          <cell r="A34" t="str">
            <v>Investments Govt Securities</v>
          </cell>
        </row>
      </sheetData>
      <sheetData sheetId="73" refreshError="1"/>
      <sheetData sheetId="74" refreshError="1"/>
      <sheetData sheetId="75">
        <row r="34">
          <cell r="A34" t="str">
            <v>Investments Govt Securities</v>
          </cell>
        </row>
      </sheetData>
      <sheetData sheetId="76">
        <row r="34">
          <cell r="A34" t="str">
            <v>Investments Govt Securities</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34">
          <cell r="A34" t="str">
            <v>Investments Govt Securities</v>
          </cell>
        </row>
      </sheetData>
      <sheetData sheetId="350">
        <row r="34">
          <cell r="A34" t="str">
            <v>Investments Govt Securities</v>
          </cell>
        </row>
      </sheetData>
      <sheetData sheetId="351" refreshError="1"/>
      <sheetData sheetId="352" refreshError="1"/>
      <sheetData sheetId="353">
        <row r="34">
          <cell r="A34" t="str">
            <v>Investments Govt Securities</v>
          </cell>
        </row>
      </sheetData>
      <sheetData sheetId="354">
        <row r="34">
          <cell r="A34" t="str">
            <v>Investments Govt Securities</v>
          </cell>
        </row>
      </sheetData>
      <sheetData sheetId="355">
        <row r="34">
          <cell r="A34" t="str">
            <v>Investments Govt Securities</v>
          </cell>
        </row>
      </sheetData>
      <sheetData sheetId="356">
        <row r="34">
          <cell r="A34" t="str">
            <v>Investments Govt Securities</v>
          </cell>
        </row>
      </sheetData>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row r="34">
          <cell r="A34" t="str">
            <v>Investments Govt Securities</v>
          </cell>
        </row>
      </sheetData>
      <sheetData sheetId="454">
        <row r="34">
          <cell r="A34" t="str">
            <v>Investments Govt Securities</v>
          </cell>
        </row>
      </sheetData>
      <sheetData sheetId="455">
        <row r="34">
          <cell r="A34" t="str">
            <v>Investments Govt Securities</v>
          </cell>
        </row>
      </sheetData>
      <sheetData sheetId="456">
        <row r="34">
          <cell r="A34" t="str">
            <v>Investments Govt Securities</v>
          </cell>
        </row>
      </sheetData>
      <sheetData sheetId="457">
        <row r="34">
          <cell r="A34" t="str">
            <v>Investments Govt Securities</v>
          </cell>
        </row>
      </sheetData>
      <sheetData sheetId="458">
        <row r="34">
          <cell r="A34" t="str">
            <v>Investments Govt Securities</v>
          </cell>
        </row>
      </sheetData>
      <sheetData sheetId="459">
        <row r="34">
          <cell r="A34" t="str">
            <v>Investments Govt Securities</v>
          </cell>
        </row>
      </sheetData>
      <sheetData sheetId="460">
        <row r="34">
          <cell r="A34" t="str">
            <v>Investments Govt Securities</v>
          </cell>
        </row>
      </sheetData>
      <sheetData sheetId="461">
        <row r="34">
          <cell r="A34" t="str">
            <v>Investments Govt Securities</v>
          </cell>
        </row>
      </sheetData>
      <sheetData sheetId="462">
        <row r="34">
          <cell r="A34" t="str">
            <v>Investments Govt Securities</v>
          </cell>
        </row>
      </sheetData>
      <sheetData sheetId="463">
        <row r="34">
          <cell r="A34" t="str">
            <v>Investments Govt Securities</v>
          </cell>
        </row>
      </sheetData>
      <sheetData sheetId="464">
        <row r="34">
          <cell r="A34" t="str">
            <v>Investments Govt Securities</v>
          </cell>
        </row>
      </sheetData>
      <sheetData sheetId="465">
        <row r="34">
          <cell r="A34" t="str">
            <v>Investments Govt Securities</v>
          </cell>
        </row>
      </sheetData>
      <sheetData sheetId="466">
        <row r="34">
          <cell r="A34" t="str">
            <v>Investments Govt Securities</v>
          </cell>
        </row>
      </sheetData>
      <sheetData sheetId="467">
        <row r="34">
          <cell r="A34" t="str">
            <v>Investments Govt Securities</v>
          </cell>
        </row>
      </sheetData>
      <sheetData sheetId="468">
        <row r="34">
          <cell r="A34" t="str">
            <v>Investments Govt Securities</v>
          </cell>
        </row>
      </sheetData>
      <sheetData sheetId="469">
        <row r="34">
          <cell r="A34" t="str">
            <v>Investments Govt Securities</v>
          </cell>
        </row>
      </sheetData>
      <sheetData sheetId="470">
        <row r="34">
          <cell r="A34" t="str">
            <v>Investments Govt Securities</v>
          </cell>
        </row>
      </sheetData>
      <sheetData sheetId="471">
        <row r="34">
          <cell r="A34" t="str">
            <v>Investments Govt Securities</v>
          </cell>
        </row>
      </sheetData>
      <sheetData sheetId="472">
        <row r="34">
          <cell r="A34" t="str">
            <v>Investments Govt Securities</v>
          </cell>
        </row>
      </sheetData>
      <sheetData sheetId="473">
        <row r="34">
          <cell r="A34" t="str">
            <v>Investments Govt Securities</v>
          </cell>
        </row>
      </sheetData>
      <sheetData sheetId="474">
        <row r="34">
          <cell r="A34" t="str">
            <v>Investments Govt Securities</v>
          </cell>
        </row>
      </sheetData>
      <sheetData sheetId="475">
        <row r="34">
          <cell r="A34" t="str">
            <v>Investments Govt Securities</v>
          </cell>
        </row>
      </sheetData>
      <sheetData sheetId="476">
        <row r="34">
          <cell r="A34" t="str">
            <v>Investments Govt Securities</v>
          </cell>
        </row>
      </sheetData>
      <sheetData sheetId="477">
        <row r="34">
          <cell r="A34" t="str">
            <v>Investments Govt Securities</v>
          </cell>
        </row>
      </sheetData>
      <sheetData sheetId="478">
        <row r="34">
          <cell r="A34" t="str">
            <v>Investments Govt Securities</v>
          </cell>
        </row>
      </sheetData>
      <sheetData sheetId="479">
        <row r="34">
          <cell r="A34" t="str">
            <v>Investments Govt Securities</v>
          </cell>
        </row>
      </sheetData>
      <sheetData sheetId="480">
        <row r="34">
          <cell r="A34" t="str">
            <v>Investments Govt Securities</v>
          </cell>
        </row>
      </sheetData>
      <sheetData sheetId="481">
        <row r="34">
          <cell r="A34" t="str">
            <v>Investments Govt Securities</v>
          </cell>
        </row>
      </sheetData>
      <sheetData sheetId="482">
        <row r="34">
          <cell r="A34" t="str">
            <v>Investments Govt Securities</v>
          </cell>
        </row>
      </sheetData>
      <sheetData sheetId="483">
        <row r="34">
          <cell r="A34" t="str">
            <v>Investments Govt Securities</v>
          </cell>
        </row>
      </sheetData>
      <sheetData sheetId="484">
        <row r="34">
          <cell r="A34" t="str">
            <v>Investments Govt Securities</v>
          </cell>
        </row>
      </sheetData>
      <sheetData sheetId="485">
        <row r="34">
          <cell r="A34" t="str">
            <v>Investments Govt Securities</v>
          </cell>
        </row>
      </sheetData>
      <sheetData sheetId="486">
        <row r="34">
          <cell r="A34" t="str">
            <v>Investments Govt Securities</v>
          </cell>
        </row>
      </sheetData>
      <sheetData sheetId="487">
        <row r="34">
          <cell r="A34" t="str">
            <v>Investments Govt Securities</v>
          </cell>
        </row>
      </sheetData>
      <sheetData sheetId="488">
        <row r="34">
          <cell r="A34" t="str">
            <v>Investments Govt Securities</v>
          </cell>
        </row>
      </sheetData>
      <sheetData sheetId="489">
        <row r="34">
          <cell r="A34" t="str">
            <v>Investments Govt Securities</v>
          </cell>
        </row>
      </sheetData>
      <sheetData sheetId="490">
        <row r="34">
          <cell r="A34" t="str">
            <v>Investments Govt Securities</v>
          </cell>
        </row>
      </sheetData>
      <sheetData sheetId="491">
        <row r="34">
          <cell r="A34" t="str">
            <v>Investments Govt Securities</v>
          </cell>
        </row>
      </sheetData>
      <sheetData sheetId="492">
        <row r="34">
          <cell r="A34" t="str">
            <v>Investments Govt Securities</v>
          </cell>
        </row>
      </sheetData>
      <sheetData sheetId="493">
        <row r="34">
          <cell r="A34" t="str">
            <v>Investments Govt Securities</v>
          </cell>
        </row>
      </sheetData>
      <sheetData sheetId="494">
        <row r="34">
          <cell r="A34" t="str">
            <v>Investments Govt Securities</v>
          </cell>
        </row>
      </sheetData>
      <sheetData sheetId="495">
        <row r="34">
          <cell r="A34" t="str">
            <v>Investments Govt Securities</v>
          </cell>
        </row>
      </sheetData>
      <sheetData sheetId="496">
        <row r="34">
          <cell r="A34" t="str">
            <v>Investments Govt Securities</v>
          </cell>
        </row>
      </sheetData>
      <sheetData sheetId="497">
        <row r="34">
          <cell r="A34" t="str">
            <v>Investments Govt Securities</v>
          </cell>
        </row>
      </sheetData>
      <sheetData sheetId="498">
        <row r="34">
          <cell r="A34" t="str">
            <v>Investments Govt Securities</v>
          </cell>
        </row>
      </sheetData>
      <sheetData sheetId="499">
        <row r="34">
          <cell r="A34" t="str">
            <v>Investments Govt Securities</v>
          </cell>
        </row>
      </sheetData>
      <sheetData sheetId="500">
        <row r="34">
          <cell r="A34" t="str">
            <v>Investments Govt Securities</v>
          </cell>
        </row>
      </sheetData>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ow r="34">
          <cell r="A34" t="str">
            <v>Investments Govt Securities</v>
          </cell>
        </row>
      </sheetData>
      <sheetData sheetId="514">
        <row r="34">
          <cell r="A34" t="str">
            <v>Investments Govt Securities</v>
          </cell>
        </row>
      </sheetData>
      <sheetData sheetId="515">
        <row r="34">
          <cell r="A34" t="str">
            <v>Investments Govt Securities</v>
          </cell>
        </row>
      </sheetData>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ow r="34">
          <cell r="A34" t="str">
            <v>Investments Govt Securities</v>
          </cell>
        </row>
      </sheetData>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refreshError="1"/>
      <sheetData sheetId="669" refreshError="1"/>
      <sheetData sheetId="670" refreshError="1"/>
      <sheetData sheetId="671">
        <row r="34">
          <cell r="A34" t="str">
            <v>Investments Govt Securities</v>
          </cell>
        </row>
      </sheetData>
      <sheetData sheetId="672" refreshError="1"/>
      <sheetData sheetId="673">
        <row r="34">
          <cell r="A34" t="str">
            <v>Investments Govt Securities</v>
          </cell>
        </row>
      </sheetData>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34">
          <cell r="A34" t="str">
            <v>Investments Govt Securities</v>
          </cell>
        </row>
      </sheetData>
      <sheetData sheetId="723">
        <row r="34">
          <cell r="A34" t="str">
            <v>Investments Govt Securities</v>
          </cell>
        </row>
      </sheetData>
      <sheetData sheetId="724"/>
      <sheetData sheetId="725"/>
      <sheetData sheetId="726"/>
      <sheetData sheetId="727"/>
      <sheetData sheetId="728">
        <row r="34">
          <cell r="A34" t="str">
            <v>Investments Govt Securities</v>
          </cell>
        </row>
      </sheetData>
      <sheetData sheetId="729">
        <row r="34">
          <cell r="A34" t="str">
            <v>Investments Govt Securities</v>
          </cell>
        </row>
      </sheetData>
      <sheetData sheetId="730"/>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efreshError="1"/>
      <sheetData sheetId="738" refreshError="1"/>
      <sheetData sheetId="739" refreshError="1"/>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efreshError="1"/>
      <sheetData sheetId="797" refreshError="1"/>
      <sheetData sheetId="798" refreshError="1"/>
      <sheetData sheetId="799" refreshError="1"/>
      <sheetData sheetId="800">
        <row r="34">
          <cell r="A34" t="str">
            <v>Investments Govt Securities</v>
          </cell>
        </row>
      </sheetData>
      <sheetData sheetId="801">
        <row r="34">
          <cell r="A34" t="str">
            <v>Investments Govt Securities</v>
          </cell>
        </row>
      </sheetData>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row r="34">
          <cell r="A34" t="str">
            <v>Investments Govt Securities</v>
          </cell>
        </row>
      </sheetData>
      <sheetData sheetId="849">
        <row r="34">
          <cell r="A34" t="str">
            <v>Investments Govt Securities</v>
          </cell>
        </row>
      </sheetData>
      <sheetData sheetId="850">
        <row r="34">
          <cell r="A34" t="str">
            <v>Investments Govt Securities</v>
          </cell>
        </row>
      </sheetData>
      <sheetData sheetId="851">
        <row r="34">
          <cell r="A34" t="str">
            <v>Investments Govt Securities</v>
          </cell>
        </row>
      </sheetData>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row r="34">
          <cell r="A34" t="str">
            <v>Investments Govt Securities</v>
          </cell>
        </row>
      </sheetData>
      <sheetData sheetId="857">
        <row r="34">
          <cell r="A34" t="str">
            <v>Investments Govt Securities</v>
          </cell>
        </row>
      </sheetData>
      <sheetData sheetId="858">
        <row r="34">
          <cell r="A34" t="str">
            <v>Investments Govt Securities</v>
          </cell>
        </row>
      </sheetData>
      <sheetData sheetId="859">
        <row r="34">
          <cell r="A34" t="str">
            <v>Investments Govt Securities</v>
          </cell>
        </row>
      </sheetData>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row r="34">
          <cell r="A34" t="str">
            <v>Investments Govt Securities</v>
          </cell>
        </row>
      </sheetData>
      <sheetData sheetId="865">
        <row r="34">
          <cell r="A34" t="str">
            <v>Investments Govt Securities</v>
          </cell>
        </row>
      </sheetData>
      <sheetData sheetId="866">
        <row r="34">
          <cell r="A34" t="str">
            <v>Investments Govt Securities</v>
          </cell>
        </row>
      </sheetData>
      <sheetData sheetId="867">
        <row r="34">
          <cell r="A34" t="str">
            <v>Investments Govt Securities</v>
          </cell>
        </row>
      </sheetData>
      <sheetData sheetId="868">
        <row r="34">
          <cell r="A34" t="str">
            <v>Investments Govt Securities</v>
          </cell>
        </row>
      </sheetData>
      <sheetData sheetId="869">
        <row r="34">
          <cell r="A34" t="str">
            <v>Investments Govt Securities</v>
          </cell>
        </row>
      </sheetData>
      <sheetData sheetId="870">
        <row r="34">
          <cell r="A34" t="str">
            <v>Investments Govt Securities</v>
          </cell>
        </row>
      </sheetData>
      <sheetData sheetId="871">
        <row r="34">
          <cell r="A34" t="str">
            <v>Investments Govt Securities</v>
          </cell>
        </row>
      </sheetData>
      <sheetData sheetId="872">
        <row r="34">
          <cell r="A34" t="str">
            <v>Investments Govt Securities</v>
          </cell>
        </row>
      </sheetData>
      <sheetData sheetId="873">
        <row r="34">
          <cell r="A34" t="str">
            <v>Investments Govt Securities</v>
          </cell>
        </row>
      </sheetData>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row r="34">
          <cell r="A34" t="str">
            <v>Investments Govt Securities</v>
          </cell>
        </row>
      </sheetData>
      <sheetData sheetId="880">
        <row r="34">
          <cell r="A34" t="str">
            <v>Investments Govt Securities</v>
          </cell>
        </row>
      </sheetData>
      <sheetData sheetId="881">
        <row r="34">
          <cell r="A34" t="str">
            <v>Investments Govt Securities</v>
          </cell>
        </row>
      </sheetData>
      <sheetData sheetId="882">
        <row r="34">
          <cell r="A34" t="str">
            <v>Investments Govt Securities</v>
          </cell>
        </row>
      </sheetData>
      <sheetData sheetId="883">
        <row r="34">
          <cell r="A34" t="str">
            <v>Investments Govt Securities</v>
          </cell>
        </row>
      </sheetData>
      <sheetData sheetId="884">
        <row r="34">
          <cell r="A34" t="str">
            <v>Investments Govt Securities</v>
          </cell>
        </row>
      </sheetData>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row r="34">
          <cell r="A34" t="str">
            <v>Investments Govt Securities</v>
          </cell>
        </row>
      </sheetData>
      <sheetData sheetId="891">
        <row r="34">
          <cell r="A34" t="str">
            <v>Investments Govt Securities</v>
          </cell>
        </row>
      </sheetData>
      <sheetData sheetId="892">
        <row r="34">
          <cell r="A34" t="str">
            <v>Investments Govt Securities</v>
          </cell>
        </row>
      </sheetData>
      <sheetData sheetId="893">
        <row r="34">
          <cell r="A34" t="str">
            <v>Investments Govt Securities</v>
          </cell>
        </row>
      </sheetData>
      <sheetData sheetId="894">
        <row r="34">
          <cell r="A34" t="str">
            <v>Investments Govt Securities</v>
          </cell>
        </row>
      </sheetData>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row r="34">
          <cell r="A34" t="str">
            <v>Investments Govt Securities</v>
          </cell>
        </row>
      </sheetData>
      <sheetData sheetId="924">
        <row r="34">
          <cell r="A34" t="str">
            <v>Investments Govt Securities</v>
          </cell>
        </row>
      </sheetData>
      <sheetData sheetId="925">
        <row r="34">
          <cell r="A34" t="str">
            <v>Investments Govt Securities</v>
          </cell>
        </row>
      </sheetData>
      <sheetData sheetId="926">
        <row r="34">
          <cell r="A34" t="str">
            <v>Investments Govt Securities</v>
          </cell>
        </row>
      </sheetData>
      <sheetData sheetId="927"/>
      <sheetData sheetId="928">
        <row r="34">
          <cell r="A34" t="str">
            <v>Investments Govt Securities</v>
          </cell>
        </row>
      </sheetData>
      <sheetData sheetId="929">
        <row r="34">
          <cell r="A34" t="str">
            <v>Investments Govt Securities</v>
          </cell>
        </row>
      </sheetData>
      <sheetData sheetId="930">
        <row r="34">
          <cell r="A34" t="str">
            <v>Investments Govt Securities</v>
          </cell>
        </row>
      </sheetData>
      <sheetData sheetId="931">
        <row r="34">
          <cell r="A34" t="str">
            <v>Investments Govt Securities</v>
          </cell>
        </row>
      </sheetData>
      <sheetData sheetId="932">
        <row r="34">
          <cell r="A34" t="str">
            <v>Investments Govt Securities</v>
          </cell>
        </row>
      </sheetData>
      <sheetData sheetId="933">
        <row r="34">
          <cell r="A34" t="str">
            <v>Investments Govt Securities</v>
          </cell>
        </row>
      </sheetData>
      <sheetData sheetId="934">
        <row r="34">
          <cell r="A34" t="str">
            <v>Investments Govt Securities</v>
          </cell>
        </row>
      </sheetData>
      <sheetData sheetId="935">
        <row r="34">
          <cell r="A34" t="str">
            <v>Investments Govt Securities</v>
          </cell>
        </row>
      </sheetData>
      <sheetData sheetId="936">
        <row r="34">
          <cell r="A34" t="str">
            <v>Investments Govt Securities</v>
          </cell>
        </row>
      </sheetData>
      <sheetData sheetId="937">
        <row r="34">
          <cell r="A34" t="str">
            <v>Investments Govt Securities</v>
          </cell>
        </row>
      </sheetData>
      <sheetData sheetId="938">
        <row r="34">
          <cell r="A34" t="str">
            <v>Investments Govt Securities</v>
          </cell>
        </row>
      </sheetData>
      <sheetData sheetId="939">
        <row r="34">
          <cell r="A34" t="str">
            <v>Investments Govt Securities</v>
          </cell>
        </row>
      </sheetData>
      <sheetData sheetId="940">
        <row r="34">
          <cell r="A34" t="str">
            <v>Investments Govt Securities</v>
          </cell>
        </row>
      </sheetData>
      <sheetData sheetId="941">
        <row r="34">
          <cell r="A34" t="str">
            <v>Investments Govt Securities</v>
          </cell>
        </row>
      </sheetData>
      <sheetData sheetId="942"/>
      <sheetData sheetId="943"/>
      <sheetData sheetId="944"/>
      <sheetData sheetId="945"/>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ow r="34">
          <cell r="A34" t="str">
            <v>Investments Govt Securities</v>
          </cell>
        </row>
      </sheetData>
      <sheetData sheetId="1007" refreshError="1"/>
      <sheetData sheetId="1008" refreshError="1"/>
      <sheetData sheetId="1009" refreshError="1"/>
      <sheetData sheetId="1010" refreshError="1"/>
      <sheetData sheetId="1011" refreshError="1"/>
      <sheetData sheetId="1012">
        <row r="34">
          <cell r="A34" t="str">
            <v>Investments Govt Securities</v>
          </cell>
        </row>
      </sheetData>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row r="34">
          <cell r="A34" t="str">
            <v>Investments Govt Securities</v>
          </cell>
        </row>
      </sheetData>
      <sheetData sheetId="1073">
        <row r="34">
          <cell r="A34" t="str">
            <v>Investments Govt Securities</v>
          </cell>
        </row>
      </sheetData>
      <sheetData sheetId="1074">
        <row r="34">
          <cell r="A34" t="str">
            <v>Investments Govt Securities</v>
          </cell>
        </row>
      </sheetData>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row r="34">
          <cell r="A34" t="str">
            <v>Investments Govt Securities</v>
          </cell>
        </row>
      </sheetData>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row r="34">
          <cell r="A34" t="str">
            <v>Investments Govt Securities</v>
          </cell>
        </row>
      </sheetData>
      <sheetData sheetId="1092">
        <row r="34">
          <cell r="A34" t="str">
            <v>Investments Govt Securities</v>
          </cell>
        </row>
      </sheetData>
      <sheetData sheetId="1093">
        <row r="34">
          <cell r="A34" t="str">
            <v>Investments Govt Securities</v>
          </cell>
        </row>
      </sheetData>
      <sheetData sheetId="1094">
        <row r="34">
          <cell r="A34" t="str">
            <v>Investments Govt Securities</v>
          </cell>
        </row>
      </sheetData>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efreshError="1"/>
      <sheetData sheetId="1174" refreshError="1"/>
      <sheetData sheetId="1175" refreshError="1"/>
      <sheetData sheetId="1176">
        <row r="34">
          <cell r="A34" t="str">
            <v>Investments Govt Securities</v>
          </cell>
        </row>
      </sheetData>
      <sheetData sheetId="1177" refreshError="1"/>
      <sheetData sheetId="1178" refreshError="1"/>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row r="34">
          <cell r="A34" t="str">
            <v>Investments Govt Securities</v>
          </cell>
        </row>
      </sheetData>
      <sheetData sheetId="1308">
        <row r="34">
          <cell r="A34" t="str">
            <v>Investments Govt Securities</v>
          </cell>
        </row>
      </sheetData>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row r="34">
          <cell r="A34" t="str">
            <v>Investments Govt Securities</v>
          </cell>
        </row>
      </sheetData>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ow r="34">
          <cell r="A34" t="str">
            <v>Investments Govt Securities</v>
          </cell>
        </row>
      </sheetData>
      <sheetData sheetId="1320">
        <row r="34">
          <cell r="A34" t="str">
            <v>Investments Govt Securities</v>
          </cell>
        </row>
      </sheetData>
      <sheetData sheetId="1321">
        <row r="34">
          <cell r="A34" t="str">
            <v>Investments Govt Securities</v>
          </cell>
        </row>
      </sheetData>
      <sheetData sheetId="1322">
        <row r="34">
          <cell r="A34" t="str">
            <v>Investments Govt Securities</v>
          </cell>
        </row>
      </sheetData>
      <sheetData sheetId="1323">
        <row r="34">
          <cell r="A34" t="str">
            <v>Investments Govt Securities</v>
          </cell>
        </row>
      </sheetData>
      <sheetData sheetId="1324">
        <row r="34">
          <cell r="A34" t="str">
            <v>Investments Govt Securities</v>
          </cell>
        </row>
      </sheetData>
      <sheetData sheetId="1325">
        <row r="34">
          <cell r="A34" t="str">
            <v>Investments Govt Securities</v>
          </cell>
        </row>
      </sheetData>
      <sheetData sheetId="1326">
        <row r="34">
          <cell r="A34" t="str">
            <v>Investments Govt Securities</v>
          </cell>
        </row>
      </sheetData>
      <sheetData sheetId="1327">
        <row r="34">
          <cell r="A34" t="str">
            <v>Investments Govt Securities</v>
          </cell>
        </row>
      </sheetData>
      <sheetData sheetId="1328">
        <row r="34">
          <cell r="A34" t="str">
            <v>Investments Govt Securities</v>
          </cell>
        </row>
      </sheetData>
      <sheetData sheetId="1329">
        <row r="34">
          <cell r="A34" t="str">
            <v>Investments Govt Securities</v>
          </cell>
        </row>
      </sheetData>
      <sheetData sheetId="1330">
        <row r="34">
          <cell r="A34" t="str">
            <v>Investments Govt Securities</v>
          </cell>
        </row>
      </sheetData>
      <sheetData sheetId="1331">
        <row r="34">
          <cell r="A34" t="str">
            <v>Investments Govt Securities</v>
          </cell>
        </row>
      </sheetData>
      <sheetData sheetId="1332">
        <row r="34">
          <cell r="A34" t="str">
            <v>Investments Govt Securities</v>
          </cell>
        </row>
      </sheetData>
      <sheetData sheetId="1333">
        <row r="34">
          <cell r="A34" t="str">
            <v>Investments Govt Securities</v>
          </cell>
        </row>
      </sheetData>
      <sheetData sheetId="1334">
        <row r="34">
          <cell r="A34" t="str">
            <v>Investments Govt Securities</v>
          </cell>
        </row>
      </sheetData>
      <sheetData sheetId="1335">
        <row r="34">
          <cell r="A34" t="str">
            <v>Investments Govt Securities</v>
          </cell>
        </row>
      </sheetData>
      <sheetData sheetId="1336">
        <row r="34">
          <cell r="A34" t="str">
            <v>Investments Govt Securities</v>
          </cell>
        </row>
      </sheetData>
      <sheetData sheetId="1337">
        <row r="34">
          <cell r="A34" t="str">
            <v>Investments Govt Securities</v>
          </cell>
        </row>
      </sheetData>
      <sheetData sheetId="1338">
        <row r="34">
          <cell r="A34" t="str">
            <v>Investments Govt Securities</v>
          </cell>
        </row>
      </sheetData>
      <sheetData sheetId="1339">
        <row r="34">
          <cell r="A34" t="str">
            <v>Investments Govt Securities</v>
          </cell>
        </row>
      </sheetData>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34">
          <cell r="A34" t="str">
            <v>Investments Govt Securities</v>
          </cell>
        </row>
      </sheetData>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ow r="34">
          <cell r="A34" t="str">
            <v>Investments Govt Securities</v>
          </cell>
        </row>
      </sheetData>
      <sheetData sheetId="1660">
        <row r="34">
          <cell r="A34" t="str">
            <v>Investments Govt Securities</v>
          </cell>
        </row>
      </sheetData>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34">
          <cell r="A34" t="str">
            <v>Investments Govt Securities</v>
          </cell>
        </row>
      </sheetData>
      <sheetData sheetId="1689" refreshError="1"/>
      <sheetData sheetId="1690" refreshError="1"/>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efreshError="1"/>
      <sheetData sheetId="1840">
        <row r="34">
          <cell r="A34" t="str">
            <v>Investments Govt Securities</v>
          </cell>
        </row>
      </sheetData>
      <sheetData sheetId="1841">
        <row r="34">
          <cell r="A34" t="str">
            <v>Investments Govt Securities</v>
          </cell>
        </row>
      </sheetData>
      <sheetData sheetId="1842" refreshError="1"/>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efreshError="1"/>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ow r="34">
          <cell r="A34" t="str">
            <v>Investments Govt Securities</v>
          </cell>
        </row>
      </sheetData>
      <sheetData sheetId="1906">
        <row r="34">
          <cell r="A34" t="str">
            <v>Investments Govt Securities</v>
          </cell>
        </row>
      </sheetData>
      <sheetData sheetId="1907">
        <row r="34">
          <cell r="A34" t="str">
            <v>Investments Govt Securities</v>
          </cell>
        </row>
      </sheetData>
      <sheetData sheetId="1908">
        <row r="34">
          <cell r="A34" t="str">
            <v>Investments Govt Securities</v>
          </cell>
        </row>
      </sheetData>
      <sheetData sheetId="1909">
        <row r="34">
          <cell r="A34" t="str">
            <v>Investments Govt Securities</v>
          </cell>
        </row>
      </sheetData>
      <sheetData sheetId="1910">
        <row r="34">
          <cell r="A34" t="str">
            <v>Investments Govt Securities</v>
          </cell>
        </row>
      </sheetData>
      <sheetData sheetId="1911">
        <row r="34">
          <cell r="A34" t="str">
            <v>Investments Govt Securities</v>
          </cell>
        </row>
      </sheetData>
      <sheetData sheetId="1912">
        <row r="34">
          <cell r="A34" t="str">
            <v>Investments Govt Securities</v>
          </cell>
        </row>
      </sheetData>
      <sheetData sheetId="1913">
        <row r="34">
          <cell r="A34" t="str">
            <v>Investments Govt Securities</v>
          </cell>
        </row>
      </sheetData>
      <sheetData sheetId="1914">
        <row r="34">
          <cell r="A34" t="str">
            <v>Investments Govt Securities</v>
          </cell>
        </row>
      </sheetData>
      <sheetData sheetId="1915">
        <row r="34">
          <cell r="A34" t="str">
            <v>Investments Govt Securities</v>
          </cell>
        </row>
      </sheetData>
      <sheetData sheetId="1916">
        <row r="34">
          <cell r="A34" t="str">
            <v>Investments Govt Securities</v>
          </cell>
        </row>
      </sheetData>
      <sheetData sheetId="1917">
        <row r="34">
          <cell r="A34" t="str">
            <v>Investments Govt Securities</v>
          </cell>
        </row>
      </sheetData>
      <sheetData sheetId="1918">
        <row r="34">
          <cell r="A34" t="str">
            <v>Investments Govt Securities</v>
          </cell>
        </row>
      </sheetData>
      <sheetData sheetId="1919">
        <row r="34">
          <cell r="A34" t="str">
            <v>Investments Govt Securities</v>
          </cell>
        </row>
      </sheetData>
      <sheetData sheetId="1920">
        <row r="34">
          <cell r="A34" t="str">
            <v>Investments Govt Securities</v>
          </cell>
        </row>
      </sheetData>
      <sheetData sheetId="1921">
        <row r="34">
          <cell r="A34" t="str">
            <v>Investments Govt Securities</v>
          </cell>
        </row>
      </sheetData>
      <sheetData sheetId="1922">
        <row r="34">
          <cell r="A34" t="str">
            <v>Investments Govt Securities</v>
          </cell>
        </row>
      </sheetData>
      <sheetData sheetId="1923">
        <row r="34">
          <cell r="A34" t="str">
            <v>Investments Govt Securities</v>
          </cell>
        </row>
      </sheetData>
      <sheetData sheetId="1924">
        <row r="34">
          <cell r="A34" t="str">
            <v>Investments Govt Securities</v>
          </cell>
        </row>
      </sheetData>
      <sheetData sheetId="1925">
        <row r="34">
          <cell r="A34" t="str">
            <v>Investments Govt Securities</v>
          </cell>
        </row>
      </sheetData>
      <sheetData sheetId="1926">
        <row r="34">
          <cell r="A34" t="str">
            <v>Investments Govt Securities</v>
          </cell>
        </row>
      </sheetData>
      <sheetData sheetId="1927">
        <row r="34">
          <cell r="A34" t="str">
            <v>Investments Govt Securities</v>
          </cell>
        </row>
      </sheetData>
      <sheetData sheetId="1928">
        <row r="34">
          <cell r="A34" t="str">
            <v>Investments Govt Securities</v>
          </cell>
        </row>
      </sheetData>
      <sheetData sheetId="1929">
        <row r="34">
          <cell r="A34" t="str">
            <v>Investments Govt Securities</v>
          </cell>
        </row>
      </sheetData>
      <sheetData sheetId="1930">
        <row r="34">
          <cell r="A34" t="str">
            <v>Investments Govt Securities</v>
          </cell>
        </row>
      </sheetData>
      <sheetData sheetId="1931">
        <row r="34">
          <cell r="A34" t="str">
            <v>Investments Govt Securities</v>
          </cell>
        </row>
      </sheetData>
      <sheetData sheetId="1932">
        <row r="34">
          <cell r="A34" t="str">
            <v>Investments Govt Securities</v>
          </cell>
        </row>
      </sheetData>
      <sheetData sheetId="1933">
        <row r="34">
          <cell r="A34" t="str">
            <v>Investments Govt Securities</v>
          </cell>
        </row>
      </sheetData>
      <sheetData sheetId="1934">
        <row r="34">
          <cell r="A34" t="str">
            <v>Investments Govt Securities</v>
          </cell>
        </row>
      </sheetData>
      <sheetData sheetId="1935">
        <row r="34">
          <cell r="A34" t="str">
            <v>Investments Govt Securities</v>
          </cell>
        </row>
      </sheetData>
      <sheetData sheetId="1936">
        <row r="34">
          <cell r="A34" t="str">
            <v>Investments Govt Securities</v>
          </cell>
        </row>
      </sheetData>
      <sheetData sheetId="1937">
        <row r="34">
          <cell r="A34" t="str">
            <v>Investments Govt Securities</v>
          </cell>
        </row>
      </sheetData>
      <sheetData sheetId="1938">
        <row r="34">
          <cell r="A34" t="str">
            <v>Investments Govt Securities</v>
          </cell>
        </row>
      </sheetData>
      <sheetData sheetId="1939">
        <row r="34">
          <cell r="A34" t="str">
            <v>Investments Govt Securities</v>
          </cell>
        </row>
      </sheetData>
      <sheetData sheetId="1940">
        <row r="34">
          <cell r="A34" t="str">
            <v>Investments Govt Securities</v>
          </cell>
        </row>
      </sheetData>
      <sheetData sheetId="1941">
        <row r="34">
          <cell r="A34" t="str">
            <v>Investments Govt Securities</v>
          </cell>
        </row>
      </sheetData>
      <sheetData sheetId="1942">
        <row r="34">
          <cell r="A34" t="str">
            <v>Investments Govt Securities</v>
          </cell>
        </row>
      </sheetData>
      <sheetData sheetId="1943">
        <row r="34">
          <cell r="A34" t="str">
            <v>Investments Govt Securities</v>
          </cell>
        </row>
      </sheetData>
      <sheetData sheetId="1944">
        <row r="34">
          <cell r="A34" t="str">
            <v>Investments Govt Securities</v>
          </cell>
        </row>
      </sheetData>
      <sheetData sheetId="1945">
        <row r="34">
          <cell r="A34" t="str">
            <v>Investments Govt Securities</v>
          </cell>
        </row>
      </sheetData>
      <sheetData sheetId="1946">
        <row r="34">
          <cell r="A34" t="str">
            <v>Investments Govt Securities</v>
          </cell>
        </row>
      </sheetData>
      <sheetData sheetId="1947">
        <row r="34">
          <cell r="A34" t="str">
            <v>Investments Govt Securities</v>
          </cell>
        </row>
      </sheetData>
      <sheetData sheetId="1948">
        <row r="34">
          <cell r="A34" t="str">
            <v>Investments Govt Securities</v>
          </cell>
        </row>
      </sheetData>
      <sheetData sheetId="1949">
        <row r="34">
          <cell r="A34" t="str">
            <v>Investments Govt Securities</v>
          </cell>
        </row>
      </sheetData>
      <sheetData sheetId="1950">
        <row r="34">
          <cell r="A34" t="str">
            <v>Investments Govt Securities</v>
          </cell>
        </row>
      </sheetData>
      <sheetData sheetId="1951">
        <row r="34">
          <cell r="A34" t="str">
            <v>Investments Govt Securities</v>
          </cell>
        </row>
      </sheetData>
      <sheetData sheetId="1952">
        <row r="34">
          <cell r="A34" t="str">
            <v>Investments Govt Securities</v>
          </cell>
        </row>
      </sheetData>
      <sheetData sheetId="1953">
        <row r="34">
          <cell r="A34" t="str">
            <v>Investments Govt Securities</v>
          </cell>
        </row>
      </sheetData>
      <sheetData sheetId="1954">
        <row r="34">
          <cell r="A34" t="str">
            <v>Investments Govt Securities</v>
          </cell>
        </row>
      </sheetData>
      <sheetData sheetId="1955">
        <row r="34">
          <cell r="A34" t="str">
            <v>Investments Govt Securities</v>
          </cell>
        </row>
      </sheetData>
      <sheetData sheetId="1956">
        <row r="34">
          <cell r="A34" t="str">
            <v>Investments Govt Securities</v>
          </cell>
        </row>
      </sheetData>
      <sheetData sheetId="1957">
        <row r="34">
          <cell r="A34" t="str">
            <v>Investments Govt Securities</v>
          </cell>
        </row>
      </sheetData>
      <sheetData sheetId="1958">
        <row r="34">
          <cell r="A34" t="str">
            <v>Investments Govt Securities</v>
          </cell>
        </row>
      </sheetData>
      <sheetData sheetId="1959">
        <row r="34">
          <cell r="A34" t="str">
            <v>Investments Govt Securities</v>
          </cell>
        </row>
      </sheetData>
      <sheetData sheetId="1960">
        <row r="34">
          <cell r="A34" t="str">
            <v>Investments Govt Securities</v>
          </cell>
        </row>
      </sheetData>
      <sheetData sheetId="1961">
        <row r="34">
          <cell r="A34" t="str">
            <v>Investments Govt Securities</v>
          </cell>
        </row>
      </sheetData>
      <sheetData sheetId="1962">
        <row r="34">
          <cell r="A34" t="str">
            <v>Investments Govt Securities</v>
          </cell>
        </row>
      </sheetData>
      <sheetData sheetId="1963">
        <row r="34">
          <cell r="A34" t="str">
            <v>Investments Govt Securities</v>
          </cell>
        </row>
      </sheetData>
      <sheetData sheetId="1964">
        <row r="34">
          <cell r="A34" t="str">
            <v>Investments Govt Securities</v>
          </cell>
        </row>
      </sheetData>
      <sheetData sheetId="1965">
        <row r="34">
          <cell r="A34" t="str">
            <v>Investments Govt Securities</v>
          </cell>
        </row>
      </sheetData>
      <sheetData sheetId="1966">
        <row r="34">
          <cell r="A34" t="str">
            <v>Investments Govt Securities</v>
          </cell>
        </row>
      </sheetData>
      <sheetData sheetId="1967">
        <row r="34">
          <cell r="A34" t="str">
            <v>Investments Govt Securities</v>
          </cell>
        </row>
      </sheetData>
      <sheetData sheetId="1968">
        <row r="34">
          <cell r="A34" t="str">
            <v>Investments Govt Securities</v>
          </cell>
        </row>
      </sheetData>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ow r="34">
          <cell r="A34" t="str">
            <v>Investments Govt Securities</v>
          </cell>
        </row>
      </sheetData>
      <sheetData sheetId="3585">
        <row r="34">
          <cell r="A34" t="str">
            <v>Investments Govt Securities</v>
          </cell>
        </row>
      </sheetData>
      <sheetData sheetId="3586">
        <row r="34">
          <cell r="A34" t="str">
            <v>Investments Govt Securities</v>
          </cell>
        </row>
      </sheetData>
      <sheetData sheetId="3587">
        <row r="34">
          <cell r="A34" t="str">
            <v>Investments Govt Securities</v>
          </cell>
        </row>
      </sheetData>
      <sheetData sheetId="3588">
        <row r="34">
          <cell r="A34" t="str">
            <v>Investments Govt Securities</v>
          </cell>
        </row>
      </sheetData>
      <sheetData sheetId="3589">
        <row r="34">
          <cell r="A34" t="str">
            <v>Investments Govt Securities</v>
          </cell>
        </row>
      </sheetData>
      <sheetData sheetId="3590">
        <row r="34">
          <cell r="A34" t="str">
            <v>Investments Govt Securities</v>
          </cell>
        </row>
      </sheetData>
      <sheetData sheetId="3591">
        <row r="34">
          <cell r="A34" t="str">
            <v>Investments Govt Securities</v>
          </cell>
        </row>
      </sheetData>
      <sheetData sheetId="3592">
        <row r="34">
          <cell r="A34" t="str">
            <v>Investments Govt Securities</v>
          </cell>
        </row>
      </sheetData>
      <sheetData sheetId="3593">
        <row r="34">
          <cell r="A34" t="str">
            <v>Investments Govt Securities</v>
          </cell>
        </row>
      </sheetData>
      <sheetData sheetId="3594">
        <row r="34">
          <cell r="A34" t="str">
            <v>Investments Govt Securities</v>
          </cell>
        </row>
      </sheetData>
      <sheetData sheetId="3595">
        <row r="34">
          <cell r="A34" t="str">
            <v>Investments Govt Securities</v>
          </cell>
        </row>
      </sheetData>
      <sheetData sheetId="3596">
        <row r="34">
          <cell r="A34" t="str">
            <v>Investments Govt Securities</v>
          </cell>
        </row>
      </sheetData>
      <sheetData sheetId="3597">
        <row r="34">
          <cell r="A34" t="str">
            <v>Investments Govt Securities</v>
          </cell>
        </row>
      </sheetData>
      <sheetData sheetId="3598">
        <row r="34">
          <cell r="A34" t="str">
            <v>Investments Govt Securities</v>
          </cell>
        </row>
      </sheetData>
      <sheetData sheetId="3599">
        <row r="34">
          <cell r="A34" t="str">
            <v>Investments Govt Securities</v>
          </cell>
        </row>
      </sheetData>
      <sheetData sheetId="3600">
        <row r="34">
          <cell r="A34" t="str">
            <v>Investments Govt Securities</v>
          </cell>
        </row>
      </sheetData>
      <sheetData sheetId="3601">
        <row r="34">
          <cell r="A34" t="str">
            <v>Investments Govt Securities</v>
          </cell>
        </row>
      </sheetData>
      <sheetData sheetId="3602">
        <row r="34">
          <cell r="A34" t="str">
            <v>Investments Govt Securities</v>
          </cell>
        </row>
      </sheetData>
      <sheetData sheetId="3603">
        <row r="34">
          <cell r="A34" t="str">
            <v>Investments Govt Securities</v>
          </cell>
        </row>
      </sheetData>
      <sheetData sheetId="3604">
        <row r="34">
          <cell r="A34" t="str">
            <v>Investments Govt Securities</v>
          </cell>
        </row>
      </sheetData>
      <sheetData sheetId="3605">
        <row r="34">
          <cell r="A34" t="str">
            <v>Investments Govt Securities</v>
          </cell>
        </row>
      </sheetData>
      <sheetData sheetId="3606">
        <row r="34">
          <cell r="A34" t="str">
            <v>Investments Govt Securities</v>
          </cell>
        </row>
      </sheetData>
      <sheetData sheetId="3607">
        <row r="34">
          <cell r="A34" t="str">
            <v>Investments Govt Securities</v>
          </cell>
        </row>
      </sheetData>
      <sheetData sheetId="3608">
        <row r="34">
          <cell r="A34" t="str">
            <v>Investments Govt Securities</v>
          </cell>
        </row>
      </sheetData>
      <sheetData sheetId="3609">
        <row r="34">
          <cell r="A34" t="str">
            <v>Investments Govt Securities</v>
          </cell>
        </row>
      </sheetData>
      <sheetData sheetId="3610">
        <row r="34">
          <cell r="A34" t="str">
            <v>Investments Govt Securities</v>
          </cell>
        </row>
      </sheetData>
      <sheetData sheetId="3611">
        <row r="34">
          <cell r="A34" t="str">
            <v>Investments Govt Securities</v>
          </cell>
        </row>
      </sheetData>
      <sheetData sheetId="3612">
        <row r="34">
          <cell r="A34" t="str">
            <v>Investments Govt Securities</v>
          </cell>
        </row>
      </sheetData>
      <sheetData sheetId="3613">
        <row r="34">
          <cell r="A34" t="str">
            <v>Investments Govt Securities</v>
          </cell>
        </row>
      </sheetData>
      <sheetData sheetId="3614">
        <row r="34">
          <cell r="A34" t="str">
            <v>Investments Govt Securities</v>
          </cell>
        </row>
      </sheetData>
      <sheetData sheetId="3615">
        <row r="34">
          <cell r="A34" t="str">
            <v>Investments Govt Securities</v>
          </cell>
        </row>
      </sheetData>
      <sheetData sheetId="3616">
        <row r="34">
          <cell r="A34" t="str">
            <v>Investments Govt Securities</v>
          </cell>
        </row>
      </sheetData>
      <sheetData sheetId="3617">
        <row r="34">
          <cell r="A34" t="str">
            <v>Investments Govt Securities</v>
          </cell>
        </row>
      </sheetData>
      <sheetData sheetId="3618">
        <row r="34">
          <cell r="A34" t="str">
            <v>Investments Govt Securities</v>
          </cell>
        </row>
      </sheetData>
      <sheetData sheetId="3619">
        <row r="34">
          <cell r="A34" t="str">
            <v>Investments Govt Securities</v>
          </cell>
        </row>
      </sheetData>
      <sheetData sheetId="3620">
        <row r="34">
          <cell r="A34" t="str">
            <v>Investments Govt Securities</v>
          </cell>
        </row>
      </sheetData>
      <sheetData sheetId="3621">
        <row r="34">
          <cell r="A34" t="str">
            <v>Investments Govt Securities</v>
          </cell>
        </row>
      </sheetData>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ow r="34">
          <cell r="A34" t="str">
            <v>Investments Govt Securities</v>
          </cell>
        </row>
      </sheetData>
      <sheetData sheetId="3790">
        <row r="34">
          <cell r="A34" t="str">
            <v>Investments Govt Securities</v>
          </cell>
        </row>
      </sheetData>
      <sheetData sheetId="3791">
        <row r="34">
          <cell r="A34" t="str">
            <v>Investments Govt Securities</v>
          </cell>
        </row>
      </sheetData>
      <sheetData sheetId="3792">
        <row r="34">
          <cell r="A34" t="str">
            <v>Investments Govt Securities</v>
          </cell>
        </row>
      </sheetData>
      <sheetData sheetId="3793">
        <row r="34">
          <cell r="A34" t="str">
            <v>Investments Govt Securities</v>
          </cell>
        </row>
      </sheetData>
      <sheetData sheetId="3794">
        <row r="34">
          <cell r="A34" t="str">
            <v>Investments Govt Securities</v>
          </cell>
        </row>
      </sheetData>
      <sheetData sheetId="3795">
        <row r="34">
          <cell r="A34" t="str">
            <v>Investments Govt Securities</v>
          </cell>
        </row>
      </sheetData>
      <sheetData sheetId="3796">
        <row r="34">
          <cell r="A34" t="str">
            <v>Investments Govt Securities</v>
          </cell>
        </row>
      </sheetData>
      <sheetData sheetId="3797">
        <row r="34">
          <cell r="A34" t="str">
            <v>Investments Govt Securities</v>
          </cell>
        </row>
      </sheetData>
      <sheetData sheetId="3798">
        <row r="34">
          <cell r="A34" t="str">
            <v>Investments Govt Securities</v>
          </cell>
        </row>
      </sheetData>
      <sheetData sheetId="3799">
        <row r="34">
          <cell r="A34" t="str">
            <v>Investments Govt Securities</v>
          </cell>
        </row>
      </sheetData>
      <sheetData sheetId="3800">
        <row r="34">
          <cell r="A34" t="str">
            <v>Investments Govt Securities</v>
          </cell>
        </row>
      </sheetData>
      <sheetData sheetId="3801">
        <row r="34">
          <cell r="A34" t="str">
            <v>Investments Govt Securities</v>
          </cell>
        </row>
      </sheetData>
      <sheetData sheetId="3802">
        <row r="34">
          <cell r="A34" t="str">
            <v>Investments Govt Securities</v>
          </cell>
        </row>
      </sheetData>
      <sheetData sheetId="3803">
        <row r="34">
          <cell r="A34" t="str">
            <v>Investments Govt Securities</v>
          </cell>
        </row>
      </sheetData>
      <sheetData sheetId="3804" refreshError="1"/>
      <sheetData sheetId="3805">
        <row r="34">
          <cell r="A34" t="str">
            <v>Investments Govt Securities</v>
          </cell>
        </row>
      </sheetData>
      <sheetData sheetId="3806">
        <row r="34">
          <cell r="A34" t="str">
            <v>Investments Govt Securities</v>
          </cell>
        </row>
      </sheetData>
      <sheetData sheetId="3807">
        <row r="34">
          <cell r="A34" t="str">
            <v>Investments Govt Securities</v>
          </cell>
        </row>
      </sheetData>
      <sheetData sheetId="3808">
        <row r="34">
          <cell r="A34" t="str">
            <v>Investments Govt Securities</v>
          </cell>
        </row>
      </sheetData>
      <sheetData sheetId="3809">
        <row r="34">
          <cell r="A34" t="str">
            <v>Investments Govt Securities</v>
          </cell>
        </row>
      </sheetData>
      <sheetData sheetId="3810">
        <row r="34">
          <cell r="A34" t="str">
            <v>Investments Govt Securities</v>
          </cell>
        </row>
      </sheetData>
      <sheetData sheetId="3811">
        <row r="34">
          <cell r="A34" t="str">
            <v>Investments Govt Securities</v>
          </cell>
        </row>
      </sheetData>
      <sheetData sheetId="3812">
        <row r="34">
          <cell r="A34" t="str">
            <v>Investments Govt Securities</v>
          </cell>
        </row>
      </sheetData>
      <sheetData sheetId="3813">
        <row r="34">
          <cell r="A34" t="str">
            <v>Investments Govt Securities</v>
          </cell>
        </row>
      </sheetData>
      <sheetData sheetId="3814">
        <row r="34">
          <cell r="A34" t="str">
            <v>Investments Govt Securities</v>
          </cell>
        </row>
      </sheetData>
      <sheetData sheetId="3815">
        <row r="34">
          <cell r="A34" t="str">
            <v>Investments Govt Securities</v>
          </cell>
        </row>
      </sheetData>
      <sheetData sheetId="3816">
        <row r="34">
          <cell r="A34" t="str">
            <v>Investments Govt Securities</v>
          </cell>
        </row>
      </sheetData>
      <sheetData sheetId="3817">
        <row r="34">
          <cell r="A34" t="str">
            <v>Investments Govt Securities</v>
          </cell>
        </row>
      </sheetData>
      <sheetData sheetId="3818">
        <row r="34">
          <cell r="A34" t="str">
            <v>Investments Govt Securities</v>
          </cell>
        </row>
      </sheetData>
      <sheetData sheetId="3819">
        <row r="34">
          <cell r="A34" t="str">
            <v>Investments Govt Securities</v>
          </cell>
        </row>
      </sheetData>
      <sheetData sheetId="3820">
        <row r="34">
          <cell r="A34" t="str">
            <v>Investments Govt Securities</v>
          </cell>
        </row>
      </sheetData>
      <sheetData sheetId="3821">
        <row r="34">
          <cell r="A34" t="str">
            <v>Investments Govt Securities</v>
          </cell>
        </row>
      </sheetData>
      <sheetData sheetId="3822">
        <row r="34">
          <cell r="A34" t="str">
            <v>Investments Govt Securities</v>
          </cell>
        </row>
      </sheetData>
      <sheetData sheetId="3823">
        <row r="34">
          <cell r="A34" t="str">
            <v>Investments Govt Securities</v>
          </cell>
        </row>
      </sheetData>
      <sheetData sheetId="3824">
        <row r="34">
          <cell r="A34" t="str">
            <v>Investments Govt Securities</v>
          </cell>
        </row>
      </sheetData>
      <sheetData sheetId="3825">
        <row r="34">
          <cell r="A34" t="str">
            <v>Investments Govt Securities</v>
          </cell>
        </row>
      </sheetData>
      <sheetData sheetId="3826">
        <row r="34">
          <cell r="A34" t="str">
            <v>Investments Govt Securities</v>
          </cell>
        </row>
      </sheetData>
      <sheetData sheetId="3827" refreshError="1"/>
      <sheetData sheetId="3828" refreshError="1"/>
      <sheetData sheetId="3829">
        <row r="34">
          <cell r="A34" t="str">
            <v>Investments Govt Securities</v>
          </cell>
        </row>
      </sheetData>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ow r="34">
          <cell r="A34" t="str">
            <v>Investments Govt Securities</v>
          </cell>
        </row>
      </sheetData>
      <sheetData sheetId="3930" refreshError="1"/>
      <sheetData sheetId="3931" refreshError="1"/>
      <sheetData sheetId="3932" refreshError="1"/>
      <sheetData sheetId="3933" refreshError="1"/>
      <sheetData sheetId="3934" refreshError="1"/>
      <sheetData sheetId="3935">
        <row r="34">
          <cell r="A34" t="str">
            <v>Investments Govt Securities</v>
          </cell>
        </row>
      </sheetData>
      <sheetData sheetId="3936">
        <row r="34">
          <cell r="A34" t="str">
            <v>Investments Govt Securities</v>
          </cell>
        </row>
      </sheetData>
      <sheetData sheetId="3937">
        <row r="34">
          <cell r="A34" t="str">
            <v>Investments Govt Securities</v>
          </cell>
        </row>
      </sheetData>
      <sheetData sheetId="3938">
        <row r="34">
          <cell r="A34" t="str">
            <v>Investments Govt Securities</v>
          </cell>
        </row>
      </sheetData>
      <sheetData sheetId="3939">
        <row r="34">
          <cell r="A34" t="str">
            <v>Investments Govt Securities</v>
          </cell>
        </row>
      </sheetData>
      <sheetData sheetId="3940">
        <row r="34">
          <cell r="A34" t="str">
            <v>Investments Govt Securities</v>
          </cell>
        </row>
      </sheetData>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ow r="34">
          <cell r="A34" t="str">
            <v>Investments Govt Securities</v>
          </cell>
        </row>
      </sheetData>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efreshError="1"/>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ow r="34">
          <cell r="A34" t="str">
            <v>Investments Govt Securities</v>
          </cell>
        </row>
      </sheetData>
      <sheetData sheetId="4427">
        <row r="34">
          <cell r="A34" t="str">
            <v>Investments Govt Securities</v>
          </cell>
        </row>
      </sheetData>
      <sheetData sheetId="4428">
        <row r="34">
          <cell r="A34" t="str">
            <v>Investments Govt Securities</v>
          </cell>
        </row>
      </sheetData>
      <sheetData sheetId="4429">
        <row r="34">
          <cell r="A34" t="str">
            <v>Investments Govt Securities</v>
          </cell>
        </row>
      </sheetData>
      <sheetData sheetId="4430">
        <row r="34">
          <cell r="A34" t="str">
            <v>Investments Govt Securities</v>
          </cell>
        </row>
      </sheetData>
      <sheetData sheetId="4431">
        <row r="34">
          <cell r="A34" t="str">
            <v>Investments Govt Securities</v>
          </cell>
        </row>
      </sheetData>
      <sheetData sheetId="4432">
        <row r="34">
          <cell r="A34" t="str">
            <v>Investments Govt Securities</v>
          </cell>
        </row>
      </sheetData>
      <sheetData sheetId="4433">
        <row r="34">
          <cell r="A34" t="str">
            <v>Investments Govt Securities</v>
          </cell>
        </row>
      </sheetData>
      <sheetData sheetId="4434">
        <row r="34">
          <cell r="A34" t="str">
            <v>Investments Govt Securities</v>
          </cell>
        </row>
      </sheetData>
      <sheetData sheetId="4435">
        <row r="34">
          <cell r="A34" t="str">
            <v>Investments Govt Securities</v>
          </cell>
        </row>
      </sheetData>
      <sheetData sheetId="4436">
        <row r="34">
          <cell r="A34" t="str">
            <v>Investments Govt Securities</v>
          </cell>
        </row>
      </sheetData>
      <sheetData sheetId="4437" refreshError="1"/>
      <sheetData sheetId="4438" refreshError="1"/>
      <sheetData sheetId="4439" refreshError="1"/>
      <sheetData sheetId="4440" refreshError="1"/>
      <sheetData sheetId="4441" refreshError="1"/>
      <sheetData sheetId="4442" refreshError="1"/>
      <sheetData sheetId="4443">
        <row r="34">
          <cell r="A34" t="str">
            <v>Investments Govt Securities</v>
          </cell>
        </row>
      </sheetData>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ow r="34">
          <cell r="A34" t="str">
            <v>Investments Govt Securities</v>
          </cell>
        </row>
      </sheetData>
      <sheetData sheetId="4500" refreshError="1"/>
      <sheetData sheetId="4501" refreshError="1"/>
      <sheetData sheetId="4502" refreshError="1"/>
      <sheetData sheetId="4503" refreshError="1"/>
      <sheetData sheetId="4504" refreshError="1"/>
      <sheetData sheetId="4505">
        <row r="34">
          <cell r="A34" t="str">
            <v>Investments Govt Securities</v>
          </cell>
        </row>
      </sheetData>
      <sheetData sheetId="4506">
        <row r="34">
          <cell r="A34" t="str">
            <v>Investments Govt Securities</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ow r="34">
          <cell r="A34" t="str">
            <v>Investments Govt Securities</v>
          </cell>
        </row>
      </sheetData>
      <sheetData sheetId="4524">
        <row r="34">
          <cell r="A34" t="str">
            <v>Investments Govt Securities</v>
          </cell>
        </row>
      </sheetData>
      <sheetData sheetId="4525">
        <row r="34">
          <cell r="A34" t="str">
            <v>Investments Govt Securities</v>
          </cell>
        </row>
      </sheetData>
      <sheetData sheetId="4526">
        <row r="34">
          <cell r="A34" t="str">
            <v>Investments Govt Securities</v>
          </cell>
        </row>
      </sheetData>
      <sheetData sheetId="4527">
        <row r="34">
          <cell r="A34" t="str">
            <v>Investments Govt Securities</v>
          </cell>
        </row>
      </sheetData>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row r="34">
          <cell r="A34" t="str">
            <v>Investments Govt Securities</v>
          </cell>
        </row>
      </sheetData>
      <sheetData sheetId="4532">
        <row r="34">
          <cell r="A34" t="str">
            <v>Investments Govt Securities</v>
          </cell>
        </row>
      </sheetData>
      <sheetData sheetId="4533">
        <row r="34">
          <cell r="A34" t="str">
            <v>Investments Govt Securities</v>
          </cell>
        </row>
      </sheetData>
      <sheetData sheetId="4534">
        <row r="34">
          <cell r="A34" t="str">
            <v>Investments Govt Securities</v>
          </cell>
        </row>
      </sheetData>
      <sheetData sheetId="4535">
        <row r="34">
          <cell r="A34" t="str">
            <v>Investments Govt Securities</v>
          </cell>
        </row>
      </sheetData>
      <sheetData sheetId="4536">
        <row r="34">
          <cell r="A34" t="str">
            <v>Investments Govt Securities</v>
          </cell>
        </row>
      </sheetData>
      <sheetData sheetId="4537">
        <row r="34">
          <cell r="A34" t="str">
            <v>Investments Govt Securities</v>
          </cell>
        </row>
      </sheetData>
      <sheetData sheetId="4538">
        <row r="34">
          <cell r="A34" t="str">
            <v>Investments Govt Securities</v>
          </cell>
        </row>
      </sheetData>
      <sheetData sheetId="4539">
        <row r="34">
          <cell r="A34" t="str">
            <v>Investments Govt Securities</v>
          </cell>
        </row>
      </sheetData>
      <sheetData sheetId="4540">
        <row r="34">
          <cell r="A34" t="str">
            <v>Investments Govt Securities</v>
          </cell>
        </row>
      </sheetData>
      <sheetData sheetId="4541">
        <row r="34">
          <cell r="A34" t="str">
            <v>Investments Govt Securities</v>
          </cell>
        </row>
      </sheetData>
      <sheetData sheetId="4542">
        <row r="34">
          <cell r="A34" t="str">
            <v>Investments Govt Securities</v>
          </cell>
        </row>
      </sheetData>
      <sheetData sheetId="4543">
        <row r="34">
          <cell r="A34" t="str">
            <v>Investments Govt Securities</v>
          </cell>
        </row>
      </sheetData>
      <sheetData sheetId="4544">
        <row r="34">
          <cell r="A34" t="str">
            <v>Investments Govt Securities</v>
          </cell>
        </row>
      </sheetData>
      <sheetData sheetId="4545">
        <row r="34">
          <cell r="A34" t="str">
            <v>Investments Govt Securities</v>
          </cell>
        </row>
      </sheetData>
      <sheetData sheetId="4546">
        <row r="34">
          <cell r="A34" t="str">
            <v>Investments Govt Securities</v>
          </cell>
        </row>
      </sheetData>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row r="34">
          <cell r="A34" t="str">
            <v>Investments Govt Securities</v>
          </cell>
        </row>
      </sheetData>
      <sheetData sheetId="4551">
        <row r="34">
          <cell r="A34" t="str">
            <v>Investments Govt Securities</v>
          </cell>
        </row>
      </sheetData>
      <sheetData sheetId="4552">
        <row r="34">
          <cell r="A34" t="str">
            <v>Investments Govt Securities</v>
          </cell>
        </row>
      </sheetData>
      <sheetData sheetId="4553">
        <row r="34">
          <cell r="A34" t="str">
            <v>Investments Govt Securities</v>
          </cell>
        </row>
      </sheetData>
      <sheetData sheetId="4554">
        <row r="34">
          <cell r="A34" t="str">
            <v>Investments Govt Securities</v>
          </cell>
        </row>
      </sheetData>
      <sheetData sheetId="4555">
        <row r="34">
          <cell r="A34" t="str">
            <v>Investments Govt Securities</v>
          </cell>
        </row>
      </sheetData>
      <sheetData sheetId="4556">
        <row r="34">
          <cell r="A34" t="str">
            <v>Investments Govt Securities</v>
          </cell>
        </row>
      </sheetData>
      <sheetData sheetId="4557">
        <row r="34">
          <cell r="A34" t="str">
            <v>Investments Govt Securities</v>
          </cell>
        </row>
      </sheetData>
      <sheetData sheetId="4558">
        <row r="34">
          <cell r="A34" t="str">
            <v>Investments Govt Securities</v>
          </cell>
        </row>
      </sheetData>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row r="34">
          <cell r="A34" t="str">
            <v>Investments Govt Securities</v>
          </cell>
        </row>
      </sheetData>
      <sheetData sheetId="4564">
        <row r="34">
          <cell r="A34" t="str">
            <v>Investments Govt Securities</v>
          </cell>
        </row>
      </sheetData>
      <sheetData sheetId="4565">
        <row r="34">
          <cell r="A34" t="str">
            <v>Investments Govt Securities</v>
          </cell>
        </row>
      </sheetData>
      <sheetData sheetId="4566">
        <row r="34">
          <cell r="A34" t="str">
            <v>Investments Govt Securities</v>
          </cell>
        </row>
      </sheetData>
      <sheetData sheetId="4567">
        <row r="34">
          <cell r="A34" t="str">
            <v>Investments Govt Securities</v>
          </cell>
        </row>
      </sheetData>
      <sheetData sheetId="4568">
        <row r="34">
          <cell r="A34" t="str">
            <v>Investments Govt Securities</v>
          </cell>
        </row>
      </sheetData>
      <sheetData sheetId="4569">
        <row r="34">
          <cell r="A34" t="str">
            <v>Investments Govt Securities</v>
          </cell>
        </row>
      </sheetData>
      <sheetData sheetId="4570">
        <row r="34">
          <cell r="A34" t="str">
            <v>Investments Govt Securities</v>
          </cell>
        </row>
      </sheetData>
      <sheetData sheetId="4571">
        <row r="34">
          <cell r="A34" t="str">
            <v>Investments Govt Securities</v>
          </cell>
        </row>
      </sheetData>
      <sheetData sheetId="4572">
        <row r="34">
          <cell r="A34" t="str">
            <v>Investments Govt Securities</v>
          </cell>
        </row>
      </sheetData>
      <sheetData sheetId="4573">
        <row r="34">
          <cell r="A34" t="str">
            <v>Investments Govt Securities</v>
          </cell>
        </row>
      </sheetData>
      <sheetData sheetId="4574">
        <row r="34">
          <cell r="A34" t="str">
            <v>Investments Govt Securities</v>
          </cell>
        </row>
      </sheetData>
      <sheetData sheetId="4575">
        <row r="34">
          <cell r="A34" t="str">
            <v>Investments Govt Securities</v>
          </cell>
        </row>
      </sheetData>
      <sheetData sheetId="4576">
        <row r="34">
          <cell r="A34" t="str">
            <v>Investments Govt Securities</v>
          </cell>
        </row>
      </sheetData>
      <sheetData sheetId="4577">
        <row r="34">
          <cell r="A34" t="str">
            <v>Investments Govt Securities</v>
          </cell>
        </row>
      </sheetData>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row r="34">
          <cell r="A34" t="str">
            <v>Investments Govt Securities</v>
          </cell>
        </row>
      </sheetData>
      <sheetData sheetId="4583">
        <row r="34">
          <cell r="A34" t="str">
            <v>Investments Govt Securities</v>
          </cell>
        </row>
      </sheetData>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row r="34">
          <cell r="A34" t="str">
            <v>Investments Govt Securities</v>
          </cell>
        </row>
      </sheetData>
      <sheetData sheetId="4588">
        <row r="34">
          <cell r="A34" t="str">
            <v>Investments Govt Securities</v>
          </cell>
        </row>
      </sheetData>
      <sheetData sheetId="4589">
        <row r="34">
          <cell r="A34" t="str">
            <v>Investments Govt Securities</v>
          </cell>
        </row>
      </sheetData>
      <sheetData sheetId="4590">
        <row r="34">
          <cell r="A34" t="str">
            <v>Investments Govt Securities</v>
          </cell>
        </row>
      </sheetData>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row r="34">
          <cell r="A34" t="str">
            <v>Investments Govt Securities</v>
          </cell>
        </row>
      </sheetData>
      <sheetData sheetId="4595">
        <row r="34">
          <cell r="A34" t="str">
            <v>Investments Govt Securities</v>
          </cell>
        </row>
      </sheetData>
      <sheetData sheetId="4596">
        <row r="34">
          <cell r="A34" t="str">
            <v>Investments Govt Securities</v>
          </cell>
        </row>
      </sheetData>
      <sheetData sheetId="4597">
        <row r="34">
          <cell r="A34" t="str">
            <v>Investments Govt Securities</v>
          </cell>
        </row>
      </sheetData>
      <sheetData sheetId="4598">
        <row r="34">
          <cell r="A34" t="str">
            <v>Investments Govt Securities</v>
          </cell>
        </row>
      </sheetData>
      <sheetData sheetId="4599">
        <row r="34">
          <cell r="A34" t="str">
            <v>Investments Govt Securities</v>
          </cell>
        </row>
      </sheetData>
      <sheetData sheetId="4600">
        <row r="34">
          <cell r="A34" t="str">
            <v>Investments Govt Securities</v>
          </cell>
        </row>
      </sheetData>
      <sheetData sheetId="4601">
        <row r="34">
          <cell r="A34" t="str">
            <v>Investments Govt Securities</v>
          </cell>
        </row>
      </sheetData>
      <sheetData sheetId="4602">
        <row r="34">
          <cell r="A34" t="str">
            <v>Investments Govt Securities</v>
          </cell>
        </row>
      </sheetData>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row r="34">
          <cell r="A34" t="str">
            <v>Investments Govt Securities</v>
          </cell>
        </row>
      </sheetData>
      <sheetData sheetId="4607">
        <row r="34">
          <cell r="A34" t="str">
            <v>Investments Govt Securities</v>
          </cell>
        </row>
      </sheetData>
      <sheetData sheetId="4608">
        <row r="34">
          <cell r="A34" t="str">
            <v>Investments Govt Securities</v>
          </cell>
        </row>
      </sheetData>
      <sheetData sheetId="4609">
        <row r="34">
          <cell r="A34" t="str">
            <v>Investments Govt Securities</v>
          </cell>
        </row>
      </sheetData>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ow r="34">
          <cell r="A34" t="str">
            <v>Investments Govt Securities</v>
          </cell>
        </row>
      </sheetData>
      <sheetData sheetId="4614">
        <row r="34">
          <cell r="A34" t="str">
            <v>Investments Govt Securities</v>
          </cell>
        </row>
      </sheetData>
      <sheetData sheetId="4615">
        <row r="34">
          <cell r="A34" t="str">
            <v>Investments Govt Securities</v>
          </cell>
        </row>
      </sheetData>
      <sheetData sheetId="4616">
        <row r="34">
          <cell r="A34" t="str">
            <v>Investments Govt Securities</v>
          </cell>
        </row>
      </sheetData>
      <sheetData sheetId="4617">
        <row r="34">
          <cell r="A34" t="str">
            <v>Investments Govt Securities</v>
          </cell>
        </row>
      </sheetData>
      <sheetData sheetId="4618">
        <row r="34">
          <cell r="A34" t="str">
            <v>Investments Govt Securities</v>
          </cell>
        </row>
      </sheetData>
      <sheetData sheetId="4619">
        <row r="34">
          <cell r="A34" t="str">
            <v>Investments Govt Securities</v>
          </cell>
        </row>
      </sheetData>
      <sheetData sheetId="4620">
        <row r="34">
          <cell r="A34" t="str">
            <v>Investments Govt Securities</v>
          </cell>
        </row>
      </sheetData>
      <sheetData sheetId="4621">
        <row r="34">
          <cell r="A34" t="str">
            <v>Investments Govt Securities</v>
          </cell>
        </row>
      </sheetData>
      <sheetData sheetId="4622">
        <row r="34">
          <cell r="A34" t="str">
            <v>Investments Govt Securities</v>
          </cell>
        </row>
      </sheetData>
      <sheetData sheetId="4623">
        <row r="34">
          <cell r="A34" t="str">
            <v>Investments Govt Securities</v>
          </cell>
        </row>
      </sheetData>
      <sheetData sheetId="4624">
        <row r="34">
          <cell r="A34" t="str">
            <v>Investments Govt Securities</v>
          </cell>
        </row>
      </sheetData>
      <sheetData sheetId="4625">
        <row r="34">
          <cell r="A34" t="str">
            <v>Investments Govt Securities</v>
          </cell>
        </row>
      </sheetData>
      <sheetData sheetId="4626">
        <row r="34">
          <cell r="A34" t="str">
            <v>Investments Govt Securities</v>
          </cell>
        </row>
      </sheetData>
      <sheetData sheetId="4627">
        <row r="34">
          <cell r="A34" t="str">
            <v>Investments Govt Securities</v>
          </cell>
        </row>
      </sheetData>
      <sheetData sheetId="4628">
        <row r="34">
          <cell r="A34" t="str">
            <v>Investments Govt Securities</v>
          </cell>
        </row>
      </sheetData>
      <sheetData sheetId="4629">
        <row r="34">
          <cell r="A34" t="str">
            <v>Investments Govt Securities</v>
          </cell>
        </row>
      </sheetData>
      <sheetData sheetId="4630">
        <row r="34">
          <cell r="A34" t="str">
            <v>Investments Govt Securities</v>
          </cell>
        </row>
      </sheetData>
      <sheetData sheetId="4631">
        <row r="34">
          <cell r="A34" t="str">
            <v>Investments Govt Securities</v>
          </cell>
        </row>
      </sheetData>
      <sheetData sheetId="4632">
        <row r="34">
          <cell r="A34" t="str">
            <v>Investments Govt Securities</v>
          </cell>
        </row>
      </sheetData>
      <sheetData sheetId="4633">
        <row r="34">
          <cell r="A34" t="str">
            <v>Investments Govt Securities</v>
          </cell>
        </row>
      </sheetData>
      <sheetData sheetId="4634">
        <row r="34">
          <cell r="A34" t="str">
            <v>Investments Govt Securities</v>
          </cell>
        </row>
      </sheetData>
      <sheetData sheetId="4635">
        <row r="34">
          <cell r="A34" t="str">
            <v>Investments Govt Securities</v>
          </cell>
        </row>
      </sheetData>
      <sheetData sheetId="4636">
        <row r="34">
          <cell r="A34" t="str">
            <v>Investments Govt Securities</v>
          </cell>
        </row>
      </sheetData>
      <sheetData sheetId="4637">
        <row r="34">
          <cell r="A34" t="str">
            <v>Investments Govt Securities</v>
          </cell>
        </row>
      </sheetData>
      <sheetData sheetId="4638">
        <row r="34">
          <cell r="A34" t="str">
            <v>Investments Govt Securities</v>
          </cell>
        </row>
      </sheetData>
      <sheetData sheetId="4639">
        <row r="34">
          <cell r="A34" t="str">
            <v>Investments Govt Securities</v>
          </cell>
        </row>
      </sheetData>
      <sheetData sheetId="4640">
        <row r="34">
          <cell r="A34" t="str">
            <v>Investments Govt Securities</v>
          </cell>
        </row>
      </sheetData>
      <sheetData sheetId="4641">
        <row r="34">
          <cell r="A34" t="str">
            <v>Investments Govt Securities</v>
          </cell>
        </row>
      </sheetData>
      <sheetData sheetId="4642">
        <row r="34">
          <cell r="A34" t="str">
            <v>Investments Govt Securities</v>
          </cell>
        </row>
      </sheetData>
      <sheetData sheetId="4643">
        <row r="34">
          <cell r="A34" t="str">
            <v>Investments Govt Securities</v>
          </cell>
        </row>
      </sheetData>
      <sheetData sheetId="4644">
        <row r="34">
          <cell r="A34" t="str">
            <v>Investments Govt Securities</v>
          </cell>
        </row>
      </sheetData>
      <sheetData sheetId="4645">
        <row r="34">
          <cell r="A34" t="str">
            <v>Investments Govt Securities</v>
          </cell>
        </row>
      </sheetData>
      <sheetData sheetId="4646">
        <row r="34">
          <cell r="A34" t="str">
            <v>Investments Govt Securities</v>
          </cell>
        </row>
      </sheetData>
      <sheetData sheetId="4647">
        <row r="34">
          <cell r="A34" t="str">
            <v>Investments Govt Securities</v>
          </cell>
        </row>
      </sheetData>
      <sheetData sheetId="4648">
        <row r="34">
          <cell r="A34" t="str">
            <v>Investments Govt Securities</v>
          </cell>
        </row>
      </sheetData>
      <sheetData sheetId="4649">
        <row r="34">
          <cell r="A34" t="str">
            <v>Investments Govt Securities</v>
          </cell>
        </row>
      </sheetData>
      <sheetData sheetId="4650">
        <row r="34">
          <cell r="A34" t="str">
            <v>Investments Govt Securities</v>
          </cell>
        </row>
      </sheetData>
      <sheetData sheetId="4651">
        <row r="34">
          <cell r="A34" t="str">
            <v>Investments Govt Securities</v>
          </cell>
        </row>
      </sheetData>
      <sheetData sheetId="4652">
        <row r="34">
          <cell r="A34" t="str">
            <v>Investments Govt Securities</v>
          </cell>
        </row>
      </sheetData>
      <sheetData sheetId="4653">
        <row r="34">
          <cell r="A34" t="str">
            <v>Investments Govt Securities</v>
          </cell>
        </row>
      </sheetData>
      <sheetData sheetId="4654">
        <row r="34">
          <cell r="A34" t="str">
            <v>Investments Govt Securities</v>
          </cell>
        </row>
      </sheetData>
      <sheetData sheetId="4655">
        <row r="34">
          <cell r="A34" t="str">
            <v>Investments Govt Securities</v>
          </cell>
        </row>
      </sheetData>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ow r="34">
          <cell r="A34" t="str">
            <v>Investments Govt Securities</v>
          </cell>
        </row>
      </sheetData>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ow r="34">
          <cell r="A34" t="str">
            <v>Investments Govt Securities</v>
          </cell>
        </row>
      </sheetData>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ow r="34">
          <cell r="A34" t="str">
            <v>Investments Govt Securities</v>
          </cell>
        </row>
      </sheetData>
      <sheetData sheetId="4806">
        <row r="34">
          <cell r="A34" t="str">
            <v>Investments Govt Securities</v>
          </cell>
        </row>
      </sheetData>
      <sheetData sheetId="4807">
        <row r="34">
          <cell r="A34" t="str">
            <v>Investments Govt Securities</v>
          </cell>
        </row>
      </sheetData>
      <sheetData sheetId="4808">
        <row r="34">
          <cell r="A34" t="str">
            <v>Investments Govt Securities</v>
          </cell>
        </row>
      </sheetData>
      <sheetData sheetId="4809">
        <row r="34">
          <cell r="A34" t="str">
            <v>Investments Govt Securities</v>
          </cell>
        </row>
      </sheetData>
      <sheetData sheetId="4810">
        <row r="34">
          <cell r="A34" t="str">
            <v>Investments Govt Securities</v>
          </cell>
        </row>
      </sheetData>
      <sheetData sheetId="4811" refreshError="1"/>
      <sheetData sheetId="4812" refreshError="1"/>
      <sheetData sheetId="4813">
        <row r="34">
          <cell r="A34" t="str">
            <v>Investments Govt Securities</v>
          </cell>
        </row>
      </sheetData>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ow r="34">
          <cell r="A34" t="str">
            <v>Investments Govt Securities</v>
          </cell>
        </row>
      </sheetData>
      <sheetData sheetId="4823" refreshError="1"/>
      <sheetData sheetId="4824" refreshError="1"/>
      <sheetData sheetId="4825" refreshError="1"/>
      <sheetData sheetId="4826" refreshError="1"/>
      <sheetData sheetId="4827" refreshError="1"/>
      <sheetData sheetId="4828" refreshError="1"/>
      <sheetData sheetId="4829"/>
      <sheetData sheetId="4830"/>
      <sheetData sheetId="4831"/>
      <sheetData sheetId="4832"/>
      <sheetData sheetId="4833" refreshError="1"/>
      <sheetData sheetId="4834" refreshError="1"/>
      <sheetData sheetId="4835" refreshError="1"/>
      <sheetData sheetId="4836" refreshError="1"/>
      <sheetData sheetId="4837"/>
      <sheetData sheetId="4838">
        <row r="34">
          <cell r="A34" t="str">
            <v>Investments Govt Securities</v>
          </cell>
        </row>
      </sheetData>
      <sheetData sheetId="4839"/>
      <sheetData sheetId="4840"/>
      <sheetData sheetId="4841"/>
      <sheetData sheetId="4842"/>
      <sheetData sheetId="4843"/>
      <sheetData sheetId="4844"/>
      <sheetData sheetId="4845"/>
      <sheetData sheetId="4846"/>
      <sheetData sheetId="4847">
        <row r="34">
          <cell r="A34" t="str">
            <v>Investments Govt Securities</v>
          </cell>
        </row>
      </sheetData>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ow r="34">
          <cell r="A34" t="str">
            <v>Investments Govt Securities</v>
          </cell>
        </row>
      </sheetData>
      <sheetData sheetId="4894"/>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ow r="34">
          <cell r="A34" t="str">
            <v>Investments Govt Securities</v>
          </cell>
        </row>
      </sheetData>
      <sheetData sheetId="4913">
        <row r="34">
          <cell r="A34" t="str">
            <v>Investments Govt Securities</v>
          </cell>
        </row>
      </sheetData>
      <sheetData sheetId="4914">
        <row r="34">
          <cell r="A34" t="str">
            <v>Investments Govt Securities</v>
          </cell>
        </row>
      </sheetData>
      <sheetData sheetId="4915">
        <row r="34">
          <cell r="A34" t="str">
            <v>Investments Govt Securities</v>
          </cell>
        </row>
      </sheetData>
      <sheetData sheetId="4916">
        <row r="34">
          <cell r="A34" t="str">
            <v>Investments Govt Securities</v>
          </cell>
        </row>
      </sheetData>
      <sheetData sheetId="4917">
        <row r="34">
          <cell r="A34" t="str">
            <v>Investments Govt Securities</v>
          </cell>
        </row>
      </sheetData>
      <sheetData sheetId="4918">
        <row r="34">
          <cell r="A34" t="str">
            <v>Investments Govt Securities</v>
          </cell>
        </row>
      </sheetData>
      <sheetData sheetId="4919">
        <row r="34">
          <cell r="A34" t="str">
            <v>Investments Govt Securities</v>
          </cell>
        </row>
      </sheetData>
      <sheetData sheetId="4920">
        <row r="34">
          <cell r="A34" t="str">
            <v>Investments Govt Securities</v>
          </cell>
        </row>
      </sheetData>
      <sheetData sheetId="4921">
        <row r="34">
          <cell r="A34" t="str">
            <v>Investments Govt Securities</v>
          </cell>
        </row>
      </sheetData>
      <sheetData sheetId="4922">
        <row r="34">
          <cell r="A34" t="str">
            <v>Investments Govt Securities</v>
          </cell>
        </row>
      </sheetData>
      <sheetData sheetId="4923">
        <row r="34">
          <cell r="A34" t="str">
            <v>Investments Govt Securities</v>
          </cell>
        </row>
      </sheetData>
      <sheetData sheetId="4924">
        <row r="34">
          <cell r="A34" t="str">
            <v>Investments Govt Securities</v>
          </cell>
        </row>
      </sheetData>
      <sheetData sheetId="4925">
        <row r="34">
          <cell r="A34" t="str">
            <v>Investments Govt Securities</v>
          </cell>
        </row>
      </sheetData>
      <sheetData sheetId="4926">
        <row r="34">
          <cell r="A34" t="str">
            <v>Investments Govt Securities</v>
          </cell>
        </row>
      </sheetData>
      <sheetData sheetId="4927">
        <row r="34">
          <cell r="A34" t="str">
            <v>Investments Govt Securities</v>
          </cell>
        </row>
      </sheetData>
      <sheetData sheetId="4928">
        <row r="34">
          <cell r="A34" t="str">
            <v>Investments Govt Securities</v>
          </cell>
        </row>
      </sheetData>
      <sheetData sheetId="4929">
        <row r="34">
          <cell r="A34" t="str">
            <v>Investments Govt Securities</v>
          </cell>
        </row>
      </sheetData>
      <sheetData sheetId="4930">
        <row r="34">
          <cell r="A34" t="str">
            <v>Investments Govt Securities</v>
          </cell>
        </row>
      </sheetData>
      <sheetData sheetId="4931">
        <row r="34">
          <cell r="A34" t="str">
            <v>Investments Govt Securities</v>
          </cell>
        </row>
      </sheetData>
      <sheetData sheetId="4932">
        <row r="34">
          <cell r="A34" t="str">
            <v>Investments Govt Securities</v>
          </cell>
        </row>
      </sheetData>
      <sheetData sheetId="4933">
        <row r="34">
          <cell r="A34" t="str">
            <v>Investments Govt Securities</v>
          </cell>
        </row>
      </sheetData>
      <sheetData sheetId="4934">
        <row r="34">
          <cell r="A34" t="str">
            <v>Investments Govt Securities</v>
          </cell>
        </row>
      </sheetData>
      <sheetData sheetId="4935">
        <row r="34">
          <cell r="A34" t="str">
            <v>Investments Govt Securities</v>
          </cell>
        </row>
      </sheetData>
      <sheetData sheetId="4936">
        <row r="34">
          <cell r="A34" t="str">
            <v>Investments Govt Securities</v>
          </cell>
        </row>
      </sheetData>
      <sheetData sheetId="4937">
        <row r="34">
          <cell r="A34" t="str">
            <v>Investments Govt Securities</v>
          </cell>
        </row>
      </sheetData>
      <sheetData sheetId="4938">
        <row r="34">
          <cell r="A34" t="str">
            <v>Investments Govt Securities</v>
          </cell>
        </row>
      </sheetData>
      <sheetData sheetId="4939">
        <row r="34">
          <cell r="A34" t="str">
            <v>Investments Govt Securities</v>
          </cell>
        </row>
      </sheetData>
      <sheetData sheetId="4940">
        <row r="34">
          <cell r="A34" t="str">
            <v>Investments Govt Securities</v>
          </cell>
        </row>
      </sheetData>
      <sheetData sheetId="4941">
        <row r="34">
          <cell r="A34" t="str">
            <v>Investments Govt Securities</v>
          </cell>
        </row>
      </sheetData>
      <sheetData sheetId="4942">
        <row r="34">
          <cell r="A34" t="str">
            <v>Investments Govt Securities</v>
          </cell>
        </row>
      </sheetData>
      <sheetData sheetId="4943">
        <row r="34">
          <cell r="A34" t="str">
            <v>Investments Govt Securities</v>
          </cell>
        </row>
      </sheetData>
      <sheetData sheetId="4944">
        <row r="34">
          <cell r="A34" t="str">
            <v>Investments Govt Securities</v>
          </cell>
        </row>
      </sheetData>
      <sheetData sheetId="4945">
        <row r="34">
          <cell r="A34" t="str">
            <v>Investments Govt Securities</v>
          </cell>
        </row>
      </sheetData>
      <sheetData sheetId="4946">
        <row r="34">
          <cell r="A34" t="str">
            <v>Investments Govt Securities</v>
          </cell>
        </row>
      </sheetData>
      <sheetData sheetId="4947">
        <row r="34">
          <cell r="A34" t="str">
            <v>Investments Govt Securities</v>
          </cell>
        </row>
      </sheetData>
      <sheetData sheetId="4948">
        <row r="34">
          <cell r="A34" t="str">
            <v>Investments Govt Securities</v>
          </cell>
        </row>
      </sheetData>
      <sheetData sheetId="4949">
        <row r="34">
          <cell r="A34" t="str">
            <v>Investments Govt Securities</v>
          </cell>
        </row>
      </sheetData>
      <sheetData sheetId="4950">
        <row r="34">
          <cell r="A34" t="str">
            <v>Investments Govt Securities</v>
          </cell>
        </row>
      </sheetData>
      <sheetData sheetId="4951">
        <row r="34">
          <cell r="A34" t="str">
            <v>Investments Govt Securities</v>
          </cell>
        </row>
      </sheetData>
      <sheetData sheetId="4952">
        <row r="34">
          <cell r="A34" t="str">
            <v>Investments Govt Securities</v>
          </cell>
        </row>
      </sheetData>
      <sheetData sheetId="4953">
        <row r="34">
          <cell r="A34" t="str">
            <v>Investments Govt Securities</v>
          </cell>
        </row>
      </sheetData>
      <sheetData sheetId="4954">
        <row r="34">
          <cell r="A34" t="str">
            <v>Investments Govt Securities</v>
          </cell>
        </row>
      </sheetData>
      <sheetData sheetId="4955">
        <row r="34">
          <cell r="A34" t="str">
            <v>Investments Govt Securities</v>
          </cell>
        </row>
      </sheetData>
      <sheetData sheetId="4956"/>
      <sheetData sheetId="4957">
        <row r="34">
          <cell r="A34" t="str">
            <v>Investments Govt Securities</v>
          </cell>
        </row>
      </sheetData>
      <sheetData sheetId="4958">
        <row r="34">
          <cell r="A34" t="str">
            <v>Investments Govt Securities</v>
          </cell>
        </row>
      </sheetData>
      <sheetData sheetId="4959">
        <row r="34">
          <cell r="A34" t="str">
            <v>Investments Govt Securities</v>
          </cell>
        </row>
      </sheetData>
      <sheetData sheetId="4960">
        <row r="34">
          <cell r="A34" t="str">
            <v>Investments Govt Securities</v>
          </cell>
        </row>
      </sheetData>
      <sheetData sheetId="4961">
        <row r="34">
          <cell r="A34" t="str">
            <v>Investments Govt Securities</v>
          </cell>
        </row>
      </sheetData>
      <sheetData sheetId="4962">
        <row r="34">
          <cell r="A34" t="str">
            <v>Investments Govt Securities</v>
          </cell>
        </row>
      </sheetData>
      <sheetData sheetId="4963">
        <row r="34">
          <cell r="A34" t="str">
            <v>Investments Govt Securities</v>
          </cell>
        </row>
      </sheetData>
      <sheetData sheetId="4964">
        <row r="34">
          <cell r="A34" t="str">
            <v>Investments Govt Securities</v>
          </cell>
        </row>
      </sheetData>
      <sheetData sheetId="4965">
        <row r="34">
          <cell r="A34" t="str">
            <v>Investments Govt Securities</v>
          </cell>
        </row>
      </sheetData>
      <sheetData sheetId="4966">
        <row r="34">
          <cell r="A34" t="str">
            <v>Investments Govt Securities</v>
          </cell>
        </row>
      </sheetData>
      <sheetData sheetId="4967">
        <row r="34">
          <cell r="A34" t="str">
            <v>Investments Govt Securities</v>
          </cell>
        </row>
      </sheetData>
      <sheetData sheetId="4968">
        <row r="34">
          <cell r="A34" t="str">
            <v>Investments Govt Securities</v>
          </cell>
        </row>
      </sheetData>
      <sheetData sheetId="4969">
        <row r="34">
          <cell r="A34" t="str">
            <v>Investments Govt Securities</v>
          </cell>
        </row>
      </sheetData>
      <sheetData sheetId="4970">
        <row r="34">
          <cell r="A34" t="str">
            <v>Investments Govt Securities</v>
          </cell>
        </row>
      </sheetData>
      <sheetData sheetId="4971">
        <row r="34">
          <cell r="A34" t="str">
            <v>Investments Govt Securities</v>
          </cell>
        </row>
      </sheetData>
      <sheetData sheetId="4972">
        <row r="34">
          <cell r="A34" t="str">
            <v>Investments Govt Securities</v>
          </cell>
        </row>
      </sheetData>
      <sheetData sheetId="4973">
        <row r="34">
          <cell r="A34" t="str">
            <v>Investments Govt Securities</v>
          </cell>
        </row>
      </sheetData>
      <sheetData sheetId="4974">
        <row r="34">
          <cell r="A34" t="str">
            <v>Investments Govt Securities</v>
          </cell>
        </row>
      </sheetData>
      <sheetData sheetId="4975">
        <row r="34">
          <cell r="A34" t="str">
            <v>Investments Govt Securities</v>
          </cell>
        </row>
      </sheetData>
      <sheetData sheetId="4976">
        <row r="34">
          <cell r="A34" t="str">
            <v>Investments Govt Securities</v>
          </cell>
        </row>
      </sheetData>
      <sheetData sheetId="4977">
        <row r="34">
          <cell r="A34" t="str">
            <v>Investments Govt Securities</v>
          </cell>
        </row>
      </sheetData>
      <sheetData sheetId="4978">
        <row r="34">
          <cell r="A34" t="str">
            <v>Investments Govt Securities</v>
          </cell>
        </row>
      </sheetData>
      <sheetData sheetId="4979">
        <row r="34">
          <cell r="A34" t="str">
            <v>Investments Govt Securities</v>
          </cell>
        </row>
      </sheetData>
      <sheetData sheetId="4980">
        <row r="34">
          <cell r="A34" t="str">
            <v>Investments Govt Securities</v>
          </cell>
        </row>
      </sheetData>
      <sheetData sheetId="4981">
        <row r="34">
          <cell r="A34" t="str">
            <v>Investments Govt Securities</v>
          </cell>
        </row>
      </sheetData>
      <sheetData sheetId="4982">
        <row r="34">
          <cell r="A34" t="str">
            <v>Investments Govt Securities</v>
          </cell>
        </row>
      </sheetData>
      <sheetData sheetId="4983">
        <row r="34">
          <cell r="A34" t="str">
            <v>Investments Govt Securities</v>
          </cell>
        </row>
      </sheetData>
      <sheetData sheetId="4984">
        <row r="34">
          <cell r="A34" t="str">
            <v>Investments Govt Securities</v>
          </cell>
        </row>
      </sheetData>
      <sheetData sheetId="4985">
        <row r="34">
          <cell r="A34" t="str">
            <v>Investments Govt Securities</v>
          </cell>
        </row>
      </sheetData>
      <sheetData sheetId="4986">
        <row r="34">
          <cell r="A34" t="str">
            <v>Investments Govt Securities</v>
          </cell>
        </row>
      </sheetData>
      <sheetData sheetId="4987">
        <row r="34">
          <cell r="A34" t="str">
            <v>Investments Govt Securities</v>
          </cell>
        </row>
      </sheetData>
      <sheetData sheetId="4988">
        <row r="34">
          <cell r="A34" t="str">
            <v>Investments Govt Securities</v>
          </cell>
        </row>
      </sheetData>
      <sheetData sheetId="4989">
        <row r="34">
          <cell r="A34" t="str">
            <v>Investments Govt Securities</v>
          </cell>
        </row>
      </sheetData>
      <sheetData sheetId="4990">
        <row r="34">
          <cell r="A34" t="str">
            <v>Investments Govt Securities</v>
          </cell>
        </row>
      </sheetData>
      <sheetData sheetId="4991">
        <row r="34">
          <cell r="A34" t="str">
            <v>Investments Govt Securities</v>
          </cell>
        </row>
      </sheetData>
      <sheetData sheetId="4992">
        <row r="34">
          <cell r="A34" t="str">
            <v>Investments Govt Securities</v>
          </cell>
        </row>
      </sheetData>
      <sheetData sheetId="4993">
        <row r="34">
          <cell r="A34" t="str">
            <v>Investments Govt Securities</v>
          </cell>
        </row>
      </sheetData>
      <sheetData sheetId="4994">
        <row r="34">
          <cell r="A34" t="str">
            <v>Investments Govt Securities</v>
          </cell>
        </row>
      </sheetData>
      <sheetData sheetId="4995">
        <row r="34">
          <cell r="A34" t="str">
            <v>Investments Govt Securities</v>
          </cell>
        </row>
      </sheetData>
      <sheetData sheetId="4996">
        <row r="34">
          <cell r="A34" t="str">
            <v>Investments Govt Securities</v>
          </cell>
        </row>
      </sheetData>
      <sheetData sheetId="4997">
        <row r="34">
          <cell r="A34" t="str">
            <v>Investments Govt Securities</v>
          </cell>
        </row>
      </sheetData>
      <sheetData sheetId="4998">
        <row r="34">
          <cell r="A34" t="str">
            <v>Investments Govt Securities</v>
          </cell>
        </row>
      </sheetData>
      <sheetData sheetId="4999">
        <row r="34">
          <cell r="A34" t="str">
            <v>Investments Govt Securities</v>
          </cell>
        </row>
      </sheetData>
      <sheetData sheetId="5000">
        <row r="34">
          <cell r="A34" t="str">
            <v>Investments Govt Securities</v>
          </cell>
        </row>
      </sheetData>
      <sheetData sheetId="5001">
        <row r="34">
          <cell r="A34" t="str">
            <v>Investments Govt Securities</v>
          </cell>
        </row>
      </sheetData>
      <sheetData sheetId="5002">
        <row r="34">
          <cell r="A34" t="str">
            <v>Investments Govt Securities</v>
          </cell>
        </row>
      </sheetData>
      <sheetData sheetId="5003">
        <row r="34">
          <cell r="A34" t="str">
            <v>Investments Govt Securities</v>
          </cell>
        </row>
      </sheetData>
      <sheetData sheetId="5004">
        <row r="34">
          <cell r="A34" t="str">
            <v>Investments Govt Securities</v>
          </cell>
        </row>
      </sheetData>
      <sheetData sheetId="5005">
        <row r="34">
          <cell r="A34" t="str">
            <v>Investments Govt Securities</v>
          </cell>
        </row>
      </sheetData>
      <sheetData sheetId="5006">
        <row r="34">
          <cell r="A34" t="str">
            <v>Investments Govt Securities</v>
          </cell>
        </row>
      </sheetData>
      <sheetData sheetId="5007">
        <row r="34">
          <cell r="A34" t="str">
            <v>Investments Govt Securities</v>
          </cell>
        </row>
      </sheetData>
      <sheetData sheetId="5008">
        <row r="34">
          <cell r="A34" t="str">
            <v>Investments Govt Securities</v>
          </cell>
        </row>
      </sheetData>
      <sheetData sheetId="5009">
        <row r="34">
          <cell r="A34" t="str">
            <v>Investments Govt Securities</v>
          </cell>
        </row>
      </sheetData>
      <sheetData sheetId="5010">
        <row r="34">
          <cell r="A34" t="str">
            <v>Investments Govt Securities</v>
          </cell>
        </row>
      </sheetData>
      <sheetData sheetId="5011">
        <row r="34">
          <cell r="A34" t="str">
            <v>Investments Govt Securities</v>
          </cell>
        </row>
      </sheetData>
      <sheetData sheetId="5012">
        <row r="34">
          <cell r="A34" t="str">
            <v>Investments Govt Securities</v>
          </cell>
        </row>
      </sheetData>
      <sheetData sheetId="5013">
        <row r="34">
          <cell r="A34" t="str">
            <v>Investments Govt Securities</v>
          </cell>
        </row>
      </sheetData>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ow r="34">
          <cell r="A34" t="str">
            <v>Investments Govt Securities</v>
          </cell>
        </row>
      </sheetData>
      <sheetData sheetId="5706">
        <row r="34">
          <cell r="A34" t="str">
            <v>Investments Govt Securities</v>
          </cell>
        </row>
      </sheetData>
      <sheetData sheetId="5707"/>
      <sheetData sheetId="5708">
        <row r="34">
          <cell r="A34" t="str">
            <v>Investments Govt Securities</v>
          </cell>
        </row>
      </sheetData>
      <sheetData sheetId="5709">
        <row r="34">
          <cell r="A34" t="str">
            <v>Investments Govt Securities</v>
          </cell>
        </row>
      </sheetData>
      <sheetData sheetId="5710">
        <row r="34">
          <cell r="A34" t="str">
            <v>Investments Govt Securities</v>
          </cell>
        </row>
      </sheetData>
      <sheetData sheetId="5711">
        <row r="34">
          <cell r="A34" t="str">
            <v>Investments Govt Securities</v>
          </cell>
        </row>
      </sheetData>
      <sheetData sheetId="5712">
        <row r="34">
          <cell r="A34" t="str">
            <v>Investments Govt Securities</v>
          </cell>
        </row>
      </sheetData>
      <sheetData sheetId="5713">
        <row r="34">
          <cell r="A34" t="str">
            <v>Investments Govt Securities</v>
          </cell>
        </row>
      </sheetData>
      <sheetData sheetId="5714">
        <row r="34">
          <cell r="A34" t="str">
            <v>Investments Govt Securities</v>
          </cell>
        </row>
      </sheetData>
      <sheetData sheetId="5715">
        <row r="34">
          <cell r="A34" t="str">
            <v>Investments Govt Securities</v>
          </cell>
        </row>
      </sheetData>
      <sheetData sheetId="5716">
        <row r="34">
          <cell r="A34" t="str">
            <v>Investments Govt Securities</v>
          </cell>
        </row>
      </sheetData>
      <sheetData sheetId="5717">
        <row r="34">
          <cell r="A34" t="str">
            <v>Investments Govt Securities</v>
          </cell>
        </row>
      </sheetData>
      <sheetData sheetId="5718">
        <row r="34">
          <cell r="A34" t="str">
            <v>Investments Govt Securities</v>
          </cell>
        </row>
      </sheetData>
      <sheetData sheetId="5719">
        <row r="34">
          <cell r="A34" t="str">
            <v>Investments Govt Securities</v>
          </cell>
        </row>
      </sheetData>
      <sheetData sheetId="5720">
        <row r="34">
          <cell r="A34" t="str">
            <v>Investments Govt Securities</v>
          </cell>
        </row>
      </sheetData>
      <sheetData sheetId="5721">
        <row r="34">
          <cell r="A34" t="str">
            <v>Investments Govt Securities</v>
          </cell>
        </row>
      </sheetData>
      <sheetData sheetId="5722">
        <row r="34">
          <cell r="A34" t="str">
            <v>Investments Govt Securities</v>
          </cell>
        </row>
      </sheetData>
      <sheetData sheetId="5723">
        <row r="34">
          <cell r="A34" t="str">
            <v>Investments Govt Securities</v>
          </cell>
        </row>
      </sheetData>
      <sheetData sheetId="5724">
        <row r="34">
          <cell r="A34" t="str">
            <v>Investments Govt Securities</v>
          </cell>
        </row>
      </sheetData>
      <sheetData sheetId="5725">
        <row r="34">
          <cell r="A34" t="str">
            <v>Investments Govt Securities</v>
          </cell>
        </row>
      </sheetData>
      <sheetData sheetId="5726">
        <row r="34">
          <cell r="A34" t="str">
            <v>Investments Govt Securities</v>
          </cell>
        </row>
      </sheetData>
      <sheetData sheetId="5727">
        <row r="34">
          <cell r="A34" t="str">
            <v>Investments Govt Securities</v>
          </cell>
        </row>
      </sheetData>
      <sheetData sheetId="5728">
        <row r="34">
          <cell r="A34" t="str">
            <v>Investments Govt Securities</v>
          </cell>
        </row>
      </sheetData>
      <sheetData sheetId="5729">
        <row r="34">
          <cell r="A34" t="str">
            <v>Investments Govt Securities</v>
          </cell>
        </row>
      </sheetData>
      <sheetData sheetId="5730">
        <row r="34">
          <cell r="A34" t="str">
            <v>Investments Govt Securities</v>
          </cell>
        </row>
      </sheetData>
      <sheetData sheetId="5731">
        <row r="34">
          <cell r="A34" t="str">
            <v>Investments Govt Securities</v>
          </cell>
        </row>
      </sheetData>
      <sheetData sheetId="5732">
        <row r="34">
          <cell r="A34" t="str">
            <v>Investments Govt Securities</v>
          </cell>
        </row>
      </sheetData>
      <sheetData sheetId="5733">
        <row r="34">
          <cell r="A34" t="str">
            <v>Investments Govt Securities</v>
          </cell>
        </row>
      </sheetData>
      <sheetData sheetId="5734">
        <row r="34">
          <cell r="A34" t="str">
            <v>Investments Govt Securities</v>
          </cell>
        </row>
      </sheetData>
      <sheetData sheetId="5735">
        <row r="34">
          <cell r="A34" t="str">
            <v>Investments Govt Securities</v>
          </cell>
        </row>
      </sheetData>
      <sheetData sheetId="5736">
        <row r="34">
          <cell r="A34" t="str">
            <v>Investments Govt Securities</v>
          </cell>
        </row>
      </sheetData>
      <sheetData sheetId="5737">
        <row r="34">
          <cell r="A34" t="str">
            <v>Investments Govt Securities</v>
          </cell>
        </row>
      </sheetData>
      <sheetData sheetId="5738">
        <row r="34">
          <cell r="A34" t="str">
            <v>Investments Govt Securities</v>
          </cell>
        </row>
      </sheetData>
      <sheetData sheetId="5739">
        <row r="34">
          <cell r="A34" t="str">
            <v>Investments Govt Securities</v>
          </cell>
        </row>
      </sheetData>
      <sheetData sheetId="5740">
        <row r="34">
          <cell r="A34" t="str">
            <v>Investments Govt Securities</v>
          </cell>
        </row>
      </sheetData>
      <sheetData sheetId="5741">
        <row r="34">
          <cell r="A34" t="str">
            <v>Investments Govt Securities</v>
          </cell>
        </row>
      </sheetData>
      <sheetData sheetId="5742">
        <row r="34">
          <cell r="A34" t="str">
            <v>Investments Govt Securities</v>
          </cell>
        </row>
      </sheetData>
      <sheetData sheetId="5743">
        <row r="34">
          <cell r="A34" t="str">
            <v>Investments Govt Securities</v>
          </cell>
        </row>
      </sheetData>
      <sheetData sheetId="5744">
        <row r="34">
          <cell r="A34" t="str">
            <v>Investments Govt Securities</v>
          </cell>
        </row>
      </sheetData>
      <sheetData sheetId="5745">
        <row r="34">
          <cell r="A34" t="str">
            <v>Investments Govt Securities</v>
          </cell>
        </row>
      </sheetData>
      <sheetData sheetId="5746">
        <row r="34">
          <cell r="A34" t="str">
            <v>Investments Govt Securities</v>
          </cell>
        </row>
      </sheetData>
      <sheetData sheetId="5747">
        <row r="34">
          <cell r="A34" t="str">
            <v>Investments Govt Securities</v>
          </cell>
        </row>
      </sheetData>
      <sheetData sheetId="5748">
        <row r="34">
          <cell r="A34" t="str">
            <v>Investments Govt Securities</v>
          </cell>
        </row>
      </sheetData>
      <sheetData sheetId="5749">
        <row r="34">
          <cell r="A34" t="str">
            <v>Investments Govt Securities</v>
          </cell>
        </row>
      </sheetData>
      <sheetData sheetId="5750">
        <row r="34">
          <cell r="A34" t="str">
            <v>Investments Govt Securities</v>
          </cell>
        </row>
      </sheetData>
      <sheetData sheetId="5751">
        <row r="34">
          <cell r="A34" t="str">
            <v>Investments Govt Securities</v>
          </cell>
        </row>
      </sheetData>
      <sheetData sheetId="5752">
        <row r="34">
          <cell r="A34" t="str">
            <v>Investments Govt Securities</v>
          </cell>
        </row>
      </sheetData>
      <sheetData sheetId="5753">
        <row r="34">
          <cell r="A34" t="str">
            <v>Investments Govt Securities</v>
          </cell>
        </row>
      </sheetData>
      <sheetData sheetId="5754">
        <row r="34">
          <cell r="A34" t="str">
            <v>Investments Govt Securities</v>
          </cell>
        </row>
      </sheetData>
      <sheetData sheetId="5755">
        <row r="34">
          <cell r="A34" t="str">
            <v>Investments Govt Securities</v>
          </cell>
        </row>
      </sheetData>
      <sheetData sheetId="5756">
        <row r="34">
          <cell r="A34" t="str">
            <v>Investments Govt Securities</v>
          </cell>
        </row>
      </sheetData>
      <sheetData sheetId="5757">
        <row r="34">
          <cell r="A34" t="str">
            <v>Investments Govt Securities</v>
          </cell>
        </row>
      </sheetData>
      <sheetData sheetId="5758">
        <row r="34">
          <cell r="A34" t="str">
            <v>Investments Govt Securities</v>
          </cell>
        </row>
      </sheetData>
      <sheetData sheetId="5759">
        <row r="34">
          <cell r="A34" t="str">
            <v>Investments Govt Securities</v>
          </cell>
        </row>
      </sheetData>
      <sheetData sheetId="5760">
        <row r="34">
          <cell r="A34" t="str">
            <v>Investments Govt Securities</v>
          </cell>
        </row>
      </sheetData>
      <sheetData sheetId="5761">
        <row r="34">
          <cell r="A34" t="str">
            <v>Investments Govt Securities</v>
          </cell>
        </row>
      </sheetData>
      <sheetData sheetId="5762">
        <row r="34">
          <cell r="A34" t="str">
            <v>Investments Govt Securities</v>
          </cell>
        </row>
      </sheetData>
      <sheetData sheetId="5763">
        <row r="34">
          <cell r="A34" t="str">
            <v>Investments Govt Securities</v>
          </cell>
        </row>
      </sheetData>
      <sheetData sheetId="5764">
        <row r="34">
          <cell r="A34" t="str">
            <v>Investments Govt Securities</v>
          </cell>
        </row>
      </sheetData>
      <sheetData sheetId="5765">
        <row r="34">
          <cell r="A34" t="str">
            <v>Investments Govt Securities</v>
          </cell>
        </row>
      </sheetData>
      <sheetData sheetId="5766">
        <row r="34">
          <cell r="A34" t="str">
            <v>Investments Govt Securities</v>
          </cell>
        </row>
      </sheetData>
      <sheetData sheetId="5767">
        <row r="34">
          <cell r="A34" t="str">
            <v>Investments Govt Securities</v>
          </cell>
        </row>
      </sheetData>
      <sheetData sheetId="5768">
        <row r="34">
          <cell r="A34" t="str">
            <v>Investments Govt Securities</v>
          </cell>
        </row>
      </sheetData>
      <sheetData sheetId="5769">
        <row r="34">
          <cell r="A34" t="str">
            <v>Investments Govt Securities</v>
          </cell>
        </row>
      </sheetData>
      <sheetData sheetId="5770">
        <row r="34">
          <cell r="A34" t="str">
            <v>Investments Govt Securities</v>
          </cell>
        </row>
      </sheetData>
      <sheetData sheetId="5771">
        <row r="34">
          <cell r="A34" t="str">
            <v>Investments Govt Securities</v>
          </cell>
        </row>
      </sheetData>
      <sheetData sheetId="5772">
        <row r="34">
          <cell r="A34" t="str">
            <v>Investments Govt Securities</v>
          </cell>
        </row>
      </sheetData>
      <sheetData sheetId="5773"/>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sheetData sheetId="5786"/>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ow r="34">
          <cell r="A34" t="str">
            <v>Investments Govt Securities</v>
          </cell>
        </row>
      </sheetData>
      <sheetData sheetId="5803">
        <row r="34">
          <cell r="A34" t="str">
            <v>Investments Govt Securities</v>
          </cell>
        </row>
      </sheetData>
      <sheetData sheetId="5804">
        <row r="34">
          <cell r="A34" t="str">
            <v>Investments Govt Securities</v>
          </cell>
        </row>
      </sheetData>
      <sheetData sheetId="5805">
        <row r="34">
          <cell r="A34" t="str">
            <v>Investments Govt Securities</v>
          </cell>
        </row>
      </sheetData>
      <sheetData sheetId="5806">
        <row r="34">
          <cell r="A34" t="str">
            <v>Investments Govt Securities</v>
          </cell>
        </row>
      </sheetData>
      <sheetData sheetId="5807">
        <row r="34">
          <cell r="A34" t="str">
            <v>Investments Govt Securities</v>
          </cell>
        </row>
      </sheetData>
      <sheetData sheetId="5808">
        <row r="34">
          <cell r="A34" t="str">
            <v>Investments Govt Securities</v>
          </cell>
        </row>
      </sheetData>
      <sheetData sheetId="5809">
        <row r="34">
          <cell r="A34" t="str">
            <v>Investments Govt Securities</v>
          </cell>
        </row>
      </sheetData>
      <sheetData sheetId="5810">
        <row r="34">
          <cell r="A34" t="str">
            <v>Investments Govt Securities</v>
          </cell>
        </row>
      </sheetData>
      <sheetData sheetId="5811">
        <row r="34">
          <cell r="A34" t="str">
            <v>Investments Govt Securities</v>
          </cell>
        </row>
      </sheetData>
      <sheetData sheetId="5812">
        <row r="34">
          <cell r="A34" t="str">
            <v>Investments Govt Securities</v>
          </cell>
        </row>
      </sheetData>
      <sheetData sheetId="5813">
        <row r="34">
          <cell r="A34" t="str">
            <v>Investments Govt Securities</v>
          </cell>
        </row>
      </sheetData>
      <sheetData sheetId="5814">
        <row r="34">
          <cell r="A34" t="str">
            <v>Investments Govt Securities</v>
          </cell>
        </row>
      </sheetData>
      <sheetData sheetId="5815">
        <row r="34">
          <cell r="A34" t="str">
            <v>Investments Govt Securities</v>
          </cell>
        </row>
      </sheetData>
      <sheetData sheetId="5816">
        <row r="34">
          <cell r="A34" t="str">
            <v>Investments Govt Securities</v>
          </cell>
        </row>
      </sheetData>
      <sheetData sheetId="5817">
        <row r="34">
          <cell r="A34" t="str">
            <v>Investments Govt Securities</v>
          </cell>
        </row>
      </sheetData>
      <sheetData sheetId="5818">
        <row r="34">
          <cell r="A34" t="str">
            <v>Investments Govt Securities</v>
          </cell>
        </row>
      </sheetData>
      <sheetData sheetId="5819">
        <row r="34">
          <cell r="A34" t="str">
            <v>Investments Govt Securities</v>
          </cell>
        </row>
      </sheetData>
      <sheetData sheetId="5820">
        <row r="34">
          <cell r="A34" t="str">
            <v>Investments Govt Securities</v>
          </cell>
        </row>
      </sheetData>
      <sheetData sheetId="5821">
        <row r="34">
          <cell r="A34" t="str">
            <v>Investments Govt Securities</v>
          </cell>
        </row>
      </sheetData>
      <sheetData sheetId="5822">
        <row r="34">
          <cell r="A34" t="str">
            <v>Investments Govt Securities</v>
          </cell>
        </row>
      </sheetData>
      <sheetData sheetId="5823">
        <row r="34">
          <cell r="A34" t="str">
            <v>Investments Govt Securities</v>
          </cell>
        </row>
      </sheetData>
      <sheetData sheetId="5824">
        <row r="34">
          <cell r="A34" t="str">
            <v>Investments Govt Securities</v>
          </cell>
        </row>
      </sheetData>
      <sheetData sheetId="5825">
        <row r="34">
          <cell r="A34" t="str">
            <v>Investments Govt Securities</v>
          </cell>
        </row>
      </sheetData>
      <sheetData sheetId="5826">
        <row r="34">
          <cell r="A34" t="str">
            <v>Investments Govt Securities</v>
          </cell>
        </row>
      </sheetData>
      <sheetData sheetId="5827">
        <row r="34">
          <cell r="A34" t="str">
            <v>Investments Govt Securities</v>
          </cell>
        </row>
      </sheetData>
      <sheetData sheetId="5828">
        <row r="34">
          <cell r="A34" t="str">
            <v>Investments Govt Securities</v>
          </cell>
        </row>
      </sheetData>
      <sheetData sheetId="5829">
        <row r="34">
          <cell r="A34" t="str">
            <v>Investments Govt Securities</v>
          </cell>
        </row>
      </sheetData>
      <sheetData sheetId="5830">
        <row r="34">
          <cell r="A34" t="str">
            <v>Investments Govt Securities</v>
          </cell>
        </row>
      </sheetData>
      <sheetData sheetId="5831">
        <row r="34">
          <cell r="A34" t="str">
            <v>Investments Govt Securities</v>
          </cell>
        </row>
      </sheetData>
      <sheetData sheetId="5832">
        <row r="34">
          <cell r="A34" t="str">
            <v>Investments Govt Securities</v>
          </cell>
        </row>
      </sheetData>
      <sheetData sheetId="5833">
        <row r="34">
          <cell r="A34" t="str">
            <v>Investments Govt Securities</v>
          </cell>
        </row>
      </sheetData>
      <sheetData sheetId="5834">
        <row r="34">
          <cell r="A34" t="str">
            <v>Investments Govt Securities</v>
          </cell>
        </row>
      </sheetData>
      <sheetData sheetId="5835">
        <row r="34">
          <cell r="A34" t="str">
            <v>Investments Govt Securities</v>
          </cell>
        </row>
      </sheetData>
      <sheetData sheetId="5836">
        <row r="34">
          <cell r="A34" t="str">
            <v>Investments Govt Securities</v>
          </cell>
        </row>
      </sheetData>
      <sheetData sheetId="5837">
        <row r="34">
          <cell r="A34" t="str">
            <v>Investments Govt Securities</v>
          </cell>
        </row>
      </sheetData>
      <sheetData sheetId="5838">
        <row r="34">
          <cell r="A34" t="str">
            <v>Investments Govt Securities</v>
          </cell>
        </row>
      </sheetData>
      <sheetData sheetId="5839">
        <row r="34">
          <cell r="A34" t="str">
            <v>Investments Govt Securities</v>
          </cell>
        </row>
      </sheetData>
      <sheetData sheetId="5840">
        <row r="34">
          <cell r="A34" t="str">
            <v>Investments Govt Securities</v>
          </cell>
        </row>
      </sheetData>
      <sheetData sheetId="5841">
        <row r="34">
          <cell r="A34" t="str">
            <v>Investments Govt Securities</v>
          </cell>
        </row>
      </sheetData>
      <sheetData sheetId="5842">
        <row r="34">
          <cell r="A34" t="str">
            <v>Investments Govt Securities</v>
          </cell>
        </row>
      </sheetData>
      <sheetData sheetId="5843">
        <row r="34">
          <cell r="A34" t="str">
            <v>Investments Govt Securities</v>
          </cell>
        </row>
      </sheetData>
      <sheetData sheetId="5844">
        <row r="34">
          <cell r="A34" t="str">
            <v>Investments Govt Securities</v>
          </cell>
        </row>
      </sheetData>
      <sheetData sheetId="5845">
        <row r="34">
          <cell r="A34" t="str">
            <v>Investments Govt Securities</v>
          </cell>
        </row>
      </sheetData>
      <sheetData sheetId="5846">
        <row r="34">
          <cell r="A34" t="str">
            <v>Investments Govt Securities</v>
          </cell>
        </row>
      </sheetData>
      <sheetData sheetId="5847">
        <row r="34">
          <cell r="A34" t="str">
            <v>Investments Govt Securities</v>
          </cell>
        </row>
      </sheetData>
      <sheetData sheetId="5848">
        <row r="34">
          <cell r="A34" t="str">
            <v>Investments Govt Securities</v>
          </cell>
        </row>
      </sheetData>
      <sheetData sheetId="5849">
        <row r="34">
          <cell r="A34" t="str">
            <v>Investments Govt Securities</v>
          </cell>
        </row>
      </sheetData>
      <sheetData sheetId="5850">
        <row r="34">
          <cell r="A34" t="str">
            <v>Investments Govt Securities</v>
          </cell>
        </row>
      </sheetData>
      <sheetData sheetId="5851">
        <row r="34">
          <cell r="A34" t="str">
            <v>Investments Govt Securities</v>
          </cell>
        </row>
      </sheetData>
      <sheetData sheetId="5852">
        <row r="34">
          <cell r="A34" t="str">
            <v>Investments Govt Securities</v>
          </cell>
        </row>
      </sheetData>
      <sheetData sheetId="5853">
        <row r="34">
          <cell r="A34" t="str">
            <v>Investments Govt Securities</v>
          </cell>
        </row>
      </sheetData>
      <sheetData sheetId="5854">
        <row r="34">
          <cell r="A34" t="str">
            <v>Investments Govt Securities</v>
          </cell>
        </row>
      </sheetData>
      <sheetData sheetId="5855">
        <row r="34">
          <cell r="A34" t="str">
            <v>Investments Govt Securities</v>
          </cell>
        </row>
      </sheetData>
      <sheetData sheetId="5856">
        <row r="34">
          <cell r="A34" t="str">
            <v>Investments Govt Securities</v>
          </cell>
        </row>
      </sheetData>
      <sheetData sheetId="5857">
        <row r="34">
          <cell r="A34" t="str">
            <v>Investments Govt Securities</v>
          </cell>
        </row>
      </sheetData>
      <sheetData sheetId="5858">
        <row r="34">
          <cell r="A34" t="str">
            <v>Investments Govt Securities</v>
          </cell>
        </row>
      </sheetData>
      <sheetData sheetId="5859">
        <row r="34">
          <cell r="A34" t="str">
            <v>Investments Govt Securities</v>
          </cell>
        </row>
      </sheetData>
      <sheetData sheetId="5860">
        <row r="34">
          <cell r="A34" t="str">
            <v>Investments Govt Securities</v>
          </cell>
        </row>
      </sheetData>
      <sheetData sheetId="5861">
        <row r="34">
          <cell r="A34" t="str">
            <v>Investments Govt Securities</v>
          </cell>
        </row>
      </sheetData>
      <sheetData sheetId="5862">
        <row r="34">
          <cell r="A34" t="str">
            <v>Investments Govt Securities</v>
          </cell>
        </row>
      </sheetData>
      <sheetData sheetId="5863">
        <row r="34">
          <cell r="A34" t="str">
            <v>Investments Govt Securities</v>
          </cell>
        </row>
      </sheetData>
      <sheetData sheetId="5864">
        <row r="34">
          <cell r="A34" t="str">
            <v>Investments Govt Securities</v>
          </cell>
        </row>
      </sheetData>
      <sheetData sheetId="5865">
        <row r="34">
          <cell r="A34" t="str">
            <v>Investments Govt Securities</v>
          </cell>
        </row>
      </sheetData>
      <sheetData sheetId="5866">
        <row r="34">
          <cell r="A34" t="str">
            <v>Investments Govt Securities</v>
          </cell>
        </row>
      </sheetData>
      <sheetData sheetId="5867">
        <row r="34">
          <cell r="A34" t="str">
            <v>Investments Govt Securities</v>
          </cell>
        </row>
      </sheetData>
      <sheetData sheetId="5868">
        <row r="34">
          <cell r="A34" t="str">
            <v>Investments Govt Securities</v>
          </cell>
        </row>
      </sheetData>
      <sheetData sheetId="5869">
        <row r="34">
          <cell r="A34" t="str">
            <v>Investments Govt Securities</v>
          </cell>
        </row>
      </sheetData>
      <sheetData sheetId="5870">
        <row r="34">
          <cell r="A34" t="str">
            <v>Investments Govt Securities</v>
          </cell>
        </row>
      </sheetData>
      <sheetData sheetId="5871">
        <row r="34">
          <cell r="A34" t="str">
            <v>Investments Govt Securities</v>
          </cell>
        </row>
      </sheetData>
      <sheetData sheetId="5872">
        <row r="34">
          <cell r="A34" t="str">
            <v>Investments Govt Securities</v>
          </cell>
        </row>
      </sheetData>
      <sheetData sheetId="5873">
        <row r="34">
          <cell r="A34" t="str">
            <v>Investments Govt Securities</v>
          </cell>
        </row>
      </sheetData>
      <sheetData sheetId="5874">
        <row r="34">
          <cell r="A34" t="str">
            <v>Investments Govt Securities</v>
          </cell>
        </row>
      </sheetData>
      <sheetData sheetId="5875">
        <row r="34">
          <cell r="A34" t="str">
            <v>Investments Govt Securities</v>
          </cell>
        </row>
      </sheetData>
      <sheetData sheetId="5876">
        <row r="34">
          <cell r="A34" t="str">
            <v>Investments Govt Securities</v>
          </cell>
        </row>
      </sheetData>
      <sheetData sheetId="5877">
        <row r="34">
          <cell r="A34" t="str">
            <v>Investments Govt Securities</v>
          </cell>
        </row>
      </sheetData>
      <sheetData sheetId="5878">
        <row r="34">
          <cell r="A34" t="str">
            <v>Investments Govt Securities</v>
          </cell>
        </row>
      </sheetData>
      <sheetData sheetId="5879">
        <row r="34">
          <cell r="A34" t="str">
            <v>Investments Govt Securities</v>
          </cell>
        </row>
      </sheetData>
      <sheetData sheetId="5880">
        <row r="34">
          <cell r="A34" t="str">
            <v>Investments Govt Securities</v>
          </cell>
        </row>
      </sheetData>
      <sheetData sheetId="5881">
        <row r="34">
          <cell r="A34" t="str">
            <v>Investments Govt Securities</v>
          </cell>
        </row>
      </sheetData>
      <sheetData sheetId="5882">
        <row r="34">
          <cell r="A34" t="str">
            <v>Investments Govt Securities</v>
          </cell>
        </row>
      </sheetData>
      <sheetData sheetId="5883">
        <row r="34">
          <cell r="A34" t="str">
            <v>Investments Govt Securities</v>
          </cell>
        </row>
      </sheetData>
      <sheetData sheetId="5884">
        <row r="34">
          <cell r="A34" t="str">
            <v>Investments Govt Securities</v>
          </cell>
        </row>
      </sheetData>
      <sheetData sheetId="5885">
        <row r="34">
          <cell r="A34" t="str">
            <v>Investments Govt Securities</v>
          </cell>
        </row>
      </sheetData>
      <sheetData sheetId="5886">
        <row r="34">
          <cell r="A34" t="str">
            <v>Investments Govt Securities</v>
          </cell>
        </row>
      </sheetData>
      <sheetData sheetId="5887">
        <row r="34">
          <cell r="A34" t="str">
            <v>Investments Govt Securities</v>
          </cell>
        </row>
      </sheetData>
      <sheetData sheetId="5888">
        <row r="34">
          <cell r="A34" t="str">
            <v>Investments Govt Securities</v>
          </cell>
        </row>
      </sheetData>
      <sheetData sheetId="5889">
        <row r="34">
          <cell r="A34" t="str">
            <v>Investments Govt Securities</v>
          </cell>
        </row>
      </sheetData>
      <sheetData sheetId="5890">
        <row r="34">
          <cell r="A34" t="str">
            <v>Investments Govt Securities</v>
          </cell>
        </row>
      </sheetData>
      <sheetData sheetId="5891">
        <row r="34">
          <cell r="A34" t="str">
            <v>Investments Govt Securities</v>
          </cell>
        </row>
      </sheetData>
      <sheetData sheetId="5892">
        <row r="34">
          <cell r="A34" t="str">
            <v>Investments Govt Securities</v>
          </cell>
        </row>
      </sheetData>
      <sheetData sheetId="5893">
        <row r="34">
          <cell r="A34" t="str">
            <v>Investments Govt Securities</v>
          </cell>
        </row>
      </sheetData>
      <sheetData sheetId="5894">
        <row r="34">
          <cell r="A34" t="str">
            <v>Investments Govt Securities</v>
          </cell>
        </row>
      </sheetData>
      <sheetData sheetId="5895">
        <row r="34">
          <cell r="A34" t="str">
            <v>Investments Govt Securities</v>
          </cell>
        </row>
      </sheetData>
      <sheetData sheetId="5896">
        <row r="34">
          <cell r="A34" t="str">
            <v>Investments Govt Securities</v>
          </cell>
        </row>
      </sheetData>
      <sheetData sheetId="5897">
        <row r="34">
          <cell r="A34" t="str">
            <v>Investments Govt Securities</v>
          </cell>
        </row>
      </sheetData>
      <sheetData sheetId="5898">
        <row r="34">
          <cell r="A34" t="str">
            <v>Investments Govt Securities</v>
          </cell>
        </row>
      </sheetData>
      <sheetData sheetId="5899">
        <row r="34">
          <cell r="A34" t="str">
            <v>Investments Govt Securities</v>
          </cell>
        </row>
      </sheetData>
      <sheetData sheetId="5900">
        <row r="34">
          <cell r="A34" t="str">
            <v>Investments Govt Securities</v>
          </cell>
        </row>
      </sheetData>
      <sheetData sheetId="5901">
        <row r="34">
          <cell r="A34" t="str">
            <v>Investments Govt Securities</v>
          </cell>
        </row>
      </sheetData>
      <sheetData sheetId="5902">
        <row r="34">
          <cell r="A34" t="str">
            <v>Investments Govt Securities</v>
          </cell>
        </row>
      </sheetData>
      <sheetData sheetId="5903">
        <row r="34">
          <cell r="A34" t="str">
            <v>Investments Govt Securities</v>
          </cell>
        </row>
      </sheetData>
      <sheetData sheetId="5904">
        <row r="34">
          <cell r="A34" t="str">
            <v>Investments Govt Securities</v>
          </cell>
        </row>
      </sheetData>
      <sheetData sheetId="5905">
        <row r="34">
          <cell r="A34" t="str">
            <v>Investments Govt Securities</v>
          </cell>
        </row>
      </sheetData>
      <sheetData sheetId="5906">
        <row r="34">
          <cell r="A34" t="str">
            <v>Investments Govt Securities</v>
          </cell>
        </row>
      </sheetData>
      <sheetData sheetId="5907">
        <row r="34">
          <cell r="A34" t="str">
            <v>Investments Govt Securities</v>
          </cell>
        </row>
      </sheetData>
      <sheetData sheetId="5908">
        <row r="34">
          <cell r="A34" t="str">
            <v>Investments Govt Securities</v>
          </cell>
        </row>
      </sheetData>
      <sheetData sheetId="5909"/>
      <sheetData sheetId="5910">
        <row r="34">
          <cell r="A34" t="str">
            <v>Investments Govt Securities</v>
          </cell>
        </row>
      </sheetData>
      <sheetData sheetId="5911">
        <row r="34">
          <cell r="A34" t="str">
            <v>Investments Govt Securities</v>
          </cell>
        </row>
      </sheetData>
      <sheetData sheetId="5912">
        <row r="34">
          <cell r="A34" t="str">
            <v>Investments Govt Securities</v>
          </cell>
        </row>
      </sheetData>
      <sheetData sheetId="5913">
        <row r="34">
          <cell r="A34" t="str">
            <v>Investments Govt Securities</v>
          </cell>
        </row>
      </sheetData>
      <sheetData sheetId="5914"/>
      <sheetData sheetId="5915">
        <row r="34">
          <cell r="A34" t="str">
            <v>Investments Govt Securities</v>
          </cell>
        </row>
      </sheetData>
      <sheetData sheetId="5916">
        <row r="34">
          <cell r="A34" t="str">
            <v>Investments Govt Securities</v>
          </cell>
        </row>
      </sheetData>
      <sheetData sheetId="5917">
        <row r="34">
          <cell r="A34" t="str">
            <v>Investments Govt Securities</v>
          </cell>
        </row>
      </sheetData>
      <sheetData sheetId="5918" refreshError="1"/>
      <sheetData sheetId="5919"/>
      <sheetData sheetId="5920" refreshError="1"/>
      <sheetData sheetId="5921" refreshError="1"/>
      <sheetData sheetId="5922" refreshError="1"/>
      <sheetData sheetId="5923" refreshError="1"/>
      <sheetData sheetId="5924" refreshError="1"/>
      <sheetData sheetId="5925"/>
      <sheetData sheetId="5926" refreshError="1"/>
      <sheetData sheetId="5927" refreshError="1"/>
      <sheetData sheetId="5928"/>
      <sheetData sheetId="5929"/>
      <sheetData sheetId="5930" refreshError="1"/>
      <sheetData sheetId="5931" refreshError="1"/>
      <sheetData sheetId="5932"/>
      <sheetData sheetId="5933"/>
      <sheetData sheetId="5934"/>
      <sheetData sheetId="593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ringing Section"/>
      <sheetName val="Book"/>
      <sheetName val="Plan"/>
      <sheetName val="Foundation"/>
      <sheetName val="Sheet3"/>
      <sheetName val="Sheet2"/>
      <sheetName val="ROW"/>
      <sheetName val="Erection"/>
      <sheetName val="Summary"/>
      <sheetName val="Summary."/>
      <sheetName val="Micro_Fdn"/>
      <sheetName val="ERE Micro"/>
      <sheetName val="Sheet1"/>
      <sheetName val="Stringing"/>
      <sheetName val="STR Micro"/>
      <sheetName val="Gangs details"/>
      <sheetName val="Streach Readiness"/>
      <sheetName val="VC"/>
      <sheetName val="L3"/>
      <sheetName val="Sheet6"/>
      <sheetName val="Sheet5"/>
      <sheetName val="BO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shiva shakti"/>
      <sheetName val="Alok Construction"/>
      <sheetName val="Jai Gurudev(SK Singh)"/>
      <sheetName val="Jai gurudev (SK Singh)"/>
      <sheetName val="Lalji"/>
      <sheetName val="Siddharth"/>
      <sheetName val="Shaurya"/>
      <sheetName val="Shiv Kripa"/>
      <sheetName val="Brijesh Mishra"/>
      <sheetName val="Abhikalp Infratech"/>
      <sheetName val="Prabha Construction"/>
      <sheetName val="Rajesh Singh"/>
      <sheetName val="AK construction"/>
      <sheetName val="Jitendra Construction "/>
      <sheetName val="Ichchashakti Construction"/>
      <sheetName val="Om Shanti Construction"/>
      <sheetName val="Krishna enterprises"/>
      <sheetName val="Rajesh  Mishra"/>
      <sheetName val="Dhaka Construction"/>
      <sheetName val="Purvanchal Construction"/>
      <sheetName val="Vimal Singh &amp; Co"/>
      <sheetName val="Arun Kumar Singh"/>
      <sheetName val="Prashant Enterprises"/>
      <sheetName val="Sweta &amp; Nandu Construction "/>
      <sheetName val="Om Jay Jay Construction "/>
      <sheetName val="Maa Vaishnav Tiles "/>
      <sheetName val="Giriraj Construction"/>
      <sheetName val="INDRAJ Construction"/>
      <sheetName val="samadhan manpower"/>
      <sheetName val="Basudeo Mahto"/>
      <sheetName val="Binod Mahto"/>
      <sheetName val="Bandhan Mahto"/>
      <sheetName val="AMIT"/>
      <sheetName val="AMARJIT KUMAR"/>
      <sheetName val="Jayant Kumar"/>
      <sheetName val="Uttam Yadav"/>
      <sheetName val="Ajit Singh"/>
      <sheetName val="Rajeev Singh"/>
      <sheetName val="J N Mahto"/>
      <sheetName val="Brijesh Mishra (Erection)"/>
      <sheetName val="Tulsi Mahto"/>
      <sheetName val="KUMARI RINA PATEL (Tulsi)"/>
      <sheetName val="Murari Yadav"/>
      <sheetName val="Rajiv Kumar Jaiswal"/>
      <sheetName val="Sanjay Kumar"/>
      <sheetName val="Subodh Singh"/>
      <sheetName val="Sunil Kumar Tudu"/>
      <sheetName val="Prahalad Singh"/>
      <sheetName val="Meghlal Mahto"/>
      <sheetName val="Vistron Enterprise"/>
      <sheetName val="Vimal Singh &amp; Co."/>
      <sheetName val="Jagarnath Mahto"/>
      <sheetName val="Bhola Mahto"/>
      <sheetName val="Man Enterprises"/>
      <sheetName val="Motilal Mahto"/>
      <sheetName val="Tej Narayan Singh"/>
      <sheetName val="Deglal Mahto"/>
      <sheetName val="DEVI CONSTRUCTION"/>
      <sheetName val="Harichandar Yadav"/>
      <sheetName val="KANCHAN SINGH"/>
      <sheetName val="MANOJ KUMAR"/>
      <sheetName val="Fouzi Ratto Construction co "/>
      <sheetName val="Maa Mundeshwari"/>
      <sheetName val="Dolly Kumari"/>
      <sheetName val="Maa Mundeshwari (2)"/>
      <sheetName val="PAVAN KUMAR MAHTO"/>
      <sheetName val="SANTOSH KUMAR"/>
      <sheetName val="SHIV MANGAL SINGH"/>
      <sheetName val="Hira Lal"/>
      <sheetName val="Om parakash"/>
      <sheetName val="SACHIDANAND SINGH"/>
      <sheetName val="PRITAM KUMAR"/>
      <sheetName val="Vinod Kumar Mahto"/>
      <sheetName val="Rajkumar Singh"/>
      <sheetName val="DHEERENDAR SINGH"/>
      <sheetName val="Maa Mundeshwari (Str)"/>
      <sheetName val="MD ALAM"/>
      <sheetName val="Tarzen Engineering"/>
      <sheetName val="Mohd.Haider Ali"/>
      <sheetName val="Jai Mata Di"/>
      <sheetName val="Amba Enterprises"/>
      <sheetName val="Sudama Singh"/>
      <sheetName val="Rajesh Maurya"/>
      <sheetName val="SANTOSH KUMAR YADAV"/>
      <sheetName val="M.D.C.C"/>
      <sheetName val="Ajay Ohja"/>
      <sheetName val="FDn Wet"/>
      <sheetName val="Tower Erection"/>
      <sheetName val="shiva_shakti"/>
      <sheetName val="Alok_Construction"/>
      <sheetName val="Jai_Gurudev(SK_Singh)"/>
      <sheetName val="Jai_gurudev_(SK_Singh)"/>
      <sheetName val="Shiv_Kripa"/>
      <sheetName val="Brijesh_Mishra"/>
      <sheetName val="Abhikalp_Infratech"/>
      <sheetName val="Prabha_Construction"/>
      <sheetName val="Rajesh_Singh"/>
      <sheetName val="AK_construction"/>
      <sheetName val="Jitendra_Construction_"/>
      <sheetName val="Ichchashakti_Construction"/>
      <sheetName val="Om_Shanti_Construction"/>
      <sheetName val="Krishna_enterprises"/>
      <sheetName val="Rajesh__Mishra"/>
      <sheetName val="Dhaka_Construction"/>
      <sheetName val="Purvanchal_Construction"/>
      <sheetName val="Vimal_Singh_&amp;_Co"/>
      <sheetName val="Arun_Kumar_Singh"/>
      <sheetName val="Prashant_Enterprises"/>
      <sheetName val="Sweta_&amp;_Nandu_Construction_"/>
      <sheetName val="Om_Jay_Jay_Construction_"/>
      <sheetName val="Maa_Vaishnav_Tiles_"/>
      <sheetName val="Giriraj_Construction"/>
      <sheetName val="INDRAJ_Construction"/>
      <sheetName val="samadhan_manpower"/>
      <sheetName val="Basudeo_Mahto"/>
      <sheetName val="Binod_Mahto"/>
      <sheetName val="Bandhan_Mahto"/>
      <sheetName val="AMARJIT_KUMAR"/>
      <sheetName val="Jayant_Kumar"/>
      <sheetName val="Uttam_Yadav"/>
      <sheetName val="Ajit_Singh"/>
      <sheetName val="Rajeev_Singh"/>
      <sheetName val="J_N_Mahto"/>
      <sheetName val="Brijesh_Mishra_(Erection)"/>
      <sheetName val="Tulsi_Mahto"/>
      <sheetName val="KUMARI_RINA_PATEL_(Tulsi)"/>
      <sheetName val="Murari_Yadav"/>
      <sheetName val="Rajiv_Kumar_Jaiswal"/>
      <sheetName val="Sanjay_Kumar"/>
      <sheetName val="Subodh_Singh"/>
      <sheetName val="Sunil_Kumar_Tudu"/>
      <sheetName val="Prahalad_Singh"/>
      <sheetName val="Meghlal_Mahto"/>
      <sheetName val="Vistron_Enterprise"/>
      <sheetName val="Vimal_Singh_&amp;_Co_"/>
      <sheetName val="Jagarnath_Mahto"/>
      <sheetName val="Bhola_Mahto"/>
      <sheetName val="Man_Enterprises"/>
      <sheetName val="Motilal_Mahto"/>
      <sheetName val="Tej_Narayan_Singh"/>
      <sheetName val="Deglal_Mahto"/>
      <sheetName val="DEVI_CONSTRUCTION"/>
      <sheetName val="Harichandar_Yadav"/>
      <sheetName val="KANCHAN_SINGH"/>
      <sheetName val="MANOJ_KUMAR"/>
      <sheetName val="Fouzi_Ratto_Construction_co_"/>
      <sheetName val="Maa_Mundeshwari"/>
      <sheetName val="Dolly_Kumari"/>
      <sheetName val="Maa_Mundeshwari_(2)"/>
      <sheetName val="PAVAN_KUMAR_MAHTO"/>
      <sheetName val="SANTOSH_KUMAR"/>
      <sheetName val="SHIV_MANGAL_SINGH"/>
      <sheetName val="Hira_Lal"/>
      <sheetName val="Om_parakash"/>
      <sheetName val="SACHIDANAND_SINGH"/>
      <sheetName val="PRITAM_KUMAR"/>
      <sheetName val="Vinod_Kumar_Mahto"/>
      <sheetName val="Rajkumar_Singh"/>
      <sheetName val="DHEERENDAR_SINGH"/>
      <sheetName val="Maa_Mundeshwari_(Str)"/>
      <sheetName val="MD_ALAM"/>
      <sheetName val="Tarzen_Engineering"/>
      <sheetName val="Mohd_Haider_Ali"/>
      <sheetName val="Jai_Mata_Di"/>
      <sheetName val="Amba_Enterprises"/>
      <sheetName val="Sudama_Singh"/>
      <sheetName val="Rajesh_Maurya"/>
      <sheetName val="SANTOSH_KUMAR_YADAV"/>
      <sheetName val="M_D_C_C"/>
      <sheetName val="Ajay_Ohja"/>
      <sheetName val="FDn_Wet"/>
      <sheetName val="Tower_Er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5">
          <cell r="D5" t="str">
            <v>Excavation</v>
          </cell>
          <cell r="E5" t="str">
            <v>M20</v>
          </cell>
          <cell r="F5" t="str">
            <v>M10</v>
          </cell>
          <cell r="G5" t="str">
            <v>Rebar</v>
          </cell>
          <cell r="H5" t="str">
            <v>Stub</v>
          </cell>
        </row>
        <row r="6">
          <cell r="D6" t="str">
            <v>in CuM</v>
          </cell>
          <cell r="E6" t="str">
            <v>in CuM</v>
          </cell>
          <cell r="F6" t="str">
            <v>in CuM</v>
          </cell>
          <cell r="G6" t="str">
            <v>in MT</v>
          </cell>
          <cell r="H6" t="str">
            <v>in MT</v>
          </cell>
        </row>
        <row r="7">
          <cell r="C7" t="str">
            <v>DA+00</v>
          </cell>
          <cell r="D7">
            <v>635.98080000000004</v>
          </cell>
          <cell r="E7">
            <v>85.01</v>
          </cell>
          <cell r="F7">
            <v>9.74</v>
          </cell>
          <cell r="G7">
            <v>6.8959999999999999</v>
          </cell>
          <cell r="H7">
            <v>1.583</v>
          </cell>
        </row>
        <row r="8">
          <cell r="C8" t="str">
            <v>DA+03</v>
          </cell>
          <cell r="D8">
            <v>658.89720000000011</v>
          </cell>
          <cell r="E8">
            <v>88.47</v>
          </cell>
          <cell r="F8">
            <v>10.11</v>
          </cell>
          <cell r="G8">
            <v>7.4480000000000004</v>
          </cell>
          <cell r="H8">
            <v>1.583</v>
          </cell>
        </row>
        <row r="9">
          <cell r="C9" t="str">
            <v>DA+06</v>
          </cell>
          <cell r="D9">
            <v>658.89720000000011</v>
          </cell>
          <cell r="E9">
            <v>88.47</v>
          </cell>
          <cell r="F9">
            <v>10.11</v>
          </cell>
          <cell r="G9">
            <v>7.4480000000000004</v>
          </cell>
          <cell r="H9">
            <v>1.583</v>
          </cell>
        </row>
        <row r="10">
          <cell r="C10" t="str">
            <v>DA+09</v>
          </cell>
          <cell r="D10">
            <v>658.89720000000011</v>
          </cell>
          <cell r="E10">
            <v>88.47</v>
          </cell>
          <cell r="F10">
            <v>10.11</v>
          </cell>
          <cell r="G10">
            <v>7.4480000000000004</v>
          </cell>
          <cell r="H10">
            <v>1.583</v>
          </cell>
        </row>
        <row r="11">
          <cell r="C11" t="str">
            <v>DA+18</v>
          </cell>
          <cell r="D11">
            <v>693.12</v>
          </cell>
          <cell r="E11">
            <v>93.67</v>
          </cell>
          <cell r="F11">
            <v>10.66</v>
          </cell>
          <cell r="G11">
            <v>7.843</v>
          </cell>
          <cell r="H11">
            <v>1.86</v>
          </cell>
        </row>
        <row r="12">
          <cell r="C12" t="str">
            <v>DB+00</v>
          </cell>
          <cell r="D12">
            <v>1188.0299999999997</v>
          </cell>
          <cell r="E12">
            <v>180.8</v>
          </cell>
          <cell r="F12">
            <v>18.62</v>
          </cell>
          <cell r="G12">
            <v>20.195</v>
          </cell>
          <cell r="H12">
            <v>2.9249999999999998</v>
          </cell>
        </row>
        <row r="13">
          <cell r="C13" t="str">
            <v>DB+03</v>
          </cell>
          <cell r="D13">
            <v>1212.0300000000002</v>
          </cell>
          <cell r="E13">
            <v>198.73</v>
          </cell>
          <cell r="F13">
            <v>19.010000000000002</v>
          </cell>
          <cell r="G13">
            <v>19.640999999999998</v>
          </cell>
          <cell r="H13">
            <v>2.9249999999999998</v>
          </cell>
        </row>
        <row r="14">
          <cell r="C14" t="str">
            <v>DB+06</v>
          </cell>
          <cell r="D14">
            <v>1212.0300000000002</v>
          </cell>
          <cell r="E14">
            <v>198.73</v>
          </cell>
          <cell r="F14">
            <v>19.010000000000002</v>
          </cell>
          <cell r="G14">
            <v>19.640999999999998</v>
          </cell>
          <cell r="H14">
            <v>2.9249999999999998</v>
          </cell>
        </row>
        <row r="15">
          <cell r="C15" t="str">
            <v>DB+09</v>
          </cell>
          <cell r="D15">
            <v>1212.0300000000002</v>
          </cell>
          <cell r="E15">
            <v>198.73</v>
          </cell>
          <cell r="F15">
            <v>19.010000000000002</v>
          </cell>
          <cell r="G15">
            <v>19.640999999999998</v>
          </cell>
          <cell r="H15">
            <v>2.9249999999999998</v>
          </cell>
        </row>
        <row r="16">
          <cell r="C16" t="str">
            <v>DC+00</v>
          </cell>
          <cell r="D16">
            <v>1430.9567999999999</v>
          </cell>
          <cell r="E16">
            <v>238.81</v>
          </cell>
          <cell r="F16">
            <v>22.57</v>
          </cell>
          <cell r="G16">
            <v>24.905999999999999</v>
          </cell>
          <cell r="H16">
            <v>3.3730000000000002</v>
          </cell>
        </row>
        <row r="17">
          <cell r="C17" t="str">
            <v>DC+03</v>
          </cell>
          <cell r="D17">
            <v>1446.7248000000002</v>
          </cell>
          <cell r="E17">
            <v>241.88</v>
          </cell>
          <cell r="F17">
            <v>22.82</v>
          </cell>
          <cell r="G17">
            <v>25.428000000000001</v>
          </cell>
          <cell r="H17">
            <v>3.3730000000000002</v>
          </cell>
        </row>
        <row r="18">
          <cell r="C18" t="str">
            <v>DC+06</v>
          </cell>
          <cell r="D18">
            <v>1446.7248000000002</v>
          </cell>
          <cell r="E18">
            <v>241.88</v>
          </cell>
          <cell r="F18">
            <v>22.82</v>
          </cell>
          <cell r="G18">
            <v>25.428000000000001</v>
          </cell>
          <cell r="H18">
            <v>3.3730000000000002</v>
          </cell>
        </row>
        <row r="19">
          <cell r="C19" t="str">
            <v>DC+09</v>
          </cell>
          <cell r="D19">
            <v>1446.7248000000002</v>
          </cell>
          <cell r="E19">
            <v>241.88</v>
          </cell>
          <cell r="F19">
            <v>22.82</v>
          </cell>
          <cell r="G19">
            <v>25.428000000000001</v>
          </cell>
          <cell r="H19">
            <v>3.3730000000000002</v>
          </cell>
        </row>
        <row r="20">
          <cell r="C20" t="str">
            <v>DD+00</v>
          </cell>
          <cell r="D20">
            <v>1598.8901879999996</v>
          </cell>
          <cell r="E20">
            <v>297.86</v>
          </cell>
          <cell r="F20">
            <v>25.28</v>
          </cell>
          <cell r="G20">
            <v>27.158000000000001</v>
          </cell>
          <cell r="H20">
            <v>3.669</v>
          </cell>
        </row>
        <row r="21">
          <cell r="C21" t="str">
            <v>DD+03</v>
          </cell>
          <cell r="D21">
            <v>1601.1072119999999</v>
          </cell>
          <cell r="E21">
            <v>303.95999999999998</v>
          </cell>
          <cell r="F21">
            <v>25.32</v>
          </cell>
          <cell r="G21">
            <v>27.305</v>
          </cell>
          <cell r="H21">
            <v>3.669</v>
          </cell>
        </row>
        <row r="22">
          <cell r="C22" t="str">
            <v>DD+06</v>
          </cell>
          <cell r="D22">
            <v>1601.1072119999999</v>
          </cell>
          <cell r="E22">
            <v>303.95999999999998</v>
          </cell>
          <cell r="F22">
            <v>25.32</v>
          </cell>
          <cell r="G22">
            <v>27.305</v>
          </cell>
          <cell r="H22">
            <v>3.669</v>
          </cell>
        </row>
        <row r="23">
          <cell r="C23" t="str">
            <v>DD+09</v>
          </cell>
          <cell r="D23">
            <v>1601.1072119999999</v>
          </cell>
          <cell r="E23">
            <v>303.95999999999998</v>
          </cell>
          <cell r="F23">
            <v>25.32</v>
          </cell>
          <cell r="G23">
            <v>27.305</v>
          </cell>
          <cell r="H23">
            <v>3.669</v>
          </cell>
        </row>
        <row r="24">
          <cell r="C24" t="str">
            <v>DD+25</v>
          </cell>
          <cell r="D24">
            <v>1644.9271680000002</v>
          </cell>
          <cell r="E24">
            <v>293.32</v>
          </cell>
          <cell r="F24">
            <v>26.04</v>
          </cell>
          <cell r="G24">
            <v>33.130000000000003</v>
          </cell>
          <cell r="H24">
            <v>4.05</v>
          </cell>
        </row>
        <row r="25">
          <cell r="C25" t="str">
            <v>DD+09(FS)</v>
          </cell>
          <cell r="D25">
            <v>2128.7491320000004</v>
          </cell>
          <cell r="E25">
            <v>404.62</v>
          </cell>
          <cell r="F25">
            <v>33.9</v>
          </cell>
          <cell r="G25">
            <v>35.247</v>
          </cell>
          <cell r="H25">
            <v>3.669</v>
          </cell>
        </row>
        <row r="26">
          <cell r="C26" t="str">
            <v>DD+00(PS)</v>
          </cell>
          <cell r="D26">
            <v>1859.731</v>
          </cell>
          <cell r="E26">
            <v>346.73</v>
          </cell>
          <cell r="F26">
            <v>29.52</v>
          </cell>
          <cell r="G26">
            <v>31.315000000000001</v>
          </cell>
          <cell r="H26">
            <v>3.669</v>
          </cell>
        </row>
      </sheetData>
      <sheetData sheetId="88">
        <row r="5">
          <cell r="D5" t="str">
            <v>Weight in MT</v>
          </cell>
        </row>
        <row r="6">
          <cell r="C6" t="str">
            <v>DA+00</v>
          </cell>
          <cell r="D6">
            <v>51.286999999999999</v>
          </cell>
          <cell r="K6" t="str">
            <v>DA+00</v>
          </cell>
          <cell r="L6">
            <v>4492</v>
          </cell>
          <cell r="M6">
            <v>4267</v>
          </cell>
        </row>
        <row r="7">
          <cell r="C7" t="str">
            <v>DA+03</v>
          </cell>
          <cell r="D7">
            <v>53.308999999999997</v>
          </cell>
          <cell r="K7" t="str">
            <v>DA+03</v>
          </cell>
          <cell r="L7">
            <v>4600</v>
          </cell>
          <cell r="M7">
            <v>4370</v>
          </cell>
        </row>
        <row r="8">
          <cell r="C8" t="str">
            <v>DA+06</v>
          </cell>
          <cell r="D8">
            <v>59.84</v>
          </cell>
          <cell r="K8" t="str">
            <v>DA+06</v>
          </cell>
          <cell r="L8">
            <v>5716</v>
          </cell>
          <cell r="M8">
            <v>5430</v>
          </cell>
        </row>
        <row r="9">
          <cell r="C9" t="str">
            <v>DA+09</v>
          </cell>
          <cell r="D9">
            <v>62.002000000000002</v>
          </cell>
          <cell r="K9" t="str">
            <v>DA+09</v>
          </cell>
          <cell r="L9">
            <v>5946</v>
          </cell>
          <cell r="M9">
            <v>5649</v>
          </cell>
        </row>
        <row r="10">
          <cell r="C10" t="str">
            <v>DA+18</v>
          </cell>
          <cell r="D10">
            <v>74.963999999999999</v>
          </cell>
          <cell r="K10" t="str">
            <v>DB+00</v>
          </cell>
          <cell r="L10">
            <v>5838</v>
          </cell>
          <cell r="M10">
            <v>5546</v>
          </cell>
        </row>
        <row r="11">
          <cell r="C11" t="str">
            <v>DB+00</v>
          </cell>
          <cell r="D11">
            <v>99.067999999999998</v>
          </cell>
          <cell r="K11" t="str">
            <v>DB+03</v>
          </cell>
          <cell r="L11">
            <v>5504</v>
          </cell>
          <cell r="M11">
            <v>5229</v>
          </cell>
        </row>
        <row r="12">
          <cell r="C12" t="str">
            <v>DB+03</v>
          </cell>
          <cell r="D12">
            <v>102.041</v>
          </cell>
          <cell r="K12" t="str">
            <v>DB+06</v>
          </cell>
          <cell r="L12">
            <v>7804</v>
          </cell>
          <cell r="M12">
            <v>7414</v>
          </cell>
        </row>
        <row r="13">
          <cell r="C13" t="str">
            <v>DB+06</v>
          </cell>
          <cell r="D13">
            <v>114.8</v>
          </cell>
          <cell r="K13" t="str">
            <v>DB+09</v>
          </cell>
          <cell r="L13">
            <v>8200</v>
          </cell>
          <cell r="M13">
            <v>7790</v>
          </cell>
        </row>
        <row r="14">
          <cell r="C14" t="str">
            <v>DB+09</v>
          </cell>
          <cell r="D14">
            <v>118.46299999999999</v>
          </cell>
          <cell r="K14" t="str">
            <v>DC+00</v>
          </cell>
          <cell r="L14">
            <v>6382</v>
          </cell>
          <cell r="M14">
            <v>6063</v>
          </cell>
        </row>
        <row r="15">
          <cell r="C15" t="str">
            <v>DC+00</v>
          </cell>
          <cell r="D15">
            <v>108.666</v>
          </cell>
          <cell r="K15" t="str">
            <v>DC+03</v>
          </cell>
          <cell r="L15">
            <v>6318</v>
          </cell>
          <cell r="M15">
            <v>6002</v>
          </cell>
        </row>
        <row r="16">
          <cell r="C16" t="str">
            <v>DC+03</v>
          </cell>
          <cell r="D16">
            <v>112.152</v>
          </cell>
          <cell r="K16" t="str">
            <v>DC+06</v>
          </cell>
          <cell r="L16">
            <v>7962</v>
          </cell>
          <cell r="M16">
            <v>7564</v>
          </cell>
        </row>
        <row r="17">
          <cell r="C17" t="str">
            <v>DC+06</v>
          </cell>
          <cell r="D17">
            <v>126.854</v>
          </cell>
          <cell r="K17" t="str">
            <v>DC+09</v>
          </cell>
          <cell r="L17">
            <v>8470</v>
          </cell>
          <cell r="M17">
            <v>8047</v>
          </cell>
        </row>
        <row r="18">
          <cell r="C18" t="str">
            <v>DC+09</v>
          </cell>
          <cell r="D18">
            <v>132.58799999999999</v>
          </cell>
          <cell r="K18" t="str">
            <v>DD+00</v>
          </cell>
          <cell r="L18">
            <v>7203</v>
          </cell>
          <cell r="M18">
            <v>6843</v>
          </cell>
        </row>
        <row r="19">
          <cell r="C19" t="str">
            <v>DD+00</v>
          </cell>
          <cell r="D19">
            <v>109.69</v>
          </cell>
          <cell r="K19" t="str">
            <v>DD+03</v>
          </cell>
          <cell r="L19">
            <v>7017</v>
          </cell>
          <cell r="M19">
            <v>6666</v>
          </cell>
        </row>
        <row r="20">
          <cell r="C20" t="str">
            <v>DD+03</v>
          </cell>
          <cell r="D20">
            <v>113.84</v>
          </cell>
          <cell r="K20" t="str">
            <v>DD+06</v>
          </cell>
          <cell r="L20">
            <v>9579</v>
          </cell>
          <cell r="M20">
            <v>9100</v>
          </cell>
        </row>
        <row r="21">
          <cell r="C21" t="str">
            <v>DD+06</v>
          </cell>
          <cell r="D21">
            <v>130.702</v>
          </cell>
          <cell r="K21" t="str">
            <v>DD+09</v>
          </cell>
          <cell r="L21">
            <v>10219</v>
          </cell>
          <cell r="M21">
            <v>9708</v>
          </cell>
        </row>
        <row r="22">
          <cell r="C22" t="str">
            <v>DD+09</v>
          </cell>
          <cell r="D22">
            <v>136.261</v>
          </cell>
          <cell r="K22" t="str">
            <v>DD+25</v>
          </cell>
          <cell r="L22">
            <v>10954</v>
          </cell>
          <cell r="M22">
            <v>10406</v>
          </cell>
        </row>
        <row r="23">
          <cell r="C23" t="str">
            <v>DD+25</v>
          </cell>
          <cell r="D23">
            <v>207.54300000000001</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5">
          <cell r="D5" t="str">
            <v>Excavation</v>
          </cell>
        </row>
      </sheetData>
      <sheetData sheetId="172">
        <row r="5">
          <cell r="D5" t="str">
            <v>Weight in MT</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GWC"/>
      <sheetName val="NWC"/>
      <sheetName val="Sheet1"/>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2"/>
      <sheetName val="PKS"/>
      <sheetName val="Discount"/>
      <sheetName val="summary"/>
      <sheetName val="except wiring"/>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Paramtr"/>
      <sheetName val="#REF"/>
      <sheetName val="main1"/>
      <sheetName val="RATE-ANAY."/>
      <sheetName val="REVENUES &amp; BS"/>
      <sheetName val="Fdn"/>
      <sheetName val="EXIS-COMBINED"/>
      <sheetName val="Sheet1"/>
      <sheetName val="Break up Sheet"/>
      <sheetName val="sq ftg detail"/>
      <sheetName val="lookup"/>
      <sheetName val="Set"/>
      <sheetName val="CFForecast detail"/>
      <sheetName val="Boiler&amp;TG"/>
      <sheetName val="Basic"/>
      <sheetName val="Conc-BP"/>
      <sheetName val="Forces"/>
      <sheetName val="Analysis"/>
      <sheetName val="Actuals"/>
      <sheetName val="Basis"/>
      <sheetName val="beam-reinft-IIInd floor"/>
      <sheetName val="Discount Rate "/>
      <sheetName val="beam-reinft-machine rm"/>
      <sheetName val="SALIENT"/>
      <sheetName val="Fill this out first..."/>
      <sheetName val="VCH-SLC"/>
      <sheetName val="Supplier"/>
      <sheetName val="except_wiring3"/>
      <sheetName val="wiring&amp;ltg_3"/>
      <sheetName val="Annexure-1_3"/>
      <sheetName val="220KV_CS3"/>
      <sheetName val="3BPA00132-5-3_W_plan_HVPNL3"/>
      <sheetName val="2B_for_Sub_Station_F_I_3"/>
      <sheetName val="DETAILED__BOQ3"/>
      <sheetName val="C-5"/>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grid"/>
      <sheetName val="bs BP 04 SA"/>
      <sheetName val="Codes"/>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COST"/>
      <sheetName val="Def"/>
      <sheetName val="B Sheetbajaj"/>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Schedule 1"/>
      <sheetName val="Schedule 2"/>
      <sheetName val="Design"/>
      <sheetName val="PL"/>
    </sheetNames>
    <sheetDataSet>
      <sheetData sheetId="0" refreshError="1">
        <row r="3">
          <cell r="B3">
            <v>1.16777</v>
          </cell>
        </row>
        <row r="6">
          <cell r="B6">
            <v>1</v>
          </cell>
        </row>
      </sheetData>
      <sheetData sheetId="1" refreshError="1"/>
      <sheetData sheetId="2" refreshError="1"/>
      <sheetData sheetId="3" refreshError="1"/>
      <sheetData sheetId="4"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ily members,  dependants"/>
      <sheetName val="FAMILY TEXT"/>
      <sheetName val="Sheet1"/>
    </sheetNames>
    <sheetDataSet>
      <sheetData sheetId="0" refreshError="1"/>
      <sheetData sheetId="1" refreshError="1">
        <row r="2">
          <cell r="D2" t="str">
            <v>M</v>
          </cell>
        </row>
        <row r="3">
          <cell r="D3" t="str">
            <v>F</v>
          </cell>
        </row>
      </sheetData>
      <sheetData sheetId="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Summary"/>
      <sheetName val="Misc"/>
      <sheetName val="formwork"/>
      <sheetName val="Sum"/>
      <sheetName val="Material"/>
      <sheetName val="user charges-BKS"/>
      <sheetName val="P&amp;E"/>
      <sheetName val="DIESEL"/>
      <sheetName val="DESIGN MIX"/>
      <sheetName val="Estimation"/>
      <sheetName val="Labour"/>
      <sheetName val="BASIC"/>
      <sheetName val="ANALYSIS"/>
      <sheetName val="BOQ"/>
      <sheetName val="FAMILY TEX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BOQ"/>
      <sheetName val="Furniture"/>
      <sheetName val="Major Quantities"/>
      <sheetName val="Analysis_1"/>
      <sheetName val="Basic Rates"/>
      <sheetName val="Equipment Bank"/>
      <sheetName val="RA"/>
      <sheetName val="General Analysis"/>
      <sheetName val="BSR"/>
    </sheetNames>
    <sheetDataSet>
      <sheetData sheetId="0" refreshError="1"/>
      <sheetData sheetId="1" refreshError="1"/>
      <sheetData sheetId="2" refreshError="1"/>
      <sheetData sheetId="3" refreshError="1"/>
      <sheetData sheetId="4" refreshError="1"/>
      <sheetData sheetId="5" refreshError="1">
        <row r="20">
          <cell r="C20">
            <v>258.24</v>
          </cell>
        </row>
      </sheetData>
      <sheetData sheetId="6" refreshError="1"/>
      <sheetData sheetId="7" refreshError="1"/>
      <sheetData sheetId="8" refreshError="1"/>
      <sheetData sheetId="9"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PROG_DATA"/>
      <sheetName val="upa"/>
      <sheetName val="CALC__PER_IEEE-1115_"/>
      <sheetName val="Load_duty_cycle"/>
      <sheetName val="Calc-Float_1"/>
      <sheetName val="Calc-boost_1"/>
      <sheetName val="Annexure-3_1"/>
      <sheetName val="total_-BOQ"/>
      <sheetName val="DETAILED__BOQ"/>
      <sheetName val="beam-reinft"/>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ivil Works"/>
      <sheetName val="Anl"/>
      <sheetName val="I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title"/>
      <sheetName val="Abbreviation"/>
      <sheetName val="Code"/>
      <sheetName val="CALC__PER_IEEE-1115_3"/>
      <sheetName val="Load_duty_cycle3"/>
      <sheetName val="Calc-Float_13"/>
      <sheetName val="Calc-boost_13"/>
      <sheetName val="Annexure-3_13"/>
      <sheetName val="Load_Details(B1)3"/>
      <sheetName val="2007_Calendar3"/>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Cost Rates"/>
      <sheetName val="Construction"/>
      <sheetName val="Cat A Change Control"/>
      <sheetName val="Ratios"/>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Conversion"/>
      <sheetName val="ACS(1)"/>
      <sheetName val="FAS-C(4)"/>
      <sheetName val="CCTV(old)"/>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KALK"/>
      <sheetName val="Sketch"/>
      <sheetName val="Sch-3"/>
      <sheetName val="220KV 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220Kv"/>
      <sheetName val="Timesheet"/>
      <sheetName val="DSLP"/>
      <sheetName val="PUR"/>
      <sheetName val="220 11  BS "/>
      <sheetName val="Codes"/>
      <sheetName val="FT-06-02_(2)"/>
      <sheetName val="FT-002_R0_(6)"/>
      <sheetName val="FM-05-03_(2)"/>
      <sheetName val="220_11__BS_"/>
      <sheetName val="FT-06-02_(2)3"/>
      <sheetName val="FT-002_R0_(6)3"/>
      <sheetName val="FM-05-03_(2)3"/>
      <sheetName val="FT-06-02_(2)2"/>
      <sheetName val="FT-002_R0_(6)2"/>
      <sheetName val="FM-05-03_(2)2"/>
      <sheetName val="FT-06-02_(2)1"/>
      <sheetName val="FT-002_R0_(6)1"/>
      <sheetName val="FM-05-03_(2)1"/>
      <sheetName val="Rate Analysis"/>
      <sheetName val="BalcoREVE6603"/>
      <sheetName val="220KV CS"/>
      <sheetName val="Sch-3"/>
      <sheetName val="A1-Continuous"/>
      <sheetName val="Ranges"/>
      <sheetName val="FT-06-02_(2)6"/>
      <sheetName val="FT-002_R0_(6)6"/>
      <sheetName val="FM-05-03_(2)6"/>
      <sheetName val="FT-06-02_(2)4"/>
      <sheetName val="FT-002_R0_(6)4"/>
      <sheetName val="FM-05-03_(2)4"/>
      <sheetName val="FT-06-02_(2)5"/>
      <sheetName val="FT-002_R0_(6)5"/>
      <sheetName val="FM-05-03_(2)5"/>
      <sheetName val="DELTA-H"/>
      <sheetName val="material cacus"/>
      <sheetName val="220Kv (2)"/>
      <sheetName val="purpose&amp;input"/>
      <sheetName val="loadcal"/>
      <sheetName val="Rate_Analysis"/>
      <sheetName val="PROG_DATA"/>
      <sheetName val="except wi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sheetData sheetId="59" refreshError="1"/>
      <sheetData sheetId="6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Design"/>
      <sheetName val="regions &amp; PL"/>
      <sheetName val="Material "/>
      <sheetName val="Labour &amp; Plant"/>
      <sheetName val="Voucher"/>
      <sheetName val="Analysis"/>
      <sheetName val="INPUT SHEET"/>
      <sheetName val="RES-PLANNING"/>
      <sheetName val="loadcal"/>
      <sheetName val="Wordsdata"/>
      <sheetName val="item"/>
      <sheetName val="预算"/>
      <sheetName val="Basement Budget"/>
      <sheetName val="Calendar"/>
      <sheetName val="Sales breakup"/>
      <sheetName val="Abbreviation"/>
      <sheetName val="LOCAL RATES"/>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Data Sheet"/>
      <sheetName val="Total Staff List"/>
      <sheetName val="prog-mgu"/>
      <sheetName val="공장별판관비배부"/>
      <sheetName val="title"/>
      <sheetName val="Weightage Factor"/>
      <sheetName val="Rate Analysis"/>
      <sheetName val="Dom"/>
      <sheetName val="2007 Calendar"/>
      <sheetName val="PCGIL-Pugalur-Sch"/>
      <sheetName val="Org_Chart6"/>
      <sheetName val="final_abstract1"/>
      <sheetName val="beam-reinft-IIInd_floor1"/>
      <sheetName val="labour_rates1"/>
      <sheetName val="dpc_cost1"/>
      <sheetName val="schedule_nos1"/>
      <sheetName val="Basic_Rates1"/>
      <sheetName val="OP"/>
      <sheetName val="EFP"/>
      <sheetName val="PD"/>
      <sheetName val="CD"/>
      <sheetName val="Perf"/>
      <sheetName val="Ranges"/>
      <sheetName val="Hotel Info Input"/>
      <sheetName val="220_11__BS_4"/>
      <sheetName val="DETAILED__BOQ4"/>
      <sheetName val="Mp-team 1"/>
      <sheetName val="Form 6"/>
      <sheetName val="WORKSHEET"/>
      <sheetName val="Razevig-2"/>
      <sheetName val="Ratios"/>
      <sheetName val="Basis"/>
      <sheetName val="Report1"/>
      <sheetName val="DELTA-H"/>
      <sheetName val="material cacus"/>
      <sheetName val="PROG_DATA"/>
      <sheetName val="Aoc"/>
      <sheetName val="A"/>
      <sheetName val="E1"/>
      <sheetName val="cash-flow"/>
      <sheetName val="R2"/>
      <sheetName val="lc 11"/>
      <sheetName val="lc 21"/>
      <sheetName val="Basic Rate"/>
      <sheetName val="Inputs"/>
      <sheetName val="Abs PMRL"/>
      <sheetName val="Org_Chart8"/>
      <sheetName val="220_11__BS_6"/>
      <sheetName val="DETAILED__BOQ6"/>
      <sheetName val="beam-reinft-IIInd_floor3"/>
      <sheetName val="labour_rates3"/>
      <sheetName val="final_abstract3"/>
      <sheetName val="dpc_cost3"/>
      <sheetName val="schedule_nos3"/>
      <sheetName val="Basic_Rates3"/>
      <sheetName val="Material_3"/>
      <sheetName val="Labour_&amp;_Plant3"/>
      <sheetName val="INPUT_SHEET3"/>
      <sheetName val="Basement_Budget3"/>
      <sheetName val="Sales_breakup3"/>
      <sheetName val="Total_Staff_List2"/>
      <sheetName val="Form_62"/>
      <sheetName val="HR_List-06-103"/>
      <sheetName val="LOCAL_RATES3"/>
      <sheetName val="regions_&amp;_PL3"/>
      <sheetName val="Weightage_Factor2"/>
      <sheetName val="Rate_Analysis2"/>
      <sheetName val="Material_1"/>
      <sheetName val="Labour_&amp;_Plant1"/>
      <sheetName val="INPUT_SHEET1"/>
      <sheetName val="Basement_Budget1"/>
      <sheetName val="Sales_breakup1"/>
      <sheetName val="Total_Staff_List"/>
      <sheetName val="Form_6"/>
      <sheetName val="HR_List-06-101"/>
      <sheetName val="LOCAL_RATES1"/>
      <sheetName val="regions_&amp;_PL1"/>
      <sheetName val="Weightage_Factor"/>
      <sheetName val="Rate_Analysis"/>
      <sheetName val="Org_Chart7"/>
      <sheetName val="220_11__BS_5"/>
      <sheetName val="DETAILED__BOQ5"/>
      <sheetName val="beam-reinft-IIInd_floor2"/>
      <sheetName val="labour_rates2"/>
      <sheetName val="final_abstract2"/>
      <sheetName val="dpc_cost2"/>
      <sheetName val="schedule_nos2"/>
      <sheetName val="Basic_Rates2"/>
      <sheetName val="Material_2"/>
      <sheetName val="Labour_&amp;_Plant2"/>
      <sheetName val="INPUT_SHEET2"/>
      <sheetName val="Basement_Budget2"/>
      <sheetName val="Sales_breakup2"/>
      <sheetName val="Total_Staff_List1"/>
      <sheetName val="Form_61"/>
      <sheetName val="HR_List-06-102"/>
      <sheetName val="LOCAL_RATES2"/>
      <sheetName val="regions_&amp;_PL2"/>
      <sheetName val="Weightage_Factor1"/>
      <sheetName val="Rate_Analysis1"/>
      <sheetName val="I-CO"/>
      <sheetName val="HOLIDAYS"/>
      <sheetName val="Assumptions"/>
      <sheetName val="FORM7"/>
      <sheetName val="LANGUAGE"/>
      <sheetName val="2007_Calendar"/>
      <sheetName val="CS"/>
      <sheetName val="HG"/>
      <sheetName val="Dropdown"/>
      <sheetName val="JACKWELL"/>
      <sheetName val="TBAL9697 -group wise  sdpl"/>
      <sheetName val="M.S."/>
      <sheetName val="Indices"/>
      <sheetName val="Intro."/>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Basic_Rates7"/>
      <sheetName val="Material_7"/>
      <sheetName val="Labour_&amp;_Plant7"/>
      <sheetName val="INPUT_SHEET7"/>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Org_Chart19"/>
      <sheetName val="Basic_Rates19"/>
      <sheetName val="Material_19"/>
      <sheetName val="Labour_&amp;_Plant19"/>
      <sheetName val="INPUT_SHEET19"/>
      <sheetName val="Hotel_Info_Inpu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TABLES"/>
      <sheetName val="PART_DISCOUNT"/>
      <sheetName val="Sch-1(Option-I)"/>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sheetData sheetId="51" refreshError="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sheetData sheetId="318" refreshError="1"/>
      <sheetData sheetId="319" refreshError="1"/>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row r="3">
          <cell r="A3" t="str">
            <v>ISMB 100</v>
          </cell>
        </row>
        <row r="4">
          <cell r="A4" t="str">
            <v>ISMB 125</v>
          </cell>
        </row>
        <row r="5">
          <cell r="A5" t="str">
            <v>ISMB 150</v>
          </cell>
        </row>
        <row r="6">
          <cell r="A6" t="str">
            <v>ISMB 175</v>
          </cell>
        </row>
        <row r="7">
          <cell r="A7" t="str">
            <v>ISMB 200</v>
          </cell>
        </row>
        <row r="8">
          <cell r="A8" t="str">
            <v>ISMB 225</v>
          </cell>
        </row>
        <row r="9">
          <cell r="A9" t="str">
            <v>ISMB 250</v>
          </cell>
        </row>
        <row r="10">
          <cell r="A10" t="str">
            <v>ISMB 300</v>
          </cell>
        </row>
        <row r="11">
          <cell r="A11" t="str">
            <v>ISMB 350</v>
          </cell>
        </row>
        <row r="12">
          <cell r="A12" t="str">
            <v>ISMB 400</v>
          </cell>
        </row>
        <row r="13">
          <cell r="A13" t="str">
            <v>ISMB 450</v>
          </cell>
        </row>
        <row r="14">
          <cell r="A14" t="str">
            <v>ISMB 500</v>
          </cell>
        </row>
        <row r="15">
          <cell r="A15" t="str">
            <v>ISMB 550</v>
          </cell>
        </row>
        <row r="16">
          <cell r="A16" t="str">
            <v>ISMB 600</v>
          </cell>
        </row>
      </sheetData>
      <sheetData sheetId="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Wordsdata"/>
      <sheetName val="item"/>
      <sheetName val="Codes"/>
      <sheetName val="220 11  BS "/>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P&amp;ID List"/>
      <sheetName val="Data base"/>
      <sheetName val="IO LIST"/>
      <sheetName val="Basement Budget"/>
      <sheetName val="1-LABOUR"/>
      <sheetName val="Budget (Jun 07)"/>
      <sheetName val="Timeshe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PROG_DATA"/>
      <sheetName val="Fin. Assumpt. - Sensitivities"/>
      <sheetName val="Global Assm."/>
      <sheetName val="analysis"/>
      <sheetName val="maing1"/>
      <sheetName val="basdat"/>
      <sheetName val="220_11__BS_3"/>
      <sheetName val="P&amp;ID_List3"/>
      <sheetName val="Data_base3"/>
      <sheetName val="Staff_Acco_"/>
      <sheetName val="IO_LIST"/>
      <sheetName val="Basement_Budget"/>
      <sheetName val="_DDList"/>
      <sheetName val="_UOM"/>
      <sheetName val="Code"/>
      <sheetName val="Price Working -Mar'06"/>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DSLP"/>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lc 11"/>
      <sheetName val="lc 21"/>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DELTA-H"/>
      <sheetName val="OCT.FDN"/>
      <sheetName val="CWpump"/>
      <sheetName val="ETC Plant Cost"/>
      <sheetName val="MMR"/>
      <sheetName val="Scenarios"/>
      <sheetName val="FTE Sales"/>
      <sheetName val="precast rc element"/>
      <sheetName val="SUMMARY"/>
      <sheetName val="EAM TP 2007"/>
      <sheetName val="2007 Calendar"/>
      <sheetName val="NameRange"/>
      <sheetName val="pack (b)"/>
      <sheetName val="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Choices: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Choices:</v>
          </cell>
        </row>
      </sheetData>
      <sheetData sheetId="58">
        <row r="1">
          <cell r="A1" t="str">
            <v>Choices:</v>
          </cell>
        </row>
      </sheetData>
      <sheetData sheetId="59">
        <row r="1">
          <cell r="A1" t="str">
            <v>Choices:</v>
          </cell>
        </row>
      </sheetData>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ow r="1">
          <cell r="A1" t="str">
            <v>Choices:</v>
          </cell>
        </row>
      </sheetData>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ow r="1">
          <cell r="A1" t="str">
            <v>Choices:</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ow r="1">
          <cell r="A1" t="str">
            <v>Choices:</v>
          </cell>
        </row>
      </sheetData>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ow r="1">
          <cell r="A1" t="str">
            <v>Choices:</v>
          </cell>
        </row>
      </sheetData>
      <sheetData sheetId="184">
        <row r="1">
          <cell r="A1" t="str">
            <v>Choices:</v>
          </cell>
        </row>
      </sheetData>
      <sheetData sheetId="185">
        <row r="1">
          <cell r="A1" t="str">
            <v>Choices:</v>
          </cell>
        </row>
      </sheetData>
      <sheetData sheetId="186">
        <row r="1">
          <cell r="A1" t="str">
            <v>Choices:</v>
          </cell>
        </row>
      </sheetData>
      <sheetData sheetId="187" refreshError="1"/>
      <sheetData sheetId="188" refreshError="1"/>
      <sheetData sheetId="189" refreshError="1"/>
      <sheetData sheetId="190">
        <row r="1">
          <cell r="A1" t="str">
            <v>Choices:</v>
          </cell>
        </row>
      </sheetData>
      <sheetData sheetId="191">
        <row r="1">
          <cell r="A1" t="str">
            <v>Choices:</v>
          </cell>
        </row>
      </sheetData>
      <sheetData sheetId="192">
        <row r="1">
          <cell r="A1" t="str">
            <v>Choices:</v>
          </cell>
        </row>
      </sheetData>
      <sheetData sheetId="193">
        <row r="1">
          <cell r="A1" t="str">
            <v>Choices:</v>
          </cell>
        </row>
      </sheetData>
      <sheetData sheetId="194">
        <row r="1">
          <cell r="A1" t="str">
            <v>Choices:</v>
          </cell>
        </row>
      </sheetData>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ow r="1">
          <cell r="A1" t="str">
            <v>Choices:</v>
          </cell>
        </row>
      </sheetData>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ow r="1">
          <cell r="A1" t="str">
            <v>Choices:</v>
          </cell>
        </row>
      </sheetData>
      <sheetData sheetId="246">
        <row r="1">
          <cell r="A1" t="str">
            <v>Choices:</v>
          </cell>
        </row>
      </sheetData>
      <sheetData sheetId="247">
        <row r="1">
          <cell r="A1" t="str">
            <v>Choices:</v>
          </cell>
        </row>
      </sheetData>
      <sheetData sheetId="248">
        <row r="1">
          <cell r="A1" t="str">
            <v>Choices:</v>
          </cell>
        </row>
      </sheetData>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efreshError="1"/>
      <sheetData sheetId="276" refreshError="1"/>
      <sheetData sheetId="277" refreshError="1"/>
      <sheetData sheetId="278">
        <row r="1">
          <cell r="A1" t="str">
            <v>Choices:</v>
          </cell>
        </row>
      </sheetData>
      <sheetData sheetId="279">
        <row r="1">
          <cell r="A1" t="str">
            <v>Choices:</v>
          </cell>
        </row>
      </sheetData>
      <sheetData sheetId="280">
        <row r="1">
          <cell r="A1" t="str">
            <v>Choices:</v>
          </cell>
        </row>
      </sheetData>
      <sheetData sheetId="281">
        <row r="1">
          <cell r="A1" t="str">
            <v>Choices:</v>
          </cell>
        </row>
      </sheetData>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q-10"/>
      <sheetName val="Design"/>
    </sheetNames>
    <sheetDataSet>
      <sheetData sheetId="0"/>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 val="DETAILED  BOQ"/>
      <sheetName val="#REF"/>
      <sheetName val="Fill this out first..."/>
      <sheetName val="Abstruct total"/>
      <sheetName val="Design"/>
      <sheetName val="water prop."/>
      <sheetName val="Calendar"/>
      <sheetName val="BOQ"/>
      <sheetName val="Output"/>
      <sheetName val="Break up Sheet"/>
      <sheetName val="ETC Plant Cost"/>
      <sheetName val="budget"/>
      <sheetName val="REL"/>
      <sheetName val="Av.G Level"/>
      <sheetName val="Publicbuilding"/>
      <sheetName val="BAW(D)"/>
      <sheetName val="VAC BDWN"/>
    </sheetNames>
    <sheetDataSet>
      <sheetData sheetId="0" refreshError="1"/>
      <sheetData sheetId="1" refreshError="1"/>
      <sheetData sheetId="2" refreshError="1">
        <row r="4">
          <cell r="D4">
            <v>113</v>
          </cell>
          <cell r="G4">
            <v>258</v>
          </cell>
        </row>
        <row r="8">
          <cell r="G8">
            <v>25</v>
          </cell>
        </row>
        <row r="9">
          <cell r="G9">
            <v>160</v>
          </cell>
        </row>
        <row r="10">
          <cell r="G10">
            <v>645</v>
          </cell>
        </row>
        <row r="12">
          <cell r="G12">
            <v>688</v>
          </cell>
        </row>
        <row r="17">
          <cell r="G17">
            <v>650</v>
          </cell>
        </row>
        <row r="19">
          <cell r="G19">
            <v>288</v>
          </cell>
        </row>
        <row r="20">
          <cell r="G20">
            <v>1050</v>
          </cell>
        </row>
        <row r="24">
          <cell r="G24">
            <v>8938</v>
          </cell>
        </row>
        <row r="33">
          <cell r="G33">
            <v>14700</v>
          </cell>
        </row>
        <row r="45">
          <cell r="G45">
            <v>250</v>
          </cell>
        </row>
        <row r="48">
          <cell r="G48">
            <v>293</v>
          </cell>
        </row>
        <row r="50">
          <cell r="G50">
            <v>270</v>
          </cell>
        </row>
      </sheetData>
      <sheetData sheetId="3" refreshError="1">
        <row r="4">
          <cell r="D4">
            <v>113</v>
          </cell>
        </row>
        <row r="5">
          <cell r="D5">
            <v>115</v>
          </cell>
        </row>
        <row r="18">
          <cell r="D18">
            <v>113</v>
          </cell>
        </row>
      </sheetData>
      <sheetData sheetId="4" refreshError="1">
        <row r="4">
          <cell r="G4">
            <v>258</v>
          </cell>
        </row>
        <row r="21">
          <cell r="D21">
            <v>43</v>
          </cell>
        </row>
        <row r="24">
          <cell r="D24">
            <v>239</v>
          </cell>
        </row>
        <row r="38">
          <cell r="D38">
            <v>33</v>
          </cell>
        </row>
        <row r="42">
          <cell r="D42">
            <v>23293.31</v>
          </cell>
        </row>
        <row r="44">
          <cell r="D44">
            <v>22540.86</v>
          </cell>
        </row>
        <row r="45">
          <cell r="D45">
            <v>22540.86</v>
          </cell>
        </row>
        <row r="54">
          <cell r="D54">
            <v>50</v>
          </cell>
        </row>
        <row r="60">
          <cell r="D60">
            <v>25</v>
          </cell>
        </row>
        <row r="64">
          <cell r="D64">
            <v>648</v>
          </cell>
        </row>
        <row r="65">
          <cell r="D65">
            <v>503</v>
          </cell>
        </row>
        <row r="88">
          <cell r="D88">
            <v>327.64999999999998</v>
          </cell>
        </row>
        <row r="112">
          <cell r="D112">
            <v>200</v>
          </cell>
        </row>
        <row r="129">
          <cell r="D129">
            <v>32025</v>
          </cell>
        </row>
        <row r="132">
          <cell r="D132">
            <v>150</v>
          </cell>
        </row>
        <row r="163">
          <cell r="D163">
            <v>100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9">
          <cell r="D9">
            <v>180</v>
          </cell>
        </row>
        <row r="11">
          <cell r="D11">
            <v>120</v>
          </cell>
        </row>
      </sheetData>
      <sheetData sheetId="13" refreshError="1"/>
      <sheetData sheetId="14" refreshError="1"/>
      <sheetData sheetId="15" refreshError="1"/>
      <sheetData sheetId="16" refreshError="1"/>
      <sheetData sheetId="1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Basic Rates"/>
      <sheetName val="BOQ"/>
      <sheetName val="Equipments"/>
      <sheetName val="Cut&amp;Grub"/>
      <sheetName val="GSB+WMM"/>
      <sheetName val="Machinery"/>
      <sheetName val="EB Charges"/>
      <sheetName val="Sheet1"/>
      <sheetName val="Elec"/>
      <sheetName val="Sheet4"/>
      <sheetName val="Finance"/>
      <sheetName val="Major Quantities"/>
      <sheetName val="Reinf"/>
    </sheetNames>
    <sheetDataSet>
      <sheetData sheetId="0" refreshError="1"/>
      <sheetData sheetId="1" refreshError="1"/>
      <sheetData sheetId="2" refreshError="1"/>
      <sheetData sheetId="3" refreshError="1"/>
      <sheetData sheetId="4" refreshError="1">
        <row r="41">
          <cell r="F41">
            <v>6</v>
          </cell>
        </row>
      </sheetData>
      <sheetData sheetId="5" refreshError="1">
        <row r="100">
          <cell r="O100">
            <v>102.83093333333333</v>
          </cell>
        </row>
        <row r="137">
          <cell r="I137">
            <v>29.08066861578294</v>
          </cell>
        </row>
        <row r="148">
          <cell r="P148">
            <v>28.782255099962253</v>
          </cell>
        </row>
        <row r="172">
          <cell r="I172">
            <v>29.287371896770253</v>
          </cell>
        </row>
        <row r="205">
          <cell r="H205">
            <v>1834.8000000000002</v>
          </cell>
        </row>
        <row r="212">
          <cell r="H212">
            <v>1779.2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sheetName val="Manpower"/>
      <sheetName val="Construction Programme"/>
      <sheetName val="RA"/>
      <sheetName val="Inputs"/>
      <sheetName val="BOQ_Sch_A"/>
      <sheetName val="Analysis"/>
      <sheetName val="POL"/>
      <sheetName val="Labour"/>
      <sheetName val="Concrete"/>
    </sheetNames>
    <sheetDataSet>
      <sheetData sheetId="0" refreshError="1"/>
      <sheetData sheetId="1" refreshError="1"/>
      <sheetData sheetId="2" refreshError="1"/>
      <sheetData sheetId="3" refreshError="1"/>
      <sheetData sheetId="4" refreshError="1"/>
      <sheetData sheetId="5" refreshError="1"/>
      <sheetData sheetId="6" refreshError="1">
        <row r="69">
          <cell r="I69">
            <v>141.99188749999999</v>
          </cell>
        </row>
      </sheetData>
      <sheetData sheetId="7" refreshError="1"/>
      <sheetData sheetId="8" refreshError="1"/>
      <sheetData sheetId="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1 "/>
      <sheetName val="Form 2"/>
      <sheetName val="Form 3"/>
      <sheetName val="Form 4"/>
      <sheetName val="Form 5"/>
      <sheetName val="Form 6"/>
      <sheetName val="Form 7"/>
      <sheetName val="Form 8"/>
      <sheetName val="Form 9"/>
      <sheetName val="Form 10"/>
      <sheetName val="Form 11"/>
      <sheetName val="S1BOQ"/>
      <sheetName val="S2groupcode"/>
      <sheetName val="S3workplan"/>
      <sheetName val="S4cycle"/>
      <sheetName val="S5escl"/>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3Mancost"/>
      <sheetName val="S25EQPout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
      <sheetName val="Cost of O &amp; O"/>
      <sheetName val="Analysis"/>
      <sheetName val="준검 내역서"/>
      <sheetName val="C &amp; G RHS"/>
      <sheetName val="budget"/>
      <sheetName val="Embk top (2)"/>
      <sheetName val="FORM7"/>
      <sheetName val="BOQ"/>
      <sheetName val="11-hsd"/>
      <sheetName val="18-misc"/>
      <sheetName val="5-pipe"/>
      <sheetName val="13-septic"/>
      <sheetName val="7-ug"/>
      <sheetName val="2-utility"/>
      <sheetName val="Manpower"/>
      <sheetName val="S3workplanqty"/>
      <sheetName val="Abstruct total"/>
      <sheetName val="LOCAL RATES"/>
      <sheetName val="TB-9-01"/>
      <sheetName val="doq-10"/>
      <sheetName val="Output"/>
      <sheetName val="Labour"/>
      <sheetName val="Material"/>
      <sheetName val="Plant &amp;  Machinery"/>
      <sheetName val="L"/>
      <sheetName val="M"/>
      <sheetName val="P"/>
      <sheetName val="S"/>
      <sheetName val="WS"/>
      <sheetName val="Design"/>
      <sheetName val="INPUT SHEET"/>
      <sheetName val="RES-PLANNING"/>
      <sheetName val="Macro1"/>
      <sheetName val="procurement"/>
      <sheetName val="TKP"/>
      <sheetName val="PA1(ham1)"/>
      <sheetName val="PA1(Ham2)"/>
      <sheetName val="PA2(Ham2)"/>
      <sheetName val="DG(Ham)"/>
      <sheetName val="Cau358(PA1)"/>
      <sheetName val="Cau358(PA2)"/>
      <sheetName val="Cau360"/>
      <sheetName val="DG(Cau)"/>
      <sheetName val="GVL"/>
      <sheetName val="NC"/>
      <sheetName val="M+MC"/>
      <sheetName val="ptvc"/>
      <sheetName val="TKP(1)"/>
      <sheetName val="TKP (2)"/>
      <sheetName val="TKP (3)"/>
      <sheetName val="NC (2)"/>
      <sheetName val="Cal"/>
      <sheetName val="Data"/>
      <sheetName val="Voucher"/>
      <sheetName val="Summary"/>
      <sheetName val="well"/>
      <sheetName val="Input"/>
      <sheetName val="PS1"/>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C2" t="str">
            <v>PROJECT NAME</v>
          </cell>
          <cell r="G2">
            <v>100000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25"/>
      <sheetName val="Sheet4"/>
      <sheetName val="PLAN_FEB97"/>
      <sheetName val="준검 내역서"/>
      <sheetName val="S2groupcode"/>
      <sheetName val="Index"/>
      <sheetName val="Embk top (2)"/>
      <sheetName val="LOCAL RATES"/>
      <sheetName val="Cal"/>
      <sheetName val="Data"/>
      <sheetName val="Erection grider"/>
      <sheetName val="Voucher"/>
      <sheetName val="doq-10"/>
      <sheetName val="BHANDUP"/>
      <sheetName val="MOTOR"/>
      <sheetName val="#REF"/>
      <sheetName val="Sheet2"/>
      <sheetName val="Manpower"/>
      <sheetName val="C &amp; G RHS"/>
      <sheetName val="기구표"/>
      <sheetName val="일반공사"/>
      <sheetName val="정부노임단가"/>
      <sheetName val="Labour"/>
      <sheetName val="Material"/>
      <sheetName val="Plant &amp;  Machinery"/>
      <sheetName val="Headings"/>
      <sheetName val="Rates_PVC"/>
      <sheetName val="water prop."/>
      <sheetName val="PS1"/>
      <sheetName val="sheeet7"/>
      <sheetName val="106C0300"/>
      <sheetName val="Sump_cal"/>
      <sheetName val="준검_내역서"/>
      <sheetName val="LOCAL_RATES"/>
      <sheetName val="Erection_grider"/>
      <sheetName val="준검_내역서1"/>
      <sheetName val="LOCAL_RATES1"/>
      <sheetName val="Erection_grider1"/>
      <sheetName val="FORM7"/>
      <sheetName val="Abstruct total"/>
      <sheetName val="TBAL9697 -group wise  sdpl"/>
      <sheetName val="Data-Month"/>
      <sheetName val="Cover sheet"/>
      <sheetName val="장비집계"/>
      <sheetName val="old boq"/>
      <sheetName val="dBase"/>
      <sheetName val="31 Mar-09  closing stock"/>
      <sheetName val="AoR Finishing"/>
      <sheetName val="PRECAST lightconc-II"/>
      <sheetName val="Staff Acco."/>
    </sheetNames>
    <sheetDataSet>
      <sheetData sheetId="0" refreshError="1"/>
      <sheetData sheetId="1" refreshError="1"/>
      <sheetData sheetId="2" refreshError="1">
        <row r="2">
          <cell r="A2">
            <v>100000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oni-Nainpur Line"/>
      <sheetName val="SEONI-NAIN LINE SUMMARY"/>
      <sheetName val="Seoni to Lakhnadon Line"/>
      <sheetName val="SEONI-LAKH LINE SUMMARY"/>
    </sheetNames>
    <sheetDataSet>
      <sheetData sheetId="0" refreshError="1"/>
      <sheetData sheetId="1" refreshError="1"/>
      <sheetData sheetId="2">
        <row r="6">
          <cell r="C6" t="str">
            <v>Type of 
Tower</v>
          </cell>
        </row>
        <row r="8">
          <cell r="C8" t="str">
            <v xml:space="preserve">GE </v>
          </cell>
        </row>
        <row r="10">
          <cell r="C10" t="str">
            <v>ND60 + 0</v>
          </cell>
        </row>
        <row r="12">
          <cell r="C12" t="str">
            <v>MD60 + 5</v>
          </cell>
        </row>
        <row r="14">
          <cell r="C14" t="str">
            <v>E60 + 0</v>
          </cell>
        </row>
        <row r="16">
          <cell r="C16" t="str">
            <v>E0 + 0</v>
          </cell>
        </row>
        <row r="18">
          <cell r="C18" t="str">
            <v>E60 + 0</v>
          </cell>
        </row>
        <row r="20">
          <cell r="C20" t="str">
            <v>E30 + 6</v>
          </cell>
        </row>
        <row r="22">
          <cell r="C22" t="str">
            <v>E0 + 3</v>
          </cell>
        </row>
        <row r="24">
          <cell r="C24" t="str">
            <v>E0 + 3</v>
          </cell>
        </row>
        <row r="26">
          <cell r="C26" t="str">
            <v>E0 + 6</v>
          </cell>
        </row>
        <row r="28">
          <cell r="C28" t="str">
            <v>E0 + 3</v>
          </cell>
        </row>
        <row r="30">
          <cell r="C30" t="str">
            <v>E0 + 10</v>
          </cell>
        </row>
        <row r="32">
          <cell r="C32" t="str">
            <v>E0 + 6</v>
          </cell>
        </row>
        <row r="34">
          <cell r="C34" t="str">
            <v>E30 + 3</v>
          </cell>
        </row>
        <row r="36">
          <cell r="C36" t="str">
            <v>E0 + 0</v>
          </cell>
        </row>
        <row r="38">
          <cell r="C38" t="str">
            <v>E0 + 3</v>
          </cell>
        </row>
        <row r="40">
          <cell r="C40" t="str">
            <v>E0 + 0</v>
          </cell>
        </row>
        <row r="42">
          <cell r="C42" t="str">
            <v>E0 + 3</v>
          </cell>
        </row>
        <row r="44">
          <cell r="C44" t="str">
            <v>E60 + 3</v>
          </cell>
        </row>
        <row r="46">
          <cell r="C46" t="str">
            <v>Exist Tw 
ND60 + 0</v>
          </cell>
        </row>
        <row r="48">
          <cell r="C48" t="str">
            <v>Exist Tw 
ND0 + 3</v>
          </cell>
        </row>
      </sheetData>
      <sheetData sheetId="3"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rocurement"/>
      <sheetName val="sheeet7"/>
      <sheetName val="Material "/>
      <sheetName val="doq"/>
      <sheetName val="Rate Analysis"/>
      <sheetName val="Cover sheet"/>
      <sheetName val="estimate"/>
      <sheetName val="DATA_PILE_BG"/>
      <sheetName val="DATA_PCC"/>
      <sheetName val="DATA_PILECAP"/>
      <sheetName val="DATA_PILE_RT2"/>
      <sheetName val="DATA_PILE_RT1 "/>
      <sheetName val="DATA_PILE _SM"/>
      <sheetName val="Sheet3"/>
      <sheetName val="budget"/>
      <sheetName val="Wordsdata"/>
      <sheetName val="BOQ"/>
      <sheetName val="Break up Sheet"/>
      <sheetName val="Output"/>
      <sheetName val="Av.G Level"/>
      <sheetName val="Timesheet"/>
      <sheetName val="Materials "/>
      <sheetName val="PLAN_FEB97"/>
      <sheetName val="UNP-NCW "/>
      <sheetName val="Monthly Turnover (Final)"/>
      <sheetName val="Monthly Programme"/>
      <sheetName val="JCR TOP(ITEM)-KTRP"/>
      <sheetName val="FORM7"/>
      <sheetName val="Improvements"/>
      <sheetName val="VAC BDWN"/>
      <sheetName val="S2groupcode"/>
      <sheetName val="Index"/>
      <sheetName val="Lead"/>
      <sheetName val="Publicbuilding"/>
      <sheetName val="water prop."/>
      <sheetName val="Onsite-Infra"/>
      <sheetName val="pipe culvert 18.06.07"/>
      <sheetName val="Civil"/>
      <sheetName val="dBase"/>
    </sheetNames>
    <sheetDataSet>
      <sheetData sheetId="0" refreshError="1"/>
      <sheetData sheetId="1" refreshError="1"/>
      <sheetData sheetId="2" refreshError="1"/>
      <sheetData sheetId="3" refreshError="1"/>
      <sheetData sheetId="4" refreshError="1">
        <row r="11">
          <cell r="G11">
            <v>188</v>
          </cell>
        </row>
        <row r="113">
          <cell r="D113">
            <v>1700</v>
          </cell>
        </row>
        <row r="144">
          <cell r="D144">
            <v>143.55000000000001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terial "/>
      <sheetName val="Materials "/>
      <sheetName val="S2groupcode"/>
      <sheetName val="Index"/>
      <sheetName val="procurement"/>
      <sheetName val="estimate"/>
      <sheetName val="sheeet7"/>
      <sheetName val="Rate Analysis"/>
      <sheetName val="PLAN_FEB97"/>
      <sheetName val="budget"/>
      <sheetName val="Wordsdata"/>
      <sheetName val="FORM7"/>
      <sheetName val="Lead"/>
    </sheetNames>
    <sheetDataSet>
      <sheetData sheetId="0" refreshError="1"/>
      <sheetData sheetId="1" refreshError="1"/>
      <sheetData sheetId="2" refreshError="1"/>
      <sheetData sheetId="3" refreshError="1"/>
      <sheetData sheetId="4" refreshError="1">
        <row r="136">
          <cell r="D136">
            <v>318.55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S2groupcode"/>
      <sheetName val="Index"/>
      <sheetName val="Material"/>
    </sheetNames>
    <sheetDataSet>
      <sheetData sheetId="0" refreshError="1">
        <row r="9">
          <cell r="C9">
            <v>6.5</v>
          </cell>
        </row>
        <row r="18">
          <cell r="C18">
            <v>30</v>
          </cell>
        </row>
      </sheetData>
      <sheetData sheetId="1" refreshError="1"/>
      <sheetData sheetId="2" refreshError="1"/>
      <sheetData sheetId="3" refreshError="1"/>
      <sheetData sheetId="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R_PA_1"/>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lc 11"/>
      <sheetName val="lc 21"/>
      <sheetName val="tb"/>
    </sheetNames>
    <sheetDataSet>
      <sheetData sheetId="0" refreshError="1">
        <row r="5">
          <cell r="B5" t="str">
            <v>Activity</v>
          </cell>
          <cell r="C5" t="str">
            <v>Unit</v>
          </cell>
          <cell r="D5" t="str">
            <v>Rate</v>
          </cell>
          <cell r="E5" t="str">
            <v>Total Qty.</v>
          </cell>
          <cell r="F5" t="str">
            <v>Amount</v>
          </cell>
          <cell r="G5" t="str">
            <v>MONTH</v>
          </cell>
          <cell r="H5">
            <v>38657</v>
          </cell>
          <cell r="I5">
            <v>38687</v>
          </cell>
          <cell r="J5">
            <v>38718</v>
          </cell>
          <cell r="K5">
            <v>38749</v>
          </cell>
          <cell r="L5">
            <v>38777</v>
          </cell>
          <cell r="M5">
            <v>38808</v>
          </cell>
          <cell r="N5">
            <v>38838</v>
          </cell>
          <cell r="O5">
            <v>38869</v>
          </cell>
          <cell r="P5">
            <v>38899</v>
          </cell>
          <cell r="Q5">
            <v>38930</v>
          </cell>
          <cell r="R5">
            <v>38961</v>
          </cell>
          <cell r="S5">
            <v>38991</v>
          </cell>
          <cell r="T5">
            <v>39022</v>
          </cell>
          <cell r="U5">
            <v>39052</v>
          </cell>
          <cell r="V5">
            <v>39083</v>
          </cell>
          <cell r="W5">
            <v>39114</v>
          </cell>
          <cell r="X5">
            <v>39142</v>
          </cell>
          <cell r="Y5">
            <v>39173</v>
          </cell>
          <cell r="Z5">
            <v>39203</v>
          </cell>
          <cell r="AA5">
            <v>39234</v>
          </cell>
          <cell r="AB5">
            <v>39264</v>
          </cell>
          <cell r="AC5">
            <v>39295</v>
          </cell>
          <cell r="AD5">
            <v>39326</v>
          </cell>
          <cell r="AE5">
            <v>39356</v>
          </cell>
          <cell r="AF5">
            <v>39387</v>
          </cell>
          <cell r="AG5">
            <v>39417</v>
          </cell>
          <cell r="AH5">
            <v>39448</v>
          </cell>
          <cell r="AI5">
            <v>39479</v>
          </cell>
          <cell r="AJ5">
            <v>39508</v>
          </cell>
          <cell r="AK5">
            <v>39539</v>
          </cell>
          <cell r="AL5">
            <v>39569</v>
          </cell>
          <cell r="AM5" t="str">
            <v>Total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power"/>
      <sheetName val="Construction Programme"/>
      <sheetName val="RA"/>
      <sheetName val="Inputs"/>
      <sheetName val="BOQ_Sch_A"/>
      <sheetName val="Analysis"/>
      <sheetName val="POL"/>
      <sheetName val="Labour_HMRCL"/>
      <sheetName val="Concrete"/>
      <sheetName val="Labour"/>
      <sheetName val="Sheet2"/>
      <sheetName val="Equipment C2"/>
      <sheetName val="POL_Analysis"/>
      <sheetName val="Casting Yard_C1"/>
      <sheetName val="Equipment"/>
      <sheetName val="Sheet1"/>
      <sheetName val="Sheet4"/>
      <sheetName val="Major Quantities"/>
      <sheetName val="Piling"/>
    </sheetNames>
    <sheetDataSet>
      <sheetData sheetId="0" refreshError="1"/>
      <sheetData sheetId="1" refreshError="1"/>
      <sheetData sheetId="2" refreshError="1"/>
      <sheetData sheetId="3" refreshError="1"/>
      <sheetData sheetId="4" refreshError="1"/>
      <sheetData sheetId="5" refreshError="1">
        <row r="69">
          <cell r="H69">
            <v>3209.2842934229698</v>
          </cell>
          <cell r="J69">
            <v>98.346602457128895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AH cal-HBL  (3)"/>
      <sheetName val="Title"/>
      <sheetName val="No. of cells"/>
      <sheetName val="Input"/>
      <sheetName val="Load Summary"/>
      <sheetName val="AH cal-HBL  (2)"/>
      <sheetName val="AH cal-HBL "/>
      <sheetName val="Load Details-220kV"/>
      <sheetName val="Load Details-33kV"/>
      <sheetName val="lmp &amp; salse"/>
      <sheetName val="Project Budget Worksheet"/>
      <sheetName val="Builtup Area"/>
      <sheetName val="beam-reinft"/>
      <sheetName val="Publicbuilding"/>
      <sheetName val="trafo-size"/>
      <sheetName val="Load Details_220kV"/>
      <sheetName val="R2"/>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Sch1"/>
      <sheetName val="Cover sheet"/>
      <sheetName val="Quantities"/>
      <sheetName val="modifiedbattery size"/>
      <sheetName val="Codes"/>
      <sheetName val="dt"/>
      <sheetName val="Twr-MT"/>
      <sheetName val="PRICE BID"/>
      <sheetName val="PLAN_FEB97"/>
      <sheetName val="dBase"/>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SC Cost FEB 03"/>
      <sheetName val="BM DATA SHEET"/>
      <sheetName val="Conversion"/>
      <sheetName val="220_11__BS_1"/>
      <sheetName val="3BPA00132-5-3_W_plan_HVPNL1"/>
      <sheetName val="Legal_Risk_Analysis1"/>
      <sheetName val="Motor_Data1"/>
      <sheetName val="DimDorrClo"/>
      <sheetName val="Actiflo-rm"/>
      <sheetName val="Result-rf"/>
      <sheetName val="Result-rg"/>
      <sheetName val="Result-rm"/>
      <sheetName val="Dim_Process"/>
      <sheetName val="Cable data"/>
      <sheetName val="EAS"/>
      <sheetName val="BS pricing"/>
      <sheetName val="Rate Analysis"/>
      <sheetName val="Prog Sum"/>
      <sheetName val="database"/>
      <sheetName val="ord-lost_98&amp;99"/>
      <sheetName val="LookUp"/>
      <sheetName val="OLTC MB"/>
      <sheetName val="③赤紙(日文)"/>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Estimate"/>
      <sheetName val="Alcance"/>
      <sheetName val="DSLP"/>
      <sheetName val="400kV (Cost)"/>
      <sheetName val="Resumen Económico"/>
      <sheetName val="LOCAL RATES"/>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MIC_S100"/>
      <sheetName val="A4a"/>
      <sheetName val="teng"/>
      <sheetName val="MD5500"/>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bs BP 04 SA"/>
      <sheetName val="Progress Graphs"/>
      <sheetName val="Progress Sheet - OPTL"/>
      <sheetName val="tower wt."/>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L"/>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ECARates"/>
      <sheetName val="Model"/>
      <sheetName val="CONSTRUCTION COMPONENT"/>
      <sheetName val="CIF COST ITEM"/>
      <sheetName val="③赤紙(日文)"/>
      <sheetName val="#3E1_GCR"/>
      <sheetName val="trafo-size"/>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index"/>
      <sheetName val="wh_data_R"/>
      <sheetName val="Pav't Calc"/>
      <sheetName val="FORM-W3"/>
      <sheetName val="OD Shares"/>
      <sheetName val="EQP-new file"/>
      <sheetName val="Letter"/>
      <sheetName val="Revenues - Op. Parameters"/>
      <sheetName val="實際值-2006.02.06"/>
      <sheetName val="JV請款"/>
      <sheetName val="Top Line - WWW"/>
      <sheetName val="lmp &amp; salse"/>
      <sheetName val="LANGUAGE"/>
      <sheetName val="DIMEXP_OUT"/>
      <sheetName val="a1-continuous"/>
      <sheetName val="dslp"/>
      <sheetName val="mainbs1"/>
      <sheetName val="Sch1"/>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 1"/>
      <sheetName val="Form 2"/>
      <sheetName val="Form 3"/>
      <sheetName val="Form 4"/>
      <sheetName val="Form 5"/>
      <sheetName val="Form 6"/>
      <sheetName val="Form 7"/>
      <sheetName val="Form 8"/>
      <sheetName val="Form 9"/>
      <sheetName val="Form 10"/>
      <sheetName val="S1BOQ"/>
      <sheetName val="S2groupcode"/>
      <sheetName val="S3workplanqty"/>
      <sheetName val="S3workplanAmt"/>
      <sheetName val="S4Timecycle"/>
      <sheetName val="S5Esc"/>
      <sheetName val="S6Matqty-code"/>
      <sheetName val="S7Matqty-group"/>
      <sheetName val="S8Matexp-code"/>
      <sheetName val="S9wastage"/>
      <sheetName val="S11EQPnorm"/>
      <sheetName val="S12EQPhrs"/>
      <sheetName val="S12-Subtotals"/>
      <sheetName val="S13Cons"/>
      <sheetName val="S14Spares"/>
      <sheetName val="S15Pol"/>
      <sheetName val="S16Elec"/>
      <sheetName val="load&amp;DG"/>
      <sheetName val="S17Power"/>
      <sheetName val="S18Eqplan"/>
      <sheetName val="S19CAP"/>
      <sheetName val="DEPRI"/>
      <sheetName val="S20MSEitems"/>
      <sheetName val="S21Subcon"/>
      <sheetName val="S22PRW"/>
      <sheetName val="S23Mannos."/>
      <sheetName val="Officer Budget Form"/>
      <sheetName val="S24Mancost"/>
      <sheetName val="S25EQPrep"/>
      <sheetName val="S26Eqphire"/>
      <sheetName val="S27EQPlease"/>
      <sheetName val="S28Rev"/>
      <sheetName val="S29PrelimItem"/>
      <sheetName val="S30Prelplant"/>
      <sheetName val="S31Preitem"/>
      <sheetName val="S32Prelexp"/>
      <sheetName val="S33prelexdet"/>
      <sheetName val="S34Dircost"/>
      <sheetName val="S35Indircost"/>
      <sheetName val="S36Prelimcost"/>
      <sheetName val="S37UnitCost"/>
      <sheetName val="S38Stock"/>
      <sheetName val="S39Liability"/>
      <sheetName val="S40Milestones"/>
      <sheetName val="S42HSE"/>
      <sheetName val="Analysis"/>
      <sheetName val="Machinary_Road Work"/>
      <sheetName val="Road Work"/>
      <sheetName val="Labour"/>
    </sheetNames>
    <sheetDataSet>
      <sheetData sheetId="0"/>
      <sheetData sheetId="1"/>
      <sheetData sheetId="2"/>
      <sheetData sheetId="3"/>
      <sheetData sheetId="4"/>
      <sheetData sheetId="5"/>
      <sheetData sheetId="6"/>
      <sheetData sheetId="7"/>
      <sheetData sheetId="8"/>
      <sheetData sheetId="9"/>
      <sheetData sheetId="10"/>
      <sheetData sheetId="11" refreshError="1">
        <row r="1">
          <cell r="HS1">
            <v>100000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A 3.7"/>
      <sheetName val="RATE-ANAY."/>
      <sheetName val="potablwater"/>
      <sheetName val="Cul_detail"/>
      <sheetName val="CLAY"/>
      <sheetName val="L"/>
      <sheetName val="CFL-KIM"/>
      <sheetName val="Sales Cycle Stages"/>
      <sheetName val="Schedule No.1"/>
      <sheetName val="ABBR"/>
      <sheetName val="Data sheet"/>
      <sheetName val="wordsdata"/>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Boiler&amp;TG"/>
      <sheetName val="Sch. Areas"/>
      <sheetName val="PV FDN"/>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fn"/>
      <sheetName val="NLD - Assum"/>
      <sheetName val="Register"/>
      <sheetName val="Abstract Sheet"/>
      <sheetName val="F.1"/>
      <sheetName val="trafo-size"/>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LOCAL RATES"/>
      <sheetName val="Setting"/>
      <sheetName val="영업소실적"/>
      <sheetName val="Cash Flow"/>
      <sheetName val="Summary Rates From Contract"/>
      <sheetName val="TS-TC"/>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MPR_PA_1"/>
      <sheetName val="Sulphur (2)"/>
      <sheetName val="ROW Compensation"/>
      <sheetName val="PDR_HT"/>
      <sheetName val="Load Details-220kV"/>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hori. vessel(E-895)"/>
      <sheetName val="DropDownList"/>
      <sheetName val="JOBS  UNDER TURNKEY BASIS"/>
      <sheetName val="Gr.182 - OHE"/>
      <sheetName val="Costos R.H. "/>
      <sheetName val="except wiring"/>
      <sheetName val="Calc"/>
      <sheetName val="moments-table(tri)"/>
      <sheetName val="AT-3"/>
      <sheetName val="Sch-5"/>
      <sheetName val="Ranges"/>
      <sheetName val="Desgn(zone I)"/>
      <sheetName val="Break down adjustments"/>
      <sheetName val="Front end"/>
      <sheetName val="Manpower"/>
      <sheetName val="A"/>
      <sheetName val="grid"/>
      <sheetName val="Dom"/>
      <sheetName val="Presentation"/>
      <sheetName val="Activity No (A) ( 12)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Fixed)"/>
      <sheetName val="Drop Down"/>
      <sheetName val="PRJ Details"/>
      <sheetName val="BOQ"/>
      <sheetName val="BOQ PLAN"/>
      <sheetName val="MLAP"/>
      <sheetName val="Work Entry"/>
      <sheetName val="Labour Entry"/>
      <sheetName val="Material Entry"/>
      <sheetName val="Info Entry"/>
      <sheetName val="Issue Log"/>
      <sheetName val="PLAN-PA"/>
      <sheetName val="PLAN-PA-BOQ"/>
      <sheetName val="DPR"/>
      <sheetName val="DPR (Client)"/>
      <sheetName val="WPR"/>
      <sheetName val="PA Work DB PVT"/>
      <sheetName val="BOQ-PL-ACH"/>
      <sheetName val="Daily Ach Qty"/>
      <sheetName val="Ach Qty(G)"/>
      <sheetName val="Ach Val(G)"/>
      <sheetName val="Pl Vs Ach Qty (G)"/>
      <sheetName val="Pl Vs Ach Val(G)"/>
      <sheetName val="Eng PA ACH Qty"/>
      <sheetName val="Eng PA ACH Value"/>
      <sheetName val="Site Issue"/>
      <sheetName val="PA--LP"/>
      <sheetName val="PA-ENG-LP"/>
      <sheetName val="PA-LC-LP"/>
      <sheetName val="PA-ENG-LC-LP"/>
      <sheetName val="Eng LC LP"/>
      <sheetName val="Labour"/>
      <sheetName val="Eng Labour"/>
      <sheetName val="LC Labour"/>
      <sheetName val="Mat Cons"/>
      <sheetName val="Max &amp; Min"/>
      <sheetName val="Daily Update"/>
      <sheetName val="Sheet1"/>
      <sheetName val="Sheet2"/>
      <sheetName val="Sheet3"/>
      <sheetName val="Sheet4"/>
      <sheetName val="Sheet5"/>
      <sheetName val="PD DB"/>
      <sheetName val="Work DB"/>
      <sheetName val="Labour DB"/>
      <sheetName val="Material DB"/>
      <sheetName val="LP DB"/>
      <sheetName val="Plant-Reg"/>
      <sheetName val="Labour Entry PVT"/>
      <sheetName val="BOQTOTEXECPVT"/>
      <sheetName val="BOQPLNWKPVT"/>
      <sheetName val="BOQACHWKPVT"/>
      <sheetName val="BOQACHDAYPVT"/>
      <sheetName val="BOQDAYPLACH"/>
      <sheetName val="PATOTEXECPVT"/>
      <sheetName val="PAPLNWKPVT"/>
      <sheetName val="PAACHVALWKPVT"/>
      <sheetName val="PAACHQTYDAYPVT"/>
      <sheetName val="PAACHVALDAYPVT"/>
      <sheetName val="PAReplQtyPvt"/>
      <sheetName val="PAReplValPvt"/>
      <sheetName val="Labour DB PVT"/>
      <sheetName val="Material DB PVT"/>
      <sheetName val="Copy of 1106-PR-IIKA(Aug'15)"/>
    </sheetNames>
    <sheetDataSet>
      <sheetData sheetId="0"/>
      <sheetData sheetId="1"/>
      <sheetData sheetId="2"/>
      <sheetData sheetId="3"/>
      <sheetData sheetId="4"/>
      <sheetData sheetId="5"/>
      <sheetData sheetId="6"/>
      <sheetData sheetId="7"/>
      <sheetData sheetId="8">
        <row r="12">
          <cell r="B12" t="str">
            <v>Hvac  Works</v>
          </cell>
        </row>
        <row r="13">
          <cell r="B13" t="str">
            <v>Reinforcement</v>
          </cell>
        </row>
        <row r="14">
          <cell r="B14" t="str">
            <v>Concrete Work</v>
          </cell>
        </row>
        <row r="15">
          <cell r="B15" t="str">
            <v>Electrical Works</v>
          </cell>
        </row>
        <row r="16">
          <cell r="B16" t="str">
            <v>Formwork And Staging</v>
          </cell>
        </row>
        <row r="17">
          <cell r="B17" t="str">
            <v>Block Masonary Works</v>
          </cell>
        </row>
        <row r="18">
          <cell r="B18" t="str">
            <v>Plumbing Works</v>
          </cell>
        </row>
        <row r="19">
          <cell r="B19" t="str">
            <v>Brick Masonary Works</v>
          </cell>
        </row>
        <row r="20">
          <cell r="B20" t="str">
            <v>Plaster Works</v>
          </cell>
        </row>
        <row r="21">
          <cell r="B21" t="str">
            <v>(blank)</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sheetName val="Drop Down (Fixed)"/>
      <sheetName val="PRJ Details"/>
      <sheetName val="Master"/>
      <sheetName val="Work Entry"/>
      <sheetName val="Repl. Qty"/>
      <sheetName val="Labour Entry"/>
      <sheetName val="Material Entry"/>
      <sheetName val="INFO Entry"/>
      <sheetName val="Issue Log"/>
      <sheetName val="DPR"/>
      <sheetName val="WPR"/>
      <sheetName val="Site Issue"/>
      <sheetName val="Exec Work"/>
      <sheetName val="Mat Cons"/>
      <sheetName val="Labour"/>
      <sheetName val="Pl Vs Ach Val"/>
      <sheetName val="Pl Vs Ach Qty"/>
      <sheetName val="Ach Val"/>
      <sheetName val="Ach Qty"/>
      <sheetName val="Peak,Min,Avg"/>
      <sheetName val="Eng Work"/>
      <sheetName val="Eng Labour"/>
      <sheetName val="LC Labour"/>
      <sheetName val="Eng LC LP"/>
      <sheetName val="Sheet1"/>
      <sheetName val="Sheet2"/>
      <sheetName val="Sheet3"/>
      <sheetName val="Sheet4"/>
      <sheetName val="Sheet5"/>
      <sheetName val="PD DB"/>
      <sheetName val="Work Entry PVT"/>
      <sheetName val="Work DB PVT"/>
      <sheetName val="Labour Entry PVT"/>
      <sheetName val="Labour DB"/>
      <sheetName val="Work DB"/>
      <sheetName val="Material DB"/>
      <sheetName val="Labour DB PVT"/>
      <sheetName val="Material DB PVT"/>
      <sheetName val="1014-PR-IIMK (April'15) 28-04-2"/>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rogress Graphs"/>
      <sheetName val="L"/>
      <sheetName val="Progress Sheet - OPTL"/>
      <sheetName val="tower wt."/>
      <sheetName val="Motor Data"/>
      <sheetName val="PLAN_FEB97"/>
      <sheetName val="purpose&amp;input"/>
      <sheetName val="sag-ten"/>
      <sheetName val="3BPA00132-5-3 W plan HVPNL"/>
      <sheetName val="PRICE BID"/>
      <sheetName val="FORM7"/>
      <sheetName val="july-I"/>
      <sheetName val="costing"/>
      <sheetName val="Load Details-220kV"/>
      <sheetName val="Staff Acco."/>
      <sheetName val="DETAILED  BOQ"/>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97 사업추정(WEKI)"/>
      <sheetName val="Motor_Data1"/>
      <sheetName val="Load_Details-220kV1"/>
      <sheetName val="OBRPA"/>
      <sheetName val="OWBRPA"/>
      <sheetName val="Prov Sums"/>
      <sheetName val="VARBRPA"/>
      <sheetName val="VARWBRPA"/>
      <sheetName val="piping"/>
      <sheetName val="PROCESS"/>
      <sheetName val="sh-1"/>
      <sheetName val="Conversion"/>
      <sheetName val="DSLP"/>
      <sheetName val="dBase"/>
      <sheetName val="Foundation"/>
      <sheetName val="OPGW"/>
      <sheetName val="ACD"/>
      <sheetName val="Earthing"/>
      <sheetName val="Erection"/>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TABLES"/>
      <sheetName val="clay"/>
      <sheetName val="IDC_Phase_I"/>
      <sheetName val="Costi"/>
      <sheetName val="Sch1"/>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Details"/>
      <sheetName val="oresreqsum"/>
      <sheetName val="services"/>
      <sheetName val="mainbs1"/>
      <sheetName val="Cad Map"/>
      <sheetName val="Codes"/>
      <sheetName val="Date"/>
      <sheetName val="Fee Rate Summary"/>
      <sheetName val="R2"/>
      <sheetName val="Data sheet"/>
      <sheetName val="Cul_detail"/>
      <sheetName val="ABBR"/>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Finance"/>
      <sheetName val="Major Qty"/>
      <sheetName val="INPUT"/>
      <sheetName val="DIR USED ITEMS"/>
      <sheetName val="SUMMARY"/>
      <sheetName val="2"/>
      <sheetName val="3"/>
      <sheetName val="4"/>
      <sheetName val="5"/>
      <sheetName val="6"/>
      <sheetName val="7"/>
      <sheetName val="8"/>
      <sheetName val="9"/>
      <sheetName val="10"/>
      <sheetName val="11"/>
      <sheetName val="12"/>
      <sheetName val="13"/>
      <sheetName val="14"/>
      <sheetName val="15"/>
      <sheetName val="16"/>
      <sheetName val="RA"/>
      <sheetName val="EB Charges"/>
      <sheetName val="Excav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Labour _ Plant"/>
      <sheetName val="DWR(Priced)"/>
      <sheetName val=" AnalysisPCC"/>
      <sheetName val=" AnalysisNH"/>
      <sheetName val="Estimates"/>
      <sheetName val="REL"/>
      <sheetName val="costing"/>
      <sheetName val="Sheet4"/>
      <sheetName val="CrRajWMM"/>
      <sheetName val="Timesheet"/>
      <sheetName val="beam-reinft-IIInd floor"/>
      <sheetName val="purpose&amp;input"/>
      <sheetName val="Aoc"/>
      <sheetName val="AOR"/>
      <sheetName val="EDWise"/>
      <sheetName val="estimate"/>
      <sheetName val="1. Acquisition"/>
      <sheetName val="Final Basic rate"/>
      <sheetName val="Material"/>
      <sheetName val="Basic Rates"/>
      <sheetName val="REVENUES &amp; BS"/>
      <sheetName val="Results"/>
      <sheetName val="PLGroupings"/>
      <sheetName val="S2groupcode"/>
      <sheetName val="Index"/>
      <sheetName val="RA-markate"/>
      <sheetName val="LOCAL RATES"/>
      <sheetName val="beam-reinft"/>
      <sheetName val="Improvements"/>
      <sheetName val="ANNEXURE-A"/>
      <sheetName val="entitlements"/>
      <sheetName val="단가비교표"/>
      <sheetName val=""/>
      <sheetName val="BOQ_M26"/>
      <sheetName val="Labour___Plant"/>
      <sheetName val="Labour_&amp;_Plant"/>
      <sheetName val="Material_"/>
      <sheetName val="_Analysis"/>
      <sheetName val="BOQ_"/>
      <sheetName val="Priced_DWR_"/>
      <sheetName val="_AnalysisPCC"/>
      <sheetName val="_AnalysisNH"/>
      <sheetName val="REVENUES_&amp;_BS"/>
      <sheetName val="beam-reinft-IIInd_floor"/>
      <sheetName val="1__Acquisition"/>
      <sheetName val="Final_Basic_rate"/>
      <sheetName val="LOCAL_RATES"/>
      <sheetName val="Basic_Rates"/>
      <sheetName val="p1-costg"/>
      <sheetName val="Fill this out first..."/>
      <sheetName val="Excavation"/>
      <sheetName val="INPUT SHEET"/>
    </sheetNames>
    <sheetDataSet>
      <sheetData sheetId="0" refreshError="1">
        <row r="32">
          <cell r="C32">
            <v>120</v>
          </cell>
        </row>
      </sheetData>
      <sheetData sheetId="1" refreshError="1"/>
      <sheetData sheetId="2" refreshError="1"/>
      <sheetData sheetId="3" refreshError="1"/>
      <sheetData sheetId="4" refreshError="1"/>
      <sheetData sheetId="5" refreshError="1"/>
      <sheetData sheetId="6" refreshError="1"/>
      <sheetData sheetId="7">
        <row r="32">
          <cell r="C32">
            <v>120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ow r="32">
          <cell r="C32">
            <v>120</v>
          </cell>
        </row>
      </sheetData>
      <sheetData sheetId="42">
        <row r="32">
          <cell r="C32">
            <v>120</v>
          </cell>
        </row>
      </sheetData>
      <sheetData sheetId="43">
        <row r="32">
          <cell r="C32">
            <v>120</v>
          </cell>
        </row>
      </sheetData>
      <sheetData sheetId="44">
        <row r="32">
          <cell r="C32">
            <v>120</v>
          </cell>
        </row>
      </sheetData>
      <sheetData sheetId="45">
        <row r="32">
          <cell r="C32">
            <v>120</v>
          </cell>
        </row>
      </sheetData>
      <sheetData sheetId="46">
        <row r="32">
          <cell r="C32">
            <v>120</v>
          </cell>
        </row>
      </sheetData>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Sheet4"/>
      <sheetName val="Sheet5"/>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Aggrgate"/>
      <sheetName val="Lead Gravel"/>
      <sheetName val="Lead Sand"/>
      <sheetName val="Rates_Materials"/>
      <sheetName val="Plant &amp; Machinery"/>
      <sheetName val="Chapter 1"/>
      <sheetName val="Chapter 2"/>
      <sheetName val="Chapter3 "/>
      <sheetName val="Chapter 4"/>
      <sheetName val="Chapter 5"/>
      <sheetName val="Chapter 6"/>
      <sheetName val="Chapter 7"/>
      <sheetName val="Chapter 8"/>
      <sheetName val="chapter 9"/>
      <sheetName val="Chapter 10"/>
      <sheetName val="Chapter 11"/>
      <sheetName val="Chapter 12"/>
      <sheetName val="Chapter 13"/>
      <sheetName val="Chapter 14"/>
      <sheetName val="Chapter 15"/>
      <sheetName val="Material rates"/>
      <sheetName val="item_03"/>
      <sheetName val="item _06-OLD"/>
      <sheetName val="item_05"/>
      <sheetName val="item_01"/>
      <sheetName val="item_02"/>
      <sheetName val="item_04"/>
      <sheetName val="item _06"/>
      <sheetName val="item_07"/>
      <sheetName val="item_08"/>
      <sheetName val="item_09"/>
      <sheetName val="Page collection"/>
      <sheetName val="Summary_cost"/>
      <sheetName val="Annexure_1.01_Dis-R"/>
      <sheetName val="Annexure_1.02_Dis-S"/>
      <sheetName val="Annexure_1.03_Tree cut"/>
      <sheetName val="Annexure_2.01_EW"/>
      <sheetName val="Annexure_2.02_P&amp;J"/>
      <sheetName val="Annexure_4.01-Con-Pav"/>
      <sheetName val="Annexure_4.02_Rumple"/>
      <sheetName val="Annexure_5.01_Str List"/>
      <sheetName val="Annexure_5.01_Bill 5&amp;6"/>
      <sheetName val="Annexure_5.01_print"/>
      <sheetName val="Culverts Qty-900,1000,1200"/>
      <sheetName val="Slab Culvert(3&amp;4 m span)"/>
      <sheetName val="BOX SUM"/>
      <sheetName val="Annexure_7.01_Drain"/>
      <sheetName val="Annexure_7.02_RW"/>
      <sheetName val="Annexure_7.02"/>
      <sheetName val="Annexure_7.03_Toewall"/>
      <sheetName val="Annexure_8.04_Guard St"/>
      <sheetName val="Sign Boards-8"/>
      <sheetName val="FAMILY TEXT"/>
      <sheetName val="Labour &amp; Plant"/>
      <sheetName val="Rate analysis _KBK_Rayag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_Station"/>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70">
          <cell r="L270">
            <v>19.605394285714286</v>
          </cell>
        </row>
      </sheetData>
      <sheetData sheetId="15" refreshError="1"/>
      <sheetData sheetId="16" refreshError="1"/>
      <sheetData sheetId="17" refreshError="1"/>
      <sheetData sheetId="18"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2">
          <cell r="N12">
            <v>43.736494725000014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VKFdn 420 (2)"/>
      <sheetName val="REL"/>
      <sheetName val="estimate"/>
      <sheetName val="REVENUES &amp; BS"/>
      <sheetName val="Detail"/>
      <sheetName val="bs BP 04 SA"/>
      <sheetName val="p1-costg"/>
      <sheetName val="Fill this out first..."/>
      <sheetName val="VKFdn_420_(2)"/>
      <sheetName val="REVENUES_&amp;_BS"/>
      <sheetName val="bs_BP_04_SA"/>
      <sheetName val="purpose&amp;input"/>
      <sheetName val="Input"/>
      <sheetName val="RATE-ANAY."/>
      <sheetName val="Basis"/>
      <sheetName val="TB"/>
      <sheetName val="PDR_HT"/>
      <sheetName val="Civil"/>
      <sheetName val="Berechnungen"/>
      <sheetName val="Sheet1"/>
      <sheetName val="angles"/>
      <sheetName val="SC Cost FEB 03"/>
      <sheetName val="TABLES"/>
      <sheetName val="Scenario"/>
      <sheetName val="Reserve Addition"/>
      <sheetName val="Assumptions"/>
      <sheetName val="Analysis"/>
      <sheetName val="Rates"/>
      <sheetName val="IDCCALHYD-GOO"/>
      <sheetName val="TF -25"/>
      <sheetName val="TF 1PH 16"/>
      <sheetName val="TF 3PH 16"/>
      <sheetName val="BOQ"/>
      <sheetName val="IDCCALHYD_GOO"/>
      <sheetName val="UNP-NCW "/>
      <sheetName val="Report"/>
      <sheetName val="DSLP"/>
      <sheetName val="Addl.40"/>
      <sheetName val="AutoOpen Stub Data"/>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TS_Materials"/>
      <sheetName val="Topsheet 2 (2)"/>
      <sheetName val="total cost summary"/>
      <sheetName val="cost summary civil"/>
      <sheetName val="BOQ"/>
      <sheetName val="salient features"/>
      <sheetName val="Topsheet 2"/>
      <sheetName val="Top sheet 1"/>
      <sheetName val="direct cost "/>
      <sheetName val="direct cost  (2)"/>
      <sheetName val="POLcoeff"/>
      <sheetName val="PRW analysis"/>
      <sheetName val="labor-marl rates"/>
      <sheetName val="pwd analysis"/>
      <sheetName val="electrical analysis"/>
      <sheetName val="equipment "/>
      <sheetName val="man power"/>
      <sheetName val="-SIDC"/>
      <sheetName val="FACILITIES"/>
      <sheetName val="financial charges"/>
      <sheetName val="site report on materials"/>
      <sheetName val="Areas-str data"/>
      <sheetName val="work dairy"/>
      <sheetName val="Sheet1"/>
      <sheetName val="Extra Items"/>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40">
          <cell r="D140">
            <v>57</v>
          </cell>
        </row>
        <row r="142">
          <cell r="D142">
            <v>101</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P-QTY"/>
      <sheetName val="Cul_detail"/>
      <sheetName val="HP"/>
      <sheetName val="HP Sts"/>
      <sheetName val="Slab"/>
      <sheetName val="Sl Sts"/>
      <sheetName val="M-F-03"/>
      <sheetName val="M-C"/>
      <sheetName val="M-J-03"/>
    </sheetNames>
    <sheetDataSet>
      <sheetData sheetId="0" refreshError="1"/>
      <sheetData sheetId="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Details"/>
      <sheetName val="Sheet1"/>
      <sheetName val="Foundation"/>
      <sheetName val="Erection"/>
      <sheetName val="Visual Chart-1"/>
      <sheetName val="Cul_detail"/>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Phase"/>
      <sheetName val="(2) Area"/>
      <sheetName val="(3) Task_Productivty"/>
      <sheetName val="(4) Work_Package"/>
      <sheetName val="(4) Updated_Quantities"/>
      <sheetName val="(5) WBS_Contract_Value"/>
      <sheetName val="(6) Project_Budget"/>
      <sheetName val="(7) Project_Quantities"/>
      <sheetName val="Survey Details"/>
    </sheetNames>
    <sheetDataSet>
      <sheetData sheetId="0"/>
      <sheetData sheetId="1"/>
      <sheetData sheetId="2"/>
      <sheetData sheetId="3"/>
      <sheetData sheetId="4"/>
      <sheetData sheetId="5"/>
      <sheetData sheetId="6"/>
      <sheetData sheetId="7"/>
      <sheetData sheetId="8"/>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l this out first..."/>
      <sheetName val="Checklist"/>
      <sheetName val="Front"/>
      <sheetName val="PDF Front"/>
      <sheetName val="Simple Letter"/>
      <sheetName val="Inside"/>
      <sheetName val="Contents"/>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Index"/>
      <sheetName val="LOI"/>
      <sheetName val="construction_schedule"/>
      <sheetName val="top_sheet"/>
      <sheetName val="Offtop-Tender"/>
      <sheetName val="Offtop-Prestart"/>
      <sheetName val="Summary"/>
      <sheetName val="SummaryIDC"/>
      <sheetName val="Basic"/>
      <sheetName val="Items"/>
      <sheetName val="IDC.AHK "/>
      <sheetName val="BOQ_Direct_selling cost"/>
      <sheetName val="Monthwise breakup"/>
      <sheetName val="Labourrate"/>
      <sheetName val="conanalysis"/>
      <sheetName val="ShuttAna"/>
      <sheetName val="Reinf Analy"/>
      <sheetName val="Machinery"/>
      <sheetName val="Power anal"/>
      <sheetName val="quality_obj"/>
      <sheetName val="Assumptions"/>
      <sheetName val="water"/>
      <sheetName val="Power"/>
      <sheetName val="SHEET 1"/>
      <sheetName val="Sheet1"/>
      <sheetName val="Sheet2"/>
      <sheetName val="Sheet3"/>
      <sheetName val="WORK"/>
      <sheetName val="As per PCA"/>
      <sheetName val="Data"/>
      <sheetName val="Lead"/>
      <sheetName val="labour coeff"/>
      <sheetName val="PRECAST lightconc-II"/>
      <sheetName val="Sebtion 1 SumMary"/>
      <sheetName val="DLA Standard Cost Report1"/>
      <sheetName val="Design"/>
      <sheetName val="IO List"/>
      <sheetName val="Macro custom function"/>
      <sheetName val="boq"/>
      <sheetName val="p&amp;m"/>
      <sheetName val="RA-markate"/>
      <sheetName val="Bill-AAC_old"/>
      <sheetName val="TBAL9697 -group wise  sdpl"/>
      <sheetName val="Staff Acco."/>
      <sheetName val="dBase"/>
      <sheetName val="Labour"/>
      <sheetName val="Pacakges split"/>
      <sheetName val="Basement Budget"/>
      <sheetName val="Extra Item"/>
      <sheetName val="Civil Works"/>
      <sheetName val="Cat A Change Control"/>
      <sheetName val="A-General"/>
      <sheetName val="Meas.-Hotel Part"/>
      <sheetName val="Tender Summary"/>
      <sheetName val="Detail"/>
      <sheetName val="VCH-SLC"/>
      <sheetName val="Supplier"/>
      <sheetName val="sort2"/>
      <sheetName val="factors"/>
      <sheetName val="LMP"/>
      <sheetName val="RCC,Ret. Wall"/>
      <sheetName val="SPT vs PHI"/>
      <sheetName val="Details"/>
      <sheetName val="01"/>
      <sheetName val="dummy"/>
      <sheetName val="MASTER_RATE ANALYSIS"/>
      <sheetName val="Fee Rate Summary"/>
      <sheetName val="공장별판관비배부"/>
      <sheetName val="Cashflow projection"/>
      <sheetName val="Database"/>
      <sheetName val="SCHEDULE"/>
      <sheetName val="schedule nos"/>
      <sheetName val="INPUT SHEET"/>
      <sheetName val="RES-PLANNING"/>
      <sheetName val="Stress Calculation"/>
      <sheetName val="Voucher"/>
      <sheetName val="DEPTH CHART (ORR) L.S."/>
      <sheetName val="Name List"/>
      <sheetName val="PA- Consutant "/>
      <sheetName val="Raft"/>
      <sheetName val="Break up Sheet"/>
      <sheetName val="#REF"/>
      <sheetName val="Deduction of assets"/>
      <sheetName val="analysis"/>
      <sheetName val="Intro"/>
      <sheetName val="strand"/>
      <sheetName val="Pay_Sep06"/>
      <sheetName val="1st flr"/>
      <sheetName val="DetEst"/>
      <sheetName val="Driveway Beams"/>
      <sheetName val="2gii"/>
      <sheetName val="Contract Night Staff"/>
      <sheetName val="Contract Day Staff"/>
      <sheetName val="Day Shift"/>
      <sheetName val="Night Shift"/>
      <sheetName val="REL"/>
      <sheetName val="Site Dev BOQ"/>
      <sheetName val="SILICATE"/>
      <sheetName val="Labour productivity"/>
      <sheetName val="Inputs"/>
      <sheetName val="FORM7"/>
      <sheetName val="LEVEL SHEET"/>
      <sheetName val="Costing"/>
      <sheetName val="Capex - Hry"/>
      <sheetName val="Sheet3 (2)"/>
      <sheetName val="_TCS, NAGPUR-MANJIRI C_PROGRESS"/>
      <sheetName val="Rate analysis"/>
      <sheetName val="Basic Rate"/>
      <sheetName val="Format"/>
      <sheetName val="Project Plan - WWW"/>
      <sheetName val="Fin Sum"/>
      <sheetName val="Formulas"/>
      <sheetName val="Input"/>
      <sheetName val="1st Slab"/>
      <sheetName val="Sun E Type"/>
      <sheetName val="box-12"/>
      <sheetName val="SUMRY"/>
      <sheetName val="PrintManager"/>
      <sheetName val="Assumption"/>
      <sheetName val="BLOCK-A (MEA.SHEET)"/>
      <sheetName val="Data-Month"/>
      <sheetName val="BHANDUP"/>
      <sheetName val="Order Info"/>
      <sheetName val="Invoice"/>
      <sheetName val="Scope Reconciliation"/>
      <sheetName val="Mar09"/>
      <sheetName val="FITZ MORT 94"/>
      <sheetName val="Approved MTD Proj #'s"/>
      <sheetName val="Project Budget Worksheet"/>
      <sheetName val="Bill-12"/>
      <sheetName val="Layer Table"/>
      <sheetName val="CABLERET"/>
      <sheetName val="tower"/>
      <sheetName val="GBW"/>
      <sheetName val="DLA%20Standard%20Cost%20Report1"/>
      <sheetName val="SITE OVERHEADS"/>
      <sheetName val="WORK TABLE"/>
      <sheetName val="Works - Quote Sheet"/>
      <sheetName val="Item- Compact"/>
      <sheetName val="DSLP"/>
      <sheetName val="COST"/>
      <sheetName val="Lowside"/>
      <sheetName val="FT-05-02IsoBOM"/>
      <sheetName val="Annexure"/>
      <sheetName val="list"/>
      <sheetName val="PARAMETRES"/>
      <sheetName val="GF Columns"/>
      <sheetName val="P&amp;L - AD"/>
      <sheetName val="目录"/>
      <sheetName val="Adimi bldg"/>
      <sheetName val="Pump House"/>
      <sheetName val="Fuel Regu Station"/>
      <sheetName val="FORM-16"/>
      <sheetName val="verrous"/>
      <sheetName val="Total Quote"/>
      <sheetName val="DETAILED  BOQ"/>
      <sheetName val="Deprec."/>
      <sheetName val="gen"/>
      <sheetName val="Cement recon."/>
      <sheetName val="Interface_SC"/>
      <sheetName val="Calc_ISC"/>
      <sheetName val="Calc_SC"/>
      <sheetName val="Interface_ISC"/>
      <sheetName val="GD"/>
      <sheetName val="Intake"/>
      <sheetName val="Cleaning &amp; Grubbing"/>
      <sheetName val="Sch-3"/>
      <sheetName val=" "/>
      <sheetName val="Intro."/>
      <sheetName val="1"/>
      <sheetName val="COLUMN"/>
      <sheetName val="Fcst vs Budgets"/>
      <sheetName val="Improvements"/>
      <sheetName val="Levels"/>
      <sheetName val="Material"/>
      <sheetName val="Plant &amp;  Machinery"/>
      <sheetName val="BP"/>
      <sheetName val="master"/>
      <sheetName val="S2groupcode"/>
      <sheetName val="Results"/>
      <sheetName val="PLGroupings"/>
      <sheetName val="Parameter"/>
      <sheetName val="girder"/>
      <sheetName val="환율"/>
      <sheetName val="SPS DETAIL"/>
      <sheetName val="Build-up"/>
      <sheetName val="PC Master List"/>
      <sheetName val="Field Values"/>
      <sheetName val="cubes_M20"/>
      <sheetName val="Parameters"/>
      <sheetName val="Mat_Cost"/>
      <sheetName val="HOME"/>
      <sheetName val="datatable"/>
      <sheetName val="Structure Bills Qty"/>
      <sheetName val="BASIS -DEC 08"/>
      <sheetName val="run"/>
      <sheetName val="MN T.B."/>
      <sheetName val="Data Forecast"/>
      <sheetName val="sc-mar2000"/>
      <sheetName val="óc-sepVdec99"/>
      <sheetName val="final abstract"/>
      <sheetName val="Master Data Sheet"/>
      <sheetName val="Conc&amp;steel-assets"/>
      <sheetName val="bom"/>
      <sheetName val="WWR"/>
      <sheetName val="inWords"/>
      <sheetName val="Budget in SAP"/>
      <sheetName val="Civil Boq"/>
      <sheetName val="basic-data"/>
      <sheetName val="mem-property"/>
      <sheetName val="dlvoid"/>
      <sheetName val="Material "/>
      <sheetName val="Factors "/>
      <sheetName val="Load Details-220kV"/>
      <sheetName val="Summary_Bank"/>
      <sheetName val="Headings"/>
      <sheetName val="INDIGINEOUS ITEMS "/>
      <sheetName val="HEAD"/>
      <sheetName val="________"/>
      <sheetName val="Detail In Door Stad"/>
      <sheetName val="Measurment"/>
      <sheetName val="CASHFLOWS"/>
      <sheetName val="PointNo.5"/>
      <sheetName val="Option"/>
      <sheetName val="3mech"/>
      <sheetName val="2ELEC"/>
      <sheetName val="Material Rates"/>
      <sheetName val="Discount &amp; Margin"/>
      <sheetName val="Rate_Analysis"/>
      <sheetName val="Constants Summary"/>
      <sheetName val="Form 6"/>
      <sheetName val="DataSheet"/>
      <sheetName val="Variations"/>
      <sheetName val="Criteria"/>
      <sheetName val="India F&amp;S Template"/>
      <sheetName val="Main Gate House"/>
      <sheetName val="key dates"/>
      <sheetName val="Actuals"/>
      <sheetName val="Assumption Inputs"/>
      <sheetName val="FitOutConfCentre"/>
      <sheetName val="Cul_detail"/>
      <sheetName val="Contractor &amp; Material Price"/>
      <sheetName val="Fill_this_out_first___"/>
      <sheetName val="Fill_this_out_first___1"/>
      <sheetName val="PDF_Front"/>
      <sheetName val="Simple_Letter"/>
      <sheetName val="Overall_Summary"/>
      <sheetName val="CSI_Summary"/>
      <sheetName val="Section_1_Areas"/>
      <sheetName val="Section_1_Summary"/>
      <sheetName val="Section_1"/>
      <sheetName val="Section_2_Areas"/>
      <sheetName val="Section_2_Summary"/>
      <sheetName val="Section_2"/>
      <sheetName val="Section_3_Areas"/>
      <sheetName val="Section_3_Summary"/>
      <sheetName val="Section_3"/>
      <sheetName val="Section_4_Areas"/>
      <sheetName val="Section_4_Summary"/>
      <sheetName val="Section_4"/>
      <sheetName val="Section_5_Areas"/>
      <sheetName val="Section_5_Summary"/>
      <sheetName val="Section_5"/>
      <sheetName val="Sitework_Areas"/>
      <sheetName val="Section_6_Areas"/>
      <sheetName val="Section_6_Summary"/>
      <sheetName val="Section_6"/>
      <sheetName val="Sitework_Summary"/>
      <sheetName val="Comparison_Summary"/>
      <sheetName val="Fill_this_out_first___2"/>
      <sheetName val="Salient_Features"/>
      <sheetName val="IDC_AHK_"/>
      <sheetName val="BOQ_Direct_selling_cost"/>
      <sheetName val="Monthwise_breakup"/>
      <sheetName val="Reinf_Analy"/>
      <sheetName val="Power_anal"/>
      <sheetName val="SHEET_1"/>
      <sheetName val="labour_coeff"/>
      <sheetName val="PRECAST_lightconc-II"/>
      <sheetName val="Sebtion_1_SumMary"/>
      <sheetName val="DLA_Standard_Cost_Report1"/>
      <sheetName val="IO_List"/>
      <sheetName val="Macro_custom_function"/>
      <sheetName val="\TCS, NAGPUR-MANJIRI C\PROGRESS"/>
      <sheetName val="????????"/>
      <sheetName val="TBAL9697_-group_wise__sdpl"/>
      <sheetName val="Staff_Acco_"/>
      <sheetName val="Meas_-Hotel_Part"/>
      <sheetName val="Cat_A_Change_Control"/>
      <sheetName val="Layer_Table"/>
      <sheetName val="Pacakges_split"/>
      <sheetName val="Basement_Budget"/>
      <sheetName val="Extra_Item"/>
      <sheetName val="Civil_Works"/>
      <sheetName val="Tender_Summary"/>
      <sheetName val="Deduction_of_assets"/>
      <sheetName val="schedule_nos"/>
      <sheetName val="INPUT_SHEET"/>
      <sheetName val="Stress_Calculation"/>
      <sheetName val="DEPTH_CHART_(ORR)_L_S_"/>
      <sheetName val="Name_List"/>
      <sheetName val="Driveway_Beams"/>
      <sheetName val="Contract_Night_Staff"/>
      <sheetName val="Contract_Day_Staff"/>
      <sheetName val="Day_Shift"/>
      <sheetName val="Night_Shift"/>
      <sheetName val="RCC,Ret__Wall"/>
      <sheetName val="Cashflow_projection"/>
      <sheetName val="PA-_Consutant_"/>
      <sheetName val="SPT_vs_PHI"/>
      <sheetName val="MASTER_RATE_ANALYSIS"/>
      <sheetName val="Fee_Rate_Summary"/>
      <sheetName val="Break_up_Sheet"/>
      <sheetName val="1st_flr"/>
      <sheetName val="Site_Dev_BOQ"/>
      <sheetName val="Master_Sheet"/>
      <sheetName val="Labour_productivity"/>
      <sheetName val="Capex_-_Hry"/>
      <sheetName val="LEVEL_SHEET"/>
      <sheetName val="Fin_Sum"/>
      <sheetName val="1st_Slab"/>
      <sheetName val="Order_Info"/>
      <sheetName val="Works_-_Quote_Sheet"/>
      <sheetName val="Scope_Reconciliation"/>
      <sheetName val="Sun_E_Type"/>
      <sheetName val="As_per_PCA"/>
      <sheetName val="FITZ_MORT_94"/>
      <sheetName val="SITE_OVERHEADS"/>
      <sheetName val="BLOCK-A_(MEA_SHEET)"/>
      <sheetName val="Project_Plan_-_WWW"/>
      <sheetName val="WORK_TABLE"/>
      <sheetName val="Approved_MTD_Proj_#'s"/>
      <sheetName val="Project_Budget_Worksheet"/>
      <sheetName val="GF_Columns"/>
      <sheetName val="P&amp;L_-_AD"/>
      <sheetName val="Sheet3_(2)"/>
      <sheetName val="\TCS,_NAGPUR-MANJIRI_C\PROGRESS"/>
      <sheetName val="Cement_recon_"/>
      <sheetName val="DETAILED__BOQ"/>
      <sheetName val="Deprec_"/>
      <sheetName val="Item-_Compact"/>
      <sheetName val="SPS_DETAIL"/>
      <sheetName val="PC_Master_List"/>
      <sheetName val="Field_Values"/>
      <sheetName val="Structure_Bills_Qty"/>
      <sheetName val="BASIS_-DEC_08"/>
      <sheetName val="MN_T_B_"/>
      <sheetName val="Data_Forecast"/>
      <sheetName val="Basic_Rate"/>
      <sheetName val="final_abstract"/>
      <sheetName val="Master_Data_Sheet"/>
      <sheetName val="F Blk"/>
      <sheetName val="Publicbuilding"/>
      <sheetName val="COP Final"/>
      <sheetName val="calcul"/>
      <sheetName val="concrete"/>
      <sheetName val="foot-slab reinft"/>
      <sheetName val="Cost Index"/>
      <sheetName val="TEXT"/>
      <sheetName val="NAMES"/>
      <sheetName val="Ra  stair"/>
      <sheetName val="St.co.91.5lvl"/>
      <sheetName val="WBS"/>
      <sheetName val="BOQ T4B"/>
      <sheetName val="REVENUES &amp; BS"/>
      <sheetName val="MRATES"/>
      <sheetName val="Price &amp; Volume"/>
      <sheetName val="bs BP 04 SA"/>
      <sheetName val="conc-foot-gradeslab"/>
      <sheetName val="02"/>
      <sheetName val="03"/>
      <sheetName val="04"/>
      <sheetName val="P1260Projected.5700 Detail"/>
      <sheetName val="P852.5000 Detail"/>
      <sheetName val="P854.5000 Detail"/>
      <sheetName val="P856.5000 Detail"/>
      <sheetName val="P858.5000 Detail"/>
      <sheetName val="P860Baseline.5000 Detail"/>
      <sheetName val="currency"/>
      <sheetName val="System"/>
      <sheetName val="단가비교표"/>
      <sheetName val="zone-8"/>
      <sheetName val="MHNO_LEV"/>
      <sheetName val="co_5"/>
      <sheetName val="RA"/>
      <sheetName val="Kristal Court"/>
      <sheetName val="Hotel"/>
      <sheetName val="Introduction"/>
      <sheetName val="Old"/>
      <sheetName val="Operating Statistics"/>
      <sheetName val="Financials"/>
      <sheetName val="1-OBJ98 "/>
      <sheetName val="INTSHEET"/>
      <sheetName val="INTSHEET3"/>
      <sheetName val="office"/>
      <sheetName val="Lab"/>
      <sheetName val=" Acc. Sched."/>
      <sheetName val="Boq - Flats"/>
      <sheetName val="CCB"/>
      <sheetName val="PCC"/>
      <sheetName val="Data sheet"/>
      <sheetName val="Door"/>
      <sheetName val="Per Unit"/>
      <sheetName val="Window"/>
      <sheetName val="Footing"/>
      <sheetName val="Rate analysis civil"/>
      <sheetName val="Rate Analysis "/>
      <sheetName val="Monthly Plan May'16"/>
      <sheetName val="Performance Report"/>
      <sheetName val=" bus bay"/>
      <sheetName val="doq-10"/>
      <sheetName val="doq-I"/>
      <sheetName val="doq 4"/>
      <sheetName val="doq 2"/>
      <sheetName val="Labour &amp; Plant"/>
      <sheetName val="Brand"/>
      <sheetName val="PackSize"/>
      <sheetName val="PackagingType"/>
      <sheetName val="Plant"/>
      <sheetName val="ProductHierarchy"/>
      <sheetName val="PurchGroup"/>
      <sheetName val="Sub-brand"/>
      <sheetName val="UOM"/>
      <sheetName val="Variant"/>
      <sheetName val="PDF_Front1"/>
      <sheetName val="Simple_Letter1"/>
      <sheetName val="Overall_Summary1"/>
      <sheetName val="CSI_Summary1"/>
      <sheetName val="Section_1_Areas1"/>
      <sheetName val="Section_1_Summary1"/>
      <sheetName val="Section_11"/>
      <sheetName val="Section_2_Areas1"/>
      <sheetName val="Section_2_Summary1"/>
      <sheetName val="Section_21"/>
      <sheetName val="Section_3_Areas1"/>
      <sheetName val="Section_3_Summary1"/>
      <sheetName val="Section_31"/>
      <sheetName val="Section_4_Areas1"/>
      <sheetName val="Section_4_Summary1"/>
      <sheetName val="Section_41"/>
      <sheetName val="Section_5_Areas1"/>
      <sheetName val="Section_5_Summary1"/>
      <sheetName val="Section_51"/>
      <sheetName val="Sitework_Areas1"/>
      <sheetName val="Section_6_Areas1"/>
      <sheetName val="Section_6_Summary1"/>
      <sheetName val="Section_61"/>
      <sheetName val="Sitework_Summary1"/>
      <sheetName val="Comparison_Summary1"/>
      <sheetName val="Fill_this_out_first___3"/>
      <sheetName val="Salient_Features1"/>
      <sheetName val="IDC_AHK_1"/>
      <sheetName val="BOQ_Direct_selling_cost1"/>
      <sheetName val="Monthwise_breakup1"/>
      <sheetName val="Reinf_Analy1"/>
      <sheetName val="Power_anal1"/>
      <sheetName val="SHEET_11"/>
      <sheetName val="labour_coeff1"/>
      <sheetName val="PRECAST_lightconc-II1"/>
      <sheetName val="Macro_custom_function1"/>
      <sheetName val="DLA_Standard_Cost_Report11"/>
      <sheetName val="Sebtion_1_SumMary1"/>
      <sheetName val="IO_List1"/>
      <sheetName val="TBAL9697_-group_wise__sdpl1"/>
      <sheetName val="Staff_Acco_1"/>
      <sheetName val="Meas_-Hotel_Part1"/>
      <sheetName val="Tender_Summary1"/>
      <sheetName val="RCC,Ret__Wall1"/>
      <sheetName val="Cashflow_projection1"/>
      <sheetName val="Pacakges_split1"/>
      <sheetName val="Basement_Budget1"/>
      <sheetName val="Extra_Item1"/>
      <sheetName val="schedule_nos1"/>
      <sheetName val="INPUT_SHEET1"/>
      <sheetName val="Stress_Calculation1"/>
      <sheetName val="DEPTH_CHART_(ORR)_L_S_1"/>
      <sheetName val="Name_List1"/>
      <sheetName val="PA-_Consutant_1"/>
      <sheetName val="Break_up_Sheet1"/>
      <sheetName val="Cat_A_Change_Control1"/>
      <sheetName val="Deduction_of_assets1"/>
      <sheetName val="1st_flr1"/>
      <sheetName val="Driveway_Beams1"/>
      <sheetName val="Contract_Night_Staff1"/>
      <sheetName val="Contract_Day_Staff1"/>
      <sheetName val="Day_Shift1"/>
      <sheetName val="Night_Shift1"/>
      <sheetName val="Civil_Works1"/>
      <sheetName val="Labour_productivity1"/>
      <sheetName val="Fin_Sum1"/>
      <sheetName val="Capex_-_Hry1"/>
      <sheetName val="LEVEL_SHEET1"/>
      <sheetName val="1st_Slab1"/>
      <sheetName val="Order_Info1"/>
      <sheetName val="Works_-_Quote_Sheet1"/>
      <sheetName val="Scope_Reconciliation1"/>
      <sheetName val="Sun_E_Type1"/>
      <sheetName val="As_per_PCA1"/>
      <sheetName val="FITZ_MORT_941"/>
      <sheetName val="SITE_OVERHEADS1"/>
      <sheetName val="Rate_analysis1"/>
      <sheetName val="SPT_vs_PHI1"/>
      <sheetName val="MASTER_RATE_ANALYSIS1"/>
      <sheetName val="Fee_Rate_Summary1"/>
      <sheetName val="Cement_recon_1"/>
      <sheetName val="Project_Budget_Worksheet1"/>
      <sheetName val="Project_Plan_-_WWW1"/>
      <sheetName val="BLOCK-A_(MEA_SHEET)1"/>
      <sheetName val="Approved_MTD_Proj_#'s1"/>
      <sheetName val="DETAILED__BOQ1"/>
      <sheetName val="P&amp;L_-_AD1"/>
      <sheetName val="Deprec_1"/>
      <sheetName val="Item-_Compact1"/>
      <sheetName val="WORK_TABLE1"/>
      <sheetName val="GF_Columns1"/>
      <sheetName val="Site_Dev_BOQ1"/>
      <sheetName val="Sheet3_(2)1"/>
      <sheetName val="\TCS,_NAGPUR-MANJIRI_C\PROGRES1"/>
      <sheetName val="SPS_DETAIL1"/>
      <sheetName val="PC_Master_List1"/>
      <sheetName val="Field_Values1"/>
      <sheetName val="Structure_Bills_Qty1"/>
      <sheetName val="BASIS_-DEC_081"/>
      <sheetName val="MN_T_B_1"/>
      <sheetName val="Data_Forecast1"/>
      <sheetName val="Basic_Rate1"/>
      <sheetName val="final_abstract1"/>
      <sheetName val="Master_Data_Sheet1"/>
      <sheetName val="Total_Quote"/>
      <sheetName val="Adimi_bldg"/>
      <sheetName val="Pump_House"/>
      <sheetName val="Fuel_Regu_Station"/>
      <sheetName val="dataCollection"/>
      <sheetName val="estimate"/>
      <sheetName val="Excavation"/>
      <sheetName val="MEP BOQ-"/>
      <sheetName val="wooden door"/>
      <sheetName val="Sub con Summary"/>
      <sheetName val="Cost saving"/>
      <sheetName val="Fakeeh"/>
      <sheetName val="qualify"/>
      <sheetName val="GENERAL SUMMARY"/>
      <sheetName val="LMP Summary"/>
      <sheetName val="Sec Summary"/>
      <sheetName val="MEP"/>
      <sheetName val="TOP SHEET"/>
      <sheetName val="Labour cost"/>
      <sheetName val="BILLING SCHEDULE"/>
      <sheetName val="bill curve"/>
      <sheetName val="CASH IN &amp; OUT FLOW "/>
      <sheetName val="cash flow curve"/>
      <sheetName val="Revised Labour"/>
      <sheetName val="Rein.Ana"/>
      <sheetName val="Sheet6"/>
      <sheetName val="Ceiling"/>
      <sheetName val="Concrete-Data"/>
      <sheetName val="Gen.Exp.Breakup"/>
      <sheetName val="cover page"/>
      <sheetName val="Project Data"/>
      <sheetName val="CL"/>
      <sheetName val="Info"/>
      <sheetName val="Cash2"/>
      <sheetName val="Drop Down List"/>
      <sheetName val="30개월기준대비표 아랍택)"/>
      <sheetName val="총괄표 (2)"/>
      <sheetName val="CIF COST ITEM"/>
      <sheetName val="LeadSheet"/>
      <sheetName val="Raw Data"/>
      <sheetName val="[DLA Standard Cost Report1][DLA"/>
      <sheetName val="[DLA Standard Cost Report1]\TCS"/>
      <sheetName val="Infrastructure"/>
      <sheetName val="SUPPLY -Sanitary Fixtures"/>
      <sheetName val="External"/>
      <sheetName val="ITEMS FOR CIVIL TENDER"/>
      <sheetName val="Debits as on 12.04.08"/>
      <sheetName val="M.S."/>
      <sheetName val="Labor abs-NMR"/>
      <sheetName val="Load_Details-220kV"/>
      <sheetName val="Civil_Boq"/>
      <sheetName val="Material_"/>
      <sheetName val="INDIGINEOUS_ITEMS_"/>
      <sheetName val="key_dates"/>
      <sheetName val="Main_Gate_House"/>
      <sheetName val="Factors_"/>
      <sheetName val="Budget_in_SAP"/>
      <sheetName val="Assumption_Inputs"/>
      <sheetName val="India_F&amp;S_Template"/>
      <sheetName val="Fill_this_out_first___4"/>
      <sheetName val="PDF_Front2"/>
      <sheetName val="Simple_Letter2"/>
      <sheetName val="Overall_Summary2"/>
      <sheetName val="CSI_Summary2"/>
      <sheetName val="Section_1_Areas2"/>
      <sheetName val="Section_1_Summary2"/>
      <sheetName val="Section_12"/>
      <sheetName val="Section_2_Areas2"/>
      <sheetName val="Section_2_Summary2"/>
      <sheetName val="Section_22"/>
      <sheetName val="Section_3_Areas2"/>
      <sheetName val="Section_3_Summary2"/>
      <sheetName val="Section_32"/>
      <sheetName val="Section_4_Areas2"/>
      <sheetName val="Section_4_Summary2"/>
      <sheetName val="Section_42"/>
      <sheetName val="Section_5_Areas2"/>
      <sheetName val="Section_5_Summary2"/>
      <sheetName val="Section_52"/>
      <sheetName val="Sitework_Areas2"/>
      <sheetName val="Section_6_Areas2"/>
      <sheetName val="Section_6_Summary2"/>
      <sheetName val="Section_62"/>
      <sheetName val="Sitework_Summary2"/>
      <sheetName val="Comparison_Summary2"/>
      <sheetName val="Fill_this_out_first___5"/>
      <sheetName val="Salient_Features2"/>
      <sheetName val="IDC_AHK_2"/>
      <sheetName val="BOQ_Direct_selling_cost2"/>
      <sheetName val="Monthwise_breakup2"/>
      <sheetName val="Reinf_Analy2"/>
      <sheetName val="Power_anal2"/>
      <sheetName val="SHEET_12"/>
      <sheetName val="labour_coeff2"/>
      <sheetName val="PRECAST_lightconc-II2"/>
      <sheetName val="Macro_custom_function2"/>
      <sheetName val="DLA_Standard_Cost_Report12"/>
      <sheetName val="Sebtion_1_SumMary2"/>
      <sheetName val="IO_List2"/>
      <sheetName val="TBAL9697_-group_wise__sdpl2"/>
      <sheetName val="Staff_Acco_2"/>
      <sheetName val="Meas_-Hotel_Part2"/>
      <sheetName val="Tender_Summary2"/>
      <sheetName val="RCC,Ret__Wall2"/>
      <sheetName val="Cashflow_projection2"/>
      <sheetName val="Pacakges_split2"/>
      <sheetName val="Basement_Budget2"/>
      <sheetName val="Extra_Item2"/>
      <sheetName val="schedule_nos2"/>
      <sheetName val="INPUT_SHEET2"/>
      <sheetName val="Stress_Calculation2"/>
      <sheetName val="DEPTH_CHART_(ORR)_L_S_2"/>
      <sheetName val="Name_List2"/>
      <sheetName val="PA-_Consutant_2"/>
      <sheetName val="Break_up_Sheet2"/>
      <sheetName val="Cat_A_Change_Control2"/>
      <sheetName val="Deduction_of_assets2"/>
      <sheetName val="1st_flr2"/>
      <sheetName val="Driveway_Beams2"/>
      <sheetName val="Contract_Night_Staff2"/>
      <sheetName val="Contract_Day_Staff2"/>
      <sheetName val="Day_Shift2"/>
      <sheetName val="Night_Shift2"/>
      <sheetName val="Civil_Works2"/>
      <sheetName val="Labour_productivity2"/>
      <sheetName val="Fin_Sum2"/>
      <sheetName val="Capex_-_Hry2"/>
      <sheetName val="LEVEL_SHEET2"/>
      <sheetName val="1st_Slab2"/>
      <sheetName val="Order_Info2"/>
      <sheetName val="Works_-_Quote_Sheet2"/>
      <sheetName val="Scope_Reconciliation2"/>
      <sheetName val="Sun_E_Type2"/>
      <sheetName val="As_per_PCA2"/>
      <sheetName val="FITZ_MORT_942"/>
      <sheetName val="SITE_OVERHEADS2"/>
      <sheetName val="Rate_analysis2"/>
      <sheetName val="SPT_vs_PHI2"/>
      <sheetName val="MASTER_RATE_ANALYSIS2"/>
      <sheetName val="Fee_Rate_Summary2"/>
      <sheetName val="Cement_recon_2"/>
      <sheetName val="Project_Budget_Worksheet2"/>
      <sheetName val="Project_Plan_-_WWW2"/>
      <sheetName val="BLOCK-A_(MEA_SHEET)2"/>
      <sheetName val="Approved_MTD_Proj_#'s2"/>
      <sheetName val="DETAILED__BOQ2"/>
      <sheetName val="P&amp;L_-_AD2"/>
      <sheetName val="Deprec_2"/>
      <sheetName val="Item-_Compact2"/>
      <sheetName val="WORK_TABLE2"/>
      <sheetName val="GF_Columns2"/>
      <sheetName val="Site_Dev_BOQ2"/>
      <sheetName val="Sheet3_(2)2"/>
      <sheetName val="\TCS,_NAGPUR-MANJIRI_C\PROGRES2"/>
      <sheetName val="SPS_DETAIL2"/>
      <sheetName val="PC_Master_List2"/>
      <sheetName val="Field_Values2"/>
      <sheetName val="Structure_Bills_Qty2"/>
      <sheetName val="BASIS_-DEC_082"/>
      <sheetName val="MN_T_B_2"/>
      <sheetName val="Data_Forecast2"/>
      <sheetName val="Basic_Rate2"/>
      <sheetName val="final_abstract2"/>
      <sheetName val="Master_Data_Sheet2"/>
      <sheetName val="Total_Quote1"/>
      <sheetName val="Adimi_bldg1"/>
      <sheetName val="Pump_House1"/>
      <sheetName val="Fuel_Regu_Station1"/>
      <sheetName val="_TCS,_NAGPUR-MANJIRI_C_PROGRESS"/>
      <sheetName val="Cleaning_&amp;_Grubbing"/>
      <sheetName val="_"/>
      <sheetName val="Intro_"/>
      <sheetName val="PointNo_5"/>
      <sheetName val="Plant_&amp;__Machinery"/>
      <sheetName val="Material_Rates"/>
      <sheetName val="Fcst_vs_Budgets"/>
      <sheetName val="St_co_91_5lvl"/>
      <sheetName val="BOQ_T4B"/>
      <sheetName val="Load_Details-220kV1"/>
      <sheetName val="Civil_Boq1"/>
      <sheetName val="Material_1"/>
      <sheetName val="INDIGINEOUS_ITEMS_1"/>
      <sheetName val="key_dates1"/>
      <sheetName val="Main_Gate_House1"/>
      <sheetName val="Factors_1"/>
      <sheetName val="Budget_in_SAP1"/>
      <sheetName val="Assumption_Inputs1"/>
      <sheetName val="India_F&amp;S_Template1"/>
      <sheetName val="Boq_-_Flats"/>
      <sheetName val="Fill_this_out_first___6"/>
      <sheetName val="Fill_this_out_first___7"/>
      <sheetName val="Load_Details-220kV2"/>
      <sheetName val="Civil_Boq2"/>
      <sheetName val="Material_2"/>
      <sheetName val="INDIGINEOUS_ITEMS_2"/>
      <sheetName val="key_dates2"/>
      <sheetName val="Main_Gate_House2"/>
      <sheetName val="Total_Quote2"/>
      <sheetName val="Factors_2"/>
      <sheetName val="Budget_in_SAP2"/>
      <sheetName val="Assumption_Inputs2"/>
      <sheetName val="India_F&amp;S_Template2"/>
      <sheetName val="Boq_-_Flats1"/>
      <sheetName val="_1"/>
      <sheetName val="Cleaning_&amp;_Grubbing1"/>
      <sheetName val="Intro_1"/>
      <sheetName val="Fcst_vs_Budgets1"/>
      <sheetName val="Plant_&amp;__Machinery1"/>
      <sheetName val="ACS(1)"/>
      <sheetName val="FAS-C(4)"/>
      <sheetName val="CCTV(old)"/>
      <sheetName val="Loan Schedule"/>
      <sheetName val="hyperstatic-3"/>
      <sheetName val="Current Bill MB ref"/>
      <sheetName val="3MLKQ"/>
      <sheetName val="Base Assumptions"/>
      <sheetName val="REPAIR&amp; MAINT"/>
      <sheetName val="AOR"/>
      <sheetName val="BOQ Distribution"/>
      <sheetName val="GN-ST-10"/>
      <sheetName val="Buying Schedule"/>
      <sheetName val="CRF Register"/>
      <sheetName val="PEP-DATA"/>
      <sheetName val="loads at base of pier"/>
      <sheetName val="E &amp; R"/>
      <sheetName val="98Price"/>
      <sheetName val="beam-reinft-IIInd floor"/>
      <sheetName val="Wordsdata"/>
      <sheetName val="upa"/>
      <sheetName val="Block A - BOQ"/>
      <sheetName val="BOQ (2)"/>
      <sheetName val="Rev P"/>
      <sheetName val="Primero Tower Budget"/>
      <sheetName val="ICO_budzet_97"/>
      <sheetName val="Reinforcement"/>
      <sheetName val="Builtup Area"/>
      <sheetName val="Lead (Final)"/>
      <sheetName val="D.UT-MECH"/>
      <sheetName val="Rob. elektr."/>
      <sheetName val="Basic Resources"/>
      <sheetName val="supply"/>
      <sheetName val="PRSH"/>
      <sheetName val="Admin"/>
      <sheetName val="Cover_Sheet"/>
      <sheetName val="GR.slab-reinft"/>
      <sheetName val="MPR_PA_1"/>
      <sheetName val="POL"/>
      <sheetName val="Batching&amp;Pil POL"/>
      <sheetName val="_DLA Standard Cost Report1__TCS"/>
      <sheetName val="Sheet"/>
      <sheetName val="Abutment "/>
      <sheetName val="TCS_Schedule (2)"/>
      <sheetName val="Earthwork MCW"/>
      <sheetName val="TCS Proposed"/>
      <sheetName val="[DLA Standard Cost Report1]_T_2"/>
      <sheetName val="F.Slab"/>
      <sheetName val="Plinth Beam1"/>
      <sheetName val="L+M"/>
      <sheetName val="KLHT"/>
      <sheetName val="Sheet4"/>
      <sheetName val="col-reinft1"/>
      <sheetName val="Gen Info"/>
      <sheetName val="Ov%rall Summary"/>
      <sheetName val="Definitions"/>
      <sheetName val="Sales &amp; Prod"/>
      <sheetName val="MenuData"/>
      <sheetName val="zone-2"/>
      <sheetName val="Z1_DATA"/>
      <sheetName val="Summary year Plan"/>
      <sheetName val="EAS"/>
      <sheetName val="3. Elemental Summary"/>
      <sheetName val="9. Package split - Cost "/>
      <sheetName val="10. &amp; 11. Rate Code &amp; BQ"/>
      <sheetName val="NT LBH"/>
      <sheetName val="STAFFSCHED "/>
      <sheetName val="Cost_Index"/>
      <sheetName val="Cost summary"/>
      <sheetName val="Blore"/>
      <sheetName val="Chnai"/>
      <sheetName val="Pune"/>
      <sheetName val="CABLE DATA"/>
      <sheetName val="Load Details(B2)"/>
      <sheetName val="Main-Material"/>
      <sheetName val="Col up to plinth"/>
      <sheetName val="소상 &quot;1&quot;"/>
      <sheetName val="Combined Results "/>
      <sheetName val="Break_Up"/>
      <sheetName val="RESULT"/>
      <sheetName val="Bill 1-BOQ-Civil Works"/>
      <sheetName val="#REF!"/>
      <sheetName val="labour rates"/>
      <sheetName val="Factor Sheet"/>
      <sheetName val="D2_CO"/>
      <sheetName val="Debit_RMC"/>
      <sheetName val="Debit_Transit"/>
      <sheetName val="2.02 ( Emb.From BA)"/>
      <sheetName val="RATE COMPILATION"/>
      <sheetName val="CrRajWMM"/>
      <sheetName val="p1-costg"/>
      <sheetName val="Data rough"/>
      <sheetName val="Pilling_24"/>
      <sheetName val="Config"/>
      <sheetName val="Break Dw"/>
      <sheetName val="BLR 1"/>
      <sheetName val="GAS"/>
      <sheetName val="DEAE"/>
      <sheetName val="BLR2"/>
      <sheetName val="BLR3"/>
      <sheetName val="BLR4"/>
      <sheetName val="BLR5"/>
      <sheetName val="DEM"/>
      <sheetName val="SAM"/>
      <sheetName val="CHEM"/>
      <sheetName val="COP"/>
      <sheetName val="3cd Annexure"/>
      <sheetName val="tie beam"/>
      <sheetName val="Footings"/>
      <sheetName val="DOOR-WIND"/>
      <sheetName val="Inc.St.-Link"/>
      <sheetName val="15-21"/>
      <sheetName val="Comp"/>
      <sheetName val="Boiler&amp;TG"/>
      <sheetName val="para"/>
      <sheetName val="kppl pl"/>
      <sheetName val="Enquire"/>
      <sheetName val="Forecast Variance Planning hrs"/>
      <sheetName val="Det_Des"/>
      <sheetName val="Rec"/>
      <sheetName val="Ra__stair"/>
      <sheetName val="MEP_BOQ-"/>
      <sheetName val="wooden_door"/>
      <sheetName val="Sub_con_Summary"/>
      <sheetName val="Cost_saving"/>
      <sheetName val="GENERAL_SUMMARY"/>
      <sheetName val="LMP_Summary"/>
      <sheetName val="Sec_Summary"/>
      <sheetName val="Labour_cost"/>
      <sheetName val="BILLING_SCHEDULE"/>
      <sheetName val="bill_curve"/>
      <sheetName val="CASH_IN_&amp;_OUT_FLOW_"/>
      <sheetName val="cash_flow_curve"/>
      <sheetName val="Revised_Labour"/>
      <sheetName val="Rein_Ana"/>
      <sheetName val="Gen_Exp_Breakup"/>
      <sheetName val="cover_page"/>
      <sheetName val="Project_Data"/>
      <sheetName val="Drop_Down_List"/>
      <sheetName val="30개월기준대비표_아랍택)"/>
      <sheetName val="총괄표_(2)"/>
      <sheetName val="CIF_COST_ITEM"/>
      <sheetName val="Constants_Summary"/>
      <sheetName val="Form_6"/>
      <sheetName val="Raw_Data"/>
      <sheetName val="REPAIR&amp;_MAINT"/>
      <sheetName val="Material_Rates1"/>
      <sheetName val="Ra__stair1"/>
      <sheetName val="MEP_BOQ-1"/>
      <sheetName val="wooden_door1"/>
      <sheetName val="Sub_con_Summary1"/>
      <sheetName val="Cost_saving1"/>
      <sheetName val="GENERAL_SUMMARY1"/>
      <sheetName val="LMP_Summary1"/>
      <sheetName val="Sec_Summary1"/>
      <sheetName val="Labour_cost1"/>
      <sheetName val="BILLING_SCHEDULE1"/>
      <sheetName val="bill_curve1"/>
      <sheetName val="CASH_IN_&amp;_OUT_FLOW_1"/>
      <sheetName val="cash_flow_curve1"/>
      <sheetName val="Revised_Labour1"/>
      <sheetName val="Rein_Ana1"/>
      <sheetName val="Gen_Exp_Breakup1"/>
      <sheetName val="cover_page1"/>
      <sheetName val="Project_Data1"/>
      <sheetName val="Drop_Down_List1"/>
      <sheetName val="30개월기준대비표_아랍택)1"/>
      <sheetName val="총괄표_(2)1"/>
      <sheetName val="CIF_COST_ITEM1"/>
      <sheetName val="_TCS,_NAGPUR-MANJIRI_C_PROGRES1"/>
      <sheetName val="Constants_Summary1"/>
      <sheetName val="Form_61"/>
      <sheetName val="Raw_Data1"/>
      <sheetName val="PointNo_51"/>
      <sheetName val="REPAIR&amp;_MAINT1"/>
      <sheetName val="Material_Rates2"/>
      <sheetName val="Ra__stair2"/>
      <sheetName val="MEP_BOQ-2"/>
      <sheetName val="wooden_door2"/>
      <sheetName val="Sub_con_Summary2"/>
      <sheetName val="Cost_saving2"/>
      <sheetName val="GENERAL_SUMMARY2"/>
      <sheetName val="LMP_Summary2"/>
      <sheetName val="Sec_Summary2"/>
      <sheetName val="Labour_cost2"/>
      <sheetName val="BILLING_SCHEDULE2"/>
      <sheetName val="bill_curve2"/>
      <sheetName val="CASH_IN_&amp;_OUT_FLOW_2"/>
      <sheetName val="cash_flow_curve2"/>
      <sheetName val="Revised_Labour2"/>
      <sheetName val="Rein_Ana2"/>
      <sheetName val="Gen_Exp_Breakup2"/>
      <sheetName val="cover_page2"/>
      <sheetName val="Project_Data2"/>
      <sheetName val="Drop_Down_List2"/>
      <sheetName val="30개월기준대비표_아랍택)2"/>
      <sheetName val="총괄표_(2)2"/>
      <sheetName val="CIF_COST_ITEM2"/>
      <sheetName val="Cleaning_&amp;_Grubbing2"/>
      <sheetName val="_2"/>
      <sheetName val="Intro_2"/>
      <sheetName val="_TCS,_NAGPUR-MANJIRI_C_PROGRES2"/>
      <sheetName val="Adimi_bldg2"/>
      <sheetName val="Pump_House2"/>
      <sheetName val="Fuel_Regu_Station2"/>
      <sheetName val="Constants_Summary2"/>
      <sheetName val="Form_62"/>
      <sheetName val="Raw_Data2"/>
      <sheetName val="PointNo_52"/>
      <sheetName val="Plant_&amp;__Machinery2"/>
      <sheetName val="REPAIR&amp;_MAINT2"/>
      <sheetName val="PDF_Front3"/>
      <sheetName val="Simple_Letter3"/>
      <sheetName val="Overall_Summary3"/>
      <sheetName val="CSI_Summary3"/>
      <sheetName val="Section_1_Areas3"/>
      <sheetName val="Section_1_Summary3"/>
      <sheetName val="Section_13"/>
      <sheetName val="Section_2_Areas3"/>
      <sheetName val="Section_2_Summary3"/>
      <sheetName val="Section_23"/>
      <sheetName val="Section_3_Areas3"/>
      <sheetName val="Section_3_Summary3"/>
      <sheetName val="Section_33"/>
      <sheetName val="Section_4_Areas3"/>
      <sheetName val="Section_4_Summary3"/>
      <sheetName val="Section_43"/>
      <sheetName val="Section_5_Areas3"/>
      <sheetName val="Section_5_Summary3"/>
      <sheetName val="Section_53"/>
      <sheetName val="Sitework_Areas3"/>
      <sheetName val="Section_6_Areas3"/>
      <sheetName val="Section_6_Summary3"/>
      <sheetName val="Section_63"/>
      <sheetName val="Sitework_Summary3"/>
      <sheetName val="Comparison_Summary3"/>
      <sheetName val="Fill_this_out_first___8"/>
      <sheetName val="SHEET_13"/>
      <sheetName val="Salient_Features3"/>
      <sheetName val="IDC_AHK_3"/>
      <sheetName val="BOQ_Direct_selling_cost3"/>
      <sheetName val="Monthwise_breakup3"/>
      <sheetName val="Reinf_Analy3"/>
      <sheetName val="Power_anal3"/>
      <sheetName val="Macro_custom_function3"/>
      <sheetName val="labour_coeff3"/>
      <sheetName val="PRECAST_lightconc-II3"/>
      <sheetName val="DLA_Standard_Cost_Report13"/>
      <sheetName val="IO_List3"/>
      <sheetName val="Sebtion_1_SumMary3"/>
      <sheetName val="Tender_Summary3"/>
      <sheetName val="TBAL9697_-group_wise__sdpl3"/>
      <sheetName val="Staff_Acco_3"/>
      <sheetName val="Pacakges_split3"/>
      <sheetName val="Basement_Budget3"/>
      <sheetName val="Extra_Item3"/>
      <sheetName val="Civil_Works3"/>
      <sheetName val="Cat_A_Change_Control3"/>
      <sheetName val="Meas_-Hotel_Part3"/>
      <sheetName val="RCC,Ret__Wall3"/>
      <sheetName val="Driveway_Beams3"/>
      <sheetName val="Labour_productivity3"/>
      <sheetName val="Stress_Calculation3"/>
      <sheetName val="Deduction_of_assets3"/>
      <sheetName val="schedule_nos3"/>
      <sheetName val="INPUT_SHEET3"/>
      <sheetName val="DEPTH_CHART_(ORR)_L_S_3"/>
      <sheetName val="Name_List3"/>
      <sheetName val="Contract_Night_Staff3"/>
      <sheetName val="Contract_Day_Staff3"/>
      <sheetName val="Day_Shift3"/>
      <sheetName val="Night_Shift3"/>
      <sheetName val="PA-_Consutant_3"/>
      <sheetName val="Cashflow_projection3"/>
      <sheetName val="Break_up_Sheet3"/>
      <sheetName val="1st_flr3"/>
      <sheetName val="Fin_Sum3"/>
      <sheetName val="1st_Slab3"/>
      <sheetName val="Order_Info3"/>
      <sheetName val="Scope_Reconciliation3"/>
      <sheetName val="Project_Budget_Worksheet3"/>
      <sheetName val="Approved_MTD_Proj_#'s3"/>
      <sheetName val="Sun_E_Type3"/>
      <sheetName val="As_per_PCA3"/>
      <sheetName val="BLOCK-A_(MEA_SHEET)3"/>
      <sheetName val="Project_Plan_-_WWW3"/>
      <sheetName val="WORK_TABLE3"/>
      <sheetName val="SITE_OVERHEADS3"/>
      <sheetName val="FITZ_MORT_943"/>
      <sheetName val="Capex_-_Hry3"/>
      <sheetName val="LEVEL_SHEET3"/>
      <sheetName val="Material_Rates3"/>
      <sheetName val="SPT_vs_PHI3"/>
      <sheetName val="MASTER_RATE_ANALYSIS3"/>
      <sheetName val="Fee_Rate_Summary3"/>
      <sheetName val="Site_Dev_BOQ3"/>
      <sheetName val="Sheet3_(2)3"/>
      <sheetName val="\TCS,_NAGPUR-MANJIRI_C\PROGRES3"/>
      <sheetName val="Ra__stair3"/>
      <sheetName val="MEP_BOQ-3"/>
      <sheetName val="wooden_door3"/>
      <sheetName val="Sub_con_Summary3"/>
      <sheetName val="Cost_saving3"/>
      <sheetName val="GENERAL_SUMMARY3"/>
      <sheetName val="LMP_Summary3"/>
      <sheetName val="Sec_Summary3"/>
      <sheetName val="Labour_cost3"/>
      <sheetName val="BILLING_SCHEDULE3"/>
      <sheetName val="bill_curve3"/>
      <sheetName val="CASH_IN_&amp;_OUT_FLOW_3"/>
      <sheetName val="cash_flow_curve3"/>
      <sheetName val="Revised_Labour3"/>
      <sheetName val="Rein_Ana3"/>
      <sheetName val="Gen_Exp_Breakup3"/>
      <sheetName val="Total_Quote3"/>
      <sheetName val="Works_-_Quote_Sheet3"/>
      <sheetName val="cover_page3"/>
      <sheetName val="Project_Data3"/>
      <sheetName val="Drop_Down_List3"/>
      <sheetName val="30개월기준대비표_아랍택)3"/>
      <sheetName val="총괄표_(2)3"/>
      <sheetName val="CIF_COST_ITEM3"/>
      <sheetName val="Item-_Compact3"/>
      <sheetName val="P&amp;L_-_AD3"/>
      <sheetName val="GF_Columns3"/>
      <sheetName val="Deprec_3"/>
      <sheetName val="DETAILED__BOQ3"/>
      <sheetName val="SPS_DETAIL3"/>
      <sheetName val="PC_Master_List3"/>
      <sheetName val="Field_Values3"/>
      <sheetName val="Structure_Bills_Qty3"/>
      <sheetName val="BASIS_-DEC_083"/>
      <sheetName val="MN_T_B_3"/>
      <sheetName val="Data_Forecast3"/>
      <sheetName val="Basic_Rate3"/>
      <sheetName val="final_abstract3"/>
      <sheetName val="Master_Data_Sheet3"/>
      <sheetName val="Cement_recon_3"/>
      <sheetName val="Cleaning_&amp;_Grubbing3"/>
      <sheetName val="_3"/>
      <sheetName val="Intro_3"/>
      <sheetName val="_TCS,_NAGPUR-MANJIRI_C_PROGRES3"/>
      <sheetName val="Budget_in_SAP3"/>
      <sheetName val="Civil_Boq3"/>
      <sheetName val="Material_3"/>
      <sheetName val="Factors_3"/>
      <sheetName val="Adimi_bldg3"/>
      <sheetName val="Pump_House3"/>
      <sheetName val="Fuel_Regu_Station3"/>
      <sheetName val="Constants_Summary3"/>
      <sheetName val="Form_63"/>
      <sheetName val="Raw_Data3"/>
      <sheetName val="PointNo_53"/>
      <sheetName val="Plant_&amp;__Machinery3"/>
      <sheetName val="Load_Details-220kV3"/>
      <sheetName val="REPAIR&amp;_MAINT3"/>
      <sheetName val="General"/>
      <sheetName val="Fill_this_out_first___9"/>
      <sheetName val="PDF_Front4"/>
      <sheetName val="Simple_Letter4"/>
      <sheetName val="Overall_Summary4"/>
      <sheetName val="CSI_Summary4"/>
      <sheetName val="Section_1_Areas4"/>
      <sheetName val="Section_1_Summary4"/>
      <sheetName val="Section_14"/>
      <sheetName val="Section_2_Areas4"/>
      <sheetName val="Section_2_Summary4"/>
      <sheetName val="Section_24"/>
      <sheetName val="Section_3_Areas4"/>
      <sheetName val="Section_3_Summary4"/>
      <sheetName val="Section_34"/>
      <sheetName val="Section_4_Areas4"/>
      <sheetName val="Section_4_Summary4"/>
      <sheetName val="Section_44"/>
      <sheetName val="Section_5_Areas4"/>
      <sheetName val="Section_5_Summary4"/>
      <sheetName val="Section_54"/>
      <sheetName val="Sitework_Areas4"/>
      <sheetName val="Section_6_Areas4"/>
      <sheetName val="Section_6_Summary4"/>
      <sheetName val="Section_64"/>
      <sheetName val="Sitework_Summary4"/>
      <sheetName val="Comparison_Summary4"/>
      <sheetName val="Fill_this_out_first___10"/>
      <sheetName val="SHEET_14"/>
      <sheetName val="Salient_Features4"/>
      <sheetName val="IDC_AHK_4"/>
      <sheetName val="BOQ_Direct_selling_cost4"/>
      <sheetName val="Monthwise_breakup4"/>
      <sheetName val="Reinf_Analy4"/>
      <sheetName val="Power_anal4"/>
      <sheetName val="Macro_custom_function4"/>
      <sheetName val="labour_coeff4"/>
      <sheetName val="PRECAST_lightconc-II4"/>
      <sheetName val="DLA_Standard_Cost_Report14"/>
      <sheetName val="IO_List4"/>
      <sheetName val="Sebtion_1_SumMary4"/>
      <sheetName val="Tender_Summary4"/>
      <sheetName val="TBAL9697_-group_wise__sdpl4"/>
      <sheetName val="Staff_Acco_4"/>
      <sheetName val="Pacakges_split4"/>
      <sheetName val="Basement_Budget4"/>
      <sheetName val="Extra_Item4"/>
      <sheetName val="Civil_Works4"/>
      <sheetName val="Cat_A_Change_Control4"/>
      <sheetName val="Meas_-Hotel_Part4"/>
      <sheetName val="RCC,Ret__Wall4"/>
      <sheetName val="Driveway_Beams4"/>
      <sheetName val="Labour_productivity4"/>
      <sheetName val="Stress_Calculation4"/>
      <sheetName val="Deduction_of_assets4"/>
      <sheetName val="schedule_nos4"/>
      <sheetName val="INPUT_SHEET4"/>
      <sheetName val="DEPTH_CHART_(ORR)_L_S_4"/>
      <sheetName val="Name_List4"/>
      <sheetName val="Contract_Night_Staff4"/>
      <sheetName val="Contract_Day_Staff4"/>
      <sheetName val="Day_Shift4"/>
      <sheetName val="Night_Shift4"/>
      <sheetName val="PA-_Consutant_4"/>
      <sheetName val="Cashflow_projection4"/>
      <sheetName val="Break_up_Sheet4"/>
      <sheetName val="1st_flr4"/>
      <sheetName val="Fin_Sum4"/>
      <sheetName val="1st_Slab4"/>
      <sheetName val="Order_Info4"/>
      <sheetName val="Scope_Reconciliation4"/>
      <sheetName val="Project_Budget_Worksheet4"/>
      <sheetName val="Approved_MTD_Proj_#'s4"/>
      <sheetName val="Sun_E_Type4"/>
      <sheetName val="As_per_PCA4"/>
      <sheetName val="BLOCK-A_(MEA_SHEET)4"/>
      <sheetName val="Project_Plan_-_WWW4"/>
      <sheetName val="WORK_TABLE4"/>
      <sheetName val="SITE_OVERHEADS4"/>
      <sheetName val="FITZ_MORT_944"/>
      <sheetName val="Capex_-_Hry4"/>
      <sheetName val="LEVEL_SHEET4"/>
      <sheetName val="Material_Rates4"/>
      <sheetName val="SPT_vs_PHI4"/>
      <sheetName val="MASTER_RATE_ANALYSIS4"/>
      <sheetName val="Fee_Rate_Summary4"/>
      <sheetName val="Site_Dev_BOQ4"/>
      <sheetName val="Sheet3_(2)4"/>
      <sheetName val="\TCS,_NAGPUR-MANJIRI_C\PROGRES4"/>
      <sheetName val="Ra__stair4"/>
      <sheetName val="MEP_BOQ-4"/>
      <sheetName val="wooden_door4"/>
      <sheetName val="Sub_con_Summary4"/>
      <sheetName val="Cost_saving4"/>
      <sheetName val="GENERAL_SUMMARY4"/>
      <sheetName val="LMP_Summary4"/>
      <sheetName val="Sec_Summary4"/>
      <sheetName val="Labour_cost4"/>
      <sheetName val="BILLING_SCHEDULE4"/>
      <sheetName val="bill_curve4"/>
      <sheetName val="CASH_IN_&amp;_OUT_FLOW_4"/>
      <sheetName val="cash_flow_curve4"/>
      <sheetName val="Revised_Labour4"/>
      <sheetName val="Rein_Ana4"/>
      <sheetName val="Gen_Exp_Breakup4"/>
      <sheetName val="Total_Quote4"/>
      <sheetName val="Works_-_Quote_Sheet4"/>
      <sheetName val="cover_page4"/>
      <sheetName val="Project_Data4"/>
      <sheetName val="Drop_Down_List4"/>
      <sheetName val="30개월기준대비표_아랍택)4"/>
      <sheetName val="총괄표_(2)4"/>
      <sheetName val="CIF_COST_ITEM4"/>
      <sheetName val="Item-_Compact4"/>
      <sheetName val="P&amp;L_-_AD4"/>
      <sheetName val="GF_Columns4"/>
      <sheetName val="Deprec_4"/>
      <sheetName val="DETAILED__BOQ4"/>
      <sheetName val="SPS_DETAIL4"/>
      <sheetName val="PC_Master_List4"/>
      <sheetName val="Field_Values4"/>
      <sheetName val="Structure_Bills_Qty4"/>
      <sheetName val="BASIS_-DEC_084"/>
      <sheetName val="MN_T_B_4"/>
      <sheetName val="Data_Forecast4"/>
      <sheetName val="Basic_Rate4"/>
      <sheetName val="final_abstract4"/>
      <sheetName val="Master_Data_Sheet4"/>
      <sheetName val="Cement_recon_4"/>
      <sheetName val="Cleaning_&amp;_Grubbing4"/>
      <sheetName val="_4"/>
      <sheetName val="Intro_4"/>
      <sheetName val="_TCS,_NAGPUR-MANJIRI_C_PROGRES4"/>
      <sheetName val="Budget_in_SAP4"/>
      <sheetName val="Civil_Boq4"/>
      <sheetName val="Material_4"/>
      <sheetName val="Factors_4"/>
      <sheetName val="Adimi_bldg4"/>
      <sheetName val="Pump_House4"/>
      <sheetName val="Fuel_Regu_Station4"/>
      <sheetName val="Constants_Summary4"/>
      <sheetName val="Form_64"/>
      <sheetName val="Raw_Data4"/>
      <sheetName val="PointNo_54"/>
      <sheetName val="Plant_&amp;__Machinery4"/>
      <sheetName val="Load_Details-220kV4"/>
      <sheetName val="REPAIR&amp;_MAINT4"/>
      <sheetName val="Fill_this_out_first___11"/>
      <sheetName val="PDF_Front5"/>
      <sheetName val="Simple_Letter5"/>
      <sheetName val="Overall_Summary5"/>
      <sheetName val="CSI_Summary5"/>
      <sheetName val="Section_1_Areas5"/>
      <sheetName val="Section_1_Summary5"/>
      <sheetName val="Section_15"/>
      <sheetName val="Section_2_Areas5"/>
      <sheetName val="Section_2_Summary5"/>
      <sheetName val="Section_25"/>
      <sheetName val="Section_3_Areas5"/>
      <sheetName val="Section_3_Summary5"/>
      <sheetName val="Section_35"/>
      <sheetName val="Section_4_Areas5"/>
      <sheetName val="Section_4_Summary5"/>
      <sheetName val="Section_45"/>
      <sheetName val="Section_5_Areas5"/>
      <sheetName val="Section_5_Summary5"/>
      <sheetName val="Section_55"/>
      <sheetName val="Sitework_Areas5"/>
      <sheetName val="Section_6_Areas5"/>
      <sheetName val="Section_6_Summary5"/>
      <sheetName val="Section_65"/>
      <sheetName val="Sitework_Summary5"/>
      <sheetName val="Comparison_Summary5"/>
      <sheetName val="Fill_this_out_first___12"/>
      <sheetName val="SHEET_15"/>
      <sheetName val="Salient_Features5"/>
      <sheetName val="IDC_AHK_5"/>
      <sheetName val="BOQ_Direct_selling_cost5"/>
      <sheetName val="Monthwise_breakup5"/>
      <sheetName val="Reinf_Analy5"/>
      <sheetName val="Power_anal5"/>
      <sheetName val="Macro_custom_function5"/>
      <sheetName val="labour_coeff5"/>
      <sheetName val="PRECAST_lightconc-II5"/>
      <sheetName val="DLA_Standard_Cost_Report15"/>
      <sheetName val="IO_List5"/>
      <sheetName val="Sebtion_1_SumMary5"/>
      <sheetName val="Tender_Summary5"/>
      <sheetName val="TBAL9697_-group_wise__sdpl5"/>
      <sheetName val="Staff_Acco_5"/>
      <sheetName val="Pacakges_split5"/>
      <sheetName val="Basement_Budget5"/>
      <sheetName val="Extra_Item5"/>
      <sheetName val="Civil_Works5"/>
      <sheetName val="Cat_A_Change_Control5"/>
      <sheetName val="Meas_-Hotel_Part5"/>
      <sheetName val="RCC,Ret__Wall5"/>
      <sheetName val="Driveway_Beams5"/>
      <sheetName val="Labour_productivity5"/>
      <sheetName val="Stress_Calculation5"/>
      <sheetName val="Deduction_of_assets5"/>
      <sheetName val="schedule_nos5"/>
      <sheetName val="INPUT_SHEET5"/>
      <sheetName val="DEPTH_CHART_(ORR)_L_S_5"/>
      <sheetName val="Name_List5"/>
      <sheetName val="Contract_Night_Staff5"/>
      <sheetName val="Contract_Day_Staff5"/>
      <sheetName val="Day_Shift5"/>
      <sheetName val="Night_Shift5"/>
      <sheetName val="PA-_Consutant_5"/>
      <sheetName val="Cashflow_projection5"/>
      <sheetName val="Break_up_Sheet5"/>
      <sheetName val="1st_flr5"/>
      <sheetName val="Fin_Sum5"/>
      <sheetName val="1st_Slab5"/>
      <sheetName val="Order_Info5"/>
      <sheetName val="Scope_Reconciliation5"/>
      <sheetName val="Project_Budget_Worksheet5"/>
      <sheetName val="Approved_MTD_Proj_#'s5"/>
      <sheetName val="Sun_E_Type5"/>
      <sheetName val="As_per_PCA5"/>
      <sheetName val="BLOCK-A_(MEA_SHEET)5"/>
      <sheetName val="Project_Plan_-_WWW5"/>
      <sheetName val="WORK_TABLE5"/>
      <sheetName val="SITE_OVERHEADS5"/>
      <sheetName val="FITZ_MORT_945"/>
      <sheetName val="Capex_-_Hry5"/>
      <sheetName val="LEVEL_SHEET5"/>
      <sheetName val="Material_Rates5"/>
      <sheetName val="SPT_vs_PHI5"/>
      <sheetName val="MASTER_RATE_ANALYSIS5"/>
      <sheetName val="Fee_Rate_Summary5"/>
      <sheetName val="Site_Dev_BOQ5"/>
      <sheetName val="Sheet3_(2)5"/>
      <sheetName val="\TCS,_NAGPUR-MANJIRI_C\PROGRES5"/>
      <sheetName val="Ra__stair5"/>
      <sheetName val="MEP_BOQ-5"/>
      <sheetName val="wooden_door5"/>
      <sheetName val="Sub_con_Summary5"/>
      <sheetName val="Cost_saving5"/>
      <sheetName val="GENERAL_SUMMARY5"/>
      <sheetName val="LMP_Summary5"/>
      <sheetName val="Sec_Summary5"/>
      <sheetName val="Labour_cost5"/>
      <sheetName val="BILLING_SCHEDULE5"/>
      <sheetName val="bill_curve5"/>
      <sheetName val="CASH_IN_&amp;_OUT_FLOW_5"/>
      <sheetName val="cash_flow_curve5"/>
      <sheetName val="Revised_Labour5"/>
      <sheetName val="Rein_Ana5"/>
      <sheetName val="Gen_Exp_Breakup5"/>
      <sheetName val="Total_Quote5"/>
      <sheetName val="Works_-_Quote_Sheet5"/>
      <sheetName val="cover_page5"/>
      <sheetName val="Project_Data5"/>
      <sheetName val="Drop_Down_List5"/>
      <sheetName val="30개월기준대비표_아랍택)5"/>
      <sheetName val="총괄표_(2)5"/>
      <sheetName val="CIF_COST_ITEM5"/>
      <sheetName val="Item-_Compact5"/>
      <sheetName val="P&amp;L_-_AD5"/>
      <sheetName val="GF_Columns5"/>
      <sheetName val="Deprec_5"/>
      <sheetName val="DETAILED__BOQ5"/>
      <sheetName val="SPS_DETAIL5"/>
      <sheetName val="PC_Master_List5"/>
      <sheetName val="Field_Values5"/>
      <sheetName val="Structure_Bills_Qty5"/>
      <sheetName val="BASIS_-DEC_085"/>
      <sheetName val="MN_T_B_5"/>
      <sheetName val="Data_Forecast5"/>
      <sheetName val="Basic_Rate5"/>
      <sheetName val="final_abstract5"/>
      <sheetName val="Master_Data_Sheet5"/>
      <sheetName val="Cement_recon_5"/>
      <sheetName val="Cleaning_&amp;_Grubbing5"/>
      <sheetName val="_5"/>
      <sheetName val="Intro_5"/>
      <sheetName val="_TCS,_NAGPUR-MANJIRI_C_PROGRES5"/>
      <sheetName val="Budget_in_SAP5"/>
      <sheetName val="Civil_Boq5"/>
      <sheetName val="Material_5"/>
      <sheetName val="Factors_5"/>
      <sheetName val="Adimi_bldg5"/>
      <sheetName val="Pump_House5"/>
      <sheetName val="Fuel_Regu_Station5"/>
      <sheetName val="Constants_Summary5"/>
      <sheetName val="Form_65"/>
      <sheetName val="Raw_Data5"/>
      <sheetName val="PointNo_55"/>
      <sheetName val="Plant_&amp;__Machinery5"/>
      <sheetName val="Load_Details-220kV5"/>
      <sheetName val="REPAIR&amp;_MAINT5"/>
      <sheetName val="Fill_this_out_first___13"/>
      <sheetName val="PDF_Front6"/>
      <sheetName val="Simple_Letter6"/>
      <sheetName val="Overall_Summary6"/>
      <sheetName val="CSI_Summary6"/>
      <sheetName val="Section_1_Areas6"/>
      <sheetName val="Section_1_Summary6"/>
      <sheetName val="Section_16"/>
      <sheetName val="Section_2_Areas6"/>
      <sheetName val="Section_2_Summary6"/>
      <sheetName val="Section_26"/>
      <sheetName val="Section_3_Areas6"/>
      <sheetName val="Section_3_Summary6"/>
      <sheetName val="Section_36"/>
      <sheetName val="Section_4_Areas6"/>
      <sheetName val="Section_4_Summary6"/>
      <sheetName val="Section_46"/>
      <sheetName val="Section_5_Areas6"/>
      <sheetName val="Section_5_Summary6"/>
      <sheetName val="Section_56"/>
      <sheetName val="Sitework_Areas6"/>
      <sheetName val="Section_6_Areas6"/>
      <sheetName val="Section_6_Summary6"/>
      <sheetName val="Section_66"/>
      <sheetName val="Sitework_Summary6"/>
      <sheetName val="Comparison_Summary6"/>
      <sheetName val="Fill_this_out_first___14"/>
      <sheetName val="SHEET_16"/>
      <sheetName val="Salient_Features6"/>
      <sheetName val="IDC_AHK_6"/>
      <sheetName val="BOQ_Direct_selling_cost6"/>
      <sheetName val="Monthwise_breakup6"/>
      <sheetName val="Reinf_Analy6"/>
      <sheetName val="Power_anal6"/>
      <sheetName val="Macro_custom_function6"/>
      <sheetName val="labour_coeff6"/>
      <sheetName val="PRECAST_lightconc-II6"/>
      <sheetName val="DLA_Standard_Cost_Report16"/>
      <sheetName val="IO_List6"/>
      <sheetName val="Sebtion_1_SumMary6"/>
      <sheetName val="Tender_Summary6"/>
      <sheetName val="TBAL9697_-group_wise__sdpl6"/>
      <sheetName val="Staff_Acco_6"/>
      <sheetName val="Pacakges_split6"/>
      <sheetName val="Basement_Budget6"/>
      <sheetName val="Extra_Item6"/>
      <sheetName val="Civil_Works6"/>
      <sheetName val="Cat_A_Change_Control6"/>
      <sheetName val="Meas_-Hotel_Part6"/>
      <sheetName val="RCC,Ret__Wall6"/>
      <sheetName val="Driveway_Beams6"/>
      <sheetName val="Labour_productivity6"/>
      <sheetName val="Stress_Calculation6"/>
      <sheetName val="Deduction_of_assets6"/>
      <sheetName val="schedule_nos6"/>
      <sheetName val="INPUT_SHEET6"/>
      <sheetName val="DEPTH_CHART_(ORR)_L_S_6"/>
      <sheetName val="Name_List6"/>
      <sheetName val="Contract_Night_Staff6"/>
      <sheetName val="Contract_Day_Staff6"/>
      <sheetName val="Day_Shift6"/>
      <sheetName val="Night_Shift6"/>
      <sheetName val="PA-_Consutant_6"/>
      <sheetName val="Cashflow_projection6"/>
      <sheetName val="Break_up_Sheet6"/>
      <sheetName val="1st_flr6"/>
      <sheetName val="Fin_Sum6"/>
      <sheetName val="1st_Slab6"/>
      <sheetName val="Order_Info6"/>
      <sheetName val="Scope_Reconciliation6"/>
      <sheetName val="Project_Budget_Worksheet6"/>
      <sheetName val="Approved_MTD_Proj_#'s6"/>
      <sheetName val="Sun_E_Type6"/>
      <sheetName val="As_per_PCA6"/>
      <sheetName val="BLOCK-A_(MEA_SHEET)6"/>
      <sheetName val="Project_Plan_-_WWW6"/>
      <sheetName val="WORK_TABLE6"/>
      <sheetName val="SITE_OVERHEADS6"/>
      <sheetName val="FITZ_MORT_946"/>
      <sheetName val="Capex_-_Hry6"/>
      <sheetName val="LEVEL_SHEET6"/>
      <sheetName val="Material_Rates6"/>
      <sheetName val="SPT_vs_PHI6"/>
      <sheetName val="MASTER_RATE_ANALYSIS6"/>
      <sheetName val="Fee_Rate_Summary6"/>
      <sheetName val="Site_Dev_BOQ6"/>
      <sheetName val="Sheet3_(2)6"/>
      <sheetName val="\TCS,_NAGPUR-MANJIRI_C\PROGRES6"/>
      <sheetName val="Ra__stair6"/>
      <sheetName val="MEP_BOQ-6"/>
      <sheetName val="wooden_door6"/>
      <sheetName val="Sub_con_Summary6"/>
      <sheetName val="Cost_saving6"/>
      <sheetName val="GENERAL_SUMMARY6"/>
      <sheetName val="LMP_Summary6"/>
      <sheetName val="Sec_Summary6"/>
      <sheetName val="Labour_cost6"/>
      <sheetName val="BILLING_SCHEDULE6"/>
      <sheetName val="bill_curve6"/>
      <sheetName val="CASH_IN_&amp;_OUT_FLOW_6"/>
      <sheetName val="cash_flow_curve6"/>
      <sheetName val="Revised_Labour6"/>
      <sheetName val="Rein_Ana6"/>
      <sheetName val="Gen_Exp_Breakup6"/>
      <sheetName val="Total_Quote6"/>
      <sheetName val="Works_-_Quote_Sheet6"/>
      <sheetName val="cover_page6"/>
      <sheetName val="Project_Data6"/>
      <sheetName val="Drop_Down_List6"/>
      <sheetName val="30개월기준대비표_아랍택)6"/>
      <sheetName val="총괄표_(2)6"/>
      <sheetName val="CIF_COST_ITEM6"/>
      <sheetName val="Item-_Compact6"/>
      <sheetName val="P&amp;L_-_AD6"/>
      <sheetName val="GF_Columns6"/>
      <sheetName val="Deprec_6"/>
      <sheetName val="DETAILED__BOQ6"/>
      <sheetName val="SPS_DETAIL6"/>
      <sheetName val="PC_Master_List6"/>
      <sheetName val="Field_Values6"/>
      <sheetName val="Structure_Bills_Qty6"/>
      <sheetName val="BASIS_-DEC_086"/>
      <sheetName val="MN_T_B_6"/>
      <sheetName val="Data_Forecast6"/>
      <sheetName val="Basic_Rate6"/>
      <sheetName val="final_abstract6"/>
      <sheetName val="Master_Data_Sheet6"/>
      <sheetName val="Cement_recon_6"/>
      <sheetName val="Cleaning_&amp;_Grubbing6"/>
      <sheetName val="_6"/>
      <sheetName val="Intro_6"/>
      <sheetName val="_TCS,_NAGPUR-MANJIRI_C_PROGRES6"/>
      <sheetName val="Budget_in_SAP6"/>
      <sheetName val="Civil_Boq6"/>
      <sheetName val="Material_6"/>
      <sheetName val="Factors_6"/>
      <sheetName val="Adimi_bldg6"/>
      <sheetName val="Pump_House6"/>
      <sheetName val="Fuel_Regu_Station6"/>
      <sheetName val="Constants_Summary6"/>
      <sheetName val="Form_66"/>
      <sheetName val="Raw_Data6"/>
      <sheetName val="PointNo_56"/>
      <sheetName val="Plant_&amp;__Machinery6"/>
      <sheetName val="Load_Details-220kV6"/>
      <sheetName val="REPAIR&amp;_MAINT6"/>
      <sheetName val="Fill_this_out_first___15"/>
      <sheetName val="PDF_Front7"/>
      <sheetName val="Simple_Letter7"/>
      <sheetName val="Overall_Summary7"/>
      <sheetName val="CSI_Summary7"/>
      <sheetName val="Section_1_Areas7"/>
      <sheetName val="Section_1_Summary7"/>
      <sheetName val="Section_17"/>
      <sheetName val="Section_2_Areas7"/>
      <sheetName val="Section_2_Summary7"/>
      <sheetName val="Section_27"/>
      <sheetName val="Section_3_Areas7"/>
      <sheetName val="Section_3_Summary7"/>
      <sheetName val="Section_37"/>
      <sheetName val="Section_4_Areas7"/>
      <sheetName val="Section_4_Summary7"/>
      <sheetName val="Section_47"/>
      <sheetName val="Section_5_Areas7"/>
      <sheetName val="Section_5_Summary7"/>
      <sheetName val="Section_57"/>
      <sheetName val="Sitework_Areas7"/>
      <sheetName val="Section_6_Areas7"/>
      <sheetName val="Section_6_Summary7"/>
      <sheetName val="Section_67"/>
      <sheetName val="Sitework_Summary7"/>
      <sheetName val="Comparison_Summary7"/>
      <sheetName val="Fill_this_out_first___16"/>
      <sheetName val="SHEET_17"/>
      <sheetName val="Salient_Features7"/>
      <sheetName val="IDC_AHK_7"/>
      <sheetName val="BOQ_Direct_selling_cost7"/>
      <sheetName val="Monthwise_breakup7"/>
      <sheetName val="Reinf_Analy7"/>
      <sheetName val="Power_anal7"/>
      <sheetName val="Macro_custom_function7"/>
      <sheetName val="labour_coeff7"/>
      <sheetName val="PRECAST_lightconc-II7"/>
      <sheetName val="DLA_Standard_Cost_Report17"/>
      <sheetName val="IO_List7"/>
      <sheetName val="Sebtion_1_SumMary7"/>
      <sheetName val="Tender_Summary7"/>
      <sheetName val="TBAL9697_-group_wise__sdpl7"/>
      <sheetName val="Staff_Acco_7"/>
      <sheetName val="Pacakges_split7"/>
      <sheetName val="Basement_Budget7"/>
      <sheetName val="Extra_Item7"/>
      <sheetName val="Civil_Works7"/>
      <sheetName val="Cat_A_Change_Control7"/>
      <sheetName val="Meas_-Hotel_Part7"/>
      <sheetName val="RCC,Ret__Wall7"/>
      <sheetName val="Driveway_Beams7"/>
      <sheetName val="Labour_productivity7"/>
      <sheetName val="Stress_Calculation7"/>
      <sheetName val="Deduction_of_assets7"/>
      <sheetName val="schedule_nos7"/>
      <sheetName val="INPUT_SHEET7"/>
      <sheetName val="DEPTH_CHART_(ORR)_L_S_7"/>
      <sheetName val="Name_List7"/>
      <sheetName val="Contract_Night_Staff7"/>
      <sheetName val="Contract_Day_Staff7"/>
      <sheetName val="Day_Shift7"/>
      <sheetName val="Night_Shift7"/>
      <sheetName val="PA-_Consutant_7"/>
      <sheetName val="Cashflow_projection7"/>
      <sheetName val="Break_up_Sheet7"/>
      <sheetName val="1st_flr7"/>
      <sheetName val="Fin_Sum7"/>
      <sheetName val="1st_Slab7"/>
      <sheetName val="Order_Info7"/>
      <sheetName val="Scope_Reconciliation7"/>
      <sheetName val="Project_Budget_Worksheet7"/>
      <sheetName val="Approved_MTD_Proj_#'s7"/>
      <sheetName val="Sun_E_Type7"/>
      <sheetName val="As_per_PCA7"/>
      <sheetName val="BLOCK-A_(MEA_SHEET)7"/>
      <sheetName val="Project_Plan_-_WWW7"/>
      <sheetName val="WORK_TABLE7"/>
      <sheetName val="SITE_OVERHEADS7"/>
      <sheetName val="FITZ_MORT_947"/>
      <sheetName val="Capex_-_Hry7"/>
      <sheetName val="LEVEL_SHEET7"/>
      <sheetName val="Material_Rates7"/>
      <sheetName val="SPT_vs_PHI7"/>
      <sheetName val="MASTER_RATE_ANALYSIS7"/>
      <sheetName val="Fee_Rate_Summary7"/>
      <sheetName val="Site_Dev_BOQ7"/>
      <sheetName val="Sheet3_(2)7"/>
      <sheetName val="\TCS,_NAGPUR-MANJIRI_C\PROGRES7"/>
      <sheetName val="Ra__stair7"/>
      <sheetName val="MEP_BOQ-7"/>
      <sheetName val="wooden_door7"/>
      <sheetName val="Sub_con_Summary7"/>
      <sheetName val="Cost_saving7"/>
      <sheetName val="GENERAL_SUMMARY7"/>
      <sheetName val="LMP_Summary7"/>
      <sheetName val="Sec_Summary7"/>
      <sheetName val="Labour_cost7"/>
      <sheetName val="BILLING_SCHEDULE7"/>
      <sheetName val="bill_curve7"/>
      <sheetName val="CASH_IN_&amp;_OUT_FLOW_7"/>
      <sheetName val="cash_flow_curve7"/>
      <sheetName val="Revised_Labour7"/>
      <sheetName val="Rein_Ana7"/>
      <sheetName val="Gen_Exp_Breakup7"/>
      <sheetName val="Total_Quote7"/>
      <sheetName val="Works_-_Quote_Sheet7"/>
      <sheetName val="cover_page7"/>
      <sheetName val="Project_Data7"/>
      <sheetName val="Drop_Down_List7"/>
      <sheetName val="30개월기준대비표_아랍택)7"/>
      <sheetName val="총괄표_(2)7"/>
      <sheetName val="CIF_COST_ITEM7"/>
      <sheetName val="Item-_Compact7"/>
      <sheetName val="P&amp;L_-_AD7"/>
      <sheetName val="GF_Columns7"/>
      <sheetName val="Deprec_7"/>
      <sheetName val="DETAILED__BOQ7"/>
      <sheetName val="SPS_DETAIL7"/>
      <sheetName val="PC_Master_List7"/>
      <sheetName val="Field_Values7"/>
      <sheetName val="Structure_Bills_Qty7"/>
      <sheetName val="BASIS_-DEC_087"/>
      <sheetName val="MN_T_B_7"/>
      <sheetName val="Data_Forecast7"/>
      <sheetName val="Basic_Rate7"/>
      <sheetName val="final_abstract7"/>
      <sheetName val="Master_Data_Sheet7"/>
      <sheetName val="Cement_recon_7"/>
      <sheetName val="Cleaning_&amp;_Grubbing7"/>
      <sheetName val="_7"/>
      <sheetName val="Intro_7"/>
      <sheetName val="_TCS,_NAGPUR-MANJIRI_C_PROGRES7"/>
      <sheetName val="Budget_in_SAP7"/>
      <sheetName val="Civil_Boq7"/>
      <sheetName val="Material_7"/>
      <sheetName val="Factors_7"/>
      <sheetName val="Adimi_bldg7"/>
      <sheetName val="Pump_House7"/>
      <sheetName val="Fuel_Regu_Station7"/>
      <sheetName val="Constants_Summary7"/>
      <sheetName val="Form_67"/>
      <sheetName val="Raw_Data7"/>
      <sheetName val="PointNo_57"/>
      <sheetName val="Plant_&amp;__Machinery7"/>
      <sheetName val="Load_Details-220kV7"/>
      <sheetName val="REPAIR&amp;_MAINT7"/>
      <sheetName val="Fill_this_out_first___17"/>
      <sheetName val="PDF_Front8"/>
      <sheetName val="Simple_Letter8"/>
      <sheetName val="Overall_Summary8"/>
      <sheetName val="CSI_Summary8"/>
      <sheetName val="Section_1_Areas8"/>
      <sheetName val="Section_1_Summary8"/>
      <sheetName val="Section_18"/>
      <sheetName val="Section_2_Areas8"/>
      <sheetName val="Section_2_Summary8"/>
      <sheetName val="Section_28"/>
      <sheetName val="Section_3_Areas8"/>
      <sheetName val="Section_3_Summary8"/>
      <sheetName val="Section_38"/>
      <sheetName val="Section_4_Areas8"/>
      <sheetName val="Section_4_Summary8"/>
      <sheetName val="Section_48"/>
      <sheetName val="Section_5_Areas8"/>
      <sheetName val="Section_5_Summary8"/>
      <sheetName val="Section_58"/>
      <sheetName val="Sitework_Areas8"/>
      <sheetName val="Section_6_Areas8"/>
      <sheetName val="Section_6_Summary8"/>
      <sheetName val="Section_68"/>
      <sheetName val="Sitework_Summary8"/>
      <sheetName val="Comparison_Summary8"/>
      <sheetName val="Fill_this_out_first___18"/>
      <sheetName val="SHEET_18"/>
      <sheetName val="Salient_Features8"/>
      <sheetName val="IDC_AHK_8"/>
      <sheetName val="BOQ_Direct_selling_cost8"/>
      <sheetName val="Monthwise_breakup8"/>
      <sheetName val="Reinf_Analy8"/>
      <sheetName val="Power_anal8"/>
      <sheetName val="Macro_custom_function8"/>
      <sheetName val="labour_coeff8"/>
      <sheetName val="PRECAST_lightconc-II8"/>
      <sheetName val="DLA_Standard_Cost_Report18"/>
      <sheetName val="IO_List8"/>
      <sheetName val="Sebtion_1_SumMary8"/>
      <sheetName val="Tender_Summary8"/>
      <sheetName val="TBAL9697_-group_wise__sdpl8"/>
      <sheetName val="Staff_Acco_8"/>
      <sheetName val="Pacakges_split8"/>
      <sheetName val="Basement_Budget8"/>
      <sheetName val="Extra_Item8"/>
      <sheetName val="Civil_Works8"/>
      <sheetName val="Cat_A_Change_Control8"/>
      <sheetName val="Meas_-Hotel_Part8"/>
      <sheetName val="RCC,Ret__Wall8"/>
      <sheetName val="Driveway_Beams8"/>
      <sheetName val="Labour_productivity8"/>
      <sheetName val="Stress_Calculation8"/>
      <sheetName val="Deduction_of_assets8"/>
      <sheetName val="schedule_nos8"/>
      <sheetName val="INPUT_SHEET8"/>
      <sheetName val="DEPTH_CHART_(ORR)_L_S_8"/>
      <sheetName val="Name_List8"/>
      <sheetName val="Contract_Night_Staff8"/>
      <sheetName val="Contract_Day_Staff8"/>
      <sheetName val="Day_Shift8"/>
      <sheetName val="Night_Shift8"/>
      <sheetName val="PA-_Consutant_8"/>
      <sheetName val="Cashflow_projection8"/>
      <sheetName val="Break_up_Sheet8"/>
      <sheetName val="1st_flr8"/>
      <sheetName val="Fin_Sum8"/>
      <sheetName val="1st_Slab8"/>
      <sheetName val="Order_Info8"/>
      <sheetName val="Scope_Reconciliation8"/>
      <sheetName val="Project_Budget_Worksheet8"/>
      <sheetName val="Approved_MTD_Proj_#'s8"/>
      <sheetName val="Sun_E_Type8"/>
      <sheetName val="As_per_PCA8"/>
      <sheetName val="BLOCK-A_(MEA_SHEET)8"/>
      <sheetName val="Project_Plan_-_WWW8"/>
      <sheetName val="WORK_TABLE8"/>
      <sheetName val="SITE_OVERHEADS8"/>
      <sheetName val="FITZ_MORT_948"/>
      <sheetName val="Capex_-_Hry8"/>
      <sheetName val="LEVEL_SHEET8"/>
      <sheetName val="Material_Rates8"/>
      <sheetName val="SPT_vs_PHI8"/>
      <sheetName val="MASTER_RATE_ANALYSIS8"/>
      <sheetName val="Fee_Rate_Summary8"/>
      <sheetName val="Site_Dev_BOQ8"/>
      <sheetName val="Sheet3_(2)8"/>
      <sheetName val="\TCS,_NAGPUR-MANJIRI_C\PROGRES8"/>
      <sheetName val="Ra__stair8"/>
      <sheetName val="MEP_BOQ-8"/>
      <sheetName val="wooden_door8"/>
      <sheetName val="Sub_con_Summary8"/>
      <sheetName val="Cost_saving8"/>
      <sheetName val="GENERAL_SUMMARY8"/>
      <sheetName val="LMP_Summary8"/>
      <sheetName val="Sec_Summary8"/>
      <sheetName val="Labour_cost8"/>
      <sheetName val="BILLING_SCHEDULE8"/>
      <sheetName val="bill_curve8"/>
      <sheetName val="CASH_IN_&amp;_OUT_FLOW_8"/>
      <sheetName val="cash_flow_curve8"/>
      <sheetName val="Revised_Labour8"/>
      <sheetName val="Rein_Ana8"/>
      <sheetName val="Gen_Exp_Breakup8"/>
      <sheetName val="Total_Quote8"/>
      <sheetName val="Works_-_Quote_Sheet8"/>
      <sheetName val="cover_page8"/>
      <sheetName val="Project_Data8"/>
      <sheetName val="Drop_Down_List8"/>
      <sheetName val="30개월기준대비표_아랍택)8"/>
      <sheetName val="총괄표_(2)8"/>
      <sheetName val="CIF_COST_ITEM8"/>
      <sheetName val="Item-_Compact8"/>
      <sheetName val="P&amp;L_-_AD8"/>
      <sheetName val="GF_Columns8"/>
      <sheetName val="Deprec_8"/>
      <sheetName val="DETAILED__BOQ8"/>
      <sheetName val="SPS_DETAIL8"/>
      <sheetName val="PC_Master_List8"/>
      <sheetName val="Field_Values8"/>
      <sheetName val="Structure_Bills_Qty8"/>
      <sheetName val="BASIS_-DEC_088"/>
      <sheetName val="MN_T_B_8"/>
      <sheetName val="Data_Forecast8"/>
      <sheetName val="Basic_Rate8"/>
      <sheetName val="final_abstract8"/>
      <sheetName val="Master_Data_Sheet8"/>
      <sheetName val="Cement_recon_8"/>
      <sheetName val="Cleaning_&amp;_Grubbing8"/>
      <sheetName val="_8"/>
      <sheetName val="Intro_8"/>
      <sheetName val="_TCS,_NAGPUR-MANJIRI_C_PROGRES8"/>
      <sheetName val="Budget_in_SAP8"/>
      <sheetName val="Civil_Boq8"/>
      <sheetName val="Material_8"/>
      <sheetName val="Factors_8"/>
      <sheetName val="Adimi_bldg8"/>
      <sheetName val="Pump_House8"/>
      <sheetName val="Fuel_Regu_Station8"/>
      <sheetName val="Constants_Summary8"/>
      <sheetName val="Form_68"/>
      <sheetName val="Raw_Data8"/>
      <sheetName val="PointNo_58"/>
      <sheetName val="Plant_&amp;__Machinery8"/>
      <sheetName val="Load_Details-220kV8"/>
      <sheetName val="REPAIR&amp;_MAINT8"/>
      <sheetName val="C9901"/>
      <sheetName val="Fill_this_out_first___19"/>
      <sheetName val="PDF_Front9"/>
      <sheetName val="Simple_Letter9"/>
      <sheetName val="Overall_Summary9"/>
      <sheetName val="CSI_Summary9"/>
      <sheetName val="Section_1_Areas9"/>
      <sheetName val="Section_1_Summary9"/>
      <sheetName val="Section_19"/>
      <sheetName val="Section_2_Areas9"/>
      <sheetName val="Section_2_Summary9"/>
      <sheetName val="Section_29"/>
      <sheetName val="Section_3_Areas9"/>
      <sheetName val="Section_3_Summary9"/>
      <sheetName val="Section_39"/>
      <sheetName val="Section_4_Areas9"/>
      <sheetName val="Section_4_Summary9"/>
      <sheetName val="Section_49"/>
      <sheetName val="Section_5_Areas9"/>
      <sheetName val="Section_5_Summary9"/>
      <sheetName val="Section_59"/>
      <sheetName val="Sitework_Areas9"/>
      <sheetName val="Section_6_Areas9"/>
      <sheetName val="Section_6_Summary9"/>
      <sheetName val="Section_69"/>
      <sheetName val="Sitework_Summary9"/>
      <sheetName val="Comparison_Summary9"/>
      <sheetName val="Fill_this_out_first___20"/>
      <sheetName val="SHEET_19"/>
      <sheetName val="Salient_Features9"/>
      <sheetName val="IDC_AHK_9"/>
      <sheetName val="BOQ_Direct_selling_cost9"/>
      <sheetName val="Monthwise_breakup9"/>
      <sheetName val="Reinf_Analy9"/>
      <sheetName val="Power_anal9"/>
      <sheetName val="Macro_custom_function9"/>
      <sheetName val="labour_coeff9"/>
      <sheetName val="PRECAST_lightconc-II9"/>
      <sheetName val="DLA_Standard_Cost_Report19"/>
      <sheetName val="IO_List9"/>
      <sheetName val="Sebtion_1_SumMary9"/>
      <sheetName val="Tender_Summary9"/>
      <sheetName val="TBAL9697_-group_wise__sdpl9"/>
      <sheetName val="Staff_Acco_9"/>
      <sheetName val="Pacakges_split9"/>
      <sheetName val="Basement_Budget9"/>
      <sheetName val="Extra_Item9"/>
      <sheetName val="Civil_Works9"/>
      <sheetName val="Cat_A_Change_Control9"/>
      <sheetName val="Meas_-Hotel_Part9"/>
      <sheetName val="RCC,Ret__Wall9"/>
      <sheetName val="Driveway_Beams9"/>
      <sheetName val="Labour_productivity9"/>
      <sheetName val="Stress_Calculation9"/>
      <sheetName val="Deduction_of_assets9"/>
      <sheetName val="schedule_nos9"/>
      <sheetName val="INPUT_SHEET9"/>
      <sheetName val="DEPTH_CHART_(ORR)_L_S_9"/>
      <sheetName val="Name_List9"/>
      <sheetName val="Contract_Night_Staff9"/>
      <sheetName val="Contract_Day_Staff9"/>
      <sheetName val="Day_Shift9"/>
      <sheetName val="Night_Shift9"/>
      <sheetName val="PA-_Consutant_9"/>
      <sheetName val="Cashflow_projection9"/>
      <sheetName val="Break_up_Sheet9"/>
      <sheetName val="1st_flr9"/>
      <sheetName val="Fin_Sum9"/>
      <sheetName val="1st_Slab9"/>
      <sheetName val="Order_Info9"/>
      <sheetName val="Scope_Reconciliation9"/>
      <sheetName val="Project_Budget_Worksheet9"/>
      <sheetName val="Approved_MTD_Proj_#'s9"/>
      <sheetName val="Sun_E_Type9"/>
      <sheetName val="As_per_PCA9"/>
      <sheetName val="BLOCK-A_(MEA_SHEET)9"/>
      <sheetName val="Project_Plan_-_WWW9"/>
      <sheetName val="WORK_TABLE9"/>
      <sheetName val="SITE_OVERHEADS9"/>
      <sheetName val="FITZ_MORT_949"/>
      <sheetName val="Capex_-_Hry9"/>
      <sheetName val="LEVEL_SHEET9"/>
      <sheetName val="Material_Rates9"/>
      <sheetName val="SPT_vs_PHI9"/>
      <sheetName val="MASTER_RATE_ANALYSIS9"/>
      <sheetName val="Fee_Rate_Summary9"/>
      <sheetName val="Site_Dev_BOQ9"/>
      <sheetName val="Sheet3_(2)9"/>
      <sheetName val="\TCS,_NAGPUR-MANJIRI_C\PROGRES9"/>
      <sheetName val="Ra__stair9"/>
      <sheetName val="MEP_BOQ-9"/>
      <sheetName val="wooden_door9"/>
      <sheetName val="Sub_con_Summary9"/>
      <sheetName val="Cost_saving9"/>
      <sheetName val="GENERAL_SUMMARY9"/>
      <sheetName val="LMP_Summary9"/>
      <sheetName val="Sec_Summary9"/>
      <sheetName val="Labour_cost9"/>
      <sheetName val="BILLING_SCHEDULE9"/>
      <sheetName val="bill_curve9"/>
      <sheetName val="CASH_IN_&amp;_OUT_FLOW_9"/>
      <sheetName val="cash_flow_curve9"/>
      <sheetName val="Revised_Labour9"/>
      <sheetName val="Rein_Ana9"/>
      <sheetName val="Gen_Exp_Breakup9"/>
      <sheetName val="Total_Quote9"/>
      <sheetName val="Works_-_Quote_Sheet9"/>
      <sheetName val="cover_page9"/>
      <sheetName val="Project_Data9"/>
      <sheetName val="Drop_Down_List9"/>
      <sheetName val="30개월기준대비표_아랍택)9"/>
      <sheetName val="총괄표_(2)9"/>
      <sheetName val="CIF_COST_ITEM9"/>
      <sheetName val="Item-_Compact9"/>
      <sheetName val="P&amp;L_-_AD9"/>
      <sheetName val="GF_Columns9"/>
      <sheetName val="Deprec_9"/>
      <sheetName val="DETAILED__BOQ9"/>
      <sheetName val="SPS_DETAIL9"/>
      <sheetName val="PC_Master_List9"/>
      <sheetName val="Field_Values9"/>
      <sheetName val="Structure_Bills_Qty9"/>
      <sheetName val="BASIS_-DEC_089"/>
      <sheetName val="MN_T_B_9"/>
      <sheetName val="Data_Forecast9"/>
      <sheetName val="Basic_Rate9"/>
      <sheetName val="final_abstract9"/>
      <sheetName val="Master_Data_Sheet9"/>
      <sheetName val="Cement_recon_9"/>
      <sheetName val="Cleaning_&amp;_Grubbing9"/>
      <sheetName val="_9"/>
      <sheetName val="Intro_9"/>
      <sheetName val="_TCS,_NAGPUR-MANJIRI_C_PROGRES9"/>
      <sheetName val="Budget_in_SAP9"/>
      <sheetName val="Civil_Boq9"/>
      <sheetName val="Material_9"/>
      <sheetName val="Factors_9"/>
      <sheetName val="Adimi_bldg9"/>
      <sheetName val="Pump_House9"/>
      <sheetName val="Fuel_Regu_Station9"/>
      <sheetName val="Constants_Summary9"/>
      <sheetName val="Form_69"/>
      <sheetName val="Raw_Data9"/>
      <sheetName val="PointNo_59"/>
      <sheetName val="Plant_&amp;__Machinery9"/>
      <sheetName val="Load_Details-220kV9"/>
      <sheetName val="REPAIR&amp;_MAINT9"/>
      <sheetName val="Rate_analysis3"/>
      <sheetName val="Fill_this_out_first___21"/>
      <sheetName val="PDF_Front10"/>
      <sheetName val="Simple_Letter10"/>
      <sheetName val="Overall_Summary10"/>
      <sheetName val="CSI_Summary10"/>
      <sheetName val="Section_1_Areas10"/>
      <sheetName val="Section_1_Summary10"/>
      <sheetName val="Section_110"/>
      <sheetName val="Section_2_Areas10"/>
      <sheetName val="Section_2_Summary10"/>
      <sheetName val="Section_210"/>
      <sheetName val="Section_3_Areas10"/>
      <sheetName val="Section_3_Summary10"/>
      <sheetName val="Section_310"/>
      <sheetName val="Section_4_Areas10"/>
      <sheetName val="Section_4_Summary10"/>
      <sheetName val="Section_410"/>
      <sheetName val="Section_5_Areas10"/>
      <sheetName val="Section_5_Summary10"/>
      <sheetName val="Section_510"/>
      <sheetName val="Sitework_Areas10"/>
      <sheetName val="Section_6_Areas10"/>
      <sheetName val="Section_6_Summary10"/>
      <sheetName val="Section_610"/>
      <sheetName val="Sitework_Summary10"/>
      <sheetName val="Comparison_Summary10"/>
      <sheetName val="Fill_this_out_first___22"/>
      <sheetName val="SHEET_110"/>
      <sheetName val="Salient_Features10"/>
      <sheetName val="IDC_AHK_10"/>
      <sheetName val="BOQ_Direct_selling_cost10"/>
      <sheetName val="Monthwise_breakup10"/>
      <sheetName val="Reinf_Analy10"/>
      <sheetName val="Power_anal10"/>
      <sheetName val="Macro_custom_function10"/>
      <sheetName val="labour_coeff10"/>
      <sheetName val="PRECAST_lightconc-II10"/>
      <sheetName val="DLA_Standard_Cost_Report110"/>
      <sheetName val="IO_List10"/>
      <sheetName val="Sebtion_1_SumMary10"/>
      <sheetName val="Tender_Summary10"/>
      <sheetName val="TBAL9697_-group_wise__sdpl10"/>
      <sheetName val="Staff_Acco_10"/>
      <sheetName val="Pacakges_split10"/>
      <sheetName val="Basement_Budget10"/>
      <sheetName val="Extra_Item10"/>
      <sheetName val="Civil_Works10"/>
      <sheetName val="Cat_A_Change_Control10"/>
      <sheetName val="Meas_-Hotel_Part10"/>
      <sheetName val="RCC,Ret__Wall10"/>
      <sheetName val="Driveway_Beams10"/>
      <sheetName val="Labour_productivity10"/>
      <sheetName val="Stress_Calculation10"/>
      <sheetName val="Deduction_of_assets10"/>
      <sheetName val="schedule_nos10"/>
      <sheetName val="INPUT_SHEET10"/>
      <sheetName val="DEPTH_CHART_(ORR)_L_S_10"/>
      <sheetName val="Name_List10"/>
      <sheetName val="Contract_Night_Staff10"/>
      <sheetName val="Contract_Day_Staff10"/>
      <sheetName val="Day_Shift10"/>
      <sheetName val="Night_Shift10"/>
      <sheetName val="PA-_Consutant_10"/>
      <sheetName val="Cashflow_projection10"/>
      <sheetName val="Break_up_Sheet10"/>
      <sheetName val="1st_flr10"/>
      <sheetName val="Fin_Sum10"/>
      <sheetName val="1st_Slab10"/>
      <sheetName val="Order_Info10"/>
      <sheetName val="Scope_Reconciliation10"/>
      <sheetName val="Project_Budget_Worksheet10"/>
      <sheetName val="Approved_MTD_Proj_#'s10"/>
      <sheetName val="Sun_E_Type10"/>
      <sheetName val="As_per_PCA10"/>
      <sheetName val="BLOCK-A_(MEA_SHEET)10"/>
      <sheetName val="Project_Plan_-_WWW10"/>
      <sheetName val="WORK_TABLE10"/>
      <sheetName val="SITE_OVERHEADS10"/>
      <sheetName val="FITZ_MORT_9410"/>
      <sheetName val="Capex_-_Hry10"/>
      <sheetName val="LEVEL_SHEET10"/>
      <sheetName val="Material_Rates10"/>
      <sheetName val="SPT_vs_PHI10"/>
      <sheetName val="MASTER_RATE_ANALYSIS10"/>
      <sheetName val="Fee_Rate_Summary10"/>
      <sheetName val="Site_Dev_BOQ10"/>
      <sheetName val="Rate_analysis4"/>
      <sheetName val="Sheet3_(2)10"/>
      <sheetName val="\TCS,_NAGPUR-MANJIRI_C\PROGRE10"/>
      <sheetName val="Ra__stair10"/>
      <sheetName val="MEP_BOQ-10"/>
      <sheetName val="wooden_door10"/>
      <sheetName val="Sub_con_Summary10"/>
      <sheetName val="Cost_saving10"/>
      <sheetName val="GENERAL_SUMMARY10"/>
      <sheetName val="LMP_Summary10"/>
      <sheetName val="Sec_Summary10"/>
      <sheetName val="Labour_cost10"/>
      <sheetName val="BILLING_SCHEDULE10"/>
      <sheetName val="bill_curve10"/>
      <sheetName val="CASH_IN_&amp;_OUT_FLOW_10"/>
      <sheetName val="cash_flow_curve10"/>
      <sheetName val="Revised_Labour10"/>
      <sheetName val="Rein_Ana10"/>
      <sheetName val="Gen_Exp_Breakup10"/>
      <sheetName val="Total_Quote10"/>
      <sheetName val="Works_-_Quote_Sheet10"/>
      <sheetName val="cover_page10"/>
      <sheetName val="Project_Data10"/>
      <sheetName val="Drop_Down_List10"/>
      <sheetName val="30개월기준대비표_아랍택)10"/>
      <sheetName val="총괄표_(2)10"/>
      <sheetName val="CIF_COST_ITEM10"/>
      <sheetName val="Item-_Compact10"/>
      <sheetName val="P&amp;L_-_AD10"/>
      <sheetName val="GF_Columns10"/>
      <sheetName val="Deprec_10"/>
      <sheetName val="DETAILED__BOQ10"/>
      <sheetName val="SPS_DETAIL10"/>
      <sheetName val="PC_Master_List10"/>
      <sheetName val="Field_Values10"/>
      <sheetName val="Structure_Bills_Qty10"/>
      <sheetName val="BASIS_-DEC_0810"/>
      <sheetName val="MN_T_B_10"/>
      <sheetName val="Data_Forecast10"/>
      <sheetName val="Basic_Rate10"/>
      <sheetName val="final_abstract10"/>
      <sheetName val="Master_Data_Sheet10"/>
      <sheetName val="Cement_recon_10"/>
      <sheetName val="Cleaning_&amp;_Grubbing10"/>
      <sheetName val="_10"/>
      <sheetName val="Intro_10"/>
      <sheetName val="_TCS,_NAGPUR-MANJIRI_C_PROGRE10"/>
      <sheetName val="Budget_in_SAP10"/>
      <sheetName val="Civil_Boq10"/>
      <sheetName val="Material_10"/>
      <sheetName val="Factors_10"/>
      <sheetName val="Adimi_bldg10"/>
      <sheetName val="Pump_House10"/>
      <sheetName val="Fuel_Regu_Station10"/>
      <sheetName val="Constants_Summary10"/>
      <sheetName val="Form_610"/>
      <sheetName val="Raw_Data10"/>
      <sheetName val="PointNo_510"/>
      <sheetName val="Plant_&amp;__Machinery10"/>
      <sheetName val="Load_Details-220kV10"/>
      <sheetName val="REPAIR&amp;_MAINT10"/>
      <sheetName val="Fill_this_out_first___23"/>
      <sheetName val="PDF_Front11"/>
      <sheetName val="Simple_Letter11"/>
      <sheetName val="Overall_Summary11"/>
      <sheetName val="CSI_Summary11"/>
      <sheetName val="Section_1_Areas11"/>
      <sheetName val="Section_1_Summary11"/>
      <sheetName val="Section_111"/>
      <sheetName val="Section_2_Areas11"/>
      <sheetName val="Section_2_Summary11"/>
      <sheetName val="Section_211"/>
      <sheetName val="Section_3_Areas11"/>
      <sheetName val="Section_3_Summary11"/>
      <sheetName val="Section_311"/>
      <sheetName val="Section_4_Areas11"/>
      <sheetName val="Section_4_Summary11"/>
      <sheetName val="Section_411"/>
      <sheetName val="Section_5_Areas11"/>
      <sheetName val="Section_5_Summary11"/>
      <sheetName val="Section_511"/>
      <sheetName val="Sitework_Areas11"/>
      <sheetName val="Section_6_Areas11"/>
      <sheetName val="Section_6_Summary11"/>
      <sheetName val="Section_611"/>
      <sheetName val="Sitework_Summary11"/>
      <sheetName val="Comparison_Summary11"/>
      <sheetName val="Fill_this_out_first___24"/>
      <sheetName val="SHEET_111"/>
      <sheetName val="Salient_Features11"/>
      <sheetName val="IDC_AHK_11"/>
      <sheetName val="BOQ_Direct_selling_cost11"/>
      <sheetName val="Monthwise_breakup11"/>
      <sheetName val="Reinf_Analy11"/>
      <sheetName val="Power_anal11"/>
      <sheetName val="Macro_custom_function11"/>
      <sheetName val="labour_coeff11"/>
      <sheetName val="PRECAST_lightconc-II11"/>
      <sheetName val="DLA_Standard_Cost_Report111"/>
      <sheetName val="IO_List11"/>
      <sheetName val="Sebtion_1_SumMary11"/>
      <sheetName val="Tender_Summary11"/>
      <sheetName val="TBAL9697_-group_wise__sdpl11"/>
      <sheetName val="Staff_Acco_11"/>
      <sheetName val="Pacakges_split11"/>
      <sheetName val="Basement_Budget11"/>
      <sheetName val="Extra_Item11"/>
      <sheetName val="Civil_Works11"/>
      <sheetName val="Cat_A_Change_Control11"/>
      <sheetName val="Meas_-Hotel_Part11"/>
      <sheetName val="RCC,Ret__Wall11"/>
      <sheetName val="Driveway_Beams11"/>
      <sheetName val="Labour_productivity11"/>
      <sheetName val="Stress_Calculation11"/>
      <sheetName val="Deduction_of_assets11"/>
      <sheetName val="schedule_nos11"/>
      <sheetName val="INPUT_SHEET11"/>
      <sheetName val="DEPTH_CHART_(ORR)_L_S_11"/>
      <sheetName val="Name_List11"/>
      <sheetName val="Contract_Night_Staff11"/>
      <sheetName val="Contract_Day_Staff11"/>
      <sheetName val="Day_Shift11"/>
      <sheetName val="Night_Shift11"/>
      <sheetName val="PA-_Consutant_11"/>
      <sheetName val="Cashflow_projection11"/>
      <sheetName val="Break_up_Sheet11"/>
      <sheetName val="1st_flr11"/>
      <sheetName val="Fin_Sum11"/>
      <sheetName val="1st_Slab11"/>
      <sheetName val="Order_Info11"/>
      <sheetName val="Scope_Reconciliation11"/>
      <sheetName val="Project_Budget_Worksheet11"/>
      <sheetName val="Approved_MTD_Proj_#'s11"/>
      <sheetName val="Sun_E_Type11"/>
      <sheetName val="As_per_PCA11"/>
      <sheetName val="BLOCK-A_(MEA_SHEET)11"/>
      <sheetName val="Project_Plan_-_WWW11"/>
      <sheetName val="WORK_TABLE11"/>
      <sheetName val="SITE_OVERHEADS11"/>
      <sheetName val="FITZ_MORT_9411"/>
      <sheetName val="Capex_-_Hry11"/>
      <sheetName val="LEVEL_SHEET11"/>
      <sheetName val="Material_Rates11"/>
      <sheetName val="SPT_vs_PHI11"/>
      <sheetName val="MASTER_RATE_ANALYSIS11"/>
      <sheetName val="Fee_Rate_Summary11"/>
      <sheetName val="Site_Dev_BOQ11"/>
      <sheetName val="Rate_analysis5"/>
      <sheetName val="Sheet3_(2)11"/>
      <sheetName val="\TCS,_NAGPUR-MANJIRI_C\PROGRE11"/>
      <sheetName val="Ra__stair11"/>
      <sheetName val="MEP_BOQ-11"/>
      <sheetName val="wooden_door11"/>
      <sheetName val="Sub_con_Summary11"/>
      <sheetName val="Cost_saving11"/>
      <sheetName val="GENERAL_SUMMARY11"/>
      <sheetName val="LMP_Summary11"/>
      <sheetName val="Sec_Summary11"/>
      <sheetName val="Labour_cost11"/>
      <sheetName val="BILLING_SCHEDULE11"/>
      <sheetName val="bill_curve11"/>
      <sheetName val="CASH_IN_&amp;_OUT_FLOW_11"/>
      <sheetName val="cash_flow_curve11"/>
      <sheetName val="Revised_Labour11"/>
      <sheetName val="Rein_Ana11"/>
      <sheetName val="Gen_Exp_Breakup11"/>
      <sheetName val="Total_Quote11"/>
      <sheetName val="Works_-_Quote_Sheet11"/>
      <sheetName val="cover_page11"/>
      <sheetName val="Project_Data11"/>
      <sheetName val="Drop_Down_List11"/>
      <sheetName val="30개월기준대비표_아랍택)11"/>
      <sheetName val="총괄표_(2)11"/>
      <sheetName val="CIF_COST_ITEM11"/>
      <sheetName val="Item-_Compact11"/>
      <sheetName val="P&amp;L_-_AD11"/>
      <sheetName val="GF_Columns11"/>
      <sheetName val="Deprec_11"/>
      <sheetName val="DETAILED__BOQ11"/>
      <sheetName val="SPS_DETAIL11"/>
      <sheetName val="PC_Master_List11"/>
      <sheetName val="Field_Values11"/>
      <sheetName val="Structure_Bills_Qty11"/>
      <sheetName val="BASIS_-DEC_0811"/>
      <sheetName val="MN_T_B_11"/>
      <sheetName val="Data_Forecast11"/>
      <sheetName val="Basic_Rate11"/>
      <sheetName val="final_abstract11"/>
      <sheetName val="Master_Data_Sheet11"/>
      <sheetName val="Cement_recon_11"/>
      <sheetName val="Cleaning_&amp;_Grubbing11"/>
      <sheetName val="_11"/>
      <sheetName val="Intro_11"/>
      <sheetName val="_TCS,_NAGPUR-MANJIRI_C_PROGRE11"/>
      <sheetName val="Budget_in_SAP11"/>
      <sheetName val="Civil_Boq11"/>
      <sheetName val="Material_11"/>
      <sheetName val="Factors_11"/>
      <sheetName val="Adimi_bldg11"/>
      <sheetName val="Pump_House11"/>
      <sheetName val="Fuel_Regu_Station11"/>
      <sheetName val="Constants_Summary11"/>
      <sheetName val="Form_611"/>
      <sheetName val="Raw_Data11"/>
      <sheetName val="PointNo_511"/>
      <sheetName val="Plant_&amp;__Machinery11"/>
      <sheetName val="Load_Details-220kV11"/>
      <sheetName val="REPAIR&amp;_MAINT11"/>
      <sheetName val="Fill_this_out_first___25"/>
      <sheetName val="PDF_Front12"/>
      <sheetName val="Simple_Letter12"/>
      <sheetName val="Overall_Summary12"/>
      <sheetName val="CSI_Summary12"/>
      <sheetName val="Section_1_Areas12"/>
      <sheetName val="Section_1_Summary12"/>
      <sheetName val="Section_112"/>
      <sheetName val="Section_2_Areas12"/>
      <sheetName val="Section_2_Summary12"/>
      <sheetName val="Section_212"/>
      <sheetName val="Section_3_Areas12"/>
      <sheetName val="Section_3_Summary12"/>
      <sheetName val="Section_312"/>
      <sheetName val="Section_4_Areas12"/>
      <sheetName val="Section_4_Summary12"/>
      <sheetName val="Section_412"/>
      <sheetName val="Section_5_Areas12"/>
      <sheetName val="Section_5_Summary12"/>
      <sheetName val="Section_512"/>
      <sheetName val="Sitework_Areas12"/>
      <sheetName val="Section_6_Areas12"/>
      <sheetName val="Section_6_Summary12"/>
      <sheetName val="Section_612"/>
      <sheetName val="Sitework_Summary12"/>
      <sheetName val="Comparison_Summary12"/>
      <sheetName val="Fill_this_out_first___26"/>
      <sheetName val="SHEET_112"/>
      <sheetName val="Salient_Features12"/>
      <sheetName val="IDC_AHK_12"/>
      <sheetName val="BOQ_Direct_selling_cost12"/>
      <sheetName val="Monthwise_breakup12"/>
      <sheetName val="Reinf_Analy12"/>
      <sheetName val="Power_anal12"/>
      <sheetName val="Macro_custom_function12"/>
      <sheetName val="labour_coeff12"/>
      <sheetName val="PRECAST_lightconc-II12"/>
      <sheetName val="DLA_Standard_Cost_Report112"/>
      <sheetName val="IO_List12"/>
      <sheetName val="Sebtion_1_SumMary12"/>
      <sheetName val="Tender_Summary12"/>
      <sheetName val="TBAL9697_-group_wise__sdpl12"/>
      <sheetName val="Staff_Acco_12"/>
      <sheetName val="Pacakges_split12"/>
      <sheetName val="Basement_Budget12"/>
      <sheetName val="Extra_Item12"/>
      <sheetName val="Civil_Works12"/>
      <sheetName val="Cat_A_Change_Control12"/>
      <sheetName val="Meas_-Hotel_Part12"/>
      <sheetName val="RCC,Ret__Wall12"/>
      <sheetName val="Driveway_Beams12"/>
      <sheetName val="Labour_productivity12"/>
      <sheetName val="Stress_Calculation12"/>
      <sheetName val="Deduction_of_assets12"/>
      <sheetName val="schedule_nos12"/>
      <sheetName val="INPUT_SHEET12"/>
      <sheetName val="DEPTH_CHART_(ORR)_L_S_12"/>
      <sheetName val="Name_List12"/>
      <sheetName val="Contract_Night_Staff12"/>
      <sheetName val="Contract_Day_Staff12"/>
      <sheetName val="Day_Shift12"/>
      <sheetName val="Night_Shift12"/>
      <sheetName val="PA-_Consutant_12"/>
      <sheetName val="Cashflow_projection12"/>
      <sheetName val="Break_up_Sheet12"/>
      <sheetName val="1st_flr12"/>
      <sheetName val="Fin_Sum12"/>
      <sheetName val="1st_Slab12"/>
      <sheetName val="Order_Info12"/>
      <sheetName val="Scope_Reconciliation12"/>
      <sheetName val="Project_Budget_Worksheet12"/>
      <sheetName val="Approved_MTD_Proj_#'s12"/>
      <sheetName val="Sun_E_Type12"/>
      <sheetName val="As_per_PCA12"/>
      <sheetName val="BLOCK-A_(MEA_SHEET)12"/>
      <sheetName val="Project_Plan_-_WWW12"/>
      <sheetName val="WORK_TABLE12"/>
      <sheetName val="SITE_OVERHEADS12"/>
      <sheetName val="FITZ_MORT_9412"/>
      <sheetName val="Capex_-_Hry12"/>
      <sheetName val="LEVEL_SHEET12"/>
      <sheetName val="Material_Rates12"/>
      <sheetName val="SPT_vs_PHI12"/>
      <sheetName val="MASTER_RATE_ANALYSIS12"/>
      <sheetName val="Fee_Rate_Summary12"/>
      <sheetName val="Site_Dev_BOQ12"/>
      <sheetName val="Rate_analysis6"/>
      <sheetName val="Sheet3_(2)12"/>
      <sheetName val="\TCS,_NAGPUR-MANJIRI_C\PROGRE12"/>
      <sheetName val="Ra__stair12"/>
      <sheetName val="MEP_BOQ-12"/>
      <sheetName val="wooden_door12"/>
      <sheetName val="Sub_con_Summary12"/>
      <sheetName val="Cost_saving12"/>
      <sheetName val="GENERAL_SUMMARY12"/>
      <sheetName val="LMP_Summary12"/>
      <sheetName val="Sec_Summary12"/>
      <sheetName val="Labour_cost12"/>
      <sheetName val="BILLING_SCHEDULE12"/>
      <sheetName val="bill_curve12"/>
      <sheetName val="CASH_IN_&amp;_OUT_FLOW_12"/>
      <sheetName val="cash_flow_curve12"/>
      <sheetName val="Revised_Labour12"/>
      <sheetName val="Rein_Ana12"/>
      <sheetName val="Gen_Exp_Breakup12"/>
      <sheetName val="Total_Quote12"/>
      <sheetName val="Works_-_Quote_Sheet12"/>
      <sheetName val="cover_page12"/>
      <sheetName val="Project_Data12"/>
      <sheetName val="Drop_Down_List12"/>
      <sheetName val="30개월기준대비표_아랍택)12"/>
      <sheetName val="총괄표_(2)12"/>
      <sheetName val="CIF_COST_ITEM12"/>
      <sheetName val="Item-_Compact12"/>
      <sheetName val="P&amp;L_-_AD12"/>
      <sheetName val="GF_Columns12"/>
      <sheetName val="Deprec_12"/>
      <sheetName val="DETAILED__BOQ12"/>
      <sheetName val="SPS_DETAIL12"/>
      <sheetName val="PC_Master_List12"/>
      <sheetName val="Field_Values12"/>
      <sheetName val="Structure_Bills_Qty12"/>
      <sheetName val="BASIS_-DEC_0812"/>
      <sheetName val="MN_T_B_12"/>
      <sheetName val="Data_Forecast12"/>
      <sheetName val="Basic_Rate12"/>
      <sheetName val="final_abstract12"/>
      <sheetName val="Master_Data_Sheet12"/>
      <sheetName val="Cement_recon_12"/>
      <sheetName val="Cleaning_&amp;_Grubbing12"/>
      <sheetName val="_12"/>
      <sheetName val="Intro_12"/>
      <sheetName val="_TCS,_NAGPUR-MANJIRI_C_PROGRE12"/>
      <sheetName val="Budget_in_SAP12"/>
      <sheetName val="Civil_Boq12"/>
      <sheetName val="Material_12"/>
      <sheetName val="Factors_12"/>
      <sheetName val="Adimi_bldg12"/>
      <sheetName val="Pump_House12"/>
      <sheetName val="Fuel_Regu_Station12"/>
      <sheetName val="Constants_Summary12"/>
      <sheetName val="Form_612"/>
      <sheetName val="Raw_Data12"/>
      <sheetName val="PointNo_512"/>
      <sheetName val="Plant_&amp;__Machinery12"/>
      <sheetName val="Load_Details-220kV12"/>
      <sheetName val="REPAIR&amp;_MAINT12"/>
      <sheetName val="Fill_this_out_first___27"/>
      <sheetName val="Fill_this_out_first___29"/>
      <sheetName val="PDF_Front13"/>
      <sheetName val="Simple_Letter13"/>
      <sheetName val="Overall_Summary13"/>
      <sheetName val="CSI_Summary13"/>
      <sheetName val="Section_1_Areas13"/>
      <sheetName val="Section_1_Summary13"/>
      <sheetName val="Section_113"/>
      <sheetName val="Section_2_Areas13"/>
      <sheetName val="Section_2_Summary13"/>
      <sheetName val="Section_213"/>
      <sheetName val="Section_3_Areas13"/>
      <sheetName val="Section_3_Summary13"/>
      <sheetName val="Section_313"/>
      <sheetName val="Section_4_Areas13"/>
      <sheetName val="Section_4_Summary13"/>
      <sheetName val="Section_413"/>
      <sheetName val="Section_5_Areas13"/>
      <sheetName val="Section_5_Summary13"/>
      <sheetName val="Section_513"/>
      <sheetName val="Sitework_Areas13"/>
      <sheetName val="Section_6_Areas13"/>
      <sheetName val="Section_6_Summary13"/>
      <sheetName val="Section_613"/>
      <sheetName val="Sitework_Summary13"/>
      <sheetName val="Comparison_Summary13"/>
      <sheetName val="Fill_this_out_first___28"/>
      <sheetName val="SHEET_113"/>
      <sheetName val="Salient_Features13"/>
      <sheetName val="IDC_AHK_13"/>
      <sheetName val="BOQ_Direct_selling_cost13"/>
      <sheetName val="Monthwise_breakup13"/>
      <sheetName val="Reinf_Analy13"/>
      <sheetName val="Power_anal13"/>
      <sheetName val="Macro_custom_function13"/>
      <sheetName val="labour_coeff13"/>
      <sheetName val="PRECAST_lightconc-II13"/>
      <sheetName val="DLA_Standard_Cost_Report113"/>
      <sheetName val="IO_List13"/>
      <sheetName val="Sebtion_1_SumMary13"/>
      <sheetName val="Tender_Summary13"/>
      <sheetName val="TBAL9697_-group_wise__sdpl13"/>
      <sheetName val="Staff_Acco_13"/>
      <sheetName val="Pacakges_split13"/>
      <sheetName val="Basement_Budget13"/>
      <sheetName val="Extra_Item13"/>
      <sheetName val="Civil_Works13"/>
      <sheetName val="Cat_A_Change_Control13"/>
      <sheetName val="Meas_-Hotel_Part13"/>
      <sheetName val="RCC,Ret__Wall13"/>
      <sheetName val="Driveway_Beams13"/>
      <sheetName val="Labour_productivity13"/>
      <sheetName val="Stress_Calculation13"/>
      <sheetName val="Deduction_of_assets13"/>
      <sheetName val="schedule_nos13"/>
      <sheetName val="INPUT_SHEET13"/>
      <sheetName val="DEPTH_CHART_(ORR)_L_S_13"/>
      <sheetName val="Name_List13"/>
      <sheetName val="Contract_Night_Staff13"/>
      <sheetName val="Contract_Day_Staff13"/>
      <sheetName val="Day_Shift13"/>
      <sheetName val="Night_Shift13"/>
      <sheetName val="PA-_Consutant_13"/>
      <sheetName val="Cashflow_projection13"/>
      <sheetName val="Break_up_Sheet13"/>
      <sheetName val="1st_flr13"/>
      <sheetName val="Fin_Sum13"/>
      <sheetName val="1st_Slab13"/>
      <sheetName val="Order_Info13"/>
      <sheetName val="Scope_Reconciliation13"/>
      <sheetName val="Project_Budget_Worksheet13"/>
      <sheetName val="Approved_MTD_Proj_#'s13"/>
      <sheetName val="Sun_E_Type13"/>
      <sheetName val="As_per_PCA13"/>
      <sheetName val="BLOCK-A_(MEA_SHEET)13"/>
      <sheetName val="Project_Plan_-_WWW13"/>
      <sheetName val="WORK_TABLE13"/>
      <sheetName val="SITE_OVERHEADS13"/>
      <sheetName val="FITZ_MORT_9413"/>
      <sheetName val="Capex_-_Hry13"/>
      <sheetName val="LEVEL_SHEET13"/>
      <sheetName val="Material_Rates13"/>
      <sheetName val="SPT_vs_PHI13"/>
      <sheetName val="MASTER_RATE_ANALYSIS13"/>
      <sheetName val="Fee_Rate_Summary13"/>
      <sheetName val="Site_Dev_BOQ13"/>
      <sheetName val="Sheet3_(2)13"/>
      <sheetName val="\TCS,_NAGPUR-MANJIRI_C\PROGRE13"/>
      <sheetName val="Ra__stair13"/>
      <sheetName val="MEP_BOQ-13"/>
      <sheetName val="wooden_door13"/>
      <sheetName val="Sub_con_Summary13"/>
      <sheetName val="Cost_saving13"/>
      <sheetName val="GENERAL_SUMMARY13"/>
      <sheetName val="LMP_Summary13"/>
      <sheetName val="Sec_Summary13"/>
      <sheetName val="Labour_cost13"/>
      <sheetName val="BILLING_SCHEDULE13"/>
      <sheetName val="bill_curve13"/>
      <sheetName val="CASH_IN_&amp;_OUT_FLOW_13"/>
      <sheetName val="cash_flow_curve13"/>
      <sheetName val="Revised_Labour13"/>
      <sheetName val="Rein_Ana13"/>
      <sheetName val="Gen_Exp_Breakup13"/>
      <sheetName val="Total_Quote13"/>
      <sheetName val="Works_-_Quote_Sheet13"/>
      <sheetName val="cover_page13"/>
      <sheetName val="Project_Data13"/>
      <sheetName val="Drop_Down_List13"/>
      <sheetName val="30개월기준대비표_아랍택)13"/>
      <sheetName val="총괄표_(2)13"/>
      <sheetName val="CIF_COST_ITEM13"/>
      <sheetName val="Item-_Compact13"/>
      <sheetName val="P&amp;L_-_AD13"/>
      <sheetName val="GF_Columns13"/>
      <sheetName val="Deprec_13"/>
      <sheetName val="DETAILED__BOQ13"/>
      <sheetName val="SPS_DETAIL13"/>
      <sheetName val="PC_Master_List13"/>
      <sheetName val="Field_Values13"/>
      <sheetName val="Structure_Bills_Qty13"/>
      <sheetName val="BASIS_-DEC_0813"/>
      <sheetName val="MN_T_B_13"/>
      <sheetName val="Data_Forecast13"/>
      <sheetName val="Basic_Rate13"/>
      <sheetName val="final_abstract13"/>
      <sheetName val="Master_Data_Sheet13"/>
      <sheetName val="Cement_recon_13"/>
      <sheetName val="Cleaning_&amp;_Grubbing13"/>
      <sheetName val="_13"/>
      <sheetName val="Intro_13"/>
      <sheetName val="_TCS,_NAGPUR-MANJIRI_C_PROGRE13"/>
      <sheetName val="Budget_in_SAP13"/>
      <sheetName val="Civil_Boq13"/>
      <sheetName val="Material_13"/>
      <sheetName val="Factors_13"/>
      <sheetName val="Adimi_bldg13"/>
      <sheetName val="Pump_House13"/>
      <sheetName val="Fuel_Regu_Station13"/>
      <sheetName val="Constants_Summary13"/>
      <sheetName val="Form_613"/>
      <sheetName val="Raw_Data13"/>
      <sheetName val="PointNo_513"/>
      <sheetName val="Plant_&amp;__Machinery13"/>
      <sheetName val="Load_Details-220kV13"/>
      <sheetName val="REPAIR&amp;_MAINT13"/>
      <sheetName val="Fill_this_out_first___30"/>
      <sheetName val="PDF_Front14"/>
      <sheetName val="Simple_Letter14"/>
      <sheetName val="Overall_Summary14"/>
      <sheetName val="CSI_Summary14"/>
      <sheetName val="Section_1_Areas14"/>
      <sheetName val="Section_1_Summary14"/>
      <sheetName val="Section_114"/>
      <sheetName val="Section_2_Areas14"/>
      <sheetName val="Section_2_Summary14"/>
      <sheetName val="Section_214"/>
      <sheetName val="Section_3_Areas14"/>
      <sheetName val="Section_3_Summary14"/>
      <sheetName val="Section_314"/>
      <sheetName val="Section_4_Areas14"/>
      <sheetName val="Section_4_Summary14"/>
      <sheetName val="Section_414"/>
      <sheetName val="Section_5_Areas14"/>
      <sheetName val="Section_5_Summary14"/>
      <sheetName val="Section_514"/>
      <sheetName val="Sitework_Areas14"/>
      <sheetName val="Section_6_Areas14"/>
      <sheetName val="Section_6_Summary14"/>
      <sheetName val="Section_614"/>
      <sheetName val="Sitework_Summary14"/>
      <sheetName val="Comparison_Summary14"/>
      <sheetName val="Fill_this_out_first___31"/>
      <sheetName val="SHEET_114"/>
      <sheetName val="Salient_Features14"/>
      <sheetName val="IDC_AHK_14"/>
      <sheetName val="BOQ_Direct_selling_cost14"/>
      <sheetName val="Monthwise_breakup14"/>
      <sheetName val="Reinf_Analy14"/>
      <sheetName val="Power_anal14"/>
      <sheetName val="Macro_custom_function14"/>
      <sheetName val="labour_coeff14"/>
      <sheetName val="PRECAST_lightconc-II14"/>
      <sheetName val="DLA_Standard_Cost_Report114"/>
      <sheetName val="IO_List14"/>
      <sheetName val="Sebtion_1_SumMary14"/>
      <sheetName val="Tender_Summary14"/>
      <sheetName val="TBAL9697_-group_wise__sdpl14"/>
      <sheetName val="Staff_Acco_14"/>
      <sheetName val="Pacakges_split14"/>
      <sheetName val="Basement_Budget14"/>
      <sheetName val="Extra_Item14"/>
      <sheetName val="Civil_Works14"/>
      <sheetName val="Cat_A_Change_Control14"/>
      <sheetName val="Meas_-Hotel_Part14"/>
      <sheetName val="RCC,Ret__Wall14"/>
      <sheetName val="Driveway_Beams14"/>
      <sheetName val="Labour_productivity14"/>
      <sheetName val="Stress_Calculation14"/>
      <sheetName val="Deduction_of_assets14"/>
      <sheetName val="schedule_nos14"/>
      <sheetName val="INPUT_SHEET14"/>
      <sheetName val="DEPTH_CHART_(ORR)_L_S_14"/>
      <sheetName val="Name_List14"/>
      <sheetName val="Contract_Night_Staff14"/>
      <sheetName val="Contract_Day_Staff14"/>
      <sheetName val="Day_Shift14"/>
      <sheetName val="Night_Shift14"/>
      <sheetName val="PA-_Consutant_14"/>
      <sheetName val="Cashflow_projection14"/>
      <sheetName val="Break_up_Sheet14"/>
      <sheetName val="1st_flr14"/>
      <sheetName val="Fin_Sum14"/>
      <sheetName val="1st_Slab14"/>
      <sheetName val="Order_Info14"/>
      <sheetName val="Scope_Reconciliation14"/>
      <sheetName val="Project_Budget_Worksheet14"/>
      <sheetName val="Approved_MTD_Proj_#'s14"/>
      <sheetName val="Sun_E_Type14"/>
      <sheetName val="As_per_PCA14"/>
      <sheetName val="BLOCK-A_(MEA_SHEET)14"/>
      <sheetName val="Project_Plan_-_WWW14"/>
      <sheetName val="WORK_TABLE14"/>
      <sheetName val="SITE_OVERHEADS14"/>
      <sheetName val="FITZ_MORT_9414"/>
      <sheetName val="Capex_-_Hry14"/>
      <sheetName val="LEVEL_SHEET14"/>
      <sheetName val="Material_Rates14"/>
      <sheetName val="SPT_vs_PHI14"/>
      <sheetName val="MASTER_RATE_ANALYSIS14"/>
      <sheetName val="Fee_Rate_Summary14"/>
      <sheetName val="Site_Dev_BOQ14"/>
      <sheetName val="Sheet3_(2)14"/>
      <sheetName val="\TCS,_NAGPUR-MANJIRI_C\PROGRE14"/>
      <sheetName val="Ra__stair14"/>
      <sheetName val="MEP_BOQ-14"/>
      <sheetName val="wooden_door14"/>
      <sheetName val="Sub_con_Summary14"/>
      <sheetName val="Cost_saving14"/>
      <sheetName val="GENERAL_SUMMARY14"/>
      <sheetName val="LMP_Summary14"/>
      <sheetName val="Sec_Summary14"/>
      <sheetName val="Labour_cost14"/>
      <sheetName val="BILLING_SCHEDULE14"/>
      <sheetName val="bill_curve14"/>
      <sheetName val="CASH_IN_&amp;_OUT_FLOW_14"/>
      <sheetName val="cash_flow_curve14"/>
      <sheetName val="Revised_Labour14"/>
      <sheetName val="Rein_Ana14"/>
      <sheetName val="Gen_Exp_Breakup14"/>
      <sheetName val="Total_Quote14"/>
      <sheetName val="Works_-_Quote_Sheet14"/>
      <sheetName val="cover_page14"/>
      <sheetName val="Project_Data14"/>
      <sheetName val="Drop_Down_List14"/>
      <sheetName val="30개월기준대비표_아랍택)14"/>
      <sheetName val="총괄표_(2)14"/>
      <sheetName val="CIF_COST_ITEM14"/>
      <sheetName val="Item-_Compact14"/>
      <sheetName val="P&amp;L_-_AD14"/>
      <sheetName val="GF_Columns14"/>
      <sheetName val="Deprec_14"/>
      <sheetName val="DETAILED__BOQ14"/>
      <sheetName val="SPS_DETAIL14"/>
      <sheetName val="PC_Master_List14"/>
      <sheetName val="Field_Values14"/>
      <sheetName val="Structure_Bills_Qty14"/>
      <sheetName val="BASIS_-DEC_0814"/>
      <sheetName val="MN_T_B_14"/>
      <sheetName val="Data_Forecast14"/>
      <sheetName val="Basic_Rate14"/>
      <sheetName val="final_abstract14"/>
      <sheetName val="Master_Data_Sheet14"/>
      <sheetName val="Cement_recon_14"/>
      <sheetName val="Cleaning_&amp;_Grubbing14"/>
      <sheetName val="_14"/>
      <sheetName val="Intro_14"/>
      <sheetName val="_TCS,_NAGPUR-MANJIRI_C_PROGRE14"/>
      <sheetName val="Budget_in_SAP14"/>
      <sheetName val="Civil_Boq14"/>
      <sheetName val="Material_14"/>
      <sheetName val="Factors_14"/>
      <sheetName val="Adimi_bldg14"/>
      <sheetName val="Pump_House14"/>
      <sheetName val="Fuel_Regu_Station14"/>
      <sheetName val="Constants_Summary14"/>
      <sheetName val="Form_614"/>
      <sheetName val="Raw_Data14"/>
      <sheetName val="PointNo_514"/>
      <sheetName val="Plant_&amp;__Machinery14"/>
      <sheetName val="Load_Details-220kV14"/>
      <sheetName val="REPAIR&amp;_MAINT14"/>
      <sheetName val="Fill_this_out_first___32"/>
      <sheetName val="PDF_Front15"/>
      <sheetName val="Simple_Letter15"/>
      <sheetName val="Overall_Summary15"/>
      <sheetName val="CSI_Summary15"/>
      <sheetName val="Section_1_Areas15"/>
      <sheetName val="Section_1_Summary15"/>
      <sheetName val="Section_115"/>
      <sheetName val="Section_2_Areas15"/>
      <sheetName val="Section_2_Summary15"/>
      <sheetName val="Section_215"/>
      <sheetName val="Section_3_Areas15"/>
      <sheetName val="Section_3_Summary15"/>
      <sheetName val="Section_315"/>
      <sheetName val="Section_4_Areas15"/>
      <sheetName val="Section_4_Summary15"/>
      <sheetName val="Section_415"/>
      <sheetName val="Section_5_Areas15"/>
      <sheetName val="Section_5_Summary15"/>
      <sheetName val="Section_515"/>
      <sheetName val="Sitework_Areas15"/>
      <sheetName val="Section_6_Areas15"/>
      <sheetName val="Section_6_Summary15"/>
      <sheetName val="Section_615"/>
      <sheetName val="Sitework_Summary15"/>
      <sheetName val="Comparison_Summary15"/>
      <sheetName val="Fill_this_out_first___33"/>
      <sheetName val="SHEET_115"/>
      <sheetName val="Salient_Features15"/>
      <sheetName val="IDC_AHK_15"/>
      <sheetName val="BOQ_Direct_selling_cost15"/>
      <sheetName val="Monthwise_breakup15"/>
      <sheetName val="Reinf_Analy15"/>
      <sheetName val="Power_anal15"/>
      <sheetName val="Macro_custom_function15"/>
      <sheetName val="labour_coeff15"/>
      <sheetName val="PRECAST_lightconc-II15"/>
      <sheetName val="DLA_Standard_Cost_Report115"/>
      <sheetName val="IO_List15"/>
      <sheetName val="Sebtion_1_SumMary15"/>
      <sheetName val="Tender_Summary15"/>
      <sheetName val="TBAL9697_-group_wise__sdpl15"/>
      <sheetName val="Staff_Acco_15"/>
      <sheetName val="Pacakges_split15"/>
      <sheetName val="Basement_Budget15"/>
      <sheetName val="Extra_Item15"/>
      <sheetName val="Civil_Works15"/>
      <sheetName val="Cat_A_Change_Control15"/>
      <sheetName val="Meas_-Hotel_Part15"/>
      <sheetName val="RCC,Ret__Wall15"/>
      <sheetName val="Driveway_Beams15"/>
      <sheetName val="Labour_productivity15"/>
      <sheetName val="Stress_Calculation15"/>
      <sheetName val="Deduction_of_assets15"/>
      <sheetName val="schedule_nos15"/>
      <sheetName val="INPUT_SHEET15"/>
      <sheetName val="DEPTH_CHART_(ORR)_L_S_15"/>
      <sheetName val="Name_List15"/>
      <sheetName val="Contract_Night_Staff15"/>
      <sheetName val="Contract_Day_Staff15"/>
      <sheetName val="Day_Shift15"/>
      <sheetName val="Night_Shift15"/>
      <sheetName val="PA-_Consutant_15"/>
      <sheetName val="Cashflow_projection15"/>
      <sheetName val="Break_up_Sheet15"/>
      <sheetName val="1st_flr15"/>
      <sheetName val="Fin_Sum15"/>
      <sheetName val="1st_Slab15"/>
      <sheetName val="Order_Info15"/>
      <sheetName val="Scope_Reconciliation15"/>
      <sheetName val="Project_Budget_Worksheet15"/>
      <sheetName val="Approved_MTD_Proj_#'s15"/>
      <sheetName val="Sun_E_Type15"/>
      <sheetName val="As_per_PCA15"/>
      <sheetName val="BLOCK-A_(MEA_SHEET)15"/>
      <sheetName val="Project_Plan_-_WWW15"/>
      <sheetName val="WORK_TABLE15"/>
      <sheetName val="SITE_OVERHEADS15"/>
      <sheetName val="FITZ_MORT_9415"/>
      <sheetName val="Capex_-_Hry15"/>
      <sheetName val="LEVEL_SHEET15"/>
      <sheetName val="Material_Rates15"/>
      <sheetName val="SPT_vs_PHI15"/>
      <sheetName val="MASTER_RATE_ANALYSIS15"/>
      <sheetName val="Fee_Rate_Summary15"/>
      <sheetName val="Site_Dev_BOQ15"/>
      <sheetName val="Sheet3_(2)15"/>
      <sheetName val="\TCS,_NAGPUR-MANJIRI_C\PROGRE15"/>
      <sheetName val="Ra__stair15"/>
      <sheetName val="MEP_BOQ-15"/>
      <sheetName val="wooden_door15"/>
      <sheetName val="Sub_con_Summary15"/>
      <sheetName val="Cost_saving15"/>
      <sheetName val="GENERAL_SUMMARY15"/>
      <sheetName val="LMP_Summary15"/>
      <sheetName val="Sec_Summary15"/>
      <sheetName val="Labour_cost15"/>
      <sheetName val="BILLING_SCHEDULE15"/>
      <sheetName val="bill_curve15"/>
      <sheetName val="CASH_IN_&amp;_OUT_FLOW_15"/>
      <sheetName val="cash_flow_curve15"/>
      <sheetName val="Revised_Labour15"/>
      <sheetName val="Rein_Ana15"/>
      <sheetName val="Gen_Exp_Breakup15"/>
      <sheetName val="Total_Quote15"/>
      <sheetName val="Works_-_Quote_Sheet15"/>
      <sheetName val="cover_page15"/>
      <sheetName val="Project_Data15"/>
      <sheetName val="Drop_Down_List15"/>
      <sheetName val="30개월기준대비표_아랍택)15"/>
      <sheetName val="총괄표_(2)15"/>
      <sheetName val="CIF_COST_ITEM15"/>
      <sheetName val="Item-_Compact15"/>
      <sheetName val="P&amp;L_-_AD15"/>
      <sheetName val="GF_Columns15"/>
      <sheetName val="Deprec_15"/>
      <sheetName val="DETAILED__BOQ15"/>
      <sheetName val="SPS_DETAIL15"/>
      <sheetName val="PC_Master_List15"/>
      <sheetName val="Field_Values15"/>
      <sheetName val="Structure_Bills_Qty15"/>
      <sheetName val="BASIS_-DEC_0815"/>
      <sheetName val="MN_T_B_15"/>
      <sheetName val="Data_Forecast15"/>
      <sheetName val="Basic_Rate15"/>
      <sheetName val="final_abstract15"/>
      <sheetName val="Master_Data_Sheet15"/>
      <sheetName val="Cement_recon_15"/>
      <sheetName val="Cleaning_&amp;_Grubbing15"/>
      <sheetName val="_15"/>
      <sheetName val="Intro_15"/>
      <sheetName val="_TCS,_NAGPUR-MANJIRI_C_PROGRE15"/>
      <sheetName val="Budget_in_SAP15"/>
      <sheetName val="Civil_Boq15"/>
      <sheetName val="Material_15"/>
      <sheetName val="Factors_15"/>
      <sheetName val="Adimi_bldg15"/>
      <sheetName val="Pump_House15"/>
      <sheetName val="Fuel_Regu_Station15"/>
      <sheetName val="Constants_Summary15"/>
      <sheetName val="Form_615"/>
      <sheetName val="Raw_Data15"/>
      <sheetName val="PointNo_515"/>
      <sheetName val="Plant_&amp;__Machinery15"/>
      <sheetName val="Load_Details-220kV15"/>
      <sheetName val="REPAIR&amp;_MAINT15"/>
      <sheetName val="Fill_this_out_first___34"/>
      <sheetName val="PDF_Front16"/>
      <sheetName val="Simple_Letter16"/>
      <sheetName val="Overall_Summary16"/>
      <sheetName val="CSI_Summary16"/>
      <sheetName val="Section_1_Areas16"/>
      <sheetName val="Section_1_Summary16"/>
      <sheetName val="Section_116"/>
      <sheetName val="Section_2_Areas16"/>
      <sheetName val="Section_2_Summary16"/>
      <sheetName val="Section_216"/>
      <sheetName val="Section_3_Areas16"/>
      <sheetName val="Section_3_Summary16"/>
      <sheetName val="Section_316"/>
      <sheetName val="Section_4_Areas16"/>
      <sheetName val="Section_4_Summary16"/>
      <sheetName val="Section_416"/>
      <sheetName val="Section_5_Areas16"/>
      <sheetName val="Section_5_Summary16"/>
      <sheetName val="Section_516"/>
      <sheetName val="Sitework_Areas16"/>
      <sheetName val="Section_6_Areas16"/>
      <sheetName val="Section_6_Summary16"/>
      <sheetName val="Section_616"/>
      <sheetName val="Sitework_Summary16"/>
      <sheetName val="Comparison_Summary16"/>
      <sheetName val="Fill_this_out_first___35"/>
      <sheetName val="SHEET_116"/>
      <sheetName val="Salient_Features16"/>
      <sheetName val="IDC_AHK_16"/>
      <sheetName val="BOQ_Direct_selling_cost16"/>
      <sheetName val="Monthwise_breakup16"/>
      <sheetName val="Reinf_Analy16"/>
      <sheetName val="Power_anal16"/>
      <sheetName val="Macro_custom_function16"/>
      <sheetName val="labour_coeff16"/>
      <sheetName val="PRECAST_lightconc-II16"/>
      <sheetName val="DLA_Standard_Cost_Report116"/>
      <sheetName val="IO_List16"/>
      <sheetName val="Sebtion_1_SumMary16"/>
      <sheetName val="Tender_Summary16"/>
      <sheetName val="TBAL9697_-group_wise__sdpl16"/>
      <sheetName val="Staff_Acco_16"/>
      <sheetName val="Pacakges_split16"/>
      <sheetName val="Basement_Budget16"/>
      <sheetName val="Extra_Item16"/>
      <sheetName val="Civil_Works16"/>
      <sheetName val="Cat_A_Change_Control16"/>
      <sheetName val="Meas_-Hotel_Part16"/>
      <sheetName val="RCC,Ret__Wall16"/>
      <sheetName val="Driveway_Beams16"/>
      <sheetName val="Labour_productivity16"/>
      <sheetName val="Stress_Calculation16"/>
      <sheetName val="Deduction_of_assets16"/>
      <sheetName val="schedule_nos16"/>
      <sheetName val="INPUT_SHEET16"/>
      <sheetName val="DEPTH_CHART_(ORR)_L_S_16"/>
      <sheetName val="Name_List16"/>
      <sheetName val="Contract_Night_Staff16"/>
      <sheetName val="Contract_Day_Staff16"/>
      <sheetName val="Day_Shift16"/>
      <sheetName val="Night_Shift16"/>
      <sheetName val="PA-_Consutant_16"/>
      <sheetName val="Cashflow_projection16"/>
      <sheetName val="Break_up_Sheet16"/>
      <sheetName val="1st_flr16"/>
      <sheetName val="Fin_Sum16"/>
      <sheetName val="1st_Slab16"/>
      <sheetName val="Order_Info16"/>
      <sheetName val="Scope_Reconciliation16"/>
      <sheetName val="Project_Budget_Worksheet16"/>
      <sheetName val="Approved_MTD_Proj_#'s16"/>
      <sheetName val="Sun_E_Type16"/>
      <sheetName val="As_per_PCA16"/>
      <sheetName val="BLOCK-A_(MEA_SHEET)16"/>
      <sheetName val="Project_Plan_-_WWW16"/>
      <sheetName val="WORK_TABLE16"/>
      <sheetName val="SITE_OVERHEADS16"/>
      <sheetName val="FITZ_MORT_9416"/>
      <sheetName val="Capex_-_Hry16"/>
      <sheetName val="LEVEL_SHEET16"/>
      <sheetName val="Material_Rates16"/>
      <sheetName val="SPT_vs_PHI16"/>
      <sheetName val="MASTER_RATE_ANALYSIS16"/>
      <sheetName val="Fee_Rate_Summary16"/>
      <sheetName val="Site_Dev_BOQ16"/>
      <sheetName val="Sheet3_(2)16"/>
      <sheetName val="\TCS,_NAGPUR-MANJIRI_C\PROGRE16"/>
      <sheetName val="Ra__stair16"/>
      <sheetName val="MEP_BOQ-16"/>
      <sheetName val="wooden_door16"/>
      <sheetName val="Sub_con_Summary16"/>
      <sheetName val="Cost_saving16"/>
      <sheetName val="GENERAL_SUMMARY16"/>
      <sheetName val="LMP_Summary16"/>
      <sheetName val="Sec_Summary16"/>
      <sheetName val="Labour_cost16"/>
      <sheetName val="BILLING_SCHEDULE16"/>
      <sheetName val="bill_curve16"/>
      <sheetName val="CASH_IN_&amp;_OUT_FLOW_16"/>
      <sheetName val="cash_flow_curve16"/>
      <sheetName val="Revised_Labour16"/>
      <sheetName val="Rein_Ana16"/>
      <sheetName val="Gen_Exp_Breakup16"/>
      <sheetName val="Total_Quote16"/>
      <sheetName val="Works_-_Quote_Sheet16"/>
      <sheetName val="cover_page16"/>
      <sheetName val="Project_Data16"/>
      <sheetName val="Drop_Down_List16"/>
      <sheetName val="30개월기준대비표_아랍택)16"/>
      <sheetName val="총괄표_(2)16"/>
      <sheetName val="CIF_COST_ITEM16"/>
      <sheetName val="Item-_Compact16"/>
      <sheetName val="P&amp;L_-_AD16"/>
      <sheetName val="GF_Columns16"/>
      <sheetName val="Deprec_16"/>
      <sheetName val="DETAILED__BOQ16"/>
      <sheetName val="SPS_DETAIL16"/>
      <sheetName val="PC_Master_List16"/>
      <sheetName val="Field_Values16"/>
      <sheetName val="Structure_Bills_Qty16"/>
      <sheetName val="BASIS_-DEC_0816"/>
      <sheetName val="MN_T_B_16"/>
      <sheetName val="Data_Forecast16"/>
      <sheetName val="Basic_Rate16"/>
      <sheetName val="final_abstract16"/>
      <sheetName val="Master_Data_Sheet16"/>
      <sheetName val="Cement_recon_16"/>
      <sheetName val="Cleaning_&amp;_Grubbing16"/>
      <sheetName val="_16"/>
      <sheetName val="Intro_16"/>
      <sheetName val="_TCS,_NAGPUR-MANJIRI_C_PROGRE16"/>
      <sheetName val="Budget_in_SAP16"/>
      <sheetName val="Civil_Boq16"/>
      <sheetName val="Material_16"/>
      <sheetName val="Factors_16"/>
      <sheetName val="Adimi_bldg16"/>
      <sheetName val="Pump_House16"/>
      <sheetName val="Fuel_Regu_Station16"/>
      <sheetName val="Constants_Summary16"/>
      <sheetName val="Form_616"/>
      <sheetName val="Raw_Data16"/>
      <sheetName val="PointNo_516"/>
      <sheetName val="Plant_&amp;__Machinery16"/>
      <sheetName val="Load_Details-220kV16"/>
      <sheetName val="REPAIR&amp;_MAINT16"/>
      <sheetName val="Fill_this_out_first___36"/>
      <sheetName val="Fill_this_out_first___37"/>
      <sheetName val="PDF_Front17"/>
      <sheetName val="Simple_Letter17"/>
      <sheetName val="Overall_Summary17"/>
      <sheetName val="CSI_Summary17"/>
      <sheetName val="Section_1_Areas17"/>
      <sheetName val="Section_1_Summary17"/>
      <sheetName val="Section_117"/>
      <sheetName val="Section_2_Areas17"/>
      <sheetName val="Section_2_Summary17"/>
      <sheetName val="Section_217"/>
      <sheetName val="Section_3_Areas17"/>
      <sheetName val="Section_3_Summary17"/>
      <sheetName val="Section_317"/>
      <sheetName val="Section_4_Areas17"/>
      <sheetName val="Section_4_Summary17"/>
      <sheetName val="Section_417"/>
      <sheetName val="Section_5_Areas17"/>
      <sheetName val="Section_5_Summary17"/>
      <sheetName val="Section_517"/>
      <sheetName val="Sitework_Areas17"/>
      <sheetName val="Section_6_Areas17"/>
      <sheetName val="Section_6_Summary17"/>
      <sheetName val="Section_617"/>
      <sheetName val="Sitework_Summary17"/>
      <sheetName val="Comparison_Summary17"/>
      <sheetName val="Fill_this_out_first___38"/>
      <sheetName val="SHEET_117"/>
      <sheetName val="Salient_Features17"/>
      <sheetName val="IDC_AHK_17"/>
      <sheetName val="BOQ_Direct_selling_cost17"/>
      <sheetName val="Monthwise_breakup17"/>
      <sheetName val="Reinf_Analy17"/>
      <sheetName val="Power_anal17"/>
      <sheetName val="Macro_custom_function17"/>
      <sheetName val="labour_coeff17"/>
      <sheetName val="PRECAST_lightconc-II17"/>
      <sheetName val="DLA_Standard_Cost_Report117"/>
      <sheetName val="IO_List17"/>
      <sheetName val="Sebtion_1_SumMary17"/>
      <sheetName val="Tender_Summary17"/>
      <sheetName val="TBAL9697_-group_wise__sdpl17"/>
      <sheetName val="Staff_Acco_17"/>
      <sheetName val="Pacakges_split17"/>
      <sheetName val="Basement_Budget17"/>
      <sheetName val="Extra_Item17"/>
      <sheetName val="Civil_Works17"/>
      <sheetName val="Cat_A_Change_Control17"/>
      <sheetName val="Meas_-Hotel_Part17"/>
      <sheetName val="RCC,Ret__Wall17"/>
      <sheetName val="Driveway_Beams17"/>
      <sheetName val="Labour_productivity17"/>
      <sheetName val="Stress_Calculation17"/>
      <sheetName val="Deduction_of_assets17"/>
      <sheetName val="schedule_nos17"/>
      <sheetName val="INPUT_SHEET17"/>
      <sheetName val="DEPTH_CHART_(ORR)_L_S_17"/>
      <sheetName val="Name_List17"/>
      <sheetName val="Contract_Night_Staff17"/>
      <sheetName val="Contract_Day_Staff17"/>
      <sheetName val="Day_Shift17"/>
      <sheetName val="Night_Shift17"/>
      <sheetName val="PA-_Consutant_17"/>
      <sheetName val="Cashflow_projection17"/>
      <sheetName val="Break_up_Sheet17"/>
      <sheetName val="1st_flr17"/>
      <sheetName val="Fin_Sum17"/>
      <sheetName val="1st_Slab17"/>
      <sheetName val="Order_Info17"/>
      <sheetName val="Scope_Reconciliation17"/>
      <sheetName val="Project_Budget_Worksheet17"/>
      <sheetName val="Approved_MTD_Proj_#'s17"/>
      <sheetName val="Sun_E_Type17"/>
      <sheetName val="As_per_PCA17"/>
      <sheetName val="BLOCK-A_(MEA_SHEET)17"/>
      <sheetName val="Project_Plan_-_WWW17"/>
      <sheetName val="WORK_TABLE17"/>
      <sheetName val="SITE_OVERHEADS17"/>
      <sheetName val="FITZ_MORT_9417"/>
      <sheetName val="Capex_-_Hry17"/>
      <sheetName val="LEVEL_SHEET17"/>
      <sheetName val="Material_Rates17"/>
      <sheetName val="SPT_vs_PHI17"/>
      <sheetName val="MASTER_RATE_ANALYSIS17"/>
      <sheetName val="Fee_Rate_Summary17"/>
      <sheetName val="Site_Dev_BOQ17"/>
      <sheetName val="Rate_analysis7"/>
      <sheetName val="Sheet3_(2)17"/>
      <sheetName val="\TCS,_NAGPUR-MANJIRI_C\PROGRE17"/>
      <sheetName val="Ra__stair17"/>
      <sheetName val="MEP_BOQ-17"/>
      <sheetName val="wooden_door17"/>
      <sheetName val="Sub_con_Summary17"/>
      <sheetName val="Cost_saving17"/>
      <sheetName val="GENERAL_SUMMARY17"/>
      <sheetName val="LMP_Summary17"/>
      <sheetName val="Sec_Summary17"/>
      <sheetName val="Labour_cost17"/>
      <sheetName val="BILLING_SCHEDULE17"/>
      <sheetName val="bill_curve17"/>
      <sheetName val="CASH_IN_&amp;_OUT_FLOW_17"/>
      <sheetName val="cash_flow_curve17"/>
      <sheetName val="Revised_Labour17"/>
      <sheetName val="Rein_Ana17"/>
      <sheetName val="Gen_Exp_Breakup17"/>
      <sheetName val="Total_Quote17"/>
      <sheetName val="Works_-_Quote_Sheet17"/>
      <sheetName val="cover_page17"/>
      <sheetName val="Project_Data17"/>
      <sheetName val="Drop_Down_List17"/>
      <sheetName val="30개월기준대비표_아랍택)17"/>
      <sheetName val="총괄표_(2)17"/>
      <sheetName val="CIF_COST_ITEM17"/>
      <sheetName val="Item-_Compact17"/>
      <sheetName val="P&amp;L_-_AD17"/>
      <sheetName val="GF_Columns17"/>
      <sheetName val="Deprec_17"/>
      <sheetName val="DETAILED__BOQ17"/>
      <sheetName val="SPS_DETAIL17"/>
      <sheetName val="PC_Master_List17"/>
      <sheetName val="Field_Values17"/>
      <sheetName val="Structure_Bills_Qty17"/>
      <sheetName val="BASIS_-DEC_0817"/>
      <sheetName val="MN_T_B_17"/>
      <sheetName val="Data_Forecast17"/>
      <sheetName val="Basic_Rate17"/>
      <sheetName val="final_abstract17"/>
      <sheetName val="Master_Data_Sheet17"/>
      <sheetName val="Cement_recon_17"/>
      <sheetName val="Cleaning_&amp;_Grubbing17"/>
      <sheetName val="_17"/>
      <sheetName val="Intro_17"/>
      <sheetName val="_TCS,_NAGPUR-MANJIRI_C_PROGRE17"/>
      <sheetName val="Budget_in_SAP17"/>
      <sheetName val="Civil_Boq17"/>
      <sheetName val="Material_17"/>
      <sheetName val="Factors_17"/>
      <sheetName val="Adimi_bldg17"/>
      <sheetName val="Pump_House17"/>
      <sheetName val="Fuel_Regu_Station17"/>
      <sheetName val="Constants_Summary17"/>
      <sheetName val="Form_617"/>
      <sheetName val="Raw_Data17"/>
      <sheetName val="PointNo_517"/>
      <sheetName val="Plant_&amp;__Machinery17"/>
      <sheetName val="Load_Details-220kV17"/>
      <sheetName val="REPAIR&amp;_MAINT17"/>
      <sheetName val="Material List "/>
      <sheetName val="HR &amp; Admin"/>
      <sheetName val=""/>
      <sheetName val="Quotation"/>
      <sheetName val="personal."/>
      <sheetName val="Work done "/>
      <sheetName val="Cabinet"/>
      <sheetName val="Variables_x"/>
      <sheetName val="CapitalMetrics"/>
      <sheetName val="NetBQ"/>
      <sheetName val="PROFITABILITY ANALYSIS (MONTH)"/>
      <sheetName val="PROFITABILITY ANALYSIS (YTD)"/>
      <sheetName val="Variables"/>
      <sheetName val="Aoc"/>
      <sheetName val="Rate all Items"/>
      <sheetName val="Micro"/>
      <sheetName val="GM &amp; TA"/>
      <sheetName val="Macro"/>
      <sheetName val="Scaff-Rose"/>
      <sheetName val="Costs"/>
      <sheetName val="TOS_N5"/>
      <sheetName val="Master data"/>
      <sheetName val="Design sheet"/>
      <sheetName val="Final"/>
      <sheetName val="Rate_analysis8"/>
      <sheetName val="PRC_PROG "/>
      <sheetName val="Val breakdown"/>
      <sheetName val="Orç. Estrelas Santiago"/>
      <sheetName val="Bill No.3"/>
      <sheetName val="Fill_this_out_first___39"/>
      <sheetName val="Fill_this_out_first___41"/>
      <sheetName val="PDF_Front18"/>
      <sheetName val="Simple_Letter18"/>
      <sheetName val="Overall_Summary18"/>
      <sheetName val="CSI_Summary18"/>
      <sheetName val="Section_1_Areas18"/>
      <sheetName val="Section_1_Summary18"/>
      <sheetName val="Section_118"/>
      <sheetName val="Section_2_Areas18"/>
      <sheetName val="Section_2_Summary18"/>
      <sheetName val="Section_218"/>
      <sheetName val="Section_3_Areas18"/>
      <sheetName val="Section_3_Summary18"/>
      <sheetName val="Section_318"/>
      <sheetName val="Section_4_Areas18"/>
      <sheetName val="Section_4_Summary18"/>
      <sheetName val="Section_418"/>
      <sheetName val="Section_5_Areas18"/>
      <sheetName val="Section_5_Summary18"/>
      <sheetName val="Section_518"/>
      <sheetName val="Sitework_Areas18"/>
      <sheetName val="Section_6_Areas18"/>
      <sheetName val="Section_6_Summary18"/>
      <sheetName val="Section_618"/>
      <sheetName val="Sitework_Summary18"/>
      <sheetName val="Comparison_Summary18"/>
      <sheetName val="Fill_this_out_first___40"/>
      <sheetName val="SHEET_118"/>
      <sheetName val="Salient_Features18"/>
      <sheetName val="IDC_AHK_18"/>
      <sheetName val="BOQ_Direct_selling_cost18"/>
      <sheetName val="Monthwise_breakup18"/>
      <sheetName val="Reinf_Analy18"/>
      <sheetName val="Power_anal18"/>
      <sheetName val="PRECAST_lightconc-II18"/>
      <sheetName val="labour_coeff18"/>
      <sheetName val="DLA_Standard_Cost_Report118"/>
      <sheetName val="Macro_custom_function18"/>
      <sheetName val="IO_List18"/>
      <sheetName val="Sebtion_1_SumMary18"/>
      <sheetName val="Tender_Summary18"/>
      <sheetName val="TBAL9697_-group_wise__sdpl18"/>
      <sheetName val="Staff_Acco_18"/>
      <sheetName val="Pacakges_split18"/>
      <sheetName val="Basement_Budget18"/>
      <sheetName val="Extra_Item18"/>
      <sheetName val="Civil_Works18"/>
      <sheetName val="Cat_A_Change_Control18"/>
      <sheetName val="Meas_-Hotel_Part18"/>
      <sheetName val="RCC,Ret__Wall18"/>
      <sheetName val="Driveway_Beams18"/>
      <sheetName val="Labour_productivity18"/>
      <sheetName val="Stress_Calculation18"/>
      <sheetName val="Deduction_of_assets18"/>
      <sheetName val="schedule_nos18"/>
      <sheetName val="INPUT_SHEET18"/>
      <sheetName val="DEPTH_CHART_(ORR)_L_S_18"/>
      <sheetName val="Name_List18"/>
      <sheetName val="Contract_Night_Staff18"/>
      <sheetName val="Contract_Day_Staff18"/>
      <sheetName val="Day_Shift18"/>
      <sheetName val="Night_Shift18"/>
      <sheetName val="PA-_Consutant_18"/>
      <sheetName val="Cashflow_projection18"/>
      <sheetName val="Break_up_Sheet18"/>
      <sheetName val="1st_flr18"/>
      <sheetName val="Fin_Sum18"/>
      <sheetName val="1st_Slab18"/>
      <sheetName val="Order_Info18"/>
      <sheetName val="Scope_Reconciliation18"/>
      <sheetName val="Project_Budget_Worksheet18"/>
      <sheetName val="Approved_MTD_Proj_#'s18"/>
      <sheetName val="Sun_E_Type18"/>
      <sheetName val="As_per_PCA18"/>
      <sheetName val="BLOCK-A_(MEA_SHEET)18"/>
      <sheetName val="Project_Plan_-_WWW18"/>
      <sheetName val="WORK_TABLE18"/>
      <sheetName val="SITE_OVERHEADS18"/>
      <sheetName val="FITZ_MORT_9418"/>
      <sheetName val="Capex_-_Hry18"/>
      <sheetName val="LEVEL_SHEET18"/>
      <sheetName val="Material_Rates18"/>
      <sheetName val="SPT_vs_PHI18"/>
      <sheetName val="MASTER_RATE_ANALYSIS18"/>
      <sheetName val="Fee_Rate_Summary18"/>
      <sheetName val="Site_Dev_BOQ18"/>
      <sheetName val="Sheet3_(2)18"/>
      <sheetName val="\TCS,_NAGPUR-MANJIRI_C\PROGRE18"/>
      <sheetName val="Ra__stair18"/>
      <sheetName val="MEP_BOQ-18"/>
      <sheetName val="wooden_door18"/>
      <sheetName val="Sub_con_Summary18"/>
      <sheetName val="Cost_saving18"/>
      <sheetName val="GENERAL_SUMMARY18"/>
      <sheetName val="LMP_Summary18"/>
      <sheetName val="Sec_Summary18"/>
      <sheetName val="Labour_cost18"/>
      <sheetName val="BILLING_SCHEDULE18"/>
      <sheetName val="bill_curve18"/>
      <sheetName val="CASH_IN_&amp;_OUT_FLOW_18"/>
      <sheetName val="cash_flow_curve18"/>
      <sheetName val="Revised_Labour18"/>
      <sheetName val="Rein_Ana18"/>
      <sheetName val="cover_page18"/>
      <sheetName val="Project_Data18"/>
      <sheetName val="Gen_Exp_Breakup18"/>
      <sheetName val="Total_Quote18"/>
      <sheetName val="Works_-_Quote_Sheet18"/>
      <sheetName val="30개월기준대비표_아랍택)18"/>
      <sheetName val="총괄표_(2)18"/>
      <sheetName val="Drop_Down_List18"/>
      <sheetName val="CIF_COST_ITEM18"/>
      <sheetName val="Item-_Compact18"/>
      <sheetName val="P&amp;L_-_AD18"/>
      <sheetName val="GF_Columns18"/>
      <sheetName val="Deprec_18"/>
      <sheetName val="DETAILED__BOQ18"/>
      <sheetName val="SPS_DETAIL18"/>
      <sheetName val="PC_Master_List18"/>
      <sheetName val="Field_Values18"/>
      <sheetName val="Structure_Bills_Qty18"/>
      <sheetName val="BASIS_-DEC_0818"/>
      <sheetName val="MN_T_B_18"/>
      <sheetName val="Data_Forecast18"/>
      <sheetName val="Basic_Rate18"/>
      <sheetName val="final_abstract18"/>
      <sheetName val="Master_Data_Sheet18"/>
      <sheetName val="Cement_recon_18"/>
      <sheetName val="Cleaning_&amp;_Grubbing18"/>
      <sheetName val="_18"/>
      <sheetName val="Intro_18"/>
      <sheetName val="_TCS,_NAGPUR-MANJIRI_C_PROGRE18"/>
      <sheetName val="Budget_in_SAP18"/>
      <sheetName val="Civil_Boq18"/>
      <sheetName val="Material_18"/>
      <sheetName val="Factors_18"/>
      <sheetName val="Adimi_bldg18"/>
      <sheetName val="Pump_House18"/>
      <sheetName val="Fuel_Regu_Station18"/>
      <sheetName val="Constants_Summary18"/>
      <sheetName val="Form_618"/>
      <sheetName val="Raw_Data18"/>
      <sheetName val="PointNo_518"/>
      <sheetName val="Plant_&amp;__Machinery18"/>
      <sheetName val="Load_Details-220kV18"/>
      <sheetName val="REPAIR&amp;_MAINT18"/>
      <sheetName val="F_Blk"/>
      <sheetName val="Discount_&amp;_Margin"/>
      <sheetName val="M_S_"/>
      <sheetName val="COP_Final"/>
      <sheetName val="Forecast_Variance_Planning_hrs"/>
      <sheetName val="PRC_PROG_"/>
      <sheetName val="Val_breakdown"/>
      <sheetName val="Orç__Estrelas_Santiago"/>
      <sheetName val="Bill_No_3"/>
      <sheetName val="REPAIR&amp;_MAINT20"/>
      <sheetName val="REPAIR&amp;_MAINT19"/>
      <sheetName val="REPAIR&amp;_MAINT21"/>
      <sheetName val="old boq"/>
      <sheetName val="S1BOQ &amp; Workplan"/>
      <sheetName val="(Do not delete)"/>
      <sheetName val="Materials "/>
      <sheetName val="STEEL"/>
      <sheetName val="BBS (F)"/>
      <sheetName val="Lease rents"/>
      <sheetName val="R&amp;P"/>
      <sheetName val="Groupings-final"/>
      <sheetName val="Sched"/>
      <sheetName val="Trial"/>
      <sheetName val="FA_Final"/>
      <sheetName val="SP Break Up"/>
      <sheetName val="inter"/>
      <sheetName val="Codes"/>
      <sheetName val="MFG"/>
      <sheetName val="A0744339"/>
      <sheetName val="proctor"/>
      <sheetName val="Other"/>
      <sheetName val="Fill_this_out_first___42"/>
      <sheetName val="Fill_this_out_first___43"/>
      <sheetName val="PDF_Front19"/>
      <sheetName val="Simple_Letter19"/>
      <sheetName val="Overall_Summary19"/>
      <sheetName val="CSI_Summary19"/>
      <sheetName val="Section_1_Areas19"/>
      <sheetName val="Section_1_Summary19"/>
      <sheetName val="Section_119"/>
      <sheetName val="Section_2_Areas19"/>
      <sheetName val="Section_2_Summary19"/>
      <sheetName val="Section_219"/>
      <sheetName val="Section_3_Areas19"/>
      <sheetName val="Section_3_Summary19"/>
      <sheetName val="Section_319"/>
      <sheetName val="Section_4_Areas19"/>
      <sheetName val="Section_4_Summary19"/>
      <sheetName val="Section_419"/>
      <sheetName val="Section_5_Areas19"/>
      <sheetName val="Section_5_Summary19"/>
      <sheetName val="Section_519"/>
      <sheetName val="Sitework_Areas19"/>
      <sheetName val="Section_6_Areas19"/>
      <sheetName val="Section_6_Summary19"/>
      <sheetName val="Section_619"/>
      <sheetName val="Sitework_Summary19"/>
      <sheetName val="Comparison_Summary19"/>
      <sheetName val="Fill_this_out_first___44"/>
      <sheetName val="Salient_Features19"/>
      <sheetName val="IDC_AHK_19"/>
      <sheetName val="BOQ_Direct_selling_cost19"/>
      <sheetName val="Monthwise_breakup19"/>
      <sheetName val="Reinf_Analy19"/>
      <sheetName val="Power_anal19"/>
      <sheetName val="SHEET_119"/>
      <sheetName val="PRECAST_lightconc-II19"/>
      <sheetName val="labour_coeff19"/>
      <sheetName val="Sebtion_1_SumMary19"/>
      <sheetName val="DLA_Standard_Cost_Report119"/>
      <sheetName val="IO_List19"/>
      <sheetName val="Macro_custom_function19"/>
      <sheetName val="Staff_Acco_19"/>
      <sheetName val="Pacakges_split19"/>
      <sheetName val="TBAL9697_-group_wise__sdpl19"/>
      <sheetName val="Basement_Budget19"/>
      <sheetName val="Extra_Item19"/>
      <sheetName val="Meas_-Hotel_Part19"/>
      <sheetName val="schedule_nos19"/>
      <sheetName val="INPUT_SHEET19"/>
      <sheetName val="Stress_Calculation19"/>
      <sheetName val="DEPTH_CHART_(ORR)_L_S_19"/>
      <sheetName val="Name_List19"/>
      <sheetName val="PA-_Consutant_19"/>
      <sheetName val="Break_up_Sheet19"/>
      <sheetName val="RCC,Ret__Wall19"/>
      <sheetName val="Tender_Summary19"/>
      <sheetName val="Driveway_Beams19"/>
      <sheetName val="1st_Slab19"/>
      <sheetName val="Contract_Night_Staff19"/>
      <sheetName val="Contract_Day_Staff19"/>
      <sheetName val="Day_Shift19"/>
      <sheetName val="Night_Shift19"/>
      <sheetName val="Cat_A_Change_Control19"/>
      <sheetName val="Cashflow_projection19"/>
      <sheetName val="Deduction_of_assets19"/>
      <sheetName val="Civil_Works19"/>
      <sheetName val="1st_flr19"/>
      <sheetName val="Labour_productivity19"/>
      <sheetName val="Fin_Sum19"/>
      <sheetName val="Project_Budget_Worksheet19"/>
      <sheetName val="Sun_E_Type19"/>
      <sheetName val="BLOCK-A_(MEA_SHEET)19"/>
      <sheetName val="Order_Info19"/>
      <sheetName val="As_per_PCA19"/>
      <sheetName val="Project_Plan_-_WWW19"/>
      <sheetName val="Scope_Reconciliation19"/>
      <sheetName val="WORK_TABLE19"/>
      <sheetName val="Approved_MTD_Proj_#'s19"/>
      <sheetName val="SITE_OVERHEADS19"/>
      <sheetName val="FITZ_MORT_9419"/>
      <sheetName val="GF_Columns19"/>
      <sheetName val="Capex_-_Hry19"/>
      <sheetName val="LEVEL_SHEET19"/>
      <sheetName val="Fee_Rate_Summary19"/>
      <sheetName val="P&amp;L_-_AD19"/>
      <sheetName val="Total_Quote19"/>
      <sheetName val="SPT_vs_PHI19"/>
      <sheetName val="MASTER_RATE_ANALYSIS19"/>
      <sheetName val="Deprec_19"/>
      <sheetName val="Rate_analysis9"/>
      <sheetName val="Sheet3_(2)19"/>
      <sheetName val="Site_Dev_BOQ19"/>
      <sheetName val="Works_-_Quote_Sheet19"/>
      <sheetName val="Item-_Compact19"/>
      <sheetName val="DETAILED__BOQ19"/>
      <sheetName val="Factors_19"/>
      <sheetName val="Budget_in_SAP19"/>
      <sheetName val="Structure_Bills_Qty19"/>
      <sheetName val="PC_Master_List19"/>
      <sheetName val="Field_Values19"/>
      <sheetName val="Data_Forecast19"/>
      <sheetName val="SPS_DETAIL19"/>
      <sheetName val="\TCS,_NAGPUR-MANJIRI_C\PROGRE19"/>
      <sheetName val="BASIS_-DEC_0819"/>
      <sheetName val="MN_T_B_19"/>
      <sheetName val="Basic_Rate19"/>
      <sheetName val="final_abstract19"/>
      <sheetName val="Master_Data_Sheet19"/>
      <sheetName val="Cement_recon_19"/>
      <sheetName val="Load_Details-220kV19"/>
      <sheetName val="Civil_Boq19"/>
      <sheetName val="Material_19"/>
      <sheetName val="Adimi_bldg19"/>
      <sheetName val="Pump_House19"/>
      <sheetName val="Fuel_Regu_Station19"/>
      <sheetName val="INDIGINEOUS_ITEMS_3"/>
      <sheetName val="Main_Gate_House3"/>
      <sheetName val="key_dates3"/>
      <sheetName val="Assumption_Inputs3"/>
      <sheetName val="India_F&amp;S_Template3"/>
      <sheetName val="_19"/>
      <sheetName val="Cleaning_&amp;_Grubbing19"/>
      <sheetName val="Intro_19"/>
      <sheetName val="Fcst_vs_Budgets2"/>
      <sheetName val="Plant_&amp;__Machinery19"/>
      <sheetName val="_TCS,_NAGPUR-MANJIRI_C_PROGRE19"/>
      <sheetName val="BOQ_T4B1"/>
      <sheetName val="Discount_&amp;_Margin1"/>
      <sheetName val="PointNo_519"/>
      <sheetName val="Material_Rates19"/>
      <sheetName val="Cost_Index1"/>
      <sheetName val="Form_619"/>
      <sheetName val="foot-slab_reinft"/>
      <sheetName val="Layer_Table1"/>
      <sheetName val="Constants_Summary19"/>
      <sheetName val="COP_Final1"/>
      <sheetName val="Boq_-_Flats2"/>
      <sheetName val="St_co_91_5lvl1"/>
      <sheetName val="P1260Projected_5700_Detail"/>
      <sheetName val="P852_5000_Detail"/>
      <sheetName val="P854_5000_Detail"/>
      <sheetName val="P856_5000_Detail"/>
      <sheetName val="P858_5000_Detail"/>
      <sheetName val="P860Baseline_5000_Detail"/>
      <sheetName val="1-OBJ98_"/>
      <sheetName val="_Acc__Sched_"/>
      <sheetName val="SUPPLY_-Sanitary_Fixtures"/>
      <sheetName val="ITEMS_FOR_CIVIL_TENDER"/>
      <sheetName val="F_Blk1"/>
      <sheetName val="Labor_abs-NMR"/>
      <sheetName val="M_S_1"/>
      <sheetName val="Ra__stair19"/>
      <sheetName val="Detail_In_Door_Stad"/>
      <sheetName val="Debits_as_on_12_04_08"/>
      <sheetName val="Loan_Schedule"/>
      <sheetName val="Current_Bill_MB_ref"/>
      <sheetName val="beam-reinft-IIInd_floor"/>
      <sheetName val="Kristal_Court"/>
      <sheetName val="Operating_Statistics"/>
      <sheetName val="Data_sheet"/>
      <sheetName val="Per_Unit"/>
      <sheetName val="Rate_analysis_civil"/>
      <sheetName val="Rate_Analysis_"/>
      <sheetName val="Monthly_Plan_May'16"/>
      <sheetName val="Performance_Report"/>
      <sheetName val="_bus_bay"/>
      <sheetName val="doq_4"/>
      <sheetName val="doq_2"/>
      <sheetName val="Labour_&amp;_Plant"/>
      <sheetName val="loads_at_base_of_pier"/>
      <sheetName val="Buying_Schedule"/>
      <sheetName val="CRF_Register"/>
      <sheetName val="E_&amp;_R"/>
      <sheetName val="Primero_Tower_Budget"/>
      <sheetName val="REPAIR&amp;_MAINT22"/>
      <sheetName val="Basic_Resources"/>
      <sheetName val="MEP_BOQ-19"/>
      <sheetName val="wooden_door19"/>
      <sheetName val="Sub_con_Summary19"/>
      <sheetName val="Cost_saving19"/>
      <sheetName val="GENERAL_SUMMARY19"/>
      <sheetName val="LMP_Summary19"/>
      <sheetName val="Sec_Summary19"/>
      <sheetName val="Labour_cost19"/>
      <sheetName val="BILLING_SCHEDULE19"/>
      <sheetName val="bill_curve19"/>
      <sheetName val="CASH_IN_&amp;_OUT_FLOW_19"/>
      <sheetName val="cash_flow_curve19"/>
      <sheetName val="Revised_Labour19"/>
      <sheetName val="Rein_Ana19"/>
      <sheetName val="Gen_Exp_Breakup19"/>
      <sheetName val="cover_page19"/>
      <sheetName val="Project_Data19"/>
      <sheetName val="Drop_Down_List19"/>
      <sheetName val="30개월기준대비표_아랍택)19"/>
      <sheetName val="총괄표_(2)19"/>
      <sheetName val="CIF_COST_ITEM19"/>
      <sheetName val="bs_BP_04_SA"/>
      <sheetName val="Sales_&amp;_Prod"/>
      <sheetName val="Base_Assumptions"/>
      <sheetName val="Ov%rall_Summary"/>
      <sheetName val="Cost_summary"/>
      <sheetName val="Bill_1-BOQ-Civil_Works"/>
      <sheetName val="BOQ_(2)"/>
      <sheetName val="Rev_P"/>
      <sheetName val="Block_A_-_BOQ"/>
      <sheetName val="Summary_year_Plan"/>
      <sheetName val="BOQ_Distribution"/>
      <sheetName val="3__Elemental_Summary"/>
      <sheetName val="9__Package_split_-_Cost_"/>
      <sheetName val="10__&amp;_11__Rate_Code_&amp;_BQ"/>
      <sheetName val="[DLA_Standard_Cost_Report1][DLA"/>
      <sheetName val="소상_&quot;1&quot;"/>
      <sheetName val="labour_rates"/>
      <sheetName val="STAFFSCHED_"/>
      <sheetName val="Factor_Sheet"/>
      <sheetName val="NT_LBH"/>
      <sheetName val="Builtup_Area"/>
      <sheetName val="Lead_(Final)"/>
      <sheetName val="D_UT-MECH"/>
      <sheetName val="Rob__elektr_"/>
      <sheetName val="CABLE_DATA"/>
      <sheetName val="Combined_Results_"/>
      <sheetName val="Contractor_&amp;_Material_Price"/>
      <sheetName val="Forecast_Variance_Planning_hrs1"/>
      <sheetName val="Raw_Data19"/>
      <sheetName val="PRC_PROG_1"/>
      <sheetName val="Val_breakdown1"/>
      <sheetName val="Orç__Estrelas_Santiago1"/>
      <sheetName val="Bill_No_31"/>
      <sheetName val="GM_&amp;_TA"/>
      <sheetName val="Master_data"/>
      <sheetName val="Design_sheet"/>
      <sheetName val="Gen_Info"/>
      <sheetName val="[DLA_Standard_Cost_Report1]\TCS"/>
      <sheetName val="F_Slab"/>
      <sheetName val="Plinth_Beam1"/>
      <sheetName val="Fill_this_out_first___45"/>
      <sheetName val="PDF_Front20"/>
      <sheetName val="Simple_Letter20"/>
      <sheetName val="Overall_Summary20"/>
      <sheetName val="CSI_Summary20"/>
      <sheetName val="Section_1_Areas20"/>
      <sheetName val="Section_1_Summary20"/>
      <sheetName val="Section_120"/>
      <sheetName val="Section_2_Areas20"/>
      <sheetName val="Section_2_Summary20"/>
      <sheetName val="Section_220"/>
      <sheetName val="Section_3_Areas20"/>
      <sheetName val="Section_3_Summary20"/>
      <sheetName val="Section_320"/>
      <sheetName val="Section_4_Areas20"/>
      <sheetName val="Section_4_Summary20"/>
      <sheetName val="Section_420"/>
      <sheetName val="Section_5_Areas20"/>
      <sheetName val="Section_5_Summary20"/>
      <sheetName val="Section_520"/>
      <sheetName val="Sitework_Areas20"/>
      <sheetName val="Section_6_Areas20"/>
      <sheetName val="Section_6_Summary20"/>
      <sheetName val="Section_620"/>
      <sheetName val="Sitework_Summary20"/>
      <sheetName val="Comparison_Summary20"/>
      <sheetName val="Fill_this_out_first___46"/>
      <sheetName val="Salient_Features20"/>
      <sheetName val="IDC_AHK_20"/>
      <sheetName val="BOQ_Direct_selling_cost20"/>
      <sheetName val="Monthwise_breakup20"/>
      <sheetName val="Reinf_Analy20"/>
      <sheetName val="Power_anal20"/>
      <sheetName val="SHEET_120"/>
      <sheetName val="PRECAST_lightconc-II20"/>
      <sheetName val="labour_coeff20"/>
      <sheetName val="Sebtion_1_SumMary20"/>
      <sheetName val="DLA_Standard_Cost_Report120"/>
      <sheetName val="IO_List20"/>
      <sheetName val="Macro_custom_function20"/>
      <sheetName val="Staff_Acco_20"/>
      <sheetName val="Pacakges_split20"/>
      <sheetName val="TBAL9697_-group_wise__sdpl20"/>
      <sheetName val="Basement_Budget20"/>
      <sheetName val="Extra_Item20"/>
      <sheetName val="Meas_-Hotel_Part20"/>
      <sheetName val="schedule_nos20"/>
      <sheetName val="INPUT_SHEET20"/>
      <sheetName val="Stress_Calculation20"/>
      <sheetName val="DEPTH_CHART_(ORR)_L_S_20"/>
      <sheetName val="Name_List20"/>
      <sheetName val="PA-_Consutant_20"/>
      <sheetName val="Break_up_Sheet20"/>
      <sheetName val="RCC,Ret__Wall20"/>
      <sheetName val="Tender_Summary20"/>
      <sheetName val="Driveway_Beams20"/>
      <sheetName val="1st_Slab20"/>
      <sheetName val="Contract_Night_Staff20"/>
      <sheetName val="Contract_Day_Staff20"/>
      <sheetName val="Day_Shift20"/>
      <sheetName val="Night_Shift20"/>
      <sheetName val="Cat_A_Change_Control20"/>
      <sheetName val="Cashflow_projection20"/>
      <sheetName val="Deduction_of_assets20"/>
      <sheetName val="Civil_Works20"/>
      <sheetName val="1st_flr20"/>
      <sheetName val="Labour_productivity20"/>
      <sheetName val="Fin_Sum20"/>
      <sheetName val="Project_Budget_Worksheet20"/>
      <sheetName val="Sun_E_Type20"/>
      <sheetName val="BLOCK-A_(MEA_SHEET)20"/>
      <sheetName val="Order_Info20"/>
      <sheetName val="As_per_PCA20"/>
      <sheetName val="Project_Plan_-_WWW20"/>
      <sheetName val="Scope_Reconciliation20"/>
      <sheetName val="WORK_TABLE20"/>
      <sheetName val="Approved_MTD_Proj_#'s20"/>
      <sheetName val="SITE_OVERHEADS20"/>
      <sheetName val="FITZ_MORT_9420"/>
      <sheetName val="GF_Columns20"/>
      <sheetName val="Capex_-_Hry20"/>
      <sheetName val="LEVEL_SHEET20"/>
      <sheetName val="Fee_Rate_Summary20"/>
      <sheetName val="P&amp;L_-_AD20"/>
      <sheetName val="Total_Quote20"/>
      <sheetName val="SPT_vs_PHI20"/>
      <sheetName val="MASTER_RATE_ANALYSIS20"/>
      <sheetName val="Deprec_20"/>
      <sheetName val="Rate_analysis10"/>
      <sheetName val="Sheet3_(2)20"/>
      <sheetName val="Site_Dev_BOQ20"/>
      <sheetName val="Works_-_Quote_Sheet20"/>
      <sheetName val="Item-_Compact20"/>
      <sheetName val="DETAILED__BOQ20"/>
      <sheetName val="Factors_20"/>
      <sheetName val="Budget_in_SAP20"/>
      <sheetName val="Structure_Bills_Qty20"/>
      <sheetName val="PC_Master_List20"/>
      <sheetName val="Field_Values20"/>
      <sheetName val="Data_Forecast20"/>
      <sheetName val="SPS_DETAIL20"/>
      <sheetName val="\TCS,_NAGPUR-MANJIRI_C\PROGRE20"/>
      <sheetName val="BASIS_-DEC_0820"/>
      <sheetName val="MN_T_B_20"/>
      <sheetName val="Basic_Rate20"/>
      <sheetName val="final_abstract20"/>
      <sheetName val="Master_Data_Sheet20"/>
      <sheetName val="Cement_recon_20"/>
      <sheetName val="Load_Details-220kV20"/>
      <sheetName val="Civil_Boq20"/>
      <sheetName val="Material_20"/>
      <sheetName val="Adimi_bldg20"/>
      <sheetName val="Pump_House20"/>
      <sheetName val="Fuel_Regu_Station20"/>
      <sheetName val="INDIGINEOUS_ITEMS_4"/>
      <sheetName val="Main_Gate_House4"/>
      <sheetName val="key_dates4"/>
      <sheetName val="Assumption_Inputs4"/>
      <sheetName val="India_F&amp;S_Template4"/>
      <sheetName val="_20"/>
      <sheetName val="Cleaning_&amp;_Grubbing20"/>
      <sheetName val="Intro_20"/>
      <sheetName val="Fcst_vs_Budgets3"/>
      <sheetName val="Plant_&amp;__Machinery20"/>
      <sheetName val="_TCS,_NAGPUR-MANJIRI_C_PROGRE20"/>
      <sheetName val="BOQ_T4B2"/>
      <sheetName val="Discount_&amp;_Margin2"/>
      <sheetName val="PointNo_520"/>
      <sheetName val="Material_Rates20"/>
      <sheetName val="Cost_Index2"/>
      <sheetName val="Form_620"/>
      <sheetName val="foot-slab_reinft1"/>
      <sheetName val="Layer_Table2"/>
      <sheetName val="Constants_Summary20"/>
      <sheetName val="COP_Final2"/>
      <sheetName val="Boq_-_Flats3"/>
      <sheetName val="St_co_91_5lvl2"/>
      <sheetName val="P1260Projected_5700_Detail1"/>
      <sheetName val="P852_5000_Detail1"/>
      <sheetName val="P854_5000_Detail1"/>
      <sheetName val="P856_5000_Detail1"/>
      <sheetName val="P858_5000_Detail1"/>
      <sheetName val="P860Baseline_5000_Detail1"/>
      <sheetName val="1-OBJ98_1"/>
      <sheetName val="_Acc__Sched_1"/>
      <sheetName val="SUPPLY_-Sanitary_Fixtures1"/>
      <sheetName val="ITEMS_FOR_CIVIL_TENDER1"/>
      <sheetName val="F_Blk2"/>
      <sheetName val="Labor_abs-NMR1"/>
      <sheetName val="M_S_2"/>
      <sheetName val="Ra__stair20"/>
      <sheetName val="Detail_In_Door_Stad1"/>
      <sheetName val="Debits_as_on_12_04_081"/>
      <sheetName val="Loan_Schedule1"/>
      <sheetName val="Current_Bill_MB_ref1"/>
      <sheetName val="beam-reinft-IIInd_floor1"/>
      <sheetName val="Kristal_Court1"/>
      <sheetName val="Operating_Statistics1"/>
      <sheetName val="Data_sheet1"/>
      <sheetName val="Per_Unit1"/>
      <sheetName val="Rate_analysis_civil1"/>
      <sheetName val="Rate_Analysis_1"/>
      <sheetName val="Monthly_Plan_May'161"/>
      <sheetName val="Performance_Report1"/>
      <sheetName val="_bus_bay1"/>
      <sheetName val="doq_41"/>
      <sheetName val="doq_21"/>
      <sheetName val="Labour_&amp;_Plant1"/>
      <sheetName val="loads_at_base_of_pier1"/>
      <sheetName val="Buying_Schedule1"/>
      <sheetName val="CRF_Register1"/>
      <sheetName val="E_&amp;_R1"/>
      <sheetName val="Primero_Tower_Budget1"/>
      <sheetName val="REPAIR&amp;_MAINT23"/>
      <sheetName val="Basic_Resources1"/>
      <sheetName val="MEP_BOQ-20"/>
      <sheetName val="wooden_door20"/>
      <sheetName val="Sub_con_Summary20"/>
      <sheetName val="Cost_saving20"/>
      <sheetName val="GENERAL_SUMMARY20"/>
      <sheetName val="LMP_Summary20"/>
      <sheetName val="Sec_Summary20"/>
      <sheetName val="Labour_cost20"/>
      <sheetName val="BILLING_SCHEDULE20"/>
      <sheetName val="bill_curve20"/>
      <sheetName val="CASH_IN_&amp;_OUT_FLOW_20"/>
      <sheetName val="cash_flow_curve20"/>
      <sheetName val="Revised_Labour20"/>
      <sheetName val="Rein_Ana20"/>
      <sheetName val="Gen_Exp_Breakup20"/>
      <sheetName val="cover_page20"/>
      <sheetName val="Project_Data20"/>
      <sheetName val="Drop_Down_List20"/>
      <sheetName val="30개월기준대비표_아랍택)20"/>
      <sheetName val="총괄표_(2)20"/>
      <sheetName val="CIF_COST_ITEM20"/>
      <sheetName val="bs_BP_04_SA1"/>
      <sheetName val="Sales_&amp;_Prod1"/>
      <sheetName val="Base_Assumptions1"/>
      <sheetName val="Ov%rall_Summary1"/>
      <sheetName val="Cost_summary1"/>
      <sheetName val="Bill_1-BOQ-Civil_Works1"/>
      <sheetName val="BOQ_(2)1"/>
      <sheetName val="Rev_P1"/>
      <sheetName val="Block_A_-_BOQ1"/>
      <sheetName val="Summary_year_Plan1"/>
      <sheetName val="BOQ_Distribution1"/>
      <sheetName val="3__Elemental_Summary1"/>
      <sheetName val="9__Package_split_-_Cost_1"/>
      <sheetName val="10__&amp;_11__Rate_Code_&amp;_BQ1"/>
      <sheetName val="[DLA_Standard_Cost_Report1][DL1"/>
      <sheetName val="소상_&quot;1&quot;1"/>
      <sheetName val="labour_rates1"/>
      <sheetName val="STAFFSCHED_1"/>
      <sheetName val="Factor_Sheet1"/>
      <sheetName val="NT_LBH1"/>
      <sheetName val="Builtup_Area1"/>
      <sheetName val="Lead_(Final)1"/>
      <sheetName val="D_UT-MECH1"/>
      <sheetName val="Rob__elektr_1"/>
      <sheetName val="CABLE_DATA1"/>
      <sheetName val="Combined_Results_1"/>
      <sheetName val="Contractor_&amp;_Material_Price1"/>
      <sheetName val="Forecast_Variance_Planning_hrs2"/>
      <sheetName val="Raw_Data20"/>
      <sheetName val="PRC_PROG_2"/>
      <sheetName val="Val_breakdown2"/>
      <sheetName val="Orç__Estrelas_Santiago2"/>
      <sheetName val="Bill_No_32"/>
      <sheetName val="GM_&amp;_TA1"/>
      <sheetName val="Master_data1"/>
      <sheetName val="Design_sheet1"/>
      <sheetName val="Gen_Info1"/>
      <sheetName val="[DLA_Standard_Cost_Report1]\TC1"/>
      <sheetName val="F_Slab1"/>
      <sheetName val="Plinth_Beam11"/>
      <sheetName val="CFForecast detail"/>
      <sheetName val="Figures"/>
      <sheetName val="projections"/>
      <sheetName val="BS8007"/>
      <sheetName val="Sheet5"/>
      <sheetName val="Labour Rate "/>
      <sheetName val="(M+L)"/>
      <sheetName val="RCN-L B D"/>
      <sheetName val="Timeoffice"/>
      <sheetName val="Sensitivity"/>
      <sheetName val="GiaVL"/>
      <sheetName val="Variation Statement"/>
      <sheetName val="11-02- to 16-02"/>
      <sheetName val="Basic Rates"/>
      <sheetName val="BBSR_12.00 Acre - THDC"/>
      <sheetName val="Bank Rev"/>
      <sheetName val="sum"/>
      <sheetName val="Dev Sum"/>
      <sheetName val="Estimation"/>
      <sheetName val="HPL"/>
      <sheetName val="Sheet7"/>
      <sheetName val="GN_ST_10"/>
      <sheetName val="Tower_slab data"/>
      <sheetName val="Miscelleneous"/>
      <sheetName val="B2"/>
      <sheetName val="nVision"/>
      <sheetName val="[DLA"/>
      <sheetName val="MH(on site)"/>
      <sheetName val="site fab&amp;ernstr"/>
      <sheetName val="Clause"/>
      <sheetName val="Rates Basic"/>
      <sheetName val="Load Details(B1)"/>
      <sheetName val="Global Assm."/>
      <sheetName val="Summary_CFA"/>
      <sheetName val="D"/>
      <sheetName val="Budget_CF - Overall"/>
      <sheetName val="Internet"/>
      <sheetName val="TB"/>
      <sheetName val="BS"/>
      <sheetName val="B1"/>
      <sheetName val="Legend"/>
      <sheetName val="Consolidated"/>
      <sheetName val="Projects"/>
      <sheetName val="Centaurus- Consultacny"/>
      <sheetName val="RCC RA76(BGL)"/>
      <sheetName val="Analy_7-10"/>
      <sheetName val="Angles"/>
      <sheetName val="Options"/>
      <sheetName val="INDU"/>
      <sheetName val="A-CompanyInfo"/>
      <sheetName val="TrialBalance"/>
      <sheetName val="Measurements"/>
      <sheetName val="Tables"/>
      <sheetName val="Flooring"/>
      <sheetName val="Ceilings"/>
      <sheetName val="ACAD Finishes"/>
      <sheetName val="Site Details"/>
      <sheetName val="Chair"/>
      <sheetName val="Site Area Statement"/>
      <sheetName val="Doors"/>
      <sheetName val="s"/>
      <sheetName val="Data (adj."/>
      <sheetName val="4K - (6a) Non Manual Breakdown"/>
      <sheetName val="Progress"/>
      <sheetName val="Conc-BP"/>
      <sheetName val="Column L1 to L2"/>
      <sheetName val="Column L2 to L3"/>
      <sheetName val="BEAM"/>
      <sheetName val="RAMP 3"/>
      <sheetName val="RAMP 1"/>
      <sheetName val="staircase"/>
      <sheetName val="R_Wall"/>
      <sheetName val="Column B1 to L1"/>
      <sheetName val="Slab L1"/>
      <sheetName val="Slab L2"/>
      <sheetName val="Bill 3 - Site Works"/>
      <sheetName val="compare"/>
      <sheetName val="Indices"/>
      <sheetName val="Dec resp"/>
      <sheetName val="Jan HC"/>
      <sheetName val="12-27"/>
    </sheetNames>
    <sheetDataSet>
      <sheetData sheetId="0" refreshError="1">
        <row r="8">
          <cell r="D8" t="str">
            <v>Paramaz Avedisian Building</v>
          </cell>
        </row>
        <row r="9">
          <cell r="D9" t="str">
            <v>American University of Armenia</v>
          </cell>
        </row>
        <row r="10">
          <cell r="D10" t="str">
            <v>Yeravan, Armenia</v>
          </cell>
        </row>
        <row r="12">
          <cell r="D12" t="str">
            <v>Preliminary</v>
          </cell>
        </row>
        <row r="16">
          <cell r="D16">
            <v>1686997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D8" t="str">
            <v>Paramaz Avedisian Building</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8">
          <cell r="D8" t="str">
            <v>Paramaz Avedisian Building</v>
          </cell>
        </row>
      </sheetData>
      <sheetData sheetId="36">
        <row r="8">
          <cell r="D8" t="str">
            <v>Paramaz Avedisian Building</v>
          </cell>
        </row>
      </sheetData>
      <sheetData sheetId="37">
        <row r="8">
          <cell r="D8" t="str">
            <v>Paramaz Avedisian Building</v>
          </cell>
        </row>
      </sheetData>
      <sheetData sheetId="38">
        <row r="8">
          <cell r="D8" t="str">
            <v>Paramaz Avedisian Building</v>
          </cell>
        </row>
      </sheetData>
      <sheetData sheetId="39">
        <row r="8">
          <cell r="D8" t="str">
            <v>Paramaz Avedisian Building</v>
          </cell>
        </row>
      </sheetData>
      <sheetData sheetId="40">
        <row r="8">
          <cell r="D8" t="str">
            <v>Paramaz Avedisian Building</v>
          </cell>
        </row>
      </sheetData>
      <sheetData sheetId="41">
        <row r="8">
          <cell r="D8" t="str">
            <v>Paramaz Avedisian Building</v>
          </cell>
        </row>
      </sheetData>
      <sheetData sheetId="42">
        <row r="8">
          <cell r="D8" t="str">
            <v>Paramaz Avedisian Building</v>
          </cell>
        </row>
      </sheetData>
      <sheetData sheetId="43">
        <row r="8">
          <cell r="D8" t="str">
            <v>Paramaz Avedisian Building</v>
          </cell>
        </row>
      </sheetData>
      <sheetData sheetId="44">
        <row r="8">
          <cell r="D8" t="str">
            <v>Paramaz Avedisian Building</v>
          </cell>
        </row>
      </sheetData>
      <sheetData sheetId="45">
        <row r="8">
          <cell r="D8" t="str">
            <v>Paramaz Avedisian Building</v>
          </cell>
        </row>
      </sheetData>
      <sheetData sheetId="46">
        <row r="8">
          <cell r="D8" t="str">
            <v>Paramaz Avedisian Building</v>
          </cell>
        </row>
      </sheetData>
      <sheetData sheetId="47">
        <row r="8">
          <cell r="D8" t="str">
            <v>Paramaz Avedisian Building</v>
          </cell>
        </row>
      </sheetData>
      <sheetData sheetId="48">
        <row r="8">
          <cell r="D8" t="str">
            <v>Paramaz Avedisian Building</v>
          </cell>
        </row>
      </sheetData>
      <sheetData sheetId="49">
        <row r="8">
          <cell r="D8" t="str">
            <v>Paramaz Avedisian Building</v>
          </cell>
        </row>
      </sheetData>
      <sheetData sheetId="50">
        <row r="8">
          <cell r="D8" t="str">
            <v>Paramaz Avedisian Building</v>
          </cell>
        </row>
      </sheetData>
      <sheetData sheetId="51">
        <row r="8">
          <cell r="D8" t="str">
            <v>Paramaz Avedisian Building</v>
          </cell>
        </row>
      </sheetData>
      <sheetData sheetId="52">
        <row r="8">
          <cell r="D8" t="str">
            <v>Paramaz Avedisian Building</v>
          </cell>
        </row>
      </sheetData>
      <sheetData sheetId="53">
        <row r="8">
          <cell r="D8" t="str">
            <v>Paramaz Avedisian Building</v>
          </cell>
        </row>
      </sheetData>
      <sheetData sheetId="54">
        <row r="8">
          <cell r="D8" t="str">
            <v>Paramaz Avedisian Building</v>
          </cell>
        </row>
      </sheetData>
      <sheetData sheetId="55">
        <row r="8">
          <cell r="D8" t="str">
            <v>Paramaz Avedisian Building</v>
          </cell>
        </row>
      </sheetData>
      <sheetData sheetId="56">
        <row r="8">
          <cell r="D8" t="str">
            <v>Paramaz Avedisian Building</v>
          </cell>
        </row>
      </sheetData>
      <sheetData sheetId="57">
        <row r="8">
          <cell r="D8" t="str">
            <v>Paramaz Avedisian Building</v>
          </cell>
        </row>
      </sheetData>
      <sheetData sheetId="58">
        <row r="8">
          <cell r="D8" t="str">
            <v>Paramaz Avedisian Building</v>
          </cell>
        </row>
      </sheetData>
      <sheetData sheetId="59">
        <row r="8">
          <cell r="D8" t="str">
            <v>Paramaz Avedisian Building</v>
          </cell>
        </row>
      </sheetData>
      <sheetData sheetId="60">
        <row r="8">
          <cell r="D8" t="str">
            <v>Paramaz Avedisian Building</v>
          </cell>
        </row>
      </sheetData>
      <sheetData sheetId="61">
        <row r="8">
          <cell r="D8" t="str">
            <v>Paramaz Avedisian Building</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8">
          <cell r="D8" t="str">
            <v>Paramaz Avedisian Building</v>
          </cell>
        </row>
      </sheetData>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ow r="8">
          <cell r="D8" t="str">
            <v>Paramaz Avedisian Building</v>
          </cell>
        </row>
      </sheetData>
      <sheetData sheetId="303">
        <row r="8">
          <cell r="D8" t="str">
            <v>Paramaz Avedisian Building</v>
          </cell>
        </row>
      </sheetData>
      <sheetData sheetId="304">
        <row r="8">
          <cell r="D8" t="str">
            <v>Paramaz Avedisian Building</v>
          </cell>
        </row>
      </sheetData>
      <sheetData sheetId="305">
        <row r="8">
          <cell r="D8" t="str">
            <v>Paramaz Avedisian Building</v>
          </cell>
        </row>
      </sheetData>
      <sheetData sheetId="306">
        <row r="8">
          <cell r="D8" t="str">
            <v>Paramaz Avedisian Building</v>
          </cell>
        </row>
      </sheetData>
      <sheetData sheetId="307">
        <row r="8">
          <cell r="D8" t="str">
            <v>Paramaz Avedisian Building</v>
          </cell>
        </row>
      </sheetData>
      <sheetData sheetId="308">
        <row r="8">
          <cell r="D8" t="str">
            <v>Paramaz Avedisian Building</v>
          </cell>
        </row>
      </sheetData>
      <sheetData sheetId="309">
        <row r="8">
          <cell r="D8" t="str">
            <v>Paramaz Avedisian Building</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8">
          <cell r="D8" t="str">
            <v>Paramaz Avedisian Building</v>
          </cell>
        </row>
      </sheetData>
      <sheetData sheetId="382">
        <row r="8">
          <cell r="D8" t="str">
            <v>Paramaz Avedisian Building</v>
          </cell>
        </row>
      </sheetData>
      <sheetData sheetId="383" refreshError="1"/>
      <sheetData sheetId="384" refreshError="1"/>
      <sheetData sheetId="385" refreshError="1"/>
      <sheetData sheetId="386">
        <row r="8">
          <cell r="D8" t="str">
            <v>Paramaz Avedisian Building</v>
          </cell>
        </row>
      </sheetData>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ow r="8">
          <cell r="D8" t="str">
            <v>Paramaz Avedisian Building</v>
          </cell>
        </row>
      </sheetData>
      <sheetData sheetId="462">
        <row r="8">
          <cell r="D8" t="str">
            <v>Paramaz Avedisian Building</v>
          </cell>
        </row>
      </sheetData>
      <sheetData sheetId="463">
        <row r="8">
          <cell r="D8" t="str">
            <v>Paramaz Avedisian Building</v>
          </cell>
        </row>
      </sheetData>
      <sheetData sheetId="464">
        <row r="8">
          <cell r="D8" t="str">
            <v>Paramaz Avedisian Building</v>
          </cell>
        </row>
      </sheetData>
      <sheetData sheetId="465">
        <row r="8">
          <cell r="D8" t="str">
            <v>Paramaz Avedisian Building</v>
          </cell>
        </row>
      </sheetData>
      <sheetData sheetId="466">
        <row r="8">
          <cell r="D8" t="str">
            <v>Paramaz Avedisian Building</v>
          </cell>
        </row>
      </sheetData>
      <sheetData sheetId="467">
        <row r="8">
          <cell r="D8" t="str">
            <v>Paramaz Avedisian Building</v>
          </cell>
        </row>
      </sheetData>
      <sheetData sheetId="468">
        <row r="8">
          <cell r="D8" t="str">
            <v>Paramaz Avedisian Building</v>
          </cell>
        </row>
      </sheetData>
      <sheetData sheetId="469">
        <row r="8">
          <cell r="D8" t="str">
            <v>Paramaz Avedisian Building</v>
          </cell>
        </row>
      </sheetData>
      <sheetData sheetId="470">
        <row r="8">
          <cell r="D8" t="str">
            <v>Paramaz Avedisian Building</v>
          </cell>
        </row>
      </sheetData>
      <sheetData sheetId="471">
        <row r="8">
          <cell r="D8" t="str">
            <v>Paramaz Avedisian Building</v>
          </cell>
        </row>
      </sheetData>
      <sheetData sheetId="472">
        <row r="8">
          <cell r="D8" t="str">
            <v>Paramaz Avedisian Building</v>
          </cell>
        </row>
      </sheetData>
      <sheetData sheetId="473">
        <row r="8">
          <cell r="D8" t="str">
            <v>Paramaz Avedisian Building</v>
          </cell>
        </row>
      </sheetData>
      <sheetData sheetId="474">
        <row r="8">
          <cell r="D8" t="str">
            <v>Paramaz Avedisian Building</v>
          </cell>
        </row>
      </sheetData>
      <sheetData sheetId="475">
        <row r="8">
          <cell r="D8" t="str">
            <v>Paramaz Avedisian Building</v>
          </cell>
        </row>
      </sheetData>
      <sheetData sheetId="476">
        <row r="8">
          <cell r="D8" t="str">
            <v>Paramaz Avedisian Building</v>
          </cell>
        </row>
      </sheetData>
      <sheetData sheetId="477">
        <row r="8">
          <cell r="D8" t="str">
            <v>Paramaz Avedisian Building</v>
          </cell>
        </row>
      </sheetData>
      <sheetData sheetId="478">
        <row r="8">
          <cell r="D8" t="str">
            <v>Paramaz Avedisian Building</v>
          </cell>
        </row>
      </sheetData>
      <sheetData sheetId="479">
        <row r="8">
          <cell r="D8" t="str">
            <v>Paramaz Avedisian Building</v>
          </cell>
        </row>
      </sheetData>
      <sheetData sheetId="480">
        <row r="8">
          <cell r="D8" t="str">
            <v>Paramaz Avedisian Building</v>
          </cell>
        </row>
      </sheetData>
      <sheetData sheetId="481">
        <row r="8">
          <cell r="D8" t="str">
            <v>Paramaz Avedisian Building</v>
          </cell>
        </row>
      </sheetData>
      <sheetData sheetId="482">
        <row r="8">
          <cell r="D8" t="str">
            <v>Paramaz Avedisian Building</v>
          </cell>
        </row>
      </sheetData>
      <sheetData sheetId="483">
        <row r="8">
          <cell r="D8" t="str">
            <v>Paramaz Avedisian Building</v>
          </cell>
        </row>
      </sheetData>
      <sheetData sheetId="484">
        <row r="8">
          <cell r="D8" t="str">
            <v>Paramaz Avedisian Building</v>
          </cell>
        </row>
      </sheetData>
      <sheetData sheetId="485">
        <row r="8">
          <cell r="D8" t="str">
            <v>Paramaz Avedisian Building</v>
          </cell>
        </row>
      </sheetData>
      <sheetData sheetId="486">
        <row r="8">
          <cell r="D8" t="str">
            <v>Paramaz Avedisian Building</v>
          </cell>
        </row>
      </sheetData>
      <sheetData sheetId="487">
        <row r="8">
          <cell r="D8" t="str">
            <v>Paramaz Avedisian Building</v>
          </cell>
        </row>
      </sheetData>
      <sheetData sheetId="488">
        <row r="8">
          <cell r="D8" t="str">
            <v>Paramaz Avedisian Building</v>
          </cell>
        </row>
      </sheetData>
      <sheetData sheetId="489">
        <row r="8">
          <cell r="D8" t="str">
            <v>Paramaz Avedisian Building</v>
          </cell>
        </row>
      </sheetData>
      <sheetData sheetId="490">
        <row r="8">
          <cell r="D8" t="str">
            <v>Paramaz Avedisian Building</v>
          </cell>
        </row>
      </sheetData>
      <sheetData sheetId="491">
        <row r="8">
          <cell r="D8" t="str">
            <v>Paramaz Avedisian Building</v>
          </cell>
        </row>
      </sheetData>
      <sheetData sheetId="492">
        <row r="8">
          <cell r="D8" t="str">
            <v>Paramaz Avedisian Building</v>
          </cell>
        </row>
      </sheetData>
      <sheetData sheetId="493">
        <row r="8">
          <cell r="D8" t="str">
            <v>Paramaz Avedisian Building</v>
          </cell>
        </row>
      </sheetData>
      <sheetData sheetId="494">
        <row r="8">
          <cell r="D8" t="str">
            <v>Paramaz Avedisian Building</v>
          </cell>
        </row>
      </sheetData>
      <sheetData sheetId="495">
        <row r="8">
          <cell r="D8" t="str">
            <v>Paramaz Avedisian Building</v>
          </cell>
        </row>
      </sheetData>
      <sheetData sheetId="496">
        <row r="8">
          <cell r="D8" t="str">
            <v>Paramaz Avedisian Building</v>
          </cell>
        </row>
      </sheetData>
      <sheetData sheetId="497">
        <row r="8">
          <cell r="D8" t="str">
            <v>Paramaz Avedisian Building</v>
          </cell>
        </row>
      </sheetData>
      <sheetData sheetId="498">
        <row r="8">
          <cell r="D8" t="str">
            <v>Paramaz Avedisian Building</v>
          </cell>
        </row>
      </sheetData>
      <sheetData sheetId="499">
        <row r="8">
          <cell r="D8" t="str">
            <v>Paramaz Avedisian Building</v>
          </cell>
        </row>
      </sheetData>
      <sheetData sheetId="500">
        <row r="8">
          <cell r="D8" t="str">
            <v>Paramaz Avedisian Building</v>
          </cell>
        </row>
      </sheetData>
      <sheetData sheetId="501">
        <row r="8">
          <cell r="D8" t="str">
            <v>Paramaz Avedisian Building</v>
          </cell>
        </row>
      </sheetData>
      <sheetData sheetId="502">
        <row r="8">
          <cell r="D8" t="str">
            <v>Paramaz Avedisian Building</v>
          </cell>
        </row>
      </sheetData>
      <sheetData sheetId="503">
        <row r="8">
          <cell r="D8" t="str">
            <v>Paramaz Avedisian Building</v>
          </cell>
        </row>
      </sheetData>
      <sheetData sheetId="504">
        <row r="8">
          <cell r="D8" t="str">
            <v>Paramaz Avedisian Building</v>
          </cell>
        </row>
      </sheetData>
      <sheetData sheetId="505">
        <row r="8">
          <cell r="D8" t="str">
            <v>Paramaz Avedisian Building</v>
          </cell>
        </row>
      </sheetData>
      <sheetData sheetId="506">
        <row r="8">
          <cell r="D8" t="str">
            <v>Paramaz Avedisian Building</v>
          </cell>
        </row>
      </sheetData>
      <sheetData sheetId="507">
        <row r="8">
          <cell r="D8" t="str">
            <v>Paramaz Avedisian Building</v>
          </cell>
        </row>
      </sheetData>
      <sheetData sheetId="508">
        <row r="8">
          <cell r="D8" t="str">
            <v>Paramaz Avedisian Building</v>
          </cell>
        </row>
      </sheetData>
      <sheetData sheetId="509">
        <row r="8">
          <cell r="D8" t="str">
            <v>Paramaz Avedisian Building</v>
          </cell>
        </row>
      </sheetData>
      <sheetData sheetId="510">
        <row r="8">
          <cell r="D8" t="str">
            <v>Paramaz Avedisian Building</v>
          </cell>
        </row>
      </sheetData>
      <sheetData sheetId="511">
        <row r="8">
          <cell r="D8" t="str">
            <v>Paramaz Avedisian Building</v>
          </cell>
        </row>
      </sheetData>
      <sheetData sheetId="512">
        <row r="8">
          <cell r="D8" t="str">
            <v>Paramaz Avedisian Building</v>
          </cell>
        </row>
      </sheetData>
      <sheetData sheetId="513">
        <row r="8">
          <cell r="D8" t="str">
            <v>Paramaz Avedisian Building</v>
          </cell>
        </row>
      </sheetData>
      <sheetData sheetId="514">
        <row r="8">
          <cell r="D8" t="str">
            <v>Paramaz Avedisian Building</v>
          </cell>
        </row>
      </sheetData>
      <sheetData sheetId="515">
        <row r="8">
          <cell r="D8" t="str">
            <v>Paramaz Avedisian Building</v>
          </cell>
        </row>
      </sheetData>
      <sheetData sheetId="516">
        <row r="8">
          <cell r="D8" t="str">
            <v>Paramaz Avedisian Building</v>
          </cell>
        </row>
      </sheetData>
      <sheetData sheetId="517">
        <row r="8">
          <cell r="D8" t="str">
            <v>Paramaz Avedisian Building</v>
          </cell>
        </row>
      </sheetData>
      <sheetData sheetId="518">
        <row r="8">
          <cell r="D8" t="str">
            <v>Paramaz Avedisian Building</v>
          </cell>
        </row>
      </sheetData>
      <sheetData sheetId="519">
        <row r="8">
          <cell r="D8" t="str">
            <v>Paramaz Avedisian Building</v>
          </cell>
        </row>
      </sheetData>
      <sheetData sheetId="520">
        <row r="8">
          <cell r="D8" t="str">
            <v>Paramaz Avedisian Building</v>
          </cell>
        </row>
      </sheetData>
      <sheetData sheetId="521">
        <row r="8">
          <cell r="D8" t="str">
            <v>Paramaz Avedisian Building</v>
          </cell>
        </row>
      </sheetData>
      <sheetData sheetId="522">
        <row r="8">
          <cell r="D8" t="str">
            <v>Paramaz Avedisian Building</v>
          </cell>
        </row>
      </sheetData>
      <sheetData sheetId="523">
        <row r="8">
          <cell r="D8" t="str">
            <v>Paramaz Avedisian Building</v>
          </cell>
        </row>
      </sheetData>
      <sheetData sheetId="524">
        <row r="8">
          <cell r="D8" t="str">
            <v>Paramaz Avedisian Building</v>
          </cell>
        </row>
      </sheetData>
      <sheetData sheetId="525">
        <row r="8">
          <cell r="D8" t="str">
            <v>Paramaz Avedisian Building</v>
          </cell>
        </row>
      </sheetData>
      <sheetData sheetId="526">
        <row r="8">
          <cell r="D8" t="str">
            <v>Paramaz Avedisian Building</v>
          </cell>
        </row>
      </sheetData>
      <sheetData sheetId="527">
        <row r="8">
          <cell r="D8" t="str">
            <v>Paramaz Avedisian Building</v>
          </cell>
        </row>
      </sheetData>
      <sheetData sheetId="528">
        <row r="8">
          <cell r="D8" t="str">
            <v>Paramaz Avedisian Building</v>
          </cell>
        </row>
      </sheetData>
      <sheetData sheetId="529">
        <row r="8">
          <cell r="D8" t="str">
            <v>Paramaz Avedisian Building</v>
          </cell>
        </row>
      </sheetData>
      <sheetData sheetId="530"/>
      <sheetData sheetId="531">
        <row r="8">
          <cell r="D8" t="str">
            <v>Paramaz Avedisian Building</v>
          </cell>
        </row>
      </sheetData>
      <sheetData sheetId="532">
        <row r="8">
          <cell r="D8" t="str">
            <v>Paramaz Avedisian Building</v>
          </cell>
        </row>
      </sheetData>
      <sheetData sheetId="533">
        <row r="8">
          <cell r="D8" t="str">
            <v>Paramaz Avedisian Building</v>
          </cell>
        </row>
      </sheetData>
      <sheetData sheetId="534">
        <row r="8">
          <cell r="D8" t="str">
            <v>Paramaz Avedisian Building</v>
          </cell>
        </row>
      </sheetData>
      <sheetData sheetId="535">
        <row r="8">
          <cell r="D8" t="str">
            <v>Paramaz Avedisian Building</v>
          </cell>
        </row>
      </sheetData>
      <sheetData sheetId="536">
        <row r="8">
          <cell r="D8" t="str">
            <v>Paramaz Avedisian Building</v>
          </cell>
        </row>
      </sheetData>
      <sheetData sheetId="537">
        <row r="8">
          <cell r="D8" t="str">
            <v>Paramaz Avedisian Building</v>
          </cell>
        </row>
      </sheetData>
      <sheetData sheetId="538">
        <row r="8">
          <cell r="D8" t="str">
            <v>Paramaz Avedisian Building</v>
          </cell>
        </row>
      </sheetData>
      <sheetData sheetId="539">
        <row r="8">
          <cell r="D8" t="str">
            <v>Paramaz Avedisian Building</v>
          </cell>
        </row>
      </sheetData>
      <sheetData sheetId="540">
        <row r="8">
          <cell r="D8" t="str">
            <v>Paramaz Avedisian Building</v>
          </cell>
        </row>
      </sheetData>
      <sheetData sheetId="541">
        <row r="8">
          <cell r="D8" t="str">
            <v>Paramaz Avedisian Building</v>
          </cell>
        </row>
      </sheetData>
      <sheetData sheetId="542">
        <row r="8">
          <cell r="D8" t="str">
            <v>Paramaz Avedisian Building</v>
          </cell>
        </row>
      </sheetData>
      <sheetData sheetId="543">
        <row r="8">
          <cell r="D8" t="str">
            <v>Paramaz Avedisian Building</v>
          </cell>
        </row>
      </sheetData>
      <sheetData sheetId="544">
        <row r="8">
          <cell r="D8" t="str">
            <v>Paramaz Avedisian Building</v>
          </cell>
        </row>
      </sheetData>
      <sheetData sheetId="545"/>
      <sheetData sheetId="546">
        <row r="8">
          <cell r="D8" t="str">
            <v>Paramaz Avedisian Building</v>
          </cell>
        </row>
      </sheetData>
      <sheetData sheetId="547">
        <row r="8">
          <cell r="D8" t="str">
            <v>Paramaz Avedisian Building</v>
          </cell>
        </row>
      </sheetData>
      <sheetData sheetId="548">
        <row r="8">
          <cell r="D8" t="str">
            <v>Paramaz Avedisian Building</v>
          </cell>
        </row>
      </sheetData>
      <sheetData sheetId="549">
        <row r="8">
          <cell r="D8" t="str">
            <v>Paramaz Avedisian Building</v>
          </cell>
        </row>
      </sheetData>
      <sheetData sheetId="550">
        <row r="8">
          <cell r="D8" t="str">
            <v>Paramaz Avedisian Building</v>
          </cell>
        </row>
      </sheetData>
      <sheetData sheetId="551"/>
      <sheetData sheetId="552">
        <row r="8">
          <cell r="D8" t="str">
            <v>Paramaz Avedisian Building</v>
          </cell>
        </row>
      </sheetData>
      <sheetData sheetId="553">
        <row r="8">
          <cell r="D8" t="str">
            <v>Paramaz Avedisian Building</v>
          </cell>
        </row>
      </sheetData>
      <sheetData sheetId="554">
        <row r="8">
          <cell r="D8" t="str">
            <v>Paramaz Avedisian Building</v>
          </cell>
        </row>
      </sheetData>
      <sheetData sheetId="555">
        <row r="8">
          <cell r="D8" t="str">
            <v>Paramaz Avedisian Building</v>
          </cell>
        </row>
      </sheetData>
      <sheetData sheetId="556"/>
      <sheetData sheetId="557"/>
      <sheetData sheetId="558">
        <row r="8">
          <cell r="D8" t="str">
            <v>Paramaz Avedisian Building</v>
          </cell>
        </row>
      </sheetData>
      <sheetData sheetId="559">
        <row r="8">
          <cell r="D8" t="str">
            <v>Paramaz Avedisian Building</v>
          </cell>
        </row>
      </sheetData>
      <sheetData sheetId="560">
        <row r="8">
          <cell r="D8" t="str">
            <v>Paramaz Avedisian Building</v>
          </cell>
        </row>
      </sheetData>
      <sheetData sheetId="561">
        <row r="8">
          <cell r="D8" t="str">
            <v>Paramaz Avedisian Building</v>
          </cell>
        </row>
      </sheetData>
      <sheetData sheetId="562">
        <row r="8">
          <cell r="D8" t="str">
            <v>Paramaz Avedisian Building</v>
          </cell>
        </row>
      </sheetData>
      <sheetData sheetId="563">
        <row r="8">
          <cell r="D8" t="str">
            <v>Paramaz Avedisian Building</v>
          </cell>
        </row>
      </sheetData>
      <sheetData sheetId="564">
        <row r="8">
          <cell r="D8" t="str">
            <v>Paramaz Avedisian Building</v>
          </cell>
        </row>
      </sheetData>
      <sheetData sheetId="565"/>
      <sheetData sheetId="566">
        <row r="8">
          <cell r="D8" t="str">
            <v>Paramaz Avedisian Building</v>
          </cell>
        </row>
      </sheetData>
      <sheetData sheetId="567">
        <row r="8">
          <cell r="D8" t="str">
            <v>Paramaz Avedisian Building</v>
          </cell>
        </row>
      </sheetData>
      <sheetData sheetId="568">
        <row r="8">
          <cell r="D8" t="str">
            <v>Paramaz Avedisian Building</v>
          </cell>
        </row>
      </sheetData>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ow r="8">
          <cell r="D8" t="str">
            <v>Paramaz Avedisian Building</v>
          </cell>
        </row>
      </sheetData>
      <sheetData sheetId="625">
        <row r="8">
          <cell r="D8" t="str">
            <v>Paramaz Avedisian Building</v>
          </cell>
        </row>
      </sheetData>
      <sheetData sheetId="626">
        <row r="8">
          <cell r="D8" t="str">
            <v>Paramaz Avedisian Building</v>
          </cell>
        </row>
      </sheetData>
      <sheetData sheetId="627">
        <row r="8">
          <cell r="D8" t="str">
            <v>Paramaz Avedisian Building</v>
          </cell>
        </row>
      </sheetData>
      <sheetData sheetId="628">
        <row r="8">
          <cell r="D8" t="str">
            <v>Paramaz Avedisian Building</v>
          </cell>
        </row>
      </sheetData>
      <sheetData sheetId="629">
        <row r="8">
          <cell r="D8" t="str">
            <v>Paramaz Avedisian Building</v>
          </cell>
        </row>
      </sheetData>
      <sheetData sheetId="630">
        <row r="8">
          <cell r="D8" t="str">
            <v>Paramaz Avedisian Building</v>
          </cell>
        </row>
      </sheetData>
      <sheetData sheetId="631">
        <row r="8">
          <cell r="D8" t="str">
            <v>Paramaz Avedisian Building</v>
          </cell>
        </row>
      </sheetData>
      <sheetData sheetId="632">
        <row r="8">
          <cell r="D8" t="str">
            <v>Paramaz Avedisian Building</v>
          </cell>
        </row>
      </sheetData>
      <sheetData sheetId="633">
        <row r="8">
          <cell r="D8" t="str">
            <v>Paramaz Avedisian Building</v>
          </cell>
        </row>
      </sheetData>
      <sheetData sheetId="634">
        <row r="8">
          <cell r="D8" t="str">
            <v>Paramaz Avedisian Building</v>
          </cell>
        </row>
      </sheetData>
      <sheetData sheetId="635">
        <row r="8">
          <cell r="D8" t="str">
            <v>Paramaz Avedisian Building</v>
          </cell>
        </row>
      </sheetData>
      <sheetData sheetId="636">
        <row r="8">
          <cell r="D8" t="str">
            <v>Paramaz Avedisian Building</v>
          </cell>
        </row>
      </sheetData>
      <sheetData sheetId="637">
        <row r="8">
          <cell r="D8" t="str">
            <v>Paramaz Avedisian Building</v>
          </cell>
        </row>
      </sheetData>
      <sheetData sheetId="638">
        <row r="8">
          <cell r="D8" t="str">
            <v>Paramaz Avedisian Building</v>
          </cell>
        </row>
      </sheetData>
      <sheetData sheetId="639">
        <row r="8">
          <cell r="D8" t="str">
            <v>Paramaz Avedisian Building</v>
          </cell>
        </row>
      </sheetData>
      <sheetData sheetId="640">
        <row r="8">
          <cell r="D8" t="str">
            <v>Paramaz Avedisian Building</v>
          </cell>
        </row>
      </sheetData>
      <sheetData sheetId="641">
        <row r="8">
          <cell r="D8" t="str">
            <v>Paramaz Avedisian Building</v>
          </cell>
        </row>
      </sheetData>
      <sheetData sheetId="642">
        <row r="8">
          <cell r="D8" t="str">
            <v>Paramaz Avedisian Building</v>
          </cell>
        </row>
      </sheetData>
      <sheetData sheetId="643">
        <row r="8">
          <cell r="D8" t="str">
            <v>Paramaz Avedisian Building</v>
          </cell>
        </row>
      </sheetData>
      <sheetData sheetId="644">
        <row r="8">
          <cell r="D8" t="str">
            <v>Paramaz Avedisian Building</v>
          </cell>
        </row>
      </sheetData>
      <sheetData sheetId="645">
        <row r="8">
          <cell r="D8" t="str">
            <v>Paramaz Avedisian Building</v>
          </cell>
        </row>
      </sheetData>
      <sheetData sheetId="646">
        <row r="8">
          <cell r="D8" t="str">
            <v>Paramaz Avedisian Building</v>
          </cell>
        </row>
      </sheetData>
      <sheetData sheetId="647">
        <row r="8">
          <cell r="D8" t="str">
            <v>Paramaz Avedisian Building</v>
          </cell>
        </row>
      </sheetData>
      <sheetData sheetId="648">
        <row r="8">
          <cell r="D8" t="str">
            <v>Paramaz Avedisian Building</v>
          </cell>
        </row>
      </sheetData>
      <sheetData sheetId="649">
        <row r="8">
          <cell r="D8" t="str">
            <v>Paramaz Avedisian Building</v>
          </cell>
        </row>
      </sheetData>
      <sheetData sheetId="650">
        <row r="8">
          <cell r="D8" t="str">
            <v>Paramaz Avedisian Building</v>
          </cell>
        </row>
      </sheetData>
      <sheetData sheetId="651">
        <row r="8">
          <cell r="D8" t="str">
            <v>Paramaz Avedisian Building</v>
          </cell>
        </row>
      </sheetData>
      <sheetData sheetId="652">
        <row r="8">
          <cell r="D8" t="str">
            <v>Paramaz Avedisian Building</v>
          </cell>
        </row>
      </sheetData>
      <sheetData sheetId="653">
        <row r="8">
          <cell r="D8" t="str">
            <v>Paramaz Avedisian Building</v>
          </cell>
        </row>
      </sheetData>
      <sheetData sheetId="654">
        <row r="8">
          <cell r="D8" t="str">
            <v>Paramaz Avedisian Building</v>
          </cell>
        </row>
      </sheetData>
      <sheetData sheetId="655">
        <row r="8">
          <cell r="D8" t="str">
            <v>Paramaz Avedisian Building</v>
          </cell>
        </row>
      </sheetData>
      <sheetData sheetId="656">
        <row r="8">
          <cell r="D8" t="str">
            <v>Paramaz Avedisian Building</v>
          </cell>
        </row>
      </sheetData>
      <sheetData sheetId="657">
        <row r="8">
          <cell r="D8" t="str">
            <v>Paramaz Avedisian Building</v>
          </cell>
        </row>
      </sheetData>
      <sheetData sheetId="658">
        <row r="8">
          <cell r="D8" t="str">
            <v>Paramaz Avedisian Building</v>
          </cell>
        </row>
      </sheetData>
      <sheetData sheetId="659">
        <row r="8">
          <cell r="D8" t="str">
            <v>Paramaz Avedisian Building</v>
          </cell>
        </row>
      </sheetData>
      <sheetData sheetId="660">
        <row r="8">
          <cell r="D8" t="str">
            <v>Paramaz Avedisian Building</v>
          </cell>
        </row>
      </sheetData>
      <sheetData sheetId="661">
        <row r="8">
          <cell r="D8" t="str">
            <v>Paramaz Avedisian Building</v>
          </cell>
        </row>
      </sheetData>
      <sheetData sheetId="662">
        <row r="8">
          <cell r="D8" t="str">
            <v>Paramaz Avedisian Building</v>
          </cell>
        </row>
      </sheetData>
      <sheetData sheetId="663">
        <row r="8">
          <cell r="D8" t="str">
            <v>Paramaz Avedisian Building</v>
          </cell>
        </row>
      </sheetData>
      <sheetData sheetId="664">
        <row r="8">
          <cell r="D8" t="str">
            <v>Paramaz Avedisian Building</v>
          </cell>
        </row>
      </sheetData>
      <sheetData sheetId="665">
        <row r="8">
          <cell r="D8" t="str">
            <v>Paramaz Avedisian Building</v>
          </cell>
        </row>
      </sheetData>
      <sheetData sheetId="666">
        <row r="8">
          <cell r="D8" t="str">
            <v>Paramaz Avedisian Building</v>
          </cell>
        </row>
      </sheetData>
      <sheetData sheetId="667">
        <row r="8">
          <cell r="D8" t="str">
            <v>Paramaz Avedisian Building</v>
          </cell>
        </row>
      </sheetData>
      <sheetData sheetId="668">
        <row r="8">
          <cell r="D8" t="str">
            <v>Paramaz Avedisian Building</v>
          </cell>
        </row>
      </sheetData>
      <sheetData sheetId="669">
        <row r="8">
          <cell r="D8" t="str">
            <v>Paramaz Avedisian Building</v>
          </cell>
        </row>
      </sheetData>
      <sheetData sheetId="670">
        <row r="8">
          <cell r="D8" t="str">
            <v>Paramaz Avedisian Building</v>
          </cell>
        </row>
      </sheetData>
      <sheetData sheetId="671">
        <row r="8">
          <cell r="D8" t="str">
            <v>Paramaz Avedisian Building</v>
          </cell>
        </row>
      </sheetData>
      <sheetData sheetId="672">
        <row r="8">
          <cell r="D8" t="str">
            <v>Paramaz Avedisian Building</v>
          </cell>
        </row>
      </sheetData>
      <sheetData sheetId="673">
        <row r="8">
          <cell r="D8" t="str">
            <v>Paramaz Avedisian Building</v>
          </cell>
        </row>
      </sheetData>
      <sheetData sheetId="674">
        <row r="8">
          <cell r="D8" t="str">
            <v>Paramaz Avedisian Building</v>
          </cell>
        </row>
      </sheetData>
      <sheetData sheetId="675">
        <row r="8">
          <cell r="D8" t="str">
            <v>Paramaz Avedisian Building</v>
          </cell>
        </row>
      </sheetData>
      <sheetData sheetId="676">
        <row r="8">
          <cell r="D8" t="str">
            <v>Paramaz Avedisian Building</v>
          </cell>
        </row>
      </sheetData>
      <sheetData sheetId="677">
        <row r="8">
          <cell r="D8" t="str">
            <v>Paramaz Avedisian Building</v>
          </cell>
        </row>
      </sheetData>
      <sheetData sheetId="678">
        <row r="8">
          <cell r="D8" t="str">
            <v>Paramaz Avedisian Building</v>
          </cell>
        </row>
      </sheetData>
      <sheetData sheetId="679">
        <row r="8">
          <cell r="D8" t="str">
            <v>Paramaz Avedisian Building</v>
          </cell>
        </row>
      </sheetData>
      <sheetData sheetId="680">
        <row r="8">
          <cell r="D8" t="str">
            <v>Paramaz Avedisian Building</v>
          </cell>
        </row>
      </sheetData>
      <sheetData sheetId="681">
        <row r="8">
          <cell r="D8" t="str">
            <v>Paramaz Avedisian Building</v>
          </cell>
        </row>
      </sheetData>
      <sheetData sheetId="682">
        <row r="8">
          <cell r="D8" t="str">
            <v>Paramaz Avedisian Building</v>
          </cell>
        </row>
      </sheetData>
      <sheetData sheetId="683">
        <row r="8">
          <cell r="D8" t="str">
            <v>Paramaz Avedisian Building</v>
          </cell>
        </row>
      </sheetData>
      <sheetData sheetId="684">
        <row r="8">
          <cell r="D8" t="str">
            <v>Paramaz Avedisian Building</v>
          </cell>
        </row>
      </sheetData>
      <sheetData sheetId="685">
        <row r="8">
          <cell r="D8" t="str">
            <v>Paramaz Avedisian Building</v>
          </cell>
        </row>
      </sheetData>
      <sheetData sheetId="686">
        <row r="8">
          <cell r="D8" t="str">
            <v>Paramaz Avedisian Building</v>
          </cell>
        </row>
      </sheetData>
      <sheetData sheetId="687">
        <row r="8">
          <cell r="D8" t="str">
            <v>Paramaz Avedisian Building</v>
          </cell>
        </row>
      </sheetData>
      <sheetData sheetId="688">
        <row r="8">
          <cell r="D8" t="str">
            <v>Paramaz Avedisian Building</v>
          </cell>
        </row>
      </sheetData>
      <sheetData sheetId="689">
        <row r="8">
          <cell r="D8" t="str">
            <v>Paramaz Avedisian Building</v>
          </cell>
        </row>
      </sheetData>
      <sheetData sheetId="690">
        <row r="8">
          <cell r="D8" t="str">
            <v>Paramaz Avedisian Building</v>
          </cell>
        </row>
      </sheetData>
      <sheetData sheetId="691">
        <row r="8">
          <cell r="D8" t="str">
            <v>Paramaz Avedisian Building</v>
          </cell>
        </row>
      </sheetData>
      <sheetData sheetId="692">
        <row r="8">
          <cell r="D8" t="str">
            <v>Paramaz Avedisian Building</v>
          </cell>
        </row>
      </sheetData>
      <sheetData sheetId="693">
        <row r="8">
          <cell r="D8" t="str">
            <v>Paramaz Avedisian Building</v>
          </cell>
        </row>
      </sheetData>
      <sheetData sheetId="694">
        <row r="8">
          <cell r="D8" t="str">
            <v>Paramaz Avedisian Building</v>
          </cell>
        </row>
      </sheetData>
      <sheetData sheetId="695">
        <row r="8">
          <cell r="D8" t="str">
            <v>Paramaz Avedisian Building</v>
          </cell>
        </row>
      </sheetData>
      <sheetData sheetId="696">
        <row r="8">
          <cell r="D8" t="str">
            <v>Paramaz Avedisian Building</v>
          </cell>
        </row>
      </sheetData>
      <sheetData sheetId="697">
        <row r="8">
          <cell r="D8" t="str">
            <v>Paramaz Avedisian Building</v>
          </cell>
        </row>
      </sheetData>
      <sheetData sheetId="698">
        <row r="8">
          <cell r="D8" t="str">
            <v>Paramaz Avedisian Building</v>
          </cell>
        </row>
      </sheetData>
      <sheetData sheetId="699">
        <row r="8">
          <cell r="D8" t="str">
            <v>Paramaz Avedisian Building</v>
          </cell>
        </row>
      </sheetData>
      <sheetData sheetId="700">
        <row r="8">
          <cell r="D8" t="str">
            <v>Paramaz Avedisian Building</v>
          </cell>
        </row>
      </sheetData>
      <sheetData sheetId="701">
        <row r="8">
          <cell r="D8" t="str">
            <v>Paramaz Avedisian Building</v>
          </cell>
        </row>
      </sheetData>
      <sheetData sheetId="702">
        <row r="8">
          <cell r="D8" t="str">
            <v>Paramaz Avedisian Building</v>
          </cell>
        </row>
      </sheetData>
      <sheetData sheetId="703">
        <row r="8">
          <cell r="D8" t="str">
            <v>Paramaz Avedisian Building</v>
          </cell>
        </row>
      </sheetData>
      <sheetData sheetId="704">
        <row r="8">
          <cell r="D8" t="str">
            <v>Paramaz Avedisian Building</v>
          </cell>
        </row>
      </sheetData>
      <sheetData sheetId="705">
        <row r="8">
          <cell r="D8" t="str">
            <v>Paramaz Avedisian Building</v>
          </cell>
        </row>
      </sheetData>
      <sheetData sheetId="706">
        <row r="8">
          <cell r="D8" t="str">
            <v>Paramaz Avedisian Building</v>
          </cell>
        </row>
      </sheetData>
      <sheetData sheetId="707">
        <row r="8">
          <cell r="D8" t="str">
            <v>Paramaz Avedisian Building</v>
          </cell>
        </row>
      </sheetData>
      <sheetData sheetId="708">
        <row r="8">
          <cell r="D8" t="str">
            <v>Paramaz Avedisian Building</v>
          </cell>
        </row>
      </sheetData>
      <sheetData sheetId="709">
        <row r="8">
          <cell r="D8" t="str">
            <v>Paramaz Avedisian Building</v>
          </cell>
        </row>
      </sheetData>
      <sheetData sheetId="710">
        <row r="8">
          <cell r="D8" t="str">
            <v>Paramaz Avedisian Building</v>
          </cell>
        </row>
      </sheetData>
      <sheetData sheetId="711">
        <row r="8">
          <cell r="D8" t="str">
            <v>Paramaz Avedisian Building</v>
          </cell>
        </row>
      </sheetData>
      <sheetData sheetId="712">
        <row r="8">
          <cell r="D8" t="str">
            <v>Paramaz Avedisian Building</v>
          </cell>
        </row>
      </sheetData>
      <sheetData sheetId="713">
        <row r="8">
          <cell r="D8" t="str">
            <v>Paramaz Avedisian Building</v>
          </cell>
        </row>
      </sheetData>
      <sheetData sheetId="714">
        <row r="8">
          <cell r="D8" t="str">
            <v>Paramaz Avedisian Building</v>
          </cell>
        </row>
      </sheetData>
      <sheetData sheetId="715">
        <row r="8">
          <cell r="D8" t="str">
            <v>Paramaz Avedisian Building</v>
          </cell>
        </row>
      </sheetData>
      <sheetData sheetId="716">
        <row r="8">
          <cell r="D8" t="str">
            <v>Paramaz Avedisian Building</v>
          </cell>
        </row>
      </sheetData>
      <sheetData sheetId="717">
        <row r="8">
          <cell r="D8" t="str">
            <v>Paramaz Avedisian Building</v>
          </cell>
        </row>
      </sheetData>
      <sheetData sheetId="718">
        <row r="8">
          <cell r="D8" t="str">
            <v>Paramaz Avedisian Building</v>
          </cell>
        </row>
      </sheetData>
      <sheetData sheetId="719">
        <row r="8">
          <cell r="D8" t="str">
            <v>Paramaz Avedisian Building</v>
          </cell>
        </row>
      </sheetData>
      <sheetData sheetId="720">
        <row r="8">
          <cell r="D8" t="str">
            <v>Paramaz Avedisian Building</v>
          </cell>
        </row>
      </sheetData>
      <sheetData sheetId="721">
        <row r="8">
          <cell r="D8" t="str">
            <v>Paramaz Avedisian Building</v>
          </cell>
        </row>
      </sheetData>
      <sheetData sheetId="722">
        <row r="8">
          <cell r="D8" t="str">
            <v>Paramaz Avedisian Building</v>
          </cell>
        </row>
      </sheetData>
      <sheetData sheetId="723">
        <row r="8">
          <cell r="D8" t="str">
            <v>Paramaz Avedisian Building</v>
          </cell>
        </row>
      </sheetData>
      <sheetData sheetId="724">
        <row r="8">
          <cell r="D8" t="str">
            <v>Paramaz Avedisian Building</v>
          </cell>
        </row>
      </sheetData>
      <sheetData sheetId="725">
        <row r="8">
          <cell r="D8" t="str">
            <v>Paramaz Avedisian Building</v>
          </cell>
        </row>
      </sheetData>
      <sheetData sheetId="726">
        <row r="8">
          <cell r="D8" t="str">
            <v>Paramaz Avedisian Building</v>
          </cell>
        </row>
      </sheetData>
      <sheetData sheetId="727">
        <row r="8">
          <cell r="D8" t="str">
            <v>Paramaz Avedisian Building</v>
          </cell>
        </row>
      </sheetData>
      <sheetData sheetId="728">
        <row r="8">
          <cell r="D8" t="str">
            <v>Paramaz Avedisian Building</v>
          </cell>
        </row>
      </sheetData>
      <sheetData sheetId="729">
        <row r="8">
          <cell r="D8" t="str">
            <v>Paramaz Avedisian Building</v>
          </cell>
        </row>
      </sheetData>
      <sheetData sheetId="730">
        <row r="8">
          <cell r="D8" t="str">
            <v>Paramaz Avedisian Building</v>
          </cell>
        </row>
      </sheetData>
      <sheetData sheetId="731">
        <row r="8">
          <cell r="D8" t="str">
            <v>Paramaz Avedisian Building</v>
          </cell>
        </row>
      </sheetData>
      <sheetData sheetId="732">
        <row r="8">
          <cell r="D8" t="str">
            <v>Paramaz Avedisian Building</v>
          </cell>
        </row>
      </sheetData>
      <sheetData sheetId="733">
        <row r="8">
          <cell r="D8" t="str">
            <v>Paramaz Avedisian Building</v>
          </cell>
        </row>
      </sheetData>
      <sheetData sheetId="734">
        <row r="8">
          <cell r="D8" t="str">
            <v>Paramaz Avedisian Building</v>
          </cell>
        </row>
      </sheetData>
      <sheetData sheetId="735">
        <row r="8">
          <cell r="D8" t="str">
            <v>Paramaz Avedisian Building</v>
          </cell>
        </row>
      </sheetData>
      <sheetData sheetId="736"/>
      <sheetData sheetId="737">
        <row r="8">
          <cell r="D8" t="str">
            <v>Paramaz Avedisian Building</v>
          </cell>
        </row>
      </sheetData>
      <sheetData sheetId="738"/>
      <sheetData sheetId="739">
        <row r="8">
          <cell r="D8" t="str">
            <v>Paramaz Avedisian Building</v>
          </cell>
        </row>
      </sheetData>
      <sheetData sheetId="740"/>
      <sheetData sheetId="741">
        <row r="8">
          <cell r="D8" t="str">
            <v>Paramaz Avedisian Building</v>
          </cell>
        </row>
      </sheetData>
      <sheetData sheetId="742">
        <row r="8">
          <cell r="D8" t="str">
            <v>Paramaz Avedisian Building</v>
          </cell>
        </row>
      </sheetData>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ow r="8">
          <cell r="D8" t="str">
            <v>Paramaz Avedisian Building</v>
          </cell>
        </row>
      </sheetData>
      <sheetData sheetId="829">
        <row r="8">
          <cell r="D8" t="str">
            <v>Paramaz Avedisian Building</v>
          </cell>
        </row>
      </sheetData>
      <sheetData sheetId="830" refreshError="1"/>
      <sheetData sheetId="831" refreshError="1"/>
      <sheetData sheetId="832" refreshError="1"/>
      <sheetData sheetId="833" refreshError="1"/>
      <sheetData sheetId="834" refreshError="1"/>
      <sheetData sheetId="835" refreshError="1"/>
      <sheetData sheetId="836" refreshError="1"/>
      <sheetData sheetId="837">
        <row r="8">
          <cell r="D8" t="str">
            <v>Paramaz Avedisian Building</v>
          </cell>
        </row>
      </sheetData>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ow r="8">
          <cell r="D8" t="str">
            <v>Paramaz Avedisian Building</v>
          </cell>
        </row>
      </sheetData>
      <sheetData sheetId="890">
        <row r="8">
          <cell r="D8" t="str">
            <v>Paramaz Avedisian Building</v>
          </cell>
        </row>
      </sheetData>
      <sheetData sheetId="891">
        <row r="8">
          <cell r="D8" t="str">
            <v>Paramaz Avedisian Building</v>
          </cell>
        </row>
      </sheetData>
      <sheetData sheetId="892">
        <row r="8">
          <cell r="D8" t="str">
            <v>Paramaz Avedisian Building</v>
          </cell>
        </row>
      </sheetData>
      <sheetData sheetId="893">
        <row r="8">
          <cell r="D8" t="str">
            <v>Paramaz Avedisian Building</v>
          </cell>
        </row>
      </sheetData>
      <sheetData sheetId="894">
        <row r="8">
          <cell r="D8" t="str">
            <v>Paramaz Avedisian Building</v>
          </cell>
        </row>
      </sheetData>
      <sheetData sheetId="895">
        <row r="8">
          <cell r="D8" t="str">
            <v>Paramaz Avedisian Building</v>
          </cell>
        </row>
      </sheetData>
      <sheetData sheetId="896">
        <row r="8">
          <cell r="D8" t="str">
            <v>Paramaz Avedisian Building</v>
          </cell>
        </row>
      </sheetData>
      <sheetData sheetId="897">
        <row r="8">
          <cell r="D8" t="str">
            <v>Paramaz Avedisian Building</v>
          </cell>
        </row>
      </sheetData>
      <sheetData sheetId="898">
        <row r="8">
          <cell r="D8" t="str">
            <v>Paramaz Avedisian Building</v>
          </cell>
        </row>
      </sheetData>
      <sheetData sheetId="899">
        <row r="8">
          <cell r="D8" t="str">
            <v>Paramaz Avedisian Building</v>
          </cell>
        </row>
      </sheetData>
      <sheetData sheetId="900">
        <row r="8">
          <cell r="D8" t="str">
            <v>Paramaz Avedisian Building</v>
          </cell>
        </row>
      </sheetData>
      <sheetData sheetId="901">
        <row r="8">
          <cell r="D8" t="str">
            <v>Paramaz Avedisian Building</v>
          </cell>
        </row>
      </sheetData>
      <sheetData sheetId="902">
        <row r="8">
          <cell r="D8" t="str">
            <v>Paramaz Avedisian Building</v>
          </cell>
        </row>
      </sheetData>
      <sheetData sheetId="903">
        <row r="8">
          <cell r="D8" t="str">
            <v>Paramaz Avedisian Building</v>
          </cell>
        </row>
      </sheetData>
      <sheetData sheetId="904">
        <row r="8">
          <cell r="D8" t="str">
            <v>Paramaz Avedisian Building</v>
          </cell>
        </row>
      </sheetData>
      <sheetData sheetId="905">
        <row r="8">
          <cell r="D8" t="str">
            <v>Paramaz Avedisian Building</v>
          </cell>
        </row>
      </sheetData>
      <sheetData sheetId="906">
        <row r="8">
          <cell r="D8" t="str">
            <v>Paramaz Avedisian Building</v>
          </cell>
        </row>
      </sheetData>
      <sheetData sheetId="907">
        <row r="8">
          <cell r="D8" t="str">
            <v>Paramaz Avedisian Building</v>
          </cell>
        </row>
      </sheetData>
      <sheetData sheetId="908">
        <row r="8">
          <cell r="D8" t="str">
            <v>Paramaz Avedisian Building</v>
          </cell>
        </row>
      </sheetData>
      <sheetData sheetId="909">
        <row r="8">
          <cell r="D8" t="str">
            <v>Paramaz Avedisian Building</v>
          </cell>
        </row>
      </sheetData>
      <sheetData sheetId="910">
        <row r="8">
          <cell r="D8" t="str">
            <v>Paramaz Avedisian Building</v>
          </cell>
        </row>
      </sheetData>
      <sheetData sheetId="911">
        <row r="8">
          <cell r="D8" t="str">
            <v>Paramaz Avedisian Building</v>
          </cell>
        </row>
      </sheetData>
      <sheetData sheetId="912">
        <row r="8">
          <cell r="D8" t="str">
            <v>Paramaz Avedisian Building</v>
          </cell>
        </row>
      </sheetData>
      <sheetData sheetId="913">
        <row r="8">
          <cell r="D8" t="str">
            <v>Paramaz Avedisian Building</v>
          </cell>
        </row>
      </sheetData>
      <sheetData sheetId="914">
        <row r="8">
          <cell r="D8" t="str">
            <v>Paramaz Avedisian Building</v>
          </cell>
        </row>
      </sheetData>
      <sheetData sheetId="915">
        <row r="8">
          <cell r="D8" t="str">
            <v>Paramaz Avedisian Building</v>
          </cell>
        </row>
      </sheetData>
      <sheetData sheetId="916">
        <row r="8">
          <cell r="D8" t="str">
            <v>Paramaz Avedisian Building</v>
          </cell>
        </row>
      </sheetData>
      <sheetData sheetId="917">
        <row r="8">
          <cell r="D8" t="str">
            <v>Paramaz Avedisian Building</v>
          </cell>
        </row>
      </sheetData>
      <sheetData sheetId="918">
        <row r="8">
          <cell r="D8" t="str">
            <v>Paramaz Avedisian Building</v>
          </cell>
        </row>
      </sheetData>
      <sheetData sheetId="919">
        <row r="8">
          <cell r="D8" t="str">
            <v>Paramaz Avedisian Building</v>
          </cell>
        </row>
      </sheetData>
      <sheetData sheetId="920">
        <row r="8">
          <cell r="D8" t="str">
            <v>Paramaz Avedisian Building</v>
          </cell>
        </row>
      </sheetData>
      <sheetData sheetId="921">
        <row r="8">
          <cell r="D8" t="str">
            <v>Paramaz Avedisian Building</v>
          </cell>
        </row>
      </sheetData>
      <sheetData sheetId="922">
        <row r="8">
          <cell r="D8" t="str">
            <v>Paramaz Avedisian Building</v>
          </cell>
        </row>
      </sheetData>
      <sheetData sheetId="923">
        <row r="8">
          <cell r="D8" t="str">
            <v>Paramaz Avedisian Building</v>
          </cell>
        </row>
      </sheetData>
      <sheetData sheetId="924">
        <row r="8">
          <cell r="D8" t="str">
            <v>Paramaz Avedisian Building</v>
          </cell>
        </row>
      </sheetData>
      <sheetData sheetId="925">
        <row r="8">
          <cell r="D8" t="str">
            <v>Paramaz Avedisian Building</v>
          </cell>
        </row>
      </sheetData>
      <sheetData sheetId="926">
        <row r="8">
          <cell r="D8" t="str">
            <v>Paramaz Avedisian Building</v>
          </cell>
        </row>
      </sheetData>
      <sheetData sheetId="927">
        <row r="8">
          <cell r="D8" t="str">
            <v>Paramaz Avedisian Building</v>
          </cell>
        </row>
      </sheetData>
      <sheetData sheetId="928">
        <row r="8">
          <cell r="D8" t="str">
            <v>Paramaz Avedisian Building</v>
          </cell>
        </row>
      </sheetData>
      <sheetData sheetId="929">
        <row r="8">
          <cell r="D8" t="str">
            <v>Paramaz Avedisian Building</v>
          </cell>
        </row>
      </sheetData>
      <sheetData sheetId="930">
        <row r="8">
          <cell r="D8" t="str">
            <v>Paramaz Avedisian Building</v>
          </cell>
        </row>
      </sheetData>
      <sheetData sheetId="931">
        <row r="8">
          <cell r="D8" t="str">
            <v>Paramaz Avedisian Building</v>
          </cell>
        </row>
      </sheetData>
      <sheetData sheetId="932">
        <row r="8">
          <cell r="D8" t="str">
            <v>Paramaz Avedisian Building</v>
          </cell>
        </row>
      </sheetData>
      <sheetData sheetId="933">
        <row r="8">
          <cell r="D8" t="str">
            <v>Paramaz Avedisian Building</v>
          </cell>
        </row>
      </sheetData>
      <sheetData sheetId="934">
        <row r="8">
          <cell r="D8" t="str">
            <v>Paramaz Avedisian Building</v>
          </cell>
        </row>
      </sheetData>
      <sheetData sheetId="935">
        <row r="8">
          <cell r="D8" t="str">
            <v>Paramaz Avedisian Building</v>
          </cell>
        </row>
      </sheetData>
      <sheetData sheetId="936">
        <row r="8">
          <cell r="D8" t="str">
            <v>Paramaz Avedisian Building</v>
          </cell>
        </row>
      </sheetData>
      <sheetData sheetId="937">
        <row r="8">
          <cell r="D8" t="str">
            <v>Paramaz Avedisian Building</v>
          </cell>
        </row>
      </sheetData>
      <sheetData sheetId="938">
        <row r="8">
          <cell r="D8" t="str">
            <v>Paramaz Avedisian Building</v>
          </cell>
        </row>
      </sheetData>
      <sheetData sheetId="939">
        <row r="8">
          <cell r="D8" t="str">
            <v>Paramaz Avedisian Building</v>
          </cell>
        </row>
      </sheetData>
      <sheetData sheetId="940">
        <row r="8">
          <cell r="D8" t="str">
            <v>Paramaz Avedisian Building</v>
          </cell>
        </row>
      </sheetData>
      <sheetData sheetId="941">
        <row r="8">
          <cell r="D8" t="str">
            <v>Paramaz Avedisian Building</v>
          </cell>
        </row>
      </sheetData>
      <sheetData sheetId="942">
        <row r="8">
          <cell r="D8" t="str">
            <v>Paramaz Avedisian Building</v>
          </cell>
        </row>
      </sheetData>
      <sheetData sheetId="943">
        <row r="8">
          <cell r="D8" t="str">
            <v>Paramaz Avedisian Building</v>
          </cell>
        </row>
      </sheetData>
      <sheetData sheetId="944">
        <row r="8">
          <cell r="D8" t="str">
            <v>Paramaz Avedisian Building</v>
          </cell>
        </row>
      </sheetData>
      <sheetData sheetId="945">
        <row r="8">
          <cell r="D8" t="str">
            <v>Paramaz Avedisian Building</v>
          </cell>
        </row>
      </sheetData>
      <sheetData sheetId="946">
        <row r="8">
          <cell r="D8" t="str">
            <v>Paramaz Avedisian Building</v>
          </cell>
        </row>
      </sheetData>
      <sheetData sheetId="947">
        <row r="8">
          <cell r="D8" t="str">
            <v>Paramaz Avedisian Building</v>
          </cell>
        </row>
      </sheetData>
      <sheetData sheetId="948">
        <row r="8">
          <cell r="D8" t="str">
            <v>Paramaz Avedisian Building</v>
          </cell>
        </row>
      </sheetData>
      <sheetData sheetId="949">
        <row r="8">
          <cell r="D8" t="str">
            <v>Paramaz Avedisian Building</v>
          </cell>
        </row>
      </sheetData>
      <sheetData sheetId="950">
        <row r="8">
          <cell r="D8" t="str">
            <v>Paramaz Avedisian Building</v>
          </cell>
        </row>
      </sheetData>
      <sheetData sheetId="951">
        <row r="8">
          <cell r="D8" t="str">
            <v>Paramaz Avedisian Building</v>
          </cell>
        </row>
      </sheetData>
      <sheetData sheetId="952">
        <row r="8">
          <cell r="D8" t="str">
            <v>Paramaz Avedisian Building</v>
          </cell>
        </row>
      </sheetData>
      <sheetData sheetId="953">
        <row r="8">
          <cell r="D8" t="str">
            <v>Paramaz Avedisian Building</v>
          </cell>
        </row>
      </sheetData>
      <sheetData sheetId="954">
        <row r="8">
          <cell r="D8" t="str">
            <v>Paramaz Avedisian Building</v>
          </cell>
        </row>
      </sheetData>
      <sheetData sheetId="955">
        <row r="8">
          <cell r="D8" t="str">
            <v>Paramaz Avedisian Building</v>
          </cell>
        </row>
      </sheetData>
      <sheetData sheetId="956">
        <row r="8">
          <cell r="D8" t="str">
            <v>Paramaz Avedisian Building</v>
          </cell>
        </row>
      </sheetData>
      <sheetData sheetId="957">
        <row r="8">
          <cell r="D8" t="str">
            <v>Paramaz Avedisian Building</v>
          </cell>
        </row>
      </sheetData>
      <sheetData sheetId="958">
        <row r="8">
          <cell r="D8" t="str">
            <v>Paramaz Avedisian Building</v>
          </cell>
        </row>
      </sheetData>
      <sheetData sheetId="959">
        <row r="8">
          <cell r="D8" t="str">
            <v>Paramaz Avedisian Building</v>
          </cell>
        </row>
      </sheetData>
      <sheetData sheetId="960">
        <row r="8">
          <cell r="D8" t="str">
            <v>Paramaz Avedisian Building</v>
          </cell>
        </row>
      </sheetData>
      <sheetData sheetId="961">
        <row r="8">
          <cell r="D8" t="str">
            <v>Paramaz Avedisian Building</v>
          </cell>
        </row>
      </sheetData>
      <sheetData sheetId="962">
        <row r="8">
          <cell r="D8" t="str">
            <v>Paramaz Avedisian Building</v>
          </cell>
        </row>
      </sheetData>
      <sheetData sheetId="963">
        <row r="8">
          <cell r="D8" t="str">
            <v>Paramaz Avedisian Building</v>
          </cell>
        </row>
      </sheetData>
      <sheetData sheetId="964">
        <row r="8">
          <cell r="D8" t="str">
            <v>Paramaz Avedisian Building</v>
          </cell>
        </row>
      </sheetData>
      <sheetData sheetId="965">
        <row r="8">
          <cell r="D8" t="str">
            <v>Paramaz Avedisian Building</v>
          </cell>
        </row>
      </sheetData>
      <sheetData sheetId="966">
        <row r="8">
          <cell r="D8" t="str">
            <v>Paramaz Avedisian Building</v>
          </cell>
        </row>
      </sheetData>
      <sheetData sheetId="967">
        <row r="8">
          <cell r="D8" t="str">
            <v>Paramaz Avedisian Building</v>
          </cell>
        </row>
      </sheetData>
      <sheetData sheetId="968">
        <row r="8">
          <cell r="D8" t="str">
            <v>Paramaz Avedisian Building</v>
          </cell>
        </row>
      </sheetData>
      <sheetData sheetId="969">
        <row r="8">
          <cell r="D8" t="str">
            <v>Paramaz Avedisian Building</v>
          </cell>
        </row>
      </sheetData>
      <sheetData sheetId="970">
        <row r="8">
          <cell r="D8" t="str">
            <v>Paramaz Avedisian Building</v>
          </cell>
        </row>
      </sheetData>
      <sheetData sheetId="971">
        <row r="8">
          <cell r="D8" t="str">
            <v>Paramaz Avedisian Building</v>
          </cell>
        </row>
      </sheetData>
      <sheetData sheetId="972">
        <row r="8">
          <cell r="D8" t="str">
            <v>Paramaz Avedisian Building</v>
          </cell>
        </row>
      </sheetData>
      <sheetData sheetId="973">
        <row r="8">
          <cell r="D8" t="str">
            <v>Paramaz Avedisian Building</v>
          </cell>
        </row>
      </sheetData>
      <sheetData sheetId="974">
        <row r="8">
          <cell r="D8" t="str">
            <v>Paramaz Avedisian Building</v>
          </cell>
        </row>
      </sheetData>
      <sheetData sheetId="975">
        <row r="8">
          <cell r="D8" t="str">
            <v>Paramaz Avedisian Building</v>
          </cell>
        </row>
      </sheetData>
      <sheetData sheetId="976">
        <row r="8">
          <cell r="D8" t="str">
            <v>Paramaz Avedisian Building</v>
          </cell>
        </row>
      </sheetData>
      <sheetData sheetId="977">
        <row r="8">
          <cell r="D8" t="str">
            <v>Paramaz Avedisian Building</v>
          </cell>
        </row>
      </sheetData>
      <sheetData sheetId="978">
        <row r="8">
          <cell r="D8" t="str">
            <v>Paramaz Avedisian Building</v>
          </cell>
        </row>
      </sheetData>
      <sheetData sheetId="979">
        <row r="8">
          <cell r="D8" t="str">
            <v>Paramaz Avedisian Building</v>
          </cell>
        </row>
      </sheetData>
      <sheetData sheetId="980">
        <row r="8">
          <cell r="D8" t="str">
            <v>Paramaz Avedisian Building</v>
          </cell>
        </row>
      </sheetData>
      <sheetData sheetId="981">
        <row r="8">
          <cell r="D8" t="str">
            <v>Paramaz Avedisian Building</v>
          </cell>
        </row>
      </sheetData>
      <sheetData sheetId="982">
        <row r="8">
          <cell r="D8" t="str">
            <v>Paramaz Avedisian Building</v>
          </cell>
        </row>
      </sheetData>
      <sheetData sheetId="983">
        <row r="8">
          <cell r="D8" t="str">
            <v>Paramaz Avedisian Building</v>
          </cell>
        </row>
      </sheetData>
      <sheetData sheetId="984">
        <row r="8">
          <cell r="D8" t="str">
            <v>Paramaz Avedisian Building</v>
          </cell>
        </row>
      </sheetData>
      <sheetData sheetId="985">
        <row r="8">
          <cell r="D8" t="str">
            <v>Paramaz Avedisian Building</v>
          </cell>
        </row>
      </sheetData>
      <sheetData sheetId="986">
        <row r="8">
          <cell r="D8" t="str">
            <v>Paramaz Avedisian Building</v>
          </cell>
        </row>
      </sheetData>
      <sheetData sheetId="987">
        <row r="8">
          <cell r="D8" t="str">
            <v>Paramaz Avedisian Building</v>
          </cell>
        </row>
      </sheetData>
      <sheetData sheetId="988">
        <row r="8">
          <cell r="D8" t="str">
            <v>Paramaz Avedisian Building</v>
          </cell>
        </row>
      </sheetData>
      <sheetData sheetId="989">
        <row r="8">
          <cell r="D8" t="str">
            <v>Paramaz Avedisian Building</v>
          </cell>
        </row>
      </sheetData>
      <sheetData sheetId="990">
        <row r="8">
          <cell r="D8" t="str">
            <v>Paramaz Avedisian Building</v>
          </cell>
        </row>
      </sheetData>
      <sheetData sheetId="991">
        <row r="8">
          <cell r="D8" t="str">
            <v>Paramaz Avedisian Building</v>
          </cell>
        </row>
      </sheetData>
      <sheetData sheetId="992">
        <row r="8">
          <cell r="D8" t="str">
            <v>Paramaz Avedisian Building</v>
          </cell>
        </row>
      </sheetData>
      <sheetData sheetId="993">
        <row r="8">
          <cell r="D8" t="str">
            <v>Paramaz Avedisian Building</v>
          </cell>
        </row>
      </sheetData>
      <sheetData sheetId="994">
        <row r="8">
          <cell r="D8" t="str">
            <v>Paramaz Avedisian Building</v>
          </cell>
        </row>
      </sheetData>
      <sheetData sheetId="995">
        <row r="8">
          <cell r="D8" t="str">
            <v>Paramaz Avedisian Building</v>
          </cell>
        </row>
      </sheetData>
      <sheetData sheetId="996">
        <row r="8">
          <cell r="D8" t="str">
            <v>Paramaz Avedisian Building</v>
          </cell>
        </row>
      </sheetData>
      <sheetData sheetId="997">
        <row r="8">
          <cell r="D8" t="str">
            <v>Paramaz Avedisian Building</v>
          </cell>
        </row>
      </sheetData>
      <sheetData sheetId="998">
        <row r="8">
          <cell r="D8" t="str">
            <v>Paramaz Avedisian Building</v>
          </cell>
        </row>
      </sheetData>
      <sheetData sheetId="999">
        <row r="8">
          <cell r="D8" t="str">
            <v>Paramaz Avedisian Building</v>
          </cell>
        </row>
      </sheetData>
      <sheetData sheetId="1000">
        <row r="8">
          <cell r="D8" t="str">
            <v>Paramaz Avedisian Building</v>
          </cell>
        </row>
      </sheetData>
      <sheetData sheetId="1001">
        <row r="8">
          <cell r="D8" t="str">
            <v>Paramaz Avedisian Building</v>
          </cell>
        </row>
      </sheetData>
      <sheetData sheetId="1002">
        <row r="8">
          <cell r="D8" t="str">
            <v>Paramaz Avedisian Building</v>
          </cell>
        </row>
      </sheetData>
      <sheetData sheetId="1003">
        <row r="8">
          <cell r="D8" t="str">
            <v>Paramaz Avedisian Building</v>
          </cell>
        </row>
      </sheetData>
      <sheetData sheetId="1004">
        <row r="8">
          <cell r="D8" t="str">
            <v>Paramaz Avedisian Building</v>
          </cell>
        </row>
      </sheetData>
      <sheetData sheetId="1005">
        <row r="8">
          <cell r="D8" t="str">
            <v>Paramaz Avedisian Building</v>
          </cell>
        </row>
      </sheetData>
      <sheetData sheetId="1006">
        <row r="8">
          <cell r="D8" t="str">
            <v>Paramaz Avedisian Building</v>
          </cell>
        </row>
      </sheetData>
      <sheetData sheetId="1007">
        <row r="8">
          <cell r="D8" t="str">
            <v>Paramaz Avedisian Building</v>
          </cell>
        </row>
      </sheetData>
      <sheetData sheetId="1008">
        <row r="8">
          <cell r="D8" t="str">
            <v>Paramaz Avedisian Building</v>
          </cell>
        </row>
      </sheetData>
      <sheetData sheetId="1009">
        <row r="8">
          <cell r="D8" t="str">
            <v>Paramaz Avedisian Building</v>
          </cell>
        </row>
      </sheetData>
      <sheetData sheetId="1010">
        <row r="8">
          <cell r="D8" t="str">
            <v>Paramaz Avedisian Building</v>
          </cell>
        </row>
      </sheetData>
      <sheetData sheetId="1011">
        <row r="8">
          <cell r="D8" t="str">
            <v>Paramaz Avedisian Building</v>
          </cell>
        </row>
      </sheetData>
      <sheetData sheetId="1012">
        <row r="8">
          <cell r="D8" t="str">
            <v>Paramaz Avedisian Building</v>
          </cell>
        </row>
      </sheetData>
      <sheetData sheetId="1013">
        <row r="8">
          <cell r="D8" t="str">
            <v>Paramaz Avedisian Building</v>
          </cell>
        </row>
      </sheetData>
      <sheetData sheetId="1014">
        <row r="8">
          <cell r="D8" t="str">
            <v>Paramaz Avedisian Building</v>
          </cell>
        </row>
      </sheetData>
      <sheetData sheetId="1015">
        <row r="8">
          <cell r="D8" t="str">
            <v>Paramaz Avedisian Building</v>
          </cell>
        </row>
      </sheetData>
      <sheetData sheetId="1016">
        <row r="8">
          <cell r="D8" t="str">
            <v>Paramaz Avedisian Building</v>
          </cell>
        </row>
      </sheetData>
      <sheetData sheetId="1017">
        <row r="8">
          <cell r="D8" t="str">
            <v>Paramaz Avedisian Building</v>
          </cell>
        </row>
      </sheetData>
      <sheetData sheetId="1018">
        <row r="8">
          <cell r="D8" t="str">
            <v>Paramaz Avedisian Building</v>
          </cell>
        </row>
      </sheetData>
      <sheetData sheetId="1019">
        <row r="8">
          <cell r="D8" t="str">
            <v>Paramaz Avedisian Building</v>
          </cell>
        </row>
      </sheetData>
      <sheetData sheetId="1020">
        <row r="8">
          <cell r="D8" t="str">
            <v>Paramaz Avedisian Building</v>
          </cell>
        </row>
      </sheetData>
      <sheetData sheetId="1021">
        <row r="8">
          <cell r="D8" t="str">
            <v>Paramaz Avedisian Building</v>
          </cell>
        </row>
      </sheetData>
      <sheetData sheetId="1022">
        <row r="8">
          <cell r="D8" t="str">
            <v>Paramaz Avedisian Building</v>
          </cell>
        </row>
      </sheetData>
      <sheetData sheetId="1023">
        <row r="8">
          <cell r="D8" t="str">
            <v>Paramaz Avedisian Building</v>
          </cell>
        </row>
      </sheetData>
      <sheetData sheetId="1024">
        <row r="8">
          <cell r="D8" t="str">
            <v>Paramaz Avedisian Building</v>
          </cell>
        </row>
      </sheetData>
      <sheetData sheetId="1025">
        <row r="8">
          <cell r="D8" t="str">
            <v>Paramaz Avedisian Building</v>
          </cell>
        </row>
      </sheetData>
      <sheetData sheetId="1026">
        <row r="8">
          <cell r="D8" t="str">
            <v>Paramaz Avedisian Building</v>
          </cell>
        </row>
      </sheetData>
      <sheetData sheetId="1027">
        <row r="8">
          <cell r="D8" t="str">
            <v>Paramaz Avedisian Building</v>
          </cell>
        </row>
      </sheetData>
      <sheetData sheetId="1028">
        <row r="8">
          <cell r="D8" t="str">
            <v>Paramaz Avedisian Building</v>
          </cell>
        </row>
      </sheetData>
      <sheetData sheetId="1029">
        <row r="8">
          <cell r="D8" t="str">
            <v>Paramaz Avedisian Building</v>
          </cell>
        </row>
      </sheetData>
      <sheetData sheetId="1030">
        <row r="8">
          <cell r="D8" t="str">
            <v>Paramaz Avedisian Building</v>
          </cell>
        </row>
      </sheetData>
      <sheetData sheetId="1031">
        <row r="8">
          <cell r="D8" t="str">
            <v>Paramaz Avedisian Building</v>
          </cell>
        </row>
      </sheetData>
      <sheetData sheetId="1032">
        <row r="8">
          <cell r="D8" t="str">
            <v>Paramaz Avedisian Building</v>
          </cell>
        </row>
      </sheetData>
      <sheetData sheetId="1033">
        <row r="8">
          <cell r="D8" t="str">
            <v>Paramaz Avedisian Building</v>
          </cell>
        </row>
      </sheetData>
      <sheetData sheetId="1034">
        <row r="8">
          <cell r="D8" t="str">
            <v>Paramaz Avedisian Building</v>
          </cell>
        </row>
      </sheetData>
      <sheetData sheetId="1035">
        <row r="8">
          <cell r="D8" t="str">
            <v>Paramaz Avedisian Building</v>
          </cell>
        </row>
      </sheetData>
      <sheetData sheetId="1036">
        <row r="8">
          <cell r="D8" t="str">
            <v>Paramaz Avedisian Building</v>
          </cell>
        </row>
      </sheetData>
      <sheetData sheetId="1037">
        <row r="8">
          <cell r="D8" t="str">
            <v>Paramaz Avedisian Building</v>
          </cell>
        </row>
      </sheetData>
      <sheetData sheetId="1038">
        <row r="8">
          <cell r="D8" t="str">
            <v>Paramaz Avedisian Building</v>
          </cell>
        </row>
      </sheetData>
      <sheetData sheetId="1039">
        <row r="8">
          <cell r="D8" t="str">
            <v>Paramaz Avedisian Building</v>
          </cell>
        </row>
      </sheetData>
      <sheetData sheetId="1040">
        <row r="8">
          <cell r="D8" t="str">
            <v>Paramaz Avedisian Building</v>
          </cell>
        </row>
      </sheetData>
      <sheetData sheetId="1041">
        <row r="8">
          <cell r="D8" t="str">
            <v>Paramaz Avedisian Building</v>
          </cell>
        </row>
      </sheetData>
      <sheetData sheetId="1042">
        <row r="8">
          <cell r="D8" t="str">
            <v>Paramaz Avedisian Building</v>
          </cell>
        </row>
      </sheetData>
      <sheetData sheetId="1043">
        <row r="8">
          <cell r="D8" t="str">
            <v>Paramaz Avedisian Building</v>
          </cell>
        </row>
      </sheetData>
      <sheetData sheetId="1044">
        <row r="8">
          <cell r="D8" t="str">
            <v>Paramaz Avedisian Building</v>
          </cell>
        </row>
      </sheetData>
      <sheetData sheetId="1045">
        <row r="8">
          <cell r="D8" t="str">
            <v>Paramaz Avedisian Building</v>
          </cell>
        </row>
      </sheetData>
      <sheetData sheetId="1046">
        <row r="8">
          <cell r="D8" t="str">
            <v>Paramaz Avedisian Building</v>
          </cell>
        </row>
      </sheetData>
      <sheetData sheetId="1047">
        <row r="8">
          <cell r="D8" t="str">
            <v>Paramaz Avedisian Building</v>
          </cell>
        </row>
      </sheetData>
      <sheetData sheetId="1048">
        <row r="8">
          <cell r="D8" t="str">
            <v>Paramaz Avedisian Building</v>
          </cell>
        </row>
      </sheetData>
      <sheetData sheetId="1049">
        <row r="8">
          <cell r="D8" t="str">
            <v>Paramaz Avedisian Building</v>
          </cell>
        </row>
      </sheetData>
      <sheetData sheetId="1050">
        <row r="8">
          <cell r="D8" t="str">
            <v>Paramaz Avedisian Building</v>
          </cell>
        </row>
      </sheetData>
      <sheetData sheetId="1051">
        <row r="8">
          <cell r="D8" t="str">
            <v>Paramaz Avedisian Building</v>
          </cell>
        </row>
      </sheetData>
      <sheetData sheetId="1052">
        <row r="8">
          <cell r="D8" t="str">
            <v>Paramaz Avedisian Building</v>
          </cell>
        </row>
      </sheetData>
      <sheetData sheetId="1053">
        <row r="8">
          <cell r="D8" t="str">
            <v>Paramaz Avedisian Building</v>
          </cell>
        </row>
      </sheetData>
      <sheetData sheetId="1054">
        <row r="8">
          <cell r="D8" t="str">
            <v>Paramaz Avedisian Building</v>
          </cell>
        </row>
      </sheetData>
      <sheetData sheetId="1055" refreshError="1"/>
      <sheetData sheetId="1056">
        <row r="8">
          <cell r="D8" t="str">
            <v>Paramaz Avedisian Building</v>
          </cell>
        </row>
      </sheetData>
      <sheetData sheetId="1057">
        <row r="8">
          <cell r="D8" t="str">
            <v>Paramaz Avedisian Building</v>
          </cell>
        </row>
      </sheetData>
      <sheetData sheetId="1058">
        <row r="8">
          <cell r="D8" t="str">
            <v>Paramaz Avedisian Building</v>
          </cell>
        </row>
      </sheetData>
      <sheetData sheetId="1059">
        <row r="8">
          <cell r="D8" t="str">
            <v>Paramaz Avedisian Building</v>
          </cell>
        </row>
      </sheetData>
      <sheetData sheetId="1060">
        <row r="8">
          <cell r="D8" t="str">
            <v>Paramaz Avedisian Building</v>
          </cell>
        </row>
      </sheetData>
      <sheetData sheetId="1061">
        <row r="8">
          <cell r="D8" t="str">
            <v>Paramaz Avedisian Building</v>
          </cell>
        </row>
      </sheetData>
      <sheetData sheetId="1062">
        <row r="8">
          <cell r="D8" t="str">
            <v>Paramaz Avedisian Building</v>
          </cell>
        </row>
      </sheetData>
      <sheetData sheetId="1063">
        <row r="8">
          <cell r="D8" t="str">
            <v>Paramaz Avedisian Building</v>
          </cell>
        </row>
      </sheetData>
      <sheetData sheetId="1064">
        <row r="8">
          <cell r="D8" t="str">
            <v>Paramaz Avedisian Building</v>
          </cell>
        </row>
      </sheetData>
      <sheetData sheetId="1065">
        <row r="8">
          <cell r="D8" t="str">
            <v>Paramaz Avedisian Building</v>
          </cell>
        </row>
      </sheetData>
      <sheetData sheetId="1066">
        <row r="8">
          <cell r="D8" t="str">
            <v>Paramaz Avedisian Building</v>
          </cell>
        </row>
      </sheetData>
      <sheetData sheetId="1067">
        <row r="8">
          <cell r="D8" t="str">
            <v>Paramaz Avedisian Building</v>
          </cell>
        </row>
      </sheetData>
      <sheetData sheetId="1068">
        <row r="8">
          <cell r="D8" t="str">
            <v>Paramaz Avedisian Building</v>
          </cell>
        </row>
      </sheetData>
      <sheetData sheetId="1069">
        <row r="8">
          <cell r="D8" t="str">
            <v>Paramaz Avedisian Building</v>
          </cell>
        </row>
      </sheetData>
      <sheetData sheetId="1070">
        <row r="8">
          <cell r="D8" t="str">
            <v>Paramaz Avedisian Building</v>
          </cell>
        </row>
      </sheetData>
      <sheetData sheetId="1071">
        <row r="8">
          <cell r="D8" t="str">
            <v>Paramaz Avedisian Building</v>
          </cell>
        </row>
      </sheetData>
      <sheetData sheetId="1072">
        <row r="8">
          <cell r="D8" t="str">
            <v>Paramaz Avedisian Building</v>
          </cell>
        </row>
      </sheetData>
      <sheetData sheetId="1073">
        <row r="8">
          <cell r="D8" t="str">
            <v>Paramaz Avedisian Building</v>
          </cell>
        </row>
      </sheetData>
      <sheetData sheetId="1074">
        <row r="8">
          <cell r="D8" t="str">
            <v>Paramaz Avedisian Building</v>
          </cell>
        </row>
      </sheetData>
      <sheetData sheetId="1075">
        <row r="8">
          <cell r="D8" t="str">
            <v>Paramaz Avedisian Building</v>
          </cell>
        </row>
      </sheetData>
      <sheetData sheetId="1076">
        <row r="8">
          <cell r="D8" t="str">
            <v>Paramaz Avedisian Building</v>
          </cell>
        </row>
      </sheetData>
      <sheetData sheetId="1077">
        <row r="8">
          <cell r="D8" t="str">
            <v>Paramaz Avedisian Building</v>
          </cell>
        </row>
      </sheetData>
      <sheetData sheetId="1078">
        <row r="8">
          <cell r="D8" t="str">
            <v>Paramaz Avedisian Building</v>
          </cell>
        </row>
      </sheetData>
      <sheetData sheetId="1079">
        <row r="8">
          <cell r="D8" t="str">
            <v>Paramaz Avedisian Building</v>
          </cell>
        </row>
      </sheetData>
      <sheetData sheetId="1080">
        <row r="8">
          <cell r="D8" t="str">
            <v>Paramaz Avedisian Building</v>
          </cell>
        </row>
      </sheetData>
      <sheetData sheetId="1081">
        <row r="8">
          <cell r="D8" t="str">
            <v>Paramaz Avedisian Building</v>
          </cell>
        </row>
      </sheetData>
      <sheetData sheetId="1082">
        <row r="8">
          <cell r="D8" t="str">
            <v>Paramaz Avedisian Building</v>
          </cell>
        </row>
      </sheetData>
      <sheetData sheetId="1083">
        <row r="8">
          <cell r="D8" t="str">
            <v>Paramaz Avedisian Building</v>
          </cell>
        </row>
      </sheetData>
      <sheetData sheetId="1084">
        <row r="8">
          <cell r="D8" t="str">
            <v>Paramaz Avedisian Building</v>
          </cell>
        </row>
      </sheetData>
      <sheetData sheetId="1085">
        <row r="8">
          <cell r="D8" t="str">
            <v>Paramaz Avedisian Building</v>
          </cell>
        </row>
      </sheetData>
      <sheetData sheetId="1086">
        <row r="8">
          <cell r="D8" t="str">
            <v>Paramaz Avedisian Building</v>
          </cell>
        </row>
      </sheetData>
      <sheetData sheetId="1087">
        <row r="8">
          <cell r="D8" t="str">
            <v>Paramaz Avedisian Building</v>
          </cell>
        </row>
      </sheetData>
      <sheetData sheetId="1088">
        <row r="8">
          <cell r="D8" t="str">
            <v>Paramaz Avedisian Building</v>
          </cell>
        </row>
      </sheetData>
      <sheetData sheetId="1089">
        <row r="8">
          <cell r="D8" t="str">
            <v>Paramaz Avedisian Building</v>
          </cell>
        </row>
      </sheetData>
      <sheetData sheetId="1090">
        <row r="8">
          <cell r="D8" t="str">
            <v>Paramaz Avedisian Building</v>
          </cell>
        </row>
      </sheetData>
      <sheetData sheetId="1091">
        <row r="8">
          <cell r="D8" t="str">
            <v>Paramaz Avedisian Building</v>
          </cell>
        </row>
      </sheetData>
      <sheetData sheetId="1092">
        <row r="8">
          <cell r="D8" t="str">
            <v>Paramaz Avedisian Building</v>
          </cell>
        </row>
      </sheetData>
      <sheetData sheetId="1093">
        <row r="8">
          <cell r="D8" t="str">
            <v>Paramaz Avedisian Building</v>
          </cell>
        </row>
      </sheetData>
      <sheetData sheetId="1094">
        <row r="8">
          <cell r="D8" t="str">
            <v>Paramaz Avedisian Building</v>
          </cell>
        </row>
      </sheetData>
      <sheetData sheetId="1095">
        <row r="8">
          <cell r="D8" t="str">
            <v>Paramaz Avedisian Building</v>
          </cell>
        </row>
      </sheetData>
      <sheetData sheetId="1096">
        <row r="8">
          <cell r="D8" t="str">
            <v>Paramaz Avedisian Building</v>
          </cell>
        </row>
      </sheetData>
      <sheetData sheetId="1097">
        <row r="8">
          <cell r="D8" t="str">
            <v>Paramaz Avedisian Building</v>
          </cell>
        </row>
      </sheetData>
      <sheetData sheetId="1098">
        <row r="8">
          <cell r="D8" t="str">
            <v>Paramaz Avedisian Building</v>
          </cell>
        </row>
      </sheetData>
      <sheetData sheetId="1099">
        <row r="8">
          <cell r="D8" t="str">
            <v>Paramaz Avedisian Building</v>
          </cell>
        </row>
      </sheetData>
      <sheetData sheetId="1100">
        <row r="8">
          <cell r="D8" t="str">
            <v>Paramaz Avedisian Building</v>
          </cell>
        </row>
      </sheetData>
      <sheetData sheetId="1101">
        <row r="8">
          <cell r="D8" t="str">
            <v>Paramaz Avedisian Building</v>
          </cell>
        </row>
      </sheetData>
      <sheetData sheetId="1102">
        <row r="8">
          <cell r="D8" t="str">
            <v>Paramaz Avedisian Building</v>
          </cell>
        </row>
      </sheetData>
      <sheetData sheetId="1103">
        <row r="8">
          <cell r="D8" t="str">
            <v>Paramaz Avedisian Building</v>
          </cell>
        </row>
      </sheetData>
      <sheetData sheetId="1104">
        <row r="8">
          <cell r="D8" t="str">
            <v>Paramaz Avedisian Building</v>
          </cell>
        </row>
      </sheetData>
      <sheetData sheetId="1105">
        <row r="8">
          <cell r="D8" t="str">
            <v>Paramaz Avedisian Building</v>
          </cell>
        </row>
      </sheetData>
      <sheetData sheetId="1106">
        <row r="8">
          <cell r="D8" t="str">
            <v>Paramaz Avedisian Building</v>
          </cell>
        </row>
      </sheetData>
      <sheetData sheetId="1107">
        <row r="8">
          <cell r="D8" t="str">
            <v>Paramaz Avedisian Building</v>
          </cell>
        </row>
      </sheetData>
      <sheetData sheetId="1108">
        <row r="8">
          <cell r="D8" t="str">
            <v>Paramaz Avedisian Building</v>
          </cell>
        </row>
      </sheetData>
      <sheetData sheetId="1109">
        <row r="8">
          <cell r="D8" t="str">
            <v>Paramaz Avedisian Building</v>
          </cell>
        </row>
      </sheetData>
      <sheetData sheetId="1110">
        <row r="8">
          <cell r="D8" t="str">
            <v>Paramaz Avedisian Building</v>
          </cell>
        </row>
      </sheetData>
      <sheetData sheetId="1111">
        <row r="8">
          <cell r="D8" t="str">
            <v>Paramaz Avedisian Building</v>
          </cell>
        </row>
      </sheetData>
      <sheetData sheetId="1112">
        <row r="8">
          <cell r="D8" t="str">
            <v>Paramaz Avedisian Building</v>
          </cell>
        </row>
      </sheetData>
      <sheetData sheetId="1113">
        <row r="8">
          <cell r="D8" t="str">
            <v>Paramaz Avedisian Building</v>
          </cell>
        </row>
      </sheetData>
      <sheetData sheetId="1114">
        <row r="8">
          <cell r="D8" t="str">
            <v>Paramaz Avedisian Building</v>
          </cell>
        </row>
      </sheetData>
      <sheetData sheetId="1115">
        <row r="8">
          <cell r="D8" t="str">
            <v>Paramaz Avedisian Building</v>
          </cell>
        </row>
      </sheetData>
      <sheetData sheetId="1116">
        <row r="8">
          <cell r="D8" t="str">
            <v>Paramaz Avedisian Building</v>
          </cell>
        </row>
      </sheetData>
      <sheetData sheetId="1117">
        <row r="8">
          <cell r="D8" t="str">
            <v>Paramaz Avedisian Building</v>
          </cell>
        </row>
      </sheetData>
      <sheetData sheetId="1118">
        <row r="8">
          <cell r="D8" t="str">
            <v>Paramaz Avedisian Building</v>
          </cell>
        </row>
      </sheetData>
      <sheetData sheetId="1119">
        <row r="8">
          <cell r="D8" t="str">
            <v>Paramaz Avedisian Building</v>
          </cell>
        </row>
      </sheetData>
      <sheetData sheetId="1120">
        <row r="8">
          <cell r="D8" t="str">
            <v>Paramaz Avedisian Building</v>
          </cell>
        </row>
      </sheetData>
      <sheetData sheetId="1121">
        <row r="8">
          <cell r="D8" t="str">
            <v>Paramaz Avedisian Building</v>
          </cell>
        </row>
      </sheetData>
      <sheetData sheetId="1122">
        <row r="8">
          <cell r="D8" t="str">
            <v>Paramaz Avedisian Building</v>
          </cell>
        </row>
      </sheetData>
      <sheetData sheetId="1123">
        <row r="8">
          <cell r="D8" t="str">
            <v>Paramaz Avedisian Building</v>
          </cell>
        </row>
      </sheetData>
      <sheetData sheetId="1124">
        <row r="8">
          <cell r="D8" t="str">
            <v>Paramaz Avedisian Building</v>
          </cell>
        </row>
      </sheetData>
      <sheetData sheetId="1125">
        <row r="8">
          <cell r="D8" t="str">
            <v>Paramaz Avedisian Building</v>
          </cell>
        </row>
      </sheetData>
      <sheetData sheetId="1126">
        <row r="8">
          <cell r="D8" t="str">
            <v>Paramaz Avedisian Building</v>
          </cell>
        </row>
      </sheetData>
      <sheetData sheetId="1127">
        <row r="8">
          <cell r="D8" t="str">
            <v>Paramaz Avedisian Building</v>
          </cell>
        </row>
      </sheetData>
      <sheetData sheetId="1128">
        <row r="8">
          <cell r="D8" t="str">
            <v>Paramaz Avedisian Building</v>
          </cell>
        </row>
      </sheetData>
      <sheetData sheetId="1129">
        <row r="8">
          <cell r="D8" t="str">
            <v>Paramaz Avedisian Building</v>
          </cell>
        </row>
      </sheetData>
      <sheetData sheetId="1130">
        <row r="8">
          <cell r="D8" t="str">
            <v>Paramaz Avedisian Building</v>
          </cell>
        </row>
      </sheetData>
      <sheetData sheetId="1131">
        <row r="8">
          <cell r="D8" t="str">
            <v>Paramaz Avedisian Building</v>
          </cell>
        </row>
      </sheetData>
      <sheetData sheetId="1132">
        <row r="8">
          <cell r="D8" t="str">
            <v>Paramaz Avedisian Building</v>
          </cell>
        </row>
      </sheetData>
      <sheetData sheetId="1133">
        <row r="8">
          <cell r="D8" t="str">
            <v>Paramaz Avedisian Building</v>
          </cell>
        </row>
      </sheetData>
      <sheetData sheetId="1134">
        <row r="8">
          <cell r="D8" t="str">
            <v>Paramaz Avedisian Building</v>
          </cell>
        </row>
      </sheetData>
      <sheetData sheetId="1135">
        <row r="8">
          <cell r="D8" t="str">
            <v>Paramaz Avedisian Building</v>
          </cell>
        </row>
      </sheetData>
      <sheetData sheetId="1136">
        <row r="8">
          <cell r="D8" t="str">
            <v>Paramaz Avedisian Building</v>
          </cell>
        </row>
      </sheetData>
      <sheetData sheetId="1137">
        <row r="8">
          <cell r="D8" t="str">
            <v>Paramaz Avedisian Building</v>
          </cell>
        </row>
      </sheetData>
      <sheetData sheetId="1138">
        <row r="8">
          <cell r="D8" t="str">
            <v>Paramaz Avedisian Building</v>
          </cell>
        </row>
      </sheetData>
      <sheetData sheetId="1139">
        <row r="8">
          <cell r="D8" t="str">
            <v>Paramaz Avedisian Building</v>
          </cell>
        </row>
      </sheetData>
      <sheetData sheetId="1140">
        <row r="8">
          <cell r="D8" t="str">
            <v>Paramaz Avedisian Building</v>
          </cell>
        </row>
      </sheetData>
      <sheetData sheetId="1141">
        <row r="8">
          <cell r="D8" t="str">
            <v>Paramaz Avedisian Building</v>
          </cell>
        </row>
      </sheetData>
      <sheetData sheetId="1142">
        <row r="8">
          <cell r="D8" t="str">
            <v>Paramaz Avedisian Building</v>
          </cell>
        </row>
      </sheetData>
      <sheetData sheetId="1143">
        <row r="8">
          <cell r="D8" t="str">
            <v>Paramaz Avedisian Building</v>
          </cell>
        </row>
      </sheetData>
      <sheetData sheetId="1144">
        <row r="8">
          <cell r="D8" t="str">
            <v>Paramaz Avedisian Building</v>
          </cell>
        </row>
      </sheetData>
      <sheetData sheetId="1145">
        <row r="8">
          <cell r="D8" t="str">
            <v>Paramaz Avedisian Building</v>
          </cell>
        </row>
      </sheetData>
      <sheetData sheetId="1146">
        <row r="8">
          <cell r="D8" t="str">
            <v>Paramaz Avedisian Building</v>
          </cell>
        </row>
      </sheetData>
      <sheetData sheetId="1147">
        <row r="8">
          <cell r="D8" t="str">
            <v>Paramaz Avedisian Building</v>
          </cell>
        </row>
      </sheetData>
      <sheetData sheetId="1148">
        <row r="8">
          <cell r="D8" t="str">
            <v>Paramaz Avedisian Building</v>
          </cell>
        </row>
      </sheetData>
      <sheetData sheetId="1149">
        <row r="8">
          <cell r="D8" t="str">
            <v>Paramaz Avedisian Building</v>
          </cell>
        </row>
      </sheetData>
      <sheetData sheetId="1150">
        <row r="8">
          <cell r="D8" t="str">
            <v>Paramaz Avedisian Building</v>
          </cell>
        </row>
      </sheetData>
      <sheetData sheetId="1151">
        <row r="8">
          <cell r="D8" t="str">
            <v>Paramaz Avedisian Building</v>
          </cell>
        </row>
      </sheetData>
      <sheetData sheetId="1152">
        <row r="8">
          <cell r="D8" t="str">
            <v>Paramaz Avedisian Building</v>
          </cell>
        </row>
      </sheetData>
      <sheetData sheetId="1153">
        <row r="8">
          <cell r="D8" t="str">
            <v>Paramaz Avedisian Building</v>
          </cell>
        </row>
      </sheetData>
      <sheetData sheetId="1154">
        <row r="8">
          <cell r="D8" t="str">
            <v>Paramaz Avedisian Building</v>
          </cell>
        </row>
      </sheetData>
      <sheetData sheetId="1155">
        <row r="8">
          <cell r="D8" t="str">
            <v>Paramaz Avedisian Building</v>
          </cell>
        </row>
      </sheetData>
      <sheetData sheetId="1156">
        <row r="8">
          <cell r="D8" t="str">
            <v>Paramaz Avedisian Building</v>
          </cell>
        </row>
      </sheetData>
      <sheetData sheetId="1157">
        <row r="8">
          <cell r="D8" t="str">
            <v>Paramaz Avedisian Building</v>
          </cell>
        </row>
      </sheetData>
      <sheetData sheetId="1158">
        <row r="8">
          <cell r="D8" t="str">
            <v>Paramaz Avedisian Building</v>
          </cell>
        </row>
      </sheetData>
      <sheetData sheetId="1159">
        <row r="8">
          <cell r="D8" t="str">
            <v>Paramaz Avedisian Building</v>
          </cell>
        </row>
      </sheetData>
      <sheetData sheetId="1160">
        <row r="8">
          <cell r="D8" t="str">
            <v>Paramaz Avedisian Building</v>
          </cell>
        </row>
      </sheetData>
      <sheetData sheetId="1161">
        <row r="8">
          <cell r="D8" t="str">
            <v>Paramaz Avedisian Building</v>
          </cell>
        </row>
      </sheetData>
      <sheetData sheetId="1162">
        <row r="8">
          <cell r="D8" t="str">
            <v>Paramaz Avedisian Building</v>
          </cell>
        </row>
      </sheetData>
      <sheetData sheetId="1163">
        <row r="8">
          <cell r="D8" t="str">
            <v>Paramaz Avedisian Building</v>
          </cell>
        </row>
      </sheetData>
      <sheetData sheetId="1164">
        <row r="8">
          <cell r="D8" t="str">
            <v>Paramaz Avedisian Building</v>
          </cell>
        </row>
      </sheetData>
      <sheetData sheetId="1165">
        <row r="8">
          <cell r="D8" t="str">
            <v>Paramaz Avedisian Building</v>
          </cell>
        </row>
      </sheetData>
      <sheetData sheetId="1166">
        <row r="8">
          <cell r="D8" t="str">
            <v>Paramaz Avedisian Building</v>
          </cell>
        </row>
      </sheetData>
      <sheetData sheetId="1167">
        <row r="8">
          <cell r="D8" t="str">
            <v>Paramaz Avedisian Building</v>
          </cell>
        </row>
      </sheetData>
      <sheetData sheetId="1168">
        <row r="8">
          <cell r="D8" t="str">
            <v>Paramaz Avedisian Building</v>
          </cell>
        </row>
      </sheetData>
      <sheetData sheetId="1169">
        <row r="8">
          <cell r="D8" t="str">
            <v>Paramaz Avedisian Building</v>
          </cell>
        </row>
      </sheetData>
      <sheetData sheetId="1170">
        <row r="8">
          <cell r="D8" t="str">
            <v>Paramaz Avedisian Building</v>
          </cell>
        </row>
      </sheetData>
      <sheetData sheetId="1171">
        <row r="8">
          <cell r="D8" t="str">
            <v>Paramaz Avedisian Building</v>
          </cell>
        </row>
      </sheetData>
      <sheetData sheetId="1172">
        <row r="8">
          <cell r="D8" t="str">
            <v>Paramaz Avedisian Building</v>
          </cell>
        </row>
      </sheetData>
      <sheetData sheetId="1173">
        <row r="8">
          <cell r="D8" t="str">
            <v>Paramaz Avedisian Building</v>
          </cell>
        </row>
      </sheetData>
      <sheetData sheetId="1174">
        <row r="8">
          <cell r="D8" t="str">
            <v>Paramaz Avedisian Building</v>
          </cell>
        </row>
      </sheetData>
      <sheetData sheetId="1175">
        <row r="8">
          <cell r="D8" t="str">
            <v>Paramaz Avedisian Building</v>
          </cell>
        </row>
      </sheetData>
      <sheetData sheetId="1176">
        <row r="8">
          <cell r="D8" t="str">
            <v>Paramaz Avedisian Building</v>
          </cell>
        </row>
      </sheetData>
      <sheetData sheetId="1177">
        <row r="8">
          <cell r="D8" t="str">
            <v>Paramaz Avedisian Building</v>
          </cell>
        </row>
      </sheetData>
      <sheetData sheetId="1178">
        <row r="8">
          <cell r="D8" t="str">
            <v>Paramaz Avedisian Building</v>
          </cell>
        </row>
      </sheetData>
      <sheetData sheetId="1179">
        <row r="8">
          <cell r="D8" t="str">
            <v>Paramaz Avedisian Building</v>
          </cell>
        </row>
      </sheetData>
      <sheetData sheetId="1180">
        <row r="8">
          <cell r="D8" t="str">
            <v>Paramaz Avedisian Building</v>
          </cell>
        </row>
      </sheetData>
      <sheetData sheetId="1181">
        <row r="8">
          <cell r="D8" t="str">
            <v>Paramaz Avedisian Building</v>
          </cell>
        </row>
      </sheetData>
      <sheetData sheetId="1182">
        <row r="8">
          <cell r="D8" t="str">
            <v>Paramaz Avedisian Building</v>
          </cell>
        </row>
      </sheetData>
      <sheetData sheetId="1183">
        <row r="8">
          <cell r="D8" t="str">
            <v>Paramaz Avedisian Building</v>
          </cell>
        </row>
      </sheetData>
      <sheetData sheetId="1184">
        <row r="8">
          <cell r="D8" t="str">
            <v>Paramaz Avedisian Building</v>
          </cell>
        </row>
      </sheetData>
      <sheetData sheetId="1185">
        <row r="8">
          <cell r="D8" t="str">
            <v>Paramaz Avedisian Building</v>
          </cell>
        </row>
      </sheetData>
      <sheetData sheetId="1186">
        <row r="8">
          <cell r="D8" t="str">
            <v>Paramaz Avedisian Building</v>
          </cell>
        </row>
      </sheetData>
      <sheetData sheetId="1187">
        <row r="8">
          <cell r="D8" t="str">
            <v>Paramaz Avedisian Building</v>
          </cell>
        </row>
      </sheetData>
      <sheetData sheetId="1188">
        <row r="8">
          <cell r="D8" t="str">
            <v>Paramaz Avedisian Building</v>
          </cell>
        </row>
      </sheetData>
      <sheetData sheetId="1189">
        <row r="8">
          <cell r="D8" t="str">
            <v>Paramaz Avedisian Building</v>
          </cell>
        </row>
      </sheetData>
      <sheetData sheetId="1190">
        <row r="8">
          <cell r="D8" t="str">
            <v>Paramaz Avedisian Building</v>
          </cell>
        </row>
      </sheetData>
      <sheetData sheetId="1191">
        <row r="8">
          <cell r="D8" t="str">
            <v>Paramaz Avedisian Building</v>
          </cell>
        </row>
      </sheetData>
      <sheetData sheetId="1192">
        <row r="8">
          <cell r="D8" t="str">
            <v>Paramaz Avedisian Building</v>
          </cell>
        </row>
      </sheetData>
      <sheetData sheetId="1193">
        <row r="8">
          <cell r="D8" t="str">
            <v>Paramaz Avedisian Building</v>
          </cell>
        </row>
      </sheetData>
      <sheetData sheetId="1194">
        <row r="8">
          <cell r="D8" t="str">
            <v>Paramaz Avedisian Building</v>
          </cell>
        </row>
      </sheetData>
      <sheetData sheetId="1195">
        <row r="8">
          <cell r="D8" t="str">
            <v>Paramaz Avedisian Building</v>
          </cell>
        </row>
      </sheetData>
      <sheetData sheetId="1196">
        <row r="8">
          <cell r="D8" t="str">
            <v>Paramaz Avedisian Building</v>
          </cell>
        </row>
      </sheetData>
      <sheetData sheetId="1197">
        <row r="8">
          <cell r="D8" t="str">
            <v>Paramaz Avedisian Building</v>
          </cell>
        </row>
      </sheetData>
      <sheetData sheetId="1198">
        <row r="8">
          <cell r="D8" t="str">
            <v>Paramaz Avedisian Building</v>
          </cell>
        </row>
      </sheetData>
      <sheetData sheetId="1199">
        <row r="8">
          <cell r="D8" t="str">
            <v>Paramaz Avedisian Building</v>
          </cell>
        </row>
      </sheetData>
      <sheetData sheetId="1200">
        <row r="8">
          <cell r="D8" t="str">
            <v>Paramaz Avedisian Building</v>
          </cell>
        </row>
      </sheetData>
      <sheetData sheetId="1201">
        <row r="8">
          <cell r="D8" t="str">
            <v>Paramaz Avedisian Building</v>
          </cell>
        </row>
      </sheetData>
      <sheetData sheetId="1202">
        <row r="8">
          <cell r="D8" t="str">
            <v>Paramaz Avedisian Building</v>
          </cell>
        </row>
      </sheetData>
      <sheetData sheetId="1203">
        <row r="8">
          <cell r="D8" t="str">
            <v>Paramaz Avedisian Building</v>
          </cell>
        </row>
      </sheetData>
      <sheetData sheetId="1204">
        <row r="8">
          <cell r="D8" t="str">
            <v>Paramaz Avedisian Building</v>
          </cell>
        </row>
      </sheetData>
      <sheetData sheetId="1205">
        <row r="8">
          <cell r="D8" t="str">
            <v>Paramaz Avedisian Building</v>
          </cell>
        </row>
      </sheetData>
      <sheetData sheetId="1206">
        <row r="8">
          <cell r="D8" t="str">
            <v>Paramaz Avedisian Building</v>
          </cell>
        </row>
      </sheetData>
      <sheetData sheetId="1207">
        <row r="8">
          <cell r="D8" t="str">
            <v>Paramaz Avedisian Building</v>
          </cell>
        </row>
      </sheetData>
      <sheetData sheetId="1208">
        <row r="8">
          <cell r="D8" t="str">
            <v>Paramaz Avedisian Building</v>
          </cell>
        </row>
      </sheetData>
      <sheetData sheetId="1209">
        <row r="8">
          <cell r="D8" t="str">
            <v>Paramaz Avedisian Building</v>
          </cell>
        </row>
      </sheetData>
      <sheetData sheetId="1210">
        <row r="8">
          <cell r="D8" t="str">
            <v>Paramaz Avedisian Building</v>
          </cell>
        </row>
      </sheetData>
      <sheetData sheetId="1211">
        <row r="8">
          <cell r="D8" t="str">
            <v>Paramaz Avedisian Building</v>
          </cell>
        </row>
      </sheetData>
      <sheetData sheetId="1212">
        <row r="8">
          <cell r="D8" t="str">
            <v>Paramaz Avedisian Building</v>
          </cell>
        </row>
      </sheetData>
      <sheetData sheetId="1213">
        <row r="8">
          <cell r="D8" t="str">
            <v>Paramaz Avedisian Building</v>
          </cell>
        </row>
      </sheetData>
      <sheetData sheetId="1214">
        <row r="8">
          <cell r="D8" t="str">
            <v>Paramaz Avedisian Building</v>
          </cell>
        </row>
      </sheetData>
      <sheetData sheetId="1215">
        <row r="8">
          <cell r="D8" t="str">
            <v>Paramaz Avedisian Building</v>
          </cell>
        </row>
      </sheetData>
      <sheetData sheetId="1216">
        <row r="8">
          <cell r="D8" t="str">
            <v>Paramaz Avedisian Building</v>
          </cell>
        </row>
      </sheetData>
      <sheetData sheetId="1217">
        <row r="8">
          <cell r="D8" t="str">
            <v>Paramaz Avedisian Building</v>
          </cell>
        </row>
      </sheetData>
      <sheetData sheetId="1218">
        <row r="8">
          <cell r="D8" t="str">
            <v>Paramaz Avedisian Building</v>
          </cell>
        </row>
      </sheetData>
      <sheetData sheetId="1219">
        <row r="8">
          <cell r="D8" t="str">
            <v>Paramaz Avedisian Building</v>
          </cell>
        </row>
      </sheetData>
      <sheetData sheetId="1220">
        <row r="8">
          <cell r="D8" t="str">
            <v>Paramaz Avedisian Building</v>
          </cell>
        </row>
      </sheetData>
      <sheetData sheetId="1221">
        <row r="8">
          <cell r="D8" t="str">
            <v>Paramaz Avedisian Building</v>
          </cell>
        </row>
      </sheetData>
      <sheetData sheetId="1222">
        <row r="8">
          <cell r="D8" t="str">
            <v>Paramaz Avedisian Building</v>
          </cell>
        </row>
      </sheetData>
      <sheetData sheetId="1223">
        <row r="8">
          <cell r="D8" t="str">
            <v>Paramaz Avedisian Building</v>
          </cell>
        </row>
      </sheetData>
      <sheetData sheetId="1224">
        <row r="8">
          <cell r="D8" t="str">
            <v>Paramaz Avedisian Building</v>
          </cell>
        </row>
      </sheetData>
      <sheetData sheetId="1225">
        <row r="8">
          <cell r="D8" t="str">
            <v>Paramaz Avedisian Building</v>
          </cell>
        </row>
      </sheetData>
      <sheetData sheetId="1226">
        <row r="8">
          <cell r="D8" t="str">
            <v>Paramaz Avedisian Building</v>
          </cell>
        </row>
      </sheetData>
      <sheetData sheetId="1227">
        <row r="8">
          <cell r="D8" t="str">
            <v>Paramaz Avedisian Building</v>
          </cell>
        </row>
      </sheetData>
      <sheetData sheetId="1228">
        <row r="8">
          <cell r="D8" t="str">
            <v>Paramaz Avedisian Building</v>
          </cell>
        </row>
      </sheetData>
      <sheetData sheetId="1229">
        <row r="8">
          <cell r="D8" t="str">
            <v>Paramaz Avedisian Building</v>
          </cell>
        </row>
      </sheetData>
      <sheetData sheetId="1230">
        <row r="8">
          <cell r="D8" t="str">
            <v>Paramaz Avedisian Building</v>
          </cell>
        </row>
      </sheetData>
      <sheetData sheetId="1231">
        <row r="8">
          <cell r="D8" t="str">
            <v>Paramaz Avedisian Building</v>
          </cell>
        </row>
      </sheetData>
      <sheetData sheetId="1232">
        <row r="8">
          <cell r="D8" t="str">
            <v>Paramaz Avedisian Building</v>
          </cell>
        </row>
      </sheetData>
      <sheetData sheetId="1233">
        <row r="8">
          <cell r="D8" t="str">
            <v>Paramaz Avedisian Building</v>
          </cell>
        </row>
      </sheetData>
      <sheetData sheetId="1234">
        <row r="8">
          <cell r="D8" t="str">
            <v>Paramaz Avedisian Building</v>
          </cell>
        </row>
      </sheetData>
      <sheetData sheetId="1235">
        <row r="8">
          <cell r="D8" t="str">
            <v>Paramaz Avedisian Building</v>
          </cell>
        </row>
      </sheetData>
      <sheetData sheetId="1236">
        <row r="8">
          <cell r="D8" t="str">
            <v>Paramaz Avedisian Building</v>
          </cell>
        </row>
      </sheetData>
      <sheetData sheetId="1237">
        <row r="8">
          <cell r="D8" t="str">
            <v>Paramaz Avedisian Building</v>
          </cell>
        </row>
      </sheetData>
      <sheetData sheetId="1238">
        <row r="8">
          <cell r="D8" t="str">
            <v>Paramaz Avedisian Building</v>
          </cell>
        </row>
      </sheetData>
      <sheetData sheetId="1239">
        <row r="8">
          <cell r="D8" t="str">
            <v>Paramaz Avedisian Building</v>
          </cell>
        </row>
      </sheetData>
      <sheetData sheetId="1240">
        <row r="8">
          <cell r="D8" t="str">
            <v>Paramaz Avedisian Building</v>
          </cell>
        </row>
      </sheetData>
      <sheetData sheetId="1241">
        <row r="8">
          <cell r="D8" t="str">
            <v>Paramaz Avedisian Building</v>
          </cell>
        </row>
      </sheetData>
      <sheetData sheetId="1242">
        <row r="8">
          <cell r="D8" t="str">
            <v>Paramaz Avedisian Building</v>
          </cell>
        </row>
      </sheetData>
      <sheetData sheetId="1243">
        <row r="8">
          <cell r="D8" t="str">
            <v>Paramaz Avedisian Building</v>
          </cell>
        </row>
      </sheetData>
      <sheetData sheetId="1244">
        <row r="8">
          <cell r="D8" t="str">
            <v>Paramaz Avedisian Building</v>
          </cell>
        </row>
      </sheetData>
      <sheetData sheetId="1245">
        <row r="8">
          <cell r="D8" t="str">
            <v>Paramaz Avedisian Building</v>
          </cell>
        </row>
      </sheetData>
      <sheetData sheetId="1246">
        <row r="8">
          <cell r="D8" t="str">
            <v>Paramaz Avedisian Building</v>
          </cell>
        </row>
      </sheetData>
      <sheetData sheetId="1247">
        <row r="8">
          <cell r="D8" t="str">
            <v>Paramaz Avedisian Building</v>
          </cell>
        </row>
      </sheetData>
      <sheetData sheetId="1248">
        <row r="8">
          <cell r="D8" t="str">
            <v>Paramaz Avedisian Building</v>
          </cell>
        </row>
      </sheetData>
      <sheetData sheetId="1249">
        <row r="8">
          <cell r="D8" t="str">
            <v>Paramaz Avedisian Building</v>
          </cell>
        </row>
      </sheetData>
      <sheetData sheetId="1250">
        <row r="8">
          <cell r="D8" t="str">
            <v>Paramaz Avedisian Building</v>
          </cell>
        </row>
      </sheetData>
      <sheetData sheetId="1251">
        <row r="8">
          <cell r="D8" t="str">
            <v>Paramaz Avedisian Building</v>
          </cell>
        </row>
      </sheetData>
      <sheetData sheetId="1252">
        <row r="8">
          <cell r="D8" t="str">
            <v>Paramaz Avedisian Building</v>
          </cell>
        </row>
      </sheetData>
      <sheetData sheetId="1253">
        <row r="8">
          <cell r="D8" t="str">
            <v>Paramaz Avedisian Building</v>
          </cell>
        </row>
      </sheetData>
      <sheetData sheetId="1254">
        <row r="8">
          <cell r="D8" t="str">
            <v>Paramaz Avedisian Building</v>
          </cell>
        </row>
      </sheetData>
      <sheetData sheetId="1255">
        <row r="8">
          <cell r="D8" t="str">
            <v>Paramaz Avedisian Building</v>
          </cell>
        </row>
      </sheetData>
      <sheetData sheetId="1256">
        <row r="8">
          <cell r="D8" t="str">
            <v>Paramaz Avedisian Building</v>
          </cell>
        </row>
      </sheetData>
      <sheetData sheetId="1257">
        <row r="8">
          <cell r="D8" t="str">
            <v>Paramaz Avedisian Building</v>
          </cell>
        </row>
      </sheetData>
      <sheetData sheetId="1258">
        <row r="8">
          <cell r="D8" t="str">
            <v>Paramaz Avedisian Building</v>
          </cell>
        </row>
      </sheetData>
      <sheetData sheetId="1259">
        <row r="8">
          <cell r="D8" t="str">
            <v>Paramaz Avedisian Building</v>
          </cell>
        </row>
      </sheetData>
      <sheetData sheetId="1260">
        <row r="8">
          <cell r="D8" t="str">
            <v>Paramaz Avedisian Building</v>
          </cell>
        </row>
      </sheetData>
      <sheetData sheetId="1261">
        <row r="8">
          <cell r="D8" t="str">
            <v>Paramaz Avedisian Building</v>
          </cell>
        </row>
      </sheetData>
      <sheetData sheetId="1262">
        <row r="8">
          <cell r="D8" t="str">
            <v>Paramaz Avedisian Building</v>
          </cell>
        </row>
      </sheetData>
      <sheetData sheetId="1263">
        <row r="8">
          <cell r="D8" t="str">
            <v>Paramaz Avedisian Building</v>
          </cell>
        </row>
      </sheetData>
      <sheetData sheetId="1264">
        <row r="8">
          <cell r="D8" t="str">
            <v>Paramaz Avedisian Building</v>
          </cell>
        </row>
      </sheetData>
      <sheetData sheetId="1265">
        <row r="8">
          <cell r="D8" t="str">
            <v>Paramaz Avedisian Building</v>
          </cell>
        </row>
      </sheetData>
      <sheetData sheetId="1266">
        <row r="8">
          <cell r="D8" t="str">
            <v>Paramaz Avedisian Building</v>
          </cell>
        </row>
      </sheetData>
      <sheetData sheetId="1267">
        <row r="8">
          <cell r="D8" t="str">
            <v>Paramaz Avedisian Building</v>
          </cell>
        </row>
      </sheetData>
      <sheetData sheetId="1268">
        <row r="8">
          <cell r="D8" t="str">
            <v>Paramaz Avedisian Building</v>
          </cell>
        </row>
      </sheetData>
      <sheetData sheetId="1269">
        <row r="8">
          <cell r="D8" t="str">
            <v>Paramaz Avedisian Building</v>
          </cell>
        </row>
      </sheetData>
      <sheetData sheetId="1270">
        <row r="8">
          <cell r="D8" t="str">
            <v>Paramaz Avedisian Building</v>
          </cell>
        </row>
      </sheetData>
      <sheetData sheetId="1271">
        <row r="8">
          <cell r="D8" t="str">
            <v>Paramaz Avedisian Building</v>
          </cell>
        </row>
      </sheetData>
      <sheetData sheetId="1272">
        <row r="8">
          <cell r="D8" t="str">
            <v>Paramaz Avedisian Building</v>
          </cell>
        </row>
      </sheetData>
      <sheetData sheetId="1273">
        <row r="8">
          <cell r="D8" t="str">
            <v>Paramaz Avedisian Building</v>
          </cell>
        </row>
      </sheetData>
      <sheetData sheetId="1274">
        <row r="8">
          <cell r="D8" t="str">
            <v>Paramaz Avedisian Building</v>
          </cell>
        </row>
      </sheetData>
      <sheetData sheetId="1275">
        <row r="8">
          <cell r="D8" t="str">
            <v>Paramaz Avedisian Building</v>
          </cell>
        </row>
      </sheetData>
      <sheetData sheetId="1276">
        <row r="8">
          <cell r="D8" t="str">
            <v>Paramaz Avedisian Building</v>
          </cell>
        </row>
      </sheetData>
      <sheetData sheetId="1277">
        <row r="8">
          <cell r="D8" t="str">
            <v>Paramaz Avedisian Building</v>
          </cell>
        </row>
      </sheetData>
      <sheetData sheetId="1278">
        <row r="8">
          <cell r="D8" t="str">
            <v>Paramaz Avedisian Building</v>
          </cell>
        </row>
      </sheetData>
      <sheetData sheetId="1279">
        <row r="8">
          <cell r="D8" t="str">
            <v>Paramaz Avedisian Building</v>
          </cell>
        </row>
      </sheetData>
      <sheetData sheetId="1280">
        <row r="8">
          <cell r="D8" t="str">
            <v>Paramaz Avedisian Building</v>
          </cell>
        </row>
      </sheetData>
      <sheetData sheetId="1281">
        <row r="8">
          <cell r="D8" t="str">
            <v>Paramaz Avedisian Building</v>
          </cell>
        </row>
      </sheetData>
      <sheetData sheetId="1282">
        <row r="8">
          <cell r="D8" t="str">
            <v>Paramaz Avedisian Building</v>
          </cell>
        </row>
      </sheetData>
      <sheetData sheetId="1283">
        <row r="8">
          <cell r="D8" t="str">
            <v>Paramaz Avedisian Building</v>
          </cell>
        </row>
      </sheetData>
      <sheetData sheetId="1284">
        <row r="8">
          <cell r="D8" t="str">
            <v>Paramaz Avedisian Building</v>
          </cell>
        </row>
      </sheetData>
      <sheetData sheetId="1285">
        <row r="8">
          <cell r="D8" t="str">
            <v>Paramaz Avedisian Building</v>
          </cell>
        </row>
      </sheetData>
      <sheetData sheetId="1286">
        <row r="8">
          <cell r="D8" t="str">
            <v>Paramaz Avedisian Building</v>
          </cell>
        </row>
      </sheetData>
      <sheetData sheetId="1287">
        <row r="8">
          <cell r="D8" t="str">
            <v>Paramaz Avedisian Building</v>
          </cell>
        </row>
      </sheetData>
      <sheetData sheetId="1288">
        <row r="8">
          <cell r="D8" t="str">
            <v>Paramaz Avedisian Building</v>
          </cell>
        </row>
      </sheetData>
      <sheetData sheetId="1289">
        <row r="8">
          <cell r="D8" t="str">
            <v>Paramaz Avedisian Building</v>
          </cell>
        </row>
      </sheetData>
      <sheetData sheetId="1290">
        <row r="8">
          <cell r="D8" t="str">
            <v>Paramaz Avedisian Building</v>
          </cell>
        </row>
      </sheetData>
      <sheetData sheetId="1291">
        <row r="8">
          <cell r="D8" t="str">
            <v>Paramaz Avedisian Building</v>
          </cell>
        </row>
      </sheetData>
      <sheetData sheetId="1292">
        <row r="8">
          <cell r="D8" t="str">
            <v>Paramaz Avedisian Building</v>
          </cell>
        </row>
      </sheetData>
      <sheetData sheetId="1293">
        <row r="8">
          <cell r="D8" t="str">
            <v>Paramaz Avedisian Building</v>
          </cell>
        </row>
      </sheetData>
      <sheetData sheetId="1294">
        <row r="8">
          <cell r="D8" t="str">
            <v>Paramaz Avedisian Building</v>
          </cell>
        </row>
      </sheetData>
      <sheetData sheetId="1295">
        <row r="8">
          <cell r="D8" t="str">
            <v>Paramaz Avedisian Building</v>
          </cell>
        </row>
      </sheetData>
      <sheetData sheetId="1296">
        <row r="8">
          <cell r="D8" t="str">
            <v>Paramaz Avedisian Building</v>
          </cell>
        </row>
      </sheetData>
      <sheetData sheetId="1297">
        <row r="8">
          <cell r="D8" t="str">
            <v>Paramaz Avedisian Building</v>
          </cell>
        </row>
      </sheetData>
      <sheetData sheetId="1298">
        <row r="8">
          <cell r="D8" t="str">
            <v>Paramaz Avedisian Building</v>
          </cell>
        </row>
      </sheetData>
      <sheetData sheetId="1299">
        <row r="8">
          <cell r="D8" t="str">
            <v>Paramaz Avedisian Building</v>
          </cell>
        </row>
      </sheetData>
      <sheetData sheetId="1300">
        <row r="8">
          <cell r="D8" t="str">
            <v>Paramaz Avedisian Building</v>
          </cell>
        </row>
      </sheetData>
      <sheetData sheetId="1301">
        <row r="8">
          <cell r="D8" t="str">
            <v>Paramaz Avedisian Building</v>
          </cell>
        </row>
      </sheetData>
      <sheetData sheetId="1302">
        <row r="8">
          <cell r="D8" t="str">
            <v>Paramaz Avedisian Building</v>
          </cell>
        </row>
      </sheetData>
      <sheetData sheetId="1303">
        <row r="8">
          <cell r="D8" t="str">
            <v>Paramaz Avedisian Building</v>
          </cell>
        </row>
      </sheetData>
      <sheetData sheetId="1304">
        <row r="8">
          <cell r="D8" t="str">
            <v>Paramaz Avedisian Building</v>
          </cell>
        </row>
      </sheetData>
      <sheetData sheetId="1305">
        <row r="8">
          <cell r="D8" t="str">
            <v>Paramaz Avedisian Building</v>
          </cell>
        </row>
      </sheetData>
      <sheetData sheetId="1306">
        <row r="8">
          <cell r="D8" t="str">
            <v>Paramaz Avedisian Building</v>
          </cell>
        </row>
      </sheetData>
      <sheetData sheetId="1307">
        <row r="8">
          <cell r="D8" t="str">
            <v>Paramaz Avedisian Building</v>
          </cell>
        </row>
      </sheetData>
      <sheetData sheetId="1308">
        <row r="8">
          <cell r="D8" t="str">
            <v>Paramaz Avedisian Building</v>
          </cell>
        </row>
      </sheetData>
      <sheetData sheetId="1309">
        <row r="8">
          <cell r="D8" t="str">
            <v>Paramaz Avedisian Building</v>
          </cell>
        </row>
      </sheetData>
      <sheetData sheetId="1310">
        <row r="8">
          <cell r="D8" t="str">
            <v>Paramaz Avedisian Building</v>
          </cell>
        </row>
      </sheetData>
      <sheetData sheetId="1311">
        <row r="8">
          <cell r="D8" t="str">
            <v>Paramaz Avedisian Building</v>
          </cell>
        </row>
      </sheetData>
      <sheetData sheetId="1312">
        <row r="8">
          <cell r="D8" t="str">
            <v>Paramaz Avedisian Building</v>
          </cell>
        </row>
      </sheetData>
      <sheetData sheetId="1313">
        <row r="8">
          <cell r="D8" t="str">
            <v>Paramaz Avedisian Building</v>
          </cell>
        </row>
      </sheetData>
      <sheetData sheetId="1314">
        <row r="8">
          <cell r="D8" t="str">
            <v>Paramaz Avedisian Building</v>
          </cell>
        </row>
      </sheetData>
      <sheetData sheetId="1315">
        <row r="8">
          <cell r="D8" t="str">
            <v>Paramaz Avedisian Building</v>
          </cell>
        </row>
      </sheetData>
      <sheetData sheetId="1316">
        <row r="8">
          <cell r="D8" t="str">
            <v>Paramaz Avedisian Building</v>
          </cell>
        </row>
      </sheetData>
      <sheetData sheetId="1317">
        <row r="8">
          <cell r="D8" t="str">
            <v>Paramaz Avedisian Building</v>
          </cell>
        </row>
      </sheetData>
      <sheetData sheetId="1318">
        <row r="8">
          <cell r="D8" t="str">
            <v>Paramaz Avedisian Building</v>
          </cell>
        </row>
      </sheetData>
      <sheetData sheetId="1319">
        <row r="8">
          <cell r="D8" t="str">
            <v>Paramaz Avedisian Building</v>
          </cell>
        </row>
      </sheetData>
      <sheetData sheetId="1320">
        <row r="8">
          <cell r="D8" t="str">
            <v>Paramaz Avedisian Building</v>
          </cell>
        </row>
      </sheetData>
      <sheetData sheetId="1321">
        <row r="8">
          <cell r="D8" t="str">
            <v>Paramaz Avedisian Building</v>
          </cell>
        </row>
      </sheetData>
      <sheetData sheetId="1322">
        <row r="8">
          <cell r="D8" t="str">
            <v>Paramaz Avedisian Building</v>
          </cell>
        </row>
      </sheetData>
      <sheetData sheetId="1323">
        <row r="8">
          <cell r="D8" t="str">
            <v>Paramaz Avedisian Building</v>
          </cell>
        </row>
      </sheetData>
      <sheetData sheetId="1324">
        <row r="8">
          <cell r="D8" t="str">
            <v>Paramaz Avedisian Building</v>
          </cell>
        </row>
      </sheetData>
      <sheetData sheetId="1325">
        <row r="8">
          <cell r="D8" t="str">
            <v>Paramaz Avedisian Building</v>
          </cell>
        </row>
      </sheetData>
      <sheetData sheetId="1326">
        <row r="8">
          <cell r="D8" t="str">
            <v>Paramaz Avedisian Building</v>
          </cell>
        </row>
      </sheetData>
      <sheetData sheetId="1327">
        <row r="8">
          <cell r="D8" t="str">
            <v>Paramaz Avedisian Building</v>
          </cell>
        </row>
      </sheetData>
      <sheetData sheetId="1328">
        <row r="8">
          <cell r="D8" t="str">
            <v>Paramaz Avedisian Building</v>
          </cell>
        </row>
      </sheetData>
      <sheetData sheetId="1329">
        <row r="8">
          <cell r="D8" t="str">
            <v>Paramaz Avedisian Building</v>
          </cell>
        </row>
      </sheetData>
      <sheetData sheetId="1330">
        <row r="8">
          <cell r="D8" t="str">
            <v>Paramaz Avedisian Building</v>
          </cell>
        </row>
      </sheetData>
      <sheetData sheetId="1331">
        <row r="8">
          <cell r="D8" t="str">
            <v>Paramaz Avedisian Building</v>
          </cell>
        </row>
      </sheetData>
      <sheetData sheetId="1332">
        <row r="8">
          <cell r="D8" t="str">
            <v>Paramaz Avedisian Building</v>
          </cell>
        </row>
      </sheetData>
      <sheetData sheetId="1333">
        <row r="8">
          <cell r="D8" t="str">
            <v>Paramaz Avedisian Building</v>
          </cell>
        </row>
      </sheetData>
      <sheetData sheetId="1334">
        <row r="8">
          <cell r="D8" t="str">
            <v>Paramaz Avedisian Building</v>
          </cell>
        </row>
      </sheetData>
      <sheetData sheetId="1335">
        <row r="8">
          <cell r="D8" t="str">
            <v>Paramaz Avedisian Building</v>
          </cell>
        </row>
      </sheetData>
      <sheetData sheetId="1336">
        <row r="8">
          <cell r="D8" t="str">
            <v>Paramaz Avedisian Building</v>
          </cell>
        </row>
      </sheetData>
      <sheetData sheetId="1337">
        <row r="8">
          <cell r="D8" t="str">
            <v>Paramaz Avedisian Building</v>
          </cell>
        </row>
      </sheetData>
      <sheetData sheetId="1338">
        <row r="8">
          <cell r="D8" t="str">
            <v>Paramaz Avedisian Building</v>
          </cell>
        </row>
      </sheetData>
      <sheetData sheetId="1339">
        <row r="8">
          <cell r="D8" t="str">
            <v>Paramaz Avedisian Building</v>
          </cell>
        </row>
      </sheetData>
      <sheetData sheetId="1340">
        <row r="8">
          <cell r="D8" t="str">
            <v>Paramaz Avedisian Building</v>
          </cell>
        </row>
      </sheetData>
      <sheetData sheetId="1341">
        <row r="8">
          <cell r="D8" t="str">
            <v>Paramaz Avedisian Building</v>
          </cell>
        </row>
      </sheetData>
      <sheetData sheetId="1342">
        <row r="8">
          <cell r="D8" t="str">
            <v>Paramaz Avedisian Building</v>
          </cell>
        </row>
      </sheetData>
      <sheetData sheetId="1343">
        <row r="8">
          <cell r="D8" t="str">
            <v>Paramaz Avedisian Building</v>
          </cell>
        </row>
      </sheetData>
      <sheetData sheetId="1344">
        <row r="8">
          <cell r="D8" t="str">
            <v>Paramaz Avedisian Building</v>
          </cell>
        </row>
      </sheetData>
      <sheetData sheetId="1345">
        <row r="8">
          <cell r="D8" t="str">
            <v>Paramaz Avedisian Building</v>
          </cell>
        </row>
      </sheetData>
      <sheetData sheetId="1346">
        <row r="8">
          <cell r="D8" t="str">
            <v>Paramaz Avedisian Building</v>
          </cell>
        </row>
      </sheetData>
      <sheetData sheetId="1347">
        <row r="8">
          <cell r="D8" t="str">
            <v>Paramaz Avedisian Building</v>
          </cell>
        </row>
      </sheetData>
      <sheetData sheetId="1348">
        <row r="8">
          <cell r="D8" t="str">
            <v>Paramaz Avedisian Building</v>
          </cell>
        </row>
      </sheetData>
      <sheetData sheetId="1349">
        <row r="8">
          <cell r="D8" t="str">
            <v>Paramaz Avedisian Building</v>
          </cell>
        </row>
      </sheetData>
      <sheetData sheetId="1350">
        <row r="8">
          <cell r="D8" t="str">
            <v>Paramaz Avedisian Building</v>
          </cell>
        </row>
      </sheetData>
      <sheetData sheetId="1351">
        <row r="8">
          <cell r="D8" t="str">
            <v>Paramaz Avedisian Building</v>
          </cell>
        </row>
      </sheetData>
      <sheetData sheetId="1352">
        <row r="8">
          <cell r="D8" t="str">
            <v>Paramaz Avedisian Building</v>
          </cell>
        </row>
      </sheetData>
      <sheetData sheetId="1353">
        <row r="8">
          <cell r="D8" t="str">
            <v>Paramaz Avedisian Building</v>
          </cell>
        </row>
      </sheetData>
      <sheetData sheetId="1354">
        <row r="8">
          <cell r="D8" t="str">
            <v>Paramaz Avedisian Building</v>
          </cell>
        </row>
      </sheetData>
      <sheetData sheetId="1355">
        <row r="8">
          <cell r="D8" t="str">
            <v>Paramaz Avedisian Building</v>
          </cell>
        </row>
      </sheetData>
      <sheetData sheetId="1356">
        <row r="8">
          <cell r="D8" t="str">
            <v>Paramaz Avedisian Building</v>
          </cell>
        </row>
      </sheetData>
      <sheetData sheetId="1357">
        <row r="8">
          <cell r="D8" t="str">
            <v>Paramaz Avedisian Building</v>
          </cell>
        </row>
      </sheetData>
      <sheetData sheetId="1358">
        <row r="8">
          <cell r="D8" t="str">
            <v>Paramaz Avedisian Building</v>
          </cell>
        </row>
      </sheetData>
      <sheetData sheetId="1359">
        <row r="8">
          <cell r="D8" t="str">
            <v>Paramaz Avedisian Building</v>
          </cell>
        </row>
      </sheetData>
      <sheetData sheetId="1360">
        <row r="8">
          <cell r="D8" t="str">
            <v>Paramaz Avedisian Building</v>
          </cell>
        </row>
      </sheetData>
      <sheetData sheetId="1361">
        <row r="8">
          <cell r="D8" t="str">
            <v>Paramaz Avedisian Building</v>
          </cell>
        </row>
      </sheetData>
      <sheetData sheetId="1362">
        <row r="8">
          <cell r="D8" t="str">
            <v>Paramaz Avedisian Building</v>
          </cell>
        </row>
      </sheetData>
      <sheetData sheetId="1363">
        <row r="8">
          <cell r="D8" t="str">
            <v>Paramaz Avedisian Building</v>
          </cell>
        </row>
      </sheetData>
      <sheetData sheetId="1364">
        <row r="8">
          <cell r="D8" t="str">
            <v>Paramaz Avedisian Building</v>
          </cell>
        </row>
      </sheetData>
      <sheetData sheetId="1365">
        <row r="8">
          <cell r="D8" t="str">
            <v>Paramaz Avedisian Building</v>
          </cell>
        </row>
      </sheetData>
      <sheetData sheetId="1366">
        <row r="8">
          <cell r="D8" t="str">
            <v>Paramaz Avedisian Building</v>
          </cell>
        </row>
      </sheetData>
      <sheetData sheetId="1367">
        <row r="8">
          <cell r="D8" t="str">
            <v>Paramaz Avedisian Building</v>
          </cell>
        </row>
      </sheetData>
      <sheetData sheetId="1368">
        <row r="8">
          <cell r="D8" t="str">
            <v>Paramaz Avedisian Building</v>
          </cell>
        </row>
      </sheetData>
      <sheetData sheetId="1369">
        <row r="8">
          <cell r="D8" t="str">
            <v>Paramaz Avedisian Building</v>
          </cell>
        </row>
      </sheetData>
      <sheetData sheetId="1370">
        <row r="8">
          <cell r="D8" t="str">
            <v>Paramaz Avedisian Building</v>
          </cell>
        </row>
      </sheetData>
      <sheetData sheetId="1371">
        <row r="8">
          <cell r="D8" t="str">
            <v>Paramaz Avedisian Building</v>
          </cell>
        </row>
      </sheetData>
      <sheetData sheetId="1372">
        <row r="8">
          <cell r="D8" t="str">
            <v>Paramaz Avedisian Building</v>
          </cell>
        </row>
      </sheetData>
      <sheetData sheetId="1373">
        <row r="8">
          <cell r="D8" t="str">
            <v>Paramaz Avedisian Building</v>
          </cell>
        </row>
      </sheetData>
      <sheetData sheetId="1374">
        <row r="8">
          <cell r="D8" t="str">
            <v>Paramaz Avedisian Building</v>
          </cell>
        </row>
      </sheetData>
      <sheetData sheetId="1375">
        <row r="8">
          <cell r="D8" t="str">
            <v>Paramaz Avedisian Building</v>
          </cell>
        </row>
      </sheetData>
      <sheetData sheetId="1376">
        <row r="8">
          <cell r="D8" t="str">
            <v>Paramaz Avedisian Building</v>
          </cell>
        </row>
      </sheetData>
      <sheetData sheetId="1377">
        <row r="8">
          <cell r="D8" t="str">
            <v>Paramaz Avedisian Building</v>
          </cell>
        </row>
      </sheetData>
      <sheetData sheetId="1378">
        <row r="8">
          <cell r="D8" t="str">
            <v>Paramaz Avedisian Building</v>
          </cell>
        </row>
      </sheetData>
      <sheetData sheetId="1379">
        <row r="8">
          <cell r="D8" t="str">
            <v>Paramaz Avedisian Building</v>
          </cell>
        </row>
      </sheetData>
      <sheetData sheetId="1380">
        <row r="8">
          <cell r="D8" t="str">
            <v>Paramaz Avedisian Building</v>
          </cell>
        </row>
      </sheetData>
      <sheetData sheetId="1381">
        <row r="8">
          <cell r="D8" t="str">
            <v>Paramaz Avedisian Building</v>
          </cell>
        </row>
      </sheetData>
      <sheetData sheetId="1382">
        <row r="8">
          <cell r="D8" t="str">
            <v>Paramaz Avedisian Building</v>
          </cell>
        </row>
      </sheetData>
      <sheetData sheetId="1383">
        <row r="8">
          <cell r="D8" t="str">
            <v>Paramaz Avedisian Building</v>
          </cell>
        </row>
      </sheetData>
      <sheetData sheetId="1384">
        <row r="8">
          <cell r="D8" t="str">
            <v>Paramaz Avedisian Building</v>
          </cell>
        </row>
      </sheetData>
      <sheetData sheetId="1385">
        <row r="8">
          <cell r="D8" t="str">
            <v>Paramaz Avedisian Building</v>
          </cell>
        </row>
      </sheetData>
      <sheetData sheetId="1386">
        <row r="8">
          <cell r="D8" t="str">
            <v>Paramaz Avedisian Building</v>
          </cell>
        </row>
      </sheetData>
      <sheetData sheetId="1387">
        <row r="8">
          <cell r="D8" t="str">
            <v>Paramaz Avedisian Building</v>
          </cell>
        </row>
      </sheetData>
      <sheetData sheetId="1388">
        <row r="8">
          <cell r="D8" t="str">
            <v>Paramaz Avedisian Building</v>
          </cell>
        </row>
      </sheetData>
      <sheetData sheetId="1389">
        <row r="8">
          <cell r="D8" t="str">
            <v>Paramaz Avedisian Building</v>
          </cell>
        </row>
      </sheetData>
      <sheetData sheetId="1390">
        <row r="8">
          <cell r="D8" t="str">
            <v>Paramaz Avedisian Building</v>
          </cell>
        </row>
      </sheetData>
      <sheetData sheetId="1391">
        <row r="8">
          <cell r="D8" t="str">
            <v>Paramaz Avedisian Building</v>
          </cell>
        </row>
      </sheetData>
      <sheetData sheetId="1392">
        <row r="8">
          <cell r="D8" t="str">
            <v>Paramaz Avedisian Building</v>
          </cell>
        </row>
      </sheetData>
      <sheetData sheetId="1393">
        <row r="8">
          <cell r="D8" t="str">
            <v>Paramaz Avedisian Building</v>
          </cell>
        </row>
      </sheetData>
      <sheetData sheetId="1394">
        <row r="8">
          <cell r="D8" t="str">
            <v>Paramaz Avedisian Building</v>
          </cell>
        </row>
      </sheetData>
      <sheetData sheetId="1395">
        <row r="8">
          <cell r="D8" t="str">
            <v>Paramaz Avedisian Building</v>
          </cell>
        </row>
      </sheetData>
      <sheetData sheetId="1396">
        <row r="8">
          <cell r="D8" t="str">
            <v>Paramaz Avedisian Building</v>
          </cell>
        </row>
      </sheetData>
      <sheetData sheetId="1397">
        <row r="8">
          <cell r="D8" t="str">
            <v>Paramaz Avedisian Building</v>
          </cell>
        </row>
      </sheetData>
      <sheetData sheetId="1398">
        <row r="8">
          <cell r="D8" t="str">
            <v>Paramaz Avedisian Building</v>
          </cell>
        </row>
      </sheetData>
      <sheetData sheetId="1399">
        <row r="8">
          <cell r="D8" t="str">
            <v>Paramaz Avedisian Building</v>
          </cell>
        </row>
      </sheetData>
      <sheetData sheetId="1400">
        <row r="8">
          <cell r="D8" t="str">
            <v>Paramaz Avedisian Building</v>
          </cell>
        </row>
      </sheetData>
      <sheetData sheetId="1401">
        <row r="8">
          <cell r="D8" t="str">
            <v>Paramaz Avedisian Building</v>
          </cell>
        </row>
      </sheetData>
      <sheetData sheetId="1402">
        <row r="8">
          <cell r="D8" t="str">
            <v>Paramaz Avedisian Building</v>
          </cell>
        </row>
      </sheetData>
      <sheetData sheetId="1403">
        <row r="8">
          <cell r="D8" t="str">
            <v>Paramaz Avedisian Building</v>
          </cell>
        </row>
      </sheetData>
      <sheetData sheetId="1404">
        <row r="8">
          <cell r="D8" t="str">
            <v>Paramaz Avedisian Building</v>
          </cell>
        </row>
      </sheetData>
      <sheetData sheetId="1405">
        <row r="8">
          <cell r="D8" t="str">
            <v>Paramaz Avedisian Building</v>
          </cell>
        </row>
      </sheetData>
      <sheetData sheetId="1406">
        <row r="8">
          <cell r="D8" t="str">
            <v>Paramaz Avedisian Building</v>
          </cell>
        </row>
      </sheetData>
      <sheetData sheetId="1407">
        <row r="8">
          <cell r="D8" t="str">
            <v>Paramaz Avedisian Building</v>
          </cell>
        </row>
      </sheetData>
      <sheetData sheetId="1408">
        <row r="8">
          <cell r="D8" t="str">
            <v>Paramaz Avedisian Building</v>
          </cell>
        </row>
      </sheetData>
      <sheetData sheetId="1409">
        <row r="8">
          <cell r="D8" t="str">
            <v>Paramaz Avedisian Building</v>
          </cell>
        </row>
      </sheetData>
      <sheetData sheetId="1410">
        <row r="8">
          <cell r="D8" t="str">
            <v>Paramaz Avedisian Building</v>
          </cell>
        </row>
      </sheetData>
      <sheetData sheetId="1411">
        <row r="8">
          <cell r="D8" t="str">
            <v>Paramaz Avedisian Building</v>
          </cell>
        </row>
      </sheetData>
      <sheetData sheetId="1412">
        <row r="8">
          <cell r="D8" t="str">
            <v>Paramaz Avedisian Building</v>
          </cell>
        </row>
      </sheetData>
      <sheetData sheetId="1413">
        <row r="8">
          <cell r="D8" t="str">
            <v>Paramaz Avedisian Building</v>
          </cell>
        </row>
      </sheetData>
      <sheetData sheetId="1414">
        <row r="8">
          <cell r="D8" t="str">
            <v>Paramaz Avedisian Building</v>
          </cell>
        </row>
      </sheetData>
      <sheetData sheetId="1415">
        <row r="8">
          <cell r="D8" t="str">
            <v>Paramaz Avedisian Building</v>
          </cell>
        </row>
      </sheetData>
      <sheetData sheetId="1416">
        <row r="8">
          <cell r="D8" t="str">
            <v>Paramaz Avedisian Building</v>
          </cell>
        </row>
      </sheetData>
      <sheetData sheetId="1417">
        <row r="8">
          <cell r="D8" t="str">
            <v>Paramaz Avedisian Building</v>
          </cell>
        </row>
      </sheetData>
      <sheetData sheetId="1418">
        <row r="8">
          <cell r="D8" t="str">
            <v>Paramaz Avedisian Building</v>
          </cell>
        </row>
      </sheetData>
      <sheetData sheetId="1419">
        <row r="8">
          <cell r="D8" t="str">
            <v>Paramaz Avedisian Building</v>
          </cell>
        </row>
      </sheetData>
      <sheetData sheetId="1420">
        <row r="8">
          <cell r="D8" t="str">
            <v>Paramaz Avedisian Building</v>
          </cell>
        </row>
      </sheetData>
      <sheetData sheetId="1421">
        <row r="8">
          <cell r="D8" t="str">
            <v>Paramaz Avedisian Building</v>
          </cell>
        </row>
      </sheetData>
      <sheetData sheetId="1422">
        <row r="8">
          <cell r="D8" t="str">
            <v>Paramaz Avedisian Building</v>
          </cell>
        </row>
      </sheetData>
      <sheetData sheetId="1423">
        <row r="8">
          <cell r="D8" t="str">
            <v>Paramaz Avedisian Building</v>
          </cell>
        </row>
      </sheetData>
      <sheetData sheetId="1424">
        <row r="8">
          <cell r="D8" t="str">
            <v>Paramaz Avedisian Building</v>
          </cell>
        </row>
      </sheetData>
      <sheetData sheetId="1425">
        <row r="8">
          <cell r="D8" t="str">
            <v>Paramaz Avedisian Building</v>
          </cell>
        </row>
      </sheetData>
      <sheetData sheetId="1426">
        <row r="8">
          <cell r="D8" t="str">
            <v>Paramaz Avedisian Building</v>
          </cell>
        </row>
      </sheetData>
      <sheetData sheetId="1427">
        <row r="8">
          <cell r="D8" t="str">
            <v>Paramaz Avedisian Building</v>
          </cell>
        </row>
      </sheetData>
      <sheetData sheetId="1428">
        <row r="8">
          <cell r="D8" t="str">
            <v>Paramaz Avedisian Building</v>
          </cell>
        </row>
      </sheetData>
      <sheetData sheetId="1429">
        <row r="8">
          <cell r="D8" t="str">
            <v>Paramaz Avedisian Building</v>
          </cell>
        </row>
      </sheetData>
      <sheetData sheetId="1430">
        <row r="8">
          <cell r="D8" t="str">
            <v>Paramaz Avedisian Building</v>
          </cell>
        </row>
      </sheetData>
      <sheetData sheetId="1431">
        <row r="8">
          <cell r="D8" t="str">
            <v>Paramaz Avedisian Building</v>
          </cell>
        </row>
      </sheetData>
      <sheetData sheetId="1432">
        <row r="8">
          <cell r="D8" t="str">
            <v>Paramaz Avedisian Building</v>
          </cell>
        </row>
      </sheetData>
      <sheetData sheetId="1433">
        <row r="8">
          <cell r="D8" t="str">
            <v>Paramaz Avedisian Building</v>
          </cell>
        </row>
      </sheetData>
      <sheetData sheetId="1434">
        <row r="8">
          <cell r="D8" t="str">
            <v>Paramaz Avedisian Building</v>
          </cell>
        </row>
      </sheetData>
      <sheetData sheetId="1435">
        <row r="8">
          <cell r="D8" t="str">
            <v>Paramaz Avedisian Building</v>
          </cell>
        </row>
      </sheetData>
      <sheetData sheetId="1436">
        <row r="8">
          <cell r="D8" t="str">
            <v>Paramaz Avedisian Building</v>
          </cell>
        </row>
      </sheetData>
      <sheetData sheetId="1437">
        <row r="8">
          <cell r="D8" t="str">
            <v>Paramaz Avedisian Building</v>
          </cell>
        </row>
      </sheetData>
      <sheetData sheetId="1438">
        <row r="8">
          <cell r="D8" t="str">
            <v>Paramaz Avedisian Building</v>
          </cell>
        </row>
      </sheetData>
      <sheetData sheetId="1439">
        <row r="8">
          <cell r="D8" t="str">
            <v>Paramaz Avedisian Building</v>
          </cell>
        </row>
      </sheetData>
      <sheetData sheetId="1440">
        <row r="8">
          <cell r="D8" t="str">
            <v>Paramaz Avedisian Building</v>
          </cell>
        </row>
      </sheetData>
      <sheetData sheetId="1441">
        <row r="8">
          <cell r="D8" t="str">
            <v>Paramaz Avedisian Building</v>
          </cell>
        </row>
      </sheetData>
      <sheetData sheetId="1442">
        <row r="8">
          <cell r="D8" t="str">
            <v>Paramaz Avedisian Building</v>
          </cell>
        </row>
      </sheetData>
      <sheetData sheetId="1443">
        <row r="8">
          <cell r="D8" t="str">
            <v>Paramaz Avedisian Building</v>
          </cell>
        </row>
      </sheetData>
      <sheetData sheetId="1444">
        <row r="8">
          <cell r="D8" t="str">
            <v>Paramaz Avedisian Building</v>
          </cell>
        </row>
      </sheetData>
      <sheetData sheetId="1445">
        <row r="8">
          <cell r="D8" t="str">
            <v>Paramaz Avedisian Building</v>
          </cell>
        </row>
      </sheetData>
      <sheetData sheetId="1446">
        <row r="8">
          <cell r="D8" t="str">
            <v>Paramaz Avedisian Building</v>
          </cell>
        </row>
      </sheetData>
      <sheetData sheetId="1447">
        <row r="8">
          <cell r="D8" t="str">
            <v>Paramaz Avedisian Building</v>
          </cell>
        </row>
      </sheetData>
      <sheetData sheetId="1448">
        <row r="8">
          <cell r="D8" t="str">
            <v>Paramaz Avedisian Building</v>
          </cell>
        </row>
      </sheetData>
      <sheetData sheetId="1449">
        <row r="8">
          <cell r="D8" t="str">
            <v>Paramaz Avedisian Building</v>
          </cell>
        </row>
      </sheetData>
      <sheetData sheetId="1450">
        <row r="8">
          <cell r="D8" t="str">
            <v>Paramaz Avedisian Building</v>
          </cell>
        </row>
      </sheetData>
      <sheetData sheetId="1451">
        <row r="8">
          <cell r="D8" t="str">
            <v>Paramaz Avedisian Building</v>
          </cell>
        </row>
      </sheetData>
      <sheetData sheetId="1452">
        <row r="8">
          <cell r="D8" t="str">
            <v>Paramaz Avedisian Building</v>
          </cell>
        </row>
      </sheetData>
      <sheetData sheetId="1453">
        <row r="8">
          <cell r="D8" t="str">
            <v>Paramaz Avedisian Building</v>
          </cell>
        </row>
      </sheetData>
      <sheetData sheetId="1454">
        <row r="8">
          <cell r="D8" t="str">
            <v>Paramaz Avedisian Building</v>
          </cell>
        </row>
      </sheetData>
      <sheetData sheetId="1455">
        <row r="8">
          <cell r="D8" t="str">
            <v>Paramaz Avedisian Building</v>
          </cell>
        </row>
      </sheetData>
      <sheetData sheetId="1456">
        <row r="8">
          <cell r="D8" t="str">
            <v>Paramaz Avedisian Building</v>
          </cell>
        </row>
      </sheetData>
      <sheetData sheetId="1457">
        <row r="8">
          <cell r="D8" t="str">
            <v>Paramaz Avedisian Building</v>
          </cell>
        </row>
      </sheetData>
      <sheetData sheetId="1458">
        <row r="8">
          <cell r="D8" t="str">
            <v>Paramaz Avedisian Building</v>
          </cell>
        </row>
      </sheetData>
      <sheetData sheetId="1459">
        <row r="8">
          <cell r="D8" t="str">
            <v>Paramaz Avedisian Building</v>
          </cell>
        </row>
      </sheetData>
      <sheetData sheetId="1460">
        <row r="8">
          <cell r="D8" t="str">
            <v>Paramaz Avedisian Building</v>
          </cell>
        </row>
      </sheetData>
      <sheetData sheetId="1461">
        <row r="8">
          <cell r="D8" t="str">
            <v>Paramaz Avedisian Building</v>
          </cell>
        </row>
      </sheetData>
      <sheetData sheetId="1462">
        <row r="8">
          <cell r="D8" t="str">
            <v>Paramaz Avedisian Building</v>
          </cell>
        </row>
      </sheetData>
      <sheetData sheetId="1463">
        <row r="8">
          <cell r="D8" t="str">
            <v>Paramaz Avedisian Building</v>
          </cell>
        </row>
      </sheetData>
      <sheetData sheetId="1464">
        <row r="8">
          <cell r="D8" t="str">
            <v>Paramaz Avedisian Building</v>
          </cell>
        </row>
      </sheetData>
      <sheetData sheetId="1465">
        <row r="8">
          <cell r="D8" t="str">
            <v>Paramaz Avedisian Building</v>
          </cell>
        </row>
      </sheetData>
      <sheetData sheetId="1466">
        <row r="8">
          <cell r="D8" t="str">
            <v>Paramaz Avedisian Building</v>
          </cell>
        </row>
      </sheetData>
      <sheetData sheetId="1467">
        <row r="8">
          <cell r="D8" t="str">
            <v>Paramaz Avedisian Building</v>
          </cell>
        </row>
      </sheetData>
      <sheetData sheetId="1468">
        <row r="8">
          <cell r="D8" t="str">
            <v>Paramaz Avedisian Building</v>
          </cell>
        </row>
      </sheetData>
      <sheetData sheetId="1469">
        <row r="8">
          <cell r="D8" t="str">
            <v>Paramaz Avedisian Building</v>
          </cell>
        </row>
      </sheetData>
      <sheetData sheetId="1470">
        <row r="8">
          <cell r="D8" t="str">
            <v>Paramaz Avedisian Building</v>
          </cell>
        </row>
      </sheetData>
      <sheetData sheetId="1471">
        <row r="8">
          <cell r="D8" t="str">
            <v>Paramaz Avedisian Building</v>
          </cell>
        </row>
      </sheetData>
      <sheetData sheetId="1472">
        <row r="8">
          <cell r="D8" t="str">
            <v>Paramaz Avedisian Building</v>
          </cell>
        </row>
      </sheetData>
      <sheetData sheetId="1473">
        <row r="8">
          <cell r="D8" t="str">
            <v>Paramaz Avedisian Building</v>
          </cell>
        </row>
      </sheetData>
      <sheetData sheetId="1474">
        <row r="8">
          <cell r="D8" t="str">
            <v>Paramaz Avedisian Building</v>
          </cell>
        </row>
      </sheetData>
      <sheetData sheetId="1475">
        <row r="8">
          <cell r="D8" t="str">
            <v>Paramaz Avedisian Building</v>
          </cell>
        </row>
      </sheetData>
      <sheetData sheetId="1476">
        <row r="8">
          <cell r="D8" t="str">
            <v>Paramaz Avedisian Building</v>
          </cell>
        </row>
      </sheetData>
      <sheetData sheetId="1477">
        <row r="8">
          <cell r="D8" t="str">
            <v>Paramaz Avedisian Building</v>
          </cell>
        </row>
      </sheetData>
      <sheetData sheetId="1478">
        <row r="8">
          <cell r="D8" t="str">
            <v>Paramaz Avedisian Building</v>
          </cell>
        </row>
      </sheetData>
      <sheetData sheetId="1479">
        <row r="8">
          <cell r="D8" t="str">
            <v>Paramaz Avedisian Building</v>
          </cell>
        </row>
      </sheetData>
      <sheetData sheetId="1480">
        <row r="8">
          <cell r="D8" t="str">
            <v>Paramaz Avedisian Building</v>
          </cell>
        </row>
      </sheetData>
      <sheetData sheetId="1481">
        <row r="8">
          <cell r="D8" t="str">
            <v>Paramaz Avedisian Building</v>
          </cell>
        </row>
      </sheetData>
      <sheetData sheetId="1482">
        <row r="8">
          <cell r="D8" t="str">
            <v>Paramaz Avedisian Building</v>
          </cell>
        </row>
      </sheetData>
      <sheetData sheetId="1483">
        <row r="8">
          <cell r="D8" t="str">
            <v>Paramaz Avedisian Building</v>
          </cell>
        </row>
      </sheetData>
      <sheetData sheetId="1484">
        <row r="8">
          <cell r="D8" t="str">
            <v>Paramaz Avedisian Building</v>
          </cell>
        </row>
      </sheetData>
      <sheetData sheetId="1485">
        <row r="8">
          <cell r="D8" t="str">
            <v>Paramaz Avedisian Building</v>
          </cell>
        </row>
      </sheetData>
      <sheetData sheetId="1486">
        <row r="8">
          <cell r="D8" t="str">
            <v>Paramaz Avedisian Building</v>
          </cell>
        </row>
      </sheetData>
      <sheetData sheetId="1487">
        <row r="8">
          <cell r="D8" t="str">
            <v>Paramaz Avedisian Building</v>
          </cell>
        </row>
      </sheetData>
      <sheetData sheetId="1488">
        <row r="8">
          <cell r="D8" t="str">
            <v>Paramaz Avedisian Building</v>
          </cell>
        </row>
      </sheetData>
      <sheetData sheetId="1489">
        <row r="8">
          <cell r="D8" t="str">
            <v>Paramaz Avedisian Building</v>
          </cell>
        </row>
      </sheetData>
      <sheetData sheetId="1490">
        <row r="8">
          <cell r="D8" t="str">
            <v>Paramaz Avedisian Building</v>
          </cell>
        </row>
      </sheetData>
      <sheetData sheetId="1491">
        <row r="8">
          <cell r="D8" t="str">
            <v>Paramaz Avedisian Building</v>
          </cell>
        </row>
      </sheetData>
      <sheetData sheetId="1492">
        <row r="8">
          <cell r="D8" t="str">
            <v>Paramaz Avedisian Building</v>
          </cell>
        </row>
      </sheetData>
      <sheetData sheetId="1493">
        <row r="8">
          <cell r="D8" t="str">
            <v>Paramaz Avedisian Building</v>
          </cell>
        </row>
      </sheetData>
      <sheetData sheetId="1494">
        <row r="8">
          <cell r="D8" t="str">
            <v>Paramaz Avedisian Building</v>
          </cell>
        </row>
      </sheetData>
      <sheetData sheetId="1495">
        <row r="8">
          <cell r="D8" t="str">
            <v>Paramaz Avedisian Building</v>
          </cell>
        </row>
      </sheetData>
      <sheetData sheetId="1496">
        <row r="8">
          <cell r="D8" t="str">
            <v>Paramaz Avedisian Building</v>
          </cell>
        </row>
      </sheetData>
      <sheetData sheetId="1497">
        <row r="8">
          <cell r="D8" t="str">
            <v>Paramaz Avedisian Building</v>
          </cell>
        </row>
      </sheetData>
      <sheetData sheetId="1498">
        <row r="8">
          <cell r="D8" t="str">
            <v>Paramaz Avedisian Building</v>
          </cell>
        </row>
      </sheetData>
      <sheetData sheetId="1499">
        <row r="8">
          <cell r="D8" t="str">
            <v>Paramaz Avedisian Building</v>
          </cell>
        </row>
      </sheetData>
      <sheetData sheetId="1500">
        <row r="8">
          <cell r="D8" t="str">
            <v>Paramaz Avedisian Building</v>
          </cell>
        </row>
      </sheetData>
      <sheetData sheetId="1501">
        <row r="8">
          <cell r="D8" t="str">
            <v>Paramaz Avedisian Building</v>
          </cell>
        </row>
      </sheetData>
      <sheetData sheetId="1502">
        <row r="8">
          <cell r="D8" t="str">
            <v>Paramaz Avedisian Building</v>
          </cell>
        </row>
      </sheetData>
      <sheetData sheetId="1503">
        <row r="8">
          <cell r="D8" t="str">
            <v>Paramaz Avedisian Building</v>
          </cell>
        </row>
      </sheetData>
      <sheetData sheetId="1504">
        <row r="8">
          <cell r="D8" t="str">
            <v>Paramaz Avedisian Building</v>
          </cell>
        </row>
      </sheetData>
      <sheetData sheetId="1505">
        <row r="8">
          <cell r="D8" t="str">
            <v>Paramaz Avedisian Building</v>
          </cell>
        </row>
      </sheetData>
      <sheetData sheetId="1506">
        <row r="8">
          <cell r="D8" t="str">
            <v>Paramaz Avedisian Building</v>
          </cell>
        </row>
      </sheetData>
      <sheetData sheetId="1507">
        <row r="8">
          <cell r="D8" t="str">
            <v>Paramaz Avedisian Building</v>
          </cell>
        </row>
      </sheetData>
      <sheetData sheetId="1508">
        <row r="8">
          <cell r="D8" t="str">
            <v>Paramaz Avedisian Building</v>
          </cell>
        </row>
      </sheetData>
      <sheetData sheetId="1509">
        <row r="8">
          <cell r="D8" t="str">
            <v>Paramaz Avedisian Building</v>
          </cell>
        </row>
      </sheetData>
      <sheetData sheetId="1510">
        <row r="8">
          <cell r="D8" t="str">
            <v>Paramaz Avedisian Building</v>
          </cell>
        </row>
      </sheetData>
      <sheetData sheetId="1511">
        <row r="8">
          <cell r="D8" t="str">
            <v>Paramaz Avedisian Building</v>
          </cell>
        </row>
      </sheetData>
      <sheetData sheetId="1512">
        <row r="8">
          <cell r="D8" t="str">
            <v>Paramaz Avedisian Building</v>
          </cell>
        </row>
      </sheetData>
      <sheetData sheetId="1513">
        <row r="8">
          <cell r="D8" t="str">
            <v>Paramaz Avedisian Building</v>
          </cell>
        </row>
      </sheetData>
      <sheetData sheetId="1514">
        <row r="8">
          <cell r="D8" t="str">
            <v>Paramaz Avedisian Building</v>
          </cell>
        </row>
      </sheetData>
      <sheetData sheetId="1515">
        <row r="8">
          <cell r="D8" t="str">
            <v>Paramaz Avedisian Building</v>
          </cell>
        </row>
      </sheetData>
      <sheetData sheetId="1516">
        <row r="8">
          <cell r="D8" t="str">
            <v>Paramaz Avedisian Building</v>
          </cell>
        </row>
      </sheetData>
      <sheetData sheetId="1517">
        <row r="8">
          <cell r="D8" t="str">
            <v>Paramaz Avedisian Building</v>
          </cell>
        </row>
      </sheetData>
      <sheetData sheetId="1518">
        <row r="8">
          <cell r="D8" t="str">
            <v>Paramaz Avedisian Building</v>
          </cell>
        </row>
      </sheetData>
      <sheetData sheetId="1519">
        <row r="8">
          <cell r="D8" t="str">
            <v>Paramaz Avedisian Building</v>
          </cell>
        </row>
      </sheetData>
      <sheetData sheetId="1520">
        <row r="8">
          <cell r="D8" t="str">
            <v>Paramaz Avedisian Building</v>
          </cell>
        </row>
      </sheetData>
      <sheetData sheetId="1521">
        <row r="8">
          <cell r="D8" t="str">
            <v>Paramaz Avedisian Building</v>
          </cell>
        </row>
      </sheetData>
      <sheetData sheetId="1522">
        <row r="8">
          <cell r="D8" t="str">
            <v>Paramaz Avedisian Building</v>
          </cell>
        </row>
      </sheetData>
      <sheetData sheetId="1523">
        <row r="8">
          <cell r="D8" t="str">
            <v>Paramaz Avedisian Building</v>
          </cell>
        </row>
      </sheetData>
      <sheetData sheetId="1524">
        <row r="8">
          <cell r="D8" t="str">
            <v>Paramaz Avedisian Building</v>
          </cell>
        </row>
      </sheetData>
      <sheetData sheetId="1525">
        <row r="8">
          <cell r="D8" t="str">
            <v>Paramaz Avedisian Building</v>
          </cell>
        </row>
      </sheetData>
      <sheetData sheetId="1526">
        <row r="8">
          <cell r="D8" t="str">
            <v>Paramaz Avedisian Building</v>
          </cell>
        </row>
      </sheetData>
      <sheetData sheetId="1527">
        <row r="8">
          <cell r="D8" t="str">
            <v>Paramaz Avedisian Building</v>
          </cell>
        </row>
      </sheetData>
      <sheetData sheetId="1528">
        <row r="8">
          <cell r="D8" t="str">
            <v>Paramaz Avedisian Building</v>
          </cell>
        </row>
      </sheetData>
      <sheetData sheetId="1529">
        <row r="8">
          <cell r="D8" t="str">
            <v>Paramaz Avedisian Building</v>
          </cell>
        </row>
      </sheetData>
      <sheetData sheetId="1530">
        <row r="8">
          <cell r="D8" t="str">
            <v>Paramaz Avedisian Building</v>
          </cell>
        </row>
      </sheetData>
      <sheetData sheetId="1531">
        <row r="8">
          <cell r="D8" t="str">
            <v>Paramaz Avedisian Building</v>
          </cell>
        </row>
      </sheetData>
      <sheetData sheetId="1532">
        <row r="8">
          <cell r="D8" t="str">
            <v>Paramaz Avedisian Building</v>
          </cell>
        </row>
      </sheetData>
      <sheetData sheetId="1533">
        <row r="8">
          <cell r="D8" t="str">
            <v>Paramaz Avedisian Building</v>
          </cell>
        </row>
      </sheetData>
      <sheetData sheetId="1534">
        <row r="8">
          <cell r="D8" t="str">
            <v>Paramaz Avedisian Building</v>
          </cell>
        </row>
      </sheetData>
      <sheetData sheetId="1535">
        <row r="8">
          <cell r="D8" t="str">
            <v>Paramaz Avedisian Building</v>
          </cell>
        </row>
      </sheetData>
      <sheetData sheetId="1536">
        <row r="8">
          <cell r="D8" t="str">
            <v>Paramaz Avedisian Building</v>
          </cell>
        </row>
      </sheetData>
      <sheetData sheetId="1537">
        <row r="8">
          <cell r="D8" t="str">
            <v>Paramaz Avedisian Building</v>
          </cell>
        </row>
      </sheetData>
      <sheetData sheetId="1538">
        <row r="8">
          <cell r="D8" t="str">
            <v>Paramaz Avedisian Building</v>
          </cell>
        </row>
      </sheetData>
      <sheetData sheetId="1539">
        <row r="8">
          <cell r="D8" t="str">
            <v>Paramaz Avedisian Building</v>
          </cell>
        </row>
      </sheetData>
      <sheetData sheetId="1540">
        <row r="8">
          <cell r="D8" t="str">
            <v>Paramaz Avedisian Building</v>
          </cell>
        </row>
      </sheetData>
      <sheetData sheetId="1541">
        <row r="8">
          <cell r="D8" t="str">
            <v>Paramaz Avedisian Building</v>
          </cell>
        </row>
      </sheetData>
      <sheetData sheetId="1542">
        <row r="8">
          <cell r="D8" t="str">
            <v>Paramaz Avedisian Building</v>
          </cell>
        </row>
      </sheetData>
      <sheetData sheetId="1543">
        <row r="8">
          <cell r="D8" t="str">
            <v>Paramaz Avedisian Building</v>
          </cell>
        </row>
      </sheetData>
      <sheetData sheetId="1544">
        <row r="8">
          <cell r="D8" t="str">
            <v>Paramaz Avedisian Building</v>
          </cell>
        </row>
      </sheetData>
      <sheetData sheetId="1545">
        <row r="8">
          <cell r="D8" t="str">
            <v>Paramaz Avedisian Building</v>
          </cell>
        </row>
      </sheetData>
      <sheetData sheetId="1546">
        <row r="8">
          <cell r="D8" t="str">
            <v>Paramaz Avedisian Building</v>
          </cell>
        </row>
      </sheetData>
      <sheetData sheetId="1547">
        <row r="8">
          <cell r="D8" t="str">
            <v>Paramaz Avedisian Building</v>
          </cell>
        </row>
      </sheetData>
      <sheetData sheetId="1548">
        <row r="8">
          <cell r="D8" t="str">
            <v>Paramaz Avedisian Building</v>
          </cell>
        </row>
      </sheetData>
      <sheetData sheetId="1549">
        <row r="8">
          <cell r="D8" t="str">
            <v>Paramaz Avedisian Building</v>
          </cell>
        </row>
      </sheetData>
      <sheetData sheetId="1550">
        <row r="8">
          <cell r="D8" t="str">
            <v>Paramaz Avedisian Building</v>
          </cell>
        </row>
      </sheetData>
      <sheetData sheetId="1551">
        <row r="8">
          <cell r="D8" t="str">
            <v>Paramaz Avedisian Building</v>
          </cell>
        </row>
      </sheetData>
      <sheetData sheetId="1552">
        <row r="8">
          <cell r="D8" t="str">
            <v>Paramaz Avedisian Building</v>
          </cell>
        </row>
      </sheetData>
      <sheetData sheetId="1553">
        <row r="8">
          <cell r="D8" t="str">
            <v>Paramaz Avedisian Building</v>
          </cell>
        </row>
      </sheetData>
      <sheetData sheetId="1554">
        <row r="8">
          <cell r="D8" t="str">
            <v>Paramaz Avedisian Building</v>
          </cell>
        </row>
      </sheetData>
      <sheetData sheetId="1555">
        <row r="8">
          <cell r="D8" t="str">
            <v>Paramaz Avedisian Building</v>
          </cell>
        </row>
      </sheetData>
      <sheetData sheetId="1556">
        <row r="8">
          <cell r="D8" t="str">
            <v>Paramaz Avedisian Building</v>
          </cell>
        </row>
      </sheetData>
      <sheetData sheetId="1557">
        <row r="8">
          <cell r="D8" t="str">
            <v>Paramaz Avedisian Building</v>
          </cell>
        </row>
      </sheetData>
      <sheetData sheetId="1558">
        <row r="8">
          <cell r="D8" t="str">
            <v>Paramaz Avedisian Building</v>
          </cell>
        </row>
      </sheetData>
      <sheetData sheetId="1559">
        <row r="8">
          <cell r="D8" t="str">
            <v>Paramaz Avedisian Building</v>
          </cell>
        </row>
      </sheetData>
      <sheetData sheetId="1560">
        <row r="8">
          <cell r="D8" t="str">
            <v>Paramaz Avedisian Building</v>
          </cell>
        </row>
      </sheetData>
      <sheetData sheetId="1561">
        <row r="8">
          <cell r="D8" t="str">
            <v>Paramaz Avedisian Building</v>
          </cell>
        </row>
      </sheetData>
      <sheetData sheetId="1562">
        <row r="8">
          <cell r="D8" t="str">
            <v>Paramaz Avedisian Building</v>
          </cell>
        </row>
      </sheetData>
      <sheetData sheetId="1563">
        <row r="8">
          <cell r="D8" t="str">
            <v>Paramaz Avedisian Building</v>
          </cell>
        </row>
      </sheetData>
      <sheetData sheetId="1564">
        <row r="8">
          <cell r="D8" t="str">
            <v>Paramaz Avedisian Building</v>
          </cell>
        </row>
      </sheetData>
      <sheetData sheetId="1565">
        <row r="8">
          <cell r="D8" t="str">
            <v>Paramaz Avedisian Building</v>
          </cell>
        </row>
      </sheetData>
      <sheetData sheetId="1566">
        <row r="8">
          <cell r="D8" t="str">
            <v>Paramaz Avedisian Building</v>
          </cell>
        </row>
      </sheetData>
      <sheetData sheetId="1567">
        <row r="8">
          <cell r="D8" t="str">
            <v>Paramaz Avedisian Building</v>
          </cell>
        </row>
      </sheetData>
      <sheetData sheetId="1568">
        <row r="8">
          <cell r="D8" t="str">
            <v>Paramaz Avedisian Building</v>
          </cell>
        </row>
      </sheetData>
      <sheetData sheetId="1569">
        <row r="8">
          <cell r="D8" t="str">
            <v>Paramaz Avedisian Building</v>
          </cell>
        </row>
      </sheetData>
      <sheetData sheetId="1570">
        <row r="8">
          <cell r="D8" t="str">
            <v>Paramaz Avedisian Building</v>
          </cell>
        </row>
      </sheetData>
      <sheetData sheetId="1571">
        <row r="8">
          <cell r="D8" t="str">
            <v>Paramaz Avedisian Building</v>
          </cell>
        </row>
      </sheetData>
      <sheetData sheetId="1572">
        <row r="8">
          <cell r="D8" t="str">
            <v>Paramaz Avedisian Building</v>
          </cell>
        </row>
      </sheetData>
      <sheetData sheetId="1573">
        <row r="8">
          <cell r="D8" t="str">
            <v>Paramaz Avedisian Building</v>
          </cell>
        </row>
      </sheetData>
      <sheetData sheetId="1574">
        <row r="8">
          <cell r="D8" t="str">
            <v>Paramaz Avedisian Building</v>
          </cell>
        </row>
      </sheetData>
      <sheetData sheetId="1575">
        <row r="8">
          <cell r="D8" t="str">
            <v>Paramaz Avedisian Building</v>
          </cell>
        </row>
      </sheetData>
      <sheetData sheetId="1576">
        <row r="8">
          <cell r="D8" t="str">
            <v>Paramaz Avedisian Building</v>
          </cell>
        </row>
      </sheetData>
      <sheetData sheetId="1577">
        <row r="8">
          <cell r="D8" t="str">
            <v>Paramaz Avedisian Building</v>
          </cell>
        </row>
      </sheetData>
      <sheetData sheetId="1578">
        <row r="8">
          <cell r="D8" t="str">
            <v>Paramaz Avedisian Building</v>
          </cell>
        </row>
      </sheetData>
      <sheetData sheetId="1579">
        <row r="8">
          <cell r="D8" t="str">
            <v>Paramaz Avedisian Building</v>
          </cell>
        </row>
      </sheetData>
      <sheetData sheetId="1580">
        <row r="8">
          <cell r="D8" t="str">
            <v>Paramaz Avedisian Building</v>
          </cell>
        </row>
      </sheetData>
      <sheetData sheetId="1581">
        <row r="8">
          <cell r="D8" t="str">
            <v>Paramaz Avedisian Building</v>
          </cell>
        </row>
      </sheetData>
      <sheetData sheetId="1582">
        <row r="8">
          <cell r="D8" t="str">
            <v>Paramaz Avedisian Building</v>
          </cell>
        </row>
      </sheetData>
      <sheetData sheetId="1583">
        <row r="8">
          <cell r="D8" t="str">
            <v>Paramaz Avedisian Building</v>
          </cell>
        </row>
      </sheetData>
      <sheetData sheetId="1584">
        <row r="8">
          <cell r="D8" t="str">
            <v>Paramaz Avedisian Building</v>
          </cell>
        </row>
      </sheetData>
      <sheetData sheetId="1585">
        <row r="8">
          <cell r="D8" t="str">
            <v>Paramaz Avedisian Building</v>
          </cell>
        </row>
      </sheetData>
      <sheetData sheetId="1586">
        <row r="8">
          <cell r="D8" t="str">
            <v>Paramaz Avedisian Building</v>
          </cell>
        </row>
      </sheetData>
      <sheetData sheetId="1587">
        <row r="8">
          <cell r="D8" t="str">
            <v>Paramaz Avedisian Building</v>
          </cell>
        </row>
      </sheetData>
      <sheetData sheetId="1588">
        <row r="8">
          <cell r="D8" t="str">
            <v>Paramaz Avedisian Building</v>
          </cell>
        </row>
      </sheetData>
      <sheetData sheetId="1589">
        <row r="8">
          <cell r="D8" t="str">
            <v>Paramaz Avedisian Building</v>
          </cell>
        </row>
      </sheetData>
      <sheetData sheetId="1590">
        <row r="8">
          <cell r="D8" t="str">
            <v>Paramaz Avedisian Building</v>
          </cell>
        </row>
      </sheetData>
      <sheetData sheetId="1591">
        <row r="8">
          <cell r="D8" t="str">
            <v>Paramaz Avedisian Building</v>
          </cell>
        </row>
      </sheetData>
      <sheetData sheetId="1592">
        <row r="8">
          <cell r="D8" t="str">
            <v>Paramaz Avedisian Building</v>
          </cell>
        </row>
      </sheetData>
      <sheetData sheetId="1593">
        <row r="8">
          <cell r="D8" t="str">
            <v>Paramaz Avedisian Building</v>
          </cell>
        </row>
      </sheetData>
      <sheetData sheetId="1594">
        <row r="8">
          <cell r="D8" t="str">
            <v>Paramaz Avedisian Building</v>
          </cell>
        </row>
      </sheetData>
      <sheetData sheetId="1595">
        <row r="8">
          <cell r="D8" t="str">
            <v>Paramaz Avedisian Building</v>
          </cell>
        </row>
      </sheetData>
      <sheetData sheetId="1596">
        <row r="8">
          <cell r="D8" t="str">
            <v>Paramaz Avedisian Building</v>
          </cell>
        </row>
      </sheetData>
      <sheetData sheetId="1597">
        <row r="8">
          <cell r="D8" t="str">
            <v>Paramaz Avedisian Building</v>
          </cell>
        </row>
      </sheetData>
      <sheetData sheetId="1598">
        <row r="8">
          <cell r="D8" t="str">
            <v>Paramaz Avedisian Building</v>
          </cell>
        </row>
      </sheetData>
      <sheetData sheetId="1599">
        <row r="8">
          <cell r="D8" t="str">
            <v>Paramaz Avedisian Building</v>
          </cell>
        </row>
      </sheetData>
      <sheetData sheetId="1600">
        <row r="8">
          <cell r="D8" t="str">
            <v>Paramaz Avedisian Building</v>
          </cell>
        </row>
      </sheetData>
      <sheetData sheetId="1601">
        <row r="8">
          <cell r="D8" t="str">
            <v>Paramaz Avedisian Building</v>
          </cell>
        </row>
      </sheetData>
      <sheetData sheetId="1602">
        <row r="8">
          <cell r="D8" t="str">
            <v>Paramaz Avedisian Building</v>
          </cell>
        </row>
      </sheetData>
      <sheetData sheetId="1603">
        <row r="8">
          <cell r="D8" t="str">
            <v>Paramaz Avedisian Building</v>
          </cell>
        </row>
      </sheetData>
      <sheetData sheetId="1604">
        <row r="8">
          <cell r="D8" t="str">
            <v>Paramaz Avedisian Building</v>
          </cell>
        </row>
      </sheetData>
      <sheetData sheetId="1605">
        <row r="8">
          <cell r="D8" t="str">
            <v>Paramaz Avedisian Building</v>
          </cell>
        </row>
      </sheetData>
      <sheetData sheetId="1606">
        <row r="8">
          <cell r="D8" t="str">
            <v>Paramaz Avedisian Building</v>
          </cell>
        </row>
      </sheetData>
      <sheetData sheetId="1607">
        <row r="8">
          <cell r="D8" t="str">
            <v>Paramaz Avedisian Building</v>
          </cell>
        </row>
      </sheetData>
      <sheetData sheetId="1608">
        <row r="8">
          <cell r="D8" t="str">
            <v>Paramaz Avedisian Building</v>
          </cell>
        </row>
      </sheetData>
      <sheetData sheetId="1609">
        <row r="8">
          <cell r="D8" t="str">
            <v>Paramaz Avedisian Building</v>
          </cell>
        </row>
      </sheetData>
      <sheetData sheetId="1610">
        <row r="8">
          <cell r="D8" t="str">
            <v>Paramaz Avedisian Building</v>
          </cell>
        </row>
      </sheetData>
      <sheetData sheetId="1611">
        <row r="8">
          <cell r="D8" t="str">
            <v>Paramaz Avedisian Building</v>
          </cell>
        </row>
      </sheetData>
      <sheetData sheetId="1612">
        <row r="8">
          <cell r="D8" t="str">
            <v>Paramaz Avedisian Building</v>
          </cell>
        </row>
      </sheetData>
      <sheetData sheetId="1613">
        <row r="8">
          <cell r="D8" t="str">
            <v>Paramaz Avedisian Building</v>
          </cell>
        </row>
      </sheetData>
      <sheetData sheetId="1614">
        <row r="8">
          <cell r="D8" t="str">
            <v>Paramaz Avedisian Building</v>
          </cell>
        </row>
      </sheetData>
      <sheetData sheetId="1615">
        <row r="8">
          <cell r="D8" t="str">
            <v>Paramaz Avedisian Building</v>
          </cell>
        </row>
      </sheetData>
      <sheetData sheetId="1616">
        <row r="8">
          <cell r="D8" t="str">
            <v>Paramaz Avedisian Building</v>
          </cell>
        </row>
      </sheetData>
      <sheetData sheetId="1617">
        <row r="8">
          <cell r="D8" t="str">
            <v>Paramaz Avedisian Building</v>
          </cell>
        </row>
      </sheetData>
      <sheetData sheetId="1618">
        <row r="8">
          <cell r="D8" t="str">
            <v>Paramaz Avedisian Building</v>
          </cell>
        </row>
      </sheetData>
      <sheetData sheetId="1619">
        <row r="8">
          <cell r="D8" t="str">
            <v>Paramaz Avedisian Building</v>
          </cell>
        </row>
      </sheetData>
      <sheetData sheetId="1620">
        <row r="8">
          <cell r="D8" t="str">
            <v>Paramaz Avedisian Building</v>
          </cell>
        </row>
      </sheetData>
      <sheetData sheetId="1621">
        <row r="8">
          <cell r="D8" t="str">
            <v>Paramaz Avedisian Building</v>
          </cell>
        </row>
      </sheetData>
      <sheetData sheetId="1622">
        <row r="8">
          <cell r="D8" t="str">
            <v>Paramaz Avedisian Building</v>
          </cell>
        </row>
      </sheetData>
      <sheetData sheetId="1623">
        <row r="8">
          <cell r="D8" t="str">
            <v>Paramaz Avedisian Building</v>
          </cell>
        </row>
      </sheetData>
      <sheetData sheetId="1624">
        <row r="8">
          <cell r="D8" t="str">
            <v>Paramaz Avedisian Building</v>
          </cell>
        </row>
      </sheetData>
      <sheetData sheetId="1625">
        <row r="8">
          <cell r="D8" t="str">
            <v>Paramaz Avedisian Building</v>
          </cell>
        </row>
      </sheetData>
      <sheetData sheetId="1626">
        <row r="8">
          <cell r="D8" t="str">
            <v>Paramaz Avedisian Building</v>
          </cell>
        </row>
      </sheetData>
      <sheetData sheetId="1627">
        <row r="8">
          <cell r="D8" t="str">
            <v>Paramaz Avedisian Building</v>
          </cell>
        </row>
      </sheetData>
      <sheetData sheetId="1628">
        <row r="8">
          <cell r="D8" t="str">
            <v>Paramaz Avedisian Building</v>
          </cell>
        </row>
      </sheetData>
      <sheetData sheetId="1629">
        <row r="8">
          <cell r="D8" t="str">
            <v>Paramaz Avedisian Building</v>
          </cell>
        </row>
      </sheetData>
      <sheetData sheetId="1630">
        <row r="8">
          <cell r="D8" t="str">
            <v>Paramaz Avedisian Building</v>
          </cell>
        </row>
      </sheetData>
      <sheetData sheetId="1631">
        <row r="8">
          <cell r="D8" t="str">
            <v>Paramaz Avedisian Building</v>
          </cell>
        </row>
      </sheetData>
      <sheetData sheetId="1632">
        <row r="8">
          <cell r="D8" t="str">
            <v>Paramaz Avedisian Building</v>
          </cell>
        </row>
      </sheetData>
      <sheetData sheetId="1633">
        <row r="8">
          <cell r="D8" t="str">
            <v>Paramaz Avedisian Building</v>
          </cell>
        </row>
      </sheetData>
      <sheetData sheetId="1634">
        <row r="8">
          <cell r="D8" t="str">
            <v>Paramaz Avedisian Building</v>
          </cell>
        </row>
      </sheetData>
      <sheetData sheetId="1635">
        <row r="8">
          <cell r="D8" t="str">
            <v>Paramaz Avedisian Building</v>
          </cell>
        </row>
      </sheetData>
      <sheetData sheetId="1636">
        <row r="8">
          <cell r="D8" t="str">
            <v>Paramaz Avedisian Building</v>
          </cell>
        </row>
      </sheetData>
      <sheetData sheetId="1637">
        <row r="8">
          <cell r="D8" t="str">
            <v>Paramaz Avedisian Building</v>
          </cell>
        </row>
      </sheetData>
      <sheetData sheetId="1638">
        <row r="8">
          <cell r="D8" t="str">
            <v>Paramaz Avedisian Building</v>
          </cell>
        </row>
      </sheetData>
      <sheetData sheetId="1639">
        <row r="8">
          <cell r="D8" t="str">
            <v>Paramaz Avedisian Building</v>
          </cell>
        </row>
      </sheetData>
      <sheetData sheetId="1640">
        <row r="8">
          <cell r="D8" t="str">
            <v>Paramaz Avedisian Building</v>
          </cell>
        </row>
      </sheetData>
      <sheetData sheetId="1641">
        <row r="8">
          <cell r="D8" t="str">
            <v>Paramaz Avedisian Building</v>
          </cell>
        </row>
      </sheetData>
      <sheetData sheetId="1642">
        <row r="8">
          <cell r="D8" t="str">
            <v>Paramaz Avedisian Building</v>
          </cell>
        </row>
      </sheetData>
      <sheetData sheetId="1643">
        <row r="8">
          <cell r="D8" t="str">
            <v>Paramaz Avedisian Building</v>
          </cell>
        </row>
      </sheetData>
      <sheetData sheetId="1644">
        <row r="8">
          <cell r="D8" t="str">
            <v>Paramaz Avedisian Building</v>
          </cell>
        </row>
      </sheetData>
      <sheetData sheetId="1645">
        <row r="8">
          <cell r="D8" t="str">
            <v>Paramaz Avedisian Building</v>
          </cell>
        </row>
      </sheetData>
      <sheetData sheetId="1646">
        <row r="8">
          <cell r="D8" t="str">
            <v>Paramaz Avedisian Building</v>
          </cell>
        </row>
      </sheetData>
      <sheetData sheetId="1647">
        <row r="8">
          <cell r="D8" t="str">
            <v>Paramaz Avedisian Building</v>
          </cell>
        </row>
      </sheetData>
      <sheetData sheetId="1648">
        <row r="8">
          <cell r="D8" t="str">
            <v>Paramaz Avedisian Building</v>
          </cell>
        </row>
      </sheetData>
      <sheetData sheetId="1649">
        <row r="8">
          <cell r="D8" t="str">
            <v>Paramaz Avedisian Building</v>
          </cell>
        </row>
      </sheetData>
      <sheetData sheetId="1650">
        <row r="8">
          <cell r="D8" t="str">
            <v>Paramaz Avedisian Building</v>
          </cell>
        </row>
      </sheetData>
      <sheetData sheetId="1651">
        <row r="8">
          <cell r="D8" t="str">
            <v>Paramaz Avedisian Building</v>
          </cell>
        </row>
      </sheetData>
      <sheetData sheetId="1652">
        <row r="8">
          <cell r="D8" t="str">
            <v>Paramaz Avedisian Building</v>
          </cell>
        </row>
      </sheetData>
      <sheetData sheetId="1653">
        <row r="8">
          <cell r="D8" t="str">
            <v>Paramaz Avedisian Building</v>
          </cell>
        </row>
      </sheetData>
      <sheetData sheetId="1654">
        <row r="8">
          <cell r="D8" t="str">
            <v>Paramaz Avedisian Building</v>
          </cell>
        </row>
      </sheetData>
      <sheetData sheetId="1655">
        <row r="8">
          <cell r="D8" t="str">
            <v>Paramaz Avedisian Building</v>
          </cell>
        </row>
      </sheetData>
      <sheetData sheetId="1656">
        <row r="8">
          <cell r="D8" t="str">
            <v>Paramaz Avedisian Building</v>
          </cell>
        </row>
      </sheetData>
      <sheetData sheetId="1657">
        <row r="8">
          <cell r="D8" t="str">
            <v>Paramaz Avedisian Building</v>
          </cell>
        </row>
      </sheetData>
      <sheetData sheetId="1658">
        <row r="8">
          <cell r="D8" t="str">
            <v>Paramaz Avedisian Building</v>
          </cell>
        </row>
      </sheetData>
      <sheetData sheetId="1659">
        <row r="8">
          <cell r="D8" t="str">
            <v>Paramaz Avedisian Building</v>
          </cell>
        </row>
      </sheetData>
      <sheetData sheetId="1660">
        <row r="8">
          <cell r="D8" t="str">
            <v>Paramaz Avedisian Building</v>
          </cell>
        </row>
      </sheetData>
      <sheetData sheetId="1661">
        <row r="8">
          <cell r="D8" t="str">
            <v>Paramaz Avedisian Building</v>
          </cell>
        </row>
      </sheetData>
      <sheetData sheetId="1662">
        <row r="8">
          <cell r="D8" t="str">
            <v>Paramaz Avedisian Building</v>
          </cell>
        </row>
      </sheetData>
      <sheetData sheetId="1663">
        <row r="8">
          <cell r="D8" t="str">
            <v>Paramaz Avedisian Building</v>
          </cell>
        </row>
      </sheetData>
      <sheetData sheetId="1664">
        <row r="8">
          <cell r="D8" t="str">
            <v>Paramaz Avedisian Building</v>
          </cell>
        </row>
      </sheetData>
      <sheetData sheetId="1665">
        <row r="8">
          <cell r="D8" t="str">
            <v>Paramaz Avedisian Building</v>
          </cell>
        </row>
      </sheetData>
      <sheetData sheetId="1666">
        <row r="8">
          <cell r="D8" t="str">
            <v>Paramaz Avedisian Building</v>
          </cell>
        </row>
      </sheetData>
      <sheetData sheetId="1667">
        <row r="8">
          <cell r="D8" t="str">
            <v>Paramaz Avedisian Building</v>
          </cell>
        </row>
      </sheetData>
      <sheetData sheetId="1668">
        <row r="8">
          <cell r="D8" t="str">
            <v>Paramaz Avedisian Building</v>
          </cell>
        </row>
      </sheetData>
      <sheetData sheetId="1669">
        <row r="8">
          <cell r="D8" t="str">
            <v>Paramaz Avedisian Building</v>
          </cell>
        </row>
      </sheetData>
      <sheetData sheetId="1670">
        <row r="8">
          <cell r="D8" t="str">
            <v>Paramaz Avedisian Building</v>
          </cell>
        </row>
      </sheetData>
      <sheetData sheetId="1671">
        <row r="8">
          <cell r="D8" t="str">
            <v>Paramaz Avedisian Building</v>
          </cell>
        </row>
      </sheetData>
      <sheetData sheetId="1672">
        <row r="8">
          <cell r="D8" t="str">
            <v>Paramaz Avedisian Building</v>
          </cell>
        </row>
      </sheetData>
      <sheetData sheetId="1673">
        <row r="8">
          <cell r="D8" t="str">
            <v>Paramaz Avedisian Building</v>
          </cell>
        </row>
      </sheetData>
      <sheetData sheetId="1674">
        <row r="8">
          <cell r="D8" t="str">
            <v>Paramaz Avedisian Building</v>
          </cell>
        </row>
      </sheetData>
      <sheetData sheetId="1675">
        <row r="8">
          <cell r="D8" t="str">
            <v>Paramaz Avedisian Building</v>
          </cell>
        </row>
      </sheetData>
      <sheetData sheetId="1676">
        <row r="8">
          <cell r="D8" t="str">
            <v>Paramaz Avedisian Building</v>
          </cell>
        </row>
      </sheetData>
      <sheetData sheetId="1677">
        <row r="8">
          <cell r="D8" t="str">
            <v>Paramaz Avedisian Building</v>
          </cell>
        </row>
      </sheetData>
      <sheetData sheetId="1678">
        <row r="8">
          <cell r="D8" t="str">
            <v>Paramaz Avedisian Building</v>
          </cell>
        </row>
      </sheetData>
      <sheetData sheetId="1679">
        <row r="8">
          <cell r="D8" t="str">
            <v>Paramaz Avedisian Building</v>
          </cell>
        </row>
      </sheetData>
      <sheetData sheetId="1680">
        <row r="8">
          <cell r="D8" t="str">
            <v>Paramaz Avedisian Building</v>
          </cell>
        </row>
      </sheetData>
      <sheetData sheetId="1681">
        <row r="8">
          <cell r="D8" t="str">
            <v>Paramaz Avedisian Building</v>
          </cell>
        </row>
      </sheetData>
      <sheetData sheetId="1682">
        <row r="8">
          <cell r="D8" t="str">
            <v>Paramaz Avedisian Building</v>
          </cell>
        </row>
      </sheetData>
      <sheetData sheetId="1683">
        <row r="8">
          <cell r="D8" t="str">
            <v>Paramaz Avedisian Building</v>
          </cell>
        </row>
      </sheetData>
      <sheetData sheetId="1684">
        <row r="8">
          <cell r="D8" t="str">
            <v>Paramaz Avedisian Building</v>
          </cell>
        </row>
      </sheetData>
      <sheetData sheetId="1685">
        <row r="8">
          <cell r="D8" t="str">
            <v>Paramaz Avedisian Building</v>
          </cell>
        </row>
      </sheetData>
      <sheetData sheetId="1686">
        <row r="8">
          <cell r="D8" t="str">
            <v>Paramaz Avedisian Building</v>
          </cell>
        </row>
      </sheetData>
      <sheetData sheetId="1687">
        <row r="8">
          <cell r="D8" t="str">
            <v>Paramaz Avedisian Building</v>
          </cell>
        </row>
      </sheetData>
      <sheetData sheetId="1688">
        <row r="8">
          <cell r="D8" t="str">
            <v>Paramaz Avedisian Building</v>
          </cell>
        </row>
      </sheetData>
      <sheetData sheetId="1689">
        <row r="8">
          <cell r="D8" t="str">
            <v>Paramaz Avedisian Building</v>
          </cell>
        </row>
      </sheetData>
      <sheetData sheetId="1690">
        <row r="8">
          <cell r="D8" t="str">
            <v>Paramaz Avedisian Building</v>
          </cell>
        </row>
      </sheetData>
      <sheetData sheetId="1691">
        <row r="8">
          <cell r="D8" t="str">
            <v>Paramaz Avedisian Building</v>
          </cell>
        </row>
      </sheetData>
      <sheetData sheetId="1692">
        <row r="8">
          <cell r="D8" t="str">
            <v>Paramaz Avedisian Building</v>
          </cell>
        </row>
      </sheetData>
      <sheetData sheetId="1693">
        <row r="8">
          <cell r="D8" t="str">
            <v>Paramaz Avedisian Building</v>
          </cell>
        </row>
      </sheetData>
      <sheetData sheetId="1694">
        <row r="8">
          <cell r="D8" t="str">
            <v>Paramaz Avedisian Building</v>
          </cell>
        </row>
      </sheetData>
      <sheetData sheetId="1695">
        <row r="8">
          <cell r="D8" t="str">
            <v>Paramaz Avedisian Building</v>
          </cell>
        </row>
      </sheetData>
      <sheetData sheetId="1696">
        <row r="8">
          <cell r="D8" t="str">
            <v>Paramaz Avedisian Building</v>
          </cell>
        </row>
      </sheetData>
      <sheetData sheetId="1697">
        <row r="8">
          <cell r="D8" t="str">
            <v>Paramaz Avedisian Building</v>
          </cell>
        </row>
      </sheetData>
      <sheetData sheetId="1698">
        <row r="8">
          <cell r="D8" t="str">
            <v>Paramaz Avedisian Building</v>
          </cell>
        </row>
      </sheetData>
      <sheetData sheetId="1699">
        <row r="8">
          <cell r="D8" t="str">
            <v>Paramaz Avedisian Building</v>
          </cell>
        </row>
      </sheetData>
      <sheetData sheetId="1700">
        <row r="8">
          <cell r="D8" t="str">
            <v>Paramaz Avedisian Building</v>
          </cell>
        </row>
      </sheetData>
      <sheetData sheetId="1701">
        <row r="8">
          <cell r="D8" t="str">
            <v>Paramaz Avedisian Building</v>
          </cell>
        </row>
      </sheetData>
      <sheetData sheetId="1702">
        <row r="8">
          <cell r="D8" t="str">
            <v>Paramaz Avedisian Building</v>
          </cell>
        </row>
      </sheetData>
      <sheetData sheetId="1703">
        <row r="8">
          <cell r="D8" t="str">
            <v>Paramaz Avedisian Building</v>
          </cell>
        </row>
      </sheetData>
      <sheetData sheetId="1704">
        <row r="8">
          <cell r="D8" t="str">
            <v>Paramaz Avedisian Building</v>
          </cell>
        </row>
      </sheetData>
      <sheetData sheetId="1705">
        <row r="8">
          <cell r="D8" t="str">
            <v>Paramaz Avedisian Building</v>
          </cell>
        </row>
      </sheetData>
      <sheetData sheetId="1706">
        <row r="8">
          <cell r="D8" t="str">
            <v>Paramaz Avedisian Building</v>
          </cell>
        </row>
      </sheetData>
      <sheetData sheetId="1707">
        <row r="8">
          <cell r="D8" t="str">
            <v>Paramaz Avedisian Building</v>
          </cell>
        </row>
      </sheetData>
      <sheetData sheetId="1708">
        <row r="8">
          <cell r="D8" t="str">
            <v>Paramaz Avedisian Building</v>
          </cell>
        </row>
      </sheetData>
      <sheetData sheetId="1709">
        <row r="8">
          <cell r="D8" t="str">
            <v>Paramaz Avedisian Building</v>
          </cell>
        </row>
      </sheetData>
      <sheetData sheetId="1710">
        <row r="8">
          <cell r="D8" t="str">
            <v>Paramaz Avedisian Building</v>
          </cell>
        </row>
      </sheetData>
      <sheetData sheetId="1711">
        <row r="8">
          <cell r="D8" t="str">
            <v>Paramaz Avedisian Building</v>
          </cell>
        </row>
      </sheetData>
      <sheetData sheetId="1712">
        <row r="8">
          <cell r="D8" t="str">
            <v>Paramaz Avedisian Building</v>
          </cell>
        </row>
      </sheetData>
      <sheetData sheetId="1713">
        <row r="8">
          <cell r="D8" t="str">
            <v>Paramaz Avedisian Building</v>
          </cell>
        </row>
      </sheetData>
      <sheetData sheetId="1714">
        <row r="8">
          <cell r="D8" t="str">
            <v>Paramaz Avedisian Building</v>
          </cell>
        </row>
      </sheetData>
      <sheetData sheetId="1715">
        <row r="8">
          <cell r="D8" t="str">
            <v>Paramaz Avedisian Building</v>
          </cell>
        </row>
      </sheetData>
      <sheetData sheetId="1716">
        <row r="8">
          <cell r="D8" t="str">
            <v>Paramaz Avedisian Building</v>
          </cell>
        </row>
      </sheetData>
      <sheetData sheetId="1717">
        <row r="8">
          <cell r="D8" t="str">
            <v>Paramaz Avedisian Building</v>
          </cell>
        </row>
      </sheetData>
      <sheetData sheetId="1718">
        <row r="8">
          <cell r="D8" t="str">
            <v>Paramaz Avedisian Building</v>
          </cell>
        </row>
      </sheetData>
      <sheetData sheetId="1719">
        <row r="8">
          <cell r="D8" t="str">
            <v>Paramaz Avedisian Building</v>
          </cell>
        </row>
      </sheetData>
      <sheetData sheetId="1720">
        <row r="8">
          <cell r="D8" t="str">
            <v>Paramaz Avedisian Building</v>
          </cell>
        </row>
      </sheetData>
      <sheetData sheetId="1721">
        <row r="8">
          <cell r="D8" t="str">
            <v>Paramaz Avedisian Building</v>
          </cell>
        </row>
      </sheetData>
      <sheetData sheetId="1722">
        <row r="8">
          <cell r="D8" t="str">
            <v>Paramaz Avedisian Building</v>
          </cell>
        </row>
      </sheetData>
      <sheetData sheetId="1723">
        <row r="8">
          <cell r="D8" t="str">
            <v>Paramaz Avedisian Building</v>
          </cell>
        </row>
      </sheetData>
      <sheetData sheetId="1724">
        <row r="8">
          <cell r="D8" t="str">
            <v>Paramaz Avedisian Building</v>
          </cell>
        </row>
      </sheetData>
      <sheetData sheetId="1725">
        <row r="8">
          <cell r="D8" t="str">
            <v>Paramaz Avedisian Building</v>
          </cell>
        </row>
      </sheetData>
      <sheetData sheetId="1726">
        <row r="8">
          <cell r="D8" t="str">
            <v>Paramaz Avedisian Building</v>
          </cell>
        </row>
      </sheetData>
      <sheetData sheetId="1727">
        <row r="8">
          <cell r="D8" t="str">
            <v>Paramaz Avedisian Building</v>
          </cell>
        </row>
      </sheetData>
      <sheetData sheetId="1728">
        <row r="8">
          <cell r="D8" t="str">
            <v>Paramaz Avedisian Building</v>
          </cell>
        </row>
      </sheetData>
      <sheetData sheetId="1729">
        <row r="8">
          <cell r="D8" t="str">
            <v>Paramaz Avedisian Building</v>
          </cell>
        </row>
      </sheetData>
      <sheetData sheetId="1730">
        <row r="8">
          <cell r="D8" t="str">
            <v>Paramaz Avedisian Building</v>
          </cell>
        </row>
      </sheetData>
      <sheetData sheetId="1731">
        <row r="8">
          <cell r="D8" t="str">
            <v>Paramaz Avedisian Building</v>
          </cell>
        </row>
      </sheetData>
      <sheetData sheetId="1732">
        <row r="8">
          <cell r="D8" t="str">
            <v>Paramaz Avedisian Building</v>
          </cell>
        </row>
      </sheetData>
      <sheetData sheetId="1733">
        <row r="8">
          <cell r="D8" t="str">
            <v>Paramaz Avedisian Building</v>
          </cell>
        </row>
      </sheetData>
      <sheetData sheetId="1734">
        <row r="8">
          <cell r="D8" t="str">
            <v>Paramaz Avedisian Building</v>
          </cell>
        </row>
      </sheetData>
      <sheetData sheetId="1735">
        <row r="8">
          <cell r="D8" t="str">
            <v>Paramaz Avedisian Building</v>
          </cell>
        </row>
      </sheetData>
      <sheetData sheetId="1736">
        <row r="8">
          <cell r="D8" t="str">
            <v>Paramaz Avedisian Building</v>
          </cell>
        </row>
      </sheetData>
      <sheetData sheetId="1737">
        <row r="8">
          <cell r="D8" t="str">
            <v>Paramaz Avedisian Building</v>
          </cell>
        </row>
      </sheetData>
      <sheetData sheetId="1738">
        <row r="8">
          <cell r="D8" t="str">
            <v>Paramaz Avedisian Building</v>
          </cell>
        </row>
      </sheetData>
      <sheetData sheetId="1739">
        <row r="8">
          <cell r="D8" t="str">
            <v>Paramaz Avedisian Building</v>
          </cell>
        </row>
      </sheetData>
      <sheetData sheetId="1740">
        <row r="8">
          <cell r="D8" t="str">
            <v>Paramaz Avedisian Building</v>
          </cell>
        </row>
      </sheetData>
      <sheetData sheetId="1741">
        <row r="8">
          <cell r="D8" t="str">
            <v>Paramaz Avedisian Building</v>
          </cell>
        </row>
      </sheetData>
      <sheetData sheetId="1742">
        <row r="8">
          <cell r="D8" t="str">
            <v>Paramaz Avedisian Building</v>
          </cell>
        </row>
      </sheetData>
      <sheetData sheetId="1743">
        <row r="8">
          <cell r="D8" t="str">
            <v>Paramaz Avedisian Building</v>
          </cell>
        </row>
      </sheetData>
      <sheetData sheetId="1744">
        <row r="8">
          <cell r="D8" t="str">
            <v>Paramaz Avedisian Building</v>
          </cell>
        </row>
      </sheetData>
      <sheetData sheetId="1745">
        <row r="8">
          <cell r="D8" t="str">
            <v>Paramaz Avedisian Building</v>
          </cell>
        </row>
      </sheetData>
      <sheetData sheetId="1746">
        <row r="8">
          <cell r="D8" t="str">
            <v>Paramaz Avedisian Building</v>
          </cell>
        </row>
      </sheetData>
      <sheetData sheetId="1747">
        <row r="8">
          <cell r="D8" t="str">
            <v>Paramaz Avedisian Building</v>
          </cell>
        </row>
      </sheetData>
      <sheetData sheetId="1748">
        <row r="8">
          <cell r="D8" t="str">
            <v>Paramaz Avedisian Building</v>
          </cell>
        </row>
      </sheetData>
      <sheetData sheetId="1749">
        <row r="8">
          <cell r="D8" t="str">
            <v>Paramaz Avedisian Building</v>
          </cell>
        </row>
      </sheetData>
      <sheetData sheetId="1750">
        <row r="8">
          <cell r="D8" t="str">
            <v>Paramaz Avedisian Building</v>
          </cell>
        </row>
      </sheetData>
      <sheetData sheetId="1751">
        <row r="8">
          <cell r="D8" t="str">
            <v>Paramaz Avedisian Building</v>
          </cell>
        </row>
      </sheetData>
      <sheetData sheetId="1752">
        <row r="8">
          <cell r="D8" t="str">
            <v>Paramaz Avedisian Building</v>
          </cell>
        </row>
      </sheetData>
      <sheetData sheetId="1753">
        <row r="8">
          <cell r="D8" t="str">
            <v>Paramaz Avedisian Building</v>
          </cell>
        </row>
      </sheetData>
      <sheetData sheetId="1754">
        <row r="8">
          <cell r="D8" t="str">
            <v>Paramaz Avedisian Building</v>
          </cell>
        </row>
      </sheetData>
      <sheetData sheetId="1755">
        <row r="8">
          <cell r="D8" t="str">
            <v>Paramaz Avedisian Building</v>
          </cell>
        </row>
      </sheetData>
      <sheetData sheetId="1756">
        <row r="8">
          <cell r="D8" t="str">
            <v>Paramaz Avedisian Building</v>
          </cell>
        </row>
      </sheetData>
      <sheetData sheetId="1757">
        <row r="8">
          <cell r="D8" t="str">
            <v>Paramaz Avedisian Building</v>
          </cell>
        </row>
      </sheetData>
      <sheetData sheetId="1758">
        <row r="8">
          <cell r="D8" t="str">
            <v>Paramaz Avedisian Building</v>
          </cell>
        </row>
      </sheetData>
      <sheetData sheetId="1759">
        <row r="8">
          <cell r="D8" t="str">
            <v>Paramaz Avedisian Building</v>
          </cell>
        </row>
      </sheetData>
      <sheetData sheetId="1760">
        <row r="8">
          <cell r="D8" t="str">
            <v>Paramaz Avedisian Building</v>
          </cell>
        </row>
      </sheetData>
      <sheetData sheetId="1761">
        <row r="8">
          <cell r="D8" t="str">
            <v>Paramaz Avedisian Building</v>
          </cell>
        </row>
      </sheetData>
      <sheetData sheetId="1762">
        <row r="8">
          <cell r="D8" t="str">
            <v>Paramaz Avedisian Building</v>
          </cell>
        </row>
      </sheetData>
      <sheetData sheetId="1763">
        <row r="8">
          <cell r="D8" t="str">
            <v>Paramaz Avedisian Building</v>
          </cell>
        </row>
      </sheetData>
      <sheetData sheetId="1764">
        <row r="8">
          <cell r="D8" t="str">
            <v>Paramaz Avedisian Building</v>
          </cell>
        </row>
      </sheetData>
      <sheetData sheetId="1765">
        <row r="8">
          <cell r="D8" t="str">
            <v>Paramaz Avedisian Building</v>
          </cell>
        </row>
      </sheetData>
      <sheetData sheetId="1766">
        <row r="8">
          <cell r="D8" t="str">
            <v>Paramaz Avedisian Building</v>
          </cell>
        </row>
      </sheetData>
      <sheetData sheetId="1767">
        <row r="8">
          <cell r="D8" t="str">
            <v>Paramaz Avedisian Building</v>
          </cell>
        </row>
      </sheetData>
      <sheetData sheetId="1768">
        <row r="8">
          <cell r="D8" t="str">
            <v>Paramaz Avedisian Building</v>
          </cell>
        </row>
      </sheetData>
      <sheetData sheetId="1769">
        <row r="8">
          <cell r="D8" t="str">
            <v>Paramaz Avedisian Building</v>
          </cell>
        </row>
      </sheetData>
      <sheetData sheetId="1770">
        <row r="8">
          <cell r="D8" t="str">
            <v>Paramaz Avedisian Building</v>
          </cell>
        </row>
      </sheetData>
      <sheetData sheetId="1771">
        <row r="8">
          <cell r="D8" t="str">
            <v>Paramaz Avedisian Building</v>
          </cell>
        </row>
      </sheetData>
      <sheetData sheetId="1772">
        <row r="8">
          <cell r="D8" t="str">
            <v>Paramaz Avedisian Building</v>
          </cell>
        </row>
      </sheetData>
      <sheetData sheetId="1773">
        <row r="8">
          <cell r="D8" t="str">
            <v>Paramaz Avedisian Building</v>
          </cell>
        </row>
      </sheetData>
      <sheetData sheetId="1774">
        <row r="8">
          <cell r="D8" t="str">
            <v>Paramaz Avedisian Building</v>
          </cell>
        </row>
      </sheetData>
      <sheetData sheetId="1775">
        <row r="8">
          <cell r="D8" t="str">
            <v>Paramaz Avedisian Building</v>
          </cell>
        </row>
      </sheetData>
      <sheetData sheetId="1776">
        <row r="8">
          <cell r="D8" t="str">
            <v>Paramaz Avedisian Building</v>
          </cell>
        </row>
      </sheetData>
      <sheetData sheetId="1777">
        <row r="8">
          <cell r="D8" t="str">
            <v>Paramaz Avedisian Building</v>
          </cell>
        </row>
      </sheetData>
      <sheetData sheetId="1778">
        <row r="8">
          <cell r="D8" t="str">
            <v>Paramaz Avedisian Building</v>
          </cell>
        </row>
      </sheetData>
      <sheetData sheetId="1779">
        <row r="8">
          <cell r="D8" t="str">
            <v>Paramaz Avedisian Building</v>
          </cell>
        </row>
      </sheetData>
      <sheetData sheetId="1780">
        <row r="8">
          <cell r="D8" t="str">
            <v>Paramaz Avedisian Building</v>
          </cell>
        </row>
      </sheetData>
      <sheetData sheetId="1781">
        <row r="8">
          <cell r="D8" t="str">
            <v>Paramaz Avedisian Building</v>
          </cell>
        </row>
      </sheetData>
      <sheetData sheetId="1782">
        <row r="8">
          <cell r="D8" t="str">
            <v>Paramaz Avedisian Building</v>
          </cell>
        </row>
      </sheetData>
      <sheetData sheetId="1783">
        <row r="8">
          <cell r="D8" t="str">
            <v>Paramaz Avedisian Building</v>
          </cell>
        </row>
      </sheetData>
      <sheetData sheetId="1784">
        <row r="8">
          <cell r="D8" t="str">
            <v>Paramaz Avedisian Building</v>
          </cell>
        </row>
      </sheetData>
      <sheetData sheetId="1785">
        <row r="8">
          <cell r="D8" t="str">
            <v>Paramaz Avedisian Building</v>
          </cell>
        </row>
      </sheetData>
      <sheetData sheetId="1786" refreshError="1"/>
      <sheetData sheetId="1787">
        <row r="8">
          <cell r="D8" t="str">
            <v>Paramaz Avedisian Building</v>
          </cell>
        </row>
      </sheetData>
      <sheetData sheetId="1788">
        <row r="8">
          <cell r="D8" t="str">
            <v>Paramaz Avedisian Building</v>
          </cell>
        </row>
      </sheetData>
      <sheetData sheetId="1789">
        <row r="8">
          <cell r="D8" t="str">
            <v>Paramaz Avedisian Building</v>
          </cell>
        </row>
      </sheetData>
      <sheetData sheetId="1790">
        <row r="8">
          <cell r="D8" t="str">
            <v>Paramaz Avedisian Building</v>
          </cell>
        </row>
      </sheetData>
      <sheetData sheetId="1791">
        <row r="8">
          <cell r="D8" t="str">
            <v>Paramaz Avedisian Building</v>
          </cell>
        </row>
      </sheetData>
      <sheetData sheetId="1792">
        <row r="8">
          <cell r="D8" t="str">
            <v>Paramaz Avedisian Building</v>
          </cell>
        </row>
      </sheetData>
      <sheetData sheetId="1793">
        <row r="8">
          <cell r="D8" t="str">
            <v>Paramaz Avedisian Building</v>
          </cell>
        </row>
      </sheetData>
      <sheetData sheetId="1794">
        <row r="8">
          <cell r="D8" t="str">
            <v>Paramaz Avedisian Building</v>
          </cell>
        </row>
      </sheetData>
      <sheetData sheetId="1795">
        <row r="8">
          <cell r="D8" t="str">
            <v>Paramaz Avedisian Building</v>
          </cell>
        </row>
      </sheetData>
      <sheetData sheetId="1796">
        <row r="8">
          <cell r="D8" t="str">
            <v>Paramaz Avedisian Building</v>
          </cell>
        </row>
      </sheetData>
      <sheetData sheetId="1797">
        <row r="8">
          <cell r="D8" t="str">
            <v>Paramaz Avedisian Building</v>
          </cell>
        </row>
      </sheetData>
      <sheetData sheetId="1798">
        <row r="8">
          <cell r="D8" t="str">
            <v>Paramaz Avedisian Building</v>
          </cell>
        </row>
      </sheetData>
      <sheetData sheetId="1799">
        <row r="8">
          <cell r="D8" t="str">
            <v>Paramaz Avedisian Building</v>
          </cell>
        </row>
      </sheetData>
      <sheetData sheetId="1800">
        <row r="8">
          <cell r="D8" t="str">
            <v>Paramaz Avedisian Building</v>
          </cell>
        </row>
      </sheetData>
      <sheetData sheetId="1801">
        <row r="8">
          <cell r="D8" t="str">
            <v>Paramaz Avedisian Building</v>
          </cell>
        </row>
      </sheetData>
      <sheetData sheetId="1802">
        <row r="8">
          <cell r="D8" t="str">
            <v>Paramaz Avedisian Building</v>
          </cell>
        </row>
      </sheetData>
      <sheetData sheetId="1803">
        <row r="8">
          <cell r="D8" t="str">
            <v>Paramaz Avedisian Building</v>
          </cell>
        </row>
      </sheetData>
      <sheetData sheetId="1804">
        <row r="8">
          <cell r="D8" t="str">
            <v>Paramaz Avedisian Building</v>
          </cell>
        </row>
      </sheetData>
      <sheetData sheetId="1805">
        <row r="8">
          <cell r="D8" t="str">
            <v>Paramaz Avedisian Building</v>
          </cell>
        </row>
      </sheetData>
      <sheetData sheetId="1806">
        <row r="8">
          <cell r="D8" t="str">
            <v>Paramaz Avedisian Building</v>
          </cell>
        </row>
      </sheetData>
      <sheetData sheetId="1807">
        <row r="8">
          <cell r="D8" t="str">
            <v>Paramaz Avedisian Building</v>
          </cell>
        </row>
      </sheetData>
      <sheetData sheetId="1808">
        <row r="8">
          <cell r="D8" t="str">
            <v>Paramaz Avedisian Building</v>
          </cell>
        </row>
      </sheetData>
      <sheetData sheetId="1809">
        <row r="8">
          <cell r="D8" t="str">
            <v>Paramaz Avedisian Building</v>
          </cell>
        </row>
      </sheetData>
      <sheetData sheetId="1810">
        <row r="8">
          <cell r="D8" t="str">
            <v>Paramaz Avedisian Building</v>
          </cell>
        </row>
      </sheetData>
      <sheetData sheetId="1811">
        <row r="8">
          <cell r="D8" t="str">
            <v>Paramaz Avedisian Building</v>
          </cell>
        </row>
      </sheetData>
      <sheetData sheetId="1812">
        <row r="8">
          <cell r="D8" t="str">
            <v>Paramaz Avedisian Building</v>
          </cell>
        </row>
      </sheetData>
      <sheetData sheetId="1813">
        <row r="8">
          <cell r="D8" t="str">
            <v>Paramaz Avedisian Building</v>
          </cell>
        </row>
      </sheetData>
      <sheetData sheetId="1814">
        <row r="8">
          <cell r="D8" t="str">
            <v>Paramaz Avedisian Building</v>
          </cell>
        </row>
      </sheetData>
      <sheetData sheetId="1815">
        <row r="8">
          <cell r="D8" t="str">
            <v>Paramaz Avedisian Building</v>
          </cell>
        </row>
      </sheetData>
      <sheetData sheetId="1816">
        <row r="8">
          <cell r="D8" t="str">
            <v>Paramaz Avedisian Building</v>
          </cell>
        </row>
      </sheetData>
      <sheetData sheetId="1817">
        <row r="8">
          <cell r="D8" t="str">
            <v>Paramaz Avedisian Building</v>
          </cell>
        </row>
      </sheetData>
      <sheetData sheetId="1818">
        <row r="8">
          <cell r="D8" t="str">
            <v>Paramaz Avedisian Building</v>
          </cell>
        </row>
      </sheetData>
      <sheetData sheetId="1819">
        <row r="8">
          <cell r="D8" t="str">
            <v>Paramaz Avedisian Building</v>
          </cell>
        </row>
      </sheetData>
      <sheetData sheetId="1820">
        <row r="8">
          <cell r="D8" t="str">
            <v>Paramaz Avedisian Building</v>
          </cell>
        </row>
      </sheetData>
      <sheetData sheetId="1821">
        <row r="8">
          <cell r="D8" t="str">
            <v>Paramaz Avedisian Building</v>
          </cell>
        </row>
      </sheetData>
      <sheetData sheetId="1822">
        <row r="8">
          <cell r="D8" t="str">
            <v>Paramaz Avedisian Building</v>
          </cell>
        </row>
      </sheetData>
      <sheetData sheetId="1823">
        <row r="8">
          <cell r="D8" t="str">
            <v>Paramaz Avedisian Building</v>
          </cell>
        </row>
      </sheetData>
      <sheetData sheetId="1824">
        <row r="8">
          <cell r="D8" t="str">
            <v>Paramaz Avedisian Building</v>
          </cell>
        </row>
      </sheetData>
      <sheetData sheetId="1825">
        <row r="8">
          <cell r="D8" t="str">
            <v>Paramaz Avedisian Building</v>
          </cell>
        </row>
      </sheetData>
      <sheetData sheetId="1826">
        <row r="8">
          <cell r="D8" t="str">
            <v>Paramaz Avedisian Building</v>
          </cell>
        </row>
      </sheetData>
      <sheetData sheetId="1827">
        <row r="8">
          <cell r="D8" t="str">
            <v>Paramaz Avedisian Building</v>
          </cell>
        </row>
      </sheetData>
      <sheetData sheetId="1828">
        <row r="8">
          <cell r="D8" t="str">
            <v>Paramaz Avedisian Building</v>
          </cell>
        </row>
      </sheetData>
      <sheetData sheetId="1829">
        <row r="8">
          <cell r="D8" t="str">
            <v>Paramaz Avedisian Building</v>
          </cell>
        </row>
      </sheetData>
      <sheetData sheetId="1830">
        <row r="8">
          <cell r="D8" t="str">
            <v>Paramaz Avedisian Building</v>
          </cell>
        </row>
      </sheetData>
      <sheetData sheetId="1831">
        <row r="8">
          <cell r="D8" t="str">
            <v>Paramaz Avedisian Building</v>
          </cell>
        </row>
      </sheetData>
      <sheetData sheetId="1832">
        <row r="8">
          <cell r="D8" t="str">
            <v>Paramaz Avedisian Building</v>
          </cell>
        </row>
      </sheetData>
      <sheetData sheetId="1833">
        <row r="8">
          <cell r="D8" t="str">
            <v>Paramaz Avedisian Building</v>
          </cell>
        </row>
      </sheetData>
      <sheetData sheetId="1834">
        <row r="8">
          <cell r="D8" t="str">
            <v>Paramaz Avedisian Building</v>
          </cell>
        </row>
      </sheetData>
      <sheetData sheetId="1835">
        <row r="8">
          <cell r="D8" t="str">
            <v>Paramaz Avedisian Building</v>
          </cell>
        </row>
      </sheetData>
      <sheetData sheetId="1836">
        <row r="8">
          <cell r="D8" t="str">
            <v>Paramaz Avedisian Building</v>
          </cell>
        </row>
      </sheetData>
      <sheetData sheetId="1837">
        <row r="8">
          <cell r="D8" t="str">
            <v>Paramaz Avedisian Building</v>
          </cell>
        </row>
      </sheetData>
      <sheetData sheetId="1838">
        <row r="8">
          <cell r="D8" t="str">
            <v>Paramaz Avedisian Building</v>
          </cell>
        </row>
      </sheetData>
      <sheetData sheetId="1839">
        <row r="8">
          <cell r="D8" t="str">
            <v>Paramaz Avedisian Building</v>
          </cell>
        </row>
      </sheetData>
      <sheetData sheetId="1840">
        <row r="8">
          <cell r="D8" t="str">
            <v>Paramaz Avedisian Building</v>
          </cell>
        </row>
      </sheetData>
      <sheetData sheetId="1841">
        <row r="8">
          <cell r="D8" t="str">
            <v>Paramaz Avedisian Building</v>
          </cell>
        </row>
      </sheetData>
      <sheetData sheetId="1842">
        <row r="8">
          <cell r="D8" t="str">
            <v>Paramaz Avedisian Building</v>
          </cell>
        </row>
      </sheetData>
      <sheetData sheetId="1843">
        <row r="8">
          <cell r="D8" t="str">
            <v>Paramaz Avedisian Building</v>
          </cell>
        </row>
      </sheetData>
      <sheetData sheetId="1844">
        <row r="8">
          <cell r="D8" t="str">
            <v>Paramaz Avedisian Building</v>
          </cell>
        </row>
      </sheetData>
      <sheetData sheetId="1845">
        <row r="8">
          <cell r="D8" t="str">
            <v>Paramaz Avedisian Building</v>
          </cell>
        </row>
      </sheetData>
      <sheetData sheetId="1846">
        <row r="8">
          <cell r="D8" t="str">
            <v>Paramaz Avedisian Building</v>
          </cell>
        </row>
      </sheetData>
      <sheetData sheetId="1847">
        <row r="8">
          <cell r="D8" t="str">
            <v>Paramaz Avedisian Building</v>
          </cell>
        </row>
      </sheetData>
      <sheetData sheetId="1848">
        <row r="8">
          <cell r="D8" t="str">
            <v>Paramaz Avedisian Building</v>
          </cell>
        </row>
      </sheetData>
      <sheetData sheetId="1849">
        <row r="8">
          <cell r="D8" t="str">
            <v>Paramaz Avedisian Building</v>
          </cell>
        </row>
      </sheetData>
      <sheetData sheetId="1850">
        <row r="8">
          <cell r="D8" t="str">
            <v>Paramaz Avedisian Building</v>
          </cell>
        </row>
      </sheetData>
      <sheetData sheetId="1851">
        <row r="8">
          <cell r="D8" t="str">
            <v>Paramaz Avedisian Building</v>
          </cell>
        </row>
      </sheetData>
      <sheetData sheetId="1852">
        <row r="8">
          <cell r="D8" t="str">
            <v>Paramaz Avedisian Building</v>
          </cell>
        </row>
      </sheetData>
      <sheetData sheetId="1853">
        <row r="8">
          <cell r="D8" t="str">
            <v>Paramaz Avedisian Building</v>
          </cell>
        </row>
      </sheetData>
      <sheetData sheetId="1854">
        <row r="8">
          <cell r="D8" t="str">
            <v>Paramaz Avedisian Building</v>
          </cell>
        </row>
      </sheetData>
      <sheetData sheetId="1855">
        <row r="8">
          <cell r="D8" t="str">
            <v>Paramaz Avedisian Building</v>
          </cell>
        </row>
      </sheetData>
      <sheetData sheetId="1856">
        <row r="8">
          <cell r="D8" t="str">
            <v>Paramaz Avedisian Building</v>
          </cell>
        </row>
      </sheetData>
      <sheetData sheetId="1857">
        <row r="8">
          <cell r="D8" t="str">
            <v>Paramaz Avedisian Building</v>
          </cell>
        </row>
      </sheetData>
      <sheetData sheetId="1858">
        <row r="8">
          <cell r="D8" t="str">
            <v>Paramaz Avedisian Building</v>
          </cell>
        </row>
      </sheetData>
      <sheetData sheetId="1859">
        <row r="8">
          <cell r="D8" t="str">
            <v>Paramaz Avedisian Building</v>
          </cell>
        </row>
      </sheetData>
      <sheetData sheetId="1860">
        <row r="8">
          <cell r="D8" t="str">
            <v>Paramaz Avedisian Building</v>
          </cell>
        </row>
      </sheetData>
      <sheetData sheetId="1861">
        <row r="8">
          <cell r="D8" t="str">
            <v>Paramaz Avedisian Building</v>
          </cell>
        </row>
      </sheetData>
      <sheetData sheetId="1862">
        <row r="8">
          <cell r="D8" t="str">
            <v>Paramaz Avedisian Building</v>
          </cell>
        </row>
      </sheetData>
      <sheetData sheetId="1863">
        <row r="8">
          <cell r="D8" t="str">
            <v>Paramaz Avedisian Building</v>
          </cell>
        </row>
      </sheetData>
      <sheetData sheetId="1864">
        <row r="8">
          <cell r="D8" t="str">
            <v>Paramaz Avedisian Building</v>
          </cell>
        </row>
      </sheetData>
      <sheetData sheetId="1865">
        <row r="8">
          <cell r="D8" t="str">
            <v>Paramaz Avedisian Building</v>
          </cell>
        </row>
      </sheetData>
      <sheetData sheetId="1866">
        <row r="8">
          <cell r="D8" t="str">
            <v>Paramaz Avedisian Building</v>
          </cell>
        </row>
      </sheetData>
      <sheetData sheetId="1867">
        <row r="8">
          <cell r="D8" t="str">
            <v>Paramaz Avedisian Building</v>
          </cell>
        </row>
      </sheetData>
      <sheetData sheetId="1868">
        <row r="8">
          <cell r="D8" t="str">
            <v>Paramaz Avedisian Building</v>
          </cell>
        </row>
      </sheetData>
      <sheetData sheetId="1869">
        <row r="8">
          <cell r="D8" t="str">
            <v>Paramaz Avedisian Building</v>
          </cell>
        </row>
      </sheetData>
      <sheetData sheetId="1870">
        <row r="8">
          <cell r="D8" t="str">
            <v>Paramaz Avedisian Building</v>
          </cell>
        </row>
      </sheetData>
      <sheetData sheetId="1871">
        <row r="8">
          <cell r="D8" t="str">
            <v>Paramaz Avedisian Building</v>
          </cell>
        </row>
      </sheetData>
      <sheetData sheetId="1872">
        <row r="8">
          <cell r="D8" t="str">
            <v>Paramaz Avedisian Building</v>
          </cell>
        </row>
      </sheetData>
      <sheetData sheetId="1873">
        <row r="8">
          <cell r="D8" t="str">
            <v>Paramaz Avedisian Building</v>
          </cell>
        </row>
      </sheetData>
      <sheetData sheetId="1874">
        <row r="8">
          <cell r="D8" t="str">
            <v>Paramaz Avedisian Building</v>
          </cell>
        </row>
      </sheetData>
      <sheetData sheetId="1875">
        <row r="8">
          <cell r="D8" t="str">
            <v>Paramaz Avedisian Building</v>
          </cell>
        </row>
      </sheetData>
      <sheetData sheetId="1876">
        <row r="8">
          <cell r="D8" t="str">
            <v>Paramaz Avedisian Building</v>
          </cell>
        </row>
      </sheetData>
      <sheetData sheetId="1877">
        <row r="8">
          <cell r="D8" t="str">
            <v>Paramaz Avedisian Building</v>
          </cell>
        </row>
      </sheetData>
      <sheetData sheetId="1878">
        <row r="8">
          <cell r="D8" t="str">
            <v>Paramaz Avedisian Building</v>
          </cell>
        </row>
      </sheetData>
      <sheetData sheetId="1879">
        <row r="8">
          <cell r="D8" t="str">
            <v>Paramaz Avedisian Building</v>
          </cell>
        </row>
      </sheetData>
      <sheetData sheetId="1880">
        <row r="8">
          <cell r="D8" t="str">
            <v>Paramaz Avedisian Building</v>
          </cell>
        </row>
      </sheetData>
      <sheetData sheetId="1881">
        <row r="8">
          <cell r="D8" t="str">
            <v>Paramaz Avedisian Building</v>
          </cell>
        </row>
      </sheetData>
      <sheetData sheetId="1882">
        <row r="8">
          <cell r="D8" t="str">
            <v>Paramaz Avedisian Building</v>
          </cell>
        </row>
      </sheetData>
      <sheetData sheetId="1883">
        <row r="8">
          <cell r="D8" t="str">
            <v>Paramaz Avedisian Building</v>
          </cell>
        </row>
      </sheetData>
      <sheetData sheetId="1884">
        <row r="8">
          <cell r="D8" t="str">
            <v>Paramaz Avedisian Building</v>
          </cell>
        </row>
      </sheetData>
      <sheetData sheetId="1885">
        <row r="8">
          <cell r="D8" t="str">
            <v>Paramaz Avedisian Building</v>
          </cell>
        </row>
      </sheetData>
      <sheetData sheetId="1886">
        <row r="8">
          <cell r="D8" t="str">
            <v>Paramaz Avedisian Building</v>
          </cell>
        </row>
      </sheetData>
      <sheetData sheetId="1887">
        <row r="8">
          <cell r="D8" t="str">
            <v>Paramaz Avedisian Building</v>
          </cell>
        </row>
      </sheetData>
      <sheetData sheetId="1888">
        <row r="8">
          <cell r="D8" t="str">
            <v>Paramaz Avedisian Building</v>
          </cell>
        </row>
      </sheetData>
      <sheetData sheetId="1889">
        <row r="8">
          <cell r="D8" t="str">
            <v>Paramaz Avedisian Building</v>
          </cell>
        </row>
      </sheetData>
      <sheetData sheetId="1890">
        <row r="8">
          <cell r="D8" t="str">
            <v>Paramaz Avedisian Building</v>
          </cell>
        </row>
      </sheetData>
      <sheetData sheetId="1891">
        <row r="8">
          <cell r="D8" t="str">
            <v>Paramaz Avedisian Building</v>
          </cell>
        </row>
      </sheetData>
      <sheetData sheetId="1892">
        <row r="8">
          <cell r="D8" t="str">
            <v>Paramaz Avedisian Building</v>
          </cell>
        </row>
      </sheetData>
      <sheetData sheetId="1893">
        <row r="8">
          <cell r="D8" t="str">
            <v>Paramaz Avedisian Building</v>
          </cell>
        </row>
      </sheetData>
      <sheetData sheetId="1894">
        <row r="8">
          <cell r="D8" t="str">
            <v>Paramaz Avedisian Building</v>
          </cell>
        </row>
      </sheetData>
      <sheetData sheetId="1895">
        <row r="8">
          <cell r="D8" t="str">
            <v>Paramaz Avedisian Building</v>
          </cell>
        </row>
      </sheetData>
      <sheetData sheetId="1896">
        <row r="8">
          <cell r="D8" t="str">
            <v>Paramaz Avedisian Building</v>
          </cell>
        </row>
      </sheetData>
      <sheetData sheetId="1897">
        <row r="8">
          <cell r="D8" t="str">
            <v>Paramaz Avedisian Building</v>
          </cell>
        </row>
      </sheetData>
      <sheetData sheetId="1898">
        <row r="8">
          <cell r="D8" t="str">
            <v>Paramaz Avedisian Building</v>
          </cell>
        </row>
      </sheetData>
      <sheetData sheetId="1899">
        <row r="8">
          <cell r="D8" t="str">
            <v>Paramaz Avedisian Building</v>
          </cell>
        </row>
      </sheetData>
      <sheetData sheetId="1900">
        <row r="8">
          <cell r="D8" t="str">
            <v>Paramaz Avedisian Building</v>
          </cell>
        </row>
      </sheetData>
      <sheetData sheetId="1901">
        <row r="8">
          <cell r="D8" t="str">
            <v>Paramaz Avedisian Building</v>
          </cell>
        </row>
      </sheetData>
      <sheetData sheetId="1902">
        <row r="8">
          <cell r="D8" t="str">
            <v>Paramaz Avedisian Building</v>
          </cell>
        </row>
      </sheetData>
      <sheetData sheetId="1903">
        <row r="8">
          <cell r="D8" t="str">
            <v>Paramaz Avedisian Building</v>
          </cell>
        </row>
      </sheetData>
      <sheetData sheetId="1904">
        <row r="8">
          <cell r="D8" t="str">
            <v>Paramaz Avedisian Building</v>
          </cell>
        </row>
      </sheetData>
      <sheetData sheetId="1905">
        <row r="8">
          <cell r="D8" t="str">
            <v>Paramaz Avedisian Building</v>
          </cell>
        </row>
      </sheetData>
      <sheetData sheetId="1906">
        <row r="8">
          <cell r="D8" t="str">
            <v>Paramaz Avedisian Building</v>
          </cell>
        </row>
      </sheetData>
      <sheetData sheetId="1907">
        <row r="8">
          <cell r="D8" t="str">
            <v>Paramaz Avedisian Building</v>
          </cell>
        </row>
      </sheetData>
      <sheetData sheetId="1908">
        <row r="8">
          <cell r="D8" t="str">
            <v>Paramaz Avedisian Building</v>
          </cell>
        </row>
      </sheetData>
      <sheetData sheetId="1909">
        <row r="8">
          <cell r="D8" t="str">
            <v>Paramaz Avedisian Building</v>
          </cell>
        </row>
      </sheetData>
      <sheetData sheetId="1910">
        <row r="8">
          <cell r="D8" t="str">
            <v>Paramaz Avedisian Building</v>
          </cell>
        </row>
      </sheetData>
      <sheetData sheetId="1911">
        <row r="8">
          <cell r="D8" t="str">
            <v>Paramaz Avedisian Building</v>
          </cell>
        </row>
      </sheetData>
      <sheetData sheetId="1912">
        <row r="8">
          <cell r="D8" t="str">
            <v>Paramaz Avedisian Building</v>
          </cell>
        </row>
      </sheetData>
      <sheetData sheetId="1913">
        <row r="8">
          <cell r="D8" t="str">
            <v>Paramaz Avedisian Building</v>
          </cell>
        </row>
      </sheetData>
      <sheetData sheetId="1914">
        <row r="8">
          <cell r="D8" t="str">
            <v>Paramaz Avedisian Building</v>
          </cell>
        </row>
      </sheetData>
      <sheetData sheetId="1915">
        <row r="8">
          <cell r="D8" t="str">
            <v>Paramaz Avedisian Building</v>
          </cell>
        </row>
      </sheetData>
      <sheetData sheetId="1916">
        <row r="8">
          <cell r="D8" t="str">
            <v>Paramaz Avedisian Building</v>
          </cell>
        </row>
      </sheetData>
      <sheetData sheetId="1917">
        <row r="8">
          <cell r="D8" t="str">
            <v>Paramaz Avedisian Building</v>
          </cell>
        </row>
      </sheetData>
      <sheetData sheetId="1918">
        <row r="8">
          <cell r="D8" t="str">
            <v>Paramaz Avedisian Building</v>
          </cell>
        </row>
      </sheetData>
      <sheetData sheetId="1919">
        <row r="8">
          <cell r="D8" t="str">
            <v>Paramaz Avedisian Building</v>
          </cell>
        </row>
      </sheetData>
      <sheetData sheetId="1920">
        <row r="8">
          <cell r="D8" t="str">
            <v>Paramaz Avedisian Building</v>
          </cell>
        </row>
      </sheetData>
      <sheetData sheetId="1921">
        <row r="8">
          <cell r="D8" t="str">
            <v>Paramaz Avedisian Building</v>
          </cell>
        </row>
      </sheetData>
      <sheetData sheetId="1922">
        <row r="8">
          <cell r="D8" t="str">
            <v>Paramaz Avedisian Building</v>
          </cell>
        </row>
      </sheetData>
      <sheetData sheetId="1923">
        <row r="8">
          <cell r="D8" t="str">
            <v>Paramaz Avedisian Building</v>
          </cell>
        </row>
      </sheetData>
      <sheetData sheetId="1924">
        <row r="8">
          <cell r="D8" t="str">
            <v>Paramaz Avedisian Building</v>
          </cell>
        </row>
      </sheetData>
      <sheetData sheetId="1925">
        <row r="8">
          <cell r="D8" t="str">
            <v>Paramaz Avedisian Building</v>
          </cell>
        </row>
      </sheetData>
      <sheetData sheetId="1926">
        <row r="8">
          <cell r="D8" t="str">
            <v>Paramaz Avedisian Building</v>
          </cell>
        </row>
      </sheetData>
      <sheetData sheetId="1927">
        <row r="8">
          <cell r="D8" t="str">
            <v>Paramaz Avedisian Building</v>
          </cell>
        </row>
      </sheetData>
      <sheetData sheetId="1928">
        <row r="8">
          <cell r="D8" t="str">
            <v>Paramaz Avedisian Building</v>
          </cell>
        </row>
      </sheetData>
      <sheetData sheetId="1929">
        <row r="8">
          <cell r="D8" t="str">
            <v>Paramaz Avedisian Building</v>
          </cell>
        </row>
      </sheetData>
      <sheetData sheetId="1930">
        <row r="8">
          <cell r="D8" t="str">
            <v>Paramaz Avedisian Building</v>
          </cell>
        </row>
      </sheetData>
      <sheetData sheetId="1931">
        <row r="8">
          <cell r="D8" t="str">
            <v>Paramaz Avedisian Building</v>
          </cell>
        </row>
      </sheetData>
      <sheetData sheetId="1932">
        <row r="8">
          <cell r="D8" t="str">
            <v>Paramaz Avedisian Building</v>
          </cell>
        </row>
      </sheetData>
      <sheetData sheetId="1933">
        <row r="8">
          <cell r="D8" t="str">
            <v>Paramaz Avedisian Building</v>
          </cell>
        </row>
      </sheetData>
      <sheetData sheetId="1934">
        <row r="8">
          <cell r="D8" t="str">
            <v>Paramaz Avedisian Building</v>
          </cell>
        </row>
      </sheetData>
      <sheetData sheetId="1935">
        <row r="8">
          <cell r="D8" t="str">
            <v>Paramaz Avedisian Building</v>
          </cell>
        </row>
      </sheetData>
      <sheetData sheetId="1936">
        <row r="8">
          <cell r="D8" t="str">
            <v>Paramaz Avedisian Building</v>
          </cell>
        </row>
      </sheetData>
      <sheetData sheetId="1937">
        <row r="8">
          <cell r="D8" t="str">
            <v>Paramaz Avedisian Building</v>
          </cell>
        </row>
      </sheetData>
      <sheetData sheetId="1938">
        <row r="8">
          <cell r="D8" t="str">
            <v>Paramaz Avedisian Building</v>
          </cell>
        </row>
      </sheetData>
      <sheetData sheetId="1939">
        <row r="8">
          <cell r="D8" t="str">
            <v>Paramaz Avedisian Building</v>
          </cell>
        </row>
      </sheetData>
      <sheetData sheetId="1940">
        <row r="8">
          <cell r="D8" t="str">
            <v>Paramaz Avedisian Building</v>
          </cell>
        </row>
      </sheetData>
      <sheetData sheetId="1941">
        <row r="8">
          <cell r="D8" t="str">
            <v>Paramaz Avedisian Building</v>
          </cell>
        </row>
      </sheetData>
      <sheetData sheetId="1942">
        <row r="8">
          <cell r="D8" t="str">
            <v>Paramaz Avedisian Building</v>
          </cell>
        </row>
      </sheetData>
      <sheetData sheetId="1943">
        <row r="8">
          <cell r="D8" t="str">
            <v>Paramaz Avedisian Building</v>
          </cell>
        </row>
      </sheetData>
      <sheetData sheetId="1944">
        <row r="8">
          <cell r="D8" t="str">
            <v>Paramaz Avedisian Building</v>
          </cell>
        </row>
      </sheetData>
      <sheetData sheetId="1945">
        <row r="8">
          <cell r="D8" t="str">
            <v>Paramaz Avedisian Building</v>
          </cell>
        </row>
      </sheetData>
      <sheetData sheetId="1946">
        <row r="8">
          <cell r="D8" t="str">
            <v>Paramaz Avedisian Building</v>
          </cell>
        </row>
      </sheetData>
      <sheetData sheetId="1947">
        <row r="8">
          <cell r="D8" t="str">
            <v>Paramaz Avedisian Building</v>
          </cell>
        </row>
      </sheetData>
      <sheetData sheetId="1948">
        <row r="8">
          <cell r="D8" t="str">
            <v>Paramaz Avedisian Building</v>
          </cell>
        </row>
      </sheetData>
      <sheetData sheetId="1949">
        <row r="8">
          <cell r="D8" t="str">
            <v>Paramaz Avedisian Building</v>
          </cell>
        </row>
      </sheetData>
      <sheetData sheetId="1950">
        <row r="8">
          <cell r="D8" t="str">
            <v>Paramaz Avedisian Building</v>
          </cell>
        </row>
      </sheetData>
      <sheetData sheetId="1951">
        <row r="8">
          <cell r="D8" t="str">
            <v>Paramaz Avedisian Building</v>
          </cell>
        </row>
      </sheetData>
      <sheetData sheetId="1952">
        <row r="8">
          <cell r="D8" t="str">
            <v>Paramaz Avedisian Building</v>
          </cell>
        </row>
      </sheetData>
      <sheetData sheetId="1953">
        <row r="8">
          <cell r="D8" t="str">
            <v>Paramaz Avedisian Building</v>
          </cell>
        </row>
      </sheetData>
      <sheetData sheetId="1954">
        <row r="8">
          <cell r="D8" t="str">
            <v>Paramaz Avedisian Building</v>
          </cell>
        </row>
      </sheetData>
      <sheetData sheetId="1955">
        <row r="8">
          <cell r="D8" t="str">
            <v>Paramaz Avedisian Building</v>
          </cell>
        </row>
      </sheetData>
      <sheetData sheetId="1956">
        <row r="8">
          <cell r="D8" t="str">
            <v>Paramaz Avedisian Building</v>
          </cell>
        </row>
      </sheetData>
      <sheetData sheetId="1957">
        <row r="8">
          <cell r="D8" t="str">
            <v>Paramaz Avedisian Building</v>
          </cell>
        </row>
      </sheetData>
      <sheetData sheetId="1958">
        <row r="8">
          <cell r="D8" t="str">
            <v>Paramaz Avedisian Building</v>
          </cell>
        </row>
      </sheetData>
      <sheetData sheetId="1959">
        <row r="8">
          <cell r="D8" t="str">
            <v>Paramaz Avedisian Building</v>
          </cell>
        </row>
      </sheetData>
      <sheetData sheetId="1960">
        <row r="8">
          <cell r="D8" t="str">
            <v>Paramaz Avedisian Building</v>
          </cell>
        </row>
      </sheetData>
      <sheetData sheetId="1961">
        <row r="8">
          <cell r="D8" t="str">
            <v>Paramaz Avedisian Building</v>
          </cell>
        </row>
      </sheetData>
      <sheetData sheetId="1962">
        <row r="8">
          <cell r="D8" t="str">
            <v>Paramaz Avedisian Building</v>
          </cell>
        </row>
      </sheetData>
      <sheetData sheetId="1963">
        <row r="8">
          <cell r="D8" t="str">
            <v>Paramaz Avedisian Building</v>
          </cell>
        </row>
      </sheetData>
      <sheetData sheetId="1964">
        <row r="8">
          <cell r="D8" t="str">
            <v>Paramaz Avedisian Building</v>
          </cell>
        </row>
      </sheetData>
      <sheetData sheetId="1965">
        <row r="8">
          <cell r="D8" t="str">
            <v>Paramaz Avedisian Building</v>
          </cell>
        </row>
      </sheetData>
      <sheetData sheetId="1966">
        <row r="8">
          <cell r="D8" t="str">
            <v>Paramaz Avedisian Building</v>
          </cell>
        </row>
      </sheetData>
      <sheetData sheetId="1967">
        <row r="8">
          <cell r="D8" t="str">
            <v>Paramaz Avedisian Building</v>
          </cell>
        </row>
      </sheetData>
      <sheetData sheetId="1968">
        <row r="8">
          <cell r="D8" t="str">
            <v>Paramaz Avedisian Building</v>
          </cell>
        </row>
      </sheetData>
      <sheetData sheetId="1969">
        <row r="8">
          <cell r="D8" t="str">
            <v>Paramaz Avedisian Building</v>
          </cell>
        </row>
      </sheetData>
      <sheetData sheetId="1970">
        <row r="8">
          <cell r="D8" t="str">
            <v>Paramaz Avedisian Building</v>
          </cell>
        </row>
      </sheetData>
      <sheetData sheetId="1971">
        <row r="8">
          <cell r="D8" t="str">
            <v>Paramaz Avedisian Building</v>
          </cell>
        </row>
      </sheetData>
      <sheetData sheetId="1972">
        <row r="8">
          <cell r="D8" t="str">
            <v>Paramaz Avedisian Building</v>
          </cell>
        </row>
      </sheetData>
      <sheetData sheetId="1973">
        <row r="8">
          <cell r="D8" t="str">
            <v>Paramaz Avedisian Building</v>
          </cell>
        </row>
      </sheetData>
      <sheetData sheetId="1974">
        <row r="8">
          <cell r="D8" t="str">
            <v>Paramaz Avedisian Building</v>
          </cell>
        </row>
      </sheetData>
      <sheetData sheetId="1975">
        <row r="8">
          <cell r="D8" t="str">
            <v>Paramaz Avedisian Building</v>
          </cell>
        </row>
      </sheetData>
      <sheetData sheetId="1976">
        <row r="8">
          <cell r="D8" t="str">
            <v>Paramaz Avedisian Building</v>
          </cell>
        </row>
      </sheetData>
      <sheetData sheetId="1977">
        <row r="8">
          <cell r="D8" t="str">
            <v>Paramaz Avedisian Building</v>
          </cell>
        </row>
      </sheetData>
      <sheetData sheetId="1978">
        <row r="8">
          <cell r="D8" t="str">
            <v>Paramaz Avedisian Building</v>
          </cell>
        </row>
      </sheetData>
      <sheetData sheetId="1979">
        <row r="8">
          <cell r="D8" t="str">
            <v>Paramaz Avedisian Building</v>
          </cell>
        </row>
      </sheetData>
      <sheetData sheetId="1980">
        <row r="8">
          <cell r="D8" t="str">
            <v>Paramaz Avedisian Building</v>
          </cell>
        </row>
      </sheetData>
      <sheetData sheetId="1981">
        <row r="8">
          <cell r="D8" t="str">
            <v>Paramaz Avedisian Building</v>
          </cell>
        </row>
      </sheetData>
      <sheetData sheetId="1982">
        <row r="8">
          <cell r="D8" t="str">
            <v>Paramaz Avedisian Building</v>
          </cell>
        </row>
      </sheetData>
      <sheetData sheetId="1983">
        <row r="8">
          <cell r="D8" t="str">
            <v>Paramaz Avedisian Building</v>
          </cell>
        </row>
      </sheetData>
      <sheetData sheetId="1984">
        <row r="8">
          <cell r="D8" t="str">
            <v>Paramaz Avedisian Building</v>
          </cell>
        </row>
      </sheetData>
      <sheetData sheetId="1985">
        <row r="8">
          <cell r="D8" t="str">
            <v>Paramaz Avedisian Building</v>
          </cell>
        </row>
      </sheetData>
      <sheetData sheetId="1986">
        <row r="8">
          <cell r="D8" t="str">
            <v>Paramaz Avedisian Building</v>
          </cell>
        </row>
      </sheetData>
      <sheetData sheetId="1987">
        <row r="8">
          <cell r="D8" t="str">
            <v>Paramaz Avedisian Building</v>
          </cell>
        </row>
      </sheetData>
      <sheetData sheetId="1988">
        <row r="8">
          <cell r="D8" t="str">
            <v>Paramaz Avedisian Building</v>
          </cell>
        </row>
      </sheetData>
      <sheetData sheetId="1989">
        <row r="8">
          <cell r="D8" t="str">
            <v>Paramaz Avedisian Building</v>
          </cell>
        </row>
      </sheetData>
      <sheetData sheetId="1990">
        <row r="8">
          <cell r="D8" t="str">
            <v>Paramaz Avedisian Building</v>
          </cell>
        </row>
      </sheetData>
      <sheetData sheetId="1991">
        <row r="8">
          <cell r="D8" t="str">
            <v>Paramaz Avedisian Building</v>
          </cell>
        </row>
      </sheetData>
      <sheetData sheetId="1992">
        <row r="8">
          <cell r="D8" t="str">
            <v>Paramaz Avedisian Building</v>
          </cell>
        </row>
      </sheetData>
      <sheetData sheetId="1993">
        <row r="8">
          <cell r="D8" t="str">
            <v>Paramaz Avedisian Building</v>
          </cell>
        </row>
      </sheetData>
      <sheetData sheetId="1994">
        <row r="8">
          <cell r="D8" t="str">
            <v>Paramaz Avedisian Building</v>
          </cell>
        </row>
      </sheetData>
      <sheetData sheetId="1995">
        <row r="8">
          <cell r="D8" t="str">
            <v>Paramaz Avedisian Building</v>
          </cell>
        </row>
      </sheetData>
      <sheetData sheetId="1996">
        <row r="8">
          <cell r="D8" t="str">
            <v>Paramaz Avedisian Building</v>
          </cell>
        </row>
      </sheetData>
      <sheetData sheetId="1997">
        <row r="8">
          <cell r="D8" t="str">
            <v>Paramaz Avedisian Building</v>
          </cell>
        </row>
      </sheetData>
      <sheetData sheetId="1998">
        <row r="8">
          <cell r="D8" t="str">
            <v>Paramaz Avedisian Building</v>
          </cell>
        </row>
      </sheetData>
      <sheetData sheetId="1999">
        <row r="8">
          <cell r="D8" t="str">
            <v>Paramaz Avedisian Building</v>
          </cell>
        </row>
      </sheetData>
      <sheetData sheetId="2000">
        <row r="8">
          <cell r="D8" t="str">
            <v>Paramaz Avedisian Building</v>
          </cell>
        </row>
      </sheetData>
      <sheetData sheetId="2001">
        <row r="8">
          <cell r="D8" t="str">
            <v>Paramaz Avedisian Building</v>
          </cell>
        </row>
      </sheetData>
      <sheetData sheetId="2002">
        <row r="8">
          <cell r="D8" t="str">
            <v>Paramaz Avedisian Building</v>
          </cell>
        </row>
      </sheetData>
      <sheetData sheetId="2003">
        <row r="8">
          <cell r="D8" t="str">
            <v>Paramaz Avedisian Building</v>
          </cell>
        </row>
      </sheetData>
      <sheetData sheetId="2004">
        <row r="8">
          <cell r="D8" t="str">
            <v>Paramaz Avedisian Building</v>
          </cell>
        </row>
      </sheetData>
      <sheetData sheetId="2005">
        <row r="8">
          <cell r="D8" t="str">
            <v>Paramaz Avedisian Building</v>
          </cell>
        </row>
      </sheetData>
      <sheetData sheetId="2006">
        <row r="8">
          <cell r="D8" t="str">
            <v>Paramaz Avedisian Building</v>
          </cell>
        </row>
      </sheetData>
      <sheetData sheetId="2007">
        <row r="8">
          <cell r="D8" t="str">
            <v>Paramaz Avedisian Building</v>
          </cell>
        </row>
      </sheetData>
      <sheetData sheetId="2008">
        <row r="8">
          <cell r="D8" t="str">
            <v>Paramaz Avedisian Building</v>
          </cell>
        </row>
      </sheetData>
      <sheetData sheetId="2009">
        <row r="8">
          <cell r="D8" t="str">
            <v>Paramaz Avedisian Building</v>
          </cell>
        </row>
      </sheetData>
      <sheetData sheetId="2010">
        <row r="8">
          <cell r="D8" t="str">
            <v>Paramaz Avedisian Building</v>
          </cell>
        </row>
      </sheetData>
      <sheetData sheetId="2011">
        <row r="8">
          <cell r="D8" t="str">
            <v>Paramaz Avedisian Building</v>
          </cell>
        </row>
      </sheetData>
      <sheetData sheetId="2012">
        <row r="8">
          <cell r="D8" t="str">
            <v>Paramaz Avedisian Building</v>
          </cell>
        </row>
      </sheetData>
      <sheetData sheetId="2013">
        <row r="8">
          <cell r="D8" t="str">
            <v>Paramaz Avedisian Building</v>
          </cell>
        </row>
      </sheetData>
      <sheetData sheetId="2014">
        <row r="8">
          <cell r="D8" t="str">
            <v>Paramaz Avedisian Building</v>
          </cell>
        </row>
      </sheetData>
      <sheetData sheetId="2015">
        <row r="8">
          <cell r="D8" t="str">
            <v>Paramaz Avedisian Building</v>
          </cell>
        </row>
      </sheetData>
      <sheetData sheetId="2016">
        <row r="8">
          <cell r="D8" t="str">
            <v>Paramaz Avedisian Building</v>
          </cell>
        </row>
      </sheetData>
      <sheetData sheetId="2017">
        <row r="8">
          <cell r="D8" t="str">
            <v>Paramaz Avedisian Building</v>
          </cell>
        </row>
      </sheetData>
      <sheetData sheetId="2018">
        <row r="8">
          <cell r="D8" t="str">
            <v>Paramaz Avedisian Building</v>
          </cell>
        </row>
      </sheetData>
      <sheetData sheetId="2019">
        <row r="8">
          <cell r="D8" t="str">
            <v>Paramaz Avedisian Building</v>
          </cell>
        </row>
      </sheetData>
      <sheetData sheetId="2020">
        <row r="8">
          <cell r="D8" t="str">
            <v>Paramaz Avedisian Building</v>
          </cell>
        </row>
      </sheetData>
      <sheetData sheetId="2021">
        <row r="8">
          <cell r="D8" t="str">
            <v>Paramaz Avedisian Building</v>
          </cell>
        </row>
      </sheetData>
      <sheetData sheetId="2022">
        <row r="8">
          <cell r="D8" t="str">
            <v>Paramaz Avedisian Building</v>
          </cell>
        </row>
      </sheetData>
      <sheetData sheetId="2023">
        <row r="8">
          <cell r="D8" t="str">
            <v>Paramaz Avedisian Building</v>
          </cell>
        </row>
      </sheetData>
      <sheetData sheetId="2024">
        <row r="8">
          <cell r="D8" t="str">
            <v>Paramaz Avedisian Building</v>
          </cell>
        </row>
      </sheetData>
      <sheetData sheetId="2025">
        <row r="8">
          <cell r="D8" t="str">
            <v>Paramaz Avedisian Building</v>
          </cell>
        </row>
      </sheetData>
      <sheetData sheetId="2026">
        <row r="8">
          <cell r="D8" t="str">
            <v>Paramaz Avedisian Building</v>
          </cell>
        </row>
      </sheetData>
      <sheetData sheetId="2027">
        <row r="8">
          <cell r="D8" t="str">
            <v>Paramaz Avedisian Building</v>
          </cell>
        </row>
      </sheetData>
      <sheetData sheetId="2028">
        <row r="8">
          <cell r="D8" t="str">
            <v>Paramaz Avedisian Building</v>
          </cell>
        </row>
      </sheetData>
      <sheetData sheetId="2029">
        <row r="8">
          <cell r="D8" t="str">
            <v>Paramaz Avedisian Building</v>
          </cell>
        </row>
      </sheetData>
      <sheetData sheetId="2030">
        <row r="8">
          <cell r="D8" t="str">
            <v>Paramaz Avedisian Building</v>
          </cell>
        </row>
      </sheetData>
      <sheetData sheetId="2031">
        <row r="8">
          <cell r="D8" t="str">
            <v>Paramaz Avedisian Building</v>
          </cell>
        </row>
      </sheetData>
      <sheetData sheetId="2032">
        <row r="8">
          <cell r="D8" t="str">
            <v>Paramaz Avedisian Building</v>
          </cell>
        </row>
      </sheetData>
      <sheetData sheetId="2033">
        <row r="8">
          <cell r="D8" t="str">
            <v>Paramaz Avedisian Building</v>
          </cell>
        </row>
      </sheetData>
      <sheetData sheetId="2034">
        <row r="8">
          <cell r="D8" t="str">
            <v>Paramaz Avedisian Building</v>
          </cell>
        </row>
      </sheetData>
      <sheetData sheetId="2035">
        <row r="8">
          <cell r="D8" t="str">
            <v>Paramaz Avedisian Building</v>
          </cell>
        </row>
      </sheetData>
      <sheetData sheetId="2036">
        <row r="8">
          <cell r="D8" t="str">
            <v>Paramaz Avedisian Building</v>
          </cell>
        </row>
      </sheetData>
      <sheetData sheetId="2037">
        <row r="8">
          <cell r="D8" t="str">
            <v>Paramaz Avedisian Building</v>
          </cell>
        </row>
      </sheetData>
      <sheetData sheetId="2038">
        <row r="8">
          <cell r="D8" t="str">
            <v>Paramaz Avedisian Building</v>
          </cell>
        </row>
      </sheetData>
      <sheetData sheetId="2039">
        <row r="8">
          <cell r="D8" t="str">
            <v>Paramaz Avedisian Building</v>
          </cell>
        </row>
      </sheetData>
      <sheetData sheetId="2040">
        <row r="8">
          <cell r="D8" t="str">
            <v>Paramaz Avedisian Building</v>
          </cell>
        </row>
      </sheetData>
      <sheetData sheetId="2041">
        <row r="8">
          <cell r="D8" t="str">
            <v>Paramaz Avedisian Building</v>
          </cell>
        </row>
      </sheetData>
      <sheetData sheetId="2042">
        <row r="8">
          <cell r="D8" t="str">
            <v>Paramaz Avedisian Building</v>
          </cell>
        </row>
      </sheetData>
      <sheetData sheetId="2043">
        <row r="8">
          <cell r="D8" t="str">
            <v>Paramaz Avedisian Building</v>
          </cell>
        </row>
      </sheetData>
      <sheetData sheetId="2044">
        <row r="8">
          <cell r="D8" t="str">
            <v>Paramaz Avedisian Building</v>
          </cell>
        </row>
      </sheetData>
      <sheetData sheetId="2045">
        <row r="8">
          <cell r="D8" t="str">
            <v>Paramaz Avedisian Building</v>
          </cell>
        </row>
      </sheetData>
      <sheetData sheetId="2046">
        <row r="8">
          <cell r="D8" t="str">
            <v>Paramaz Avedisian Building</v>
          </cell>
        </row>
      </sheetData>
      <sheetData sheetId="2047">
        <row r="8">
          <cell r="D8" t="str">
            <v>Paramaz Avedisian Building</v>
          </cell>
        </row>
      </sheetData>
      <sheetData sheetId="2048">
        <row r="8">
          <cell r="D8" t="str">
            <v>Paramaz Avedisian Building</v>
          </cell>
        </row>
      </sheetData>
      <sheetData sheetId="2049">
        <row r="8">
          <cell r="D8" t="str">
            <v>Paramaz Avedisian Building</v>
          </cell>
        </row>
      </sheetData>
      <sheetData sheetId="2050">
        <row r="8">
          <cell r="D8" t="str">
            <v>Paramaz Avedisian Building</v>
          </cell>
        </row>
      </sheetData>
      <sheetData sheetId="2051">
        <row r="8">
          <cell r="D8" t="str">
            <v>Paramaz Avedisian Building</v>
          </cell>
        </row>
      </sheetData>
      <sheetData sheetId="2052">
        <row r="8">
          <cell r="D8" t="str">
            <v>Paramaz Avedisian Building</v>
          </cell>
        </row>
      </sheetData>
      <sheetData sheetId="2053">
        <row r="8">
          <cell r="D8" t="str">
            <v>Paramaz Avedisian Building</v>
          </cell>
        </row>
      </sheetData>
      <sheetData sheetId="2054">
        <row r="8">
          <cell r="D8" t="str">
            <v>Paramaz Avedisian Building</v>
          </cell>
        </row>
      </sheetData>
      <sheetData sheetId="2055">
        <row r="8">
          <cell r="D8" t="str">
            <v>Paramaz Avedisian Building</v>
          </cell>
        </row>
      </sheetData>
      <sheetData sheetId="2056">
        <row r="8">
          <cell r="D8" t="str">
            <v>Paramaz Avedisian Building</v>
          </cell>
        </row>
      </sheetData>
      <sheetData sheetId="2057">
        <row r="8">
          <cell r="D8" t="str">
            <v>Paramaz Avedisian Building</v>
          </cell>
        </row>
      </sheetData>
      <sheetData sheetId="2058">
        <row r="8">
          <cell r="D8" t="str">
            <v>Paramaz Avedisian Building</v>
          </cell>
        </row>
      </sheetData>
      <sheetData sheetId="2059">
        <row r="8">
          <cell r="D8" t="str">
            <v>Paramaz Avedisian Building</v>
          </cell>
        </row>
      </sheetData>
      <sheetData sheetId="2060">
        <row r="8">
          <cell r="D8" t="str">
            <v>Paramaz Avedisian Building</v>
          </cell>
        </row>
      </sheetData>
      <sheetData sheetId="2061">
        <row r="8">
          <cell r="D8" t="str">
            <v>Paramaz Avedisian Building</v>
          </cell>
        </row>
      </sheetData>
      <sheetData sheetId="2062">
        <row r="8">
          <cell r="D8" t="str">
            <v>Paramaz Avedisian Building</v>
          </cell>
        </row>
      </sheetData>
      <sheetData sheetId="2063">
        <row r="8">
          <cell r="D8" t="str">
            <v>Paramaz Avedisian Building</v>
          </cell>
        </row>
      </sheetData>
      <sheetData sheetId="2064">
        <row r="8">
          <cell r="D8" t="str">
            <v>Paramaz Avedisian Building</v>
          </cell>
        </row>
      </sheetData>
      <sheetData sheetId="2065">
        <row r="8">
          <cell r="D8" t="str">
            <v>Paramaz Avedisian Building</v>
          </cell>
        </row>
      </sheetData>
      <sheetData sheetId="2066">
        <row r="8">
          <cell r="D8" t="str">
            <v>Paramaz Avedisian Building</v>
          </cell>
        </row>
      </sheetData>
      <sheetData sheetId="2067">
        <row r="8">
          <cell r="D8" t="str">
            <v>Paramaz Avedisian Building</v>
          </cell>
        </row>
      </sheetData>
      <sheetData sheetId="2068">
        <row r="8">
          <cell r="D8" t="str">
            <v>Paramaz Avedisian Building</v>
          </cell>
        </row>
      </sheetData>
      <sheetData sheetId="2069">
        <row r="8">
          <cell r="D8" t="str">
            <v>Paramaz Avedisian Building</v>
          </cell>
        </row>
      </sheetData>
      <sheetData sheetId="2070">
        <row r="8">
          <cell r="D8" t="str">
            <v>Paramaz Avedisian Building</v>
          </cell>
        </row>
      </sheetData>
      <sheetData sheetId="2071">
        <row r="8">
          <cell r="D8" t="str">
            <v>Paramaz Avedisian Building</v>
          </cell>
        </row>
      </sheetData>
      <sheetData sheetId="2072">
        <row r="8">
          <cell r="D8" t="str">
            <v>Paramaz Avedisian Building</v>
          </cell>
        </row>
      </sheetData>
      <sheetData sheetId="2073">
        <row r="8">
          <cell r="D8" t="str">
            <v>Paramaz Avedisian Building</v>
          </cell>
        </row>
      </sheetData>
      <sheetData sheetId="2074">
        <row r="8">
          <cell r="D8" t="str">
            <v>Paramaz Avedisian Building</v>
          </cell>
        </row>
      </sheetData>
      <sheetData sheetId="2075">
        <row r="8">
          <cell r="D8" t="str">
            <v>Paramaz Avedisian Building</v>
          </cell>
        </row>
      </sheetData>
      <sheetData sheetId="2076">
        <row r="8">
          <cell r="D8" t="str">
            <v>Paramaz Avedisian Building</v>
          </cell>
        </row>
      </sheetData>
      <sheetData sheetId="2077">
        <row r="8">
          <cell r="D8" t="str">
            <v>Paramaz Avedisian Building</v>
          </cell>
        </row>
      </sheetData>
      <sheetData sheetId="2078">
        <row r="8">
          <cell r="D8" t="str">
            <v>Paramaz Avedisian Building</v>
          </cell>
        </row>
      </sheetData>
      <sheetData sheetId="2079">
        <row r="8">
          <cell r="D8" t="str">
            <v>Paramaz Avedisian Building</v>
          </cell>
        </row>
      </sheetData>
      <sheetData sheetId="2080">
        <row r="8">
          <cell r="D8" t="str">
            <v>Paramaz Avedisian Building</v>
          </cell>
        </row>
      </sheetData>
      <sheetData sheetId="2081">
        <row r="8">
          <cell r="D8" t="str">
            <v>Paramaz Avedisian Building</v>
          </cell>
        </row>
      </sheetData>
      <sheetData sheetId="2082">
        <row r="8">
          <cell r="D8" t="str">
            <v>Paramaz Avedisian Building</v>
          </cell>
        </row>
      </sheetData>
      <sheetData sheetId="2083">
        <row r="8">
          <cell r="D8" t="str">
            <v>Paramaz Avedisian Building</v>
          </cell>
        </row>
      </sheetData>
      <sheetData sheetId="2084">
        <row r="8">
          <cell r="D8" t="str">
            <v>Paramaz Avedisian Building</v>
          </cell>
        </row>
      </sheetData>
      <sheetData sheetId="2085">
        <row r="8">
          <cell r="D8" t="str">
            <v>Paramaz Avedisian Building</v>
          </cell>
        </row>
      </sheetData>
      <sheetData sheetId="2086">
        <row r="8">
          <cell r="D8" t="str">
            <v>Paramaz Avedisian Building</v>
          </cell>
        </row>
      </sheetData>
      <sheetData sheetId="2087">
        <row r="8">
          <cell r="D8" t="str">
            <v>Paramaz Avedisian Building</v>
          </cell>
        </row>
      </sheetData>
      <sheetData sheetId="2088">
        <row r="8">
          <cell r="D8" t="str">
            <v>Paramaz Avedisian Building</v>
          </cell>
        </row>
      </sheetData>
      <sheetData sheetId="2089">
        <row r="8">
          <cell r="D8" t="str">
            <v>Paramaz Avedisian Building</v>
          </cell>
        </row>
      </sheetData>
      <sheetData sheetId="2090">
        <row r="8">
          <cell r="D8" t="str">
            <v>Paramaz Avedisian Building</v>
          </cell>
        </row>
      </sheetData>
      <sheetData sheetId="2091">
        <row r="8">
          <cell r="D8" t="str">
            <v>Paramaz Avedisian Building</v>
          </cell>
        </row>
      </sheetData>
      <sheetData sheetId="2092">
        <row r="8">
          <cell r="D8" t="str">
            <v>Paramaz Avedisian Building</v>
          </cell>
        </row>
      </sheetData>
      <sheetData sheetId="2093">
        <row r="8">
          <cell r="D8" t="str">
            <v>Paramaz Avedisian Building</v>
          </cell>
        </row>
      </sheetData>
      <sheetData sheetId="2094">
        <row r="8">
          <cell r="D8" t="str">
            <v>Paramaz Avedisian Building</v>
          </cell>
        </row>
      </sheetData>
      <sheetData sheetId="2095">
        <row r="8">
          <cell r="D8" t="str">
            <v>Paramaz Avedisian Building</v>
          </cell>
        </row>
      </sheetData>
      <sheetData sheetId="2096">
        <row r="8">
          <cell r="D8" t="str">
            <v>Paramaz Avedisian Building</v>
          </cell>
        </row>
      </sheetData>
      <sheetData sheetId="2097">
        <row r="8">
          <cell r="D8" t="str">
            <v>Paramaz Avedisian Building</v>
          </cell>
        </row>
      </sheetData>
      <sheetData sheetId="2098">
        <row r="8">
          <cell r="D8" t="str">
            <v>Paramaz Avedisian Building</v>
          </cell>
        </row>
      </sheetData>
      <sheetData sheetId="2099">
        <row r="8">
          <cell r="D8" t="str">
            <v>Paramaz Avedisian Building</v>
          </cell>
        </row>
      </sheetData>
      <sheetData sheetId="2100">
        <row r="8">
          <cell r="D8" t="str">
            <v>Paramaz Avedisian Building</v>
          </cell>
        </row>
      </sheetData>
      <sheetData sheetId="2101">
        <row r="8">
          <cell r="D8" t="str">
            <v>Paramaz Avedisian Building</v>
          </cell>
        </row>
      </sheetData>
      <sheetData sheetId="2102">
        <row r="8">
          <cell r="D8" t="str">
            <v>Paramaz Avedisian Building</v>
          </cell>
        </row>
      </sheetData>
      <sheetData sheetId="2103">
        <row r="8">
          <cell r="D8" t="str">
            <v>Paramaz Avedisian Building</v>
          </cell>
        </row>
      </sheetData>
      <sheetData sheetId="2104">
        <row r="8">
          <cell r="D8" t="str">
            <v>Paramaz Avedisian Building</v>
          </cell>
        </row>
      </sheetData>
      <sheetData sheetId="2105">
        <row r="8">
          <cell r="D8" t="str">
            <v>Paramaz Avedisian Building</v>
          </cell>
        </row>
      </sheetData>
      <sheetData sheetId="2106">
        <row r="8">
          <cell r="D8" t="str">
            <v>Paramaz Avedisian Building</v>
          </cell>
        </row>
      </sheetData>
      <sheetData sheetId="2107">
        <row r="8">
          <cell r="D8" t="str">
            <v>Paramaz Avedisian Building</v>
          </cell>
        </row>
      </sheetData>
      <sheetData sheetId="2108">
        <row r="8">
          <cell r="D8" t="str">
            <v>Paramaz Avedisian Building</v>
          </cell>
        </row>
      </sheetData>
      <sheetData sheetId="2109">
        <row r="8">
          <cell r="D8" t="str">
            <v>Paramaz Avedisian Building</v>
          </cell>
        </row>
      </sheetData>
      <sheetData sheetId="2110">
        <row r="8">
          <cell r="D8" t="str">
            <v>Paramaz Avedisian Building</v>
          </cell>
        </row>
      </sheetData>
      <sheetData sheetId="2111">
        <row r="8">
          <cell r="D8" t="str">
            <v>Paramaz Avedisian Building</v>
          </cell>
        </row>
      </sheetData>
      <sheetData sheetId="2112">
        <row r="8">
          <cell r="D8" t="str">
            <v>Paramaz Avedisian Building</v>
          </cell>
        </row>
      </sheetData>
      <sheetData sheetId="2113">
        <row r="8">
          <cell r="D8" t="str">
            <v>Paramaz Avedisian Building</v>
          </cell>
        </row>
      </sheetData>
      <sheetData sheetId="2114">
        <row r="8">
          <cell r="D8" t="str">
            <v>Paramaz Avedisian Building</v>
          </cell>
        </row>
      </sheetData>
      <sheetData sheetId="2115">
        <row r="8">
          <cell r="D8" t="str">
            <v>Paramaz Avedisian Building</v>
          </cell>
        </row>
      </sheetData>
      <sheetData sheetId="2116">
        <row r="8">
          <cell r="D8" t="str">
            <v>Paramaz Avedisian Building</v>
          </cell>
        </row>
      </sheetData>
      <sheetData sheetId="2117">
        <row r="8">
          <cell r="D8" t="str">
            <v>Paramaz Avedisian Building</v>
          </cell>
        </row>
      </sheetData>
      <sheetData sheetId="2118">
        <row r="8">
          <cell r="D8" t="str">
            <v>Paramaz Avedisian Building</v>
          </cell>
        </row>
      </sheetData>
      <sheetData sheetId="2119">
        <row r="8">
          <cell r="D8" t="str">
            <v>Paramaz Avedisian Building</v>
          </cell>
        </row>
      </sheetData>
      <sheetData sheetId="2120">
        <row r="8">
          <cell r="D8" t="str">
            <v>Paramaz Avedisian Building</v>
          </cell>
        </row>
      </sheetData>
      <sheetData sheetId="2121">
        <row r="8">
          <cell r="D8" t="str">
            <v>Paramaz Avedisian Building</v>
          </cell>
        </row>
      </sheetData>
      <sheetData sheetId="2122">
        <row r="8">
          <cell r="D8" t="str">
            <v>Paramaz Avedisian Building</v>
          </cell>
        </row>
      </sheetData>
      <sheetData sheetId="2123">
        <row r="8">
          <cell r="D8" t="str">
            <v>Paramaz Avedisian Building</v>
          </cell>
        </row>
      </sheetData>
      <sheetData sheetId="2124">
        <row r="8">
          <cell r="D8" t="str">
            <v>Paramaz Avedisian Building</v>
          </cell>
        </row>
      </sheetData>
      <sheetData sheetId="2125">
        <row r="8">
          <cell r="D8" t="str">
            <v>Paramaz Avedisian Building</v>
          </cell>
        </row>
      </sheetData>
      <sheetData sheetId="2126">
        <row r="8">
          <cell r="D8" t="str">
            <v>Paramaz Avedisian Building</v>
          </cell>
        </row>
      </sheetData>
      <sheetData sheetId="2127">
        <row r="8">
          <cell r="D8" t="str">
            <v>Paramaz Avedisian Building</v>
          </cell>
        </row>
      </sheetData>
      <sheetData sheetId="2128">
        <row r="8">
          <cell r="D8" t="str">
            <v>Paramaz Avedisian Building</v>
          </cell>
        </row>
      </sheetData>
      <sheetData sheetId="2129">
        <row r="8">
          <cell r="D8" t="str">
            <v>Paramaz Avedisian Building</v>
          </cell>
        </row>
      </sheetData>
      <sheetData sheetId="2130">
        <row r="8">
          <cell r="D8" t="str">
            <v>Paramaz Avedisian Building</v>
          </cell>
        </row>
      </sheetData>
      <sheetData sheetId="2131">
        <row r="8">
          <cell r="D8" t="str">
            <v>Paramaz Avedisian Building</v>
          </cell>
        </row>
      </sheetData>
      <sheetData sheetId="2132">
        <row r="8">
          <cell r="D8" t="str">
            <v>Paramaz Avedisian Building</v>
          </cell>
        </row>
      </sheetData>
      <sheetData sheetId="2133">
        <row r="8">
          <cell r="D8" t="str">
            <v>Paramaz Avedisian Building</v>
          </cell>
        </row>
      </sheetData>
      <sheetData sheetId="2134">
        <row r="8">
          <cell r="D8" t="str">
            <v>Paramaz Avedisian Building</v>
          </cell>
        </row>
      </sheetData>
      <sheetData sheetId="2135">
        <row r="8">
          <cell r="D8" t="str">
            <v>Paramaz Avedisian Building</v>
          </cell>
        </row>
      </sheetData>
      <sheetData sheetId="2136">
        <row r="8">
          <cell r="D8" t="str">
            <v>Paramaz Avedisian Building</v>
          </cell>
        </row>
      </sheetData>
      <sheetData sheetId="2137">
        <row r="8">
          <cell r="D8" t="str">
            <v>Paramaz Avedisian Building</v>
          </cell>
        </row>
      </sheetData>
      <sheetData sheetId="2138">
        <row r="8">
          <cell r="D8" t="str">
            <v>Paramaz Avedisian Building</v>
          </cell>
        </row>
      </sheetData>
      <sheetData sheetId="2139">
        <row r="8">
          <cell r="D8" t="str">
            <v>Paramaz Avedisian Building</v>
          </cell>
        </row>
      </sheetData>
      <sheetData sheetId="2140">
        <row r="8">
          <cell r="D8" t="str">
            <v>Paramaz Avedisian Building</v>
          </cell>
        </row>
      </sheetData>
      <sheetData sheetId="2141">
        <row r="8">
          <cell r="D8" t="str">
            <v>Paramaz Avedisian Building</v>
          </cell>
        </row>
      </sheetData>
      <sheetData sheetId="2142">
        <row r="8">
          <cell r="D8" t="str">
            <v>Paramaz Avedisian Building</v>
          </cell>
        </row>
      </sheetData>
      <sheetData sheetId="2143">
        <row r="8">
          <cell r="D8" t="str">
            <v>Paramaz Avedisian Building</v>
          </cell>
        </row>
      </sheetData>
      <sheetData sheetId="2144">
        <row r="8">
          <cell r="D8" t="str">
            <v>Paramaz Avedisian Building</v>
          </cell>
        </row>
      </sheetData>
      <sheetData sheetId="2145">
        <row r="8">
          <cell r="D8" t="str">
            <v>Paramaz Avedisian Building</v>
          </cell>
        </row>
      </sheetData>
      <sheetData sheetId="2146">
        <row r="8">
          <cell r="D8" t="str">
            <v>Paramaz Avedisian Building</v>
          </cell>
        </row>
      </sheetData>
      <sheetData sheetId="2147">
        <row r="8">
          <cell r="D8" t="str">
            <v>Paramaz Avedisian Building</v>
          </cell>
        </row>
      </sheetData>
      <sheetData sheetId="2148">
        <row r="8">
          <cell r="D8" t="str">
            <v>Paramaz Avedisian Building</v>
          </cell>
        </row>
      </sheetData>
      <sheetData sheetId="2149">
        <row r="8">
          <cell r="D8" t="str">
            <v>Paramaz Avedisian Building</v>
          </cell>
        </row>
      </sheetData>
      <sheetData sheetId="2150">
        <row r="8">
          <cell r="D8" t="str">
            <v>Paramaz Avedisian Building</v>
          </cell>
        </row>
      </sheetData>
      <sheetData sheetId="2151">
        <row r="8">
          <cell r="D8" t="str">
            <v>Paramaz Avedisian Building</v>
          </cell>
        </row>
      </sheetData>
      <sheetData sheetId="2152">
        <row r="8">
          <cell r="D8" t="str">
            <v>Paramaz Avedisian Building</v>
          </cell>
        </row>
      </sheetData>
      <sheetData sheetId="2153">
        <row r="8">
          <cell r="D8" t="str">
            <v>Paramaz Avedisian Building</v>
          </cell>
        </row>
      </sheetData>
      <sheetData sheetId="2154">
        <row r="8">
          <cell r="D8" t="str">
            <v>Paramaz Avedisian Building</v>
          </cell>
        </row>
      </sheetData>
      <sheetData sheetId="2155">
        <row r="8">
          <cell r="D8" t="str">
            <v>Paramaz Avedisian Building</v>
          </cell>
        </row>
      </sheetData>
      <sheetData sheetId="2156">
        <row r="8">
          <cell r="D8" t="str">
            <v>Paramaz Avedisian Building</v>
          </cell>
        </row>
      </sheetData>
      <sheetData sheetId="2157">
        <row r="8">
          <cell r="D8" t="str">
            <v>Paramaz Avedisian Building</v>
          </cell>
        </row>
      </sheetData>
      <sheetData sheetId="2158">
        <row r="8">
          <cell r="D8" t="str">
            <v>Paramaz Avedisian Building</v>
          </cell>
        </row>
      </sheetData>
      <sheetData sheetId="2159">
        <row r="8">
          <cell r="D8" t="str">
            <v>Paramaz Avedisian Building</v>
          </cell>
        </row>
      </sheetData>
      <sheetData sheetId="2160">
        <row r="8">
          <cell r="D8" t="str">
            <v>Paramaz Avedisian Building</v>
          </cell>
        </row>
      </sheetData>
      <sheetData sheetId="2161">
        <row r="8">
          <cell r="D8" t="str">
            <v>Paramaz Avedisian Building</v>
          </cell>
        </row>
      </sheetData>
      <sheetData sheetId="2162">
        <row r="8">
          <cell r="D8" t="str">
            <v>Paramaz Avedisian Building</v>
          </cell>
        </row>
      </sheetData>
      <sheetData sheetId="2163">
        <row r="8">
          <cell r="D8" t="str">
            <v>Paramaz Avedisian Building</v>
          </cell>
        </row>
      </sheetData>
      <sheetData sheetId="2164">
        <row r="8">
          <cell r="D8" t="str">
            <v>Paramaz Avedisian Building</v>
          </cell>
        </row>
      </sheetData>
      <sheetData sheetId="2165">
        <row r="8">
          <cell r="D8" t="str">
            <v>Paramaz Avedisian Building</v>
          </cell>
        </row>
      </sheetData>
      <sheetData sheetId="2166">
        <row r="8">
          <cell r="D8" t="str">
            <v>Paramaz Avedisian Building</v>
          </cell>
        </row>
      </sheetData>
      <sheetData sheetId="2167">
        <row r="8">
          <cell r="D8" t="str">
            <v>Paramaz Avedisian Building</v>
          </cell>
        </row>
      </sheetData>
      <sheetData sheetId="2168">
        <row r="8">
          <cell r="D8" t="str">
            <v>Paramaz Avedisian Building</v>
          </cell>
        </row>
      </sheetData>
      <sheetData sheetId="2169">
        <row r="8">
          <cell r="D8" t="str">
            <v>Paramaz Avedisian Building</v>
          </cell>
        </row>
      </sheetData>
      <sheetData sheetId="2170">
        <row r="8">
          <cell r="D8" t="str">
            <v>Paramaz Avedisian Building</v>
          </cell>
        </row>
      </sheetData>
      <sheetData sheetId="2171">
        <row r="8">
          <cell r="D8" t="str">
            <v>Paramaz Avedisian Building</v>
          </cell>
        </row>
      </sheetData>
      <sheetData sheetId="2172">
        <row r="8">
          <cell r="D8" t="str">
            <v>Paramaz Avedisian Building</v>
          </cell>
        </row>
      </sheetData>
      <sheetData sheetId="2173">
        <row r="8">
          <cell r="D8" t="str">
            <v>Paramaz Avedisian Building</v>
          </cell>
        </row>
      </sheetData>
      <sheetData sheetId="2174">
        <row r="8">
          <cell r="D8" t="str">
            <v>Paramaz Avedisian Building</v>
          </cell>
        </row>
      </sheetData>
      <sheetData sheetId="2175">
        <row r="8">
          <cell r="D8" t="str">
            <v>Paramaz Avedisian Building</v>
          </cell>
        </row>
      </sheetData>
      <sheetData sheetId="2176">
        <row r="8">
          <cell r="D8" t="str">
            <v>Paramaz Avedisian Building</v>
          </cell>
        </row>
      </sheetData>
      <sheetData sheetId="2177">
        <row r="8">
          <cell r="D8" t="str">
            <v>Paramaz Avedisian Building</v>
          </cell>
        </row>
      </sheetData>
      <sheetData sheetId="2178">
        <row r="8">
          <cell r="D8" t="str">
            <v>Paramaz Avedisian Building</v>
          </cell>
        </row>
      </sheetData>
      <sheetData sheetId="2179">
        <row r="8">
          <cell r="D8" t="str">
            <v>Paramaz Avedisian Building</v>
          </cell>
        </row>
      </sheetData>
      <sheetData sheetId="2180">
        <row r="8">
          <cell r="D8" t="str">
            <v>Paramaz Avedisian Building</v>
          </cell>
        </row>
      </sheetData>
      <sheetData sheetId="2181">
        <row r="8">
          <cell r="D8" t="str">
            <v>Paramaz Avedisian Building</v>
          </cell>
        </row>
      </sheetData>
      <sheetData sheetId="2182">
        <row r="8">
          <cell r="D8" t="str">
            <v>Paramaz Avedisian Building</v>
          </cell>
        </row>
      </sheetData>
      <sheetData sheetId="2183">
        <row r="8">
          <cell r="D8" t="str">
            <v>Paramaz Avedisian Building</v>
          </cell>
        </row>
      </sheetData>
      <sheetData sheetId="2184">
        <row r="8">
          <cell r="D8" t="str">
            <v>Paramaz Avedisian Building</v>
          </cell>
        </row>
      </sheetData>
      <sheetData sheetId="2185">
        <row r="8">
          <cell r="D8" t="str">
            <v>Paramaz Avedisian Building</v>
          </cell>
        </row>
      </sheetData>
      <sheetData sheetId="2186">
        <row r="8">
          <cell r="D8" t="str">
            <v>Paramaz Avedisian Building</v>
          </cell>
        </row>
      </sheetData>
      <sheetData sheetId="2187">
        <row r="8">
          <cell r="D8" t="str">
            <v>Paramaz Avedisian Building</v>
          </cell>
        </row>
      </sheetData>
      <sheetData sheetId="2188">
        <row r="8">
          <cell r="D8" t="str">
            <v>Paramaz Avedisian Building</v>
          </cell>
        </row>
      </sheetData>
      <sheetData sheetId="2189">
        <row r="8">
          <cell r="D8" t="str">
            <v>Paramaz Avedisian Building</v>
          </cell>
        </row>
      </sheetData>
      <sheetData sheetId="2190">
        <row r="8">
          <cell r="D8" t="str">
            <v>Paramaz Avedisian Building</v>
          </cell>
        </row>
      </sheetData>
      <sheetData sheetId="2191">
        <row r="8">
          <cell r="D8" t="str">
            <v>Paramaz Avedisian Building</v>
          </cell>
        </row>
      </sheetData>
      <sheetData sheetId="2192">
        <row r="8">
          <cell r="D8" t="str">
            <v>Paramaz Avedisian Building</v>
          </cell>
        </row>
      </sheetData>
      <sheetData sheetId="2193">
        <row r="8">
          <cell r="D8" t="str">
            <v>Paramaz Avedisian Building</v>
          </cell>
        </row>
      </sheetData>
      <sheetData sheetId="2194">
        <row r="8">
          <cell r="D8" t="str">
            <v>Paramaz Avedisian Building</v>
          </cell>
        </row>
      </sheetData>
      <sheetData sheetId="2195">
        <row r="8">
          <cell r="D8" t="str">
            <v>Paramaz Avedisian Building</v>
          </cell>
        </row>
      </sheetData>
      <sheetData sheetId="2196">
        <row r="8">
          <cell r="D8" t="str">
            <v>Paramaz Avedisian Building</v>
          </cell>
        </row>
      </sheetData>
      <sheetData sheetId="2197">
        <row r="8">
          <cell r="D8" t="str">
            <v>Paramaz Avedisian Building</v>
          </cell>
        </row>
      </sheetData>
      <sheetData sheetId="2198">
        <row r="8">
          <cell r="D8" t="str">
            <v>Paramaz Avedisian Building</v>
          </cell>
        </row>
      </sheetData>
      <sheetData sheetId="2199">
        <row r="8">
          <cell r="D8" t="str">
            <v>Paramaz Avedisian Building</v>
          </cell>
        </row>
      </sheetData>
      <sheetData sheetId="2200">
        <row r="8">
          <cell r="D8" t="str">
            <v>Paramaz Avedisian Building</v>
          </cell>
        </row>
      </sheetData>
      <sheetData sheetId="2201">
        <row r="8">
          <cell r="D8" t="str">
            <v>Paramaz Avedisian Building</v>
          </cell>
        </row>
      </sheetData>
      <sheetData sheetId="2202">
        <row r="8">
          <cell r="D8" t="str">
            <v>Paramaz Avedisian Building</v>
          </cell>
        </row>
      </sheetData>
      <sheetData sheetId="2203">
        <row r="8">
          <cell r="D8" t="str">
            <v>Paramaz Avedisian Building</v>
          </cell>
        </row>
      </sheetData>
      <sheetData sheetId="2204">
        <row r="8">
          <cell r="D8" t="str">
            <v>Paramaz Avedisian Building</v>
          </cell>
        </row>
      </sheetData>
      <sheetData sheetId="2205">
        <row r="8">
          <cell r="D8" t="str">
            <v>Paramaz Avedisian Building</v>
          </cell>
        </row>
      </sheetData>
      <sheetData sheetId="2206">
        <row r="8">
          <cell r="D8" t="str">
            <v>Paramaz Avedisian Building</v>
          </cell>
        </row>
      </sheetData>
      <sheetData sheetId="2207">
        <row r="8">
          <cell r="D8" t="str">
            <v>Paramaz Avedisian Building</v>
          </cell>
        </row>
      </sheetData>
      <sheetData sheetId="2208">
        <row r="8">
          <cell r="D8" t="str">
            <v>Paramaz Avedisian Building</v>
          </cell>
        </row>
      </sheetData>
      <sheetData sheetId="2209">
        <row r="8">
          <cell r="D8" t="str">
            <v>Paramaz Avedisian Building</v>
          </cell>
        </row>
      </sheetData>
      <sheetData sheetId="2210">
        <row r="8">
          <cell r="D8" t="str">
            <v>Paramaz Avedisian Building</v>
          </cell>
        </row>
      </sheetData>
      <sheetData sheetId="2211">
        <row r="8">
          <cell r="D8" t="str">
            <v>Paramaz Avedisian Building</v>
          </cell>
        </row>
      </sheetData>
      <sheetData sheetId="2212">
        <row r="8">
          <cell r="D8" t="str">
            <v>Paramaz Avedisian Building</v>
          </cell>
        </row>
      </sheetData>
      <sheetData sheetId="2213">
        <row r="8">
          <cell r="D8" t="str">
            <v>Paramaz Avedisian Building</v>
          </cell>
        </row>
      </sheetData>
      <sheetData sheetId="2214">
        <row r="8">
          <cell r="D8" t="str">
            <v>Paramaz Avedisian Building</v>
          </cell>
        </row>
      </sheetData>
      <sheetData sheetId="2215">
        <row r="8">
          <cell r="D8" t="str">
            <v>Paramaz Avedisian Building</v>
          </cell>
        </row>
      </sheetData>
      <sheetData sheetId="2216">
        <row r="8">
          <cell r="D8" t="str">
            <v>Paramaz Avedisian Building</v>
          </cell>
        </row>
      </sheetData>
      <sheetData sheetId="2217">
        <row r="8">
          <cell r="D8" t="str">
            <v>Paramaz Avedisian Building</v>
          </cell>
        </row>
      </sheetData>
      <sheetData sheetId="2218">
        <row r="8">
          <cell r="D8" t="str">
            <v>Paramaz Avedisian Building</v>
          </cell>
        </row>
      </sheetData>
      <sheetData sheetId="2219">
        <row r="8">
          <cell r="D8" t="str">
            <v>Paramaz Avedisian Building</v>
          </cell>
        </row>
      </sheetData>
      <sheetData sheetId="2220">
        <row r="8">
          <cell r="D8" t="str">
            <v>Paramaz Avedisian Building</v>
          </cell>
        </row>
      </sheetData>
      <sheetData sheetId="2221">
        <row r="8">
          <cell r="D8" t="str">
            <v>Paramaz Avedisian Building</v>
          </cell>
        </row>
      </sheetData>
      <sheetData sheetId="2222">
        <row r="8">
          <cell r="D8" t="str">
            <v>Paramaz Avedisian Building</v>
          </cell>
        </row>
      </sheetData>
      <sheetData sheetId="2223">
        <row r="8">
          <cell r="D8" t="str">
            <v>Paramaz Avedisian Building</v>
          </cell>
        </row>
      </sheetData>
      <sheetData sheetId="2224">
        <row r="8">
          <cell r="D8" t="str">
            <v>Paramaz Avedisian Building</v>
          </cell>
        </row>
      </sheetData>
      <sheetData sheetId="2225">
        <row r="8">
          <cell r="D8" t="str">
            <v>Paramaz Avedisian Building</v>
          </cell>
        </row>
      </sheetData>
      <sheetData sheetId="2226">
        <row r="8">
          <cell r="D8" t="str">
            <v>Paramaz Avedisian Building</v>
          </cell>
        </row>
      </sheetData>
      <sheetData sheetId="2227">
        <row r="8">
          <cell r="D8" t="str">
            <v>Paramaz Avedisian Building</v>
          </cell>
        </row>
      </sheetData>
      <sheetData sheetId="2228">
        <row r="8">
          <cell r="D8" t="str">
            <v>Paramaz Avedisian Building</v>
          </cell>
        </row>
      </sheetData>
      <sheetData sheetId="2229">
        <row r="8">
          <cell r="D8" t="str">
            <v>Paramaz Avedisian Building</v>
          </cell>
        </row>
      </sheetData>
      <sheetData sheetId="2230">
        <row r="8">
          <cell r="D8" t="str">
            <v>Paramaz Avedisian Building</v>
          </cell>
        </row>
      </sheetData>
      <sheetData sheetId="2231">
        <row r="8">
          <cell r="D8" t="str">
            <v>Paramaz Avedisian Building</v>
          </cell>
        </row>
      </sheetData>
      <sheetData sheetId="2232">
        <row r="8">
          <cell r="D8" t="str">
            <v>Paramaz Avedisian Building</v>
          </cell>
        </row>
      </sheetData>
      <sheetData sheetId="2233">
        <row r="8">
          <cell r="D8" t="str">
            <v>Paramaz Avedisian Building</v>
          </cell>
        </row>
      </sheetData>
      <sheetData sheetId="2234">
        <row r="8">
          <cell r="D8" t="str">
            <v>Paramaz Avedisian Building</v>
          </cell>
        </row>
      </sheetData>
      <sheetData sheetId="2235">
        <row r="8">
          <cell r="D8" t="str">
            <v>Paramaz Avedisian Building</v>
          </cell>
        </row>
      </sheetData>
      <sheetData sheetId="2236">
        <row r="8">
          <cell r="D8" t="str">
            <v>Paramaz Avedisian Building</v>
          </cell>
        </row>
      </sheetData>
      <sheetData sheetId="2237">
        <row r="8">
          <cell r="D8" t="str">
            <v>Paramaz Avedisian Building</v>
          </cell>
        </row>
      </sheetData>
      <sheetData sheetId="2238">
        <row r="8">
          <cell r="D8" t="str">
            <v>Paramaz Avedisian Building</v>
          </cell>
        </row>
      </sheetData>
      <sheetData sheetId="2239">
        <row r="8">
          <cell r="D8" t="str">
            <v>Paramaz Avedisian Building</v>
          </cell>
        </row>
      </sheetData>
      <sheetData sheetId="2240">
        <row r="8">
          <cell r="D8" t="str">
            <v>Paramaz Avedisian Building</v>
          </cell>
        </row>
      </sheetData>
      <sheetData sheetId="2241">
        <row r="8">
          <cell r="D8" t="str">
            <v>Paramaz Avedisian Building</v>
          </cell>
        </row>
      </sheetData>
      <sheetData sheetId="2242">
        <row r="8">
          <cell r="D8" t="str">
            <v>Paramaz Avedisian Building</v>
          </cell>
        </row>
      </sheetData>
      <sheetData sheetId="2243">
        <row r="8">
          <cell r="D8" t="str">
            <v>Paramaz Avedisian Building</v>
          </cell>
        </row>
      </sheetData>
      <sheetData sheetId="2244">
        <row r="8">
          <cell r="D8" t="str">
            <v>Paramaz Avedisian Building</v>
          </cell>
        </row>
      </sheetData>
      <sheetData sheetId="2245">
        <row r="8">
          <cell r="D8" t="str">
            <v>Paramaz Avedisian Building</v>
          </cell>
        </row>
      </sheetData>
      <sheetData sheetId="2246">
        <row r="8">
          <cell r="D8" t="str">
            <v>Paramaz Avedisian Building</v>
          </cell>
        </row>
      </sheetData>
      <sheetData sheetId="2247">
        <row r="8">
          <cell r="D8" t="str">
            <v>Paramaz Avedisian Building</v>
          </cell>
        </row>
      </sheetData>
      <sheetData sheetId="2248">
        <row r="8">
          <cell r="D8" t="str">
            <v>Paramaz Avedisian Building</v>
          </cell>
        </row>
      </sheetData>
      <sheetData sheetId="2249">
        <row r="8">
          <cell r="D8" t="str">
            <v>Paramaz Avedisian Building</v>
          </cell>
        </row>
      </sheetData>
      <sheetData sheetId="2250">
        <row r="8">
          <cell r="D8" t="str">
            <v>Paramaz Avedisian Building</v>
          </cell>
        </row>
      </sheetData>
      <sheetData sheetId="2251">
        <row r="8">
          <cell r="D8" t="str">
            <v>Paramaz Avedisian Building</v>
          </cell>
        </row>
      </sheetData>
      <sheetData sheetId="2252">
        <row r="8">
          <cell r="D8" t="str">
            <v>Paramaz Avedisian Building</v>
          </cell>
        </row>
      </sheetData>
      <sheetData sheetId="2253">
        <row r="8">
          <cell r="D8" t="str">
            <v>Paramaz Avedisian Building</v>
          </cell>
        </row>
      </sheetData>
      <sheetData sheetId="2254">
        <row r="8">
          <cell r="D8" t="str">
            <v>Paramaz Avedisian Building</v>
          </cell>
        </row>
      </sheetData>
      <sheetData sheetId="2255">
        <row r="8">
          <cell r="D8" t="str">
            <v>Paramaz Avedisian Building</v>
          </cell>
        </row>
      </sheetData>
      <sheetData sheetId="2256">
        <row r="8">
          <cell r="D8" t="str">
            <v>Paramaz Avedisian Building</v>
          </cell>
        </row>
      </sheetData>
      <sheetData sheetId="2257">
        <row r="8">
          <cell r="D8" t="str">
            <v>Paramaz Avedisian Building</v>
          </cell>
        </row>
      </sheetData>
      <sheetData sheetId="2258">
        <row r="8">
          <cell r="D8" t="str">
            <v>Paramaz Avedisian Building</v>
          </cell>
        </row>
      </sheetData>
      <sheetData sheetId="2259">
        <row r="8">
          <cell r="D8" t="str">
            <v>Paramaz Avedisian Building</v>
          </cell>
        </row>
      </sheetData>
      <sheetData sheetId="2260">
        <row r="8">
          <cell r="D8" t="str">
            <v>Paramaz Avedisian Building</v>
          </cell>
        </row>
      </sheetData>
      <sheetData sheetId="2261">
        <row r="8">
          <cell r="D8" t="str">
            <v>Paramaz Avedisian Building</v>
          </cell>
        </row>
      </sheetData>
      <sheetData sheetId="2262">
        <row r="8">
          <cell r="D8" t="str">
            <v>Paramaz Avedisian Building</v>
          </cell>
        </row>
      </sheetData>
      <sheetData sheetId="2263">
        <row r="8">
          <cell r="D8" t="str">
            <v>Paramaz Avedisian Building</v>
          </cell>
        </row>
      </sheetData>
      <sheetData sheetId="2264">
        <row r="8">
          <cell r="D8" t="str">
            <v>Paramaz Avedisian Building</v>
          </cell>
        </row>
      </sheetData>
      <sheetData sheetId="2265">
        <row r="8">
          <cell r="D8" t="str">
            <v>Paramaz Avedisian Building</v>
          </cell>
        </row>
      </sheetData>
      <sheetData sheetId="2266">
        <row r="8">
          <cell r="D8" t="str">
            <v>Paramaz Avedisian Building</v>
          </cell>
        </row>
      </sheetData>
      <sheetData sheetId="2267">
        <row r="8">
          <cell r="D8" t="str">
            <v>Paramaz Avedisian Building</v>
          </cell>
        </row>
      </sheetData>
      <sheetData sheetId="2268">
        <row r="8">
          <cell r="D8" t="str">
            <v>Paramaz Avedisian Building</v>
          </cell>
        </row>
      </sheetData>
      <sheetData sheetId="2269">
        <row r="8">
          <cell r="D8" t="str">
            <v>Paramaz Avedisian Building</v>
          </cell>
        </row>
      </sheetData>
      <sheetData sheetId="2270">
        <row r="8">
          <cell r="D8" t="str">
            <v>Paramaz Avedisian Building</v>
          </cell>
        </row>
      </sheetData>
      <sheetData sheetId="2271">
        <row r="8">
          <cell r="D8" t="str">
            <v>Paramaz Avedisian Building</v>
          </cell>
        </row>
      </sheetData>
      <sheetData sheetId="2272">
        <row r="8">
          <cell r="D8" t="str">
            <v>Paramaz Avedisian Building</v>
          </cell>
        </row>
      </sheetData>
      <sheetData sheetId="2273">
        <row r="8">
          <cell r="D8" t="str">
            <v>Paramaz Avedisian Building</v>
          </cell>
        </row>
      </sheetData>
      <sheetData sheetId="2274">
        <row r="8">
          <cell r="D8" t="str">
            <v>Paramaz Avedisian Building</v>
          </cell>
        </row>
      </sheetData>
      <sheetData sheetId="2275">
        <row r="8">
          <cell r="D8" t="str">
            <v>Paramaz Avedisian Building</v>
          </cell>
        </row>
      </sheetData>
      <sheetData sheetId="2276">
        <row r="8">
          <cell r="D8" t="str">
            <v>Paramaz Avedisian Building</v>
          </cell>
        </row>
      </sheetData>
      <sheetData sheetId="2277">
        <row r="8">
          <cell r="D8" t="str">
            <v>Paramaz Avedisian Building</v>
          </cell>
        </row>
      </sheetData>
      <sheetData sheetId="2278">
        <row r="8">
          <cell r="D8" t="str">
            <v>Paramaz Avedisian Building</v>
          </cell>
        </row>
      </sheetData>
      <sheetData sheetId="2279">
        <row r="8">
          <cell r="D8" t="str">
            <v>Paramaz Avedisian Building</v>
          </cell>
        </row>
      </sheetData>
      <sheetData sheetId="2280">
        <row r="8">
          <cell r="D8" t="str">
            <v>Paramaz Avedisian Building</v>
          </cell>
        </row>
      </sheetData>
      <sheetData sheetId="2281">
        <row r="8">
          <cell r="D8" t="str">
            <v>Paramaz Avedisian Building</v>
          </cell>
        </row>
      </sheetData>
      <sheetData sheetId="2282">
        <row r="8">
          <cell r="D8" t="str">
            <v>Paramaz Avedisian Building</v>
          </cell>
        </row>
      </sheetData>
      <sheetData sheetId="2283">
        <row r="8">
          <cell r="D8" t="str">
            <v>Paramaz Avedisian Building</v>
          </cell>
        </row>
      </sheetData>
      <sheetData sheetId="2284">
        <row r="8">
          <cell r="D8" t="str">
            <v>Paramaz Avedisian Building</v>
          </cell>
        </row>
      </sheetData>
      <sheetData sheetId="2285">
        <row r="8">
          <cell r="D8" t="str">
            <v>Paramaz Avedisian Building</v>
          </cell>
        </row>
      </sheetData>
      <sheetData sheetId="2286">
        <row r="8">
          <cell r="D8" t="str">
            <v>Paramaz Avedisian Building</v>
          </cell>
        </row>
      </sheetData>
      <sheetData sheetId="2287">
        <row r="8">
          <cell r="D8" t="str">
            <v>Paramaz Avedisian Building</v>
          </cell>
        </row>
      </sheetData>
      <sheetData sheetId="2288">
        <row r="8">
          <cell r="D8" t="str">
            <v>Paramaz Avedisian Building</v>
          </cell>
        </row>
      </sheetData>
      <sheetData sheetId="2289">
        <row r="8">
          <cell r="D8" t="str">
            <v>Paramaz Avedisian Building</v>
          </cell>
        </row>
      </sheetData>
      <sheetData sheetId="2290">
        <row r="8">
          <cell r="D8" t="str">
            <v>Paramaz Avedisian Building</v>
          </cell>
        </row>
      </sheetData>
      <sheetData sheetId="2291">
        <row r="8">
          <cell r="D8" t="str">
            <v>Paramaz Avedisian Building</v>
          </cell>
        </row>
      </sheetData>
      <sheetData sheetId="2292">
        <row r="8">
          <cell r="D8" t="str">
            <v>Paramaz Avedisian Building</v>
          </cell>
        </row>
      </sheetData>
      <sheetData sheetId="2293">
        <row r="8">
          <cell r="D8" t="str">
            <v>Paramaz Avedisian Building</v>
          </cell>
        </row>
      </sheetData>
      <sheetData sheetId="2294">
        <row r="8">
          <cell r="D8" t="str">
            <v>Paramaz Avedisian Building</v>
          </cell>
        </row>
      </sheetData>
      <sheetData sheetId="2295">
        <row r="8">
          <cell r="D8" t="str">
            <v>Paramaz Avedisian Building</v>
          </cell>
        </row>
      </sheetData>
      <sheetData sheetId="2296">
        <row r="8">
          <cell r="D8" t="str">
            <v>Paramaz Avedisian Building</v>
          </cell>
        </row>
      </sheetData>
      <sheetData sheetId="2297">
        <row r="8">
          <cell r="D8" t="str">
            <v>Paramaz Avedisian Building</v>
          </cell>
        </row>
      </sheetData>
      <sheetData sheetId="2298">
        <row r="8">
          <cell r="D8" t="str">
            <v>Paramaz Avedisian Building</v>
          </cell>
        </row>
      </sheetData>
      <sheetData sheetId="2299">
        <row r="8">
          <cell r="D8" t="str">
            <v>Paramaz Avedisian Building</v>
          </cell>
        </row>
      </sheetData>
      <sheetData sheetId="2300">
        <row r="8">
          <cell r="D8" t="str">
            <v>Paramaz Avedisian Building</v>
          </cell>
        </row>
      </sheetData>
      <sheetData sheetId="2301">
        <row r="8">
          <cell r="D8" t="str">
            <v>Paramaz Avedisian Building</v>
          </cell>
        </row>
      </sheetData>
      <sheetData sheetId="2302">
        <row r="8">
          <cell r="D8" t="str">
            <v>Paramaz Avedisian Building</v>
          </cell>
        </row>
      </sheetData>
      <sheetData sheetId="2303">
        <row r="8">
          <cell r="D8" t="str">
            <v>Paramaz Avedisian Building</v>
          </cell>
        </row>
      </sheetData>
      <sheetData sheetId="2304">
        <row r="8">
          <cell r="D8" t="str">
            <v>Paramaz Avedisian Building</v>
          </cell>
        </row>
      </sheetData>
      <sheetData sheetId="2305">
        <row r="8">
          <cell r="D8" t="str">
            <v>Paramaz Avedisian Building</v>
          </cell>
        </row>
      </sheetData>
      <sheetData sheetId="2306">
        <row r="8">
          <cell r="D8" t="str">
            <v>Paramaz Avedisian Building</v>
          </cell>
        </row>
      </sheetData>
      <sheetData sheetId="2307">
        <row r="8">
          <cell r="D8" t="str">
            <v>Paramaz Avedisian Building</v>
          </cell>
        </row>
      </sheetData>
      <sheetData sheetId="2308">
        <row r="8">
          <cell r="D8" t="str">
            <v>Paramaz Avedisian Building</v>
          </cell>
        </row>
      </sheetData>
      <sheetData sheetId="2309">
        <row r="8">
          <cell r="D8" t="str">
            <v>Paramaz Avedisian Building</v>
          </cell>
        </row>
      </sheetData>
      <sheetData sheetId="2310">
        <row r="8">
          <cell r="D8" t="str">
            <v>Paramaz Avedisian Building</v>
          </cell>
        </row>
      </sheetData>
      <sheetData sheetId="2311">
        <row r="8">
          <cell r="D8" t="str">
            <v>Paramaz Avedisian Building</v>
          </cell>
        </row>
      </sheetData>
      <sheetData sheetId="2312">
        <row r="8">
          <cell r="D8" t="str">
            <v>Paramaz Avedisian Building</v>
          </cell>
        </row>
      </sheetData>
      <sheetData sheetId="2313">
        <row r="8">
          <cell r="D8" t="str">
            <v>Paramaz Avedisian Building</v>
          </cell>
        </row>
      </sheetData>
      <sheetData sheetId="2314">
        <row r="8">
          <cell r="D8" t="str">
            <v>Paramaz Avedisian Building</v>
          </cell>
        </row>
      </sheetData>
      <sheetData sheetId="2315">
        <row r="8">
          <cell r="D8" t="str">
            <v>Paramaz Avedisian Building</v>
          </cell>
        </row>
      </sheetData>
      <sheetData sheetId="2316">
        <row r="8">
          <cell r="D8" t="str">
            <v>Paramaz Avedisian Building</v>
          </cell>
        </row>
      </sheetData>
      <sheetData sheetId="2317">
        <row r="8">
          <cell r="D8" t="str">
            <v>Paramaz Avedisian Building</v>
          </cell>
        </row>
      </sheetData>
      <sheetData sheetId="2318">
        <row r="8">
          <cell r="D8" t="str">
            <v>Paramaz Avedisian Building</v>
          </cell>
        </row>
      </sheetData>
      <sheetData sheetId="2319">
        <row r="8">
          <cell r="D8" t="str">
            <v>Paramaz Avedisian Building</v>
          </cell>
        </row>
      </sheetData>
      <sheetData sheetId="2320">
        <row r="8">
          <cell r="D8" t="str">
            <v>Paramaz Avedisian Building</v>
          </cell>
        </row>
      </sheetData>
      <sheetData sheetId="2321">
        <row r="8">
          <cell r="D8" t="str">
            <v>Paramaz Avedisian Building</v>
          </cell>
        </row>
      </sheetData>
      <sheetData sheetId="2322">
        <row r="8">
          <cell r="D8" t="str">
            <v>Paramaz Avedisian Building</v>
          </cell>
        </row>
      </sheetData>
      <sheetData sheetId="2323">
        <row r="8">
          <cell r="D8" t="str">
            <v>Paramaz Avedisian Building</v>
          </cell>
        </row>
      </sheetData>
      <sheetData sheetId="2324">
        <row r="8">
          <cell r="D8" t="str">
            <v>Paramaz Avedisian Building</v>
          </cell>
        </row>
      </sheetData>
      <sheetData sheetId="2325">
        <row r="8">
          <cell r="D8" t="str">
            <v>Paramaz Avedisian Building</v>
          </cell>
        </row>
      </sheetData>
      <sheetData sheetId="2326">
        <row r="8">
          <cell r="D8" t="str">
            <v>Paramaz Avedisian Building</v>
          </cell>
        </row>
      </sheetData>
      <sheetData sheetId="2327">
        <row r="8">
          <cell r="D8" t="str">
            <v>Paramaz Avedisian Building</v>
          </cell>
        </row>
      </sheetData>
      <sheetData sheetId="2328">
        <row r="8">
          <cell r="D8" t="str">
            <v>Paramaz Avedisian Building</v>
          </cell>
        </row>
      </sheetData>
      <sheetData sheetId="2329">
        <row r="8">
          <cell r="D8" t="str">
            <v>Paramaz Avedisian Building</v>
          </cell>
        </row>
      </sheetData>
      <sheetData sheetId="2330">
        <row r="8">
          <cell r="D8" t="str">
            <v>Paramaz Avedisian Building</v>
          </cell>
        </row>
      </sheetData>
      <sheetData sheetId="2331">
        <row r="8">
          <cell r="D8" t="str">
            <v>Paramaz Avedisian Building</v>
          </cell>
        </row>
      </sheetData>
      <sheetData sheetId="2332">
        <row r="8">
          <cell r="D8" t="str">
            <v>Paramaz Avedisian Building</v>
          </cell>
        </row>
      </sheetData>
      <sheetData sheetId="2333">
        <row r="8">
          <cell r="D8" t="str">
            <v>Paramaz Avedisian Building</v>
          </cell>
        </row>
      </sheetData>
      <sheetData sheetId="2334">
        <row r="8">
          <cell r="D8" t="str">
            <v>Paramaz Avedisian Building</v>
          </cell>
        </row>
      </sheetData>
      <sheetData sheetId="2335">
        <row r="8">
          <cell r="D8" t="str">
            <v>Paramaz Avedisian Building</v>
          </cell>
        </row>
      </sheetData>
      <sheetData sheetId="2336">
        <row r="8">
          <cell r="D8" t="str">
            <v>Paramaz Avedisian Building</v>
          </cell>
        </row>
      </sheetData>
      <sheetData sheetId="2337">
        <row r="8">
          <cell r="D8" t="str">
            <v>Paramaz Avedisian Building</v>
          </cell>
        </row>
      </sheetData>
      <sheetData sheetId="2338">
        <row r="8">
          <cell r="D8" t="str">
            <v>Paramaz Avedisian Building</v>
          </cell>
        </row>
      </sheetData>
      <sheetData sheetId="2339">
        <row r="8">
          <cell r="D8" t="str">
            <v>Paramaz Avedisian Building</v>
          </cell>
        </row>
      </sheetData>
      <sheetData sheetId="2340">
        <row r="8">
          <cell r="D8" t="str">
            <v>Paramaz Avedisian Building</v>
          </cell>
        </row>
      </sheetData>
      <sheetData sheetId="2341">
        <row r="8">
          <cell r="D8" t="str">
            <v>Paramaz Avedisian Building</v>
          </cell>
        </row>
      </sheetData>
      <sheetData sheetId="2342">
        <row r="8">
          <cell r="D8" t="str">
            <v>Paramaz Avedisian Building</v>
          </cell>
        </row>
      </sheetData>
      <sheetData sheetId="2343">
        <row r="8">
          <cell r="D8" t="str">
            <v>Paramaz Avedisian Building</v>
          </cell>
        </row>
      </sheetData>
      <sheetData sheetId="2344">
        <row r="8">
          <cell r="D8" t="str">
            <v>Paramaz Avedisian Building</v>
          </cell>
        </row>
      </sheetData>
      <sheetData sheetId="2345">
        <row r="8">
          <cell r="D8" t="str">
            <v>Paramaz Avedisian Building</v>
          </cell>
        </row>
      </sheetData>
      <sheetData sheetId="2346">
        <row r="8">
          <cell r="D8" t="str">
            <v>Paramaz Avedisian Building</v>
          </cell>
        </row>
      </sheetData>
      <sheetData sheetId="2347">
        <row r="8">
          <cell r="D8" t="str">
            <v>Paramaz Avedisian Building</v>
          </cell>
        </row>
      </sheetData>
      <sheetData sheetId="2348">
        <row r="8">
          <cell r="D8" t="str">
            <v>Paramaz Avedisian Building</v>
          </cell>
        </row>
      </sheetData>
      <sheetData sheetId="2349">
        <row r="8">
          <cell r="D8" t="str">
            <v>Paramaz Avedisian Building</v>
          </cell>
        </row>
      </sheetData>
      <sheetData sheetId="2350">
        <row r="8">
          <cell r="D8" t="str">
            <v>Paramaz Avedisian Building</v>
          </cell>
        </row>
      </sheetData>
      <sheetData sheetId="2351">
        <row r="8">
          <cell r="D8" t="str">
            <v>Paramaz Avedisian Building</v>
          </cell>
        </row>
      </sheetData>
      <sheetData sheetId="2352">
        <row r="8">
          <cell r="D8" t="str">
            <v>Paramaz Avedisian Building</v>
          </cell>
        </row>
      </sheetData>
      <sheetData sheetId="2353">
        <row r="8">
          <cell r="D8" t="str">
            <v>Paramaz Avedisian Building</v>
          </cell>
        </row>
      </sheetData>
      <sheetData sheetId="2354">
        <row r="8">
          <cell r="D8" t="str">
            <v>Paramaz Avedisian Building</v>
          </cell>
        </row>
      </sheetData>
      <sheetData sheetId="2355">
        <row r="8">
          <cell r="D8" t="str">
            <v>Paramaz Avedisian Building</v>
          </cell>
        </row>
      </sheetData>
      <sheetData sheetId="2356">
        <row r="8">
          <cell r="D8" t="str">
            <v>Paramaz Avedisian Building</v>
          </cell>
        </row>
      </sheetData>
      <sheetData sheetId="2357">
        <row r="8">
          <cell r="D8" t="str">
            <v>Paramaz Avedisian Building</v>
          </cell>
        </row>
      </sheetData>
      <sheetData sheetId="2358">
        <row r="8">
          <cell r="D8" t="str">
            <v>Paramaz Avedisian Building</v>
          </cell>
        </row>
      </sheetData>
      <sheetData sheetId="2359">
        <row r="8">
          <cell r="D8" t="str">
            <v>Paramaz Avedisian Building</v>
          </cell>
        </row>
      </sheetData>
      <sheetData sheetId="2360">
        <row r="8">
          <cell r="D8" t="str">
            <v>Paramaz Avedisian Building</v>
          </cell>
        </row>
      </sheetData>
      <sheetData sheetId="2361">
        <row r="8">
          <cell r="D8" t="str">
            <v>Paramaz Avedisian Building</v>
          </cell>
        </row>
      </sheetData>
      <sheetData sheetId="2362">
        <row r="8">
          <cell r="D8" t="str">
            <v>Paramaz Avedisian Building</v>
          </cell>
        </row>
      </sheetData>
      <sheetData sheetId="2363">
        <row r="8">
          <cell r="D8" t="str">
            <v>Paramaz Avedisian Building</v>
          </cell>
        </row>
      </sheetData>
      <sheetData sheetId="2364">
        <row r="8">
          <cell r="D8" t="str">
            <v>Paramaz Avedisian Building</v>
          </cell>
        </row>
      </sheetData>
      <sheetData sheetId="2365">
        <row r="8">
          <cell r="D8" t="str">
            <v>Paramaz Avedisian Building</v>
          </cell>
        </row>
      </sheetData>
      <sheetData sheetId="2366">
        <row r="8">
          <cell r="D8" t="str">
            <v>Paramaz Avedisian Building</v>
          </cell>
        </row>
      </sheetData>
      <sheetData sheetId="2367">
        <row r="8">
          <cell r="D8" t="str">
            <v>Paramaz Avedisian Building</v>
          </cell>
        </row>
      </sheetData>
      <sheetData sheetId="2368">
        <row r="8">
          <cell r="D8" t="str">
            <v>Paramaz Avedisian Building</v>
          </cell>
        </row>
      </sheetData>
      <sheetData sheetId="2369">
        <row r="8">
          <cell r="D8" t="str">
            <v>Paramaz Avedisian Building</v>
          </cell>
        </row>
      </sheetData>
      <sheetData sheetId="2370">
        <row r="8">
          <cell r="D8" t="str">
            <v>Paramaz Avedisian Building</v>
          </cell>
        </row>
      </sheetData>
      <sheetData sheetId="2371">
        <row r="8">
          <cell r="D8" t="str">
            <v>Paramaz Avedisian Building</v>
          </cell>
        </row>
      </sheetData>
      <sheetData sheetId="2372">
        <row r="8">
          <cell r="D8" t="str">
            <v>Paramaz Avedisian Building</v>
          </cell>
        </row>
      </sheetData>
      <sheetData sheetId="2373">
        <row r="8">
          <cell r="D8" t="str">
            <v>Paramaz Avedisian Building</v>
          </cell>
        </row>
      </sheetData>
      <sheetData sheetId="2374">
        <row r="8">
          <cell r="D8" t="str">
            <v>Paramaz Avedisian Building</v>
          </cell>
        </row>
      </sheetData>
      <sheetData sheetId="2375">
        <row r="8">
          <cell r="D8" t="str">
            <v>Paramaz Avedisian Building</v>
          </cell>
        </row>
      </sheetData>
      <sheetData sheetId="2376">
        <row r="8">
          <cell r="D8" t="str">
            <v>Paramaz Avedisian Building</v>
          </cell>
        </row>
      </sheetData>
      <sheetData sheetId="2377">
        <row r="8">
          <cell r="D8" t="str">
            <v>Paramaz Avedisian Building</v>
          </cell>
        </row>
      </sheetData>
      <sheetData sheetId="2378">
        <row r="8">
          <cell r="D8" t="str">
            <v>Paramaz Avedisian Building</v>
          </cell>
        </row>
      </sheetData>
      <sheetData sheetId="2379">
        <row r="8">
          <cell r="D8" t="str">
            <v>Paramaz Avedisian Building</v>
          </cell>
        </row>
      </sheetData>
      <sheetData sheetId="2380">
        <row r="8">
          <cell r="D8" t="str">
            <v>Paramaz Avedisian Building</v>
          </cell>
        </row>
      </sheetData>
      <sheetData sheetId="2381">
        <row r="8">
          <cell r="D8" t="str">
            <v>Paramaz Avedisian Building</v>
          </cell>
        </row>
      </sheetData>
      <sheetData sheetId="2382">
        <row r="8">
          <cell r="D8" t="str">
            <v>Paramaz Avedisian Building</v>
          </cell>
        </row>
      </sheetData>
      <sheetData sheetId="2383">
        <row r="8">
          <cell r="D8" t="str">
            <v>Paramaz Avedisian Building</v>
          </cell>
        </row>
      </sheetData>
      <sheetData sheetId="2384">
        <row r="8">
          <cell r="D8" t="str">
            <v>Paramaz Avedisian Building</v>
          </cell>
        </row>
      </sheetData>
      <sheetData sheetId="2385">
        <row r="8">
          <cell r="D8" t="str">
            <v>Paramaz Avedisian Building</v>
          </cell>
        </row>
      </sheetData>
      <sheetData sheetId="2386">
        <row r="8">
          <cell r="D8" t="str">
            <v>Paramaz Avedisian Building</v>
          </cell>
        </row>
      </sheetData>
      <sheetData sheetId="2387">
        <row r="8">
          <cell r="D8" t="str">
            <v>Paramaz Avedisian Building</v>
          </cell>
        </row>
      </sheetData>
      <sheetData sheetId="2388">
        <row r="8">
          <cell r="D8" t="str">
            <v>Paramaz Avedisian Building</v>
          </cell>
        </row>
      </sheetData>
      <sheetData sheetId="2389">
        <row r="8">
          <cell r="D8" t="str">
            <v>Paramaz Avedisian Building</v>
          </cell>
        </row>
      </sheetData>
      <sheetData sheetId="2390">
        <row r="8">
          <cell r="D8" t="str">
            <v>Paramaz Avedisian Building</v>
          </cell>
        </row>
      </sheetData>
      <sheetData sheetId="2391">
        <row r="8">
          <cell r="D8" t="str">
            <v>Paramaz Avedisian Building</v>
          </cell>
        </row>
      </sheetData>
      <sheetData sheetId="2392">
        <row r="8">
          <cell r="D8" t="str">
            <v>Paramaz Avedisian Building</v>
          </cell>
        </row>
      </sheetData>
      <sheetData sheetId="2393">
        <row r="8">
          <cell r="D8" t="str">
            <v>Paramaz Avedisian Building</v>
          </cell>
        </row>
      </sheetData>
      <sheetData sheetId="2394">
        <row r="8">
          <cell r="D8" t="str">
            <v>Paramaz Avedisian Building</v>
          </cell>
        </row>
      </sheetData>
      <sheetData sheetId="2395">
        <row r="8">
          <cell r="D8" t="str">
            <v>Paramaz Avedisian Building</v>
          </cell>
        </row>
      </sheetData>
      <sheetData sheetId="2396">
        <row r="8">
          <cell r="D8" t="str">
            <v>Paramaz Avedisian Building</v>
          </cell>
        </row>
      </sheetData>
      <sheetData sheetId="2397">
        <row r="8">
          <cell r="D8" t="str">
            <v>Paramaz Avedisian Building</v>
          </cell>
        </row>
      </sheetData>
      <sheetData sheetId="2398">
        <row r="8">
          <cell r="D8" t="str">
            <v>Paramaz Avedisian Building</v>
          </cell>
        </row>
      </sheetData>
      <sheetData sheetId="2399">
        <row r="8">
          <cell r="D8" t="str">
            <v>Paramaz Avedisian Building</v>
          </cell>
        </row>
      </sheetData>
      <sheetData sheetId="2400">
        <row r="8">
          <cell r="D8" t="str">
            <v>Paramaz Avedisian Building</v>
          </cell>
        </row>
      </sheetData>
      <sheetData sheetId="2401">
        <row r="8">
          <cell r="D8" t="str">
            <v>Paramaz Avedisian Building</v>
          </cell>
        </row>
      </sheetData>
      <sheetData sheetId="2402">
        <row r="8">
          <cell r="D8" t="str">
            <v>Paramaz Avedisian Building</v>
          </cell>
        </row>
      </sheetData>
      <sheetData sheetId="2403">
        <row r="8">
          <cell r="D8" t="str">
            <v>Paramaz Avedisian Building</v>
          </cell>
        </row>
      </sheetData>
      <sheetData sheetId="2404">
        <row r="8">
          <cell r="D8" t="str">
            <v>Paramaz Avedisian Building</v>
          </cell>
        </row>
      </sheetData>
      <sheetData sheetId="2405">
        <row r="8">
          <cell r="D8" t="str">
            <v>Paramaz Avedisian Building</v>
          </cell>
        </row>
      </sheetData>
      <sheetData sheetId="2406">
        <row r="8">
          <cell r="D8" t="str">
            <v>Paramaz Avedisian Building</v>
          </cell>
        </row>
      </sheetData>
      <sheetData sheetId="2407">
        <row r="8">
          <cell r="D8" t="str">
            <v>Paramaz Avedisian Building</v>
          </cell>
        </row>
      </sheetData>
      <sheetData sheetId="2408">
        <row r="8">
          <cell r="D8" t="str">
            <v>Paramaz Avedisian Building</v>
          </cell>
        </row>
      </sheetData>
      <sheetData sheetId="2409">
        <row r="8">
          <cell r="D8" t="str">
            <v>Paramaz Avedisian Building</v>
          </cell>
        </row>
      </sheetData>
      <sheetData sheetId="2410">
        <row r="8">
          <cell r="D8" t="str">
            <v>Paramaz Avedisian Building</v>
          </cell>
        </row>
      </sheetData>
      <sheetData sheetId="2411">
        <row r="8">
          <cell r="D8" t="str">
            <v>Paramaz Avedisian Building</v>
          </cell>
        </row>
      </sheetData>
      <sheetData sheetId="2412">
        <row r="8">
          <cell r="D8" t="str">
            <v>Paramaz Avedisian Building</v>
          </cell>
        </row>
      </sheetData>
      <sheetData sheetId="2413">
        <row r="8">
          <cell r="D8" t="str">
            <v>Paramaz Avedisian Building</v>
          </cell>
        </row>
      </sheetData>
      <sheetData sheetId="2414">
        <row r="8">
          <cell r="D8" t="str">
            <v>Paramaz Avedisian Building</v>
          </cell>
        </row>
      </sheetData>
      <sheetData sheetId="2415">
        <row r="8">
          <cell r="D8" t="str">
            <v>Paramaz Avedisian Building</v>
          </cell>
        </row>
      </sheetData>
      <sheetData sheetId="2416">
        <row r="8">
          <cell r="D8" t="str">
            <v>Paramaz Avedisian Building</v>
          </cell>
        </row>
      </sheetData>
      <sheetData sheetId="2417">
        <row r="8">
          <cell r="D8" t="str">
            <v>Paramaz Avedisian Building</v>
          </cell>
        </row>
      </sheetData>
      <sheetData sheetId="2418">
        <row r="8">
          <cell r="D8" t="str">
            <v>Paramaz Avedisian Building</v>
          </cell>
        </row>
      </sheetData>
      <sheetData sheetId="2419">
        <row r="8">
          <cell r="D8" t="str">
            <v>Paramaz Avedisian Building</v>
          </cell>
        </row>
      </sheetData>
      <sheetData sheetId="2420">
        <row r="8">
          <cell r="D8" t="str">
            <v>Paramaz Avedisian Building</v>
          </cell>
        </row>
      </sheetData>
      <sheetData sheetId="2421">
        <row r="8">
          <cell r="D8" t="str">
            <v>Paramaz Avedisian Building</v>
          </cell>
        </row>
      </sheetData>
      <sheetData sheetId="2422">
        <row r="8">
          <cell r="D8" t="str">
            <v>Paramaz Avedisian Building</v>
          </cell>
        </row>
      </sheetData>
      <sheetData sheetId="2423">
        <row r="8">
          <cell r="D8" t="str">
            <v>Paramaz Avedisian Building</v>
          </cell>
        </row>
      </sheetData>
      <sheetData sheetId="2424">
        <row r="8">
          <cell r="D8" t="str">
            <v>Paramaz Avedisian Building</v>
          </cell>
        </row>
      </sheetData>
      <sheetData sheetId="2425">
        <row r="8">
          <cell r="D8" t="str">
            <v>Paramaz Avedisian Building</v>
          </cell>
        </row>
      </sheetData>
      <sheetData sheetId="2426">
        <row r="8">
          <cell r="D8" t="str">
            <v>Paramaz Avedisian Building</v>
          </cell>
        </row>
      </sheetData>
      <sheetData sheetId="2427">
        <row r="8">
          <cell r="D8" t="str">
            <v>Paramaz Avedisian Building</v>
          </cell>
        </row>
      </sheetData>
      <sheetData sheetId="2428">
        <row r="8">
          <cell r="D8" t="str">
            <v>Paramaz Avedisian Building</v>
          </cell>
        </row>
      </sheetData>
      <sheetData sheetId="2429">
        <row r="8">
          <cell r="D8" t="str">
            <v>Paramaz Avedisian Building</v>
          </cell>
        </row>
      </sheetData>
      <sheetData sheetId="2430">
        <row r="8">
          <cell r="D8" t="str">
            <v>Paramaz Avedisian Building</v>
          </cell>
        </row>
      </sheetData>
      <sheetData sheetId="2431">
        <row r="8">
          <cell r="D8" t="str">
            <v>Paramaz Avedisian Building</v>
          </cell>
        </row>
      </sheetData>
      <sheetData sheetId="2432">
        <row r="8">
          <cell r="D8" t="str">
            <v>Paramaz Avedisian Building</v>
          </cell>
        </row>
      </sheetData>
      <sheetData sheetId="2433">
        <row r="8">
          <cell r="D8" t="str">
            <v>Paramaz Avedisian Building</v>
          </cell>
        </row>
      </sheetData>
      <sheetData sheetId="2434">
        <row r="8">
          <cell r="D8" t="str">
            <v>Paramaz Avedisian Building</v>
          </cell>
        </row>
      </sheetData>
      <sheetData sheetId="2435">
        <row r="8">
          <cell r="D8" t="str">
            <v>Paramaz Avedisian Building</v>
          </cell>
        </row>
      </sheetData>
      <sheetData sheetId="2436">
        <row r="8">
          <cell r="D8" t="str">
            <v>Paramaz Avedisian Building</v>
          </cell>
        </row>
      </sheetData>
      <sheetData sheetId="2437">
        <row r="8">
          <cell r="D8" t="str">
            <v>Paramaz Avedisian Building</v>
          </cell>
        </row>
      </sheetData>
      <sheetData sheetId="2438">
        <row r="8">
          <cell r="D8" t="str">
            <v>Paramaz Avedisian Building</v>
          </cell>
        </row>
      </sheetData>
      <sheetData sheetId="2439">
        <row r="8">
          <cell r="D8" t="str">
            <v>Paramaz Avedisian Building</v>
          </cell>
        </row>
      </sheetData>
      <sheetData sheetId="2440">
        <row r="8">
          <cell r="D8" t="str">
            <v>Paramaz Avedisian Building</v>
          </cell>
        </row>
      </sheetData>
      <sheetData sheetId="2441">
        <row r="8">
          <cell r="D8" t="str">
            <v>Paramaz Avedisian Building</v>
          </cell>
        </row>
      </sheetData>
      <sheetData sheetId="2442">
        <row r="8">
          <cell r="D8" t="str">
            <v>Paramaz Avedisian Building</v>
          </cell>
        </row>
      </sheetData>
      <sheetData sheetId="2443">
        <row r="8">
          <cell r="D8" t="str">
            <v>Paramaz Avedisian Building</v>
          </cell>
        </row>
      </sheetData>
      <sheetData sheetId="2444">
        <row r="8">
          <cell r="D8" t="str">
            <v>Paramaz Avedisian Building</v>
          </cell>
        </row>
      </sheetData>
      <sheetData sheetId="2445">
        <row r="8">
          <cell r="D8" t="str">
            <v>Paramaz Avedisian Building</v>
          </cell>
        </row>
      </sheetData>
      <sheetData sheetId="2446">
        <row r="8">
          <cell r="D8" t="str">
            <v>Paramaz Avedisian Building</v>
          </cell>
        </row>
      </sheetData>
      <sheetData sheetId="2447">
        <row r="8">
          <cell r="D8" t="str">
            <v>Paramaz Avedisian Building</v>
          </cell>
        </row>
      </sheetData>
      <sheetData sheetId="2448">
        <row r="8">
          <cell r="D8" t="str">
            <v>Paramaz Avedisian Building</v>
          </cell>
        </row>
      </sheetData>
      <sheetData sheetId="2449">
        <row r="8">
          <cell r="D8" t="str">
            <v>Paramaz Avedisian Building</v>
          </cell>
        </row>
      </sheetData>
      <sheetData sheetId="2450">
        <row r="8">
          <cell r="D8" t="str">
            <v>Paramaz Avedisian Building</v>
          </cell>
        </row>
      </sheetData>
      <sheetData sheetId="2451">
        <row r="8">
          <cell r="D8" t="str">
            <v>Paramaz Avedisian Building</v>
          </cell>
        </row>
      </sheetData>
      <sheetData sheetId="2452">
        <row r="8">
          <cell r="D8" t="str">
            <v>Paramaz Avedisian Building</v>
          </cell>
        </row>
      </sheetData>
      <sheetData sheetId="2453">
        <row r="8">
          <cell r="D8" t="str">
            <v>Paramaz Avedisian Building</v>
          </cell>
        </row>
      </sheetData>
      <sheetData sheetId="2454">
        <row r="8">
          <cell r="D8" t="str">
            <v>Paramaz Avedisian Building</v>
          </cell>
        </row>
      </sheetData>
      <sheetData sheetId="2455">
        <row r="8">
          <cell r="D8" t="str">
            <v>Paramaz Avedisian Building</v>
          </cell>
        </row>
      </sheetData>
      <sheetData sheetId="2456">
        <row r="8">
          <cell r="D8" t="str">
            <v>Paramaz Avedisian Building</v>
          </cell>
        </row>
      </sheetData>
      <sheetData sheetId="2457">
        <row r="8">
          <cell r="D8" t="str">
            <v>Paramaz Avedisian Building</v>
          </cell>
        </row>
      </sheetData>
      <sheetData sheetId="2458">
        <row r="8">
          <cell r="D8" t="str">
            <v>Paramaz Avedisian Building</v>
          </cell>
        </row>
      </sheetData>
      <sheetData sheetId="2459">
        <row r="8">
          <cell r="D8" t="str">
            <v>Paramaz Avedisian Building</v>
          </cell>
        </row>
      </sheetData>
      <sheetData sheetId="2460">
        <row r="8">
          <cell r="D8" t="str">
            <v>Paramaz Avedisian Building</v>
          </cell>
        </row>
      </sheetData>
      <sheetData sheetId="2461">
        <row r="8">
          <cell r="D8" t="str">
            <v>Paramaz Avedisian Building</v>
          </cell>
        </row>
      </sheetData>
      <sheetData sheetId="2462">
        <row r="8">
          <cell r="D8" t="str">
            <v>Paramaz Avedisian Building</v>
          </cell>
        </row>
      </sheetData>
      <sheetData sheetId="2463">
        <row r="8">
          <cell r="D8" t="str">
            <v>Paramaz Avedisian Building</v>
          </cell>
        </row>
      </sheetData>
      <sheetData sheetId="2464">
        <row r="8">
          <cell r="D8" t="str">
            <v>Paramaz Avedisian Building</v>
          </cell>
        </row>
      </sheetData>
      <sheetData sheetId="2465">
        <row r="8">
          <cell r="D8" t="str">
            <v>Paramaz Avedisian Building</v>
          </cell>
        </row>
      </sheetData>
      <sheetData sheetId="2466">
        <row r="8">
          <cell r="D8" t="str">
            <v>Paramaz Avedisian Building</v>
          </cell>
        </row>
      </sheetData>
      <sheetData sheetId="2467">
        <row r="8">
          <cell r="D8" t="str">
            <v>Paramaz Avedisian Building</v>
          </cell>
        </row>
      </sheetData>
      <sheetData sheetId="2468">
        <row r="8">
          <cell r="D8" t="str">
            <v>Paramaz Avedisian Building</v>
          </cell>
        </row>
      </sheetData>
      <sheetData sheetId="2469">
        <row r="8">
          <cell r="D8" t="str">
            <v>Paramaz Avedisian Building</v>
          </cell>
        </row>
      </sheetData>
      <sheetData sheetId="2470">
        <row r="8">
          <cell r="D8" t="str">
            <v>Paramaz Avedisian Building</v>
          </cell>
        </row>
      </sheetData>
      <sheetData sheetId="2471">
        <row r="8">
          <cell r="D8" t="str">
            <v>Paramaz Avedisian Building</v>
          </cell>
        </row>
      </sheetData>
      <sheetData sheetId="2472">
        <row r="8">
          <cell r="D8" t="str">
            <v>Paramaz Avedisian Building</v>
          </cell>
        </row>
      </sheetData>
      <sheetData sheetId="2473">
        <row r="8">
          <cell r="D8" t="str">
            <v>Paramaz Avedisian Building</v>
          </cell>
        </row>
      </sheetData>
      <sheetData sheetId="2474">
        <row r="8">
          <cell r="D8" t="str">
            <v>Paramaz Avedisian Building</v>
          </cell>
        </row>
      </sheetData>
      <sheetData sheetId="2475">
        <row r="8">
          <cell r="D8" t="str">
            <v>Paramaz Avedisian Building</v>
          </cell>
        </row>
      </sheetData>
      <sheetData sheetId="2476">
        <row r="8">
          <cell r="D8" t="str">
            <v>Paramaz Avedisian Building</v>
          </cell>
        </row>
      </sheetData>
      <sheetData sheetId="2477">
        <row r="8">
          <cell r="D8" t="str">
            <v>Paramaz Avedisian Building</v>
          </cell>
        </row>
      </sheetData>
      <sheetData sheetId="2478">
        <row r="8">
          <cell r="D8" t="str">
            <v>Paramaz Avedisian Building</v>
          </cell>
        </row>
      </sheetData>
      <sheetData sheetId="2479">
        <row r="8">
          <cell r="D8" t="str">
            <v>Paramaz Avedisian Building</v>
          </cell>
        </row>
      </sheetData>
      <sheetData sheetId="2480">
        <row r="8">
          <cell r="D8" t="str">
            <v>Paramaz Avedisian Building</v>
          </cell>
        </row>
      </sheetData>
      <sheetData sheetId="2481">
        <row r="8">
          <cell r="D8" t="str">
            <v>Paramaz Avedisian Building</v>
          </cell>
        </row>
      </sheetData>
      <sheetData sheetId="2482">
        <row r="8">
          <cell r="D8" t="str">
            <v>Paramaz Avedisian Building</v>
          </cell>
        </row>
      </sheetData>
      <sheetData sheetId="2483">
        <row r="8">
          <cell r="D8" t="str">
            <v>Paramaz Avedisian Building</v>
          </cell>
        </row>
      </sheetData>
      <sheetData sheetId="2484">
        <row r="8">
          <cell r="D8" t="str">
            <v>Paramaz Avedisian Building</v>
          </cell>
        </row>
      </sheetData>
      <sheetData sheetId="2485">
        <row r="8">
          <cell r="D8" t="str">
            <v>Paramaz Avedisian Building</v>
          </cell>
        </row>
      </sheetData>
      <sheetData sheetId="2486">
        <row r="8">
          <cell r="D8" t="str">
            <v>Paramaz Avedisian Building</v>
          </cell>
        </row>
      </sheetData>
      <sheetData sheetId="2487">
        <row r="8">
          <cell r="D8" t="str">
            <v>Paramaz Avedisian Building</v>
          </cell>
        </row>
      </sheetData>
      <sheetData sheetId="2488">
        <row r="8">
          <cell r="D8" t="str">
            <v>Paramaz Avedisian Building</v>
          </cell>
        </row>
      </sheetData>
      <sheetData sheetId="2489">
        <row r="8">
          <cell r="D8" t="str">
            <v>Paramaz Avedisian Building</v>
          </cell>
        </row>
      </sheetData>
      <sheetData sheetId="2490">
        <row r="8">
          <cell r="D8" t="str">
            <v>Paramaz Avedisian Building</v>
          </cell>
        </row>
      </sheetData>
      <sheetData sheetId="2491">
        <row r="8">
          <cell r="D8" t="str">
            <v>Paramaz Avedisian Building</v>
          </cell>
        </row>
      </sheetData>
      <sheetData sheetId="2492">
        <row r="8">
          <cell r="D8" t="str">
            <v>Paramaz Avedisian Building</v>
          </cell>
        </row>
      </sheetData>
      <sheetData sheetId="2493">
        <row r="8">
          <cell r="D8" t="str">
            <v>Paramaz Avedisian Building</v>
          </cell>
        </row>
      </sheetData>
      <sheetData sheetId="2494">
        <row r="8">
          <cell r="D8" t="str">
            <v>Paramaz Avedisian Building</v>
          </cell>
        </row>
      </sheetData>
      <sheetData sheetId="2495">
        <row r="8">
          <cell r="D8" t="str">
            <v>Paramaz Avedisian Building</v>
          </cell>
        </row>
      </sheetData>
      <sheetData sheetId="2496">
        <row r="8">
          <cell r="D8" t="str">
            <v>Paramaz Avedisian Building</v>
          </cell>
        </row>
      </sheetData>
      <sheetData sheetId="2497">
        <row r="8">
          <cell r="D8" t="str">
            <v>Paramaz Avedisian Building</v>
          </cell>
        </row>
      </sheetData>
      <sheetData sheetId="2498">
        <row r="8">
          <cell r="D8" t="str">
            <v>Paramaz Avedisian Building</v>
          </cell>
        </row>
      </sheetData>
      <sheetData sheetId="2499">
        <row r="8">
          <cell r="D8" t="str">
            <v>Paramaz Avedisian Building</v>
          </cell>
        </row>
      </sheetData>
      <sheetData sheetId="2500">
        <row r="8">
          <cell r="D8" t="str">
            <v>Paramaz Avedisian Building</v>
          </cell>
        </row>
      </sheetData>
      <sheetData sheetId="2501">
        <row r="8">
          <cell r="D8" t="str">
            <v>Paramaz Avedisian Building</v>
          </cell>
        </row>
      </sheetData>
      <sheetData sheetId="2502">
        <row r="8">
          <cell r="D8" t="str">
            <v>Paramaz Avedisian Building</v>
          </cell>
        </row>
      </sheetData>
      <sheetData sheetId="2503">
        <row r="8">
          <cell r="D8" t="str">
            <v>Paramaz Avedisian Building</v>
          </cell>
        </row>
      </sheetData>
      <sheetData sheetId="2504">
        <row r="8">
          <cell r="D8" t="str">
            <v>Paramaz Avedisian Building</v>
          </cell>
        </row>
      </sheetData>
      <sheetData sheetId="2505">
        <row r="8">
          <cell r="D8" t="str">
            <v>Paramaz Avedisian Building</v>
          </cell>
        </row>
      </sheetData>
      <sheetData sheetId="2506">
        <row r="8">
          <cell r="D8" t="str">
            <v>Paramaz Avedisian Building</v>
          </cell>
        </row>
      </sheetData>
      <sheetData sheetId="2507">
        <row r="8">
          <cell r="D8" t="str">
            <v>Paramaz Avedisian Building</v>
          </cell>
        </row>
      </sheetData>
      <sheetData sheetId="2508">
        <row r="8">
          <cell r="D8" t="str">
            <v>Paramaz Avedisian Building</v>
          </cell>
        </row>
      </sheetData>
      <sheetData sheetId="2509">
        <row r="8">
          <cell r="D8" t="str">
            <v>Paramaz Avedisian Building</v>
          </cell>
        </row>
      </sheetData>
      <sheetData sheetId="2510">
        <row r="8">
          <cell r="D8" t="str">
            <v>Paramaz Avedisian Building</v>
          </cell>
        </row>
      </sheetData>
      <sheetData sheetId="2511">
        <row r="8">
          <cell r="D8" t="str">
            <v>Paramaz Avedisian Building</v>
          </cell>
        </row>
      </sheetData>
      <sheetData sheetId="2512">
        <row r="8">
          <cell r="D8" t="str">
            <v>Paramaz Avedisian Building</v>
          </cell>
        </row>
      </sheetData>
      <sheetData sheetId="2513">
        <row r="8">
          <cell r="D8" t="str">
            <v>Paramaz Avedisian Building</v>
          </cell>
        </row>
      </sheetData>
      <sheetData sheetId="2514">
        <row r="8">
          <cell r="D8" t="str">
            <v>Paramaz Avedisian Building</v>
          </cell>
        </row>
      </sheetData>
      <sheetData sheetId="2515">
        <row r="8">
          <cell r="D8" t="str">
            <v>Paramaz Avedisian Building</v>
          </cell>
        </row>
      </sheetData>
      <sheetData sheetId="2516">
        <row r="8">
          <cell r="D8" t="str">
            <v>Paramaz Avedisian Building</v>
          </cell>
        </row>
      </sheetData>
      <sheetData sheetId="2517">
        <row r="8">
          <cell r="D8" t="str">
            <v>Paramaz Avedisian Building</v>
          </cell>
        </row>
      </sheetData>
      <sheetData sheetId="2518">
        <row r="8">
          <cell r="D8" t="str">
            <v>Paramaz Avedisian Building</v>
          </cell>
        </row>
      </sheetData>
      <sheetData sheetId="2519">
        <row r="8">
          <cell r="D8" t="str">
            <v>Paramaz Avedisian Building</v>
          </cell>
        </row>
      </sheetData>
      <sheetData sheetId="2520">
        <row r="8">
          <cell r="D8" t="str">
            <v>Paramaz Avedisian Building</v>
          </cell>
        </row>
      </sheetData>
      <sheetData sheetId="2521">
        <row r="8">
          <cell r="D8" t="str">
            <v>Paramaz Avedisian Building</v>
          </cell>
        </row>
      </sheetData>
      <sheetData sheetId="2522">
        <row r="8">
          <cell r="D8" t="str">
            <v>Paramaz Avedisian Building</v>
          </cell>
        </row>
      </sheetData>
      <sheetData sheetId="2523">
        <row r="8">
          <cell r="D8" t="str">
            <v>Paramaz Avedisian Building</v>
          </cell>
        </row>
      </sheetData>
      <sheetData sheetId="2524">
        <row r="8">
          <cell r="D8" t="str">
            <v>Paramaz Avedisian Building</v>
          </cell>
        </row>
      </sheetData>
      <sheetData sheetId="2525">
        <row r="8">
          <cell r="D8" t="str">
            <v>Paramaz Avedisian Building</v>
          </cell>
        </row>
      </sheetData>
      <sheetData sheetId="2526">
        <row r="8">
          <cell r="D8" t="str">
            <v>Paramaz Avedisian Building</v>
          </cell>
        </row>
      </sheetData>
      <sheetData sheetId="2527">
        <row r="8">
          <cell r="D8" t="str">
            <v>Paramaz Avedisian Building</v>
          </cell>
        </row>
      </sheetData>
      <sheetData sheetId="2528">
        <row r="8">
          <cell r="D8" t="str">
            <v>Paramaz Avedisian Building</v>
          </cell>
        </row>
      </sheetData>
      <sheetData sheetId="2529">
        <row r="8">
          <cell r="D8" t="str">
            <v>Paramaz Avedisian Building</v>
          </cell>
        </row>
      </sheetData>
      <sheetData sheetId="2530">
        <row r="8">
          <cell r="D8" t="str">
            <v>Paramaz Avedisian Building</v>
          </cell>
        </row>
      </sheetData>
      <sheetData sheetId="2531">
        <row r="8">
          <cell r="D8" t="str">
            <v>Paramaz Avedisian Building</v>
          </cell>
        </row>
      </sheetData>
      <sheetData sheetId="2532">
        <row r="8">
          <cell r="D8" t="str">
            <v>Paramaz Avedisian Building</v>
          </cell>
        </row>
      </sheetData>
      <sheetData sheetId="2533">
        <row r="8">
          <cell r="D8" t="str">
            <v>Paramaz Avedisian Building</v>
          </cell>
        </row>
      </sheetData>
      <sheetData sheetId="2534">
        <row r="8">
          <cell r="D8" t="str">
            <v>Paramaz Avedisian Building</v>
          </cell>
        </row>
      </sheetData>
      <sheetData sheetId="2535">
        <row r="8">
          <cell r="D8" t="str">
            <v>Paramaz Avedisian Building</v>
          </cell>
        </row>
      </sheetData>
      <sheetData sheetId="2536">
        <row r="8">
          <cell r="D8" t="str">
            <v>Paramaz Avedisian Building</v>
          </cell>
        </row>
      </sheetData>
      <sheetData sheetId="2537">
        <row r="8">
          <cell r="D8" t="str">
            <v>Paramaz Avedisian Building</v>
          </cell>
        </row>
      </sheetData>
      <sheetData sheetId="2538">
        <row r="8">
          <cell r="D8" t="str">
            <v>Paramaz Avedisian Building</v>
          </cell>
        </row>
      </sheetData>
      <sheetData sheetId="2539">
        <row r="8">
          <cell r="D8" t="str">
            <v>Paramaz Avedisian Building</v>
          </cell>
        </row>
      </sheetData>
      <sheetData sheetId="2540">
        <row r="8">
          <cell r="D8" t="str">
            <v>Paramaz Avedisian Building</v>
          </cell>
        </row>
      </sheetData>
      <sheetData sheetId="2541">
        <row r="8">
          <cell r="D8" t="str">
            <v>Paramaz Avedisian Building</v>
          </cell>
        </row>
      </sheetData>
      <sheetData sheetId="2542">
        <row r="8">
          <cell r="D8" t="str">
            <v>Paramaz Avedisian Building</v>
          </cell>
        </row>
      </sheetData>
      <sheetData sheetId="2543">
        <row r="8">
          <cell r="D8" t="str">
            <v>Paramaz Avedisian Building</v>
          </cell>
        </row>
      </sheetData>
      <sheetData sheetId="2544">
        <row r="8">
          <cell r="D8" t="str">
            <v>Paramaz Avedisian Building</v>
          </cell>
        </row>
      </sheetData>
      <sheetData sheetId="2545">
        <row r="8">
          <cell r="D8" t="str">
            <v>Paramaz Avedisian Building</v>
          </cell>
        </row>
      </sheetData>
      <sheetData sheetId="2546">
        <row r="8">
          <cell r="D8" t="str">
            <v>Paramaz Avedisian Building</v>
          </cell>
        </row>
      </sheetData>
      <sheetData sheetId="2547">
        <row r="8">
          <cell r="D8" t="str">
            <v>Paramaz Avedisian Building</v>
          </cell>
        </row>
      </sheetData>
      <sheetData sheetId="2548">
        <row r="8">
          <cell r="D8" t="str">
            <v>Paramaz Avedisian Building</v>
          </cell>
        </row>
      </sheetData>
      <sheetData sheetId="2549">
        <row r="8">
          <cell r="D8" t="str">
            <v>Paramaz Avedisian Building</v>
          </cell>
        </row>
      </sheetData>
      <sheetData sheetId="2550">
        <row r="8">
          <cell r="D8" t="str">
            <v>Paramaz Avedisian Building</v>
          </cell>
        </row>
      </sheetData>
      <sheetData sheetId="2551">
        <row r="8">
          <cell r="D8" t="str">
            <v>Paramaz Avedisian Building</v>
          </cell>
        </row>
      </sheetData>
      <sheetData sheetId="2552">
        <row r="8">
          <cell r="D8" t="str">
            <v>Paramaz Avedisian Building</v>
          </cell>
        </row>
      </sheetData>
      <sheetData sheetId="2553">
        <row r="8">
          <cell r="D8" t="str">
            <v>Paramaz Avedisian Building</v>
          </cell>
        </row>
      </sheetData>
      <sheetData sheetId="2554">
        <row r="8">
          <cell r="D8" t="str">
            <v>Paramaz Avedisian Building</v>
          </cell>
        </row>
      </sheetData>
      <sheetData sheetId="2555">
        <row r="8">
          <cell r="D8" t="str">
            <v>Paramaz Avedisian Building</v>
          </cell>
        </row>
      </sheetData>
      <sheetData sheetId="2556">
        <row r="8">
          <cell r="D8" t="str">
            <v>Paramaz Avedisian Building</v>
          </cell>
        </row>
      </sheetData>
      <sheetData sheetId="2557">
        <row r="8">
          <cell r="D8" t="str">
            <v>Paramaz Avedisian Building</v>
          </cell>
        </row>
      </sheetData>
      <sheetData sheetId="2558">
        <row r="8">
          <cell r="D8" t="str">
            <v>Paramaz Avedisian Building</v>
          </cell>
        </row>
      </sheetData>
      <sheetData sheetId="2559">
        <row r="8">
          <cell r="D8" t="str">
            <v>Paramaz Avedisian Building</v>
          </cell>
        </row>
      </sheetData>
      <sheetData sheetId="2560">
        <row r="8">
          <cell r="D8" t="str">
            <v>Paramaz Avedisian Building</v>
          </cell>
        </row>
      </sheetData>
      <sheetData sheetId="2561">
        <row r="8">
          <cell r="D8" t="str">
            <v>Paramaz Avedisian Building</v>
          </cell>
        </row>
      </sheetData>
      <sheetData sheetId="2562">
        <row r="8">
          <cell r="D8" t="str">
            <v>Paramaz Avedisian Building</v>
          </cell>
        </row>
      </sheetData>
      <sheetData sheetId="2563">
        <row r="8">
          <cell r="D8" t="str">
            <v>Paramaz Avedisian Building</v>
          </cell>
        </row>
      </sheetData>
      <sheetData sheetId="2564">
        <row r="8">
          <cell r="D8" t="str">
            <v>Paramaz Avedisian Building</v>
          </cell>
        </row>
      </sheetData>
      <sheetData sheetId="2565">
        <row r="8">
          <cell r="D8" t="str">
            <v>Paramaz Avedisian Building</v>
          </cell>
        </row>
      </sheetData>
      <sheetData sheetId="2566">
        <row r="8">
          <cell r="D8" t="str">
            <v>Paramaz Avedisian Building</v>
          </cell>
        </row>
      </sheetData>
      <sheetData sheetId="2567">
        <row r="8">
          <cell r="D8" t="str">
            <v>Paramaz Avedisian Building</v>
          </cell>
        </row>
      </sheetData>
      <sheetData sheetId="2568">
        <row r="8">
          <cell r="D8" t="str">
            <v>Paramaz Avedisian Building</v>
          </cell>
        </row>
      </sheetData>
      <sheetData sheetId="2569">
        <row r="8">
          <cell r="D8" t="str">
            <v>Paramaz Avedisian Building</v>
          </cell>
        </row>
      </sheetData>
      <sheetData sheetId="2570">
        <row r="8">
          <cell r="D8" t="str">
            <v>Paramaz Avedisian Building</v>
          </cell>
        </row>
      </sheetData>
      <sheetData sheetId="2571">
        <row r="8">
          <cell r="D8" t="str">
            <v>Paramaz Avedisian Building</v>
          </cell>
        </row>
      </sheetData>
      <sheetData sheetId="2572">
        <row r="8">
          <cell r="D8" t="str">
            <v>Paramaz Avedisian Building</v>
          </cell>
        </row>
      </sheetData>
      <sheetData sheetId="2573">
        <row r="8">
          <cell r="D8" t="str">
            <v>Paramaz Avedisian Building</v>
          </cell>
        </row>
      </sheetData>
      <sheetData sheetId="2574">
        <row r="8">
          <cell r="D8" t="str">
            <v>Paramaz Avedisian Building</v>
          </cell>
        </row>
      </sheetData>
      <sheetData sheetId="2575">
        <row r="8">
          <cell r="D8" t="str">
            <v>Paramaz Avedisian Building</v>
          </cell>
        </row>
      </sheetData>
      <sheetData sheetId="2576">
        <row r="8">
          <cell r="D8" t="str">
            <v>Paramaz Avedisian Building</v>
          </cell>
        </row>
      </sheetData>
      <sheetData sheetId="2577">
        <row r="8">
          <cell r="D8" t="str">
            <v>Paramaz Avedisian Building</v>
          </cell>
        </row>
      </sheetData>
      <sheetData sheetId="2578">
        <row r="8">
          <cell r="D8" t="str">
            <v>Paramaz Avedisian Building</v>
          </cell>
        </row>
      </sheetData>
      <sheetData sheetId="2579">
        <row r="8">
          <cell r="D8" t="str">
            <v>Paramaz Avedisian Building</v>
          </cell>
        </row>
      </sheetData>
      <sheetData sheetId="2580">
        <row r="8">
          <cell r="D8" t="str">
            <v>Paramaz Avedisian Building</v>
          </cell>
        </row>
      </sheetData>
      <sheetData sheetId="2581">
        <row r="8">
          <cell r="D8" t="str">
            <v>Paramaz Avedisian Building</v>
          </cell>
        </row>
      </sheetData>
      <sheetData sheetId="2582">
        <row r="8">
          <cell r="D8" t="str">
            <v>Paramaz Avedisian Building</v>
          </cell>
        </row>
      </sheetData>
      <sheetData sheetId="2583">
        <row r="8">
          <cell r="D8" t="str">
            <v>Paramaz Avedisian Building</v>
          </cell>
        </row>
      </sheetData>
      <sheetData sheetId="2584">
        <row r="8">
          <cell r="D8" t="str">
            <v>Paramaz Avedisian Building</v>
          </cell>
        </row>
      </sheetData>
      <sheetData sheetId="2585">
        <row r="8">
          <cell r="D8" t="str">
            <v>Paramaz Avedisian Building</v>
          </cell>
        </row>
      </sheetData>
      <sheetData sheetId="2586">
        <row r="8">
          <cell r="D8" t="str">
            <v>Paramaz Avedisian Building</v>
          </cell>
        </row>
      </sheetData>
      <sheetData sheetId="2587">
        <row r="8">
          <cell r="D8" t="str">
            <v>Paramaz Avedisian Building</v>
          </cell>
        </row>
      </sheetData>
      <sheetData sheetId="2588">
        <row r="8">
          <cell r="D8" t="str">
            <v>Paramaz Avedisian Building</v>
          </cell>
        </row>
      </sheetData>
      <sheetData sheetId="2589">
        <row r="8">
          <cell r="D8" t="str">
            <v>Paramaz Avedisian Building</v>
          </cell>
        </row>
      </sheetData>
      <sheetData sheetId="2590">
        <row r="8">
          <cell r="D8" t="str">
            <v>Paramaz Avedisian Building</v>
          </cell>
        </row>
      </sheetData>
      <sheetData sheetId="2591">
        <row r="8">
          <cell r="D8" t="str">
            <v>Paramaz Avedisian Building</v>
          </cell>
        </row>
      </sheetData>
      <sheetData sheetId="2592">
        <row r="8">
          <cell r="D8" t="str">
            <v>Paramaz Avedisian Building</v>
          </cell>
        </row>
      </sheetData>
      <sheetData sheetId="2593">
        <row r="8">
          <cell r="D8" t="str">
            <v>Paramaz Avedisian Building</v>
          </cell>
        </row>
      </sheetData>
      <sheetData sheetId="2594">
        <row r="8">
          <cell r="D8" t="str">
            <v>Paramaz Avedisian Building</v>
          </cell>
        </row>
      </sheetData>
      <sheetData sheetId="2595">
        <row r="8">
          <cell r="D8" t="str">
            <v>Paramaz Avedisian Building</v>
          </cell>
        </row>
      </sheetData>
      <sheetData sheetId="2596">
        <row r="8">
          <cell r="D8" t="str">
            <v>Paramaz Avedisian Building</v>
          </cell>
        </row>
      </sheetData>
      <sheetData sheetId="2597">
        <row r="8">
          <cell r="D8" t="str">
            <v>Paramaz Avedisian Building</v>
          </cell>
        </row>
      </sheetData>
      <sheetData sheetId="2598">
        <row r="8">
          <cell r="D8" t="str">
            <v>Paramaz Avedisian Building</v>
          </cell>
        </row>
      </sheetData>
      <sheetData sheetId="2599">
        <row r="8">
          <cell r="D8" t="str">
            <v>Paramaz Avedisian Building</v>
          </cell>
        </row>
      </sheetData>
      <sheetData sheetId="2600">
        <row r="8">
          <cell r="D8" t="str">
            <v>Paramaz Avedisian Building</v>
          </cell>
        </row>
      </sheetData>
      <sheetData sheetId="2601">
        <row r="8">
          <cell r="D8" t="str">
            <v>Paramaz Avedisian Building</v>
          </cell>
        </row>
      </sheetData>
      <sheetData sheetId="2602">
        <row r="8">
          <cell r="D8" t="str">
            <v>Paramaz Avedisian Building</v>
          </cell>
        </row>
      </sheetData>
      <sheetData sheetId="2603">
        <row r="8">
          <cell r="D8" t="str">
            <v>Paramaz Avedisian Building</v>
          </cell>
        </row>
      </sheetData>
      <sheetData sheetId="2604">
        <row r="8">
          <cell r="D8" t="str">
            <v>Paramaz Avedisian Building</v>
          </cell>
        </row>
      </sheetData>
      <sheetData sheetId="2605">
        <row r="8">
          <cell r="D8" t="str">
            <v>Paramaz Avedisian Building</v>
          </cell>
        </row>
      </sheetData>
      <sheetData sheetId="2606">
        <row r="8">
          <cell r="D8" t="str">
            <v>Paramaz Avedisian Building</v>
          </cell>
        </row>
      </sheetData>
      <sheetData sheetId="2607">
        <row r="8">
          <cell r="D8" t="str">
            <v>Paramaz Avedisian Building</v>
          </cell>
        </row>
      </sheetData>
      <sheetData sheetId="2608">
        <row r="8">
          <cell r="D8" t="str">
            <v>Paramaz Avedisian Building</v>
          </cell>
        </row>
      </sheetData>
      <sheetData sheetId="2609">
        <row r="8">
          <cell r="D8" t="str">
            <v>Paramaz Avedisian Building</v>
          </cell>
        </row>
      </sheetData>
      <sheetData sheetId="2610">
        <row r="8">
          <cell r="D8" t="str">
            <v>Paramaz Avedisian Building</v>
          </cell>
        </row>
      </sheetData>
      <sheetData sheetId="2611">
        <row r="8">
          <cell r="D8" t="str">
            <v>Paramaz Avedisian Building</v>
          </cell>
        </row>
      </sheetData>
      <sheetData sheetId="2612">
        <row r="8">
          <cell r="D8" t="str">
            <v>Paramaz Avedisian Building</v>
          </cell>
        </row>
      </sheetData>
      <sheetData sheetId="2613">
        <row r="8">
          <cell r="D8" t="str">
            <v>Paramaz Avedisian Building</v>
          </cell>
        </row>
      </sheetData>
      <sheetData sheetId="2614">
        <row r="8">
          <cell r="D8" t="str">
            <v>Paramaz Avedisian Building</v>
          </cell>
        </row>
      </sheetData>
      <sheetData sheetId="2615">
        <row r="8">
          <cell r="D8" t="str">
            <v>Paramaz Avedisian Building</v>
          </cell>
        </row>
      </sheetData>
      <sheetData sheetId="2616">
        <row r="8">
          <cell r="D8" t="str">
            <v>Paramaz Avedisian Building</v>
          </cell>
        </row>
      </sheetData>
      <sheetData sheetId="2617">
        <row r="8">
          <cell r="D8" t="str">
            <v>Paramaz Avedisian Building</v>
          </cell>
        </row>
      </sheetData>
      <sheetData sheetId="2618">
        <row r="8">
          <cell r="D8" t="str">
            <v>Paramaz Avedisian Building</v>
          </cell>
        </row>
      </sheetData>
      <sheetData sheetId="2619">
        <row r="8">
          <cell r="D8" t="str">
            <v>Paramaz Avedisian Building</v>
          </cell>
        </row>
      </sheetData>
      <sheetData sheetId="2620">
        <row r="8">
          <cell r="D8" t="str">
            <v>Paramaz Avedisian Building</v>
          </cell>
        </row>
      </sheetData>
      <sheetData sheetId="2621">
        <row r="8">
          <cell r="D8" t="str">
            <v>Paramaz Avedisian Building</v>
          </cell>
        </row>
      </sheetData>
      <sheetData sheetId="2622">
        <row r="8">
          <cell r="D8" t="str">
            <v>Paramaz Avedisian Building</v>
          </cell>
        </row>
      </sheetData>
      <sheetData sheetId="2623">
        <row r="8">
          <cell r="D8" t="str">
            <v>Paramaz Avedisian Building</v>
          </cell>
        </row>
      </sheetData>
      <sheetData sheetId="2624">
        <row r="8">
          <cell r="D8" t="str">
            <v>Paramaz Avedisian Building</v>
          </cell>
        </row>
      </sheetData>
      <sheetData sheetId="2625">
        <row r="8">
          <cell r="D8" t="str">
            <v>Paramaz Avedisian Building</v>
          </cell>
        </row>
      </sheetData>
      <sheetData sheetId="2626">
        <row r="8">
          <cell r="D8" t="str">
            <v>Paramaz Avedisian Building</v>
          </cell>
        </row>
      </sheetData>
      <sheetData sheetId="2627">
        <row r="8">
          <cell r="D8" t="str">
            <v>Paramaz Avedisian Building</v>
          </cell>
        </row>
      </sheetData>
      <sheetData sheetId="2628">
        <row r="8">
          <cell r="D8" t="str">
            <v>Paramaz Avedisian Building</v>
          </cell>
        </row>
      </sheetData>
      <sheetData sheetId="2629">
        <row r="8">
          <cell r="D8" t="str">
            <v>Paramaz Avedisian Building</v>
          </cell>
        </row>
      </sheetData>
      <sheetData sheetId="2630">
        <row r="8">
          <cell r="D8" t="str">
            <v>Paramaz Avedisian Building</v>
          </cell>
        </row>
      </sheetData>
      <sheetData sheetId="2631">
        <row r="8">
          <cell r="D8" t="str">
            <v>Paramaz Avedisian Building</v>
          </cell>
        </row>
      </sheetData>
      <sheetData sheetId="2632">
        <row r="8">
          <cell r="D8" t="str">
            <v>Paramaz Avedisian Building</v>
          </cell>
        </row>
      </sheetData>
      <sheetData sheetId="2633">
        <row r="8">
          <cell r="D8" t="str">
            <v>Paramaz Avedisian Building</v>
          </cell>
        </row>
      </sheetData>
      <sheetData sheetId="2634">
        <row r="8">
          <cell r="D8" t="str">
            <v>Paramaz Avedisian Building</v>
          </cell>
        </row>
      </sheetData>
      <sheetData sheetId="2635">
        <row r="8">
          <cell r="D8" t="str">
            <v>Paramaz Avedisian Building</v>
          </cell>
        </row>
      </sheetData>
      <sheetData sheetId="2636">
        <row r="8">
          <cell r="D8" t="str">
            <v>Paramaz Avedisian Building</v>
          </cell>
        </row>
      </sheetData>
      <sheetData sheetId="2637">
        <row r="8">
          <cell r="D8" t="str">
            <v>Paramaz Avedisian Building</v>
          </cell>
        </row>
      </sheetData>
      <sheetData sheetId="2638">
        <row r="8">
          <cell r="D8" t="str">
            <v>Paramaz Avedisian Building</v>
          </cell>
        </row>
      </sheetData>
      <sheetData sheetId="2639">
        <row r="8">
          <cell r="D8" t="str">
            <v>Paramaz Avedisian Building</v>
          </cell>
        </row>
      </sheetData>
      <sheetData sheetId="2640">
        <row r="8">
          <cell r="D8" t="str">
            <v>Paramaz Avedisian Building</v>
          </cell>
        </row>
      </sheetData>
      <sheetData sheetId="2641">
        <row r="8">
          <cell r="D8" t="str">
            <v>Paramaz Avedisian Building</v>
          </cell>
        </row>
      </sheetData>
      <sheetData sheetId="2642">
        <row r="8">
          <cell r="D8" t="str">
            <v>Paramaz Avedisian Building</v>
          </cell>
        </row>
      </sheetData>
      <sheetData sheetId="2643">
        <row r="8">
          <cell r="D8" t="str">
            <v>Paramaz Avedisian Building</v>
          </cell>
        </row>
      </sheetData>
      <sheetData sheetId="2644">
        <row r="8">
          <cell r="D8" t="str">
            <v>Paramaz Avedisian Building</v>
          </cell>
        </row>
      </sheetData>
      <sheetData sheetId="2645">
        <row r="8">
          <cell r="D8" t="str">
            <v>Paramaz Avedisian Building</v>
          </cell>
        </row>
      </sheetData>
      <sheetData sheetId="2646">
        <row r="8">
          <cell r="D8" t="str">
            <v>Paramaz Avedisian Building</v>
          </cell>
        </row>
      </sheetData>
      <sheetData sheetId="2647">
        <row r="8">
          <cell r="D8" t="str">
            <v>Paramaz Avedisian Building</v>
          </cell>
        </row>
      </sheetData>
      <sheetData sheetId="2648">
        <row r="8">
          <cell r="D8" t="str">
            <v>Paramaz Avedisian Building</v>
          </cell>
        </row>
      </sheetData>
      <sheetData sheetId="2649">
        <row r="8">
          <cell r="D8" t="str">
            <v>Paramaz Avedisian Building</v>
          </cell>
        </row>
      </sheetData>
      <sheetData sheetId="2650">
        <row r="8">
          <cell r="D8" t="str">
            <v>Paramaz Avedisian Building</v>
          </cell>
        </row>
      </sheetData>
      <sheetData sheetId="2651">
        <row r="8">
          <cell r="D8" t="str">
            <v>Paramaz Avedisian Building</v>
          </cell>
        </row>
      </sheetData>
      <sheetData sheetId="2652">
        <row r="8">
          <cell r="D8" t="str">
            <v>Paramaz Avedisian Building</v>
          </cell>
        </row>
      </sheetData>
      <sheetData sheetId="2653">
        <row r="8">
          <cell r="D8" t="str">
            <v>Paramaz Avedisian Building</v>
          </cell>
        </row>
      </sheetData>
      <sheetData sheetId="2654">
        <row r="8">
          <cell r="D8" t="str">
            <v>Paramaz Avedisian Building</v>
          </cell>
        </row>
      </sheetData>
      <sheetData sheetId="2655">
        <row r="8">
          <cell r="D8" t="str">
            <v>Paramaz Avedisian Building</v>
          </cell>
        </row>
      </sheetData>
      <sheetData sheetId="2656">
        <row r="8">
          <cell r="D8" t="str">
            <v>Paramaz Avedisian Building</v>
          </cell>
        </row>
      </sheetData>
      <sheetData sheetId="2657">
        <row r="8">
          <cell r="D8" t="str">
            <v>Paramaz Avedisian Building</v>
          </cell>
        </row>
      </sheetData>
      <sheetData sheetId="2658">
        <row r="8">
          <cell r="D8" t="str">
            <v>Paramaz Avedisian Building</v>
          </cell>
        </row>
      </sheetData>
      <sheetData sheetId="2659">
        <row r="8">
          <cell r="D8" t="str">
            <v>Paramaz Avedisian Building</v>
          </cell>
        </row>
      </sheetData>
      <sheetData sheetId="2660">
        <row r="8">
          <cell r="D8" t="str">
            <v>Paramaz Avedisian Building</v>
          </cell>
        </row>
      </sheetData>
      <sheetData sheetId="2661">
        <row r="8">
          <cell r="D8" t="str">
            <v>Paramaz Avedisian Building</v>
          </cell>
        </row>
      </sheetData>
      <sheetData sheetId="2662">
        <row r="8">
          <cell r="D8" t="str">
            <v>Paramaz Avedisian Building</v>
          </cell>
        </row>
      </sheetData>
      <sheetData sheetId="2663">
        <row r="8">
          <cell r="D8" t="str">
            <v>Paramaz Avedisian Building</v>
          </cell>
        </row>
      </sheetData>
      <sheetData sheetId="2664">
        <row r="8">
          <cell r="D8" t="str">
            <v>Paramaz Avedisian Building</v>
          </cell>
        </row>
      </sheetData>
      <sheetData sheetId="2665">
        <row r="8">
          <cell r="D8" t="str">
            <v>Paramaz Avedisian Building</v>
          </cell>
        </row>
      </sheetData>
      <sheetData sheetId="2666">
        <row r="8">
          <cell r="D8" t="str">
            <v>Paramaz Avedisian Building</v>
          </cell>
        </row>
      </sheetData>
      <sheetData sheetId="2667">
        <row r="8">
          <cell r="D8" t="str">
            <v>Paramaz Avedisian Building</v>
          </cell>
        </row>
      </sheetData>
      <sheetData sheetId="2668">
        <row r="8">
          <cell r="D8" t="str">
            <v>Paramaz Avedisian Building</v>
          </cell>
        </row>
      </sheetData>
      <sheetData sheetId="2669">
        <row r="8">
          <cell r="D8" t="str">
            <v>Paramaz Avedisian Building</v>
          </cell>
        </row>
      </sheetData>
      <sheetData sheetId="2670">
        <row r="8">
          <cell r="D8" t="str">
            <v>Paramaz Avedisian Building</v>
          </cell>
        </row>
      </sheetData>
      <sheetData sheetId="2671">
        <row r="8">
          <cell r="D8" t="str">
            <v>Paramaz Avedisian Building</v>
          </cell>
        </row>
      </sheetData>
      <sheetData sheetId="2672">
        <row r="8">
          <cell r="D8" t="str">
            <v>Paramaz Avedisian Building</v>
          </cell>
        </row>
      </sheetData>
      <sheetData sheetId="2673">
        <row r="8">
          <cell r="D8" t="str">
            <v>Paramaz Avedisian Building</v>
          </cell>
        </row>
      </sheetData>
      <sheetData sheetId="2674">
        <row r="8">
          <cell r="D8" t="str">
            <v>Paramaz Avedisian Building</v>
          </cell>
        </row>
      </sheetData>
      <sheetData sheetId="2675">
        <row r="8">
          <cell r="D8" t="str">
            <v>Paramaz Avedisian Building</v>
          </cell>
        </row>
      </sheetData>
      <sheetData sheetId="2676">
        <row r="8">
          <cell r="D8" t="str">
            <v>Paramaz Avedisian Building</v>
          </cell>
        </row>
      </sheetData>
      <sheetData sheetId="2677">
        <row r="8">
          <cell r="D8" t="str">
            <v>Paramaz Avedisian Building</v>
          </cell>
        </row>
      </sheetData>
      <sheetData sheetId="2678">
        <row r="8">
          <cell r="D8" t="str">
            <v>Paramaz Avedisian Building</v>
          </cell>
        </row>
      </sheetData>
      <sheetData sheetId="2679">
        <row r="8">
          <cell r="D8" t="str">
            <v>Paramaz Avedisian Building</v>
          </cell>
        </row>
      </sheetData>
      <sheetData sheetId="2680">
        <row r="8">
          <cell r="D8" t="str">
            <v>Paramaz Avedisian Building</v>
          </cell>
        </row>
      </sheetData>
      <sheetData sheetId="2681">
        <row r="8">
          <cell r="D8" t="str">
            <v>Paramaz Avedisian Building</v>
          </cell>
        </row>
      </sheetData>
      <sheetData sheetId="2682">
        <row r="8">
          <cell r="D8" t="str">
            <v>Paramaz Avedisian Building</v>
          </cell>
        </row>
      </sheetData>
      <sheetData sheetId="2683">
        <row r="8">
          <cell r="D8" t="str">
            <v>Paramaz Avedisian Building</v>
          </cell>
        </row>
      </sheetData>
      <sheetData sheetId="2684">
        <row r="8">
          <cell r="D8" t="str">
            <v>Paramaz Avedisian Building</v>
          </cell>
        </row>
      </sheetData>
      <sheetData sheetId="2685">
        <row r="8">
          <cell r="D8" t="str">
            <v>Paramaz Avedisian Building</v>
          </cell>
        </row>
      </sheetData>
      <sheetData sheetId="2686">
        <row r="8">
          <cell r="D8" t="str">
            <v>Paramaz Avedisian Building</v>
          </cell>
        </row>
      </sheetData>
      <sheetData sheetId="2687">
        <row r="8">
          <cell r="D8" t="str">
            <v>Paramaz Avedisian Building</v>
          </cell>
        </row>
      </sheetData>
      <sheetData sheetId="2688">
        <row r="8">
          <cell r="D8" t="str">
            <v>Paramaz Avedisian Building</v>
          </cell>
        </row>
      </sheetData>
      <sheetData sheetId="2689">
        <row r="8">
          <cell r="D8" t="str">
            <v>Paramaz Avedisian Building</v>
          </cell>
        </row>
      </sheetData>
      <sheetData sheetId="2690">
        <row r="8">
          <cell r="D8" t="str">
            <v>Paramaz Avedisian Building</v>
          </cell>
        </row>
      </sheetData>
      <sheetData sheetId="2691">
        <row r="8">
          <cell r="D8" t="str">
            <v>Paramaz Avedisian Building</v>
          </cell>
        </row>
      </sheetData>
      <sheetData sheetId="2692">
        <row r="8">
          <cell r="D8" t="str">
            <v>Paramaz Avedisian Building</v>
          </cell>
        </row>
      </sheetData>
      <sheetData sheetId="2693">
        <row r="8">
          <cell r="D8" t="str">
            <v>Paramaz Avedisian Building</v>
          </cell>
        </row>
      </sheetData>
      <sheetData sheetId="2694">
        <row r="8">
          <cell r="D8" t="str">
            <v>Paramaz Avedisian Building</v>
          </cell>
        </row>
      </sheetData>
      <sheetData sheetId="2695">
        <row r="8">
          <cell r="D8" t="str">
            <v>Paramaz Avedisian Building</v>
          </cell>
        </row>
      </sheetData>
      <sheetData sheetId="2696">
        <row r="8">
          <cell r="D8" t="str">
            <v>Paramaz Avedisian Building</v>
          </cell>
        </row>
      </sheetData>
      <sheetData sheetId="2697">
        <row r="8">
          <cell r="D8" t="str">
            <v>Paramaz Avedisian Building</v>
          </cell>
        </row>
      </sheetData>
      <sheetData sheetId="2698">
        <row r="8">
          <cell r="D8" t="str">
            <v>Paramaz Avedisian Building</v>
          </cell>
        </row>
      </sheetData>
      <sheetData sheetId="2699">
        <row r="8">
          <cell r="D8" t="str">
            <v>Paramaz Avedisian Building</v>
          </cell>
        </row>
      </sheetData>
      <sheetData sheetId="2700">
        <row r="8">
          <cell r="D8" t="str">
            <v>Paramaz Avedisian Building</v>
          </cell>
        </row>
      </sheetData>
      <sheetData sheetId="2701">
        <row r="8">
          <cell r="D8" t="str">
            <v>Paramaz Avedisian Building</v>
          </cell>
        </row>
      </sheetData>
      <sheetData sheetId="2702">
        <row r="8">
          <cell r="D8" t="str">
            <v>Paramaz Avedisian Building</v>
          </cell>
        </row>
      </sheetData>
      <sheetData sheetId="2703">
        <row r="8">
          <cell r="D8" t="str">
            <v>Paramaz Avedisian Building</v>
          </cell>
        </row>
      </sheetData>
      <sheetData sheetId="2704">
        <row r="8">
          <cell r="D8" t="str">
            <v>Paramaz Avedisian Building</v>
          </cell>
        </row>
      </sheetData>
      <sheetData sheetId="2705">
        <row r="8">
          <cell r="D8" t="str">
            <v>Paramaz Avedisian Building</v>
          </cell>
        </row>
      </sheetData>
      <sheetData sheetId="2706">
        <row r="8">
          <cell r="D8" t="str">
            <v>Paramaz Avedisian Building</v>
          </cell>
        </row>
      </sheetData>
      <sheetData sheetId="2707">
        <row r="8">
          <cell r="D8" t="str">
            <v>Paramaz Avedisian Building</v>
          </cell>
        </row>
      </sheetData>
      <sheetData sheetId="2708">
        <row r="8">
          <cell r="D8" t="str">
            <v>Paramaz Avedisian Building</v>
          </cell>
        </row>
      </sheetData>
      <sheetData sheetId="2709">
        <row r="8">
          <cell r="D8" t="str">
            <v>Paramaz Avedisian Building</v>
          </cell>
        </row>
      </sheetData>
      <sheetData sheetId="2710">
        <row r="8">
          <cell r="D8" t="str">
            <v>Paramaz Avedisian Building</v>
          </cell>
        </row>
      </sheetData>
      <sheetData sheetId="2711">
        <row r="8">
          <cell r="D8" t="str">
            <v>Paramaz Avedisian Building</v>
          </cell>
        </row>
      </sheetData>
      <sheetData sheetId="2712">
        <row r="8">
          <cell r="D8" t="str">
            <v>Paramaz Avedisian Building</v>
          </cell>
        </row>
      </sheetData>
      <sheetData sheetId="2713">
        <row r="8">
          <cell r="D8" t="str">
            <v>Paramaz Avedisian Building</v>
          </cell>
        </row>
      </sheetData>
      <sheetData sheetId="2714">
        <row r="8">
          <cell r="D8" t="str">
            <v>Paramaz Avedisian Building</v>
          </cell>
        </row>
      </sheetData>
      <sheetData sheetId="2715">
        <row r="8">
          <cell r="D8" t="str">
            <v>Paramaz Avedisian Building</v>
          </cell>
        </row>
      </sheetData>
      <sheetData sheetId="2716">
        <row r="8">
          <cell r="D8" t="str">
            <v>Paramaz Avedisian Building</v>
          </cell>
        </row>
      </sheetData>
      <sheetData sheetId="2717">
        <row r="8">
          <cell r="D8" t="str">
            <v>Paramaz Avedisian Building</v>
          </cell>
        </row>
      </sheetData>
      <sheetData sheetId="2718">
        <row r="8">
          <cell r="D8" t="str">
            <v>Paramaz Avedisian Building</v>
          </cell>
        </row>
      </sheetData>
      <sheetData sheetId="2719">
        <row r="8">
          <cell r="D8" t="str">
            <v>Paramaz Avedisian Building</v>
          </cell>
        </row>
      </sheetData>
      <sheetData sheetId="2720">
        <row r="8">
          <cell r="D8" t="str">
            <v>Paramaz Avedisian Building</v>
          </cell>
        </row>
      </sheetData>
      <sheetData sheetId="2721">
        <row r="8">
          <cell r="D8" t="str">
            <v>Paramaz Avedisian Building</v>
          </cell>
        </row>
      </sheetData>
      <sheetData sheetId="2722">
        <row r="8">
          <cell r="D8" t="str">
            <v>Paramaz Avedisian Building</v>
          </cell>
        </row>
      </sheetData>
      <sheetData sheetId="2723">
        <row r="8">
          <cell r="D8" t="str">
            <v>Paramaz Avedisian Building</v>
          </cell>
        </row>
      </sheetData>
      <sheetData sheetId="2724">
        <row r="8">
          <cell r="D8" t="str">
            <v>Paramaz Avedisian Building</v>
          </cell>
        </row>
      </sheetData>
      <sheetData sheetId="2725">
        <row r="8">
          <cell r="D8" t="str">
            <v>Paramaz Avedisian Building</v>
          </cell>
        </row>
      </sheetData>
      <sheetData sheetId="2726">
        <row r="8">
          <cell r="D8" t="str">
            <v>Paramaz Avedisian Building</v>
          </cell>
        </row>
      </sheetData>
      <sheetData sheetId="2727">
        <row r="8">
          <cell r="D8" t="str">
            <v>Paramaz Avedisian Building</v>
          </cell>
        </row>
      </sheetData>
      <sheetData sheetId="2728">
        <row r="8">
          <cell r="D8" t="str">
            <v>Paramaz Avedisian Building</v>
          </cell>
        </row>
      </sheetData>
      <sheetData sheetId="2729">
        <row r="8">
          <cell r="D8" t="str">
            <v>Paramaz Avedisian Building</v>
          </cell>
        </row>
      </sheetData>
      <sheetData sheetId="2730">
        <row r="8">
          <cell r="D8" t="str">
            <v>Paramaz Avedisian Building</v>
          </cell>
        </row>
      </sheetData>
      <sheetData sheetId="2731">
        <row r="8">
          <cell r="D8" t="str">
            <v>Paramaz Avedisian Building</v>
          </cell>
        </row>
      </sheetData>
      <sheetData sheetId="2732">
        <row r="8">
          <cell r="D8" t="str">
            <v>Paramaz Avedisian Building</v>
          </cell>
        </row>
      </sheetData>
      <sheetData sheetId="2733">
        <row r="8">
          <cell r="D8" t="str">
            <v>Paramaz Avedisian Building</v>
          </cell>
        </row>
      </sheetData>
      <sheetData sheetId="2734">
        <row r="8">
          <cell r="D8" t="str">
            <v>Paramaz Avedisian Building</v>
          </cell>
        </row>
      </sheetData>
      <sheetData sheetId="2735">
        <row r="8">
          <cell r="D8" t="str">
            <v>Paramaz Avedisian Building</v>
          </cell>
        </row>
      </sheetData>
      <sheetData sheetId="2736">
        <row r="8">
          <cell r="D8" t="str">
            <v>Paramaz Avedisian Building</v>
          </cell>
        </row>
      </sheetData>
      <sheetData sheetId="2737">
        <row r="8">
          <cell r="D8" t="str">
            <v>Paramaz Avedisian Building</v>
          </cell>
        </row>
      </sheetData>
      <sheetData sheetId="2738">
        <row r="8">
          <cell r="D8" t="str">
            <v>Paramaz Avedisian Building</v>
          </cell>
        </row>
      </sheetData>
      <sheetData sheetId="2739">
        <row r="8">
          <cell r="D8" t="str">
            <v>Paramaz Avedisian Building</v>
          </cell>
        </row>
      </sheetData>
      <sheetData sheetId="2740">
        <row r="8">
          <cell r="D8" t="str">
            <v>Paramaz Avedisian Building</v>
          </cell>
        </row>
      </sheetData>
      <sheetData sheetId="2741">
        <row r="8">
          <cell r="D8" t="str">
            <v>Paramaz Avedisian Building</v>
          </cell>
        </row>
      </sheetData>
      <sheetData sheetId="2742">
        <row r="8">
          <cell r="D8" t="str">
            <v>Paramaz Avedisian Building</v>
          </cell>
        </row>
      </sheetData>
      <sheetData sheetId="2743">
        <row r="8">
          <cell r="D8" t="str">
            <v>Paramaz Avedisian Building</v>
          </cell>
        </row>
      </sheetData>
      <sheetData sheetId="2744">
        <row r="8">
          <cell r="D8" t="str">
            <v>Paramaz Avedisian Building</v>
          </cell>
        </row>
      </sheetData>
      <sheetData sheetId="2745">
        <row r="8">
          <cell r="D8" t="str">
            <v>Paramaz Avedisian Building</v>
          </cell>
        </row>
      </sheetData>
      <sheetData sheetId="2746">
        <row r="8">
          <cell r="D8" t="str">
            <v>Paramaz Avedisian Building</v>
          </cell>
        </row>
      </sheetData>
      <sheetData sheetId="2747">
        <row r="8">
          <cell r="D8" t="str">
            <v>Paramaz Avedisian Building</v>
          </cell>
        </row>
      </sheetData>
      <sheetData sheetId="2748">
        <row r="8">
          <cell r="D8" t="str">
            <v>Paramaz Avedisian Building</v>
          </cell>
        </row>
      </sheetData>
      <sheetData sheetId="2749">
        <row r="8">
          <cell r="D8" t="str">
            <v>Paramaz Avedisian Building</v>
          </cell>
        </row>
      </sheetData>
      <sheetData sheetId="2750">
        <row r="8">
          <cell r="D8" t="str">
            <v>Paramaz Avedisian Building</v>
          </cell>
        </row>
      </sheetData>
      <sheetData sheetId="2751">
        <row r="8">
          <cell r="D8" t="str">
            <v>Paramaz Avedisian Building</v>
          </cell>
        </row>
      </sheetData>
      <sheetData sheetId="2752">
        <row r="8">
          <cell r="D8" t="str">
            <v>Paramaz Avedisian Building</v>
          </cell>
        </row>
      </sheetData>
      <sheetData sheetId="2753">
        <row r="8">
          <cell r="D8" t="str">
            <v>Paramaz Avedisian Building</v>
          </cell>
        </row>
      </sheetData>
      <sheetData sheetId="2754">
        <row r="8">
          <cell r="D8" t="str">
            <v>Paramaz Avedisian Building</v>
          </cell>
        </row>
      </sheetData>
      <sheetData sheetId="2755">
        <row r="8">
          <cell r="D8" t="str">
            <v>Paramaz Avedisian Building</v>
          </cell>
        </row>
      </sheetData>
      <sheetData sheetId="2756">
        <row r="8">
          <cell r="D8" t="str">
            <v>Paramaz Avedisian Building</v>
          </cell>
        </row>
      </sheetData>
      <sheetData sheetId="2757">
        <row r="8">
          <cell r="D8" t="str">
            <v>Paramaz Avedisian Building</v>
          </cell>
        </row>
      </sheetData>
      <sheetData sheetId="2758">
        <row r="8">
          <cell r="D8" t="str">
            <v>Paramaz Avedisian Building</v>
          </cell>
        </row>
      </sheetData>
      <sheetData sheetId="2759">
        <row r="8">
          <cell r="D8" t="str">
            <v>Paramaz Avedisian Building</v>
          </cell>
        </row>
      </sheetData>
      <sheetData sheetId="2760">
        <row r="8">
          <cell r="D8" t="str">
            <v>Paramaz Avedisian Building</v>
          </cell>
        </row>
      </sheetData>
      <sheetData sheetId="2761">
        <row r="8">
          <cell r="D8" t="str">
            <v>Paramaz Avedisian Building</v>
          </cell>
        </row>
      </sheetData>
      <sheetData sheetId="2762">
        <row r="8">
          <cell r="D8" t="str">
            <v>Paramaz Avedisian Building</v>
          </cell>
        </row>
      </sheetData>
      <sheetData sheetId="2763">
        <row r="8">
          <cell r="D8" t="str">
            <v>Paramaz Avedisian Building</v>
          </cell>
        </row>
      </sheetData>
      <sheetData sheetId="2764">
        <row r="8">
          <cell r="D8" t="str">
            <v>Paramaz Avedisian Building</v>
          </cell>
        </row>
      </sheetData>
      <sheetData sheetId="2765">
        <row r="8">
          <cell r="D8" t="str">
            <v>Paramaz Avedisian Building</v>
          </cell>
        </row>
      </sheetData>
      <sheetData sheetId="2766">
        <row r="8">
          <cell r="D8" t="str">
            <v>Paramaz Avedisian Building</v>
          </cell>
        </row>
      </sheetData>
      <sheetData sheetId="2767">
        <row r="8">
          <cell r="D8" t="str">
            <v>Paramaz Avedisian Building</v>
          </cell>
        </row>
      </sheetData>
      <sheetData sheetId="2768">
        <row r="8">
          <cell r="D8" t="str">
            <v>Paramaz Avedisian Building</v>
          </cell>
        </row>
      </sheetData>
      <sheetData sheetId="2769">
        <row r="8">
          <cell r="D8" t="str">
            <v>Paramaz Avedisian Building</v>
          </cell>
        </row>
      </sheetData>
      <sheetData sheetId="2770">
        <row r="8">
          <cell r="D8" t="str">
            <v>Paramaz Avedisian Building</v>
          </cell>
        </row>
      </sheetData>
      <sheetData sheetId="2771">
        <row r="8">
          <cell r="D8" t="str">
            <v>Paramaz Avedisian Building</v>
          </cell>
        </row>
      </sheetData>
      <sheetData sheetId="2772">
        <row r="8">
          <cell r="D8" t="str">
            <v>Paramaz Avedisian Building</v>
          </cell>
        </row>
      </sheetData>
      <sheetData sheetId="2773">
        <row r="8">
          <cell r="D8" t="str">
            <v>Paramaz Avedisian Building</v>
          </cell>
        </row>
      </sheetData>
      <sheetData sheetId="2774">
        <row r="8">
          <cell r="D8" t="str">
            <v>Paramaz Avedisian Building</v>
          </cell>
        </row>
      </sheetData>
      <sheetData sheetId="2775">
        <row r="8">
          <cell r="D8" t="str">
            <v>Paramaz Avedisian Building</v>
          </cell>
        </row>
      </sheetData>
      <sheetData sheetId="2776">
        <row r="8">
          <cell r="D8" t="str">
            <v>Paramaz Avedisian Building</v>
          </cell>
        </row>
      </sheetData>
      <sheetData sheetId="2777">
        <row r="8">
          <cell r="D8" t="str">
            <v>Paramaz Avedisian Building</v>
          </cell>
        </row>
      </sheetData>
      <sheetData sheetId="2778">
        <row r="8">
          <cell r="D8" t="str">
            <v>Paramaz Avedisian Building</v>
          </cell>
        </row>
      </sheetData>
      <sheetData sheetId="2779">
        <row r="8">
          <cell r="D8" t="str">
            <v>Paramaz Avedisian Building</v>
          </cell>
        </row>
      </sheetData>
      <sheetData sheetId="2780">
        <row r="8">
          <cell r="D8" t="str">
            <v>Paramaz Avedisian Building</v>
          </cell>
        </row>
      </sheetData>
      <sheetData sheetId="2781">
        <row r="8">
          <cell r="D8" t="str">
            <v>Paramaz Avedisian Building</v>
          </cell>
        </row>
      </sheetData>
      <sheetData sheetId="2782">
        <row r="8">
          <cell r="D8" t="str">
            <v>Paramaz Avedisian Building</v>
          </cell>
        </row>
      </sheetData>
      <sheetData sheetId="2783">
        <row r="8">
          <cell r="D8" t="str">
            <v>Paramaz Avedisian Building</v>
          </cell>
        </row>
      </sheetData>
      <sheetData sheetId="2784">
        <row r="8">
          <cell r="D8" t="str">
            <v>Paramaz Avedisian Building</v>
          </cell>
        </row>
      </sheetData>
      <sheetData sheetId="2785">
        <row r="8">
          <cell r="D8" t="str">
            <v>Paramaz Avedisian Building</v>
          </cell>
        </row>
      </sheetData>
      <sheetData sheetId="2786">
        <row r="8">
          <cell r="D8" t="str">
            <v>Paramaz Avedisian Building</v>
          </cell>
        </row>
      </sheetData>
      <sheetData sheetId="2787">
        <row r="8">
          <cell r="D8" t="str">
            <v>Paramaz Avedisian Building</v>
          </cell>
        </row>
      </sheetData>
      <sheetData sheetId="2788">
        <row r="8">
          <cell r="D8" t="str">
            <v>Paramaz Avedisian Building</v>
          </cell>
        </row>
      </sheetData>
      <sheetData sheetId="2789">
        <row r="8">
          <cell r="D8" t="str">
            <v>Paramaz Avedisian Building</v>
          </cell>
        </row>
      </sheetData>
      <sheetData sheetId="2790">
        <row r="8">
          <cell r="D8" t="str">
            <v>Paramaz Avedisian Building</v>
          </cell>
        </row>
      </sheetData>
      <sheetData sheetId="2791">
        <row r="8">
          <cell r="D8" t="str">
            <v>Paramaz Avedisian Building</v>
          </cell>
        </row>
      </sheetData>
      <sheetData sheetId="2792">
        <row r="8">
          <cell r="D8" t="str">
            <v>Paramaz Avedisian Building</v>
          </cell>
        </row>
      </sheetData>
      <sheetData sheetId="2793">
        <row r="8">
          <cell r="D8" t="str">
            <v>Paramaz Avedisian Building</v>
          </cell>
        </row>
      </sheetData>
      <sheetData sheetId="2794">
        <row r="8">
          <cell r="D8" t="str">
            <v>Paramaz Avedisian Building</v>
          </cell>
        </row>
      </sheetData>
      <sheetData sheetId="2795">
        <row r="8">
          <cell r="D8" t="str">
            <v>Paramaz Avedisian Building</v>
          </cell>
        </row>
      </sheetData>
      <sheetData sheetId="2796">
        <row r="8">
          <cell r="D8" t="str">
            <v>Paramaz Avedisian Building</v>
          </cell>
        </row>
      </sheetData>
      <sheetData sheetId="2797">
        <row r="8">
          <cell r="D8" t="str">
            <v>Paramaz Avedisian Building</v>
          </cell>
        </row>
      </sheetData>
      <sheetData sheetId="2798">
        <row r="8">
          <cell r="D8" t="str">
            <v>Paramaz Avedisian Building</v>
          </cell>
        </row>
      </sheetData>
      <sheetData sheetId="2799">
        <row r="8">
          <cell r="D8" t="str">
            <v>Paramaz Avedisian Building</v>
          </cell>
        </row>
      </sheetData>
      <sheetData sheetId="2800">
        <row r="8">
          <cell r="D8" t="str">
            <v>Paramaz Avedisian Building</v>
          </cell>
        </row>
      </sheetData>
      <sheetData sheetId="2801">
        <row r="8">
          <cell r="D8" t="str">
            <v>Paramaz Avedisian Building</v>
          </cell>
        </row>
      </sheetData>
      <sheetData sheetId="2802">
        <row r="8">
          <cell r="D8" t="str">
            <v>Paramaz Avedisian Building</v>
          </cell>
        </row>
      </sheetData>
      <sheetData sheetId="2803">
        <row r="8">
          <cell r="D8" t="str">
            <v>Paramaz Avedisian Building</v>
          </cell>
        </row>
      </sheetData>
      <sheetData sheetId="2804">
        <row r="8">
          <cell r="D8" t="str">
            <v>Paramaz Avedisian Building</v>
          </cell>
        </row>
      </sheetData>
      <sheetData sheetId="2805">
        <row r="8">
          <cell r="D8" t="str">
            <v>Paramaz Avedisian Building</v>
          </cell>
        </row>
      </sheetData>
      <sheetData sheetId="2806">
        <row r="8">
          <cell r="D8" t="str">
            <v>Paramaz Avedisian Building</v>
          </cell>
        </row>
      </sheetData>
      <sheetData sheetId="2807">
        <row r="8">
          <cell r="D8" t="str">
            <v>Paramaz Avedisian Building</v>
          </cell>
        </row>
      </sheetData>
      <sheetData sheetId="2808">
        <row r="8">
          <cell r="D8" t="str">
            <v>Paramaz Avedisian Building</v>
          </cell>
        </row>
      </sheetData>
      <sheetData sheetId="2809">
        <row r="8">
          <cell r="D8" t="str">
            <v>Paramaz Avedisian Building</v>
          </cell>
        </row>
      </sheetData>
      <sheetData sheetId="2810">
        <row r="8">
          <cell r="D8" t="str">
            <v>Paramaz Avedisian Building</v>
          </cell>
        </row>
      </sheetData>
      <sheetData sheetId="2811">
        <row r="8">
          <cell r="D8" t="str">
            <v>Paramaz Avedisian Building</v>
          </cell>
        </row>
      </sheetData>
      <sheetData sheetId="2812">
        <row r="8">
          <cell r="D8" t="str">
            <v>Paramaz Avedisian Building</v>
          </cell>
        </row>
      </sheetData>
      <sheetData sheetId="2813">
        <row r="8">
          <cell r="D8" t="str">
            <v>Paramaz Avedisian Building</v>
          </cell>
        </row>
      </sheetData>
      <sheetData sheetId="2814">
        <row r="8">
          <cell r="D8" t="str">
            <v>Paramaz Avedisian Building</v>
          </cell>
        </row>
      </sheetData>
      <sheetData sheetId="2815" refreshError="1"/>
      <sheetData sheetId="2816">
        <row r="8">
          <cell r="D8" t="str">
            <v>Paramaz Avedisian Building</v>
          </cell>
        </row>
      </sheetData>
      <sheetData sheetId="2817">
        <row r="8">
          <cell r="D8" t="str">
            <v>Paramaz Avedisian Building</v>
          </cell>
        </row>
      </sheetData>
      <sheetData sheetId="2818">
        <row r="8">
          <cell r="D8" t="str">
            <v>Paramaz Avedisian Building</v>
          </cell>
        </row>
      </sheetData>
      <sheetData sheetId="2819">
        <row r="8">
          <cell r="D8" t="str">
            <v>Paramaz Avedisian Building</v>
          </cell>
        </row>
      </sheetData>
      <sheetData sheetId="2820">
        <row r="8">
          <cell r="D8" t="str">
            <v>Paramaz Avedisian Building</v>
          </cell>
        </row>
      </sheetData>
      <sheetData sheetId="2821">
        <row r="8">
          <cell r="D8" t="str">
            <v>Paramaz Avedisian Building</v>
          </cell>
        </row>
      </sheetData>
      <sheetData sheetId="2822">
        <row r="8">
          <cell r="D8" t="str">
            <v>Paramaz Avedisian Building</v>
          </cell>
        </row>
      </sheetData>
      <sheetData sheetId="2823">
        <row r="8">
          <cell r="D8" t="str">
            <v>Paramaz Avedisian Building</v>
          </cell>
        </row>
      </sheetData>
      <sheetData sheetId="2824">
        <row r="8">
          <cell r="D8" t="str">
            <v>Paramaz Avedisian Building</v>
          </cell>
        </row>
      </sheetData>
      <sheetData sheetId="2825">
        <row r="8">
          <cell r="D8" t="str">
            <v>Paramaz Avedisian Building</v>
          </cell>
        </row>
      </sheetData>
      <sheetData sheetId="2826">
        <row r="8">
          <cell r="D8" t="str">
            <v>Paramaz Avedisian Building</v>
          </cell>
        </row>
      </sheetData>
      <sheetData sheetId="2827">
        <row r="8">
          <cell r="D8" t="str">
            <v>Paramaz Avedisian Building</v>
          </cell>
        </row>
      </sheetData>
      <sheetData sheetId="2828">
        <row r="8">
          <cell r="D8" t="str">
            <v>Paramaz Avedisian Building</v>
          </cell>
        </row>
      </sheetData>
      <sheetData sheetId="2829">
        <row r="8">
          <cell r="D8" t="str">
            <v>Paramaz Avedisian Building</v>
          </cell>
        </row>
      </sheetData>
      <sheetData sheetId="2830">
        <row r="8">
          <cell r="D8" t="str">
            <v>Paramaz Avedisian Building</v>
          </cell>
        </row>
      </sheetData>
      <sheetData sheetId="2831">
        <row r="8">
          <cell r="D8" t="str">
            <v>Paramaz Avedisian Building</v>
          </cell>
        </row>
      </sheetData>
      <sheetData sheetId="2832">
        <row r="8">
          <cell r="D8" t="str">
            <v>Paramaz Avedisian Building</v>
          </cell>
        </row>
      </sheetData>
      <sheetData sheetId="2833">
        <row r="8">
          <cell r="D8" t="str">
            <v>Paramaz Avedisian Building</v>
          </cell>
        </row>
      </sheetData>
      <sheetData sheetId="2834">
        <row r="8">
          <cell r="D8" t="str">
            <v>Paramaz Avedisian Building</v>
          </cell>
        </row>
      </sheetData>
      <sheetData sheetId="2835">
        <row r="8">
          <cell r="D8" t="str">
            <v>Paramaz Avedisian Building</v>
          </cell>
        </row>
      </sheetData>
      <sheetData sheetId="2836">
        <row r="8">
          <cell r="D8" t="str">
            <v>Paramaz Avedisian Building</v>
          </cell>
        </row>
      </sheetData>
      <sheetData sheetId="2837">
        <row r="8">
          <cell r="D8" t="str">
            <v>Paramaz Avedisian Building</v>
          </cell>
        </row>
      </sheetData>
      <sheetData sheetId="2838">
        <row r="8">
          <cell r="D8" t="str">
            <v>Paramaz Avedisian Building</v>
          </cell>
        </row>
      </sheetData>
      <sheetData sheetId="2839">
        <row r="8">
          <cell r="D8" t="str">
            <v>Paramaz Avedisian Building</v>
          </cell>
        </row>
      </sheetData>
      <sheetData sheetId="2840">
        <row r="8">
          <cell r="D8" t="str">
            <v>Paramaz Avedisian Building</v>
          </cell>
        </row>
      </sheetData>
      <sheetData sheetId="2841">
        <row r="8">
          <cell r="D8" t="str">
            <v>Paramaz Avedisian Building</v>
          </cell>
        </row>
      </sheetData>
      <sheetData sheetId="2842">
        <row r="8">
          <cell r="D8" t="str">
            <v>Paramaz Avedisian Building</v>
          </cell>
        </row>
      </sheetData>
      <sheetData sheetId="2843">
        <row r="8">
          <cell r="D8" t="str">
            <v>Paramaz Avedisian Building</v>
          </cell>
        </row>
      </sheetData>
      <sheetData sheetId="2844">
        <row r="8">
          <cell r="D8" t="str">
            <v>Paramaz Avedisian Building</v>
          </cell>
        </row>
      </sheetData>
      <sheetData sheetId="2845">
        <row r="8">
          <cell r="D8" t="str">
            <v>Paramaz Avedisian Building</v>
          </cell>
        </row>
      </sheetData>
      <sheetData sheetId="2846">
        <row r="8">
          <cell r="D8" t="str">
            <v>Paramaz Avedisian Building</v>
          </cell>
        </row>
      </sheetData>
      <sheetData sheetId="2847">
        <row r="8">
          <cell r="D8" t="str">
            <v>Paramaz Avedisian Building</v>
          </cell>
        </row>
      </sheetData>
      <sheetData sheetId="2848">
        <row r="8">
          <cell r="D8" t="str">
            <v>Paramaz Avedisian Building</v>
          </cell>
        </row>
      </sheetData>
      <sheetData sheetId="2849">
        <row r="8">
          <cell r="D8" t="str">
            <v>Paramaz Avedisian Building</v>
          </cell>
        </row>
      </sheetData>
      <sheetData sheetId="2850">
        <row r="8">
          <cell r="D8" t="str">
            <v>Paramaz Avedisian Building</v>
          </cell>
        </row>
      </sheetData>
      <sheetData sheetId="2851">
        <row r="8">
          <cell r="D8" t="str">
            <v>Paramaz Avedisian Building</v>
          </cell>
        </row>
      </sheetData>
      <sheetData sheetId="2852">
        <row r="8">
          <cell r="D8" t="str">
            <v>Paramaz Avedisian Building</v>
          </cell>
        </row>
      </sheetData>
      <sheetData sheetId="2853">
        <row r="8">
          <cell r="D8" t="str">
            <v>Paramaz Avedisian Building</v>
          </cell>
        </row>
      </sheetData>
      <sheetData sheetId="2854">
        <row r="8">
          <cell r="D8" t="str">
            <v>Paramaz Avedisian Building</v>
          </cell>
        </row>
      </sheetData>
      <sheetData sheetId="2855">
        <row r="8">
          <cell r="D8" t="str">
            <v>Paramaz Avedisian Building</v>
          </cell>
        </row>
      </sheetData>
      <sheetData sheetId="2856">
        <row r="8">
          <cell r="D8" t="str">
            <v>Paramaz Avedisian Building</v>
          </cell>
        </row>
      </sheetData>
      <sheetData sheetId="2857">
        <row r="8">
          <cell r="D8" t="str">
            <v>Paramaz Avedisian Building</v>
          </cell>
        </row>
      </sheetData>
      <sheetData sheetId="2858">
        <row r="8">
          <cell r="D8" t="str">
            <v>Paramaz Avedisian Building</v>
          </cell>
        </row>
      </sheetData>
      <sheetData sheetId="2859">
        <row r="8">
          <cell r="D8" t="str">
            <v>Paramaz Avedisian Building</v>
          </cell>
        </row>
      </sheetData>
      <sheetData sheetId="2860">
        <row r="8">
          <cell r="D8" t="str">
            <v>Paramaz Avedisian Building</v>
          </cell>
        </row>
      </sheetData>
      <sheetData sheetId="2861">
        <row r="8">
          <cell r="D8" t="str">
            <v>Paramaz Avedisian Building</v>
          </cell>
        </row>
      </sheetData>
      <sheetData sheetId="2862">
        <row r="8">
          <cell r="D8" t="str">
            <v>Paramaz Avedisian Building</v>
          </cell>
        </row>
      </sheetData>
      <sheetData sheetId="2863">
        <row r="8">
          <cell r="D8" t="str">
            <v>Paramaz Avedisian Building</v>
          </cell>
        </row>
      </sheetData>
      <sheetData sheetId="2864">
        <row r="8">
          <cell r="D8" t="str">
            <v>Paramaz Avedisian Building</v>
          </cell>
        </row>
      </sheetData>
      <sheetData sheetId="2865">
        <row r="8">
          <cell r="D8" t="str">
            <v>Paramaz Avedisian Building</v>
          </cell>
        </row>
      </sheetData>
      <sheetData sheetId="2866">
        <row r="8">
          <cell r="D8" t="str">
            <v>Paramaz Avedisian Building</v>
          </cell>
        </row>
      </sheetData>
      <sheetData sheetId="2867">
        <row r="8">
          <cell r="D8" t="str">
            <v>Paramaz Avedisian Building</v>
          </cell>
        </row>
      </sheetData>
      <sheetData sheetId="2868">
        <row r="8">
          <cell r="D8" t="str">
            <v>Paramaz Avedisian Building</v>
          </cell>
        </row>
      </sheetData>
      <sheetData sheetId="2869">
        <row r="8">
          <cell r="D8" t="str">
            <v>Paramaz Avedisian Building</v>
          </cell>
        </row>
      </sheetData>
      <sheetData sheetId="2870">
        <row r="8">
          <cell r="D8" t="str">
            <v>Paramaz Avedisian Building</v>
          </cell>
        </row>
      </sheetData>
      <sheetData sheetId="2871">
        <row r="8">
          <cell r="D8" t="str">
            <v>Paramaz Avedisian Building</v>
          </cell>
        </row>
      </sheetData>
      <sheetData sheetId="2872">
        <row r="8">
          <cell r="D8" t="str">
            <v>Paramaz Avedisian Building</v>
          </cell>
        </row>
      </sheetData>
      <sheetData sheetId="2873">
        <row r="8">
          <cell r="D8" t="str">
            <v>Paramaz Avedisian Building</v>
          </cell>
        </row>
      </sheetData>
      <sheetData sheetId="2874">
        <row r="8">
          <cell r="D8" t="str">
            <v>Paramaz Avedisian Building</v>
          </cell>
        </row>
      </sheetData>
      <sheetData sheetId="2875">
        <row r="8">
          <cell r="D8" t="str">
            <v>Paramaz Avedisian Building</v>
          </cell>
        </row>
      </sheetData>
      <sheetData sheetId="2876">
        <row r="8">
          <cell r="D8" t="str">
            <v>Paramaz Avedisian Building</v>
          </cell>
        </row>
      </sheetData>
      <sheetData sheetId="2877">
        <row r="8">
          <cell r="D8" t="str">
            <v>Paramaz Avedisian Building</v>
          </cell>
        </row>
      </sheetData>
      <sheetData sheetId="2878">
        <row r="8">
          <cell r="D8" t="str">
            <v>Paramaz Avedisian Building</v>
          </cell>
        </row>
      </sheetData>
      <sheetData sheetId="2879">
        <row r="8">
          <cell r="D8" t="str">
            <v>Paramaz Avedisian Building</v>
          </cell>
        </row>
      </sheetData>
      <sheetData sheetId="2880">
        <row r="8">
          <cell r="D8" t="str">
            <v>Paramaz Avedisian Building</v>
          </cell>
        </row>
      </sheetData>
      <sheetData sheetId="2881">
        <row r="8">
          <cell r="D8" t="str">
            <v>Paramaz Avedisian Building</v>
          </cell>
        </row>
      </sheetData>
      <sheetData sheetId="2882">
        <row r="8">
          <cell r="D8" t="str">
            <v>Paramaz Avedisian Building</v>
          </cell>
        </row>
      </sheetData>
      <sheetData sheetId="2883">
        <row r="8">
          <cell r="D8" t="str">
            <v>Paramaz Avedisian Building</v>
          </cell>
        </row>
      </sheetData>
      <sheetData sheetId="2884">
        <row r="8">
          <cell r="D8" t="str">
            <v>Paramaz Avedisian Building</v>
          </cell>
        </row>
      </sheetData>
      <sheetData sheetId="2885">
        <row r="8">
          <cell r="D8" t="str">
            <v>Paramaz Avedisian Building</v>
          </cell>
        </row>
      </sheetData>
      <sheetData sheetId="2886">
        <row r="8">
          <cell r="D8" t="str">
            <v>Paramaz Avedisian Building</v>
          </cell>
        </row>
      </sheetData>
      <sheetData sheetId="2887">
        <row r="8">
          <cell r="D8" t="str">
            <v>Paramaz Avedisian Building</v>
          </cell>
        </row>
      </sheetData>
      <sheetData sheetId="2888">
        <row r="8">
          <cell r="D8" t="str">
            <v>Paramaz Avedisian Building</v>
          </cell>
        </row>
      </sheetData>
      <sheetData sheetId="2889">
        <row r="8">
          <cell r="D8" t="str">
            <v>Paramaz Avedisian Building</v>
          </cell>
        </row>
      </sheetData>
      <sheetData sheetId="2890">
        <row r="8">
          <cell r="D8" t="str">
            <v>Paramaz Avedisian Building</v>
          </cell>
        </row>
      </sheetData>
      <sheetData sheetId="2891">
        <row r="8">
          <cell r="D8" t="str">
            <v>Paramaz Avedisian Building</v>
          </cell>
        </row>
      </sheetData>
      <sheetData sheetId="2892">
        <row r="8">
          <cell r="D8" t="str">
            <v>Paramaz Avedisian Building</v>
          </cell>
        </row>
      </sheetData>
      <sheetData sheetId="2893">
        <row r="8">
          <cell r="D8" t="str">
            <v>Paramaz Avedisian Building</v>
          </cell>
        </row>
      </sheetData>
      <sheetData sheetId="2894">
        <row r="8">
          <cell r="D8" t="str">
            <v>Paramaz Avedisian Building</v>
          </cell>
        </row>
      </sheetData>
      <sheetData sheetId="2895">
        <row r="8">
          <cell r="D8" t="str">
            <v>Paramaz Avedisian Building</v>
          </cell>
        </row>
      </sheetData>
      <sheetData sheetId="2896">
        <row r="8">
          <cell r="D8" t="str">
            <v>Paramaz Avedisian Building</v>
          </cell>
        </row>
      </sheetData>
      <sheetData sheetId="2897">
        <row r="8">
          <cell r="D8" t="str">
            <v>Paramaz Avedisian Building</v>
          </cell>
        </row>
      </sheetData>
      <sheetData sheetId="2898">
        <row r="8">
          <cell r="D8" t="str">
            <v>Paramaz Avedisian Building</v>
          </cell>
        </row>
      </sheetData>
      <sheetData sheetId="2899">
        <row r="8">
          <cell r="D8" t="str">
            <v>Paramaz Avedisian Building</v>
          </cell>
        </row>
      </sheetData>
      <sheetData sheetId="2900">
        <row r="8">
          <cell r="D8" t="str">
            <v>Paramaz Avedisian Building</v>
          </cell>
        </row>
      </sheetData>
      <sheetData sheetId="2901">
        <row r="8">
          <cell r="D8" t="str">
            <v>Paramaz Avedisian Building</v>
          </cell>
        </row>
      </sheetData>
      <sheetData sheetId="2902">
        <row r="8">
          <cell r="D8" t="str">
            <v>Paramaz Avedisian Building</v>
          </cell>
        </row>
      </sheetData>
      <sheetData sheetId="2903">
        <row r="8">
          <cell r="D8" t="str">
            <v>Paramaz Avedisian Building</v>
          </cell>
        </row>
      </sheetData>
      <sheetData sheetId="2904">
        <row r="8">
          <cell r="D8" t="str">
            <v>Paramaz Avedisian Building</v>
          </cell>
        </row>
      </sheetData>
      <sheetData sheetId="2905">
        <row r="8">
          <cell r="D8" t="str">
            <v>Paramaz Avedisian Building</v>
          </cell>
        </row>
      </sheetData>
      <sheetData sheetId="2906">
        <row r="8">
          <cell r="D8" t="str">
            <v>Paramaz Avedisian Building</v>
          </cell>
        </row>
      </sheetData>
      <sheetData sheetId="2907">
        <row r="8">
          <cell r="D8" t="str">
            <v>Paramaz Avedisian Building</v>
          </cell>
        </row>
      </sheetData>
      <sheetData sheetId="2908">
        <row r="8">
          <cell r="D8" t="str">
            <v>Paramaz Avedisian Building</v>
          </cell>
        </row>
      </sheetData>
      <sheetData sheetId="2909">
        <row r="8">
          <cell r="D8" t="str">
            <v>Paramaz Avedisian Building</v>
          </cell>
        </row>
      </sheetData>
      <sheetData sheetId="2910">
        <row r="8">
          <cell r="D8" t="str">
            <v>Paramaz Avedisian Building</v>
          </cell>
        </row>
      </sheetData>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ow r="8">
          <cell r="D8" t="str">
            <v>Paramaz Avedisian Building</v>
          </cell>
        </row>
      </sheetData>
      <sheetData sheetId="2963">
        <row r="8">
          <cell r="D8" t="str">
            <v>Paramaz Avedisian Building</v>
          </cell>
        </row>
      </sheetData>
      <sheetData sheetId="2964">
        <row r="8">
          <cell r="D8" t="str">
            <v>Paramaz Avedisian Building</v>
          </cell>
        </row>
      </sheetData>
      <sheetData sheetId="2965">
        <row r="8">
          <cell r="D8" t="str">
            <v>Paramaz Avedisian Building</v>
          </cell>
        </row>
      </sheetData>
      <sheetData sheetId="2966">
        <row r="8">
          <cell r="D8" t="str">
            <v>Paramaz Avedisian Building</v>
          </cell>
        </row>
      </sheetData>
      <sheetData sheetId="2967">
        <row r="8">
          <cell r="D8" t="str">
            <v>Paramaz Avedisian Building</v>
          </cell>
        </row>
      </sheetData>
      <sheetData sheetId="2968">
        <row r="8">
          <cell r="D8" t="str">
            <v>Paramaz Avedisian Building</v>
          </cell>
        </row>
      </sheetData>
      <sheetData sheetId="2969">
        <row r="8">
          <cell r="D8" t="str">
            <v>Paramaz Avedisian Building</v>
          </cell>
        </row>
      </sheetData>
      <sheetData sheetId="2970">
        <row r="8">
          <cell r="D8" t="str">
            <v>Paramaz Avedisian Building</v>
          </cell>
        </row>
      </sheetData>
      <sheetData sheetId="2971">
        <row r="8">
          <cell r="D8" t="str">
            <v>Paramaz Avedisian Building</v>
          </cell>
        </row>
      </sheetData>
      <sheetData sheetId="2972">
        <row r="8">
          <cell r="D8" t="str">
            <v>Paramaz Avedisian Building</v>
          </cell>
        </row>
      </sheetData>
      <sheetData sheetId="2973">
        <row r="8">
          <cell r="D8" t="str">
            <v>Paramaz Avedisian Building</v>
          </cell>
        </row>
      </sheetData>
      <sheetData sheetId="2974">
        <row r="8">
          <cell r="D8" t="str">
            <v>Paramaz Avedisian Building</v>
          </cell>
        </row>
      </sheetData>
      <sheetData sheetId="2975">
        <row r="8">
          <cell r="D8" t="str">
            <v>Paramaz Avedisian Building</v>
          </cell>
        </row>
      </sheetData>
      <sheetData sheetId="2976">
        <row r="8">
          <cell r="D8" t="str">
            <v>Paramaz Avedisian Building</v>
          </cell>
        </row>
      </sheetData>
      <sheetData sheetId="2977">
        <row r="8">
          <cell r="D8" t="str">
            <v>Paramaz Avedisian Building</v>
          </cell>
        </row>
      </sheetData>
      <sheetData sheetId="2978">
        <row r="8">
          <cell r="D8" t="str">
            <v>Paramaz Avedisian Building</v>
          </cell>
        </row>
      </sheetData>
      <sheetData sheetId="2979"/>
      <sheetData sheetId="2980">
        <row r="8">
          <cell r="D8" t="str">
            <v>Paramaz Avedisian Building</v>
          </cell>
        </row>
      </sheetData>
      <sheetData sheetId="2981">
        <row r="8">
          <cell r="D8" t="str">
            <v>Paramaz Avedisian Building</v>
          </cell>
        </row>
      </sheetData>
      <sheetData sheetId="2982">
        <row r="8">
          <cell r="D8" t="str">
            <v>Paramaz Avedisian Building</v>
          </cell>
        </row>
      </sheetData>
      <sheetData sheetId="2983">
        <row r="8">
          <cell r="D8" t="str">
            <v>Paramaz Avedisian Building</v>
          </cell>
        </row>
      </sheetData>
      <sheetData sheetId="2984">
        <row r="8">
          <cell r="D8" t="str">
            <v>Paramaz Avedisian Building</v>
          </cell>
        </row>
      </sheetData>
      <sheetData sheetId="2985">
        <row r="8">
          <cell r="D8" t="str">
            <v>Paramaz Avedisian Building</v>
          </cell>
        </row>
      </sheetData>
      <sheetData sheetId="2986">
        <row r="8">
          <cell r="D8" t="str">
            <v>Paramaz Avedisian Building</v>
          </cell>
        </row>
      </sheetData>
      <sheetData sheetId="2987">
        <row r="8">
          <cell r="D8" t="str">
            <v>Paramaz Avedisian Building</v>
          </cell>
        </row>
      </sheetData>
      <sheetData sheetId="2988">
        <row r="8">
          <cell r="D8" t="str">
            <v>Paramaz Avedisian Building</v>
          </cell>
        </row>
      </sheetData>
      <sheetData sheetId="2989">
        <row r="8">
          <cell r="D8" t="str">
            <v>Paramaz Avedisian Building</v>
          </cell>
        </row>
      </sheetData>
      <sheetData sheetId="2990">
        <row r="8">
          <cell r="D8" t="str">
            <v>Paramaz Avedisian Building</v>
          </cell>
        </row>
      </sheetData>
      <sheetData sheetId="2991">
        <row r="8">
          <cell r="D8" t="str">
            <v>Paramaz Avedisian Building</v>
          </cell>
        </row>
      </sheetData>
      <sheetData sheetId="2992">
        <row r="8">
          <cell r="D8" t="str">
            <v>Paramaz Avedisian Building</v>
          </cell>
        </row>
      </sheetData>
      <sheetData sheetId="2993">
        <row r="8">
          <cell r="D8" t="str">
            <v>Paramaz Avedisian Building</v>
          </cell>
        </row>
      </sheetData>
      <sheetData sheetId="2994">
        <row r="8">
          <cell r="D8" t="str">
            <v>Paramaz Avedisian Building</v>
          </cell>
        </row>
      </sheetData>
      <sheetData sheetId="2995">
        <row r="8">
          <cell r="D8" t="str">
            <v>Paramaz Avedisian Building</v>
          </cell>
        </row>
      </sheetData>
      <sheetData sheetId="2996">
        <row r="8">
          <cell r="D8" t="str">
            <v>Paramaz Avedisian Building</v>
          </cell>
        </row>
      </sheetData>
      <sheetData sheetId="2997">
        <row r="8">
          <cell r="D8" t="str">
            <v>Paramaz Avedisian Building</v>
          </cell>
        </row>
      </sheetData>
      <sheetData sheetId="2998">
        <row r="8">
          <cell r="D8" t="str">
            <v>Paramaz Avedisian Building</v>
          </cell>
        </row>
      </sheetData>
      <sheetData sheetId="2999">
        <row r="8">
          <cell r="D8" t="str">
            <v>Paramaz Avedisian Building</v>
          </cell>
        </row>
      </sheetData>
      <sheetData sheetId="3000">
        <row r="8">
          <cell r="D8" t="str">
            <v>Paramaz Avedisian Building</v>
          </cell>
        </row>
      </sheetData>
      <sheetData sheetId="3001">
        <row r="8">
          <cell r="D8" t="str">
            <v>Paramaz Avedisian Building</v>
          </cell>
        </row>
      </sheetData>
      <sheetData sheetId="3002">
        <row r="8">
          <cell r="D8" t="str">
            <v>Paramaz Avedisian Building</v>
          </cell>
        </row>
      </sheetData>
      <sheetData sheetId="3003">
        <row r="8">
          <cell r="D8" t="str">
            <v>Paramaz Avedisian Building</v>
          </cell>
        </row>
      </sheetData>
      <sheetData sheetId="3004">
        <row r="8">
          <cell r="D8" t="str">
            <v>Paramaz Avedisian Building</v>
          </cell>
        </row>
      </sheetData>
      <sheetData sheetId="3005">
        <row r="8">
          <cell r="D8" t="str">
            <v>Paramaz Avedisian Building</v>
          </cell>
        </row>
      </sheetData>
      <sheetData sheetId="3006">
        <row r="8">
          <cell r="D8" t="str">
            <v>Paramaz Avedisian Building</v>
          </cell>
        </row>
      </sheetData>
      <sheetData sheetId="3007">
        <row r="8">
          <cell r="D8" t="str">
            <v>Paramaz Avedisian Building</v>
          </cell>
        </row>
      </sheetData>
      <sheetData sheetId="3008">
        <row r="8">
          <cell r="D8" t="str">
            <v>Paramaz Avedisian Building</v>
          </cell>
        </row>
      </sheetData>
      <sheetData sheetId="3009">
        <row r="8">
          <cell r="D8" t="str">
            <v>Paramaz Avedisian Building</v>
          </cell>
        </row>
      </sheetData>
      <sheetData sheetId="3010">
        <row r="8">
          <cell r="D8" t="str">
            <v>Paramaz Avedisian Building</v>
          </cell>
        </row>
      </sheetData>
      <sheetData sheetId="3011">
        <row r="8">
          <cell r="D8" t="str">
            <v>Paramaz Avedisian Building</v>
          </cell>
        </row>
      </sheetData>
      <sheetData sheetId="3012">
        <row r="8">
          <cell r="D8" t="str">
            <v>Paramaz Avedisian Building</v>
          </cell>
        </row>
      </sheetData>
      <sheetData sheetId="3013">
        <row r="8">
          <cell r="D8" t="str">
            <v>Paramaz Avedisian Building</v>
          </cell>
        </row>
      </sheetData>
      <sheetData sheetId="3014">
        <row r="8">
          <cell r="D8" t="str">
            <v>Paramaz Avedisian Building</v>
          </cell>
        </row>
      </sheetData>
      <sheetData sheetId="3015">
        <row r="8">
          <cell r="D8" t="str">
            <v>Paramaz Avedisian Building</v>
          </cell>
        </row>
      </sheetData>
      <sheetData sheetId="3016">
        <row r="8">
          <cell r="D8" t="str">
            <v>Paramaz Avedisian Building</v>
          </cell>
        </row>
      </sheetData>
      <sheetData sheetId="3017">
        <row r="8">
          <cell r="D8" t="str">
            <v>Paramaz Avedisian Building</v>
          </cell>
        </row>
      </sheetData>
      <sheetData sheetId="3018">
        <row r="8">
          <cell r="D8" t="str">
            <v>Paramaz Avedisian Building</v>
          </cell>
        </row>
      </sheetData>
      <sheetData sheetId="3019">
        <row r="8">
          <cell r="D8" t="str">
            <v>Paramaz Avedisian Building</v>
          </cell>
        </row>
      </sheetData>
      <sheetData sheetId="3020">
        <row r="8">
          <cell r="D8" t="str">
            <v>Paramaz Avedisian Building</v>
          </cell>
        </row>
      </sheetData>
      <sheetData sheetId="3021">
        <row r="8">
          <cell r="D8" t="str">
            <v>Paramaz Avedisian Building</v>
          </cell>
        </row>
      </sheetData>
      <sheetData sheetId="3022">
        <row r="8">
          <cell r="D8" t="str">
            <v>Paramaz Avedisian Building</v>
          </cell>
        </row>
      </sheetData>
      <sheetData sheetId="3023">
        <row r="8">
          <cell r="D8" t="str">
            <v>Paramaz Avedisian Building</v>
          </cell>
        </row>
      </sheetData>
      <sheetData sheetId="3024">
        <row r="8">
          <cell r="D8" t="str">
            <v>Paramaz Avedisian Building</v>
          </cell>
        </row>
      </sheetData>
      <sheetData sheetId="3025">
        <row r="8">
          <cell r="D8" t="str">
            <v>Paramaz Avedisian Building</v>
          </cell>
        </row>
      </sheetData>
      <sheetData sheetId="3026">
        <row r="8">
          <cell r="D8" t="str">
            <v>Paramaz Avedisian Building</v>
          </cell>
        </row>
      </sheetData>
      <sheetData sheetId="3027">
        <row r="8">
          <cell r="D8" t="str">
            <v>Paramaz Avedisian Building</v>
          </cell>
        </row>
      </sheetData>
      <sheetData sheetId="3028">
        <row r="8">
          <cell r="D8" t="str">
            <v>Paramaz Avedisian Building</v>
          </cell>
        </row>
      </sheetData>
      <sheetData sheetId="3029">
        <row r="8">
          <cell r="D8" t="str">
            <v>Paramaz Avedisian Building</v>
          </cell>
        </row>
      </sheetData>
      <sheetData sheetId="3030">
        <row r="8">
          <cell r="D8" t="str">
            <v>Paramaz Avedisian Building</v>
          </cell>
        </row>
      </sheetData>
      <sheetData sheetId="3031">
        <row r="8">
          <cell r="D8" t="str">
            <v>Paramaz Avedisian Building</v>
          </cell>
        </row>
      </sheetData>
      <sheetData sheetId="3032">
        <row r="8">
          <cell r="D8" t="str">
            <v>Paramaz Avedisian Building</v>
          </cell>
        </row>
      </sheetData>
      <sheetData sheetId="3033">
        <row r="8">
          <cell r="D8" t="str">
            <v>Paramaz Avedisian Building</v>
          </cell>
        </row>
      </sheetData>
      <sheetData sheetId="3034">
        <row r="8">
          <cell r="D8" t="str">
            <v>Paramaz Avedisian Building</v>
          </cell>
        </row>
      </sheetData>
      <sheetData sheetId="3035">
        <row r="8">
          <cell r="D8" t="str">
            <v>Paramaz Avedisian Building</v>
          </cell>
        </row>
      </sheetData>
      <sheetData sheetId="3036">
        <row r="8">
          <cell r="D8" t="str">
            <v>Paramaz Avedisian Building</v>
          </cell>
        </row>
      </sheetData>
      <sheetData sheetId="3037">
        <row r="8">
          <cell r="D8" t="str">
            <v>Paramaz Avedisian Building</v>
          </cell>
        </row>
      </sheetData>
      <sheetData sheetId="3038">
        <row r="8">
          <cell r="D8" t="str">
            <v>Paramaz Avedisian Building</v>
          </cell>
        </row>
      </sheetData>
      <sheetData sheetId="3039">
        <row r="8">
          <cell r="D8" t="str">
            <v>Paramaz Avedisian Building</v>
          </cell>
        </row>
      </sheetData>
      <sheetData sheetId="3040">
        <row r="8">
          <cell r="D8" t="str">
            <v>Paramaz Avedisian Building</v>
          </cell>
        </row>
      </sheetData>
      <sheetData sheetId="3041">
        <row r="8">
          <cell r="D8" t="str">
            <v>Paramaz Avedisian Building</v>
          </cell>
        </row>
      </sheetData>
      <sheetData sheetId="3042">
        <row r="8">
          <cell r="D8" t="str">
            <v>Paramaz Avedisian Building</v>
          </cell>
        </row>
      </sheetData>
      <sheetData sheetId="3043">
        <row r="8">
          <cell r="D8" t="str">
            <v>Paramaz Avedisian Building</v>
          </cell>
        </row>
      </sheetData>
      <sheetData sheetId="3044">
        <row r="8">
          <cell r="D8" t="str">
            <v>Paramaz Avedisian Building</v>
          </cell>
        </row>
      </sheetData>
      <sheetData sheetId="3045">
        <row r="8">
          <cell r="D8" t="str">
            <v>Paramaz Avedisian Building</v>
          </cell>
        </row>
      </sheetData>
      <sheetData sheetId="3046">
        <row r="8">
          <cell r="D8" t="str">
            <v>Paramaz Avedisian Building</v>
          </cell>
        </row>
      </sheetData>
      <sheetData sheetId="3047">
        <row r="8">
          <cell r="D8" t="str">
            <v>Paramaz Avedisian Building</v>
          </cell>
        </row>
      </sheetData>
      <sheetData sheetId="3048">
        <row r="8">
          <cell r="D8" t="str">
            <v>Paramaz Avedisian Building</v>
          </cell>
        </row>
      </sheetData>
      <sheetData sheetId="3049">
        <row r="8">
          <cell r="D8" t="str">
            <v>Paramaz Avedisian Building</v>
          </cell>
        </row>
      </sheetData>
      <sheetData sheetId="3050">
        <row r="8">
          <cell r="D8" t="str">
            <v>Paramaz Avedisian Building</v>
          </cell>
        </row>
      </sheetData>
      <sheetData sheetId="3051">
        <row r="8">
          <cell r="D8" t="str">
            <v>Paramaz Avedisian Building</v>
          </cell>
        </row>
      </sheetData>
      <sheetData sheetId="3052">
        <row r="8">
          <cell r="D8" t="str">
            <v>Paramaz Avedisian Building</v>
          </cell>
        </row>
      </sheetData>
      <sheetData sheetId="3053">
        <row r="8">
          <cell r="D8" t="str">
            <v>Paramaz Avedisian Building</v>
          </cell>
        </row>
      </sheetData>
      <sheetData sheetId="3054">
        <row r="8">
          <cell r="D8" t="str">
            <v>Paramaz Avedisian Building</v>
          </cell>
        </row>
      </sheetData>
      <sheetData sheetId="3055">
        <row r="8">
          <cell r="D8" t="str">
            <v>Paramaz Avedisian Building</v>
          </cell>
        </row>
      </sheetData>
      <sheetData sheetId="3056">
        <row r="8">
          <cell r="D8" t="str">
            <v>Paramaz Avedisian Building</v>
          </cell>
        </row>
      </sheetData>
      <sheetData sheetId="3057">
        <row r="8">
          <cell r="D8" t="str">
            <v>Paramaz Avedisian Building</v>
          </cell>
        </row>
      </sheetData>
      <sheetData sheetId="3058">
        <row r="8">
          <cell r="D8" t="str">
            <v>Paramaz Avedisian Building</v>
          </cell>
        </row>
      </sheetData>
      <sheetData sheetId="3059">
        <row r="8">
          <cell r="D8" t="str">
            <v>Paramaz Avedisian Building</v>
          </cell>
        </row>
      </sheetData>
      <sheetData sheetId="3060">
        <row r="8">
          <cell r="D8" t="str">
            <v>Paramaz Avedisian Building</v>
          </cell>
        </row>
      </sheetData>
      <sheetData sheetId="3061">
        <row r="8">
          <cell r="D8" t="str">
            <v>Paramaz Avedisian Building</v>
          </cell>
        </row>
      </sheetData>
      <sheetData sheetId="3062">
        <row r="8">
          <cell r="D8" t="str">
            <v>Paramaz Avedisian Building</v>
          </cell>
        </row>
      </sheetData>
      <sheetData sheetId="3063">
        <row r="8">
          <cell r="D8" t="str">
            <v>Paramaz Avedisian Building</v>
          </cell>
        </row>
      </sheetData>
      <sheetData sheetId="3064">
        <row r="8">
          <cell r="D8" t="str">
            <v>Paramaz Avedisian Building</v>
          </cell>
        </row>
      </sheetData>
      <sheetData sheetId="3065">
        <row r="8">
          <cell r="D8" t="str">
            <v>Paramaz Avedisian Building</v>
          </cell>
        </row>
      </sheetData>
      <sheetData sheetId="3066">
        <row r="8">
          <cell r="D8" t="str">
            <v>Paramaz Avedisian Building</v>
          </cell>
        </row>
      </sheetData>
      <sheetData sheetId="3067">
        <row r="8">
          <cell r="D8" t="str">
            <v>Paramaz Avedisian Building</v>
          </cell>
        </row>
      </sheetData>
      <sheetData sheetId="3068">
        <row r="8">
          <cell r="D8" t="str">
            <v>Paramaz Avedisian Building</v>
          </cell>
        </row>
      </sheetData>
      <sheetData sheetId="3069">
        <row r="8">
          <cell r="D8" t="str">
            <v>Paramaz Avedisian Building</v>
          </cell>
        </row>
      </sheetData>
      <sheetData sheetId="3070">
        <row r="8">
          <cell r="D8" t="str">
            <v>Paramaz Avedisian Building</v>
          </cell>
        </row>
      </sheetData>
      <sheetData sheetId="3071">
        <row r="8">
          <cell r="D8" t="str">
            <v>Paramaz Avedisian Building</v>
          </cell>
        </row>
      </sheetData>
      <sheetData sheetId="3072">
        <row r="8">
          <cell r="D8" t="str">
            <v>Paramaz Avedisian Building</v>
          </cell>
        </row>
      </sheetData>
      <sheetData sheetId="3073">
        <row r="8">
          <cell r="D8" t="str">
            <v>Paramaz Avedisian Building</v>
          </cell>
        </row>
      </sheetData>
      <sheetData sheetId="3074">
        <row r="8">
          <cell r="D8" t="str">
            <v>Paramaz Avedisian Building</v>
          </cell>
        </row>
      </sheetData>
      <sheetData sheetId="3075">
        <row r="8">
          <cell r="D8" t="str">
            <v>Paramaz Avedisian Building</v>
          </cell>
        </row>
      </sheetData>
      <sheetData sheetId="3076">
        <row r="8">
          <cell r="D8" t="str">
            <v>Paramaz Avedisian Building</v>
          </cell>
        </row>
      </sheetData>
      <sheetData sheetId="3077">
        <row r="8">
          <cell r="D8" t="str">
            <v>Paramaz Avedisian Building</v>
          </cell>
        </row>
      </sheetData>
      <sheetData sheetId="3078">
        <row r="8">
          <cell r="D8" t="str">
            <v>Paramaz Avedisian Building</v>
          </cell>
        </row>
      </sheetData>
      <sheetData sheetId="3079">
        <row r="8">
          <cell r="D8" t="str">
            <v>Paramaz Avedisian Building</v>
          </cell>
        </row>
      </sheetData>
      <sheetData sheetId="3080">
        <row r="8">
          <cell r="D8" t="str">
            <v>Paramaz Avedisian Building</v>
          </cell>
        </row>
      </sheetData>
      <sheetData sheetId="3081">
        <row r="8">
          <cell r="D8" t="str">
            <v>Paramaz Avedisian Building</v>
          </cell>
        </row>
      </sheetData>
      <sheetData sheetId="3082">
        <row r="8">
          <cell r="D8" t="str">
            <v>Paramaz Avedisian Building</v>
          </cell>
        </row>
      </sheetData>
      <sheetData sheetId="3083">
        <row r="8">
          <cell r="D8" t="str">
            <v>Paramaz Avedisian Building</v>
          </cell>
        </row>
      </sheetData>
      <sheetData sheetId="3084">
        <row r="8">
          <cell r="D8" t="str">
            <v>Paramaz Avedisian Building</v>
          </cell>
        </row>
      </sheetData>
      <sheetData sheetId="3085">
        <row r="8">
          <cell r="D8" t="str">
            <v>Paramaz Avedisian Building</v>
          </cell>
        </row>
      </sheetData>
      <sheetData sheetId="3086">
        <row r="8">
          <cell r="D8" t="str">
            <v>Paramaz Avedisian Building</v>
          </cell>
        </row>
      </sheetData>
      <sheetData sheetId="3087">
        <row r="8">
          <cell r="D8" t="str">
            <v>Paramaz Avedisian Building</v>
          </cell>
        </row>
      </sheetData>
      <sheetData sheetId="3088">
        <row r="8">
          <cell r="D8" t="str">
            <v>Paramaz Avedisian Building</v>
          </cell>
        </row>
      </sheetData>
      <sheetData sheetId="3089">
        <row r="8">
          <cell r="D8" t="str">
            <v>Paramaz Avedisian Building</v>
          </cell>
        </row>
      </sheetData>
      <sheetData sheetId="3090">
        <row r="8">
          <cell r="D8" t="str">
            <v>Paramaz Avedisian Building</v>
          </cell>
        </row>
      </sheetData>
      <sheetData sheetId="3091">
        <row r="8">
          <cell r="D8" t="str">
            <v>Paramaz Avedisian Building</v>
          </cell>
        </row>
      </sheetData>
      <sheetData sheetId="3092">
        <row r="8">
          <cell r="D8" t="str">
            <v>Paramaz Avedisian Building</v>
          </cell>
        </row>
      </sheetData>
      <sheetData sheetId="3093">
        <row r="8">
          <cell r="D8" t="str">
            <v>Paramaz Avedisian Building</v>
          </cell>
        </row>
      </sheetData>
      <sheetData sheetId="3094">
        <row r="8">
          <cell r="D8" t="str">
            <v>Paramaz Avedisian Building</v>
          </cell>
        </row>
      </sheetData>
      <sheetData sheetId="3095">
        <row r="8">
          <cell r="D8" t="str">
            <v>Paramaz Avedisian Building</v>
          </cell>
        </row>
      </sheetData>
      <sheetData sheetId="3096">
        <row r="8">
          <cell r="D8" t="str">
            <v>Paramaz Avedisian Building</v>
          </cell>
        </row>
      </sheetData>
      <sheetData sheetId="3097">
        <row r="8">
          <cell r="D8" t="str">
            <v>Paramaz Avedisian Building</v>
          </cell>
        </row>
      </sheetData>
      <sheetData sheetId="3098">
        <row r="8">
          <cell r="D8" t="str">
            <v>Paramaz Avedisian Building</v>
          </cell>
        </row>
      </sheetData>
      <sheetData sheetId="3099">
        <row r="8">
          <cell r="D8" t="str">
            <v>Paramaz Avedisian Building</v>
          </cell>
        </row>
      </sheetData>
      <sheetData sheetId="3100">
        <row r="8">
          <cell r="D8" t="str">
            <v>Paramaz Avedisian Building</v>
          </cell>
        </row>
      </sheetData>
      <sheetData sheetId="3101">
        <row r="8">
          <cell r="D8" t="str">
            <v>Paramaz Avedisian Building</v>
          </cell>
        </row>
      </sheetData>
      <sheetData sheetId="3102">
        <row r="8">
          <cell r="D8" t="str">
            <v>Paramaz Avedisian Building</v>
          </cell>
        </row>
      </sheetData>
      <sheetData sheetId="3103">
        <row r="8">
          <cell r="D8" t="str">
            <v>Paramaz Avedisian Building</v>
          </cell>
        </row>
      </sheetData>
      <sheetData sheetId="3104">
        <row r="8">
          <cell r="D8" t="str">
            <v>Paramaz Avedisian Building</v>
          </cell>
        </row>
      </sheetData>
      <sheetData sheetId="3105">
        <row r="8">
          <cell r="D8" t="str">
            <v>Paramaz Avedisian Building</v>
          </cell>
        </row>
      </sheetData>
      <sheetData sheetId="3106">
        <row r="8">
          <cell r="D8" t="str">
            <v>Paramaz Avedisian Building</v>
          </cell>
        </row>
      </sheetData>
      <sheetData sheetId="3107">
        <row r="8">
          <cell r="D8" t="str">
            <v>Paramaz Avedisian Building</v>
          </cell>
        </row>
      </sheetData>
      <sheetData sheetId="3108">
        <row r="8">
          <cell r="D8" t="str">
            <v>Paramaz Avedisian Building</v>
          </cell>
        </row>
      </sheetData>
      <sheetData sheetId="3109">
        <row r="8">
          <cell r="D8" t="str">
            <v>Paramaz Avedisian Building</v>
          </cell>
        </row>
      </sheetData>
      <sheetData sheetId="3110">
        <row r="8">
          <cell r="D8" t="str">
            <v>Paramaz Avedisian Building</v>
          </cell>
        </row>
      </sheetData>
      <sheetData sheetId="3111">
        <row r="8">
          <cell r="D8" t="str">
            <v>Paramaz Avedisian Building</v>
          </cell>
        </row>
      </sheetData>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ow r="8">
          <cell r="D8" t="str">
            <v>Paramaz Avedisian Building</v>
          </cell>
        </row>
      </sheetData>
      <sheetData sheetId="3140">
        <row r="8">
          <cell r="D8" t="str">
            <v>Paramaz Avedisian Building</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sheetData sheetId="3160" refreshError="1"/>
      <sheetData sheetId="3161" refreshError="1"/>
      <sheetData sheetId="3162">
        <row r="8">
          <cell r="D8" t="str">
            <v>Paramaz Avedisian Building</v>
          </cell>
        </row>
      </sheetData>
      <sheetData sheetId="3163"/>
      <sheetData sheetId="3164"/>
      <sheetData sheetId="3165"/>
      <sheetData sheetId="3166">
        <row r="8">
          <cell r="D8" t="str">
            <v>Paramaz Avedisian Building</v>
          </cell>
        </row>
      </sheetData>
      <sheetData sheetId="3167">
        <row r="8">
          <cell r="D8" t="str">
            <v>Paramaz Avedisian Building</v>
          </cell>
        </row>
      </sheetData>
      <sheetData sheetId="3168">
        <row r="8">
          <cell r="D8" t="str">
            <v>Paramaz Avedisian Building</v>
          </cell>
        </row>
      </sheetData>
      <sheetData sheetId="3169">
        <row r="8">
          <cell r="D8" t="str">
            <v>Paramaz Avedisian Building</v>
          </cell>
        </row>
      </sheetData>
      <sheetData sheetId="3170">
        <row r="8">
          <cell r="D8" t="str">
            <v>Paramaz Avedisian Building</v>
          </cell>
        </row>
      </sheetData>
      <sheetData sheetId="3171">
        <row r="8">
          <cell r="D8" t="str">
            <v>Paramaz Avedisian Building</v>
          </cell>
        </row>
      </sheetData>
      <sheetData sheetId="3172">
        <row r="8">
          <cell r="D8" t="str">
            <v>Paramaz Avedisian Building</v>
          </cell>
        </row>
      </sheetData>
      <sheetData sheetId="3173">
        <row r="8">
          <cell r="D8" t="str">
            <v>Paramaz Avedisian Building</v>
          </cell>
        </row>
      </sheetData>
      <sheetData sheetId="3174">
        <row r="8">
          <cell r="D8" t="str">
            <v>Paramaz Avedisian Building</v>
          </cell>
        </row>
      </sheetData>
      <sheetData sheetId="3175">
        <row r="8">
          <cell r="D8" t="str">
            <v>Paramaz Avedisian Building</v>
          </cell>
        </row>
      </sheetData>
      <sheetData sheetId="3176">
        <row r="8">
          <cell r="D8" t="str">
            <v>Paramaz Avedisian Building</v>
          </cell>
        </row>
      </sheetData>
      <sheetData sheetId="3177">
        <row r="8">
          <cell r="D8" t="str">
            <v>Paramaz Avedisian Building</v>
          </cell>
        </row>
      </sheetData>
      <sheetData sheetId="3178">
        <row r="8">
          <cell r="D8" t="str">
            <v>Paramaz Avedisian Building</v>
          </cell>
        </row>
      </sheetData>
      <sheetData sheetId="3179">
        <row r="8">
          <cell r="D8" t="str">
            <v>Paramaz Avedisian Building</v>
          </cell>
        </row>
      </sheetData>
      <sheetData sheetId="3180">
        <row r="8">
          <cell r="D8" t="str">
            <v>Paramaz Avedisian Building</v>
          </cell>
        </row>
      </sheetData>
      <sheetData sheetId="3181">
        <row r="8">
          <cell r="D8" t="str">
            <v>Paramaz Avedisian Building</v>
          </cell>
        </row>
      </sheetData>
      <sheetData sheetId="3182" refreshError="1"/>
      <sheetData sheetId="3183" refreshError="1"/>
      <sheetData sheetId="3184">
        <row r="8">
          <cell r="D8" t="str">
            <v>Paramaz Avedisian Building</v>
          </cell>
        </row>
      </sheetData>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sheetData sheetId="3206"/>
      <sheetData sheetId="3207" refreshError="1"/>
      <sheetData sheetId="3208" refreshError="1"/>
      <sheetData sheetId="3209" refreshError="1"/>
      <sheetData sheetId="3210" refreshError="1"/>
      <sheetData sheetId="3211" refreshError="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row r="8">
          <cell r="D8" t="str">
            <v>Paramaz Avedisian Building</v>
          </cell>
        </row>
      </sheetData>
      <sheetData sheetId="3333">
        <row r="8">
          <cell r="D8" t="str">
            <v>Paramaz Avedisian Building</v>
          </cell>
        </row>
      </sheetData>
      <sheetData sheetId="3334">
        <row r="8">
          <cell r="D8" t="str">
            <v>Paramaz Avedisian Building</v>
          </cell>
        </row>
      </sheetData>
      <sheetData sheetId="3335">
        <row r="8">
          <cell r="D8" t="str">
            <v>Paramaz Avedisian Building</v>
          </cell>
        </row>
      </sheetData>
      <sheetData sheetId="3336">
        <row r="8">
          <cell r="D8" t="str">
            <v>Paramaz Avedisian Building</v>
          </cell>
        </row>
      </sheetData>
      <sheetData sheetId="3337">
        <row r="8">
          <cell r="D8" t="str">
            <v>Paramaz Avedisian Building</v>
          </cell>
        </row>
      </sheetData>
      <sheetData sheetId="3338">
        <row r="8">
          <cell r="D8" t="str">
            <v>Paramaz Avedisian Building</v>
          </cell>
        </row>
      </sheetData>
      <sheetData sheetId="3339">
        <row r="8">
          <cell r="D8" t="str">
            <v>Paramaz Avedisian Building</v>
          </cell>
        </row>
      </sheetData>
      <sheetData sheetId="3340">
        <row r="8">
          <cell r="D8" t="str">
            <v>Paramaz Avedisian Building</v>
          </cell>
        </row>
      </sheetData>
      <sheetData sheetId="3341">
        <row r="8">
          <cell r="D8" t="str">
            <v>Paramaz Avedisian Building</v>
          </cell>
        </row>
      </sheetData>
      <sheetData sheetId="3342">
        <row r="8">
          <cell r="D8" t="str">
            <v>Paramaz Avedisian Building</v>
          </cell>
        </row>
      </sheetData>
      <sheetData sheetId="3343">
        <row r="8">
          <cell r="D8" t="str">
            <v>Paramaz Avedisian Building</v>
          </cell>
        </row>
      </sheetData>
      <sheetData sheetId="3344">
        <row r="8">
          <cell r="D8" t="str">
            <v>Paramaz Avedisian Building</v>
          </cell>
        </row>
      </sheetData>
      <sheetData sheetId="3345">
        <row r="8">
          <cell r="D8" t="str">
            <v>Paramaz Avedisian Building</v>
          </cell>
        </row>
      </sheetData>
      <sheetData sheetId="3346">
        <row r="8">
          <cell r="D8" t="str">
            <v>Paramaz Avedisian Building</v>
          </cell>
        </row>
      </sheetData>
      <sheetData sheetId="3347">
        <row r="8">
          <cell r="D8" t="str">
            <v>Paramaz Avedisian Building</v>
          </cell>
        </row>
      </sheetData>
      <sheetData sheetId="3348">
        <row r="8">
          <cell r="D8" t="str">
            <v>Paramaz Avedisian Building</v>
          </cell>
        </row>
      </sheetData>
      <sheetData sheetId="3349">
        <row r="8">
          <cell r="D8" t="str">
            <v>Paramaz Avedisian Building</v>
          </cell>
        </row>
      </sheetData>
      <sheetData sheetId="3350"/>
      <sheetData sheetId="3351"/>
      <sheetData sheetId="3352"/>
      <sheetData sheetId="3353"/>
      <sheetData sheetId="3354"/>
      <sheetData sheetId="3355"/>
      <sheetData sheetId="3356"/>
      <sheetData sheetId="3357"/>
      <sheetData sheetId="3358">
        <row r="8">
          <cell r="D8" t="str">
            <v>Paramaz Avedisian Building</v>
          </cell>
        </row>
      </sheetData>
      <sheetData sheetId="3359">
        <row r="8">
          <cell r="D8" t="str">
            <v>Paramaz Avedisian Building</v>
          </cell>
        </row>
      </sheetData>
      <sheetData sheetId="3360">
        <row r="8">
          <cell r="D8" t="str">
            <v>Paramaz Avedisian Building</v>
          </cell>
        </row>
      </sheetData>
      <sheetData sheetId="3361">
        <row r="8">
          <cell r="D8" t="str">
            <v>Paramaz Avedisian Building</v>
          </cell>
        </row>
      </sheetData>
      <sheetData sheetId="3362"/>
      <sheetData sheetId="3363"/>
      <sheetData sheetId="3364"/>
      <sheetData sheetId="3365"/>
      <sheetData sheetId="3366"/>
      <sheetData sheetId="3367"/>
      <sheetData sheetId="3368"/>
      <sheetData sheetId="3369" refreshError="1"/>
      <sheetData sheetId="3370" refreshError="1"/>
      <sheetData sheetId="3371" refreshError="1"/>
      <sheetData sheetId="3372" refreshError="1"/>
      <sheetData sheetId="3373" refreshError="1"/>
      <sheetData sheetId="3374" refreshError="1"/>
      <sheetData sheetId="3375"/>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sheetData sheetId="3391"/>
      <sheetData sheetId="3392"/>
      <sheetData sheetId="3393"/>
      <sheetData sheetId="3394"/>
      <sheetData sheetId="3395"/>
      <sheetData sheetId="3396"/>
      <sheetData sheetId="3397">
        <row r="8">
          <cell r="D8" t="str">
            <v>Paramaz Avedisian Building</v>
          </cell>
        </row>
      </sheetData>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row r="8">
          <cell r="D8" t="str">
            <v>Paramaz Avedisian Building</v>
          </cell>
        </row>
      </sheetData>
      <sheetData sheetId="3417"/>
      <sheetData sheetId="3418">
        <row r="8">
          <cell r="D8" t="str">
            <v>Paramaz Avedisian Building</v>
          </cell>
        </row>
      </sheetData>
      <sheetData sheetId="3419">
        <row r="8">
          <cell r="D8" t="str">
            <v>Paramaz Avedisian Building</v>
          </cell>
        </row>
      </sheetData>
      <sheetData sheetId="3420">
        <row r="8">
          <cell r="D8" t="str">
            <v>Paramaz Avedisian Building</v>
          </cell>
        </row>
      </sheetData>
      <sheetData sheetId="3421">
        <row r="8">
          <cell r="D8" t="str">
            <v>Paramaz Avedisian Building</v>
          </cell>
        </row>
      </sheetData>
      <sheetData sheetId="3422">
        <row r="8">
          <cell r="D8" t="str">
            <v>Paramaz Avedisian Building</v>
          </cell>
        </row>
      </sheetData>
      <sheetData sheetId="3423">
        <row r="8">
          <cell r="D8" t="str">
            <v>Paramaz Avedisian Building</v>
          </cell>
        </row>
      </sheetData>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row r="8">
          <cell r="D8" t="str">
            <v>Paramaz Avedisian Building</v>
          </cell>
        </row>
      </sheetData>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row r="8">
          <cell r="D8" t="str">
            <v>Paramaz Avedisian Building</v>
          </cell>
        </row>
      </sheetData>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row r="8">
          <cell r="D8" t="str">
            <v>Paramaz Avedisian Building</v>
          </cell>
        </row>
      </sheetData>
      <sheetData sheetId="3653"/>
      <sheetData sheetId="3654">
        <row r="8">
          <cell r="D8" t="str">
            <v>Paramaz Avedisian Building</v>
          </cell>
        </row>
      </sheetData>
      <sheetData sheetId="3655">
        <row r="8">
          <cell r="D8" t="str">
            <v>Paramaz Avedisian Building</v>
          </cell>
        </row>
      </sheetData>
      <sheetData sheetId="3656">
        <row r="8">
          <cell r="D8" t="str">
            <v>Paramaz Avedisian Building</v>
          </cell>
        </row>
      </sheetData>
      <sheetData sheetId="3657">
        <row r="8">
          <cell r="D8" t="str">
            <v>Paramaz Avedisian Building</v>
          </cell>
        </row>
      </sheetData>
      <sheetData sheetId="3658">
        <row r="8">
          <cell r="D8" t="str">
            <v>Paramaz Avedisian Building</v>
          </cell>
        </row>
      </sheetData>
      <sheetData sheetId="3659">
        <row r="8">
          <cell r="D8" t="str">
            <v>Paramaz Avedisian Building</v>
          </cell>
        </row>
      </sheetData>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row r="8">
          <cell r="D8" t="str">
            <v>Paramaz Avedisian Building</v>
          </cell>
        </row>
      </sheetData>
      <sheetData sheetId="3741">
        <row r="8">
          <cell r="D8" t="str">
            <v>Paramaz Avedisian Building</v>
          </cell>
        </row>
      </sheetData>
      <sheetData sheetId="3742">
        <row r="8">
          <cell r="D8" t="str">
            <v>Paramaz Avedisian Building</v>
          </cell>
        </row>
      </sheetData>
      <sheetData sheetId="3743">
        <row r="8">
          <cell r="D8" t="str">
            <v>Paramaz Avedisian Building</v>
          </cell>
        </row>
      </sheetData>
      <sheetData sheetId="3744">
        <row r="8">
          <cell r="D8" t="str">
            <v>Paramaz Avedisian Building</v>
          </cell>
        </row>
      </sheetData>
      <sheetData sheetId="3745"/>
      <sheetData sheetId="3746"/>
      <sheetData sheetId="3747"/>
      <sheetData sheetId="3748"/>
      <sheetData sheetId="3749"/>
      <sheetData sheetId="3750"/>
      <sheetData sheetId="3751"/>
      <sheetData sheetId="3752"/>
      <sheetData sheetId="3753"/>
      <sheetData sheetId="3754">
        <row r="8">
          <cell r="D8" t="str">
            <v>Paramaz Avedisian Building</v>
          </cell>
        </row>
      </sheetData>
      <sheetData sheetId="3755"/>
      <sheetData sheetId="3756"/>
      <sheetData sheetId="3757">
        <row r="8">
          <cell r="D8" t="str">
            <v>Paramaz Avedisian Building</v>
          </cell>
        </row>
      </sheetData>
      <sheetData sheetId="3758"/>
      <sheetData sheetId="3759"/>
      <sheetData sheetId="3760">
        <row r="8">
          <cell r="D8" t="str">
            <v>Paramaz Avedisian Building</v>
          </cell>
        </row>
      </sheetData>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row r="8">
          <cell r="D8" t="str">
            <v>Paramaz Avedisian Building</v>
          </cell>
        </row>
      </sheetData>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sheetData sheetId="3906" refreshError="1"/>
      <sheetData sheetId="3907" refreshError="1"/>
      <sheetData sheetId="3908" refreshError="1"/>
      <sheetData sheetId="3909" refreshError="1"/>
      <sheetData sheetId="3910">
        <row r="8">
          <cell r="D8" t="str">
            <v>Paramaz Avedisian Building</v>
          </cell>
        </row>
      </sheetData>
      <sheetData sheetId="3911">
        <row r="8">
          <cell r="D8" t="str">
            <v>Paramaz Avedisian Building</v>
          </cell>
        </row>
      </sheetData>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kblatt"/>
      <sheetName val="E1"/>
      <sheetName val="E2"/>
      <sheetName val="E3"/>
      <sheetName val="E4"/>
      <sheetName val="E5"/>
      <sheetName val="E6"/>
      <sheetName val="E7"/>
      <sheetName val="E8"/>
      <sheetName val="E9"/>
      <sheetName val="F1"/>
      <sheetName val="F2"/>
      <sheetName val="F5"/>
      <sheetName val="F6"/>
      <sheetName val="F7"/>
      <sheetName val="F8"/>
      <sheetName val="Equ_List_Tisco_2003-03-28"/>
      <sheetName val="1-Pop Proj"/>
      <sheetName val="tb"/>
      <sheetName val="bs BP 04 SA"/>
      <sheetName val="REVENUES &amp; BS"/>
      <sheetName val="Cul_detail"/>
      <sheetName val="Liste"/>
      <sheetName val="RAJU ASSO"/>
      <sheetName val="1-Pop_Proj"/>
      <sheetName val="bs_BP_04_SA"/>
      <sheetName val="REVENUES_&amp;_BS"/>
      <sheetName val="RAJU_ASSO"/>
      <sheetName val="1-Pop_Proj1"/>
      <sheetName val="bs_BP_04_SA1"/>
      <sheetName val="REVENUES_&amp;_BS1"/>
      <sheetName val="RAJU_ASSO1"/>
      <sheetName val="TPL"/>
      <sheetName val="RANGE"/>
      <sheetName val="#REF!"/>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sheetName val="INPUT"/>
      <sheetName val="DIR USED ITEMS"/>
      <sheetName val="paste"/>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extra"/>
      <sheetName val="Rate Ana"/>
      <sheetName val="BOQ"/>
      <sheetName val="FORM-W3"/>
      <sheetName val="1-Pop Proj"/>
    </sheetNames>
    <sheetDataSet>
      <sheetData sheetId="0"/>
      <sheetData sheetId="1"/>
      <sheetData sheetId="2"/>
      <sheetData sheetId="3"/>
      <sheetData sheetId="4" refreshError="1">
        <row r="3">
          <cell r="C3" t="str">
            <v>CHAPTER-1</v>
          </cell>
        </row>
        <row r="4">
          <cell r="C4" t="str">
            <v>CARRIAGE OF MATERIALS</v>
          </cell>
        </row>
        <row r="5">
          <cell r="B5" t="str">
            <v>1.1</v>
          </cell>
          <cell r="C5" t="str">
            <v>Loading and unloading of stone boulder / stone aggregates / sand / kanker / moorum. (Placing tipper at loading point, loading with front end loader, dumping, turning for return trip, excluding time for haulage and return trip)</v>
          </cell>
          <cell r="D5" t="str">
            <v>cum</v>
          </cell>
          <cell r="E5">
            <v>65</v>
          </cell>
        </row>
        <row r="6">
          <cell r="B6" t="str">
            <v>1.2</v>
          </cell>
          <cell r="C6" t="str">
            <v>Loading and Unloading of Boulders by Manual Means</v>
          </cell>
          <cell r="D6" t="str">
            <v>cum</v>
          </cell>
          <cell r="E6">
            <v>58</v>
          </cell>
        </row>
        <row r="7">
          <cell r="B7" t="str">
            <v>1.3</v>
          </cell>
          <cell r="C7" t="str">
            <v>Loading and Unloading of Cement or Steel by Manual Means and stacking.</v>
          </cell>
          <cell r="D7" t="str">
            <v>tonne</v>
          </cell>
          <cell r="E7">
            <v>80</v>
          </cell>
        </row>
        <row r="8">
          <cell r="B8" t="str">
            <v>1.4</v>
          </cell>
          <cell r="C8" t="str">
            <v>Cost of Haulage Excluding Loading and Unloading</v>
          </cell>
        </row>
        <row r="9">
          <cell r="B9" t="str">
            <v>(i)</v>
          </cell>
          <cell r="C9" t="str">
            <v>Surfaced Road</v>
          </cell>
          <cell r="D9" t="str">
            <v>tonne.km</v>
          </cell>
          <cell r="E9">
            <v>2.1</v>
          </cell>
        </row>
        <row r="10">
          <cell r="B10" t="str">
            <v>(ii)</v>
          </cell>
          <cell r="C10" t="str">
            <v>Unsurfaced Gravelled Road</v>
          </cell>
          <cell r="D10" t="str">
            <v>tonne.km</v>
          </cell>
          <cell r="E10">
            <v>2.5</v>
          </cell>
        </row>
        <row r="11">
          <cell r="B11" t="str">
            <v>(iii)</v>
          </cell>
          <cell r="C11" t="str">
            <v>Katcha Track and Track in river bed / nallah bed and choe bed.</v>
          </cell>
          <cell r="D11" t="str">
            <v>tonne.km</v>
          </cell>
          <cell r="E11">
            <v>5</v>
          </cell>
        </row>
        <row r="12">
          <cell r="B12" t="str">
            <v>1.5</v>
          </cell>
          <cell r="C12" t="str">
            <v>Hand Broken Stone Aggregates 63 mm nominal size (Supply of quarried stone, hand breaking into coarse aggregate 63 mm nominal size (passing 80 mm and retained on 50 mm sieve) and stacking as directed)</v>
          </cell>
          <cell r="D12" t="str">
            <v>cum</v>
          </cell>
          <cell r="E12">
            <v>457</v>
          </cell>
        </row>
        <row r="13">
          <cell r="B13" t="str">
            <v>1.6</v>
          </cell>
          <cell r="C13" t="str">
            <v>Crushing of stone aggregates 13.2 mm nominal size. (Crushing of stone boulders of 150 mm size in an integrated stone crushing unit of 200 tonnes per hour capacity comprising of primary and secondary crushing units, belt conveyor and vibrating screens to o</v>
          </cell>
          <cell r="D13" t="str">
            <v>cum</v>
          </cell>
          <cell r="E13">
            <v>536</v>
          </cell>
        </row>
        <row r="14">
          <cell r="B14" t="str">
            <v>1.7</v>
          </cell>
          <cell r="C14" t="str">
            <v>Crushing of stone aggregates 20 mm nominal size (Crushing of stone boulders of 150 mm size in an integrated stone crushing unit of 200 tonnes per hour capacity comprising of primary and secondary crushing units, belt conveyor and vibrating screens to obta</v>
          </cell>
          <cell r="D14" t="str">
            <v>cum</v>
          </cell>
          <cell r="E14">
            <v>455</v>
          </cell>
        </row>
        <row r="15">
          <cell r="B15" t="str">
            <v>1.8</v>
          </cell>
          <cell r="C15" t="str">
            <v>Crushing of stone aggregates 40 mm nominal size (Crushing of stone boulders of 150 mm size in an integrated stone crushing unit of 200 tonnes per hour capacity comprising of primary and secondary crushing units, belt conveyor and vibrating screens to obta</v>
          </cell>
          <cell r="D15" t="str">
            <v>cum</v>
          </cell>
          <cell r="E15">
            <v>384</v>
          </cell>
        </row>
        <row r="16">
          <cell r="C16" t="str">
            <v>CHAPTER-2</v>
          </cell>
        </row>
        <row r="17">
          <cell r="C17" t="str">
            <v>SITE CLEARANCE</v>
          </cell>
        </row>
        <row r="18">
          <cell r="B18" t="str">
            <v>2.1</v>
          </cell>
          <cell r="C18" t="str">
            <v>Cutting of Trees, including Cutting of Trunks, Branches and Removal (Cutting of trees, including cutting of trunks, branches and removal of stumps, roots, stacking of serviceable material with all lifts and up to a lead of 1000 mtrs and earth filling in t</v>
          </cell>
        </row>
        <row r="19">
          <cell r="A19" t="str">
            <v>A-2-1</v>
          </cell>
          <cell r="B19" t="str">
            <v xml:space="preserve">(i)     </v>
          </cell>
          <cell r="C19" t="str">
            <v>Girth from 300 mm to 600 mm</v>
          </cell>
          <cell r="D19" t="str">
            <v>each</v>
          </cell>
          <cell r="E19">
            <v>102</v>
          </cell>
        </row>
        <row r="20">
          <cell r="A20" t="str">
            <v>A-2-2</v>
          </cell>
          <cell r="B20" t="str">
            <v>(ii)</v>
          </cell>
          <cell r="C20" t="str">
            <v>Girth from 600 mm to 900 mm</v>
          </cell>
          <cell r="D20" t="str">
            <v>each</v>
          </cell>
          <cell r="E20">
            <v>207</v>
          </cell>
        </row>
        <row r="21">
          <cell r="A21" t="str">
            <v>A-2-3</v>
          </cell>
          <cell r="B21" t="str">
            <v xml:space="preserve">(iii)   </v>
          </cell>
          <cell r="C21" t="str">
            <v>Girth from 900 mm to 1800 mm</v>
          </cell>
          <cell r="D21" t="str">
            <v>each</v>
          </cell>
          <cell r="E21">
            <v>366</v>
          </cell>
        </row>
        <row r="22">
          <cell r="A22" t="str">
            <v>A-2-4</v>
          </cell>
          <cell r="B22" t="str">
            <v xml:space="preserve">(iv)  </v>
          </cell>
          <cell r="C22" t="str">
            <v xml:space="preserve"> Girth above 1800 mm </v>
          </cell>
          <cell r="D22" t="str">
            <v>each</v>
          </cell>
          <cell r="E22">
            <v>662</v>
          </cell>
        </row>
        <row r="23">
          <cell r="B23" t="str">
            <v>2.2</v>
          </cell>
          <cell r="C23" t="str">
            <v xml:space="preserve">Clearing Grass and Removal of Rubbish </v>
          </cell>
          <cell r="D23" t="str">
            <v>hectare</v>
          </cell>
          <cell r="E23">
            <v>5643</v>
          </cell>
        </row>
        <row r="24">
          <cell r="B24" t="str">
            <v>2.3</v>
          </cell>
          <cell r="C24" t="str">
            <v>Clearing and Grubbing Road Land .(Clearing and grubbing road land including uprooting rank vegetation, grass, bushes, shrubs, saplings and trees girth up to 300 mm, removal of stumps of trees cut earlier and disposal of unserviceable materials and stackin</v>
          </cell>
        </row>
        <row r="25">
          <cell r="B25" t="str">
            <v xml:space="preserve">(i)     </v>
          </cell>
          <cell r="C25" t="str">
            <v xml:space="preserve"> By Manual Means:-</v>
          </cell>
        </row>
        <row r="26">
          <cell r="B26" t="str">
            <v>A</v>
          </cell>
          <cell r="C26" t="str">
            <v>In area of light jungle</v>
          </cell>
          <cell r="D26" t="str">
            <v>hectare</v>
          </cell>
          <cell r="E26">
            <v>17279</v>
          </cell>
        </row>
        <row r="27">
          <cell r="B27" t="str">
            <v>B</v>
          </cell>
          <cell r="C27" t="str">
            <v>In area of thorny jungle</v>
          </cell>
          <cell r="D27" t="str">
            <v>hectare</v>
          </cell>
          <cell r="E27">
            <v>23272</v>
          </cell>
        </row>
        <row r="28">
          <cell r="B28" t="str">
            <v>(ii)</v>
          </cell>
          <cell r="C28" t="str">
            <v>By Mechanical Means</v>
          </cell>
        </row>
        <row r="29">
          <cell r="A29" t="str">
            <v>A1</v>
          </cell>
          <cell r="B29" t="str">
            <v>A</v>
          </cell>
          <cell r="C29" t="str">
            <v>In area of light jungle</v>
          </cell>
          <cell r="D29" t="str">
            <v>hectare</v>
          </cell>
          <cell r="E29">
            <v>36719</v>
          </cell>
        </row>
        <row r="30">
          <cell r="B30" t="str">
            <v>B</v>
          </cell>
          <cell r="C30" t="str">
            <v>In area of thorny jungle</v>
          </cell>
          <cell r="D30" t="str">
            <v>hectare</v>
          </cell>
          <cell r="E30">
            <v>44303</v>
          </cell>
        </row>
        <row r="31">
          <cell r="B31" t="str">
            <v>2.4</v>
          </cell>
          <cell r="C31" t="str">
            <v>Dismantling of Structures (Dismantling of existing structures like culverts, bridges, retaining walls and other structure comprising of masonry, cement concrete, wood work, steel work, including T&amp;P and scaffolding wherever necessary, sorting the dismantl</v>
          </cell>
        </row>
        <row r="32">
          <cell r="B32" t="str">
            <v xml:space="preserve">(i)     </v>
          </cell>
          <cell r="C32" t="str">
            <v xml:space="preserve"> Lime /Cement Concrete</v>
          </cell>
        </row>
        <row r="33">
          <cell r="B33" t="str">
            <v>I</v>
          </cell>
          <cell r="C33" t="str">
            <v>By Manual Means</v>
          </cell>
        </row>
        <row r="34">
          <cell r="B34" t="str">
            <v>A</v>
          </cell>
          <cell r="C34" t="str">
            <v xml:space="preserve">Lime Concrete, cement concrete grade M-10 and below </v>
          </cell>
          <cell r="D34" t="str">
            <v>cum</v>
          </cell>
          <cell r="E34">
            <v>166</v>
          </cell>
        </row>
        <row r="35">
          <cell r="B35" t="str">
            <v>B</v>
          </cell>
          <cell r="C35" t="str">
            <v>Cement Concrete Grade M-15 &amp; M-20</v>
          </cell>
          <cell r="D35" t="str">
            <v>cum</v>
          </cell>
          <cell r="E35">
            <v>189</v>
          </cell>
        </row>
        <row r="36">
          <cell r="A36" t="str">
            <v>A7</v>
          </cell>
          <cell r="B36" t="str">
            <v>C</v>
          </cell>
          <cell r="C36" t="str">
            <v>Prestressed / Reinforced cement concrete grade M-20 &amp; above</v>
          </cell>
          <cell r="D36" t="str">
            <v>cum</v>
          </cell>
          <cell r="E36">
            <v>423</v>
          </cell>
        </row>
        <row r="37">
          <cell r="B37" t="str">
            <v>II</v>
          </cell>
          <cell r="C37" t="str">
            <v xml:space="preserve">By Mechanical Means for items No. 202( b)   &amp; ( c)   </v>
          </cell>
        </row>
        <row r="38">
          <cell r="A38" t="str">
            <v>A4</v>
          </cell>
          <cell r="B38" t="str">
            <v>A</v>
          </cell>
          <cell r="C38" t="str">
            <v>Cement Concrete Grade M-15 &amp; M-20</v>
          </cell>
          <cell r="D38" t="str">
            <v>cum</v>
          </cell>
          <cell r="E38">
            <v>288</v>
          </cell>
        </row>
        <row r="39">
          <cell r="B39" t="str">
            <v>B</v>
          </cell>
          <cell r="C39" t="str">
            <v>Prestressed / Reinforced cement concrete grade M-20 &amp; above</v>
          </cell>
          <cell r="D39" t="str">
            <v>cum</v>
          </cell>
          <cell r="E39">
            <v>442</v>
          </cell>
        </row>
        <row r="40">
          <cell r="B40" t="str">
            <v>(ii)</v>
          </cell>
          <cell r="C40" t="str">
            <v>Dismantling Brick / Tile work</v>
          </cell>
        </row>
        <row r="41">
          <cell r="B41" t="str">
            <v>A</v>
          </cell>
          <cell r="C41" t="str">
            <v>In lime mortar</v>
          </cell>
          <cell r="D41" t="str">
            <v>cum</v>
          </cell>
          <cell r="E41">
            <v>121</v>
          </cell>
        </row>
        <row r="42">
          <cell r="B42" t="str">
            <v>B</v>
          </cell>
          <cell r="C42" t="str">
            <v>In cement mortar</v>
          </cell>
          <cell r="D42" t="str">
            <v>cum</v>
          </cell>
          <cell r="E42">
            <v>143</v>
          </cell>
        </row>
        <row r="43">
          <cell r="B43" t="str">
            <v>C</v>
          </cell>
          <cell r="C43" t="str">
            <v>In mud mortar</v>
          </cell>
          <cell r="D43" t="str">
            <v>cum</v>
          </cell>
          <cell r="E43">
            <v>112</v>
          </cell>
        </row>
        <row r="44">
          <cell r="A44" t="str">
            <v>A5</v>
          </cell>
          <cell r="B44" t="str">
            <v>D</v>
          </cell>
          <cell r="C44" t="str">
            <v>Dry brick pitching or brick soling</v>
          </cell>
          <cell r="D44" t="str">
            <v>cum</v>
          </cell>
          <cell r="E44">
            <v>107</v>
          </cell>
        </row>
        <row r="45">
          <cell r="B45" t="str">
            <v>(iii)</v>
          </cell>
          <cell r="C45" t="str">
            <v>Dismantling Stone Masonry</v>
          </cell>
        </row>
        <row r="46">
          <cell r="B46" t="str">
            <v>A</v>
          </cell>
          <cell r="C46" t="str">
            <v>Rubble stone masonry in lime mortar</v>
          </cell>
          <cell r="D46" t="str">
            <v>cum</v>
          </cell>
          <cell r="E46">
            <v>130</v>
          </cell>
        </row>
        <row r="47">
          <cell r="B47" t="str">
            <v>B</v>
          </cell>
          <cell r="C47" t="str">
            <v>Rubble stone masonry in cement mortar.</v>
          </cell>
          <cell r="D47" t="str">
            <v>cum</v>
          </cell>
          <cell r="E47">
            <v>143</v>
          </cell>
        </row>
        <row r="48">
          <cell r="B48" t="str">
            <v>C</v>
          </cell>
          <cell r="C48" t="str">
            <v>Rubble Stone Masonry in mud mortar.</v>
          </cell>
          <cell r="D48" t="str">
            <v>cum</v>
          </cell>
          <cell r="E48">
            <v>121</v>
          </cell>
        </row>
        <row r="49">
          <cell r="B49" t="str">
            <v>D</v>
          </cell>
          <cell r="C49" t="str">
            <v>Dry rubble masonry</v>
          </cell>
          <cell r="D49" t="str">
            <v>cum</v>
          </cell>
          <cell r="E49">
            <v>116</v>
          </cell>
        </row>
        <row r="50">
          <cell r="A50" t="str">
            <v>A6</v>
          </cell>
          <cell r="B50" t="str">
            <v>E</v>
          </cell>
          <cell r="C50" t="str">
            <v>Dismantling stone pitching/ dry stone spalls.</v>
          </cell>
          <cell r="D50" t="str">
            <v>cum</v>
          </cell>
          <cell r="E50">
            <v>112</v>
          </cell>
        </row>
        <row r="51">
          <cell r="B51" t="str">
            <v>F</v>
          </cell>
          <cell r="C51" t="str">
            <v>Dismantling boulders laid in wire crates including opening of crates and stacking dismantled materials.</v>
          </cell>
          <cell r="D51" t="str">
            <v>cum</v>
          </cell>
          <cell r="E51">
            <v>121</v>
          </cell>
        </row>
        <row r="52">
          <cell r="B52" t="str">
            <v>(iv)</v>
          </cell>
          <cell r="C52" t="str">
            <v xml:space="preserve"> Wood work wrought framed and fixed in frames of trusses upto a height of 5 m above plinth level</v>
          </cell>
          <cell r="D52" t="str">
            <v>cum</v>
          </cell>
          <cell r="E52">
            <v>228</v>
          </cell>
        </row>
        <row r="53">
          <cell r="B53" t="str">
            <v>(v)</v>
          </cell>
          <cell r="C53" t="str">
            <v>Steel work in all types of sections upto a height of 5 m above plinth level excluding cutting of rivet.</v>
          </cell>
        </row>
        <row r="54">
          <cell r="B54" t="str">
            <v>A</v>
          </cell>
          <cell r="C54" t="str">
            <v>Including dismembering</v>
          </cell>
          <cell r="D54" t="str">
            <v>tonne</v>
          </cell>
          <cell r="E54">
            <v>507</v>
          </cell>
        </row>
        <row r="55">
          <cell r="B55" t="str">
            <v>B</v>
          </cell>
          <cell r="C55" t="str">
            <v>Excluding dismembering.</v>
          </cell>
          <cell r="D55" t="str">
            <v>tonne</v>
          </cell>
          <cell r="E55">
            <v>388</v>
          </cell>
        </row>
        <row r="56">
          <cell r="B56" t="str">
            <v>C</v>
          </cell>
          <cell r="C56" t="str">
            <v>Extra over item No( V ) A and( V ) B for cutting rivets.</v>
          </cell>
          <cell r="D56" t="str">
            <v>tonne</v>
          </cell>
          <cell r="E56">
            <v>3</v>
          </cell>
        </row>
        <row r="57">
          <cell r="B57" t="str">
            <v>(vi)</v>
          </cell>
          <cell r="C57" t="str">
            <v>Scraping of bricks dismantled from brick work including stacking.</v>
          </cell>
        </row>
        <row r="58">
          <cell r="B58" t="str">
            <v>A</v>
          </cell>
          <cell r="C58" t="str">
            <v xml:space="preserve">In lime/Cement mortar </v>
          </cell>
          <cell r="D58" t="str">
            <v>1000 numbers</v>
          </cell>
          <cell r="E58">
            <v>395</v>
          </cell>
        </row>
        <row r="59">
          <cell r="B59" t="str">
            <v>B</v>
          </cell>
          <cell r="C59" t="str">
            <v>In mud mortar</v>
          </cell>
          <cell r="D59" t="str">
            <v>1000 numbers</v>
          </cell>
          <cell r="E59">
            <v>141</v>
          </cell>
        </row>
        <row r="60">
          <cell r="B60" t="str">
            <v>(vii)</v>
          </cell>
          <cell r="C60" t="str">
            <v>Scraping of Stone from dismantled stone masonry</v>
          </cell>
        </row>
        <row r="61">
          <cell r="B61" t="str">
            <v>A</v>
          </cell>
          <cell r="C61" t="str">
            <v>In cement and lime mortar</v>
          </cell>
          <cell r="D61" t="str">
            <v>cum</v>
          </cell>
          <cell r="E61">
            <v>159</v>
          </cell>
        </row>
        <row r="62">
          <cell r="B62" t="str">
            <v>B</v>
          </cell>
          <cell r="C62" t="str">
            <v>In Mud mortar</v>
          </cell>
          <cell r="D62" t="str">
            <v>cum</v>
          </cell>
          <cell r="E62">
            <v>34</v>
          </cell>
        </row>
        <row r="63">
          <cell r="B63" t="str">
            <v>(viii)</v>
          </cell>
          <cell r="C63" t="str">
            <v xml:space="preserve">Scarping plaster in lime or cement mortar from brick/ stone masonry </v>
          </cell>
          <cell r="D63" t="str">
            <v>sqm</v>
          </cell>
          <cell r="E63">
            <v>6</v>
          </cell>
        </row>
        <row r="64">
          <cell r="B64" t="str">
            <v>(ix)</v>
          </cell>
          <cell r="C64" t="str">
            <v>Removing all type of hume pipes and stacking within a lead of 1000 metres including earthwork and dismantling of masonry works.</v>
          </cell>
        </row>
        <row r="65">
          <cell r="A65" t="str">
            <v>A-8-1</v>
          </cell>
          <cell r="B65" t="str">
            <v>A</v>
          </cell>
          <cell r="C65" t="str">
            <v>Up to 600 mm dia</v>
          </cell>
          <cell r="D65" t="str">
            <v>metre</v>
          </cell>
          <cell r="E65">
            <v>59</v>
          </cell>
        </row>
        <row r="66">
          <cell r="A66" t="str">
            <v>A-8-2</v>
          </cell>
          <cell r="B66" t="str">
            <v>B</v>
          </cell>
          <cell r="C66" t="str">
            <v>Above 600 mm to 900 mm dia</v>
          </cell>
          <cell r="D66" t="str">
            <v>metre</v>
          </cell>
          <cell r="E66">
            <v>79</v>
          </cell>
        </row>
        <row r="67">
          <cell r="A67" t="str">
            <v>A-8-3</v>
          </cell>
          <cell r="B67" t="str">
            <v>C</v>
          </cell>
          <cell r="C67" t="str">
            <v>Above 900 mm</v>
          </cell>
          <cell r="D67" t="str">
            <v>metre</v>
          </cell>
          <cell r="E67">
            <v>136</v>
          </cell>
        </row>
        <row r="68">
          <cell r="B68" t="str">
            <v>2.5</v>
          </cell>
          <cell r="C68" t="str">
            <v>Dismantling of Flexible Pavements (Dismantling of flexible pavements and disposal of dismantled materials up to a lead of 1000 metres, stacking serviceable and unserviceable materials separately)</v>
          </cell>
        </row>
        <row r="69">
          <cell r="B69" t="str">
            <v>I</v>
          </cell>
          <cell r="C69" t="str">
            <v>By Manual Means</v>
          </cell>
        </row>
        <row r="70">
          <cell r="B70" t="str">
            <v>A</v>
          </cell>
          <cell r="C70" t="str">
            <v>Bituminous courses</v>
          </cell>
          <cell r="D70" t="str">
            <v>cum</v>
          </cell>
          <cell r="E70">
            <v>302</v>
          </cell>
        </row>
        <row r="71">
          <cell r="A71" t="str">
            <v>A-9-2</v>
          </cell>
          <cell r="B71" t="str">
            <v>B</v>
          </cell>
          <cell r="C71" t="str">
            <v>Granular courses</v>
          </cell>
          <cell r="D71" t="str">
            <v>cum</v>
          </cell>
          <cell r="E71">
            <v>228</v>
          </cell>
        </row>
        <row r="72">
          <cell r="B72" t="str">
            <v>II</v>
          </cell>
          <cell r="C72" t="str">
            <v xml:space="preserve"> By Mechanical Means</v>
          </cell>
        </row>
        <row r="73">
          <cell r="A73" t="str">
            <v>A-9-1</v>
          </cell>
          <cell r="B73" t="str">
            <v>A</v>
          </cell>
          <cell r="C73" t="str">
            <v>Bituminous course</v>
          </cell>
          <cell r="D73" t="str">
            <v>cum</v>
          </cell>
          <cell r="E73">
            <v>167</v>
          </cell>
        </row>
        <row r="74">
          <cell r="B74" t="str">
            <v>2.6</v>
          </cell>
          <cell r="C74" t="str">
            <v>Dismantling of Cement Concrete Pavement (Dismantling of cement concrete pavement by mechanical means using pneumatic tools, breaking to pieces not exceeding 0.02 cum in volume and stock piling at designated locations and disposal of dismantled materials u</v>
          </cell>
          <cell r="D74" t="str">
            <v>cum</v>
          </cell>
          <cell r="E74">
            <v>803</v>
          </cell>
        </row>
        <row r="75">
          <cell r="B75" t="str">
            <v>2.7</v>
          </cell>
          <cell r="C75" t="str">
            <v>Dismantling Guard Rails (Dismantling guard rails by manual means and disposal of dismantled material with all lifts and up to a lead of 1000 metres, stacking serviceable materials and unserviceable materials separately.)</v>
          </cell>
          <cell r="D75" t="str">
            <v>metre</v>
          </cell>
          <cell r="E75">
            <v>34</v>
          </cell>
        </row>
        <row r="76">
          <cell r="A76" t="str">
            <v>A10</v>
          </cell>
          <cell r="B76" t="str">
            <v>2.8</v>
          </cell>
          <cell r="C76" t="str">
            <v>Dismantling Kerb Stone (Dismantling kerb stone by manual means and disposal of dismantled material with all lifts and up to a lead of 1000 metre)</v>
          </cell>
          <cell r="D76" t="str">
            <v>metre</v>
          </cell>
          <cell r="E76">
            <v>9</v>
          </cell>
        </row>
        <row r="77">
          <cell r="B77" t="str">
            <v>2.9</v>
          </cell>
          <cell r="C77" t="str">
            <v>Dismantling Kerb Stone channel (Dismantling kerb stone channel by manual means and disposal of dismantled material with all lifts and up to a lead of 1000 metre)</v>
          </cell>
          <cell r="D77" t="str">
            <v>metre</v>
          </cell>
          <cell r="E77">
            <v>13</v>
          </cell>
        </row>
        <row r="78">
          <cell r="B78" t="str">
            <v>2.10</v>
          </cell>
          <cell r="C78" t="str">
            <v>Dismantling Kilometre Stone (Dismantling of kilometre stone including cutting of earth, foundation and disposal of dismantled material with all lifts and lead upto 1000 m and back filling of pit.)</v>
          </cell>
        </row>
        <row r="79">
          <cell r="A79" t="str">
            <v>A-11-1</v>
          </cell>
          <cell r="B79" t="str">
            <v>A</v>
          </cell>
          <cell r="C79" t="str">
            <v xml:space="preserve"> 5th KM stone</v>
          </cell>
          <cell r="D79" t="str">
            <v>each</v>
          </cell>
          <cell r="E79">
            <v>152</v>
          </cell>
        </row>
        <row r="80">
          <cell r="A80" t="str">
            <v>A-11-2</v>
          </cell>
          <cell r="B80" t="str">
            <v>B</v>
          </cell>
          <cell r="C80" t="str">
            <v>Ordinary KM Stone</v>
          </cell>
          <cell r="D80" t="str">
            <v>each</v>
          </cell>
          <cell r="E80">
            <v>91</v>
          </cell>
        </row>
        <row r="81">
          <cell r="A81" t="str">
            <v>A-11-3</v>
          </cell>
          <cell r="B81" t="str">
            <v>C</v>
          </cell>
          <cell r="C81" t="str">
            <v>Hectometre Stone</v>
          </cell>
          <cell r="D81" t="str">
            <v>each</v>
          </cell>
          <cell r="E81">
            <v>18</v>
          </cell>
        </row>
        <row r="82">
          <cell r="B82" t="str">
            <v>2.11</v>
          </cell>
          <cell r="C82" t="str">
            <v>Dismantling of Fencing (Dismantling of barbed wire fencing/ wire mesh fencing including posts, foundation concrete, back filling of pit by manual means including disposal of dismantled material with all lifts and up to a lead of 1000 metres, stacking serv</v>
          </cell>
          <cell r="D82" t="str">
            <v>metre</v>
          </cell>
          <cell r="E82">
            <v>17</v>
          </cell>
        </row>
        <row r="83">
          <cell r="B83" t="str">
            <v>2.12</v>
          </cell>
          <cell r="C83" t="str">
            <v>Dismantling of CI Water Pipe Line (Dismantling of CI water pipe line 600 mm dia including disposal with all lifts and lead upto 1000 metres and stacking of serviceable material and unserviceable material separately under supervision of concerned departmen</v>
          </cell>
          <cell r="D83" t="str">
            <v>metre</v>
          </cell>
          <cell r="E83">
            <v>51</v>
          </cell>
        </row>
        <row r="84">
          <cell r="B84" t="str">
            <v>2.13</v>
          </cell>
          <cell r="C84" t="str">
            <v>Removal of Cement Concrete Pipe of Sewer Gutter (Removal of cement concrete pipe of sewer gutter 1500 mm dia under the supervision of concerned department including disposal with all lifts and up to a lead of 1000 metres and stacking of serviceable and un</v>
          </cell>
          <cell r="D84" t="str">
            <v>metre</v>
          </cell>
          <cell r="E84">
            <v>65</v>
          </cell>
        </row>
        <row r="85">
          <cell r="A85" t="str">
            <v>A12</v>
          </cell>
          <cell r="B85" t="str">
            <v>2.14</v>
          </cell>
          <cell r="C85" t="str">
            <v>Removal of Telephone / Electric Poles and Lines (Removal of telephone / Electric poles including excavation and dismantling of foundation concrete and lines under the supervision of concerned department, disposal with all lifts and up to a lead of 1000 me</v>
          </cell>
          <cell r="D85" t="str">
            <v>each</v>
          </cell>
          <cell r="E85">
            <v>65</v>
          </cell>
        </row>
        <row r="86">
          <cell r="C86" t="str">
            <v>CHAPTER-3</v>
          </cell>
        </row>
        <row r="87">
          <cell r="C87" t="str">
            <v>EARTH WORK, EROSION CONTROL AND DRAINAGE</v>
          </cell>
        </row>
        <row r="88">
          <cell r="B88" t="str">
            <v>3.1</v>
          </cell>
          <cell r="C88" t="str">
            <v>Excavation in Soil by Manual Means. (Excavation for roadway in soil using manual means including loading in truck for carrying of cut earth to embankment site with all lifts and lead upto1000 metres.)</v>
          </cell>
          <cell r="D88" t="str">
            <v>cum</v>
          </cell>
          <cell r="E88">
            <v>66</v>
          </cell>
        </row>
        <row r="89">
          <cell r="B89" t="str">
            <v>3.2</v>
          </cell>
          <cell r="C89" t="str">
            <v>Excavation in ordinary rock by manual means (Excavation in ordinary rock using manual means including loading in a truck and carrying of excavated material to embankment site with in all lifts and leads upto 1000 metres )</v>
          </cell>
          <cell r="D89" t="str">
            <v>cum</v>
          </cell>
          <cell r="E89">
            <v>90</v>
          </cell>
        </row>
        <row r="90">
          <cell r="B90" t="str">
            <v>3.3</v>
          </cell>
          <cell r="C90" t="str">
            <v>Excavation in Soil with Dozer with lead upto 100 metres (Excavation for road way in soil by mechanical means including cutting and pushing the earth to site of embankment upto a distance of 100 metres (average lead50 metres), including trimming bottom and</v>
          </cell>
          <cell r="D90" t="str">
            <v>cum</v>
          </cell>
          <cell r="E90">
            <v>121</v>
          </cell>
        </row>
        <row r="91">
          <cell r="B91" t="str">
            <v>3.4</v>
          </cell>
          <cell r="C91" t="str">
            <v xml:space="preserve">Excavation in Ordinary Rock with Dozer with lead upto 100 metres (Excavation for roadway in ordinary rock by deploying a dozer, 80 HP including cutting and pushing the cut earth to site of embankment upto a distance of 100 metres ( average lead 50 metres </v>
          </cell>
          <cell r="D91" t="str">
            <v>cum</v>
          </cell>
          <cell r="E91">
            <v>203</v>
          </cell>
        </row>
        <row r="92">
          <cell r="B92" t="str">
            <v>3.5</v>
          </cell>
          <cell r="C92" t="str">
            <v>Excavation in Hard Rock (requiring blasting)   with disposal upto 1000 metres (Excavation for roadway in hard rock (requiring blasting)   by drilling, blasting and breaking, trimming of bottom and side slopes in accordance with requirements of lines, grad</v>
          </cell>
          <cell r="D92" t="str">
            <v>cum</v>
          </cell>
          <cell r="E92">
            <v>253</v>
          </cell>
        </row>
        <row r="93">
          <cell r="A93" t="str">
            <v>B4</v>
          </cell>
          <cell r="B93" t="str">
            <v>3.6</v>
          </cell>
          <cell r="C93" t="str">
            <v>Excavation in Soil using Hydraulic Excavator CK 90 and Tippers with disposal upto 1000 metres. (Excavation for roadwork in soil with hydraulic excavator of0.9 cum bucket capacity including cutting and loading in tippers, trimming bottom and side slopes, i</v>
          </cell>
          <cell r="D93" t="str">
            <v>cum</v>
          </cell>
          <cell r="E93">
            <v>35</v>
          </cell>
        </row>
        <row r="94">
          <cell r="A94" t="str">
            <v>B5</v>
          </cell>
          <cell r="B94" t="str">
            <v>3.7</v>
          </cell>
          <cell r="C94" t="str">
            <v>Excavation in Ordinary Rockusing Hydraulic ExcavatorCK-90 and Tippers with disposal upto 1000 metres. (Excavation for roadway in ordinary rock with hydraulic excavator of 0.9 cum bucket capacity including cutting and loading in tippers, transporting to em</v>
          </cell>
          <cell r="D94" t="str">
            <v>cum</v>
          </cell>
          <cell r="E94">
            <v>46</v>
          </cell>
        </row>
        <row r="95">
          <cell r="B95" t="str">
            <v>3.8</v>
          </cell>
          <cell r="C95" t="str">
            <v>Excavation in Hard Rock (blasting prohibited) (Excavation for roadway in hard rock (blasting prohibited)   with rock breakers including breaking rock, loading in tippers and disposal within all lifts and lead upto 1000 metres, trimming bottom and side slo</v>
          </cell>
        </row>
        <row r="96">
          <cell r="A96" t="str">
            <v>B6</v>
          </cell>
          <cell r="B96" t="str">
            <v>A</v>
          </cell>
          <cell r="C96" t="str">
            <v>Mechanised</v>
          </cell>
          <cell r="D96" t="str">
            <v>cum</v>
          </cell>
          <cell r="E96">
            <v>292</v>
          </cell>
        </row>
        <row r="97">
          <cell r="B97" t="str">
            <v>B</v>
          </cell>
          <cell r="C97" t="str">
            <v>Manual Method</v>
          </cell>
          <cell r="D97" t="str">
            <v>cum</v>
          </cell>
          <cell r="E97">
            <v>397</v>
          </cell>
        </row>
        <row r="98">
          <cell r="A98" t="str">
            <v>B7</v>
          </cell>
          <cell r="B98" t="str">
            <v>3.9</v>
          </cell>
          <cell r="C98" t="str">
            <v>Excavation in Hard Rock (controlled blasting)   with disposal upto 1000 metres (Excavation for roadway in hard rock with controlled blasting by drilling, blasting and breaking, trimming of bottom and side slopes in accordance with requirements of lines, g</v>
          </cell>
          <cell r="D98" t="str">
            <v>cum</v>
          </cell>
          <cell r="E98">
            <v>359</v>
          </cell>
        </row>
        <row r="99">
          <cell r="B99" t="str">
            <v>3.10</v>
          </cell>
          <cell r="C99" t="str">
            <v>Excavation in Marshy Soil (Excavation for roadway in marshy soil with hydraulic excavator 0.9 cum bucket capacity including cutting and loading in tippers and disposal with in all lifts and lead upto 1000 metres, trimming of bottom and side slopes in acco</v>
          </cell>
          <cell r="D99" t="str">
            <v>cum</v>
          </cell>
          <cell r="E99">
            <v>40</v>
          </cell>
        </row>
        <row r="100">
          <cell r="B100" t="str">
            <v>3.11</v>
          </cell>
          <cell r="C100" t="str">
            <v>Removal of Unserviceable Soil with Disposal upto 1000 metres (Removal of unserviceable soil including excavation, loading and disposal upto 1000 metres lead but excluding replacement by suitable soil which shall be paid separately as per clause 305.)</v>
          </cell>
          <cell r="D100" t="str">
            <v>cum</v>
          </cell>
          <cell r="E100">
            <v>35</v>
          </cell>
        </row>
        <row r="101">
          <cell r="A101" t="str">
            <v>B9</v>
          </cell>
          <cell r="B101" t="str">
            <v>3.12</v>
          </cell>
          <cell r="C101" t="str">
            <v>Pre-splitting of Rock Excavation Slopes (Carrying out excavation in hard rock to achieve a specified slope of the rock face by controlled use of explosives and blasting accessories in properly aligned and spaced drill holes, collection of the excavated ro</v>
          </cell>
          <cell r="D101" t="str">
            <v>sqm</v>
          </cell>
          <cell r="E101">
            <v>126</v>
          </cell>
        </row>
        <row r="102">
          <cell r="B102" t="str">
            <v>3.13</v>
          </cell>
          <cell r="C102" t="str">
            <v>Excavation for Structures (Earth work in excavation of foundation of structures as per drawing and technical specification, including setting out, construction of shoring and bracing, removal of stumps and other deleterious matter, dressing of sides and b</v>
          </cell>
        </row>
        <row r="103">
          <cell r="B103" t="str">
            <v>(i)</v>
          </cell>
          <cell r="C103" t="str">
            <v>Ordinary soil</v>
          </cell>
        </row>
        <row r="104">
          <cell r="B104" t="str">
            <v>A</v>
          </cell>
          <cell r="C104" t="str">
            <v>Manual Means (Depth upto 3 m)</v>
          </cell>
          <cell r="D104" t="str">
            <v>cum</v>
          </cell>
          <cell r="E104">
            <v>90</v>
          </cell>
        </row>
        <row r="105">
          <cell r="B105" t="str">
            <v>B</v>
          </cell>
          <cell r="C105" t="str">
            <v>Mechanical Means (Depth upto 3 m)</v>
          </cell>
          <cell r="D105" t="str">
            <v>cum</v>
          </cell>
          <cell r="E105">
            <v>28</v>
          </cell>
        </row>
        <row r="106">
          <cell r="B106" t="str">
            <v>(ii)</v>
          </cell>
          <cell r="C106" t="str">
            <v xml:space="preserve"> Ordinary rock (not requiring blasting)</v>
          </cell>
        </row>
        <row r="107">
          <cell r="B107" t="str">
            <v>A</v>
          </cell>
          <cell r="C107" t="str">
            <v>Manual Means (Depth upto 3 m)</v>
          </cell>
          <cell r="D107" t="str">
            <v>cum</v>
          </cell>
          <cell r="E107">
            <v>113</v>
          </cell>
        </row>
        <row r="108">
          <cell r="B108" t="str">
            <v>B</v>
          </cell>
          <cell r="C108" t="str">
            <v xml:space="preserve"> Mechanical Means</v>
          </cell>
          <cell r="D108" t="str">
            <v>cum</v>
          </cell>
          <cell r="E108">
            <v>38</v>
          </cell>
        </row>
        <row r="109">
          <cell r="B109" t="str">
            <v>(iii)</v>
          </cell>
          <cell r="C109" t="str">
            <v>Hard rock ( requiring blasting )</v>
          </cell>
        </row>
        <row r="110">
          <cell r="B110" t="str">
            <v>A</v>
          </cell>
          <cell r="C110" t="str">
            <v>Manual Means</v>
          </cell>
          <cell r="D110" t="str">
            <v>cum</v>
          </cell>
          <cell r="E110">
            <v>252</v>
          </cell>
        </row>
        <row r="111">
          <cell r="B111" t="str">
            <v>(iv)</v>
          </cell>
          <cell r="C111" t="str">
            <v>Hard rock ( blasting prohibited )</v>
          </cell>
        </row>
        <row r="112">
          <cell r="B112" t="str">
            <v>A</v>
          </cell>
          <cell r="C112" t="str">
            <v>Mechanical Means</v>
          </cell>
          <cell r="D112" t="str">
            <v>cum</v>
          </cell>
          <cell r="E112">
            <v>365</v>
          </cell>
        </row>
        <row r="113">
          <cell r="B113" t="str">
            <v>(v)</v>
          </cell>
          <cell r="C113" t="str">
            <v>Marshy soil</v>
          </cell>
        </row>
        <row r="114">
          <cell r="B114" t="str">
            <v>A</v>
          </cell>
          <cell r="C114" t="str">
            <v>Manual means ( upto 3 m depth)</v>
          </cell>
          <cell r="D114" t="str">
            <v>cum</v>
          </cell>
          <cell r="E114" t="e">
            <v>#VALUE!</v>
          </cell>
        </row>
        <row r="115">
          <cell r="B115" t="str">
            <v>B</v>
          </cell>
          <cell r="C115" t="str">
            <v>Mechanical Means</v>
          </cell>
          <cell r="D115" t="str">
            <v>cum</v>
          </cell>
          <cell r="E115" t="e">
            <v>#VALUE!</v>
          </cell>
        </row>
        <row r="116">
          <cell r="B116" t="str">
            <v>3.14</v>
          </cell>
          <cell r="C116" t="str">
            <v>Scarifying Existing Granular Surface to a Depth of 50 mm by Manual Means (Scarifying the existing granular road surface to a depth of 50 mm and disposal of scarified material within all lifts and leads upto 1000 metres. )</v>
          </cell>
          <cell r="D116" t="str">
            <v>sqm</v>
          </cell>
          <cell r="E116">
            <v>11</v>
          </cell>
        </row>
        <row r="117">
          <cell r="B117" t="str">
            <v>3.15</v>
          </cell>
          <cell r="C117" t="str">
            <v>Scarifying existing bituminous surface to a depth of 50 mm by mechanical means (Scarifying the existing bituminous road surface to a depth of 50 mm and disposal of scarified material with in all lifts and lead upto 1000 metres.)</v>
          </cell>
          <cell r="D117" t="str">
            <v>sqm</v>
          </cell>
          <cell r="E117">
            <v>3</v>
          </cell>
        </row>
        <row r="118">
          <cell r="A118" t="str">
            <v>B10</v>
          </cell>
          <cell r="B118" t="str">
            <v>3.16</v>
          </cell>
          <cell r="C118" t="str">
            <v>Embankment Construction with Material Obtained from Borrow Pits (Construction of embankment with approved material obtained from borrow pits with all lifts and leads, transporting to site, spreading, grading to required slope and compacting to meet requir</v>
          </cell>
          <cell r="D118" t="str">
            <v>cum</v>
          </cell>
          <cell r="E118">
            <v>109</v>
          </cell>
        </row>
        <row r="119">
          <cell r="A119" t="str">
            <v>B11</v>
          </cell>
          <cell r="B119" t="str">
            <v>3.17</v>
          </cell>
          <cell r="C119" t="str">
            <v>Construction of Embankment with Material Deposited from Roadway Cutting (Construction of embankment with approved materials deposited at site from roadway cutting and excavation from drain and foundation of other structures graded and compacted to meet re</v>
          </cell>
          <cell r="D119" t="str">
            <v>cum</v>
          </cell>
          <cell r="E119">
            <v>61</v>
          </cell>
        </row>
        <row r="120">
          <cell r="A120" t="str">
            <v>B12</v>
          </cell>
          <cell r="B120" t="str">
            <v>3.18</v>
          </cell>
          <cell r="C120" t="str">
            <v>Construction of Subgrade and Earthen Shoulders (Construction of subgrade and earthen shoulders with approved material obtained from borrow pits with all lifts &amp; leads, transporting to site, spreading, grading to required slope and compacted to meet requir</v>
          </cell>
          <cell r="D120" t="str">
            <v>cum</v>
          </cell>
          <cell r="E120">
            <v>138</v>
          </cell>
        </row>
        <row r="121">
          <cell r="B121" t="str">
            <v>3.19</v>
          </cell>
          <cell r="C121" t="str">
            <v>Compacting Original Ground</v>
          </cell>
        </row>
        <row r="122">
          <cell r="A122" t="str">
            <v>B13</v>
          </cell>
          <cell r="B122" t="str">
            <v>Case-I</v>
          </cell>
          <cell r="C122" t="str">
            <v>Compacting original ground supporting subgrade (Loosening of the ground upto a level of500 mm below the subgrade level, watered, graded and compacted in layers to meet requirement of table 300-2 for subgrade construction.)</v>
          </cell>
          <cell r="D122" t="str">
            <v>cum</v>
          </cell>
          <cell r="E122">
            <v>43</v>
          </cell>
        </row>
        <row r="123">
          <cell r="B123" t="str">
            <v xml:space="preserve">Case-II </v>
          </cell>
          <cell r="C123" t="str">
            <v>:Compacting original ground supporting embankment</v>
          </cell>
          <cell r="D123" t="str">
            <v>cum</v>
          </cell>
          <cell r="E123">
            <v>20</v>
          </cell>
        </row>
        <row r="124">
          <cell r="A124" t="str">
            <v>B14</v>
          </cell>
          <cell r="B124" t="str">
            <v>3.20</v>
          </cell>
          <cell r="C124" t="str">
            <v>Stripping and Storing Top Soil (Stripping, storing of top soil by road side at 15 m internal and re-application on embankment slopes, cut slopes and other areas in localities where the available embankment material is not conducive to plant growth)</v>
          </cell>
          <cell r="D124" t="str">
            <v>cum</v>
          </cell>
          <cell r="E124">
            <v>92</v>
          </cell>
        </row>
        <row r="125">
          <cell r="A125" t="str">
            <v>C5</v>
          </cell>
          <cell r="B125" t="str">
            <v>3.21</v>
          </cell>
          <cell r="C125" t="str">
            <v>Stripping, storing and re-laying top soil from borrow areas in agriculture fields. (Stripping of top soil from borrow areas located in agriculture fields, storing at a suitable place, spreading and re-laying after taking the borrow earth to maintain ferti</v>
          </cell>
          <cell r="D125" t="str">
            <v>cum</v>
          </cell>
          <cell r="E125">
            <v>73</v>
          </cell>
        </row>
        <row r="126">
          <cell r="A126" t="str">
            <v>B15</v>
          </cell>
          <cell r="B126" t="str">
            <v>3.22</v>
          </cell>
          <cell r="C126" t="str">
            <v>Turfing with Sods (Furnishing and laying of the live sods of perennial turf forming grass on embankment slope, verges or other locations shown on the drawing or as directed by the engineer including preparation of ground, fetching of rods and watering)</v>
          </cell>
          <cell r="D126" t="str">
            <v>sqm</v>
          </cell>
          <cell r="E126">
            <v>10</v>
          </cell>
        </row>
        <row r="127">
          <cell r="A127" t="str">
            <v>I1</v>
          </cell>
          <cell r="B127" t="str">
            <v>3.23</v>
          </cell>
          <cell r="C127" t="str">
            <v>Seeding and Mulching (Preparation of seed bed on previously laid top soil, furnishing and placing of seeds, fertilizer, mulching material, applying bituminous emulsion at the rate of0.23 litres per sqm and laying and fixing jute netting, including waterin</v>
          </cell>
          <cell r="D127" t="str">
            <v>sqm</v>
          </cell>
          <cell r="E127">
            <v>29</v>
          </cell>
        </row>
        <row r="128">
          <cell r="B128" t="str">
            <v>3.24</v>
          </cell>
          <cell r="C128" t="str">
            <v xml:space="preserve">Surface Drains in Soil (Construction of unlined surface drains of average cross sectional area 0.40 sqm in soil to specified lines, grades, levels and dimensions to the requirement of clause 301 and 309. Excavated material to be used in embankment within </v>
          </cell>
        </row>
        <row r="129">
          <cell r="B129" t="str">
            <v>A</v>
          </cell>
          <cell r="C129" t="str">
            <v>Mechanical means</v>
          </cell>
          <cell r="D129" t="str">
            <v>metre</v>
          </cell>
          <cell r="E129">
            <v>44</v>
          </cell>
        </row>
        <row r="130">
          <cell r="B130" t="str">
            <v>B</v>
          </cell>
          <cell r="C130" t="str">
            <v>Manual Means</v>
          </cell>
          <cell r="D130" t="str">
            <v>metre</v>
          </cell>
          <cell r="E130">
            <v>23</v>
          </cell>
        </row>
        <row r="131">
          <cell r="B131" t="str">
            <v>3.25</v>
          </cell>
          <cell r="C131" t="str">
            <v>Surface Drains in Ordinary Rock (Construction of unlined surface drain of average cross sectional area 0.4 sqm in ordinary rock to specified lines, grades, levels and dimensions as per approved design and to the requirement of clause 301 to 309. Excavated</v>
          </cell>
        </row>
        <row r="132">
          <cell r="B132" t="str">
            <v>A</v>
          </cell>
          <cell r="C132" t="str">
            <v>Mechanical Means</v>
          </cell>
          <cell r="D132" t="str">
            <v>metre</v>
          </cell>
          <cell r="E132">
            <v>90</v>
          </cell>
        </row>
        <row r="133">
          <cell r="B133" t="str">
            <v>B</v>
          </cell>
          <cell r="C133" t="str">
            <v>Manual Means</v>
          </cell>
          <cell r="D133" t="str">
            <v>metre</v>
          </cell>
          <cell r="E133">
            <v>34</v>
          </cell>
        </row>
        <row r="134">
          <cell r="B134" t="str">
            <v>3.26</v>
          </cell>
          <cell r="C134" t="str">
            <v>Surface Drains in Hard Rock (Rate per metre may be worked out based on quantity of hard rock as per design.)</v>
          </cell>
          <cell r="D134" t="str">
            <v>metre</v>
          </cell>
        </row>
        <row r="135">
          <cell r="B135" t="str">
            <v>3.27</v>
          </cell>
          <cell r="C135" t="str">
            <v>Sub Surface Drains with Perforated Pipe (Construction of subsurface drain with perforated pipe of 100 mm internal diameter of metal/ asbestos cement/ cement concrete/PVC, closely jointed, perforations ranging from 3 mm to 6 mm depending upon size of mater</v>
          </cell>
          <cell r="E135" t="e">
            <v>#VALUE!</v>
          </cell>
        </row>
        <row r="136">
          <cell r="B136" t="str">
            <v>3.28</v>
          </cell>
          <cell r="C136" t="str">
            <v>Aggregate Sub- Surface Drains (Construction of aggregate sub surface drain 300 mm x 450 mm with aggregates conforming to table 300-4, excavated material to be utilised in roadway )</v>
          </cell>
          <cell r="D136" t="str">
            <v>metre</v>
          </cell>
          <cell r="E136">
            <v>16</v>
          </cell>
        </row>
        <row r="137">
          <cell r="B137" t="str">
            <v>3.29</v>
          </cell>
          <cell r="C137" t="str">
            <v>Underground Drain at Edge of Pavement (Construction of an underground drain 1 m x 1 m (inside dimensions) lined with RCC-20 cm thick and covered with RCC slab10 cm in thickness on urban roads)</v>
          </cell>
          <cell r="D137" t="str">
            <v>metre</v>
          </cell>
          <cell r="E137">
            <v>1255</v>
          </cell>
        </row>
        <row r="138">
          <cell r="B138" t="str">
            <v>3.30</v>
          </cell>
          <cell r="C138" t="str">
            <v>Preparation and Surface Treatment of formation. (Preparation and surface treatment of formation by removing mud and slurry, watering to the extent needed to maintain the desired moisture content, trimming to the required line, grade, profile and rolling w</v>
          </cell>
          <cell r="D138" t="str">
            <v>sqm</v>
          </cell>
          <cell r="E138">
            <v>1</v>
          </cell>
        </row>
        <row r="139">
          <cell r="A139" t="str">
            <v>B18</v>
          </cell>
          <cell r="B139" t="str">
            <v>3.31</v>
          </cell>
          <cell r="C139" t="str">
            <v>Construction of Rock fill Embankment (Construction of rock fill embankment with broken hard rock fragments of size not exceeding 300 mm laid in layers not exceeding 500 mm thick including filling of surface voids with stone spalls, blinding top layer with</v>
          </cell>
          <cell r="D139" t="str">
            <v>cum</v>
          </cell>
          <cell r="E139">
            <v>37</v>
          </cell>
        </row>
        <row r="140">
          <cell r="B140" t="str">
            <v>3.32</v>
          </cell>
          <cell r="C140" t="str">
            <v>Excavation in Hill Area in Soil by Mechanical Means (Excavation in soil in hilly area by mechanical means including cutting and trimming of side slopes and disposing of excavated earth with all lifts and lead upto 1000 metres)</v>
          </cell>
          <cell r="D140" t="str">
            <v>cum</v>
          </cell>
          <cell r="E140">
            <v>117</v>
          </cell>
        </row>
        <row r="141">
          <cell r="B141" t="str">
            <v>3.33</v>
          </cell>
          <cell r="C141" t="str">
            <v>Excavation in Hilly Area in Ordinary Rock by Mechanical Means not Requiring Blasting. (Excavation in hilly area in ordinary rock not requiring ballasting by mechanical means including cutting and trimming of slopes and disposal of cut material with all li</v>
          </cell>
          <cell r="D141" t="str">
            <v>cum</v>
          </cell>
          <cell r="E141">
            <v>176</v>
          </cell>
        </row>
        <row r="142">
          <cell r="B142" t="str">
            <v>3.34</v>
          </cell>
          <cell r="C142" t="str">
            <v>Excavation in Hilly Areas in Hard Rock Requiring Blasting (Excavation in hilly areas in hard rock requiring blasting, by mechanical means including trimming of slopes and disposal of cut material with all lifts and lead upto 1000 metres.)</v>
          </cell>
          <cell r="D142" t="str">
            <v>cum</v>
          </cell>
          <cell r="E142">
            <v>235</v>
          </cell>
        </row>
        <row r="143">
          <cell r="B143" t="str">
            <v>3.35</v>
          </cell>
          <cell r="C143" t="str">
            <v>Work in Urban Roads (The cost of earth work in urban roads inhabited area will be comparatively higher due to following reasons:)</v>
          </cell>
        </row>
        <row r="144">
          <cell r="B144" t="str">
            <v>3.36</v>
          </cell>
          <cell r="C144" t="str">
            <v>Embankment Construction with Fly ash/Pond ash available from coal or lignite burning Thermal Plants as waste material. (Construction of embankment with fly ash conforming to table 1 of IRC: SP: 58 - 2001 obtained from coal or lignite burning thermal power</v>
          </cell>
          <cell r="D144" t="str">
            <v>cum</v>
          </cell>
          <cell r="E144" t="e">
            <v>#VALUE!</v>
          </cell>
        </row>
        <row r="145">
          <cell r="C145" t="str">
            <v>CHAPTER-4</v>
          </cell>
        </row>
        <row r="146">
          <cell r="C146" t="str">
            <v>SUB-BASES, BASES ( NON- BITUMINOUS) AND SHOULDERS</v>
          </cell>
        </row>
        <row r="147">
          <cell r="B147" t="str">
            <v>4.1</v>
          </cell>
          <cell r="C147" t="str">
            <v>Granular Sub-base with Close Graded Material (Table:- 400-1)</v>
          </cell>
        </row>
        <row r="148">
          <cell r="B148" t="str">
            <v>A</v>
          </cell>
          <cell r="C148" t="str">
            <v>Plant Mix Method (Construction of granular sub-base by providing close graded Material, mixing in a mechanical mix plant at OMC, carriage of mixed Material to work site, spreading in uniform layers with motor grader on prepared surface and compacting with</v>
          </cell>
        </row>
        <row r="149">
          <cell r="B149" t="str">
            <v>(i)</v>
          </cell>
          <cell r="C149" t="str">
            <v>for grading- I  Material</v>
          </cell>
          <cell r="D149" t="str">
            <v>cum</v>
          </cell>
          <cell r="E149">
            <v>751</v>
          </cell>
        </row>
        <row r="150">
          <cell r="B150" t="str">
            <v>(ii)</v>
          </cell>
          <cell r="C150" t="str">
            <v>for grading- II  Material</v>
          </cell>
          <cell r="D150" t="str">
            <v>cum</v>
          </cell>
          <cell r="E150">
            <v>759</v>
          </cell>
        </row>
        <row r="151">
          <cell r="B151" t="str">
            <v>(iii)</v>
          </cell>
          <cell r="C151" t="str">
            <v>for grading-III  Material</v>
          </cell>
          <cell r="D151" t="str">
            <v>cum</v>
          </cell>
          <cell r="E151">
            <v>686</v>
          </cell>
        </row>
        <row r="152">
          <cell r="B152" t="str">
            <v>B</v>
          </cell>
          <cell r="C152" t="str">
            <v>By Mix in Place Method (Construction of granular sub-base by providing close graded material, spreading in uniform layers with motor grader on prepared surface, mixing by mix in place method with rotavator at OMC, and compacting with vibratory roller to a</v>
          </cell>
        </row>
        <row r="153">
          <cell r="A153" t="str">
            <v>C1</v>
          </cell>
          <cell r="B153" t="str">
            <v>(i)</v>
          </cell>
          <cell r="C153" t="str">
            <v>for grading- I  Material</v>
          </cell>
          <cell r="D153" t="str">
            <v>cum</v>
          </cell>
          <cell r="E153">
            <v>586</v>
          </cell>
        </row>
        <row r="154">
          <cell r="B154" t="str">
            <v>(ii)</v>
          </cell>
          <cell r="C154" t="str">
            <v>for grading- II  Material</v>
          </cell>
          <cell r="D154" t="str">
            <v>cum</v>
          </cell>
          <cell r="E154">
            <v>594</v>
          </cell>
        </row>
        <row r="155">
          <cell r="B155" t="str">
            <v>(iii)</v>
          </cell>
          <cell r="C155" t="str">
            <v>for grading-III  Material</v>
          </cell>
          <cell r="D155" t="str">
            <v>cum</v>
          </cell>
          <cell r="E155">
            <v>521</v>
          </cell>
        </row>
        <row r="156">
          <cell r="B156" t="str">
            <v>4.2</v>
          </cell>
          <cell r="C156" t="str">
            <v>Granular Sub-Base with Coarse Graded Material ( Table:- 400- 2) (Construction of granular sub-base by providing coarse graded material, spreading in uniform layers with motor grader on prepared surface, mixing by mix in place method with rotavator at OMC,</v>
          </cell>
        </row>
        <row r="157">
          <cell r="A157" t="str">
            <v>C2</v>
          </cell>
          <cell r="B157" t="str">
            <v>(i)</v>
          </cell>
          <cell r="C157" t="str">
            <v>for grading- I  Material</v>
          </cell>
          <cell r="D157" t="str">
            <v>cum</v>
          </cell>
          <cell r="E157">
            <v>629</v>
          </cell>
        </row>
        <row r="158">
          <cell r="A158" t="str">
            <v>C2-1</v>
          </cell>
          <cell r="B158" t="str">
            <v>(ii)</v>
          </cell>
          <cell r="C158" t="str">
            <v>for grading- II  Material</v>
          </cell>
          <cell r="D158" t="str">
            <v>cum</v>
          </cell>
          <cell r="E158">
            <v>639</v>
          </cell>
        </row>
        <row r="159">
          <cell r="B159" t="str">
            <v>(iii)</v>
          </cell>
          <cell r="C159" t="str">
            <v>for grading-III  Material</v>
          </cell>
          <cell r="D159" t="str">
            <v>cum</v>
          </cell>
          <cell r="E159">
            <v>551</v>
          </cell>
        </row>
        <row r="160">
          <cell r="B160" t="str">
            <v>4.3</v>
          </cell>
          <cell r="C160" t="str">
            <v>Lime Stabilisation for Improving Subgrade (Laying and spreading available soil in the subgrade on a prepared surface, pulverising, mixing the spread soil in place with rotavator with 3 % slaked lime having minimum content of 70% of CaO, grading with motor</v>
          </cell>
        </row>
        <row r="161">
          <cell r="B161" t="str">
            <v>A</v>
          </cell>
          <cell r="C161" t="str">
            <v>By Mechanical Means</v>
          </cell>
          <cell r="D161" t="str">
            <v>cum</v>
          </cell>
          <cell r="E161">
            <v>323</v>
          </cell>
        </row>
        <row r="162">
          <cell r="B162" t="str">
            <v>B</v>
          </cell>
          <cell r="C162" t="str">
            <v>By Manual Means</v>
          </cell>
          <cell r="D162" t="str">
            <v>cum</v>
          </cell>
          <cell r="E162">
            <v>310</v>
          </cell>
        </row>
        <row r="163">
          <cell r="B163" t="str">
            <v>4.4</v>
          </cell>
          <cell r="C163" t="str">
            <v>Lime Treated Soil for Sub- Base (Providing, laying and spreading soil on a prepared sub grade, pulverising, mixing the spread soil in place with rotavator with 3 % slaked lime with minimum content of 70% of CaO, grading with motor grader and compacting wi</v>
          </cell>
          <cell r="D163" t="str">
            <v>cum</v>
          </cell>
          <cell r="E163">
            <v>384</v>
          </cell>
        </row>
        <row r="164">
          <cell r="B164" t="str">
            <v>4.5</v>
          </cell>
          <cell r="C164" t="str">
            <v>Cement Treated Soil Sub Base/ Base (Providing, laying and spreading soil on a prepared sub grade, pulverising, adding the designed quantity of cement to the spread soil, mixing in place with rotavator, grading with the motor grader and compacting with the</v>
          </cell>
          <cell r="D164" t="str">
            <v>cum</v>
          </cell>
          <cell r="E164">
            <v>384</v>
          </cell>
        </row>
        <row r="165">
          <cell r="B165" t="str">
            <v>4.6</v>
          </cell>
          <cell r="C165" t="str">
            <v>Cement Treated Crushed Rock or combination as per clause 403.2 and table 400.4in Sub base/ Base (Providing, laying and spreading Material on a prepared sub grade, adding the designed quantity of cement to the spread Material, mixing in place with rotavato</v>
          </cell>
        </row>
        <row r="166">
          <cell r="B166" t="str">
            <v>(i)</v>
          </cell>
          <cell r="C166" t="str">
            <v>For Sub-Base course</v>
          </cell>
          <cell r="D166" t="str">
            <v>cum</v>
          </cell>
          <cell r="E166">
            <v>867</v>
          </cell>
        </row>
        <row r="167">
          <cell r="B167" t="str">
            <v>(ii)</v>
          </cell>
          <cell r="C167" t="str">
            <v>For Base course</v>
          </cell>
          <cell r="D167" t="str">
            <v>cum</v>
          </cell>
          <cell r="E167">
            <v>802</v>
          </cell>
        </row>
        <row r="168">
          <cell r="B168" t="str">
            <v>4.7</v>
          </cell>
          <cell r="C168" t="str">
            <v>Making 50 mm x 50 mm Furrows  (Making 50 mm x 50 mm furrows, 25mm deep, 450 to the center line of the road and at one metre interval in the existing thin bituminous wearing coarse including sweeping and disposal of excavated material within 1000 metres le</v>
          </cell>
          <cell r="D168" t="str">
            <v>sqm</v>
          </cell>
          <cell r="E168">
            <v>286</v>
          </cell>
        </row>
        <row r="169">
          <cell r="B169" t="str">
            <v>4.8</v>
          </cell>
          <cell r="C169" t="str">
            <v>Inverted Choke (Construction of inverted choke by providing, laying, spreading and compacting screening B type/ coarse sand of specified grade in uniform layer on a prepared surface with motor grader and compacting with power roller etc)</v>
          </cell>
          <cell r="D169" t="str">
            <v>cum</v>
          </cell>
          <cell r="E169">
            <v>402</v>
          </cell>
        </row>
        <row r="170">
          <cell r="B170" t="str">
            <v>4.9</v>
          </cell>
          <cell r="C170" t="str">
            <v xml:space="preserve">Water Bound Macadam (Providing, laying, spreading and compacting stone aggregates of specific sizes to water bound macadam specification including spreading in uniform thickness, hand packing, rolling with vibratory roller 8-10 tonnes in stages to proper </v>
          </cell>
        </row>
        <row r="171">
          <cell r="B171" t="str">
            <v>A</v>
          </cell>
          <cell r="C171" t="str">
            <v>By Manual Means</v>
          </cell>
        </row>
        <row r="172">
          <cell r="B172" t="str">
            <v>(i)</v>
          </cell>
          <cell r="C172" t="str">
            <v>Grading- I  (Using Screening Crushable type such as Moorum or Gravel)</v>
          </cell>
        </row>
        <row r="173">
          <cell r="B173" t="str">
            <v>(a)</v>
          </cell>
          <cell r="C173" t="str">
            <v>Using Screening Crushable type such as Moorum or Gravel</v>
          </cell>
          <cell r="D173" t="str">
            <v>cum</v>
          </cell>
          <cell r="E173">
            <v>428</v>
          </cell>
        </row>
        <row r="174">
          <cell r="B174" t="str">
            <v>(b)</v>
          </cell>
          <cell r="C174" t="str">
            <v>Using Screening Type-A (13.2mm Agg.)</v>
          </cell>
          <cell r="D174" t="str">
            <v>cum</v>
          </cell>
          <cell r="E174">
            <v>543.42241800000011</v>
          </cell>
        </row>
        <row r="175">
          <cell r="B175" t="str">
            <v>(ii)</v>
          </cell>
          <cell r="C175" t="str">
            <v>Grading- II  (Using Screening Crushable type such as Moorum or Gravel)</v>
          </cell>
        </row>
        <row r="176">
          <cell r="B176" t="str">
            <v>(a)</v>
          </cell>
          <cell r="C176" t="str">
            <v>Using Screening Crushable type such as Moorum or Gravel</v>
          </cell>
          <cell r="D176" t="str">
            <v>cum</v>
          </cell>
          <cell r="E176">
            <v>644</v>
          </cell>
        </row>
        <row r="177">
          <cell r="B177" t="str">
            <v>(b)</v>
          </cell>
          <cell r="C177" t="str">
            <v>Using Screening Type-A (13.2mm Agg.)</v>
          </cell>
          <cell r="D177" t="str">
            <v>cum</v>
          </cell>
          <cell r="E177">
            <v>712</v>
          </cell>
        </row>
        <row r="178">
          <cell r="B178" t="str">
            <v>(c)</v>
          </cell>
          <cell r="C178" t="str">
            <v>Using Screening Type-B (11.2mm Agg.)</v>
          </cell>
          <cell r="D178" t="str">
            <v>cum</v>
          </cell>
          <cell r="E178">
            <v>746</v>
          </cell>
        </row>
        <row r="179">
          <cell r="B179" t="str">
            <v>(iii)</v>
          </cell>
          <cell r="C179" t="str">
            <v>Grading- III  (Using Screening Crushable type such as Moorum or Gravel)</v>
          </cell>
        </row>
        <row r="180">
          <cell r="B180" t="str">
            <v>(a)</v>
          </cell>
          <cell r="C180" t="str">
            <v>Using Screening Crushable type such as Moorum or Gravel</v>
          </cell>
          <cell r="D180" t="str">
            <v>cum</v>
          </cell>
          <cell r="E180">
            <v>644</v>
          </cell>
        </row>
        <row r="181">
          <cell r="B181" t="str">
            <v>(b)</v>
          </cell>
          <cell r="C181" t="str">
            <v>Using Screening Type-B (11.2mm Agg.)</v>
          </cell>
          <cell r="D181" t="str">
            <v>cum</v>
          </cell>
          <cell r="E181">
            <v>746</v>
          </cell>
        </row>
        <row r="182">
          <cell r="B182" t="str">
            <v>B</v>
          </cell>
          <cell r="C182" t="str">
            <v>By Mechanical Means:</v>
          </cell>
        </row>
        <row r="183">
          <cell r="B183" t="str">
            <v>(i)</v>
          </cell>
          <cell r="C183" t="str">
            <v>Grading- I  (Using Screening Crushable type such as Moorum or Gravel)</v>
          </cell>
        </row>
        <row r="184">
          <cell r="B184" t="str">
            <v>(a)</v>
          </cell>
          <cell r="C184" t="str">
            <v>Using Screening Crushable type such as Moorum or Gravel</v>
          </cell>
          <cell r="D184" t="str">
            <v>cum</v>
          </cell>
          <cell r="E184">
            <v>401</v>
          </cell>
        </row>
        <row r="185">
          <cell r="B185" t="str">
            <v>(b)</v>
          </cell>
          <cell r="C185" t="str">
            <v>Using Screening Type-A (13.2mm Agg.)</v>
          </cell>
          <cell r="D185" t="str">
            <v>cum</v>
          </cell>
          <cell r="E185">
            <v>515.99305560000005</v>
          </cell>
        </row>
        <row r="186">
          <cell r="B186" t="str">
            <v>(ii)</v>
          </cell>
          <cell r="C186" t="str">
            <v>Grading- II  (Using Screening Crushable type such as Moorum or Gravel)</v>
          </cell>
        </row>
        <row r="187">
          <cell r="B187" t="str">
            <v>(a)</v>
          </cell>
          <cell r="C187" t="str">
            <v>Using Screening Crushable type such as Moorum or Gravel</v>
          </cell>
          <cell r="D187" t="str">
            <v>cum</v>
          </cell>
          <cell r="E187">
            <v>616</v>
          </cell>
        </row>
        <row r="188">
          <cell r="B188" t="str">
            <v>(b)</v>
          </cell>
          <cell r="C188" t="str">
            <v>Using Screening Type-A (13.2mm Agg.)</v>
          </cell>
          <cell r="D188" t="str">
            <v>cum</v>
          </cell>
          <cell r="E188">
            <v>685</v>
          </cell>
        </row>
        <row r="189">
          <cell r="B189" t="str">
            <v>(c)</v>
          </cell>
          <cell r="C189" t="str">
            <v>Using Screening Type-B (11.2mm Agg.)</v>
          </cell>
          <cell r="D189" t="str">
            <v>cum</v>
          </cell>
          <cell r="E189">
            <v>719</v>
          </cell>
        </row>
        <row r="190">
          <cell r="B190" t="str">
            <v>(iii)</v>
          </cell>
          <cell r="C190" t="str">
            <v>Grading- III  (Using Screening Crushable type such as Moorum or Gravel)</v>
          </cell>
        </row>
        <row r="191">
          <cell r="B191" t="str">
            <v>(a)</v>
          </cell>
          <cell r="C191" t="str">
            <v>Using Screening Crushable type such as Moorum or Gravel</v>
          </cell>
          <cell r="D191" t="str">
            <v>cum</v>
          </cell>
          <cell r="E191">
            <v>616</v>
          </cell>
        </row>
        <row r="192">
          <cell r="B192" t="str">
            <v>(b)</v>
          </cell>
          <cell r="C192" t="str">
            <v>Using Screening Type-B (11.2mm Agg.)</v>
          </cell>
          <cell r="D192" t="str">
            <v>cum</v>
          </cell>
          <cell r="E192">
            <v>719</v>
          </cell>
        </row>
        <row r="193">
          <cell r="B193" t="str">
            <v>4.10</v>
          </cell>
          <cell r="C193" t="str">
            <v>Crushed Cement Concrete Sub-base / Base (Breaking and crushing of material obtained by breaking damaged cement concrete slabs to size range not exceeding 75 mm as specified in table 400.7 transporting the aggregates obtained from breaking of cement concre</v>
          </cell>
          <cell r="D193" t="str">
            <v>cum</v>
          </cell>
          <cell r="E193">
            <v>181</v>
          </cell>
        </row>
        <row r="194">
          <cell r="B194" t="str">
            <v>4.11</v>
          </cell>
          <cell r="C194" t="str">
            <v>Penetration Coat Over Top Layer of Crushed Cement Concrete Base (Spraying of bitumen over cleaned dry surface of crushed cement concrete base at the rate of 25 kg per 10 sqm by a bitumen pressure distributor, spreading of key aggregates at the rate of 0.1</v>
          </cell>
          <cell r="D194" t="str">
            <v>sqm</v>
          </cell>
          <cell r="E194">
            <v>11</v>
          </cell>
        </row>
        <row r="195">
          <cell r="A195" t="str">
            <v>C3</v>
          </cell>
          <cell r="B195" t="str">
            <v>4.12</v>
          </cell>
          <cell r="C195" t="str">
            <v xml:space="preserve"> Wet Mix Macadam (Providing, laying, spreading and compacting graded stone aggregate to wet mix macadam specification including premixing the Material with water at OMC in mechanical mix plant carriage of mixed Material by tipper to site, laying in unifor</v>
          </cell>
          <cell r="D195" t="str">
            <v>cum</v>
          </cell>
          <cell r="E195">
            <v>753</v>
          </cell>
        </row>
        <row r="196">
          <cell r="A196" t="str">
            <v>C4</v>
          </cell>
          <cell r="B196" t="str">
            <v>4.13</v>
          </cell>
          <cell r="C196" t="str">
            <v>Construction of Median and Island with Soil Taken from Roadway Cutting (Construction of Median and Island above road level with approved material deposited at site from roadway cutting and excavation for drain and foundation of other structures, spread, g</v>
          </cell>
          <cell r="D196" t="str">
            <v>cum</v>
          </cell>
          <cell r="E196">
            <v>81</v>
          </cell>
        </row>
        <row r="197">
          <cell r="B197" t="str">
            <v>4.14</v>
          </cell>
          <cell r="C197" t="str">
            <v>Construction of Median and Island with Soil Taken from Borrow Areas (Construction of median and Island above road level with approved material brought from borrow pits, spread, sloped and compacted as per clause 407)</v>
          </cell>
          <cell r="D197" t="str">
            <v>cum</v>
          </cell>
          <cell r="E197">
            <v>134</v>
          </cell>
        </row>
        <row r="198">
          <cell r="B198" t="str">
            <v>4.15</v>
          </cell>
          <cell r="C198" t="str">
            <v>Construction of Shoulders (A. Earthen Shoulders)</v>
          </cell>
        </row>
        <row r="199">
          <cell r="A199" t="str">
            <v>C7</v>
          </cell>
          <cell r="B199" t="str">
            <v>4.16</v>
          </cell>
          <cell r="C199" t="str">
            <v>Footpaths and Separators (Construction of footpath/separator by providing a 150 mm compacted granular sub base as per clause 401 and 25 mm thick cement concrete grade M15, over laid with precast concrete tiles in cement mortar 1:3 including provision of a</v>
          </cell>
          <cell r="D199" t="str">
            <v>sqm</v>
          </cell>
          <cell r="E199">
            <v>315</v>
          </cell>
        </row>
        <row r="200">
          <cell r="B200" t="str">
            <v>4.17</v>
          </cell>
          <cell r="C200" t="str">
            <v>Crusher Run Macadam Base (Providing crushed stone aggregate, depositing on a prepared surface by hauling vehicles, spreading and mixing with a motor grader, watering and compacting with a vibratory roller to clause 410 to form a layer of sub-base/Base)</v>
          </cell>
        </row>
        <row r="201">
          <cell r="B201" t="str">
            <v>A</v>
          </cell>
          <cell r="C201" t="str">
            <v>By Mix in Place Method</v>
          </cell>
        </row>
        <row r="202">
          <cell r="B202" t="str">
            <v xml:space="preserve">(i) </v>
          </cell>
          <cell r="C202" t="str">
            <v>For 53 mm maximum size</v>
          </cell>
          <cell r="D202" t="str">
            <v>cum</v>
          </cell>
          <cell r="E202">
            <v>608</v>
          </cell>
        </row>
        <row r="203">
          <cell r="B203" t="str">
            <v xml:space="preserve">(ii) </v>
          </cell>
          <cell r="C203" t="str">
            <v>For 45 mm maximum size</v>
          </cell>
          <cell r="D203" t="str">
            <v>cum</v>
          </cell>
          <cell r="E203">
            <v>604</v>
          </cell>
        </row>
        <row r="204">
          <cell r="B204" t="str">
            <v>B</v>
          </cell>
          <cell r="C204" t="str">
            <v>By Mixing Plant :</v>
          </cell>
        </row>
        <row r="205">
          <cell r="B205" t="str">
            <v xml:space="preserve">(i) </v>
          </cell>
          <cell r="C205" t="str">
            <v>For 53 mm maximum size</v>
          </cell>
          <cell r="D205" t="str">
            <v>cum</v>
          </cell>
          <cell r="E205">
            <v>782</v>
          </cell>
        </row>
        <row r="206">
          <cell r="B206" t="str">
            <v xml:space="preserve">(ii) </v>
          </cell>
          <cell r="C206" t="str">
            <v>For 45 mm maximum size</v>
          </cell>
          <cell r="D206" t="str">
            <v>cum</v>
          </cell>
          <cell r="E206">
            <v>487</v>
          </cell>
        </row>
        <row r="207">
          <cell r="B207" t="str">
            <v>4.18</v>
          </cell>
          <cell r="C207" t="str">
            <v>Lime, Fly ash stabalised soil sub-base (Construction of Sub-base using lime - fly ash admixture with granular soil, free from organic matter/ deleterious material or clayey silts and low plasticity clays having PI between 5 and 20 and liquid limit less th</v>
          </cell>
          <cell r="D207" t="str">
            <v>cum</v>
          </cell>
          <cell r="E207" t="e">
            <v>#VALUE!</v>
          </cell>
        </row>
        <row r="208">
          <cell r="C208" t="str">
            <v>CHAPTER-5</v>
          </cell>
        </row>
        <row r="209">
          <cell r="C209" t="str">
            <v>BASES AND SURFACE COURSES (BITUMINOUS)</v>
          </cell>
        </row>
        <row r="210">
          <cell r="A210" t="str">
            <v>D1</v>
          </cell>
          <cell r="B210" t="str">
            <v>5.1</v>
          </cell>
          <cell r="C210" t="str">
            <v>Prime coat (Providing and applying primer coat with bitumen emulsion on prepared surface of granular Base including clearing of road surface and spraying primer at the rate of 0.60 kg/sqm using mechanical means.)</v>
          </cell>
          <cell r="D210" t="str">
            <v>sqm</v>
          </cell>
          <cell r="E210">
            <v>16</v>
          </cell>
        </row>
        <row r="211">
          <cell r="B211" t="str">
            <v>5.2</v>
          </cell>
          <cell r="C211" t="str">
            <v xml:space="preserve">Tack coat </v>
          </cell>
        </row>
        <row r="212">
          <cell r="A212" t="str">
            <v>D2</v>
          </cell>
          <cell r="C212" t="str">
            <v>Providing and applying tack coat with bitumen emulsion using emulsion pressure distributor at the rate of 0.20 kg per sqm on the prepared bituminous/granular surface cleaned with mechanical broom.</v>
          </cell>
          <cell r="D212" t="str">
            <v>sqm</v>
          </cell>
          <cell r="E212">
            <v>6</v>
          </cell>
        </row>
        <row r="213">
          <cell r="B213" t="str">
            <v>5.3</v>
          </cell>
          <cell r="C213" t="str">
            <v>Bituminous Macadam (Providing and laying bituminous macadam with 100-120 TPH hot mix plant producing an average output of 75 tonnes per hour using crushed aggregates of specified grading premixed with bituminous binder, transported to site, laid over a pr</v>
          </cell>
        </row>
        <row r="214">
          <cell r="A214" t="str">
            <v>D3</v>
          </cell>
          <cell r="B214" t="str">
            <v>(i)</v>
          </cell>
          <cell r="C214" t="str">
            <v>for Grading I ( 40 mm nominal size )</v>
          </cell>
          <cell r="D214" t="str">
            <v>cum</v>
          </cell>
          <cell r="E214">
            <v>3112</v>
          </cell>
        </row>
        <row r="215">
          <cell r="B215" t="str">
            <v>(ii)</v>
          </cell>
          <cell r="C215" t="str">
            <v xml:space="preserve"> for GradingII(19 mm nominal size)</v>
          </cell>
          <cell r="D215" t="str">
            <v>cum</v>
          </cell>
          <cell r="E215">
            <v>3096</v>
          </cell>
        </row>
        <row r="216">
          <cell r="B216" t="str">
            <v>5.4</v>
          </cell>
          <cell r="C216" t="str">
            <v>Bituminous Penetration Macadam (Construction of penetration macadam over prepared Base by providing a layer of compacted crushed coarse aggregate using chips spreader with alternate applications of bituminous binder and key aggregates and rolling with a s</v>
          </cell>
        </row>
        <row r="217">
          <cell r="B217" t="str">
            <v>A</v>
          </cell>
          <cell r="C217" t="str">
            <v>50 mm thick</v>
          </cell>
          <cell r="D217" t="str">
            <v>sqm</v>
          </cell>
          <cell r="E217">
            <v>164</v>
          </cell>
        </row>
        <row r="218">
          <cell r="B218" t="str">
            <v>B</v>
          </cell>
          <cell r="C218" t="str">
            <v>75 mm thick</v>
          </cell>
          <cell r="D218" t="str">
            <v>sqm</v>
          </cell>
          <cell r="E218">
            <v>223</v>
          </cell>
        </row>
        <row r="219">
          <cell r="B219" t="str">
            <v>5.5</v>
          </cell>
          <cell r="C219" t="str">
            <v>Built-Up-Spray Grout (Providing, laying and rolling of built-up-spray grout layer over prepared base consisting of a two layer composite construction of compacted crushed coarse aggregates using motor grader for aggregates. key stone chips spreader may be</v>
          </cell>
          <cell r="D219" t="str">
            <v>sqm</v>
          </cell>
          <cell r="E219">
            <v>136</v>
          </cell>
        </row>
        <row r="220">
          <cell r="B220" t="str">
            <v>5.6</v>
          </cell>
          <cell r="C220" t="str">
            <v>Dense Graded Bituminous Macadam (Providing and laying dense bituminous macadam with 100-120 TPH batch type HMP producing an average output of 75 tonnes per hour using crushed aggregates of specified grading, premixed with bituminous binder @ 4.0 to 4.5% b</v>
          </cell>
        </row>
        <row r="221">
          <cell r="B221" t="str">
            <v>(i)</v>
          </cell>
          <cell r="C221" t="str">
            <v>for Grading I ( 40 mm nominal size )</v>
          </cell>
          <cell r="D221" t="str">
            <v>cum</v>
          </cell>
          <cell r="E221">
            <v>3904</v>
          </cell>
        </row>
        <row r="222">
          <cell r="A222" t="str">
            <v>D4</v>
          </cell>
          <cell r="B222" t="str">
            <v>(ii)</v>
          </cell>
          <cell r="C222" t="str">
            <v xml:space="preserve"> for GradingII(19 mm nominal size)</v>
          </cell>
          <cell r="D222" t="str">
            <v>cum</v>
          </cell>
          <cell r="E222">
            <v>3925</v>
          </cell>
        </row>
        <row r="223">
          <cell r="B223" t="str">
            <v>5.7</v>
          </cell>
          <cell r="C223" t="str">
            <v>Semi - Dense Bituminous Concrete (Providing and laying semi dense bituminous concrete with 100-120 TPH batch type HMP producing an average output of 75 tonnes per hour using crushed aggregates of specified grading, premixed with bituminous binder @ 4.5 to</v>
          </cell>
        </row>
        <row r="224">
          <cell r="A224" t="str">
            <v>D11</v>
          </cell>
          <cell r="B224" t="str">
            <v>(i)</v>
          </cell>
          <cell r="C224" t="str">
            <v>for Grading I ( 13 mm nominal size )</v>
          </cell>
          <cell r="D224" t="str">
            <v>cum</v>
          </cell>
          <cell r="E224">
            <v>4033</v>
          </cell>
        </row>
        <row r="225">
          <cell r="B225" t="str">
            <v>(ii)</v>
          </cell>
          <cell r="C225" t="str">
            <v xml:space="preserve"> for GradingII(10 mm nominal size)</v>
          </cell>
          <cell r="D225" t="str">
            <v>cum</v>
          </cell>
          <cell r="E225">
            <v>4310</v>
          </cell>
        </row>
        <row r="226">
          <cell r="B226" t="str">
            <v>5.8</v>
          </cell>
          <cell r="C226" t="str">
            <v xml:space="preserve">Bituminous Concrete (Providing and laying bituminous concrete with 100-120 TPH batch type hot mix plant producing an average output of 75 tonnes per hour using crushed aggregates of specified grading, premixed with bituminous binder @ 5.4 to 5.6 % of mix </v>
          </cell>
        </row>
        <row r="227">
          <cell r="B227" t="str">
            <v>(i)</v>
          </cell>
          <cell r="C227" t="str">
            <v xml:space="preserve"> for Grading-I ( 13 mm nominal size )</v>
          </cell>
          <cell r="D227" t="str">
            <v>cum</v>
          </cell>
          <cell r="E227">
            <v>5704</v>
          </cell>
        </row>
        <row r="228">
          <cell r="A228" t="str">
            <v>D5</v>
          </cell>
          <cell r="B228" t="str">
            <v>(ii)</v>
          </cell>
          <cell r="C228" t="str">
            <v>for Grading-II(10 mm nominal size)</v>
          </cell>
          <cell r="D228" t="str">
            <v>cum</v>
          </cell>
          <cell r="E228">
            <v>5661</v>
          </cell>
        </row>
        <row r="229">
          <cell r="B229" t="str">
            <v>5.9</v>
          </cell>
          <cell r="C229" t="str">
            <v>Surface Dressing (Providing and laying surface dressing as wearing course in single coat using crushed stone aggregates of specified size on a layer of bituminous binder laid on prepared surface and rolling with 8-10 tonne smooth wheeled steel roller)</v>
          </cell>
        </row>
        <row r="230">
          <cell r="B230" t="str">
            <v>Case -1</v>
          </cell>
          <cell r="C230" t="str">
            <v>:-19 mm nominal chipping size</v>
          </cell>
          <cell r="D230" t="str">
            <v>sqm</v>
          </cell>
          <cell r="E230">
            <v>41</v>
          </cell>
        </row>
        <row r="231">
          <cell r="B231" t="str">
            <v>Case - II</v>
          </cell>
          <cell r="C231" t="str">
            <v>13 mm nominal size chipping</v>
          </cell>
          <cell r="D231" t="str">
            <v>sqm</v>
          </cell>
          <cell r="E231">
            <v>33</v>
          </cell>
        </row>
        <row r="232">
          <cell r="B232" t="str">
            <v>5.10</v>
          </cell>
          <cell r="C232" t="str">
            <v>Open - Graded Premix Surfacing (Providing, laying and rolling of open - graded premix surfacing of 20 mm thickness composed of 13.2 mm to 5.6 mm aggregates either using penetration grade bitumen or cut-back or emulsion to required line, grade and level to</v>
          </cell>
        </row>
        <row r="233">
          <cell r="B233" t="str">
            <v>(i)</v>
          </cell>
          <cell r="C233" t="str">
            <v>Case - I: Mechanical method using Penetration grade Bitumen and HMP of appropriate capacity not less than 75 tonnes/hour .</v>
          </cell>
          <cell r="D233" t="str">
            <v>sqm</v>
          </cell>
          <cell r="E233">
            <v>64</v>
          </cell>
        </row>
        <row r="234">
          <cell r="A234" t="str">
            <v>D6</v>
          </cell>
          <cell r="B234" t="str">
            <v>(ii)</v>
          </cell>
          <cell r="C234" t="str">
            <v>Case - II: Open-Graded Premix Surfacing using cationic Bitumen Emulsion</v>
          </cell>
          <cell r="D234" t="str">
            <v>sqm</v>
          </cell>
          <cell r="E234">
            <v>70</v>
          </cell>
        </row>
        <row r="235">
          <cell r="B235" t="str">
            <v>5.11</v>
          </cell>
          <cell r="C235" t="str">
            <v xml:space="preserve">Close Graded Premix Surfacing/Mixed Seal Surfacing (Mechanical means using HMP of appropriate capacity not less than 75 tonnes/hour. Providing, laying and rolling of close-graded premix surfacing material of 20 mm thickness composed of 11.2 mm to 0.09 mm </v>
          </cell>
          <cell r="D235" t="str">
            <v>sqm</v>
          </cell>
          <cell r="E235">
            <v>82</v>
          </cell>
        </row>
        <row r="236">
          <cell r="B236" t="str">
            <v>5.12</v>
          </cell>
          <cell r="C236" t="str">
            <v>Seal Coat (Providing and laying seal coat sealing the voids in a bituminous surface laid to the specified levels, grade and cross fall using Type A and B seal coats)</v>
          </cell>
        </row>
        <row r="237">
          <cell r="A237" t="str">
            <v>D7</v>
          </cell>
          <cell r="B237" t="str">
            <v>(i)</v>
          </cell>
          <cell r="C237" t="str">
            <v>Case - I : Type A</v>
          </cell>
          <cell r="D237" t="str">
            <v>sqm</v>
          </cell>
          <cell r="E237">
            <v>30</v>
          </cell>
        </row>
        <row r="238">
          <cell r="B238" t="str">
            <v>(ii)</v>
          </cell>
          <cell r="C238" t="str">
            <v>Case - II : Type B (Providing and laying of premix sand seal coat with HMP of appropriate capacity not less than 75 tonnes/ hours using crushed stone chipping 6.7 mm size and penetration bitumen of suitable grade.)</v>
          </cell>
          <cell r="D238" t="str">
            <v>sqm</v>
          </cell>
          <cell r="E238">
            <v>24</v>
          </cell>
        </row>
        <row r="239">
          <cell r="B239" t="str">
            <v>5.13</v>
          </cell>
          <cell r="C239" t="str">
            <v xml:space="preserve">Supply of Stone Aggregates for Pavement Courses (Supply of stone aggregates from approved sources confirming to the physical requirement, specified in the respective specified clauses, including royalties, fees rents, collection, transportation, stacking </v>
          </cell>
          <cell r="D239" t="str">
            <v>cum</v>
          </cell>
        </row>
        <row r="240">
          <cell r="B240" t="str">
            <v>5.14</v>
          </cell>
          <cell r="C240" t="str">
            <v>Mastic Asphalt (Providing and laying 25 mm thick mastic asphalt wearing course with paving grade bitumen meeting the requirements given in table 500-29, prepared by using mastic cooker and laid to required level and slope after cleaning the surface, inclu</v>
          </cell>
          <cell r="D240" t="str">
            <v>sqm</v>
          </cell>
          <cell r="E240">
            <v>292</v>
          </cell>
        </row>
        <row r="241">
          <cell r="B241" t="str">
            <v>5.15</v>
          </cell>
          <cell r="C241" t="str">
            <v>Slurry Seal Providing and laying slurry seal consisting of a mixture of fine aggregates, portland cement filler, bituminous emulsion and water on a road surface including cleaning of surface, mixing of slurry seal in a suitable mobile plant, laying and co</v>
          </cell>
        </row>
        <row r="242">
          <cell r="A242" t="str">
            <v>D8</v>
          </cell>
          <cell r="B242" t="str">
            <v>(i)</v>
          </cell>
          <cell r="C242" t="str">
            <v xml:space="preserve"> 5 mm thickness</v>
          </cell>
          <cell r="D242" t="str">
            <v>sqm</v>
          </cell>
          <cell r="E242">
            <v>33</v>
          </cell>
        </row>
        <row r="243">
          <cell r="B243" t="str">
            <v>(ii)</v>
          </cell>
          <cell r="C243" t="str">
            <v>3 mm thickness</v>
          </cell>
          <cell r="D243" t="str">
            <v>sqm</v>
          </cell>
          <cell r="E243">
            <v>23</v>
          </cell>
        </row>
        <row r="244">
          <cell r="B244" t="str">
            <v>(iii)</v>
          </cell>
          <cell r="C244" t="str">
            <v>1.5 mm thickness</v>
          </cell>
          <cell r="D244" t="str">
            <v>sqm</v>
          </cell>
          <cell r="E244">
            <v>14</v>
          </cell>
        </row>
        <row r="245">
          <cell r="B245" t="str">
            <v>5.16</v>
          </cell>
          <cell r="C245" t="str">
            <v xml:space="preserve">Recycling of Bituminous Pavement with Central Recycling Plant (Recycling pavement by cold milling of exiting bituminous layers, planning the surface after cold milling, reclaiming excavated material to the extent of 30 % of the required quantity, hauling </v>
          </cell>
          <cell r="D245" t="str">
            <v>cum</v>
          </cell>
          <cell r="E245" t="e">
            <v>#VALUE!</v>
          </cell>
        </row>
        <row r="246">
          <cell r="B246" t="str">
            <v>5.17</v>
          </cell>
          <cell r="C246" t="str">
            <v>Fog Spray</v>
          </cell>
          <cell r="D246" t="str">
            <v>sqm</v>
          </cell>
          <cell r="E246">
            <v>19</v>
          </cell>
        </row>
        <row r="247">
          <cell r="B247" t="str">
            <v>added</v>
          </cell>
          <cell r="C247" t="str">
            <v>1.In case it is decided by the engineer to blind the fog spray, the following may be added</v>
          </cell>
          <cell r="D247" t="str">
            <v>sqm</v>
          </cell>
          <cell r="E247">
            <v>2</v>
          </cell>
        </row>
        <row r="248">
          <cell r="B248" t="str">
            <v>5.18</v>
          </cell>
          <cell r="C248" t="str">
            <v>Bituminous Cold Mix ( Including Gravel Emulsion) (Providing, laying and rolling of bituminous cold mix on prepared base consisting of a mixture of unheated mineral aggregate and emulsified or cutback bitumen, including mixing in a plant of suitable type a</v>
          </cell>
        </row>
        <row r="249">
          <cell r="B249" t="str">
            <v>(i)</v>
          </cell>
          <cell r="C249" t="str">
            <v xml:space="preserve">Using bitumen emulsion and 9.5 mm or 13.2 mm nominal size aggregate </v>
          </cell>
          <cell r="D249" t="str">
            <v>cum</v>
          </cell>
          <cell r="E249" t="e">
            <v>#VALUE!</v>
          </cell>
        </row>
        <row r="250">
          <cell r="B250" t="str">
            <v>(ii)</v>
          </cell>
          <cell r="C250" t="str">
            <v xml:space="preserve">Using bitumen emulsion and 19 mm or 26.5 mm nominal size aggregate </v>
          </cell>
          <cell r="D250" t="str">
            <v>cum</v>
          </cell>
          <cell r="E250" t="e">
            <v>#VALUE!</v>
          </cell>
        </row>
        <row r="251">
          <cell r="B251" t="str">
            <v>(iii)</v>
          </cell>
          <cell r="C251" t="str">
            <v xml:space="preserve">Using cutback bitumen and 9.5 mm or 13.2 mm nominal size aggregate </v>
          </cell>
          <cell r="D251" t="str">
            <v>cum</v>
          </cell>
          <cell r="E251" t="e">
            <v>#VALUE!</v>
          </cell>
        </row>
        <row r="252">
          <cell r="B252" t="str">
            <v>(iv)</v>
          </cell>
          <cell r="C252" t="str">
            <v xml:space="preserve">Using cutback bitumen and 19 mm or 26.5 mm nominal size aggregate </v>
          </cell>
          <cell r="D252" t="str">
            <v>cum</v>
          </cell>
          <cell r="E252" t="e">
            <v>#VALUE!</v>
          </cell>
        </row>
        <row r="253">
          <cell r="B253" t="str">
            <v>5.19</v>
          </cell>
          <cell r="C253" t="str">
            <v>Sand Asphalt Base Course (Providing, laying and rolling sand-asphalt base course composed of sand, mineral filler and bituminous binder on a prepared sub-grade or sub-base to the lines, levels, grades and cross sections as per the drawings including mixin</v>
          </cell>
          <cell r="D253" t="str">
            <v>cum</v>
          </cell>
          <cell r="E253">
            <v>3921</v>
          </cell>
        </row>
        <row r="254">
          <cell r="B254" t="str">
            <v>5.20</v>
          </cell>
          <cell r="C254" t="str">
            <v>Modified Binder (Supply of modified binder produced by mixing bitumen with modifier such as natural rubber or crumb rubber or any other polymer found compatible with bitumen and which allows properties given in clause 521.3 and IRC: SP: 53 blending of mod</v>
          </cell>
          <cell r="D254" t="str">
            <v>tonne</v>
          </cell>
        </row>
        <row r="255">
          <cell r="B255" t="str">
            <v>5.21</v>
          </cell>
          <cell r="C255" t="str">
            <v>Crack Prevention Courses</v>
          </cell>
        </row>
        <row r="256">
          <cell r="B256" t="str">
            <v>(i)</v>
          </cell>
          <cell r="C256" t="str">
            <v>Stress Absorbing Membrane (SAM) crack width less than 6 mm (Providing and laying of a stress absorbing membrane over a cracked road surface, with crack width below 6 mm after cleaning with a mechanical broom, using modified binder complying with clause 52</v>
          </cell>
          <cell r="D256" t="str">
            <v>sqm</v>
          </cell>
          <cell r="E256">
            <v>37</v>
          </cell>
        </row>
        <row r="257">
          <cell r="B257" t="str">
            <v>(ii)</v>
          </cell>
          <cell r="C257" t="str">
            <v xml:space="preserve">Stress Absorbing Membrane (SAM) with crack width 6 mm to 9 mm (Providing and laying of a stress absorbing membrane over a cracked road surface, with crack width 6 to 9 mm after cleaning with a mechanical broom, using modified binder complying with clause </v>
          </cell>
          <cell r="D257" t="str">
            <v>sqm</v>
          </cell>
          <cell r="E257">
            <v>46</v>
          </cell>
        </row>
        <row r="258">
          <cell r="B258" t="str">
            <v>(iii)</v>
          </cell>
          <cell r="C258" t="str">
            <v xml:space="preserve">Stress Absorbing Membrane (SAM) crack width above 9 mm and cracked area above 50 % (Providing and laying a single coat of a stress absorbing membrane over a cracked road surface, with crack width above 9 mm and cracked area above 50 % after cleaning with </v>
          </cell>
          <cell r="D258" t="str">
            <v>sqm</v>
          </cell>
          <cell r="E258">
            <v>61</v>
          </cell>
        </row>
        <row r="259">
          <cell r="B259" t="str">
            <v>(iv)</v>
          </cell>
          <cell r="C259" t="str">
            <v>Case - IV : Bitumen Impregnated Geotextile (Providing and laying a bitumen impregnated geotextile layer after cleaning the road surface, geotextile conforming to requirements of clause 704.3, laid over a tack coat with 1.05 kg per sqm of paving grade bitu</v>
          </cell>
          <cell r="D259" t="str">
            <v>sqm</v>
          </cell>
          <cell r="E259" t="e">
            <v>#VALUE!</v>
          </cell>
        </row>
        <row r="260">
          <cell r="B260" t="str">
            <v>5.22</v>
          </cell>
          <cell r="C260" t="str">
            <v>Recipe Cold Mix (Providing and laying of premix of crushed stone aggregates and emulsion binder, mixed in a batch type cold mixing plant, laid over prepared surface, by paver finisher, rolled with a pneumatic tyred roller initially and finished with a smo</v>
          </cell>
        </row>
        <row r="261">
          <cell r="B261" t="str">
            <v>(i)</v>
          </cell>
          <cell r="C261" t="str">
            <v xml:space="preserve"> 75 mm thickness</v>
          </cell>
          <cell r="D261" t="str">
            <v>cum</v>
          </cell>
          <cell r="E261" t="e">
            <v>#VALUE!</v>
          </cell>
        </row>
        <row r="262">
          <cell r="B262" t="str">
            <v>(ii)</v>
          </cell>
          <cell r="C262" t="str">
            <v>40 mm thickness</v>
          </cell>
          <cell r="D262" t="str">
            <v>cum</v>
          </cell>
          <cell r="E262" t="e">
            <v>#VALUE!</v>
          </cell>
        </row>
        <row r="263">
          <cell r="B263" t="str">
            <v>(iii)</v>
          </cell>
          <cell r="C263" t="str">
            <v>25 mm thickness</v>
          </cell>
          <cell r="D263" t="str">
            <v>cum</v>
          </cell>
          <cell r="E263" t="e">
            <v>#VALUE!</v>
          </cell>
        </row>
        <row r="264">
          <cell r="C264" t="str">
            <v>CHAPTER-6</v>
          </cell>
        </row>
        <row r="265">
          <cell r="C265" t="str">
            <v xml:space="preserve">CEMENT CONCRETE PAVEMENTS </v>
          </cell>
        </row>
        <row r="266">
          <cell r="A266" t="str">
            <v>F1</v>
          </cell>
          <cell r="B266" t="str">
            <v>6.1</v>
          </cell>
          <cell r="C266" t="str">
            <v>Dry Lean Cement Concrete Sub- base (Construction of dry lean cement concrete Sub- base over a prepared sub-grade with coarse and fine aggregate conforming to IS: 383, the size of coarse aggregate not exceeding 25 mm, aggregate cement ratio not to exceed 1</v>
          </cell>
          <cell r="D266" t="str">
            <v>cum</v>
          </cell>
          <cell r="E266">
            <v>1335</v>
          </cell>
        </row>
        <row r="267">
          <cell r="A267" t="str">
            <v>F2</v>
          </cell>
          <cell r="B267" t="str">
            <v>6.2</v>
          </cell>
          <cell r="C267" t="str">
            <v>Cement Concrete Pavement (Construction of un-reinforced, dowel jointed, plain cement concrete pavement over a prepared sub base with 43 grade cement @ 400 kg per cum, coarse and fine aggregate conforming to IS 383, maximum size of coarse aggregate not exc</v>
          </cell>
          <cell r="D267" t="str">
            <v>cum</v>
          </cell>
          <cell r="E267">
            <v>3011</v>
          </cell>
        </row>
        <row r="268">
          <cell r="B268" t="str">
            <v>6.3</v>
          </cell>
          <cell r="C268" t="str">
            <v>Rolled Cement Concrete Base (Construction of rolled cement concrete base course with coarse and fine aggregate conforming to IS:383, the size of coarse aggregate not exceeding 25 mm with minimum, aggregate cement ratio15:1 and minimum cement content of 20</v>
          </cell>
          <cell r="D268" t="str">
            <v>cum</v>
          </cell>
          <cell r="E268">
            <v>1514</v>
          </cell>
        </row>
        <row r="269">
          <cell r="B269" t="str">
            <v>6.4</v>
          </cell>
          <cell r="C269" t="str">
            <v>Transition section between rigid and flexible pavement (Due to change in the properties of materials and type of construction, a gradual changeover from rigid pavement to flexible pavement is desirable to avoid any damage at the butting joint. After provi</v>
          </cell>
        </row>
        <row r="270">
          <cell r="B270" t="str">
            <v>6.5</v>
          </cell>
          <cell r="C270" t="str">
            <v>Construction of Base/Sub-base of pavement with lean concrete - fly ash. (Construction of Base/sub-base using cement, sand, fly ash and coarse aggregates proportioned as per table 4 of IRC: 74/1979 and with water content ratio, slump and compressive streng</v>
          </cell>
          <cell r="D270" t="str">
            <v>cum</v>
          </cell>
          <cell r="E270">
            <v>1251</v>
          </cell>
        </row>
        <row r="271">
          <cell r="B271" t="str">
            <v>6.6</v>
          </cell>
          <cell r="C271" t="str">
            <v>Cement - Fly ash concrete pavement. (Construction reinforced-reinforced, dowel jointed, plain cement concrete pavement over a prepared sub base with 43 grade cement, coarse and fine aggregate conforming to IS 383, maximum size of coarse aggregate not exce</v>
          </cell>
          <cell r="D271" t="str">
            <v>cum</v>
          </cell>
          <cell r="E271">
            <v>2720</v>
          </cell>
        </row>
        <row r="272">
          <cell r="C272" t="str">
            <v>CHAPTER-7</v>
          </cell>
        </row>
        <row r="273">
          <cell r="C273" t="str">
            <v>GEOSYNTHETICS AND  REINFORCED EARTH</v>
          </cell>
        </row>
        <row r="274">
          <cell r="B274" t="str">
            <v>7.1</v>
          </cell>
          <cell r="C274" t="str">
            <v>Sub- Surface Drain with Geotextiles (Construction of sub surface drain 200 mm dia using geotextiles treated with carbon black with physical properties as given in clause 702.2.3 formed in to a stable network and a planar geocomposite structure, joints wra</v>
          </cell>
          <cell r="D274" t="str">
            <v>metre</v>
          </cell>
          <cell r="E274" t="e">
            <v>#VALUE!</v>
          </cell>
        </row>
        <row r="275">
          <cell r="B275" t="str">
            <v>7.2</v>
          </cell>
          <cell r="C275" t="str">
            <v>Narrow Filter Sub- Surface Drain (Construction of a narrow filter sub- surface drain consisting of porous or perforated pipe laid in narrow trench surrounded by a geotextile filter fabric, with a minimum of 450 mm overlap of fabric and installed as per cl</v>
          </cell>
          <cell r="D275" t="str">
            <v>metre</v>
          </cell>
          <cell r="E275" t="e">
            <v>#VALUE!</v>
          </cell>
        </row>
        <row r="276">
          <cell r="B276" t="str">
            <v>7.3</v>
          </cell>
          <cell r="C276" t="str">
            <v>Laying Paving Fabric Beneath a Pavement Overlay (Providing and laying paving fabric with physical requirements as per table 704-2 over a tack coat of paving grade Bitumen 80-100 penetration, laid at the rate of 1 kg per sqm over thoroughly cleaned and rep</v>
          </cell>
          <cell r="D276" t="str">
            <v>sqm</v>
          </cell>
          <cell r="E276" t="e">
            <v>#VALUE!</v>
          </cell>
        </row>
        <row r="277">
          <cell r="B277" t="str">
            <v>7.4</v>
          </cell>
          <cell r="C277" t="str">
            <v>Laying Boulder Apron in Crates of Synthetic Geogrids (Providing, preparing and laying of geogrid crated apron 1 m x 5 m, 600 mm thick including excavation and backfilling with baffles at 1 metre interval, made with geogrids having characteristics as per c</v>
          </cell>
          <cell r="D277" t="str">
            <v>cum</v>
          </cell>
          <cell r="E277" t="e">
            <v>#VALUE!</v>
          </cell>
        </row>
        <row r="278">
          <cell r="B278" t="str">
            <v>7.5</v>
          </cell>
          <cell r="C278" t="str">
            <v>Reinforced Earth Retaining Wall (Reinforced earth retaining walls have four main components as under: a)   Excavation for foundation, foundation concrete and cement concrete grooved seating in the foundation for facing elements (facia material). b)   Faci</v>
          </cell>
        </row>
        <row r="279">
          <cell r="A279" t="str">
            <v>G7</v>
          </cell>
          <cell r="B279" t="str">
            <v>(i)</v>
          </cell>
          <cell r="C279" t="str">
            <v xml:space="preserve">Facing elements of RCC </v>
          </cell>
          <cell r="D279" t="str">
            <v>sqm</v>
          </cell>
          <cell r="E279">
            <v>630</v>
          </cell>
        </row>
        <row r="280">
          <cell r="B280" t="str">
            <v>(ii)</v>
          </cell>
          <cell r="C280" t="str">
            <v>Assembling, joining and laying of reinforcing elements.</v>
          </cell>
        </row>
        <row r="281">
          <cell r="B281" t="str">
            <v>A</v>
          </cell>
          <cell r="C281" t="str">
            <v xml:space="preserve"> With reinforcing element of steel / Aluminium strips / polymeric strips.</v>
          </cell>
        </row>
        <row r="282">
          <cell r="B282" t="str">
            <v>Type 1</v>
          </cell>
          <cell r="C282" t="str">
            <v xml:space="preserve">1.Galvanised carbon steel strips </v>
          </cell>
          <cell r="D282" t="str">
            <v>metre</v>
          </cell>
          <cell r="E282" t="e">
            <v>#VALUE!</v>
          </cell>
        </row>
        <row r="283">
          <cell r="B283" t="str">
            <v>Type 2</v>
          </cell>
          <cell r="C283" t="str">
            <v xml:space="preserve">2.Copper Strips </v>
          </cell>
          <cell r="D283" t="str">
            <v>metre</v>
          </cell>
          <cell r="E283" t="e">
            <v>#VALUE!</v>
          </cell>
        </row>
        <row r="284">
          <cell r="B284" t="str">
            <v>Type 3</v>
          </cell>
          <cell r="C284" t="str">
            <v>3.Aluminium Strips</v>
          </cell>
          <cell r="D284" t="str">
            <v>metre</v>
          </cell>
          <cell r="E284" t="e">
            <v>#VALUE!</v>
          </cell>
        </row>
        <row r="285">
          <cell r="B285" t="str">
            <v>Type 4</v>
          </cell>
          <cell r="C285" t="str">
            <v>4.Stainless steel strips</v>
          </cell>
          <cell r="D285" t="str">
            <v>metre</v>
          </cell>
          <cell r="E285" t="e">
            <v>#VALUE!</v>
          </cell>
        </row>
        <row r="286">
          <cell r="B286" t="str">
            <v>Type 5</v>
          </cell>
          <cell r="C286" t="str">
            <v>5.Glass reinforced polymer/fibre reinforced polymer/polymeric strips</v>
          </cell>
          <cell r="D286" t="str">
            <v>metre</v>
          </cell>
          <cell r="E286" t="e">
            <v>#VALUE!</v>
          </cell>
        </row>
        <row r="287">
          <cell r="B287" t="str">
            <v>B</v>
          </cell>
          <cell r="C287" t="str">
            <v>With reinforcing elements of synthetic geogrids</v>
          </cell>
          <cell r="D287" t="str">
            <v>sqm</v>
          </cell>
          <cell r="E287" t="e">
            <v>#VALUE!</v>
          </cell>
        </row>
        <row r="288">
          <cell r="C288" t="str">
            <v>CHAPTER-8</v>
          </cell>
        </row>
        <row r="289">
          <cell r="C289" t="str">
            <v>TRAFFIC SIGNS, MARKINGS &amp; OTHER ROAD APPURTENANCES</v>
          </cell>
        </row>
        <row r="290">
          <cell r="B290" t="str">
            <v>8.1</v>
          </cell>
          <cell r="C290" t="str">
            <v>Cast in Situ Cement Concrete M20 kerb (Construction of cement concrete kerb with top and bottom width 115 and 165 mm respectively, 250 mm high in M 20 grade PCC on M-10 grade foundation 150 mm thick, foundation having 50 mm projection beyond kerb stone, k</v>
          </cell>
        </row>
        <row r="291">
          <cell r="A291" t="str">
            <v>C6</v>
          </cell>
          <cell r="B291" t="str">
            <v>A</v>
          </cell>
          <cell r="C291" t="str">
            <v>Using Concrete Mixer</v>
          </cell>
          <cell r="D291" t="str">
            <v>metre</v>
          </cell>
          <cell r="E291">
            <v>116</v>
          </cell>
        </row>
        <row r="292">
          <cell r="B292" t="str">
            <v>B</v>
          </cell>
          <cell r="C292" t="str">
            <v>Using Concrete Batching and Mixing Plant</v>
          </cell>
          <cell r="D292" t="str">
            <v>metre</v>
          </cell>
          <cell r="E292">
            <v>116</v>
          </cell>
        </row>
        <row r="293">
          <cell r="B293" t="str">
            <v>8.2</v>
          </cell>
          <cell r="C293" t="str">
            <v xml:space="preserve">Cast in Situ Cement Concrete M 20 Kerb with Channel (Construction of cement concrete kerb with channel with top and bottom width 115 and 165 mm respectively, 250 mm high in M 20 grade PCC on M10 grade foundation 150 mm thick, kerb channel 300 mm wide, 50 </v>
          </cell>
        </row>
        <row r="294">
          <cell r="B294" t="str">
            <v>A</v>
          </cell>
          <cell r="C294" t="str">
            <v>Using Concrete Mixer</v>
          </cell>
          <cell r="D294" t="str">
            <v>metre</v>
          </cell>
          <cell r="E294">
            <v>213</v>
          </cell>
        </row>
        <row r="295">
          <cell r="B295" t="str">
            <v>B</v>
          </cell>
          <cell r="C295" t="str">
            <v>Using Concrete Batching and Mixing Plant</v>
          </cell>
          <cell r="D295" t="str">
            <v>metre</v>
          </cell>
          <cell r="E295">
            <v>218</v>
          </cell>
        </row>
        <row r="296">
          <cell r="B296" t="str">
            <v>8.3</v>
          </cell>
          <cell r="C296" t="str">
            <v>Printing new letter and figures of any shade (Printing new letter and figures of any shade with synthetic enamel paint black or any other approved colour to give an even shade)</v>
          </cell>
        </row>
        <row r="297">
          <cell r="B297" t="str">
            <v>(i)</v>
          </cell>
          <cell r="C297" t="str">
            <v xml:space="preserve"> Hindi ( Matras commas and the like not to be measured and paid for Half letter shall be counted as half )</v>
          </cell>
          <cell r="D297" t="str">
            <v>cm height per letter</v>
          </cell>
          <cell r="E297">
            <v>0.3</v>
          </cell>
        </row>
        <row r="298">
          <cell r="B298" t="str">
            <v>(ii)</v>
          </cell>
          <cell r="C298" t="str">
            <v>English and Roman</v>
          </cell>
          <cell r="D298" t="str">
            <v>cm height per letter</v>
          </cell>
          <cell r="E298">
            <v>0.2</v>
          </cell>
        </row>
        <row r="299">
          <cell r="B299" t="str">
            <v>8.4</v>
          </cell>
          <cell r="C299" t="str">
            <v>Retro- reflectorised Traffic signs (Providing and fixing of retro- reflectorised cautionary, mandatory and informatory sign as per IRC :67 made of encapsulated lens type reflective sheeting vide clause 801.3, fixed over aluminium sheeting, 1.5 mm thick su</v>
          </cell>
        </row>
        <row r="300">
          <cell r="A300" t="str">
            <v>H-1-1</v>
          </cell>
          <cell r="B300" t="str">
            <v>( i )</v>
          </cell>
          <cell r="C300" t="str">
            <v>90 cm equilateral triangle</v>
          </cell>
          <cell r="D300" t="str">
            <v>each</v>
          </cell>
          <cell r="E300" t="e">
            <v>#VALUE!</v>
          </cell>
        </row>
        <row r="301">
          <cell r="B301" t="str">
            <v>( ii )</v>
          </cell>
          <cell r="C301" t="str">
            <v>60 cm equilateral triangle</v>
          </cell>
          <cell r="D301" t="str">
            <v>each</v>
          </cell>
          <cell r="E301" t="e">
            <v>#VALUE!</v>
          </cell>
        </row>
        <row r="302">
          <cell r="A302" t="str">
            <v>H-1-1</v>
          </cell>
          <cell r="B302" t="str">
            <v>( iii )</v>
          </cell>
          <cell r="C302" t="str">
            <v>60 cm circular</v>
          </cell>
          <cell r="D302" t="str">
            <v>each</v>
          </cell>
          <cell r="E302" t="e">
            <v>#VALUE!</v>
          </cell>
        </row>
        <row r="303">
          <cell r="A303" t="str">
            <v>H-1-3</v>
          </cell>
          <cell r="B303" t="str">
            <v>( iv )</v>
          </cell>
          <cell r="C303" t="str">
            <v>80 mm x 60 mm rectangular</v>
          </cell>
          <cell r="D303" t="str">
            <v>each</v>
          </cell>
          <cell r="E303" t="e">
            <v>#VALUE!</v>
          </cell>
        </row>
        <row r="304">
          <cell r="B304" t="str">
            <v>( v )</v>
          </cell>
          <cell r="C304" t="str">
            <v>60 cm x 45 cm rectangular</v>
          </cell>
          <cell r="D304" t="str">
            <v>each</v>
          </cell>
          <cell r="E304" t="e">
            <v>#VALUE!</v>
          </cell>
        </row>
        <row r="305">
          <cell r="B305" t="str">
            <v>(vi )</v>
          </cell>
          <cell r="C305" t="str">
            <v>60 cm x 60 cm square</v>
          </cell>
          <cell r="D305" t="str">
            <v>each</v>
          </cell>
          <cell r="E305" t="e">
            <v>#VALUE!</v>
          </cell>
        </row>
        <row r="306">
          <cell r="A306" t="str">
            <v>H-1-4</v>
          </cell>
          <cell r="B306" t="str">
            <v>( vii )</v>
          </cell>
          <cell r="C306" t="str">
            <v>90 cm high octagon</v>
          </cell>
          <cell r="D306" t="str">
            <v>each</v>
          </cell>
          <cell r="E306" t="e">
            <v>#VALUE!</v>
          </cell>
        </row>
        <row r="307">
          <cell r="B307" t="str">
            <v>8.5</v>
          </cell>
          <cell r="C307" t="str">
            <v>Direction and Place Identification signs upto 0.9 sqm size board. (Providing and erecting direction and place identification retro-reflectorised sign asper IRC:67 made of encapsulated lens type reflective sheeting vide clause 801.3, fixed over aluminium s</v>
          </cell>
          <cell r="D307" t="str">
            <v>sqm</v>
          </cell>
          <cell r="E307" t="e">
            <v>#VALUE!</v>
          </cell>
        </row>
        <row r="308">
          <cell r="B308" t="str">
            <v>8.6</v>
          </cell>
          <cell r="C308" t="str">
            <v>Direction and Place Identification signs with size more than 0.9 sqm size board. (Providing and erecting direction and place identification retro- reflectorised sign asper IRC :67 made of encapsulated lens type reflective sheeting vide clause 801.3, fixed</v>
          </cell>
          <cell r="D308" t="str">
            <v>sqm</v>
          </cell>
          <cell r="E308" t="e">
            <v>#VALUE!</v>
          </cell>
        </row>
        <row r="309">
          <cell r="B309" t="str">
            <v>8.7</v>
          </cell>
          <cell r="C309" t="str">
            <v>Overhead Signs (Providing and erecting overhead signs with a corrosion resistant aluminium alloy sheet reflectorised with high intensity retro-reflective sheeting of encapsulated lense type with vertical and lateral clearance given in clause 802.2 and 802</v>
          </cell>
        </row>
        <row r="310">
          <cell r="B310" t="str">
            <v>A</v>
          </cell>
          <cell r="C310" t="str">
            <v xml:space="preserve">Truss and Vertical Support </v>
          </cell>
          <cell r="D310" t="str">
            <v>tonne</v>
          </cell>
          <cell r="E310" t="e">
            <v>#VALUE!</v>
          </cell>
        </row>
        <row r="311">
          <cell r="B311" t="str">
            <v>B</v>
          </cell>
          <cell r="C311" t="str">
            <v>Aluminium alloy plate for over head sign</v>
          </cell>
          <cell r="D311" t="str">
            <v>tonne</v>
          </cell>
          <cell r="E311" t="e">
            <v>#VALUE!</v>
          </cell>
        </row>
        <row r="312">
          <cell r="B312" t="str">
            <v>8.8</v>
          </cell>
          <cell r="C312" t="str">
            <v>Painting Two Coats on New Concrete Surfaces (Painting two coats after filling the surface with synthetic enamel paint in all shades on new plastered concrete surfaces)</v>
          </cell>
          <cell r="D312" t="str">
            <v>sqm</v>
          </cell>
          <cell r="E312">
            <v>41</v>
          </cell>
        </row>
        <row r="313">
          <cell r="B313" t="str">
            <v>8.9</v>
          </cell>
          <cell r="C313" t="str">
            <v>Painting on Steel Surfaces (Providing and applying two coats of ready mix paint of approved brand on steel surface after through cleaning of surface to give an even shade)</v>
          </cell>
          <cell r="D313" t="str">
            <v>sqm</v>
          </cell>
          <cell r="E313">
            <v>24</v>
          </cell>
        </row>
        <row r="314">
          <cell r="B314" t="str">
            <v>8.10</v>
          </cell>
          <cell r="C314" t="str">
            <v>Painting on Wood Surfaces (Providing and applying two coats of ready mix paint of approved brand on wood surface after through cleaning of surface to give an even shade)</v>
          </cell>
          <cell r="D314" t="str">
            <v>sqm</v>
          </cell>
          <cell r="E314">
            <v>28</v>
          </cell>
        </row>
        <row r="315">
          <cell r="B315" t="str">
            <v>8.11</v>
          </cell>
          <cell r="C315" t="str">
            <v>Painting Lines, Dashes, Arrows etc on Roads in Two Coats on New Work  (Painting lines, dashes, arrows etc on roads in two coats on new work with ready mixed road marking paint conforming to IS:164 on bituminous surface, including cleaning the surface of a</v>
          </cell>
        </row>
        <row r="316">
          <cell r="A316" t="str">
            <v>H4</v>
          </cell>
          <cell r="B316" t="str">
            <v>(i)</v>
          </cell>
          <cell r="C316" t="str">
            <v xml:space="preserve">Over 10 cm in width </v>
          </cell>
          <cell r="D316" t="str">
            <v>sqm</v>
          </cell>
          <cell r="E316">
            <v>54</v>
          </cell>
        </row>
        <row r="317">
          <cell r="B317" t="str">
            <v xml:space="preserve">(ii) </v>
          </cell>
          <cell r="C317" t="str">
            <v xml:space="preserve">Up to 10 cm in width </v>
          </cell>
          <cell r="D317" t="str">
            <v>sqm</v>
          </cell>
          <cell r="E317">
            <v>49</v>
          </cell>
        </row>
        <row r="318">
          <cell r="B318" t="str">
            <v>8.12</v>
          </cell>
          <cell r="C318" t="str">
            <v>Painting Lines, Dashes, Arrows etc on Roads in Two Coats on Old Work (Painting lines, dashes, arrows etc on roads in two coats on old work with ready mixed road marking paint confirming to IS: 164 on bituminous surface, including cleaning the surface of a</v>
          </cell>
        </row>
        <row r="319">
          <cell r="B319" t="str">
            <v>(i)</v>
          </cell>
          <cell r="C319" t="str">
            <v xml:space="preserve"> Over 10 cm in width </v>
          </cell>
          <cell r="D319" t="str">
            <v>sqm</v>
          </cell>
          <cell r="E319">
            <v>36</v>
          </cell>
        </row>
        <row r="320">
          <cell r="B320" t="str">
            <v xml:space="preserve">(ii) </v>
          </cell>
          <cell r="C320" t="str">
            <v xml:space="preserve">Up to 10 cm in width </v>
          </cell>
          <cell r="D320" t="str">
            <v>sqm</v>
          </cell>
          <cell r="E320">
            <v>38</v>
          </cell>
        </row>
        <row r="321">
          <cell r="A321" t="str">
            <v>H5</v>
          </cell>
          <cell r="B321" t="str">
            <v>8.13</v>
          </cell>
          <cell r="C321" t="str">
            <v>Road Marking with Hot Applied Thermoplastic Compound with Reflectorising Glass Beads on Bituminous Surface (Providing and laying of hot applied thermoplastic compound 2.5 mm thick including reflectorising glass beads @ 250 gms per sqm area, thickness of 2</v>
          </cell>
          <cell r="D321" t="str">
            <v>sqm</v>
          </cell>
          <cell r="E321">
            <v>730</v>
          </cell>
        </row>
        <row r="322">
          <cell r="B322" t="str">
            <v>8.14</v>
          </cell>
          <cell r="C322" t="str">
            <v>Kilo Metre Stone (Reinforced cement concrete M15grade kilometre stone of standard design as per IRC:8-1980, fixing in position including painting and printing etc)</v>
          </cell>
        </row>
        <row r="323">
          <cell r="A323" t="str">
            <v>H-6-1</v>
          </cell>
          <cell r="B323" t="str">
            <v>(i)</v>
          </cell>
          <cell r="C323" t="str">
            <v>5th kilometre stone (precast)</v>
          </cell>
          <cell r="D323" t="str">
            <v>each</v>
          </cell>
          <cell r="E323">
            <v>1414</v>
          </cell>
        </row>
        <row r="324">
          <cell r="A324" t="str">
            <v>H-6-2</v>
          </cell>
          <cell r="B324" t="str">
            <v>(ii)</v>
          </cell>
          <cell r="C324" t="str">
            <v>Ordinary Kilometer stone (Precast)</v>
          </cell>
          <cell r="D324" t="str">
            <v>each</v>
          </cell>
          <cell r="E324">
            <v>806</v>
          </cell>
        </row>
        <row r="325">
          <cell r="A325" t="str">
            <v>H-6-3</v>
          </cell>
          <cell r="B325" t="str">
            <v>(iii)</v>
          </cell>
          <cell r="C325" t="str">
            <v>Hectometer stone (Precast)</v>
          </cell>
          <cell r="D325" t="str">
            <v>each</v>
          </cell>
          <cell r="E325">
            <v>264</v>
          </cell>
        </row>
        <row r="326">
          <cell r="A326" t="str">
            <v>H-12</v>
          </cell>
          <cell r="B326" t="str">
            <v>8.15</v>
          </cell>
          <cell r="C326" t="str">
            <v xml:space="preserve">Road Delineators (Supplying and installation of delineators (road way indicators, hazard markers, object markers), 80-100 cm high above ground level, painted black and white in 15 cm wide stripes, fitted with 80 x 100 mm rectangular or 75 mm dia circular </v>
          </cell>
          <cell r="D326" t="str">
            <v>each</v>
          </cell>
          <cell r="E326" t="e">
            <v>#VALUE!</v>
          </cell>
        </row>
        <row r="327">
          <cell r="A327" t="str">
            <v>H7</v>
          </cell>
          <cell r="B327" t="str">
            <v>8.16</v>
          </cell>
          <cell r="C327" t="str">
            <v>Boundary pillar (Reinforced cement concrete M15 grade boundary pillars of standard design as per IRC:25-1967, fixed in position including finishing and lettering but excluding painting)</v>
          </cell>
          <cell r="D327" t="str">
            <v>each</v>
          </cell>
          <cell r="E327">
            <v>176</v>
          </cell>
        </row>
        <row r="328">
          <cell r="B328" t="str">
            <v>8.17</v>
          </cell>
          <cell r="C328" t="str">
            <v>G.I Barbed wire Fencing 1.2 metre high (Providing and fixing 1.2 metres high GI barbed wire fencing with 1.8 m angle iron posts 40 mm x 40 mm x 6 mm placed every 3 metres center to center founded in M15 grade cement concrete, 0.6 metre below ground level,</v>
          </cell>
          <cell r="D328" t="str">
            <v>metre</v>
          </cell>
          <cell r="E328" t="e">
            <v>#VALUE!</v>
          </cell>
        </row>
        <row r="329">
          <cell r="B329" t="str">
            <v>8.18</v>
          </cell>
          <cell r="C329" t="str">
            <v>G.I Barbed wire Fencing 1.8 metre high (Providing and fixing 1.8 metres high GI barbed wire fencing with 2.4 m angle iron posts 50 mm x 50 mm x 6 mm placed every 3 metres center to center founded in M15 grade cement concrete, 0.6 metre below ground level,</v>
          </cell>
          <cell r="D329" t="str">
            <v>metre</v>
          </cell>
          <cell r="E329" t="e">
            <v>#VALUE!</v>
          </cell>
        </row>
        <row r="330">
          <cell r="B330" t="str">
            <v>8.19</v>
          </cell>
          <cell r="C330" t="str">
            <v>Fencing with welded steel wire Fabric 75 mm x 50 mm (Suggestive) (Providing 1.20 metre high fencing with angle iron posts 50 mm x 50 mm x 6 mm at 3 metre center to center with 0.40 metre embedded in M15 grade cement concrete, corner, end and every 10th po</v>
          </cell>
          <cell r="D330" t="str">
            <v>metre</v>
          </cell>
          <cell r="E330" t="e">
            <v>#VALUE!</v>
          </cell>
        </row>
        <row r="331">
          <cell r="B331" t="str">
            <v>8.20</v>
          </cell>
          <cell r="C331" t="str">
            <v>Tubular Steel Railing on Medium Weight steel channel ( ISMC series) 100 mm x 50 mm (Providing, fixing and erecting 50 mm dia steel pipe railing in 3 rows duly painted on medium weight steel channels (ISMC series) 100 mm x 50 mm, 1.2 metres high above grou</v>
          </cell>
          <cell r="D331" t="str">
            <v>metre</v>
          </cell>
          <cell r="E331">
            <v>576</v>
          </cell>
        </row>
        <row r="332">
          <cell r="B332" t="str">
            <v>8.21</v>
          </cell>
          <cell r="C332" t="str">
            <v>Tubular Steel Railing on Precast RCC posts, 1.2 m high above ground level (Providing, fencing and erecting 50 mm dia painted steel pipe railing in 3 rows on precast M20 grade RCC vertical posts1.8 metres high (1.2 m above GL) with 3 holes 50 mm dia for pi</v>
          </cell>
          <cell r="D332" t="str">
            <v>metre</v>
          </cell>
          <cell r="E332">
            <v>273</v>
          </cell>
        </row>
        <row r="333">
          <cell r="B333" t="str">
            <v>8.22</v>
          </cell>
          <cell r="C333" t="str">
            <v>Reinforced Cement Concrete Crash Barrier (Provision of an Reinforced cement concrete crash barrier at the edges of the road, approaches to bridge structures and medians, constructed with M-20 grade concrete with HYSD reinforcement conforming to IRC:21 and</v>
          </cell>
        </row>
        <row r="334">
          <cell r="A334" t="str">
            <v>E22</v>
          </cell>
          <cell r="B334" t="str">
            <v>(i)</v>
          </cell>
          <cell r="C334" t="str">
            <v>M 20 grade concrete</v>
          </cell>
          <cell r="D334" t="str">
            <v>metre</v>
          </cell>
          <cell r="E334">
            <v>1768</v>
          </cell>
        </row>
        <row r="335">
          <cell r="B335" t="str">
            <v>8.23</v>
          </cell>
          <cell r="C335" t="str">
            <v>Metal Beam Crash Barrier</v>
          </cell>
        </row>
        <row r="336">
          <cell r="A336" t="str">
            <v>H9</v>
          </cell>
          <cell r="B336" t="str">
            <v>A</v>
          </cell>
          <cell r="C336" t="str">
            <v xml:space="preserve">Type - A, "W" : Metal Beam Crash Barrier (Providing and erecting a "W" metal beam crash barrier comprising of 3 mm thick corrugated sheet metal beam rail, 70 cm above road/ground level, fixed on ISMC series channel vertical post, 150 x 75 x 5 mm spaced 2 </v>
          </cell>
          <cell r="D336" t="str">
            <v>metre</v>
          </cell>
          <cell r="E336">
            <v>1900</v>
          </cell>
        </row>
        <row r="337">
          <cell r="B337" t="str">
            <v>B</v>
          </cell>
          <cell r="C337" t="str">
            <v>Type - B, "THRIE" : Metal Beam Crash Barrier (Providing and erecting a "Thrie" metal beam crash barrier comprising of 3 mm thick corrugated sheet metal beam rail, 85 cm above road/ground level, fixed on ISMC series channel vertical post, 150 x 75 x 5 mm s</v>
          </cell>
          <cell r="D337" t="str">
            <v>metre</v>
          </cell>
          <cell r="E337" t="e">
            <v>#VALUE!</v>
          </cell>
        </row>
        <row r="338">
          <cell r="B338" t="str">
            <v>8.24</v>
          </cell>
          <cell r="C338" t="str">
            <v xml:space="preserve">Road Traffic Signals electrically operated (Since it is a ready made item commercially produced and erected by specialised firm in the electrical and electronic field, rate may be taken based on market enquiry from firms specialised in this field and ISI </v>
          </cell>
        </row>
        <row r="339">
          <cell r="B339" t="str">
            <v>8.25</v>
          </cell>
          <cell r="C339" t="str">
            <v>Flexible Crash Barrier, Wire Rope Safety Barrier (Providing and erecting a wire rope safety barrier with vertical posts of medium weight RS Joist (ISMB series) 100 mm x 75 mm (11.50 kg/m), 1.50 m long 0.85 m above ground and 0.65 m below ground level, spl</v>
          </cell>
          <cell r="D339" t="str">
            <v>metre</v>
          </cell>
          <cell r="E339" t="e">
            <v>#VALUE!</v>
          </cell>
        </row>
        <row r="340">
          <cell r="B340" t="str">
            <v>8.26</v>
          </cell>
          <cell r="C340" t="str">
            <v>Anti - Glare Devices in Median</v>
          </cell>
        </row>
        <row r="341">
          <cell r="B341" t="str">
            <v>A</v>
          </cell>
          <cell r="C341" t="str">
            <v>Plantation (Plantation of shrubs and plants of approved species in the median. apart from cutting off glare from vehicle coming from opposite direction, these plants provide a pleasant envoirenment and are eco-friendly. The rate for this item is available</v>
          </cell>
        </row>
        <row r="342">
          <cell r="B342" t="str">
            <v>B</v>
          </cell>
          <cell r="C342" t="str">
            <v>Anti - Glare Screen with 25 mm steel pipe framework fixed with circular and rectangular vans (Providing and erecting an anti - glare screen with 25 mm dia vertical pipes fabricated and framed in the form of panels of one metre length and 1.75 mtr height f</v>
          </cell>
          <cell r="D342" t="str">
            <v>metre</v>
          </cell>
          <cell r="E342" t="e">
            <v>#VALUE!</v>
          </cell>
        </row>
        <row r="343">
          <cell r="B343" t="str">
            <v>C</v>
          </cell>
          <cell r="C343" t="str">
            <v xml:space="preserve"> Anti - Glare Screen with Rectangular Vane of MS sheet (Providing and erecting anti - glare screen with rectangular vanes of size 750 x 500 mm made from MS sheet, 3 mm thick and fixed on MS angle 50 x 50 x 6 mm at an angle of 450 to the direction of flow </v>
          </cell>
          <cell r="D343" t="str">
            <v>metre</v>
          </cell>
          <cell r="E343">
            <v>535</v>
          </cell>
        </row>
        <row r="344">
          <cell r="B344" t="str">
            <v>8.27</v>
          </cell>
          <cell r="C344" t="str">
            <v>Street Lighting (Providing and erecting street light mounted on a steel circular hollow pole of standard specifications for street lighting, 9 m high spaced 40 m apart, 1.8 m overhang on both sides if fixed in the median and on one side if fixed on the fo</v>
          </cell>
        </row>
        <row r="345">
          <cell r="B345" t="str">
            <v>(i)</v>
          </cell>
          <cell r="C345" t="str">
            <v>For Fixing in Median</v>
          </cell>
          <cell r="D345" t="str">
            <v>each</v>
          </cell>
          <cell r="E345" t="e">
            <v>#VALUE!</v>
          </cell>
        </row>
        <row r="346">
          <cell r="B346" t="str">
            <v>(ii)</v>
          </cell>
          <cell r="C346" t="str">
            <v>For fixing in Footpath</v>
          </cell>
          <cell r="D346" t="str">
            <v>each</v>
          </cell>
          <cell r="E346" t="e">
            <v>#VALUE!</v>
          </cell>
        </row>
        <row r="347">
          <cell r="B347" t="str">
            <v>8.28</v>
          </cell>
          <cell r="C347" t="str">
            <v>Lighting on Bridges (Providing and fixing lighting on bridges, mounted on steel hollow circular poles of standard specifications, 5 m high fixed on parapets with cement concrete, 20 m apart and fitted with sodium vapour lamp)</v>
          </cell>
          <cell r="D347" t="str">
            <v>each</v>
          </cell>
          <cell r="E347" t="e">
            <v>#VALUE!</v>
          </cell>
        </row>
        <row r="348">
          <cell r="B348" t="str">
            <v>8.29</v>
          </cell>
          <cell r="C348" t="str">
            <v>Cable Duct Across the Road (Providing and laying of a reinforced cement concrete pipe duct, 300 mm dia, across the road (new construction), extending from drain to drain in cuts and toe of slope to toe of slope in fills, constructing head walls at both en</v>
          </cell>
        </row>
        <row r="349">
          <cell r="A349" t="str">
            <v>H11</v>
          </cell>
          <cell r="B349" t="str">
            <v>(i)</v>
          </cell>
          <cell r="C349" t="str">
            <v>Single Row for one utility service</v>
          </cell>
          <cell r="D349" t="str">
            <v>metre</v>
          </cell>
          <cell r="E349" t="e">
            <v>#VALUE!</v>
          </cell>
        </row>
        <row r="350">
          <cell r="B350" t="str">
            <v>(ii)</v>
          </cell>
          <cell r="C350" t="str">
            <v>Double Row for two utility services</v>
          </cell>
          <cell r="D350" t="str">
            <v>metre</v>
          </cell>
          <cell r="E350" t="e">
            <v>#VALUE!</v>
          </cell>
        </row>
        <row r="351">
          <cell r="B351" t="str">
            <v>(iii)</v>
          </cell>
          <cell r="C351" t="str">
            <v>Triple Row for three utility services</v>
          </cell>
          <cell r="D351" t="str">
            <v>metre</v>
          </cell>
          <cell r="E351" t="e">
            <v>#VALUE!</v>
          </cell>
        </row>
        <row r="352">
          <cell r="B352" t="str">
            <v>8.30</v>
          </cell>
          <cell r="C352" t="str">
            <v>Highway Patrolling and Traffic Aid Post (It is proposed to locate one Traffic Aid Post every 50-60 km of the highway. )</v>
          </cell>
        </row>
        <row r="353">
          <cell r="B353" t="str">
            <v>8.31</v>
          </cell>
          <cell r="C353" t="str">
            <v>Items related to under pass/ subway/ overhead bridge/ overhead foot bridge (The items involved for underpass/ subway/ overhead bridge/ overhead foot bridge are earthwork, plain cement concrete, plastering, painting, information sign etc. The rates for the</v>
          </cell>
        </row>
        <row r="354">
          <cell r="B354" t="str">
            <v>8.32</v>
          </cell>
          <cell r="C354" t="str">
            <v>Traffic Control System and Communication system (Providing a traffic control centre and communication system including telecommunication facilities and related accessories, CCTV, radar, vehicle detection camera, central computer system These are specialis</v>
          </cell>
        </row>
        <row r="355">
          <cell r="B355" t="str">
            <v>8.33</v>
          </cell>
          <cell r="C355" t="str">
            <v>Gantry Mounted Variable Message Sign board (Providing and erecting gantry mounted variable message sign board electronically operated capable of flashing the desired message over a designed support system of aluminium alloy or galvanised steel, erected as</v>
          </cell>
        </row>
        <row r="356">
          <cell r="B356" t="str">
            <v>(i)</v>
          </cell>
          <cell r="C356" t="str">
            <v>Gantry Support System</v>
          </cell>
          <cell r="D356" t="str">
            <v>tonne</v>
          </cell>
          <cell r="E356" t="e">
            <v>#VALUE!</v>
          </cell>
        </row>
        <row r="357">
          <cell r="B357" t="str">
            <v>(ii)</v>
          </cell>
          <cell r="C357" t="str">
            <v>Message Display (Message display board 6 sqm electronically operated with complete electronic fitments for flashing the pre-determined messages.)</v>
          </cell>
        </row>
        <row r="358">
          <cell r="B358" t="str">
            <v>8.34</v>
          </cell>
          <cell r="C358" t="str">
            <v xml:space="preserve">Traffic Impact Attenuators at Abutments and Piers </v>
          </cell>
        </row>
        <row r="359">
          <cell r="B359" t="str">
            <v>A</v>
          </cell>
          <cell r="C359" t="str">
            <v xml:space="preserve"> With Scrap Tyres (Provision and installation of traffic attenuators at abutment/pier of flyovers bridges using scrap tyres of size 100 x 20 retrieved from trucks laid in 2 rows and 4 tiers, one above the other and tied with 20 mm wire rope as per approve</v>
          </cell>
          <cell r="D359" t="str">
            <v>sqm</v>
          </cell>
          <cell r="E359" t="e">
            <v>#VALUE!</v>
          </cell>
        </row>
        <row r="360">
          <cell r="B360" t="str">
            <v>B</v>
          </cell>
          <cell r="C360" t="str">
            <v xml:space="preserve">Using Plastic/Steel Barrel, Filled with Sand (Provision and installation of traffic impact attenuator at abutment/pier of flyovers bridges using plastic/steel barrels 0.60 m dia and 1.0 m in height, filled with sand in three rows and tied with20 mm steel </v>
          </cell>
          <cell r="D360" t="str">
            <v>sqm</v>
          </cell>
          <cell r="E360" t="e">
            <v>#VALUE!</v>
          </cell>
        </row>
        <row r="361">
          <cell r="B361" t="str">
            <v>C</v>
          </cell>
          <cell r="C361" t="str">
            <v xml:space="preserve"> With HI - DRO cell Sandwich (Patented) ((In this patented HI - DRO cell system, water gets discharged from plastic tubes on impact over a pre-determined time, thus absorbing the energy))</v>
          </cell>
          <cell r="D361" t="str">
            <v>sqm</v>
          </cell>
          <cell r="E361" t="e">
            <v>#VALUE!</v>
          </cell>
        </row>
        <row r="362">
          <cell r="B362" t="str">
            <v>8.35</v>
          </cell>
          <cell r="C362" t="str">
            <v>Road Markers/Road Stud with Lense Reflector (Providing and fixing of road stud 100x 100 mm, die cast in aluminium, resistant to corrosive effect of salt and grit, fitted with lense reflectors, installed in concrete or asphaltic surface by drilling hole 30</v>
          </cell>
          <cell r="D362" t="str">
            <v>each</v>
          </cell>
          <cell r="E362">
            <v>381</v>
          </cell>
        </row>
        <row r="363">
          <cell r="B363" t="str">
            <v>8.36</v>
          </cell>
          <cell r="C363" t="str">
            <v xml:space="preserve">Traffic Cone (Provision of red fluorescent with white reflective sleeve traffic cone made of low density polyethylene (LDPE)  material with a square base of 390 x 390 x 35 mm and a height of 770 mm, 4 kg in weight, placed at 1.5 m interval, all as per BS </v>
          </cell>
          <cell r="D363" t="str">
            <v>each</v>
          </cell>
          <cell r="E363" t="e">
            <v>#VALUE!</v>
          </cell>
        </row>
        <row r="364">
          <cell r="B364" t="str">
            <v>8.37</v>
          </cell>
          <cell r="C364" t="str">
            <v>Roadside Amenities</v>
          </cell>
        </row>
        <row r="365">
          <cell r="B365" t="str">
            <v>A</v>
          </cell>
          <cell r="C365" t="str">
            <v xml:space="preserve"> Rest Areas (Providing plainly furnished accommodation for rest rooms, dormitories, restaurants, stalls, shops, petrol pump, telephone booth, first aid room, traffic aid post, police assistance booth, including electricity, toilet and sewerage system Pric</v>
          </cell>
        </row>
        <row r="366">
          <cell r="B366" t="str">
            <v>B</v>
          </cell>
          <cell r="C366" t="str">
            <v>Parking areas and Bus Laybyes for Trucks, Buses and Light vehicles (Pricing of parking areas may be done for the quantities of various items based on the approved dimensions and pavement design for a particular terrain and soil. Rates for items may be fro</v>
          </cell>
        </row>
        <row r="367">
          <cell r="B367" t="str">
            <v>C</v>
          </cell>
          <cell r="C367" t="str">
            <v>Lawn (Providing a lawn planted with grass and its maintenance )</v>
          </cell>
        </row>
        <row r="368">
          <cell r="B368" t="str">
            <v>8.38</v>
          </cell>
          <cell r="C368" t="str">
            <v>Rumble Strips (Provision of 15 nos rumble strips covered with premix bituminous carpet, 15-20 mm high at center, 250 mm wide placed at 1 m center to center at approved locations to control speed, marked with white strips of road marking paint.)</v>
          </cell>
          <cell r="D368" t="str">
            <v>sqm</v>
          </cell>
        </row>
        <row r="369">
          <cell r="B369" t="str">
            <v>8.39</v>
          </cell>
          <cell r="C369" t="str">
            <v>Policeman Umbrella (Provision of a 2 m high (floor to roof)  umbrella for traffic policeman at road crossings, where necessary, installed on a raised platform, built on a central support of a steel pipe 100 mm dia, roof made of 25 mm dia steel pipe to pro</v>
          </cell>
          <cell r="D369" t="str">
            <v>each</v>
          </cell>
        </row>
        <row r="370">
          <cell r="B370" t="str">
            <v>8.40</v>
          </cell>
          <cell r="C370" t="str">
            <v>High Mast Pole Lighting at Interchanges and Flyovers (Providing and erecting a high mast pole lighting with 30 m high hot dip galvanised mast designed to withstand forces exerted with wind speeds of 180 km per hour with 3 seconds gust,  as per IS:875 (Par</v>
          </cell>
        </row>
        <row r="371">
          <cell r="B371" t="str">
            <v>8.41</v>
          </cell>
          <cell r="C371" t="str">
            <v>Toll Plaza (The construction,  operation and maintenance of Toll Plaza can be broken into separate items of work as under based on the approved design and drawings:-)</v>
          </cell>
        </row>
        <row r="372">
          <cell r="B372" t="str">
            <v>8.42</v>
          </cell>
          <cell r="C372" t="str">
            <v>Safety Devices and signs in Construction Zones (Provision and fixing of traffic signs for limited period at suitable locations in construction zone comprising of warning zone,  approach transition zone,  working zone and terminal transition zone with a mi</v>
          </cell>
        </row>
        <row r="373">
          <cell r="B373" t="str">
            <v>8.43</v>
          </cell>
          <cell r="C373" t="str">
            <v xml:space="preserve">Portable Barricade in Construction Zone (Installation of a steel portable barricade with horizontal rail 300 mm wide,  2.5 m in length fitted on a 'A' frame made with 45 x 45 x 5 mm angle iron section,  1.5 m in height,  horizontal rail painted (2 coats) </v>
          </cell>
          <cell r="D373" t="str">
            <v>each</v>
          </cell>
          <cell r="E373">
            <v>1657</v>
          </cell>
        </row>
        <row r="374">
          <cell r="B374" t="str">
            <v>8.44</v>
          </cell>
          <cell r="C374" t="str">
            <v xml:space="preserve">Permanent Type Barricade in Construction Zone </v>
          </cell>
        </row>
        <row r="375">
          <cell r="B375" t="str">
            <v>A</v>
          </cell>
          <cell r="C375" t="str">
            <v>With Steel Components (Construction of a permanent type barricade made of steel components,  1.5 m high from road level,  fitted with 3 horizontal rails 200 mm wide and 4 m long on 50 x 50 x 5 mm angle iron vertical support,  painted with yellow and white</v>
          </cell>
          <cell r="D375" t="str">
            <v>each</v>
          </cell>
          <cell r="E375">
            <v>2657</v>
          </cell>
        </row>
        <row r="376">
          <cell r="B376" t="str">
            <v>B</v>
          </cell>
          <cell r="C376" t="str">
            <v>With Wooden Components (Construction of a permanent type barricade made of wooden components,  1.5 m high from road level,  fitted with 3 horizontal planks 200 mm wide and 3.66 m long on 100 x 100mm wooden vertical post,  painted with yellow and white str</v>
          </cell>
          <cell r="D376" t="str">
            <v>each</v>
          </cell>
          <cell r="E376" t="e">
            <v>#VALUE!</v>
          </cell>
        </row>
        <row r="377">
          <cell r="B377" t="str">
            <v>C</v>
          </cell>
          <cell r="C377" t="str">
            <v xml:space="preserve"> With Bricks (Construction of a permanent type barricade made with brick work in mud mortar,  1.5 m high,  4 m long,  600 mm thick,  plastered with cement mortar 1:6,  painted with yellow and white strips)</v>
          </cell>
          <cell r="D377" t="str">
            <v>each</v>
          </cell>
          <cell r="E377">
            <v>3179</v>
          </cell>
        </row>
        <row r="378">
          <cell r="B378" t="str">
            <v>8.45</v>
          </cell>
          <cell r="C378" t="str">
            <v>Drum Delineator in Construction Zone (Provision of metal drum/empty bitumen drum delineator,  300 mm in diameter,  800 mm high,  filled with earth for stability,  painted in circumferential strips of alternate black and white 100 mm wide fitted with refle</v>
          </cell>
          <cell r="D378" t="str">
            <v>each</v>
          </cell>
          <cell r="E378" t="e">
            <v>#VALUE!</v>
          </cell>
        </row>
        <row r="379">
          <cell r="B379" t="str">
            <v>8.46</v>
          </cell>
          <cell r="C379" t="str">
            <v>Flagman (Positioning of a smart flagman with a yellow vest and a yellow cap and a red flag 600 x 600 mm securely fastened to a staff 1 m in length for guiding the traffic)</v>
          </cell>
          <cell r="D379" t="str">
            <v>each</v>
          </cell>
          <cell r="E379" t="e">
            <v>#VALUE!</v>
          </cell>
        </row>
        <row r="380">
          <cell r="C380" t="str">
            <v>CHAPTER-9</v>
          </cell>
        </row>
        <row r="381">
          <cell r="C381" t="str">
            <v xml:space="preserve"> PIPE CULVERTS </v>
          </cell>
        </row>
        <row r="382">
          <cell r="B382" t="str">
            <v>9.1</v>
          </cell>
          <cell r="C382" t="str">
            <v>PCC 1:3:6 in Foundation (Plain cement concrete 1:3:6 mix with crushed stone aggregate 40 mm nominal size mechanically mixed,  placed in foundation and compacted by vibration including curing for 14 days.)</v>
          </cell>
          <cell r="D382" t="str">
            <v>cum</v>
          </cell>
          <cell r="E382">
            <v>1705</v>
          </cell>
        </row>
        <row r="383">
          <cell r="B383" t="str">
            <v>9.2</v>
          </cell>
          <cell r="C383" t="str">
            <v>Laying Reinforced Cement Concrete Pipe NP4/prestrssed concrete pipe on first class bedding in single row . (Laying Reinforced cement concrete pipe NP4/prestrssed concrete pipe for culverts on first class bedding of granular material in single row includin</v>
          </cell>
        </row>
        <row r="384">
          <cell r="B384" t="str">
            <v>A</v>
          </cell>
          <cell r="C384" t="str">
            <v>1000 mm dia</v>
          </cell>
          <cell r="D384" t="str">
            <v>metre</v>
          </cell>
          <cell r="E384">
            <v>2173</v>
          </cell>
        </row>
        <row r="385">
          <cell r="B385" t="str">
            <v>B</v>
          </cell>
          <cell r="C385" t="str">
            <v>1200 mm dia</v>
          </cell>
          <cell r="D385" t="str">
            <v>metre</v>
          </cell>
          <cell r="E385">
            <v>2940</v>
          </cell>
        </row>
        <row r="386">
          <cell r="B386" t="str">
            <v>9.3</v>
          </cell>
          <cell r="C386" t="str">
            <v>Laying Reinforced Cement Concrete Pipe NP 4 /prestrssed concrete pipe on first class bedding in double row . (Laying Reinforced cement concrete pipe NP4 /prestrssed concrete pipe for culverts on first class bedding of granular material in double row inclu</v>
          </cell>
        </row>
        <row r="387">
          <cell r="B387" t="str">
            <v>A</v>
          </cell>
          <cell r="C387" t="str">
            <v>1000 mm dia</v>
          </cell>
          <cell r="D387" t="str">
            <v>metre</v>
          </cell>
          <cell r="E387">
            <v>4346</v>
          </cell>
        </row>
        <row r="388">
          <cell r="B388" t="str">
            <v>B</v>
          </cell>
          <cell r="C388" t="str">
            <v>1200 mm dia</v>
          </cell>
          <cell r="D388" t="str">
            <v>metre</v>
          </cell>
          <cell r="E388">
            <v>5880</v>
          </cell>
        </row>
        <row r="389">
          <cell r="C389" t="str">
            <v>CHAPTER-10</v>
          </cell>
        </row>
        <row r="390">
          <cell r="C390" t="str">
            <v>MAINTENANCE  OF ROADS</v>
          </cell>
        </row>
        <row r="391">
          <cell r="B391" t="str">
            <v>10.1</v>
          </cell>
          <cell r="C391" t="str">
            <v xml:space="preserve">Restoration of Rain Cuts (Restoration of rain cuts with soil,  moorum,  gravel or a mixture of these,  clearing the loose soil,  benching for 300 mm width,  laying fresh material in layers not exceeding 250 mm and compacting with plate compactor or power </v>
          </cell>
          <cell r="D391" t="str">
            <v>cum</v>
          </cell>
          <cell r="E391">
            <v>63</v>
          </cell>
        </row>
        <row r="392">
          <cell r="B392" t="str">
            <v>10.2</v>
          </cell>
          <cell r="C392" t="str">
            <v>Maintenance of Earthen Shoulder (filling with fresh soil) (Making up loss of material/ irregularities on shoulder to the design level by adding fresh approved soil and compacting it with appropriate equipment.)</v>
          </cell>
          <cell r="D392" t="str">
            <v>sqm</v>
          </cell>
          <cell r="E392">
            <v>29</v>
          </cell>
        </row>
        <row r="393">
          <cell r="B393" t="str">
            <v>10.3</v>
          </cell>
          <cell r="C393" t="str">
            <v>Maintenance of Earth Shoulder (stripping excess soil) (Stripping excess soil from the shoulder surface to achieve the approved level and compacting with plate compactor)</v>
          </cell>
          <cell r="D393" t="str">
            <v>sqm</v>
          </cell>
          <cell r="E393">
            <v>9</v>
          </cell>
        </row>
        <row r="394">
          <cell r="A394" t="str">
            <v>D9</v>
          </cell>
          <cell r="B394" t="str">
            <v>10.4</v>
          </cell>
          <cell r="C394" t="str">
            <v>Filling Pot- holes and Patch Repairs with open - graded Premix surfacing,  20mm. (Removal of all failed material,  trimming of completed excavation to provide firm vertical faces,  cleaning of surface,  painting of tack coat on the sides and base of excav</v>
          </cell>
          <cell r="D394" t="str">
            <v>sqm</v>
          </cell>
          <cell r="E394">
            <v>67</v>
          </cell>
        </row>
        <row r="395">
          <cell r="B395" t="str">
            <v>10.5</v>
          </cell>
          <cell r="C395" t="str">
            <v xml:space="preserve">Filling Pot- holes and Patch Repairs with - Bituminous concrete,  40mm. (Removal of all failed material,  trimming of completed excavation to provide firm vertical faces,  cleaning of surface,  painting of tack coat on the sides and base of excavation as </v>
          </cell>
        </row>
        <row r="396">
          <cell r="B396" t="str">
            <v>(i)</v>
          </cell>
          <cell r="C396" t="str">
            <v xml:space="preserve"> for grading I  Material</v>
          </cell>
          <cell r="D396" t="str">
            <v>sqm</v>
          </cell>
          <cell r="E396">
            <v>161</v>
          </cell>
        </row>
        <row r="397">
          <cell r="B397" t="str">
            <v>(ii)</v>
          </cell>
          <cell r="C397" t="str">
            <v>for grading II  Material</v>
          </cell>
          <cell r="D397" t="str">
            <v>sqm</v>
          </cell>
          <cell r="E397">
            <v>170</v>
          </cell>
        </row>
        <row r="398">
          <cell r="B398" t="str">
            <v>10.6</v>
          </cell>
          <cell r="C398" t="str">
            <v>Crack Filling (Filling of crack using slow - curing bitumen emulsion and applying crusher dust in case crack are wider than 3mm.)</v>
          </cell>
          <cell r="D398" t="str">
            <v>metre</v>
          </cell>
          <cell r="E398">
            <v>2</v>
          </cell>
        </row>
        <row r="399">
          <cell r="B399" t="str">
            <v>10.7</v>
          </cell>
          <cell r="C399" t="str">
            <v>Dusting (Applying crusher dust to areas of road where bleeding of excess bitumen has occurred.)</v>
          </cell>
          <cell r="D399" t="str">
            <v>sqm</v>
          </cell>
          <cell r="E399">
            <v>0.5</v>
          </cell>
        </row>
        <row r="400">
          <cell r="B400" t="str">
            <v>10.8 A</v>
          </cell>
          <cell r="C400" t="str">
            <v>Fog Seal (ref item 5.17)</v>
          </cell>
          <cell r="D400" t="str">
            <v>sqm</v>
          </cell>
          <cell r="E400">
            <v>21</v>
          </cell>
        </row>
        <row r="401">
          <cell r="B401" t="str">
            <v>B</v>
          </cell>
          <cell r="C401" t="str">
            <v>Crack Prevention courses. (ref item 5.21)</v>
          </cell>
        </row>
        <row r="402">
          <cell r="B402" t="str">
            <v>(i)</v>
          </cell>
          <cell r="C402" t="str">
            <v>Stress Absorbing Membrane (SAM) crack width less than 6 mm</v>
          </cell>
          <cell r="D402" t="str">
            <v>sqm</v>
          </cell>
          <cell r="E402">
            <v>37</v>
          </cell>
        </row>
        <row r="403">
          <cell r="B403" t="str">
            <v>(ii)</v>
          </cell>
          <cell r="C403" t="str">
            <v>Stress Absorbing Membrane (SAM) with crack width 6 mm to 9 mm</v>
          </cell>
          <cell r="D403" t="str">
            <v>sqm</v>
          </cell>
          <cell r="E403">
            <v>46</v>
          </cell>
        </row>
        <row r="404">
          <cell r="B404" t="str">
            <v>(iii)</v>
          </cell>
          <cell r="C404" t="str">
            <v>Stress Absorbing Membrane (SAM) crack width above 9 mm and cracked area above 50 %</v>
          </cell>
          <cell r="D404" t="str">
            <v>sqm</v>
          </cell>
          <cell r="E404">
            <v>61</v>
          </cell>
        </row>
        <row r="405">
          <cell r="B405" t="str">
            <v>(iv)</v>
          </cell>
          <cell r="C405" t="str">
            <v>Bitumen Impregnated Geotextile</v>
          </cell>
          <cell r="D405" t="str">
            <v>sqm</v>
          </cell>
          <cell r="E405" t="e">
            <v>#VALUE!</v>
          </cell>
        </row>
        <row r="406">
          <cell r="B406" t="str">
            <v>C</v>
          </cell>
          <cell r="C406" t="str">
            <v>Slurry Seal (ref item 5.15)</v>
          </cell>
        </row>
        <row r="407">
          <cell r="A407" t="str">
            <v>D8</v>
          </cell>
          <cell r="B407" t="str">
            <v>(i)</v>
          </cell>
          <cell r="C407" t="str">
            <v xml:space="preserve"> 5 mm thickness</v>
          </cell>
          <cell r="D407" t="str">
            <v>sqm</v>
          </cell>
          <cell r="E407">
            <v>33</v>
          </cell>
        </row>
        <row r="408">
          <cell r="B408" t="str">
            <v>(ii)</v>
          </cell>
          <cell r="C408" t="str">
            <v>3 mm thickness</v>
          </cell>
          <cell r="D408" t="str">
            <v>sqm</v>
          </cell>
          <cell r="E408">
            <v>23</v>
          </cell>
        </row>
        <row r="409">
          <cell r="B409" t="str">
            <v>(iii)</v>
          </cell>
          <cell r="C409" t="str">
            <v>1.5 mm thickness</v>
          </cell>
          <cell r="D409" t="str">
            <v>sqm</v>
          </cell>
          <cell r="E409">
            <v>14</v>
          </cell>
        </row>
        <row r="410">
          <cell r="B410" t="str">
            <v>D</v>
          </cell>
          <cell r="C410" t="str">
            <v>Surface Dressing for maintance works. (ref item 5.9)</v>
          </cell>
        </row>
        <row r="411">
          <cell r="B411" t="str">
            <v>(i)</v>
          </cell>
          <cell r="C411" t="str">
            <v>19 mm nominal chipping size</v>
          </cell>
          <cell r="D411" t="str">
            <v>sqm</v>
          </cell>
          <cell r="E411">
            <v>41</v>
          </cell>
        </row>
        <row r="412">
          <cell r="B412" t="str">
            <v>(ii)</v>
          </cell>
          <cell r="C412" t="str">
            <v>13 mm nominal size chipping</v>
          </cell>
          <cell r="D412" t="str">
            <v>sqm</v>
          </cell>
          <cell r="E412">
            <v>33</v>
          </cell>
        </row>
        <row r="413">
          <cell r="B413" t="str">
            <v>10.9</v>
          </cell>
          <cell r="C413" t="str">
            <v>Repair of joint Grooves with Epoxy Mortar Repair of spalled joint grooves of contraction joints,  longitudinal joints and expansion joints in concrete pavements using epoxy mortar or epoxy concrete)</v>
          </cell>
          <cell r="D413" t="str">
            <v>metre</v>
          </cell>
          <cell r="E413" t="e">
            <v>#VALUE!</v>
          </cell>
        </row>
        <row r="414">
          <cell r="B414" t="str">
            <v>10.10</v>
          </cell>
          <cell r="C414" t="str">
            <v>Repair of old Joints Sealant (Removal of existing sealant and re sealing of contraction,  longitudinal or expansion joints in concrete pavement with fresh sealant material)</v>
          </cell>
          <cell r="D414" t="str">
            <v>metre</v>
          </cell>
          <cell r="E414" t="e">
            <v>#VALUE!</v>
          </cell>
        </row>
        <row r="415">
          <cell r="B415" t="str">
            <v>10.11</v>
          </cell>
          <cell r="C415" t="str">
            <v>Hill Side Drain Clearance (Removal of earth from the choked hill side drain and disposing it on the valley side manually)</v>
          </cell>
          <cell r="D415" t="str">
            <v>metre</v>
          </cell>
          <cell r="E415">
            <v>12</v>
          </cell>
        </row>
        <row r="416">
          <cell r="B416" t="str">
            <v>10.12</v>
          </cell>
          <cell r="C416" t="str">
            <v>Land Slide Clearance in soil (Clearance of land slides in soil and ordinary rock by a bull-dozer D 80 A-12,  180 HP and disposal of the same on the valley side)</v>
          </cell>
          <cell r="D416" t="str">
            <v>cum</v>
          </cell>
          <cell r="E416">
            <v>61</v>
          </cell>
        </row>
        <row r="417">
          <cell r="B417" t="str">
            <v>10.13</v>
          </cell>
          <cell r="C417" t="str">
            <v>Land slide Clearance in Hard Rock Requiring Blasting (Clearing of land slide in hard rock requiring blasting for 50% of the boulders and disposal of the same on the valley side.)</v>
          </cell>
          <cell r="D417" t="str">
            <v>cum</v>
          </cell>
          <cell r="E417">
            <v>110</v>
          </cell>
        </row>
        <row r="418">
          <cell r="B418" t="str">
            <v>10.14</v>
          </cell>
          <cell r="C418" t="str">
            <v>Snow Clearance on Roads with Dozer (Snow clearance from road surface by a bull- dozer 165 Hp and disposing it on the valley side)</v>
          </cell>
          <cell r="D418" t="str">
            <v>cum</v>
          </cell>
          <cell r="E418">
            <v>4</v>
          </cell>
        </row>
        <row r="419">
          <cell r="B419" t="str">
            <v>10.15</v>
          </cell>
          <cell r="C419" t="str">
            <v>Snow Clearance on Roads with Snow Blowers (Snow clearance from road surface by a snow blower and disposing on the valley side.)</v>
          </cell>
          <cell r="D419" t="str">
            <v>cum</v>
          </cell>
          <cell r="E419" t="e">
            <v>#VALUE!</v>
          </cell>
        </row>
        <row r="420">
          <cell r="C420" t="str">
            <v>CHAPTER-11</v>
          </cell>
        </row>
        <row r="421">
          <cell r="C421" t="str">
            <v>HORTICULTURE</v>
          </cell>
        </row>
        <row r="422">
          <cell r="B422" t="str">
            <v>11.1</v>
          </cell>
          <cell r="C422" t="str">
            <v>Spreading of Sludge Farm Yard Manure or/and good Earth (Spreading of sludge farm yard manure or/ and good earth in required thickness (cost of sludge,  farm- yard manure or/and good earth to be paid for separately))</v>
          </cell>
          <cell r="D422" t="str">
            <v>cum</v>
          </cell>
          <cell r="E422">
            <v>8</v>
          </cell>
        </row>
        <row r="423">
          <cell r="B423" t="str">
            <v>11.2</v>
          </cell>
          <cell r="C423" t="str">
            <v>Grassing with ' Doobs' Grass (Grassing with 'Doobs' grass including watering and maintenance of the lawn for 30 days or more till the grass forms a thick lawn free from weeds and fit for moving including supplying good earth if needed)</v>
          </cell>
        </row>
        <row r="424">
          <cell r="B424" t="str">
            <v xml:space="preserve">(i) </v>
          </cell>
          <cell r="C424" t="str">
            <v>In rows 15 cm apart in either direction</v>
          </cell>
          <cell r="D424" t="str">
            <v>sqm</v>
          </cell>
          <cell r="E424" t="e">
            <v>#VALUE!</v>
          </cell>
        </row>
        <row r="425">
          <cell r="B425" t="str">
            <v>(ii)</v>
          </cell>
          <cell r="C425" t="str">
            <v xml:space="preserve"> In rows 7.5 cm apart in either direction</v>
          </cell>
          <cell r="D425" t="str">
            <v>sqm</v>
          </cell>
          <cell r="E425" t="e">
            <v>#VALUE!</v>
          </cell>
        </row>
        <row r="426">
          <cell r="B426" t="str">
            <v>11.3</v>
          </cell>
          <cell r="C426" t="str">
            <v>Making Lawns including Ploughing and Dragging with 'Swagha' Breaking of Clod (Making lawns including ploughing and breaking of clod,  removal of rubbish,  dressing and supplying doobs grass roots and planting at 15 cm apart,  including supplying and sprea</v>
          </cell>
          <cell r="D426" t="str">
            <v>sqm</v>
          </cell>
          <cell r="E426" t="e">
            <v>#VALUE!</v>
          </cell>
        </row>
        <row r="427">
          <cell r="B427" t="str">
            <v>11.4</v>
          </cell>
          <cell r="C427" t="str">
            <v>Maintenance of Lawns or Turfing of Slopes (Maintenance of lawns or Turfing of slopes (rough grassing)      for a period of one year including watering etc)</v>
          </cell>
          <cell r="D427" t="str">
            <v>sqm</v>
          </cell>
          <cell r="E427">
            <v>31</v>
          </cell>
        </row>
        <row r="428">
          <cell r="B428" t="str">
            <v>11.5</v>
          </cell>
          <cell r="C428" t="str">
            <v>Turfing Lawns with Fine Grassing including Ploughing,  Dressing (Turfing lawns with fine grassing including ploughing,  dressing including breaking of clods,  removal of rubbish,  dressing and supplying doobs grass roots at 10 cm apart,  including supplyi</v>
          </cell>
          <cell r="D428" t="str">
            <v>sqm</v>
          </cell>
          <cell r="E428" t="e">
            <v>#VALUE!</v>
          </cell>
        </row>
        <row r="429">
          <cell r="B429" t="str">
            <v>11.6</v>
          </cell>
          <cell r="C429" t="str">
            <v xml:space="preserve">Maintenance of Lawns with Fine Grassing for the First Year </v>
          </cell>
          <cell r="D429" t="str">
            <v>sqm</v>
          </cell>
          <cell r="E429">
            <v>25</v>
          </cell>
        </row>
        <row r="430">
          <cell r="B430" t="str">
            <v>11.7</v>
          </cell>
          <cell r="C430" t="str">
            <v>a)    Planting Permanent Hedges including Digging of Trenches (Planting permanent hedges including digging of trenches,  60 cm wide and 45 cm deep,  refilling the excavated earth mixed with farmyard manure,  supplied at the rate of 4.65 cum per 100 metres</v>
          </cell>
          <cell r="D430" t="str">
            <v>metre</v>
          </cell>
          <cell r="E430" t="e">
            <v>#VALUE!</v>
          </cell>
        </row>
        <row r="431">
          <cell r="B431" t="str">
            <v xml:space="preserve">(b)     </v>
          </cell>
          <cell r="C431" t="str">
            <v>Maintenance of Hedge for one year</v>
          </cell>
          <cell r="D431" t="str">
            <v>metre</v>
          </cell>
          <cell r="E431" t="e">
            <v>#VALUE!</v>
          </cell>
        </row>
        <row r="432">
          <cell r="A432" t="str">
            <v>I3</v>
          </cell>
          <cell r="B432" t="str">
            <v>11.8</v>
          </cell>
          <cell r="C432" t="str">
            <v>a)     Planting Flowering Plants and Shrubs in Central Verge</v>
          </cell>
          <cell r="D432" t="str">
            <v>km</v>
          </cell>
          <cell r="E432">
            <v>75426</v>
          </cell>
        </row>
        <row r="433">
          <cell r="B433" t="str">
            <v xml:space="preserve">(b)    </v>
          </cell>
          <cell r="C433" t="str">
            <v>Maintenance of Flowering Plants and Shrubs in Central Verge for one Year</v>
          </cell>
          <cell r="D433" t="str">
            <v>km</v>
          </cell>
          <cell r="E433">
            <v>56432</v>
          </cell>
        </row>
        <row r="434">
          <cell r="A434" t="str">
            <v>I4</v>
          </cell>
          <cell r="B434" t="str">
            <v>11.9</v>
          </cell>
          <cell r="C434" t="str">
            <v>Planting of Trees and their Maintenance for one Year  (Planting of trees by the road side (Avenue trees) in 0.60 m dia holes,  1 m deep dug in the ground,  mixing the soil with decayed farm yard/sludge mannure,  planting the saplings,  backfilling the tre</v>
          </cell>
          <cell r="D434" t="str">
            <v>each</v>
          </cell>
          <cell r="E434">
            <v>351</v>
          </cell>
        </row>
        <row r="435">
          <cell r="B435" t="str">
            <v>11.10</v>
          </cell>
          <cell r="C435" t="str">
            <v>Renovation Lawns including,  Weeding,  Forking the Ground,  Top Dressing with Forked Soil (Renovation lawns including,  weeding,  forking the ground,  top dressing with forked soil,  watering and maintenance the lawns,  for 30 days or more,  till the gras</v>
          </cell>
          <cell r="D435" t="str">
            <v>sqm</v>
          </cell>
          <cell r="E435">
            <v>4</v>
          </cell>
        </row>
        <row r="436">
          <cell r="B436" t="str">
            <v>11.11</v>
          </cell>
          <cell r="C436" t="str">
            <v>Supply at Site Well Decayed Farm Yard Manure (Supply at site of work well decayed farm yard manure,  from any available source,  approved by the engineer in charge including screening and stacking)</v>
          </cell>
          <cell r="D436" t="str">
            <v>cum</v>
          </cell>
        </row>
        <row r="437">
          <cell r="B437" t="str">
            <v>11.12</v>
          </cell>
          <cell r="C437" t="str">
            <v>Supply at Site of Work/ Store - Deoiled Neem Cake (Supply at site of work/ store- deoiled neem cake duly packed in used gunny bags)</v>
          </cell>
          <cell r="D437" t="str">
            <v>quintal</v>
          </cell>
        </row>
        <row r="438">
          <cell r="B438" t="str">
            <v>11.13</v>
          </cell>
          <cell r="C438" t="str">
            <v>Supplying Sludge (Supplying sludge duly stacked at site/ store)</v>
          </cell>
          <cell r="D438" t="str">
            <v>cum</v>
          </cell>
        </row>
        <row r="439">
          <cell r="B439" t="str">
            <v>11.14</v>
          </cell>
          <cell r="C439" t="str">
            <v>Half Brick Circular Tree Guard,  in 2nd class Brick,  internal diametre 1.25 metres,  and height 1.2 metres,  above ground and 0.20 metre below ground (Half brick circular tree guard,  in 2nd class brick,  internal diametre 1.25 metres,  and height 1.2 me</v>
          </cell>
          <cell r="D439" t="str">
            <v>each</v>
          </cell>
          <cell r="E439">
            <v>382</v>
          </cell>
        </row>
        <row r="440">
          <cell r="B440" t="str">
            <v>11.15</v>
          </cell>
          <cell r="C440" t="str">
            <v>Edging with 2nd class Bricks,  laid dry lengthwise (Edging with 2nd class bricks,  laid dry lengthwise,  including excavation,  refilling,  consolidation,  with a hand packing and spreading nearly surplus earth within a lead of 50 metres)</v>
          </cell>
          <cell r="D440" t="str">
            <v>metre</v>
          </cell>
          <cell r="E440">
            <v>7</v>
          </cell>
        </row>
        <row r="441">
          <cell r="B441" t="str">
            <v>11.16</v>
          </cell>
          <cell r="C441" t="str">
            <v xml:space="preserve">Making Tree Guard 53 cm dia and 1.3 m high as per design from empty bitumen drum (Making tree guard 53 cm dia and 1.3 m high as per design from empty bitumen drum,  slit suitably to permit sun and air, (supplied by the department at stock issue rate)     </v>
          </cell>
          <cell r="D441" t="str">
            <v>each</v>
          </cell>
          <cell r="E441" t="e">
            <v>#VALUE!</v>
          </cell>
        </row>
        <row r="442">
          <cell r="B442" t="str">
            <v>11.17</v>
          </cell>
          <cell r="C442" t="str">
            <v xml:space="preserve">Making Tree Guard 53 cm dia and 2 metres high as per design from empty bitumen drums (Making tree guard 53 cm dia and 2 metres high as per design from empty bitumen drums,  slit suitably to permit sun and air,  ( supplied by the department at stock issue </v>
          </cell>
          <cell r="D442" t="str">
            <v>each</v>
          </cell>
          <cell r="E442" t="e">
            <v>#VALUE!</v>
          </cell>
        </row>
        <row r="443">
          <cell r="A443" t="str">
            <v>i5</v>
          </cell>
          <cell r="B443" t="str">
            <v>11.18</v>
          </cell>
          <cell r="C443" t="str">
            <v>Wrought Iron and Mild Steel Welded Work (Wrought iron and mild steel welded work) (using angles,  square bars,  tees and channel grills,  grating frames,  gates and tree guards of any size and design etc. including cost of screens and welding rods or bolt</v>
          </cell>
          <cell r="D443" t="str">
            <v>quintal</v>
          </cell>
          <cell r="E443">
            <v>4521</v>
          </cell>
        </row>
        <row r="444">
          <cell r="B444" t="str">
            <v>11.19</v>
          </cell>
          <cell r="C444" t="str">
            <v xml:space="preserve">Tree Guard with MS Iron (Providing and fixing MS iron tree guard 60 cm dia and 2 metre high above ground level formed of 4 Nos (25 x 6 mm) and 8 Nos (25 x 3 mm) vertical MS riveted to 3 Nos (25 x 6 mm) iron rings in two halves,  bolted together with 8 mm </v>
          </cell>
          <cell r="D444" t="str">
            <v>each tree guard</v>
          </cell>
          <cell r="E444">
            <v>1159</v>
          </cell>
        </row>
        <row r="445">
          <cell r="B445" t="str">
            <v>11.20</v>
          </cell>
          <cell r="C445" t="str">
            <v>Tree Guard with MS Angle Iron and Steel Wire (Providing and fixing tree guard 0.60 metre square,  2.00 metre high fabricated with MS angle iron 30 x 30 x 3 mm,  MS iron 25 x 3 mm and steel wire3 mm dia welded and fabricated as per design in two halves bol</v>
          </cell>
          <cell r="D445" t="str">
            <v>each tree guard</v>
          </cell>
          <cell r="E445" t="e">
            <v>#VALUE!</v>
          </cell>
        </row>
        <row r="446">
          <cell r="B446" t="str">
            <v>11.21</v>
          </cell>
          <cell r="C446" t="str">
            <v>Compensatory Afforestation (Planting trees as compensatory afforestation at the rate of 290 trees per hectare at a spacing of 6 m by grubbing and leveling the ground upto a depth of 150 mm,  digging holes 0.9 m dia,  1 m deep,  mixing farm yard/sludge man</v>
          </cell>
          <cell r="D446" t="str">
            <v>hectare</v>
          </cell>
          <cell r="E446">
            <v>65741</v>
          </cell>
        </row>
        <row r="447">
          <cell r="C447" t="str">
            <v>CHAPTER-12</v>
          </cell>
        </row>
        <row r="448">
          <cell r="C448" t="str">
            <v>FOUNDATIONS</v>
          </cell>
        </row>
        <row r="449">
          <cell r="B449" t="str">
            <v>12.1</v>
          </cell>
          <cell r="C449" t="str">
            <v>Excavation for Structures (Earth work in excavation of foundation of structures as per drawing and technical specification,  including setting out,  construction of shoring and bracing,  removal of stumps and other deleterious matter,  dressing of sides a</v>
          </cell>
        </row>
        <row r="450">
          <cell r="B450" t="str">
            <v>I</v>
          </cell>
          <cell r="C450" t="str">
            <v>Ordinary soil</v>
          </cell>
        </row>
        <row r="451">
          <cell r="B451" t="str">
            <v>A</v>
          </cell>
          <cell r="C451" t="str">
            <v>Manual Means</v>
          </cell>
        </row>
        <row r="452">
          <cell r="B452" t="str">
            <v>(i)</v>
          </cell>
          <cell r="C452" t="str">
            <v>upto 3 m depth</v>
          </cell>
          <cell r="D452" t="str">
            <v>cum</v>
          </cell>
          <cell r="E452">
            <v>44</v>
          </cell>
        </row>
        <row r="453">
          <cell r="B453" t="str">
            <v>(ii)</v>
          </cell>
          <cell r="C453" t="str">
            <v>3 m to 6 m depth</v>
          </cell>
          <cell r="D453" t="str">
            <v>cum</v>
          </cell>
          <cell r="E453">
            <v>56</v>
          </cell>
        </row>
        <row r="454">
          <cell r="B454" t="str">
            <v>(iii)</v>
          </cell>
          <cell r="C454" t="str">
            <v>Above 6 m depth</v>
          </cell>
          <cell r="D454" t="str">
            <v>cum</v>
          </cell>
          <cell r="E454">
            <v>75</v>
          </cell>
        </row>
        <row r="455">
          <cell r="B455" t="str">
            <v>B</v>
          </cell>
          <cell r="C455" t="str">
            <v>Mechanical Means</v>
          </cell>
        </row>
        <row r="456">
          <cell r="B456" t="str">
            <v>(i)</v>
          </cell>
          <cell r="C456" t="str">
            <v xml:space="preserve">Depth upto 3 m </v>
          </cell>
          <cell r="D456" t="str">
            <v>cum</v>
          </cell>
          <cell r="E456">
            <v>39</v>
          </cell>
        </row>
        <row r="457">
          <cell r="B457" t="str">
            <v>(ii)</v>
          </cell>
          <cell r="C457" t="str">
            <v>Depth 3 m to 6 m</v>
          </cell>
          <cell r="D457" t="str">
            <v>cum</v>
          </cell>
          <cell r="E457">
            <v>45</v>
          </cell>
        </row>
        <row r="458">
          <cell r="B458" t="str">
            <v>(iii)</v>
          </cell>
          <cell r="C458" t="str">
            <v>Depth above 6m</v>
          </cell>
          <cell r="D458" t="str">
            <v>cum</v>
          </cell>
          <cell r="E458">
            <v>54</v>
          </cell>
        </row>
        <row r="459">
          <cell r="B459" t="str">
            <v>II</v>
          </cell>
          <cell r="C459" t="str">
            <v>Ordinary rock (not requiring blasting)</v>
          </cell>
        </row>
        <row r="460">
          <cell r="B460" t="str">
            <v>A</v>
          </cell>
          <cell r="C460" t="str">
            <v>Manual Means</v>
          </cell>
        </row>
        <row r="461">
          <cell r="B461" t="str">
            <v>(i)</v>
          </cell>
          <cell r="C461" t="str">
            <v>Depth upto 3 m</v>
          </cell>
          <cell r="D461" t="str">
            <v>cum</v>
          </cell>
          <cell r="E461">
            <v>63</v>
          </cell>
        </row>
        <row r="462">
          <cell r="B462" t="str">
            <v>B</v>
          </cell>
          <cell r="C462" t="str">
            <v>Mechanical Means</v>
          </cell>
          <cell r="D462" t="str">
            <v>cum</v>
          </cell>
          <cell r="E462">
            <v>51</v>
          </cell>
        </row>
        <row r="463">
          <cell r="B463" t="str">
            <v>III</v>
          </cell>
          <cell r="C463" t="str">
            <v>Hard rock ( requiring blasting )</v>
          </cell>
        </row>
        <row r="464">
          <cell r="B464" t="str">
            <v>A</v>
          </cell>
          <cell r="C464" t="str">
            <v>Manual Means</v>
          </cell>
          <cell r="D464" t="str">
            <v>cum</v>
          </cell>
          <cell r="E464">
            <v>233</v>
          </cell>
        </row>
        <row r="465">
          <cell r="B465" t="str">
            <v>IV</v>
          </cell>
          <cell r="C465" t="str">
            <v>Hard rock ( blasting prohibited )</v>
          </cell>
        </row>
        <row r="466">
          <cell r="B466" t="str">
            <v>A</v>
          </cell>
          <cell r="C466" t="str">
            <v>Mechanical Means</v>
          </cell>
          <cell r="D466" t="str">
            <v>cum</v>
          </cell>
          <cell r="E466">
            <v>268</v>
          </cell>
        </row>
        <row r="467">
          <cell r="B467" t="str">
            <v>V</v>
          </cell>
          <cell r="C467" t="str">
            <v>Marshy soil</v>
          </cell>
        </row>
        <row r="468">
          <cell r="B468" t="str">
            <v>(i)</v>
          </cell>
          <cell r="C468" t="str">
            <v>upto 3 m depth</v>
          </cell>
        </row>
        <row r="469">
          <cell r="B469" t="str">
            <v>A</v>
          </cell>
          <cell r="C469" t="str">
            <v>Manual means</v>
          </cell>
          <cell r="D469" t="str">
            <v>cum</v>
          </cell>
          <cell r="E469">
            <v>229</v>
          </cell>
        </row>
        <row r="470">
          <cell r="B470" t="str">
            <v>B</v>
          </cell>
          <cell r="C470" t="str">
            <v>Mechanical Means</v>
          </cell>
          <cell r="D470" t="str">
            <v>cum</v>
          </cell>
          <cell r="E470">
            <v>64</v>
          </cell>
        </row>
        <row r="471">
          <cell r="B471" t="str">
            <v>VI</v>
          </cell>
          <cell r="C471" t="str">
            <v>Back Filling in Marshy Foundation Pits</v>
          </cell>
          <cell r="D471" t="str">
            <v>cum</v>
          </cell>
          <cell r="E471">
            <v>192</v>
          </cell>
        </row>
        <row r="472">
          <cell r="B472" t="str">
            <v>12.2</v>
          </cell>
          <cell r="C472" t="str">
            <v>Filling Annular Space Around Footing in Rock (Lean cement concrete 1:3:6 nominal mix. Rate may be taken as per items 13.4.)</v>
          </cell>
        </row>
        <row r="473">
          <cell r="B473" t="str">
            <v>12.3</v>
          </cell>
          <cell r="C473" t="str">
            <v>Sand Filling in Foundation Trenches as per Drawing &amp; Technical Specification</v>
          </cell>
          <cell r="D473" t="str">
            <v>cum</v>
          </cell>
          <cell r="E473">
            <v>433</v>
          </cell>
        </row>
        <row r="474">
          <cell r="B474" t="str">
            <v>12.4</v>
          </cell>
          <cell r="C474" t="str">
            <v>PCC 1:3:6 in Foundation (Plain cement concrete 1:3:6 nominal mix in foundation with crushed stone aggregate 40 mm nominal size mechanically mixed,  placed in foundation and compacted by vibration including curing for 14 days.)</v>
          </cell>
          <cell r="D474" t="str">
            <v>cum</v>
          </cell>
          <cell r="E474">
            <v>1921</v>
          </cell>
        </row>
        <row r="475">
          <cell r="B475" t="str">
            <v>12.5</v>
          </cell>
          <cell r="C475" t="str">
            <v>Brick masonry work in cement mortar 1:3 in foundation complete excluding pointing and plastering,  as per drawing and technical specifications</v>
          </cell>
          <cell r="D475" t="str">
            <v>cum</v>
          </cell>
          <cell r="E475">
            <v>1593</v>
          </cell>
        </row>
        <row r="476">
          <cell r="B476" t="str">
            <v>12.6 A</v>
          </cell>
          <cell r="C476" t="str">
            <v>Cement mortar1:3 (1cement :3 sand)</v>
          </cell>
          <cell r="D476" t="str">
            <v>cum</v>
          </cell>
          <cell r="E476">
            <v>1879</v>
          </cell>
        </row>
        <row r="477">
          <cell r="B477" t="str">
            <v>B</v>
          </cell>
          <cell r="C477" t="str">
            <v>Cement mortar1:2 (1cement :2 sand)</v>
          </cell>
          <cell r="D477" t="str">
            <v>cum</v>
          </cell>
          <cell r="E477">
            <v>2335</v>
          </cell>
        </row>
        <row r="478">
          <cell r="B478" t="str">
            <v>C</v>
          </cell>
          <cell r="C478" t="str">
            <v>Cement mortar1:4 (1cement :4 sand)</v>
          </cell>
          <cell r="D478" t="str">
            <v>cum</v>
          </cell>
          <cell r="E478">
            <v>1576</v>
          </cell>
        </row>
        <row r="479">
          <cell r="B479" t="str">
            <v>D</v>
          </cell>
          <cell r="C479" t="str">
            <v>Cement mortar1:6 (1cement :6 sand)</v>
          </cell>
          <cell r="D479" t="str">
            <v>cum</v>
          </cell>
          <cell r="E479">
            <v>1284</v>
          </cell>
        </row>
        <row r="480">
          <cell r="B480" t="str">
            <v>12.7</v>
          </cell>
          <cell r="C480" t="str">
            <v>Stone masonry work in cement mortar 1:3 in foundation complete as drawing and Technical Specification</v>
          </cell>
        </row>
        <row r="481">
          <cell r="B481" t="str">
            <v xml:space="preserve">(a)     </v>
          </cell>
          <cell r="C481" t="str">
            <v>Square Rubble Coursed rubble masonry( first sort )</v>
          </cell>
          <cell r="D481" t="str">
            <v>cum</v>
          </cell>
          <cell r="E481">
            <v>1779</v>
          </cell>
        </row>
        <row r="482">
          <cell r="B482" t="str">
            <v xml:space="preserve">(b)      </v>
          </cell>
          <cell r="C482" t="str">
            <v>Random Rubble Masonry</v>
          </cell>
          <cell r="D482" t="str">
            <v>cum</v>
          </cell>
          <cell r="E482">
            <v>1753</v>
          </cell>
        </row>
        <row r="483">
          <cell r="B483" t="str">
            <v>12.8</v>
          </cell>
          <cell r="C483" t="str">
            <v xml:space="preserve"> Plain/Reinforced cement concrete in open foundation complete as per drawing and technical specifications</v>
          </cell>
        </row>
        <row r="484">
          <cell r="A484" t="str">
            <v>J1</v>
          </cell>
          <cell r="B484" t="str">
            <v>A</v>
          </cell>
          <cell r="C484" t="str">
            <v xml:space="preserve">PCC Grade M15 </v>
          </cell>
          <cell r="D484" t="str">
            <v>cum</v>
          </cell>
          <cell r="E484">
            <v>2280</v>
          </cell>
        </row>
        <row r="485">
          <cell r="A485" t="str">
            <v>J2</v>
          </cell>
          <cell r="B485" t="str">
            <v>B</v>
          </cell>
          <cell r="C485" t="str">
            <v xml:space="preserve">PCC Grade M20 </v>
          </cell>
          <cell r="D485" t="str">
            <v>cum</v>
          </cell>
          <cell r="E485">
            <v>2512</v>
          </cell>
        </row>
        <row r="486">
          <cell r="B486" t="str">
            <v>C</v>
          </cell>
          <cell r="C486" t="str">
            <v>RCC Grade M20</v>
          </cell>
        </row>
        <row r="487">
          <cell r="A487" t="str">
            <v>J3</v>
          </cell>
          <cell r="B487" t="str">
            <v>Case I</v>
          </cell>
          <cell r="C487" t="str">
            <v xml:space="preserve">Using concrete mixer </v>
          </cell>
          <cell r="D487" t="str">
            <v>cum</v>
          </cell>
          <cell r="E487">
            <v>2536</v>
          </cell>
        </row>
        <row r="488">
          <cell r="B488" t="str">
            <v>Case II</v>
          </cell>
          <cell r="C488" t="str">
            <v>With Batching Plant,  Transit Mixer and Concrete Pump</v>
          </cell>
          <cell r="D488" t="str">
            <v>cum</v>
          </cell>
          <cell r="E488">
            <v>2450</v>
          </cell>
        </row>
        <row r="489">
          <cell r="B489" t="str">
            <v>D</v>
          </cell>
          <cell r="C489" t="str">
            <v>PCC Grade M25</v>
          </cell>
        </row>
        <row r="490">
          <cell r="B490" t="str">
            <v>Case I</v>
          </cell>
          <cell r="C490" t="str">
            <v xml:space="preserve">Using concrete Mixer </v>
          </cell>
          <cell r="D490" t="str">
            <v>cum</v>
          </cell>
          <cell r="E490">
            <v>2733</v>
          </cell>
        </row>
        <row r="491">
          <cell r="B491" t="str">
            <v>Case II</v>
          </cell>
          <cell r="C491" t="str">
            <v>With Batching Plant,  Transit Mixer and Concrete Pump</v>
          </cell>
          <cell r="D491" t="str">
            <v>cum</v>
          </cell>
          <cell r="E491">
            <v>2649</v>
          </cell>
        </row>
        <row r="492">
          <cell r="B492" t="str">
            <v>E</v>
          </cell>
          <cell r="C492" t="str">
            <v>RCC Grade M25</v>
          </cell>
        </row>
        <row r="493">
          <cell r="A493" t="str">
            <v>J3-1</v>
          </cell>
          <cell r="B493" t="str">
            <v>Case I</v>
          </cell>
          <cell r="C493" t="str">
            <v>Using concrete Mixer</v>
          </cell>
          <cell r="D493" t="str">
            <v>cum</v>
          </cell>
          <cell r="E493">
            <v>2760</v>
          </cell>
        </row>
        <row r="494">
          <cell r="B494" t="str">
            <v>Case II</v>
          </cell>
          <cell r="C494" t="str">
            <v>With Batching Plant,  Transit Mixer and Concrete Pump</v>
          </cell>
          <cell r="D494" t="str">
            <v>cum</v>
          </cell>
          <cell r="E494">
            <v>2674</v>
          </cell>
        </row>
        <row r="495">
          <cell r="B495" t="str">
            <v>F</v>
          </cell>
          <cell r="C495" t="str">
            <v xml:space="preserve">PCC Grade M30 </v>
          </cell>
        </row>
        <row r="496">
          <cell r="B496" t="str">
            <v>Case I</v>
          </cell>
          <cell r="C496" t="str">
            <v>Using Concrete Mixer</v>
          </cell>
          <cell r="D496" t="str">
            <v>cum</v>
          </cell>
          <cell r="E496">
            <v>2751</v>
          </cell>
        </row>
        <row r="497">
          <cell r="B497" t="str">
            <v>Case II</v>
          </cell>
          <cell r="C497" t="str">
            <v>Using Batching Plant,  Transit Mixer and Concrete Pump</v>
          </cell>
          <cell r="D497" t="str">
            <v>cum</v>
          </cell>
          <cell r="E497">
            <v>2665</v>
          </cell>
        </row>
        <row r="498">
          <cell r="B498" t="str">
            <v>G</v>
          </cell>
          <cell r="C498" t="str">
            <v>RCC Grade M30</v>
          </cell>
        </row>
        <row r="499">
          <cell r="B499" t="str">
            <v>Case I</v>
          </cell>
          <cell r="C499" t="str">
            <v>Using Concrete Mixer</v>
          </cell>
          <cell r="D499" t="str">
            <v>cum</v>
          </cell>
          <cell r="E499">
            <v>2767</v>
          </cell>
        </row>
        <row r="500">
          <cell r="A500" t="str">
            <v>E-10-1</v>
          </cell>
          <cell r="B500" t="str">
            <v xml:space="preserve">Case II    </v>
          </cell>
          <cell r="C500" t="str">
            <v>Using Batching Plant,  Transit Mixer and Concrete Pump</v>
          </cell>
          <cell r="D500" t="str">
            <v>cum</v>
          </cell>
          <cell r="E500">
            <v>2682</v>
          </cell>
        </row>
        <row r="501">
          <cell r="B501" t="str">
            <v>H</v>
          </cell>
          <cell r="C501" t="str">
            <v xml:space="preserve">RCC Grade M35 </v>
          </cell>
        </row>
        <row r="502">
          <cell r="B502" t="str">
            <v>Case I</v>
          </cell>
          <cell r="C502" t="str">
            <v>Using Concrete Mixer</v>
          </cell>
          <cell r="D502" t="str">
            <v>cum</v>
          </cell>
          <cell r="E502">
            <v>2816</v>
          </cell>
        </row>
        <row r="503">
          <cell r="B503" t="str">
            <v>Case II</v>
          </cell>
          <cell r="C503" t="str">
            <v>Using Batching Plant,  Transit Mixer and Concrete Pump</v>
          </cell>
          <cell r="D503" t="str">
            <v>cum</v>
          </cell>
          <cell r="E503">
            <v>2732</v>
          </cell>
        </row>
        <row r="504">
          <cell r="B504" t="str">
            <v>12.9</v>
          </cell>
          <cell r="C504" t="str">
            <v xml:space="preserve"> Providing and constructing temporary island 16 m diameter for construction of well foundation for 8m dia. Well.</v>
          </cell>
        </row>
        <row r="505">
          <cell r="B505" t="str">
            <v>A</v>
          </cell>
          <cell r="C505" t="str">
            <v>Assuming depth of water 1.0 m and height of island to be 1.25m.</v>
          </cell>
          <cell r="D505" t="str">
            <v>each</v>
          </cell>
          <cell r="E505" t="e">
            <v>#VALUE!</v>
          </cell>
        </row>
        <row r="506">
          <cell r="B506" t="str">
            <v>B</v>
          </cell>
          <cell r="C506" t="str">
            <v>Assuming depth of water 4.0 m and height of island 4.5 m.</v>
          </cell>
          <cell r="D506" t="str">
            <v>each</v>
          </cell>
          <cell r="E506" t="e">
            <v>#VALUE!</v>
          </cell>
        </row>
        <row r="507">
          <cell r="B507" t="str">
            <v>C</v>
          </cell>
          <cell r="C507" t="str">
            <v xml:space="preserve">Providing and constructing one span service road to reach island location from one pier location to another pier location </v>
          </cell>
          <cell r="D507" t="str">
            <v>metre</v>
          </cell>
          <cell r="E507" t="e">
            <v>#VALUE!</v>
          </cell>
        </row>
        <row r="508">
          <cell r="B508" t="str">
            <v>12.10</v>
          </cell>
          <cell r="C508" t="str">
            <v>Providing and laying cutting edge of mild steel weighing 40 kg per metre for well foundation complete as per drawing and technical specification.</v>
          </cell>
          <cell r="D508" t="str">
            <v>tonne</v>
          </cell>
          <cell r="E508">
            <v>52621</v>
          </cell>
        </row>
        <row r="509">
          <cell r="B509" t="str">
            <v>12.11</v>
          </cell>
          <cell r="C509" t="str">
            <v>Plain/Reinforced cement concrete,  in well foundation complete as per drawing and technical specification</v>
          </cell>
        </row>
        <row r="510">
          <cell r="B510" t="str">
            <v>A</v>
          </cell>
          <cell r="C510" t="str">
            <v>Well curb</v>
          </cell>
        </row>
        <row r="511">
          <cell r="B511" t="str">
            <v xml:space="preserve">(i) </v>
          </cell>
          <cell r="C511" t="str">
            <v>RCC M20 Grade</v>
          </cell>
        </row>
        <row r="512">
          <cell r="B512" t="str">
            <v>Case I</v>
          </cell>
          <cell r="C512" t="str">
            <v xml:space="preserve">Using concrete mixer </v>
          </cell>
          <cell r="D512" t="str">
            <v>cum</v>
          </cell>
          <cell r="E512">
            <v>2927</v>
          </cell>
        </row>
        <row r="513">
          <cell r="B513" t="str">
            <v>Case II</v>
          </cell>
          <cell r="C513" t="str">
            <v>With Batching Plant,  Transit Mixer and Concrete Pump</v>
          </cell>
          <cell r="D513" t="str">
            <v>cum</v>
          </cell>
          <cell r="E513">
            <v>2827</v>
          </cell>
        </row>
        <row r="514">
          <cell r="B514" t="str">
            <v xml:space="preserve">(ii) </v>
          </cell>
          <cell r="C514" t="str">
            <v>RCC M25 Grade</v>
          </cell>
        </row>
        <row r="515">
          <cell r="B515" t="str">
            <v>Case I</v>
          </cell>
          <cell r="C515" t="str">
            <v xml:space="preserve">Using concrete mixer </v>
          </cell>
          <cell r="D515" t="str">
            <v>cum</v>
          </cell>
          <cell r="E515">
            <v>3193</v>
          </cell>
        </row>
        <row r="516">
          <cell r="B516" t="str">
            <v>Case II</v>
          </cell>
          <cell r="C516" t="str">
            <v>With Batching Plant,  Transit Mixer and Concrete Pump</v>
          </cell>
          <cell r="D516" t="str">
            <v>cum</v>
          </cell>
          <cell r="E516">
            <v>3222</v>
          </cell>
        </row>
        <row r="517">
          <cell r="B517" t="str">
            <v xml:space="preserve">(iii) </v>
          </cell>
          <cell r="C517" t="str">
            <v>RCC M30 Grade</v>
          </cell>
        </row>
        <row r="518">
          <cell r="B518" t="str">
            <v>Case I</v>
          </cell>
          <cell r="C518" t="str">
            <v xml:space="preserve">Using concrete mixer </v>
          </cell>
          <cell r="D518" t="str">
            <v>cum</v>
          </cell>
          <cell r="E518">
            <v>3190</v>
          </cell>
        </row>
        <row r="519">
          <cell r="B519" t="str">
            <v>Case II</v>
          </cell>
          <cell r="C519" t="str">
            <v>With Batching Plant,  Transit Mixer and Concrete Pump</v>
          </cell>
          <cell r="D519" t="str">
            <v>cum</v>
          </cell>
          <cell r="E519">
            <v>3111</v>
          </cell>
        </row>
        <row r="520">
          <cell r="B520" t="str">
            <v>B</v>
          </cell>
          <cell r="C520" t="str">
            <v>Well steining</v>
          </cell>
        </row>
        <row r="521">
          <cell r="B521" t="str">
            <v>(I)</v>
          </cell>
          <cell r="C521" t="str">
            <v xml:space="preserve">PCC M15 Grade </v>
          </cell>
          <cell r="D521" t="str">
            <v>cum</v>
          </cell>
          <cell r="E521">
            <v>2412</v>
          </cell>
        </row>
        <row r="522">
          <cell r="B522" t="str">
            <v>(ii)</v>
          </cell>
          <cell r="C522" t="str">
            <v xml:space="preserve">PCC M20 Grade </v>
          </cell>
          <cell r="D522" t="str">
            <v>cum</v>
          </cell>
          <cell r="E522">
            <v>2657</v>
          </cell>
        </row>
        <row r="523">
          <cell r="B523" t="str">
            <v>(iii)</v>
          </cell>
          <cell r="C523" t="str">
            <v xml:space="preserve">RCC M20 Grade </v>
          </cell>
        </row>
        <row r="524">
          <cell r="B524" t="str">
            <v>Case I</v>
          </cell>
          <cell r="C524" t="str">
            <v xml:space="preserve">Using concrete mixer </v>
          </cell>
          <cell r="D524" t="str">
            <v>cum</v>
          </cell>
          <cell r="E524">
            <v>2683</v>
          </cell>
        </row>
        <row r="525">
          <cell r="B525" t="str">
            <v>Case II</v>
          </cell>
          <cell r="C525" t="str">
            <v>With Batching Plant,  Transit Mixer and Concrete Pump</v>
          </cell>
          <cell r="D525" t="str">
            <v>cum</v>
          </cell>
          <cell r="E525">
            <v>2592</v>
          </cell>
        </row>
        <row r="526">
          <cell r="B526" t="str">
            <v>(iv)</v>
          </cell>
          <cell r="C526" t="str">
            <v xml:space="preserve">PCC M25 Grade </v>
          </cell>
        </row>
        <row r="527">
          <cell r="B527" t="str">
            <v>Case I</v>
          </cell>
          <cell r="C527" t="str">
            <v xml:space="preserve">Using concrete mixer </v>
          </cell>
          <cell r="D527" t="str">
            <v>cum</v>
          </cell>
          <cell r="E527">
            <v>2898</v>
          </cell>
        </row>
        <row r="528">
          <cell r="B528" t="str">
            <v>Case II</v>
          </cell>
          <cell r="C528" t="str">
            <v>With Batching Plant,  Transit Mixer and Concrete Pump</v>
          </cell>
          <cell r="D528" t="str">
            <v>cum</v>
          </cell>
          <cell r="E528">
            <v>2810</v>
          </cell>
        </row>
        <row r="529">
          <cell r="B529" t="str">
            <v>(v)</v>
          </cell>
          <cell r="C529" t="str">
            <v xml:space="preserve">RCC M25 Grade </v>
          </cell>
        </row>
        <row r="530">
          <cell r="B530" t="str">
            <v>Case I</v>
          </cell>
          <cell r="C530" t="str">
            <v xml:space="preserve">Using concrete mixer </v>
          </cell>
          <cell r="D530" t="str">
            <v>cum</v>
          </cell>
          <cell r="E530">
            <v>2927</v>
          </cell>
        </row>
        <row r="531">
          <cell r="B531" t="str">
            <v>Case II</v>
          </cell>
          <cell r="C531" t="str">
            <v>With Batching Plant,  Transit Mixer and Concrete Pump</v>
          </cell>
          <cell r="D531" t="str">
            <v>cum</v>
          </cell>
          <cell r="E531">
            <v>2953</v>
          </cell>
        </row>
        <row r="532">
          <cell r="B532" t="str">
            <v>(vi)</v>
          </cell>
          <cell r="C532" t="str">
            <v>PCC M30 Grade</v>
          </cell>
        </row>
        <row r="533">
          <cell r="B533" t="str">
            <v>Case I</v>
          </cell>
          <cell r="C533" t="str">
            <v xml:space="preserve">Using concrete mixer </v>
          </cell>
          <cell r="D533" t="str">
            <v>cum</v>
          </cell>
          <cell r="E533">
            <v>2924</v>
          </cell>
        </row>
        <row r="534">
          <cell r="B534" t="str">
            <v>Case II</v>
          </cell>
          <cell r="C534" t="str">
            <v>With Batching Plant,  Transit Mixer and Concrete Pump</v>
          </cell>
          <cell r="D534" t="str">
            <v>cum</v>
          </cell>
          <cell r="E534">
            <v>2833</v>
          </cell>
        </row>
        <row r="535">
          <cell r="B535" t="str">
            <v>(vii)</v>
          </cell>
          <cell r="C535" t="str">
            <v>RCC M30 Grade</v>
          </cell>
        </row>
        <row r="536">
          <cell r="B536" t="str">
            <v>Case I</v>
          </cell>
          <cell r="C536" t="str">
            <v xml:space="preserve">Using concrete mixer </v>
          </cell>
          <cell r="D536" t="str">
            <v>cum</v>
          </cell>
          <cell r="E536">
            <v>2942</v>
          </cell>
        </row>
        <row r="537">
          <cell r="B537" t="str">
            <v>Case II</v>
          </cell>
          <cell r="C537" t="str">
            <v>With Batching Plant,  Transit Mixer and Concrete Pump</v>
          </cell>
          <cell r="D537" t="str">
            <v>cum</v>
          </cell>
          <cell r="E537">
            <v>2852</v>
          </cell>
        </row>
        <row r="538">
          <cell r="B538" t="str">
            <v>(viii)</v>
          </cell>
          <cell r="C538" t="str">
            <v>RCC M35 Grade</v>
          </cell>
        </row>
        <row r="539">
          <cell r="B539" t="str">
            <v>Case I</v>
          </cell>
          <cell r="C539" t="str">
            <v xml:space="preserve">Using concrete mixer </v>
          </cell>
          <cell r="D539" t="str">
            <v>cum</v>
          </cell>
          <cell r="E539">
            <v>3009</v>
          </cell>
        </row>
        <row r="540">
          <cell r="B540" t="str">
            <v>Case II</v>
          </cell>
          <cell r="C540" t="str">
            <v>With Batching Plant,  Transit Mixer and Concrete Pump</v>
          </cell>
          <cell r="D540" t="str">
            <v>cum</v>
          </cell>
          <cell r="E540">
            <v>3040</v>
          </cell>
        </row>
        <row r="541">
          <cell r="B541" t="str">
            <v>(ix)</v>
          </cell>
          <cell r="C541" t="str">
            <v>RCC M40 Grade</v>
          </cell>
          <cell r="E541">
            <v>3077</v>
          </cell>
        </row>
        <row r="542">
          <cell r="B542" t="str">
            <v>C</v>
          </cell>
          <cell r="C542" t="str">
            <v xml:space="preserve">Bottom Plug </v>
          </cell>
        </row>
        <row r="543">
          <cell r="B543" t="str">
            <v>(i)</v>
          </cell>
          <cell r="C543" t="str">
            <v xml:space="preserve">PCC Grade M20 </v>
          </cell>
        </row>
        <row r="544">
          <cell r="B544" t="str">
            <v xml:space="preserve">Case I </v>
          </cell>
          <cell r="C544" t="str">
            <v>Using Concrete Mixer</v>
          </cell>
          <cell r="D544" t="str">
            <v>cum</v>
          </cell>
          <cell r="E544">
            <v>2871</v>
          </cell>
        </row>
        <row r="545">
          <cell r="B545" t="str">
            <v>Case II</v>
          </cell>
          <cell r="C545" t="str">
            <v>Using Batching Plant,  Transit Mixer and Crane/concrete pump</v>
          </cell>
          <cell r="D545" t="str">
            <v>cum</v>
          </cell>
          <cell r="E545">
            <v>2637</v>
          </cell>
        </row>
        <row r="546">
          <cell r="B546" t="str">
            <v>(ii)</v>
          </cell>
          <cell r="C546" t="str">
            <v xml:space="preserve">PCC Grade M25 </v>
          </cell>
        </row>
        <row r="547">
          <cell r="B547" t="str">
            <v>Case I</v>
          </cell>
          <cell r="C547" t="str">
            <v>Using Concrete Mixer</v>
          </cell>
          <cell r="D547" t="str">
            <v>cum</v>
          </cell>
          <cell r="E547">
            <v>3007</v>
          </cell>
        </row>
        <row r="548">
          <cell r="B548" t="str">
            <v>Case II</v>
          </cell>
          <cell r="C548" t="str">
            <v>Using Batching Plant,  Transit Mixer and Crane/concrete pump</v>
          </cell>
          <cell r="D548" t="str">
            <v>cum</v>
          </cell>
          <cell r="E548">
            <v>2772</v>
          </cell>
        </row>
        <row r="549">
          <cell r="B549" t="str">
            <v>(iii)</v>
          </cell>
          <cell r="C549" t="str">
            <v xml:space="preserve">PCC Grade M30 </v>
          </cell>
        </row>
        <row r="550">
          <cell r="B550" t="str">
            <v>Case I</v>
          </cell>
          <cell r="C550" t="str">
            <v>Using Concrete Mixer</v>
          </cell>
          <cell r="D550" t="str">
            <v>cum</v>
          </cell>
          <cell r="E550">
            <v>3032</v>
          </cell>
        </row>
        <row r="551">
          <cell r="B551" t="str">
            <v>Case II</v>
          </cell>
          <cell r="C551" t="str">
            <v>Using Batching Plant,  Transit Mixer and Crane/concrete pump</v>
          </cell>
          <cell r="D551" t="str">
            <v>cum</v>
          </cell>
          <cell r="E551">
            <v>2798</v>
          </cell>
        </row>
        <row r="552">
          <cell r="B552" t="str">
            <v>(iv)</v>
          </cell>
          <cell r="C552" t="str">
            <v xml:space="preserve">PCC Grade M35 </v>
          </cell>
        </row>
        <row r="553">
          <cell r="B553" t="str">
            <v>Case I</v>
          </cell>
          <cell r="C553" t="str">
            <v>Using Concrete Mixer</v>
          </cell>
          <cell r="D553" t="str">
            <v>cum</v>
          </cell>
          <cell r="E553">
            <v>3090</v>
          </cell>
        </row>
        <row r="554">
          <cell r="B554" t="str">
            <v>Case II</v>
          </cell>
          <cell r="C554" t="str">
            <v>Using Batching Plant,  Transit Mixer and Crane/concrete pump</v>
          </cell>
          <cell r="D554" t="str">
            <v>cum</v>
          </cell>
          <cell r="E554">
            <v>2855</v>
          </cell>
        </row>
        <row r="555">
          <cell r="B555" t="str">
            <v>D</v>
          </cell>
          <cell r="C555" t="str">
            <v>Intermediate plug</v>
          </cell>
        </row>
        <row r="556">
          <cell r="B556" t="str">
            <v>(I)</v>
          </cell>
          <cell r="C556" t="str">
            <v>Grade M20 PCC</v>
          </cell>
        </row>
        <row r="557">
          <cell r="B557" t="str">
            <v>Case I</v>
          </cell>
          <cell r="C557" t="str">
            <v>Using Concrete Mixer</v>
          </cell>
          <cell r="D557" t="str">
            <v>cum</v>
          </cell>
          <cell r="E557">
            <v>2755</v>
          </cell>
        </row>
        <row r="558">
          <cell r="B558" t="str">
            <v>Case II</v>
          </cell>
          <cell r="C558" t="str">
            <v>Using Batching Plant,  Transit Mixer and Crane/concrete pump</v>
          </cell>
          <cell r="D558" t="str">
            <v>cum</v>
          </cell>
          <cell r="E558">
            <v>2529</v>
          </cell>
        </row>
        <row r="559">
          <cell r="B559" t="str">
            <v>(ii)</v>
          </cell>
          <cell r="C559" t="str">
            <v>Grade M25 PCC</v>
          </cell>
        </row>
        <row r="560">
          <cell r="B560" t="str">
            <v>Case I</v>
          </cell>
          <cell r="C560" t="str">
            <v>Using Concrete Mixer</v>
          </cell>
          <cell r="D560" t="str">
            <v>cum</v>
          </cell>
          <cell r="E560">
            <v>2884</v>
          </cell>
        </row>
        <row r="561">
          <cell r="B561" t="str">
            <v>Case II</v>
          </cell>
          <cell r="C561" t="str">
            <v>Using Batching Plant,  Transit Mixer and Crane/concrete pump</v>
          </cell>
          <cell r="D561" t="str">
            <v>cum</v>
          </cell>
          <cell r="E561">
            <v>2657</v>
          </cell>
        </row>
        <row r="562">
          <cell r="B562" t="str">
            <v>(iii)</v>
          </cell>
          <cell r="C562" t="str">
            <v>Grade M30 PCC</v>
          </cell>
        </row>
        <row r="563">
          <cell r="B563" t="str">
            <v>Case I</v>
          </cell>
          <cell r="C563" t="str">
            <v>Using Concrete Mixer</v>
          </cell>
          <cell r="D563" t="str">
            <v>cum</v>
          </cell>
          <cell r="E563">
            <v>2908</v>
          </cell>
        </row>
        <row r="564">
          <cell r="B564" t="str">
            <v>Case II</v>
          </cell>
          <cell r="C564" t="str">
            <v>Using Batching Plant,  Transit Mixer and Crane/concrete pump</v>
          </cell>
          <cell r="D564" t="str">
            <v>cum</v>
          </cell>
          <cell r="E564">
            <v>2682</v>
          </cell>
        </row>
        <row r="565">
          <cell r="B565" t="str">
            <v>E</v>
          </cell>
          <cell r="C565" t="str">
            <v>Top plug</v>
          </cell>
        </row>
        <row r="566">
          <cell r="B566" t="str">
            <v>(i)</v>
          </cell>
          <cell r="C566" t="str">
            <v>Grade M15 PCC</v>
          </cell>
        </row>
        <row r="567">
          <cell r="B567" t="str">
            <v>Case I</v>
          </cell>
          <cell r="C567" t="str">
            <v>Using Concrete Mixer</v>
          </cell>
          <cell r="D567" t="str">
            <v>cum</v>
          </cell>
          <cell r="E567">
            <v>2193</v>
          </cell>
        </row>
        <row r="568">
          <cell r="B568" t="str">
            <v>(ii)</v>
          </cell>
          <cell r="C568" t="str">
            <v>Grade M20 PCC</v>
          </cell>
        </row>
        <row r="569">
          <cell r="B569" t="str">
            <v>Case I</v>
          </cell>
          <cell r="C569" t="str">
            <v>Using Concrete Mixer</v>
          </cell>
          <cell r="D569" t="str">
            <v>cum</v>
          </cell>
          <cell r="E569">
            <v>2416</v>
          </cell>
        </row>
        <row r="570">
          <cell r="B570" t="str">
            <v>(iii)</v>
          </cell>
          <cell r="C570" t="str">
            <v>Grade M25 PCC</v>
          </cell>
        </row>
        <row r="571">
          <cell r="B571" t="str">
            <v>Case I</v>
          </cell>
          <cell r="C571" t="str">
            <v>Using Concrete Mixer</v>
          </cell>
          <cell r="D571" t="str">
            <v>cum</v>
          </cell>
          <cell r="E571">
            <v>2635</v>
          </cell>
        </row>
        <row r="572">
          <cell r="B572" t="str">
            <v>Case II</v>
          </cell>
          <cell r="C572" t="str">
            <v>Using Batching Plant,  Transit Mixer and Crane/concrete pump</v>
          </cell>
          <cell r="D572" t="str">
            <v>cum</v>
          </cell>
          <cell r="E572">
            <v>2554</v>
          </cell>
        </row>
        <row r="573">
          <cell r="B573" t="str">
            <v>(iv)</v>
          </cell>
          <cell r="C573" t="str">
            <v>Grade M30 PCC</v>
          </cell>
        </row>
        <row r="574">
          <cell r="B574" t="str">
            <v>Case I</v>
          </cell>
          <cell r="C574" t="str">
            <v>Using Concrete Mixer</v>
          </cell>
          <cell r="D574" t="str">
            <v>cum</v>
          </cell>
          <cell r="E574">
            <v>2658</v>
          </cell>
        </row>
        <row r="575">
          <cell r="B575" t="str">
            <v>Case II</v>
          </cell>
          <cell r="C575" t="str">
            <v>Using Batching Plant,  Transit Mixer and Crane/concrete pump</v>
          </cell>
          <cell r="D575" t="str">
            <v>cum</v>
          </cell>
          <cell r="E575">
            <v>2575</v>
          </cell>
        </row>
        <row r="576">
          <cell r="B576" t="str">
            <v>F</v>
          </cell>
          <cell r="C576" t="str">
            <v>Well cap</v>
          </cell>
        </row>
        <row r="577">
          <cell r="B577" t="str">
            <v>(i)</v>
          </cell>
          <cell r="C577" t="str">
            <v xml:space="preserve"> RCC Grade M20</v>
          </cell>
        </row>
        <row r="578">
          <cell r="B578" t="str">
            <v>Case I</v>
          </cell>
          <cell r="C578" t="str">
            <v>Using concrete Mixer</v>
          </cell>
          <cell r="D578" t="str">
            <v>cum</v>
          </cell>
          <cell r="E578">
            <v>2511</v>
          </cell>
        </row>
        <row r="579">
          <cell r="B579" t="str">
            <v>Case II</v>
          </cell>
          <cell r="C579" t="str">
            <v>Using Batching Plant,  Transit Mixer and Concrete Pump</v>
          </cell>
          <cell r="D579" t="str">
            <v>cum</v>
          </cell>
          <cell r="E579">
            <v>2424</v>
          </cell>
        </row>
        <row r="580">
          <cell r="B580" t="str">
            <v>(ii)</v>
          </cell>
          <cell r="C580" t="str">
            <v>RCC Grade M25</v>
          </cell>
        </row>
        <row r="581">
          <cell r="B581" t="str">
            <v>Case I</v>
          </cell>
          <cell r="C581" t="str">
            <v>Using concrete Mixer</v>
          </cell>
          <cell r="D581" t="str">
            <v>cum</v>
          </cell>
          <cell r="E581">
            <v>2760</v>
          </cell>
        </row>
        <row r="582">
          <cell r="B582" t="str">
            <v>Case II</v>
          </cell>
          <cell r="C582" t="str">
            <v>Using Batching Plant,  Transit Mixer and Concrete Pump</v>
          </cell>
          <cell r="D582" t="str">
            <v>cum</v>
          </cell>
          <cell r="E582">
            <v>2675</v>
          </cell>
        </row>
        <row r="583">
          <cell r="B583" t="str">
            <v>(iii)</v>
          </cell>
          <cell r="C583" t="str">
            <v>RCC Grade M30</v>
          </cell>
        </row>
        <row r="584">
          <cell r="B584" t="str">
            <v>Case I</v>
          </cell>
          <cell r="C584" t="str">
            <v>Using Concrete Mixer</v>
          </cell>
          <cell r="D584" t="str">
            <v>cum</v>
          </cell>
          <cell r="E584">
            <v>2767</v>
          </cell>
        </row>
        <row r="585">
          <cell r="B585" t="str">
            <v>Case II</v>
          </cell>
          <cell r="C585" t="str">
            <v>Using Batching Plant,  Transit Mixer and Concrete Pump</v>
          </cell>
          <cell r="D585" t="str">
            <v>cum</v>
          </cell>
          <cell r="E585">
            <v>2682</v>
          </cell>
        </row>
        <row r="586">
          <cell r="B586" t="str">
            <v>(iv)</v>
          </cell>
          <cell r="C586" t="str">
            <v xml:space="preserve">RCC Grade M35 </v>
          </cell>
        </row>
        <row r="587">
          <cell r="B587" t="str">
            <v>Case I</v>
          </cell>
          <cell r="C587" t="str">
            <v>Using Concrete Mixer</v>
          </cell>
          <cell r="D587" t="str">
            <v>cum</v>
          </cell>
          <cell r="E587">
            <v>2816</v>
          </cell>
        </row>
        <row r="588">
          <cell r="B588" t="str">
            <v>Case II</v>
          </cell>
          <cell r="C588" t="str">
            <v>Using Batching Plant,  Transit Mixer and Concrete Pump</v>
          </cell>
          <cell r="D588" t="str">
            <v>cum</v>
          </cell>
          <cell r="E588">
            <v>2732</v>
          </cell>
        </row>
        <row r="589">
          <cell r="B589" t="str">
            <v>(v)</v>
          </cell>
          <cell r="C589" t="str">
            <v>RCC M40 Grade</v>
          </cell>
          <cell r="D589" t="str">
            <v>cum</v>
          </cell>
          <cell r="E589">
            <v>2901</v>
          </cell>
        </row>
        <row r="590">
          <cell r="B590" t="str">
            <v>12.12</v>
          </cell>
          <cell r="C590" t="str">
            <v>Sinking of 6 m external diameter well ( other than pneumatic method of sinking ) through all types of strata namely sandy soil,  clayey soil and rock as shown against each case,  complete as per drawing and technical specifications. Depth of sinking is re</v>
          </cell>
        </row>
        <row r="591">
          <cell r="B591" t="str">
            <v>A</v>
          </cell>
          <cell r="C591" t="str">
            <v>Sandy soil</v>
          </cell>
        </row>
        <row r="592">
          <cell r="B592" t="str">
            <v>(i)</v>
          </cell>
          <cell r="C592" t="str">
            <v xml:space="preserve"> Depth below bed level upto 3.0 M</v>
          </cell>
          <cell r="D592" t="str">
            <v>metre</v>
          </cell>
          <cell r="E592">
            <v>2825</v>
          </cell>
        </row>
        <row r="593">
          <cell r="B593" t="str">
            <v>(ii)</v>
          </cell>
          <cell r="C593" t="str">
            <v xml:space="preserve"> Beyond 3m upto 10m depth</v>
          </cell>
          <cell r="D593" t="str">
            <v>metre</v>
          </cell>
          <cell r="E593">
            <v>4130</v>
          </cell>
        </row>
        <row r="594">
          <cell r="B594" t="str">
            <v>(iii)</v>
          </cell>
          <cell r="C594" t="str">
            <v>Beyond 10m upto 20m</v>
          </cell>
        </row>
        <row r="595">
          <cell r="B595" t="str">
            <v>a</v>
          </cell>
          <cell r="C595" t="str">
            <v>Add 5% for every additional meter depth of sinking over the rate of sinking for the previous meter</v>
          </cell>
          <cell r="D595" t="str">
            <v>metre</v>
          </cell>
          <cell r="E595">
            <v>5456</v>
          </cell>
        </row>
        <row r="596">
          <cell r="B596" t="str">
            <v>(iv)</v>
          </cell>
          <cell r="C596" t="str">
            <v xml:space="preserve"> Beyond 20m upto 30 m</v>
          </cell>
        </row>
        <row r="597">
          <cell r="B597" t="str">
            <v>a</v>
          </cell>
          <cell r="C597" t="str">
            <v>Add 7.5% for every additional meter depth of sinking over the rate of sinking for the previous meter</v>
          </cell>
          <cell r="D597" t="str">
            <v>metre</v>
          </cell>
          <cell r="E597">
            <v>10234</v>
          </cell>
        </row>
        <row r="598">
          <cell r="B598" t="str">
            <v>b</v>
          </cell>
          <cell r="C598" t="str">
            <v>Add 20% of cost for Kentledge including supports, loading arrangement and Labour .</v>
          </cell>
          <cell r="E598">
            <v>12281</v>
          </cell>
        </row>
        <row r="599">
          <cell r="B599" t="str">
            <v>(v)</v>
          </cell>
          <cell r="C599" t="str">
            <v>Beyond 30m upto 40 m</v>
          </cell>
          <cell r="D599" t="str">
            <v>metre</v>
          </cell>
        </row>
        <row r="600">
          <cell r="B600" t="str">
            <v>a</v>
          </cell>
          <cell r="C600" t="str">
            <v>Add 10% for every additional meter depth of sinking over the rate of sinking for the previous meter</v>
          </cell>
          <cell r="E600">
            <v>24316</v>
          </cell>
        </row>
        <row r="601">
          <cell r="B601" t="str">
            <v>b</v>
          </cell>
          <cell r="C601" t="str">
            <v>Add 20% of cost for Kentledge including supports, loading arrangement and Labour .</v>
          </cell>
          <cell r="D601" t="str">
            <v>metre</v>
          </cell>
          <cell r="E601">
            <v>29179</v>
          </cell>
        </row>
        <row r="602">
          <cell r="B602" t="str">
            <v>B</v>
          </cell>
          <cell r="C602" t="str">
            <v xml:space="preserve"> Clayey soil ( 6m dia. Well )</v>
          </cell>
        </row>
        <row r="603">
          <cell r="B603" t="str">
            <v>(i)</v>
          </cell>
          <cell r="C603" t="str">
            <v xml:space="preserve"> Depth below bed level upto 3.0 M</v>
          </cell>
          <cell r="D603" t="str">
            <v>metre</v>
          </cell>
          <cell r="E603">
            <v>4133</v>
          </cell>
        </row>
        <row r="604">
          <cell r="B604" t="str">
            <v>(ii)</v>
          </cell>
          <cell r="C604" t="str">
            <v xml:space="preserve"> Beyond 3m upto 10m depth</v>
          </cell>
          <cell r="D604" t="str">
            <v>metre</v>
          </cell>
          <cell r="E604">
            <v>9210</v>
          </cell>
        </row>
        <row r="605">
          <cell r="B605" t="str">
            <v>(iii)</v>
          </cell>
          <cell r="C605" t="str">
            <v>Beyond 10 m upto 20 m</v>
          </cell>
        </row>
        <row r="606">
          <cell r="B606" t="str">
            <v>a</v>
          </cell>
          <cell r="C606" t="str">
            <v>Add 5% for every additional meter depth of sinking over the rate of sinking for the previous meter</v>
          </cell>
          <cell r="D606" t="str">
            <v>metre</v>
          </cell>
          <cell r="E606">
            <v>12165</v>
          </cell>
        </row>
        <row r="607">
          <cell r="B607" t="str">
            <v>b</v>
          </cell>
          <cell r="C607" t="str">
            <v>Add for dewatering @ 5% of cost, if required.</v>
          </cell>
          <cell r="D607" t="str">
            <v>metre</v>
          </cell>
          <cell r="E607">
            <v>12773</v>
          </cell>
        </row>
        <row r="608">
          <cell r="B608" t="str">
            <v>(iv)</v>
          </cell>
          <cell r="C608" t="str">
            <v>Beyond 20m upto 30 m</v>
          </cell>
        </row>
        <row r="609">
          <cell r="B609" t="str">
            <v>a</v>
          </cell>
          <cell r="C609" t="str">
            <v>Add 7.5% for every additional meter depth of sinking over the rate of sinking for the previous meter</v>
          </cell>
          <cell r="D609" t="str">
            <v>metre</v>
          </cell>
          <cell r="E609">
            <v>22817</v>
          </cell>
        </row>
        <row r="610">
          <cell r="B610" t="str">
            <v>b</v>
          </cell>
          <cell r="C610" t="str">
            <v>Add 5% of cost for dewatering of the cost,  if required</v>
          </cell>
          <cell r="D610" t="str">
            <v>metre</v>
          </cell>
          <cell r="E610">
            <v>29948</v>
          </cell>
        </row>
        <row r="611">
          <cell r="B611" t="str">
            <v>c</v>
          </cell>
          <cell r="C611" t="str">
            <v>Add 25% of cost for Kentledge including supports, loading arrangement and Labour ).</v>
          </cell>
          <cell r="D611" t="str">
            <v>metre</v>
          </cell>
          <cell r="E611">
            <v>28521</v>
          </cell>
        </row>
        <row r="612">
          <cell r="B612" t="str">
            <v>(v)</v>
          </cell>
          <cell r="C612" t="str">
            <v>Beyond 30m upto 40 m</v>
          </cell>
        </row>
        <row r="613">
          <cell r="B613" t="str">
            <v>a</v>
          </cell>
          <cell r="C613" t="str">
            <v>Add 10% for every additional meter depth of sinking over the rate of sinking for the previous meter</v>
          </cell>
          <cell r="D613" t="str">
            <v>metre</v>
          </cell>
          <cell r="E613">
            <v>54210</v>
          </cell>
        </row>
        <row r="614">
          <cell r="B614" t="str">
            <v>b</v>
          </cell>
          <cell r="C614" t="str">
            <v>Add 5% of cost for dewatering,  if required</v>
          </cell>
          <cell r="D614" t="str">
            <v>metre</v>
          </cell>
          <cell r="E614">
            <v>68304</v>
          </cell>
        </row>
        <row r="615">
          <cell r="B615" t="str">
            <v>c</v>
          </cell>
          <cell r="C615" t="str">
            <v>Add 20% of cost for Kentledge including supports, loading arrangement and Labour).</v>
          </cell>
          <cell r="D615" t="str">
            <v>metre</v>
          </cell>
          <cell r="E615">
            <v>65052</v>
          </cell>
        </row>
        <row r="616">
          <cell r="B616" t="str">
            <v>C</v>
          </cell>
          <cell r="C616" t="str">
            <v xml:space="preserve"> Soft rock (6m dia well )</v>
          </cell>
        </row>
        <row r="617">
          <cell r="B617" t="str">
            <v>(i)</v>
          </cell>
          <cell r="C617" t="str">
            <v>Depth of soft rock strata upto 3m</v>
          </cell>
          <cell r="D617" t="str">
            <v>metre</v>
          </cell>
          <cell r="E617">
            <v>10237</v>
          </cell>
        </row>
        <row r="618">
          <cell r="B618" t="str">
            <v>D</v>
          </cell>
          <cell r="C618" t="str">
            <v>Hard rock (6m dia well )</v>
          </cell>
        </row>
        <row r="619">
          <cell r="B619" t="str">
            <v>(i)</v>
          </cell>
          <cell r="C619" t="str">
            <v>Depth of soft rock strata upto 3m</v>
          </cell>
          <cell r="D619" t="str">
            <v>metre</v>
          </cell>
          <cell r="E619">
            <v>12289</v>
          </cell>
        </row>
        <row r="620">
          <cell r="B620" t="str">
            <v>12.13</v>
          </cell>
          <cell r="C620" t="str">
            <v>Sinking of 7 m external diameter well ( other than pneumatic method of sinking ) through all types of strata namely sandy soil,  clayey soil and rock as shown against each case,  complete as per drawing and technical specifications. Depth of sinking is re</v>
          </cell>
        </row>
        <row r="621">
          <cell r="B621" t="str">
            <v>A</v>
          </cell>
          <cell r="C621" t="str">
            <v>Sandy soil</v>
          </cell>
        </row>
        <row r="622">
          <cell r="B622" t="str">
            <v>(i)</v>
          </cell>
          <cell r="C622" t="str">
            <v xml:space="preserve"> Depth below bed level upto 3.0 M</v>
          </cell>
          <cell r="D622" t="str">
            <v>metre</v>
          </cell>
          <cell r="E622">
            <v>8725</v>
          </cell>
        </row>
        <row r="623">
          <cell r="B623" t="str">
            <v>(ii)</v>
          </cell>
          <cell r="C623" t="str">
            <v xml:space="preserve"> Beyond 3m upto 10m depth</v>
          </cell>
          <cell r="D623" t="str">
            <v>metre</v>
          </cell>
          <cell r="E623">
            <v>6034</v>
          </cell>
        </row>
        <row r="624">
          <cell r="B624" t="str">
            <v>(iii)</v>
          </cell>
          <cell r="C624" t="str">
            <v xml:space="preserve"> Beyond 10m upto 20m</v>
          </cell>
        </row>
        <row r="625">
          <cell r="B625" t="str">
            <v>a</v>
          </cell>
          <cell r="C625" t="str">
            <v>Add 5% for every additional meter depth of sinking over the rate of sinking for the previous meter</v>
          </cell>
          <cell r="D625" t="str">
            <v>metre</v>
          </cell>
          <cell r="E625">
            <v>7970</v>
          </cell>
        </row>
        <row r="626">
          <cell r="B626" t="str">
            <v>(iv)</v>
          </cell>
          <cell r="C626" t="str">
            <v>Beyond 20m upto 30 m</v>
          </cell>
        </row>
        <row r="627">
          <cell r="B627" t="str">
            <v>a</v>
          </cell>
          <cell r="C627" t="str">
            <v>Add 7.5% for every additional meter depth of sinking over the rate of sinking for the previous meter</v>
          </cell>
          <cell r="D627" t="str">
            <v>metre</v>
          </cell>
          <cell r="E627">
            <v>14950</v>
          </cell>
        </row>
        <row r="628">
          <cell r="B628" t="str">
            <v>b</v>
          </cell>
          <cell r="C628" t="str">
            <v>Add 20% of cost for Kentledge including supports, loading arrangement and Labour) .</v>
          </cell>
          <cell r="D628" t="str">
            <v>metre</v>
          </cell>
          <cell r="E628">
            <v>17940</v>
          </cell>
        </row>
        <row r="629">
          <cell r="B629" t="str">
            <v>(v)</v>
          </cell>
          <cell r="C629" t="str">
            <v xml:space="preserve"> Beyond 30m upto 40 m</v>
          </cell>
        </row>
        <row r="630">
          <cell r="B630" t="str">
            <v>a</v>
          </cell>
          <cell r="C630" t="str">
            <v>Add 10% for every additional meter depth of sinking over the rate of sinking for the previous meter</v>
          </cell>
          <cell r="D630" t="str">
            <v>metre</v>
          </cell>
          <cell r="E630">
            <v>35521</v>
          </cell>
        </row>
        <row r="631">
          <cell r="B631" t="str">
            <v>b</v>
          </cell>
          <cell r="C631" t="str">
            <v>Add 20% of cost for Kentledge including supports, loading arrangement, and Labour etc.</v>
          </cell>
          <cell r="D631" t="str">
            <v>metre</v>
          </cell>
          <cell r="E631">
            <v>42626</v>
          </cell>
        </row>
        <row r="632">
          <cell r="B632" t="str">
            <v>B</v>
          </cell>
          <cell r="C632" t="str">
            <v xml:space="preserve"> Clayey soil ( 7m dia. Well )</v>
          </cell>
        </row>
        <row r="633">
          <cell r="B633" t="str">
            <v>(I)</v>
          </cell>
          <cell r="C633" t="str">
            <v xml:space="preserve"> Depth below bed level upto 3.0 M</v>
          </cell>
          <cell r="D633" t="str">
            <v>metre</v>
          </cell>
          <cell r="E633">
            <v>6034</v>
          </cell>
        </row>
        <row r="634">
          <cell r="B634" t="str">
            <v>(ii)</v>
          </cell>
          <cell r="C634" t="str">
            <v>Beyond 3m upto 10m depth</v>
          </cell>
          <cell r="D634" t="str">
            <v>metre</v>
          </cell>
          <cell r="E634">
            <v>8767</v>
          </cell>
        </row>
        <row r="635">
          <cell r="B635" t="str">
            <v>(iii)</v>
          </cell>
          <cell r="C635" t="str">
            <v>Beyond 10 m upto 20 m</v>
          </cell>
        </row>
        <row r="636">
          <cell r="B636" t="str">
            <v>a</v>
          </cell>
          <cell r="C636" t="str">
            <v>Add 5% for every additional meter depth of sinking over the rate of sinking for the previous meter</v>
          </cell>
          <cell r="D636" t="str">
            <v>metre</v>
          </cell>
          <cell r="E636">
            <v>11578</v>
          </cell>
        </row>
        <row r="637">
          <cell r="B637" t="str">
            <v>b</v>
          </cell>
          <cell r="C637" t="str">
            <v>Add for dewatering @ 5% of cost, if required.</v>
          </cell>
          <cell r="D637" t="str">
            <v>metre</v>
          </cell>
          <cell r="E637">
            <v>12157</v>
          </cell>
        </row>
        <row r="638">
          <cell r="B638" t="str">
            <v>(iv)</v>
          </cell>
          <cell r="C638" t="str">
            <v>Beyond 20m upto 30 m</v>
          </cell>
        </row>
        <row r="639">
          <cell r="B639" t="str">
            <v>a</v>
          </cell>
          <cell r="C639" t="str">
            <v>Add 7.5% for every additional meter depth of sinking over the rate of sinking for the previous meter</v>
          </cell>
          <cell r="D639" t="str">
            <v>metre</v>
          </cell>
          <cell r="E639">
            <v>21718</v>
          </cell>
        </row>
        <row r="640">
          <cell r="B640" t="str">
            <v>b</v>
          </cell>
          <cell r="C640" t="str">
            <v>Add 5% of cost for dewatering on the cost,  if required</v>
          </cell>
          <cell r="D640" t="str">
            <v>metre</v>
          </cell>
          <cell r="E640">
            <v>28504</v>
          </cell>
        </row>
        <row r="641">
          <cell r="B641" t="str">
            <v>c</v>
          </cell>
          <cell r="C641" t="str">
            <v>Add 25% of cost for Kentledge including supports, loading arrangement and Labour ).</v>
          </cell>
          <cell r="D641" t="str">
            <v>metre</v>
          </cell>
          <cell r="E641">
            <v>27147</v>
          </cell>
        </row>
        <row r="642">
          <cell r="B642" t="str">
            <v>(v)</v>
          </cell>
          <cell r="C642" t="str">
            <v>Beyond 30m upto 40 m</v>
          </cell>
        </row>
        <row r="643">
          <cell r="B643" t="str">
            <v>a</v>
          </cell>
          <cell r="C643" t="str">
            <v>Add 10% for every additional meter depth of sinking over the rate of sinking for the previous meter</v>
          </cell>
          <cell r="D643" t="str">
            <v>metre</v>
          </cell>
          <cell r="E643">
            <v>51597</v>
          </cell>
        </row>
        <row r="644">
          <cell r="B644" t="str">
            <v>b</v>
          </cell>
          <cell r="C644" t="str">
            <v>Add 5% of cost for dewatering,  if required</v>
          </cell>
          <cell r="D644" t="str">
            <v>metre</v>
          </cell>
          <cell r="E644">
            <v>65013</v>
          </cell>
        </row>
        <row r="645">
          <cell r="B645" t="str">
            <v>c</v>
          </cell>
          <cell r="C645" t="str">
            <v>Add 20% of cost for Kentledge including supports, loading arrangement and Labour).</v>
          </cell>
          <cell r="E645">
            <v>61917</v>
          </cell>
        </row>
        <row r="646">
          <cell r="B646" t="str">
            <v>C</v>
          </cell>
          <cell r="C646" t="str">
            <v xml:space="preserve"> Soft rock ( 7m dia well )</v>
          </cell>
        </row>
        <row r="647">
          <cell r="B647" t="str">
            <v>(i)</v>
          </cell>
          <cell r="C647" t="str">
            <v>Depth of soft rock strata upto 3m</v>
          </cell>
          <cell r="D647" t="str">
            <v>metre</v>
          </cell>
          <cell r="E647">
            <v>9707</v>
          </cell>
        </row>
        <row r="648">
          <cell r="B648" t="str">
            <v>D</v>
          </cell>
          <cell r="C648" t="str">
            <v>Hard rock ( 7m dia well )</v>
          </cell>
        </row>
        <row r="649">
          <cell r="B649" t="str">
            <v>(i)</v>
          </cell>
          <cell r="C649" t="str">
            <v xml:space="preserve">Depth upto 3 m </v>
          </cell>
          <cell r="D649" t="str">
            <v>metre</v>
          </cell>
          <cell r="E649">
            <v>13924</v>
          </cell>
        </row>
        <row r="650">
          <cell r="B650" t="str">
            <v>12.14</v>
          </cell>
          <cell r="C650" t="str">
            <v>Sinking of 8 m external diameter well ( other than pneumatic method of sinking ) through all types of strata namely sandy soil,  clayey soil and rock as shown against each case,  complete as per drawing and technical specifications. Depth of sinking is re</v>
          </cell>
        </row>
        <row r="651">
          <cell r="B651" t="str">
            <v>A</v>
          </cell>
          <cell r="C651" t="str">
            <v>Sandy soil</v>
          </cell>
        </row>
        <row r="652">
          <cell r="B652" t="str">
            <v>(i)</v>
          </cell>
          <cell r="C652" t="str">
            <v xml:space="preserve"> Depth below bed level upto 3.0 M</v>
          </cell>
          <cell r="D652" t="str">
            <v>metre</v>
          </cell>
          <cell r="E652">
            <v>5435</v>
          </cell>
        </row>
        <row r="653">
          <cell r="B653" t="str">
            <v>(ii)</v>
          </cell>
          <cell r="C653" t="str">
            <v xml:space="preserve"> Beyond 3m upto 10m depth</v>
          </cell>
          <cell r="D653" t="str">
            <v>metre</v>
          </cell>
          <cell r="E653">
            <v>6747</v>
          </cell>
        </row>
        <row r="654">
          <cell r="B654" t="str">
            <v>(iii)</v>
          </cell>
          <cell r="C654" t="str">
            <v>Beyond 10m upto 20m</v>
          </cell>
        </row>
        <row r="655">
          <cell r="B655" t="str">
            <v>a</v>
          </cell>
          <cell r="C655" t="str">
            <v>Add 5% for every additional meter depth of sinking over the rate of sinking for the previous meter</v>
          </cell>
          <cell r="D655" t="str">
            <v>metre</v>
          </cell>
          <cell r="E655">
            <v>8911</v>
          </cell>
        </row>
        <row r="656">
          <cell r="B656" t="str">
            <v>(iv)</v>
          </cell>
          <cell r="C656" t="str">
            <v>Beyond 20m upto 30 m</v>
          </cell>
        </row>
        <row r="657">
          <cell r="B657" t="str">
            <v>a</v>
          </cell>
          <cell r="C657" t="str">
            <v>Add 7.5% for every additional meter depth of sinking over the rate of sinking for the previous meter</v>
          </cell>
          <cell r="D657" t="str">
            <v>metre</v>
          </cell>
          <cell r="E657">
            <v>16714</v>
          </cell>
        </row>
        <row r="658">
          <cell r="B658" t="str">
            <v>b</v>
          </cell>
          <cell r="C658" t="str">
            <v>Add 20% of cost for Kentledge including supports, loading arrangement and Labour .</v>
          </cell>
          <cell r="D658" t="str">
            <v>metre</v>
          </cell>
          <cell r="E658">
            <v>20056</v>
          </cell>
        </row>
        <row r="659">
          <cell r="B659" t="str">
            <v>(v)</v>
          </cell>
          <cell r="C659" t="str">
            <v xml:space="preserve"> Beyond 30m upto 40 m</v>
          </cell>
        </row>
        <row r="660">
          <cell r="B660" t="str">
            <v>a</v>
          </cell>
          <cell r="C660" t="str">
            <v>Add 10% for every additional meter depth of sinking over the rate of sinking for the previous meter</v>
          </cell>
          <cell r="D660" t="str">
            <v>metre</v>
          </cell>
          <cell r="E660">
            <v>5875</v>
          </cell>
        </row>
        <row r="661">
          <cell r="B661" t="str">
            <v>b</v>
          </cell>
          <cell r="C661" t="str">
            <v>Add 20% of cost for Kentledge including supports, loading arrangement, and Labour etc.</v>
          </cell>
          <cell r="D661" t="str">
            <v>metre</v>
          </cell>
          <cell r="E661">
            <v>7050</v>
          </cell>
        </row>
        <row r="662">
          <cell r="B662" t="str">
            <v>B</v>
          </cell>
          <cell r="C662" t="str">
            <v xml:space="preserve"> Clayey soil ( 8m dia. Well )</v>
          </cell>
        </row>
        <row r="663">
          <cell r="B663" t="str">
            <v>(i)</v>
          </cell>
          <cell r="C663" t="str">
            <v xml:space="preserve"> Depth upto 3.0 M</v>
          </cell>
          <cell r="D663" t="str">
            <v>metre</v>
          </cell>
          <cell r="E663">
            <v>7377</v>
          </cell>
        </row>
        <row r="664">
          <cell r="B664" t="str">
            <v>(ii)</v>
          </cell>
          <cell r="C664" t="str">
            <v>Beyond 3m upto 10m depth</v>
          </cell>
          <cell r="D664" t="str">
            <v>metre</v>
          </cell>
          <cell r="E664">
            <v>9849</v>
          </cell>
        </row>
        <row r="665">
          <cell r="B665" t="str">
            <v>(iii)</v>
          </cell>
          <cell r="C665" t="str">
            <v>Beyond 10 m upto 20 m</v>
          </cell>
        </row>
        <row r="666">
          <cell r="B666" t="str">
            <v>a</v>
          </cell>
          <cell r="C666" t="str">
            <v>Add 5% for every additional meter depth of sinking over the rate of sinking for the previous meter</v>
          </cell>
          <cell r="D666" t="str">
            <v>metre</v>
          </cell>
          <cell r="E666">
            <v>13008</v>
          </cell>
        </row>
        <row r="667">
          <cell r="B667" t="str">
            <v>b</v>
          </cell>
          <cell r="C667" t="str">
            <v>Add for dewatering @ 5% of cost, if required.</v>
          </cell>
          <cell r="D667" t="str">
            <v>metre</v>
          </cell>
          <cell r="E667">
            <v>13658</v>
          </cell>
        </row>
        <row r="668">
          <cell r="B668" t="str">
            <v>(iv)</v>
          </cell>
          <cell r="C668" t="str">
            <v>Beyond 20m upto 30 m</v>
          </cell>
        </row>
        <row r="669">
          <cell r="B669" t="str">
            <v>a</v>
          </cell>
          <cell r="C669" t="str">
            <v>Add 7.5% for every additional meter depth of sinking over the rate of sinking for the previous meter</v>
          </cell>
          <cell r="D669" t="str">
            <v>metre</v>
          </cell>
          <cell r="E669">
            <v>24401</v>
          </cell>
        </row>
        <row r="670">
          <cell r="B670" t="str">
            <v>b</v>
          </cell>
          <cell r="C670" t="str">
            <v>Add 5% of cost for dewatering on the cost,  if required</v>
          </cell>
          <cell r="D670" t="str">
            <v>metre</v>
          </cell>
          <cell r="E670">
            <v>32026</v>
          </cell>
        </row>
        <row r="671">
          <cell r="B671" t="str">
            <v>c</v>
          </cell>
          <cell r="C671" t="str">
            <v>Add 25% of cost for Kentledge including supports, loading arrangement and Labour ).</v>
          </cell>
          <cell r="D671" t="str">
            <v>metre</v>
          </cell>
          <cell r="E671">
            <v>30501</v>
          </cell>
        </row>
        <row r="672">
          <cell r="B672" t="str">
            <v>(v)</v>
          </cell>
          <cell r="C672" t="str">
            <v>Beyond 30m upto 40 m</v>
          </cell>
        </row>
        <row r="673">
          <cell r="B673" t="str">
            <v>a</v>
          </cell>
          <cell r="C673" t="str">
            <v>Add 10% for every additional meter depth of sinking over the rate of sinking for the previous meter</v>
          </cell>
          <cell r="D673" t="str">
            <v>metre</v>
          </cell>
          <cell r="E673">
            <v>57973</v>
          </cell>
        </row>
        <row r="674">
          <cell r="B674" t="str">
            <v>b</v>
          </cell>
          <cell r="C674" t="str">
            <v>Add 5% of cost for dewatering,  if required</v>
          </cell>
          <cell r="D674" t="str">
            <v>metre</v>
          </cell>
          <cell r="E674">
            <v>73046</v>
          </cell>
        </row>
        <row r="675">
          <cell r="B675" t="str">
            <v>c</v>
          </cell>
          <cell r="C675" t="str">
            <v>Add 20% of cost for Kentledge including supports, loading arrangement and Labour).</v>
          </cell>
          <cell r="D675" t="str">
            <v>metre</v>
          </cell>
          <cell r="E675">
            <v>69567</v>
          </cell>
        </row>
        <row r="676">
          <cell r="B676" t="str">
            <v>C</v>
          </cell>
          <cell r="C676" t="str">
            <v xml:space="preserve"> Soft rock ( 8m dia well )</v>
          </cell>
        </row>
        <row r="677">
          <cell r="B677" t="str">
            <v>(i)</v>
          </cell>
          <cell r="C677" t="str">
            <v>Depth in soft rock strata upto 3m</v>
          </cell>
          <cell r="D677" t="str">
            <v>metre</v>
          </cell>
          <cell r="E677">
            <v>10704</v>
          </cell>
        </row>
        <row r="678">
          <cell r="B678" t="str">
            <v>D</v>
          </cell>
          <cell r="C678" t="str">
            <v>Hard rock ( 8m dia well )</v>
          </cell>
        </row>
        <row r="679">
          <cell r="B679" t="str">
            <v>(i)</v>
          </cell>
          <cell r="C679" t="str">
            <v xml:space="preserve">Depth in hard rock strata upto 3 m </v>
          </cell>
          <cell r="D679" t="str">
            <v>metre</v>
          </cell>
          <cell r="E679">
            <v>13756</v>
          </cell>
        </row>
        <row r="680">
          <cell r="B680" t="str">
            <v>12.15</v>
          </cell>
          <cell r="C680" t="str">
            <v>Sinking of 9 m external diameter well ( other than pneumatic method of sinking ) through all types of strata namely sandy soil,  clayey soil and rock as shown against each case,  complete as per drawing and technical specifications. Depth of sinking is re</v>
          </cell>
        </row>
        <row r="681">
          <cell r="B681" t="str">
            <v>A</v>
          </cell>
          <cell r="C681" t="str">
            <v>Sandy soil</v>
          </cell>
        </row>
        <row r="682">
          <cell r="B682" t="str">
            <v>(i)</v>
          </cell>
          <cell r="C682" t="str">
            <v xml:space="preserve"> Depth below bed level upto 3.0 M</v>
          </cell>
          <cell r="D682" t="str">
            <v>metre</v>
          </cell>
          <cell r="E682">
            <v>5470</v>
          </cell>
        </row>
        <row r="683">
          <cell r="B683" t="str">
            <v>(ii)</v>
          </cell>
          <cell r="C683" t="str">
            <v xml:space="preserve"> Beyond 3m upto 10m depth</v>
          </cell>
          <cell r="D683" t="str">
            <v>metre</v>
          </cell>
          <cell r="E683">
            <v>7415</v>
          </cell>
        </row>
        <row r="684">
          <cell r="B684" t="str">
            <v>(iii)</v>
          </cell>
          <cell r="C684" t="str">
            <v>Beyond 10m upto 20m</v>
          </cell>
        </row>
        <row r="685">
          <cell r="B685" t="str">
            <v>a</v>
          </cell>
          <cell r="C685" t="str">
            <v>Add 5% for every additional meter depth of sinking over the rate of sinking for the previous meter</v>
          </cell>
          <cell r="D685" t="str">
            <v>metre</v>
          </cell>
          <cell r="E685">
            <v>9793</v>
          </cell>
        </row>
        <row r="686">
          <cell r="B686" t="str">
            <v>(iv)</v>
          </cell>
          <cell r="C686" t="str">
            <v>Beyond 20m upto 30 m</v>
          </cell>
        </row>
        <row r="687">
          <cell r="B687" t="str">
            <v>a</v>
          </cell>
          <cell r="C687" t="str">
            <v>Add 7.5% for every additional meter depth of sinking over the rate of sinking for the previous meter</v>
          </cell>
          <cell r="D687" t="str">
            <v>metre</v>
          </cell>
          <cell r="E687">
            <v>18370</v>
          </cell>
        </row>
        <row r="688">
          <cell r="B688" t="str">
            <v>b</v>
          </cell>
          <cell r="C688" t="str">
            <v>Add 20% of cost for Kentledge including supports, loading arrangement and Labour .</v>
          </cell>
          <cell r="D688" t="str">
            <v>metre</v>
          </cell>
          <cell r="E688">
            <v>22044</v>
          </cell>
        </row>
        <row r="689">
          <cell r="B689" t="str">
            <v>(v)</v>
          </cell>
          <cell r="C689" t="str">
            <v xml:space="preserve"> Beyond 30m upto 40 m</v>
          </cell>
        </row>
        <row r="690">
          <cell r="B690" t="str">
            <v>a</v>
          </cell>
          <cell r="C690" t="str">
            <v>Add 10% for every additional meter depth of sinking over the rate of sinking for the previous meter</v>
          </cell>
          <cell r="D690" t="str">
            <v>metre</v>
          </cell>
          <cell r="E690">
            <v>43646</v>
          </cell>
        </row>
        <row r="691">
          <cell r="B691" t="str">
            <v>b</v>
          </cell>
          <cell r="C691" t="str">
            <v>Add 20% of cost for Kentledge including supports, loading arrangement, and Labour etc.</v>
          </cell>
          <cell r="D691" t="str">
            <v>metre</v>
          </cell>
          <cell r="E691">
            <v>52375</v>
          </cell>
        </row>
        <row r="692">
          <cell r="B692" t="str">
            <v>B</v>
          </cell>
          <cell r="C692" t="str">
            <v xml:space="preserve"> Clayey soil ( 9m dia. Well )</v>
          </cell>
        </row>
        <row r="693">
          <cell r="B693" t="str">
            <v>(i)</v>
          </cell>
          <cell r="C693" t="str">
            <v>Depth below bed level upto 3.0 M</v>
          </cell>
          <cell r="D693" t="str">
            <v>metre</v>
          </cell>
          <cell r="E693">
            <v>7749</v>
          </cell>
        </row>
        <row r="694">
          <cell r="B694" t="str">
            <v>(ii)</v>
          </cell>
          <cell r="C694" t="str">
            <v>Beyond 3m upto 10m depth</v>
          </cell>
          <cell r="D694" t="str">
            <v>metre</v>
          </cell>
          <cell r="E694">
            <v>10635</v>
          </cell>
        </row>
        <row r="695">
          <cell r="B695" t="str">
            <v>(iii)</v>
          </cell>
          <cell r="C695" t="str">
            <v>Beyond 10 m upto 20 m</v>
          </cell>
        </row>
        <row r="696">
          <cell r="B696" t="str">
            <v>a</v>
          </cell>
          <cell r="C696" t="str">
            <v>Add 5% for every additional meter depth of sinking over the rate of sinking for the previous meter</v>
          </cell>
          <cell r="D696" t="str">
            <v>metre</v>
          </cell>
          <cell r="E696">
            <v>14046</v>
          </cell>
        </row>
        <row r="697">
          <cell r="B697" t="str">
            <v>b</v>
          </cell>
          <cell r="C697" t="str">
            <v>Add for dewatering @ 5% of cost, if required.</v>
          </cell>
          <cell r="D697" t="str">
            <v>metre</v>
          </cell>
          <cell r="E697">
            <v>14748</v>
          </cell>
        </row>
        <row r="698">
          <cell r="B698" t="str">
            <v>(iv)</v>
          </cell>
          <cell r="C698" t="str">
            <v>Beyond 20m upto 30 m</v>
          </cell>
        </row>
        <row r="699">
          <cell r="B699" t="str">
            <v>a</v>
          </cell>
          <cell r="C699" t="str">
            <v>Add 7.5% for every additional meter depth of sinking over the rate of sinking for the previous meter</v>
          </cell>
          <cell r="D699" t="str">
            <v>metre</v>
          </cell>
          <cell r="E699">
            <v>26347</v>
          </cell>
        </row>
        <row r="700">
          <cell r="B700" t="str">
            <v>b</v>
          </cell>
          <cell r="C700" t="str">
            <v>Add 5% of cost for dewatering on the cost,  if required</v>
          </cell>
          <cell r="D700" t="str">
            <v>metre</v>
          </cell>
          <cell r="E700">
            <v>34580</v>
          </cell>
        </row>
        <row r="701">
          <cell r="B701" t="str">
            <v>c</v>
          </cell>
          <cell r="C701" t="str">
            <v>Add 25% of cost for Kentledge including supports, loading arrangement and Labour ).</v>
          </cell>
          <cell r="D701" t="str">
            <v>metre</v>
          </cell>
          <cell r="E701">
            <v>32933</v>
          </cell>
        </row>
        <row r="702">
          <cell r="B702" t="str">
            <v xml:space="preserve">(v) </v>
          </cell>
          <cell r="C702" t="str">
            <v>Beyond 30m upto 40 m</v>
          </cell>
        </row>
        <row r="703">
          <cell r="B703" t="str">
            <v>a</v>
          </cell>
          <cell r="C703" t="str">
            <v>Add 10% for every additional meter depth of sinking over the rate of sinking for the previous meter</v>
          </cell>
          <cell r="D703" t="str">
            <v>metre</v>
          </cell>
          <cell r="E703">
            <v>62596</v>
          </cell>
        </row>
        <row r="704">
          <cell r="B704" t="str">
            <v>b</v>
          </cell>
          <cell r="C704" t="str">
            <v>Add 5% of cost for dewatering,  if required</v>
          </cell>
          <cell r="D704" t="str">
            <v>metre</v>
          </cell>
          <cell r="E704">
            <v>78870</v>
          </cell>
        </row>
        <row r="705">
          <cell r="B705" t="str">
            <v>c</v>
          </cell>
          <cell r="C705" t="str">
            <v>Add 20% of cost for Kentledge including supports, loading arrangement and Labour).</v>
          </cell>
          <cell r="D705" t="str">
            <v>metre</v>
          </cell>
          <cell r="E705">
            <v>75115</v>
          </cell>
        </row>
        <row r="706">
          <cell r="B706" t="str">
            <v>C</v>
          </cell>
          <cell r="C706" t="str">
            <v xml:space="preserve"> Soft rock ( 9m dia well )</v>
          </cell>
        </row>
        <row r="707">
          <cell r="B707" t="str">
            <v>(i)</v>
          </cell>
          <cell r="C707" t="str">
            <v>Depth upto 3m</v>
          </cell>
          <cell r="D707" t="str">
            <v>metre</v>
          </cell>
          <cell r="E707">
            <v>13660</v>
          </cell>
        </row>
        <row r="708">
          <cell r="B708" t="str">
            <v>D</v>
          </cell>
          <cell r="C708" t="str">
            <v>Hard rock ( 9m dia well )</v>
          </cell>
        </row>
        <row r="709">
          <cell r="B709" t="str">
            <v>(i)</v>
          </cell>
          <cell r="C709" t="str">
            <v xml:space="preserve">Depth of hard rock strata upto 3 m </v>
          </cell>
          <cell r="D709" t="str">
            <v>metre</v>
          </cell>
          <cell r="E709">
            <v>16091</v>
          </cell>
        </row>
        <row r="710">
          <cell r="B710" t="str">
            <v>12.16</v>
          </cell>
          <cell r="C710" t="str">
            <v>Sinking of 10 m external diameter well ( other than pneumatic method of sinking ) through all types of strata namely sandy soil,  clayey soil and rock as shown against each case,  complete as per drawing and technical specifications. Depth of sinking is r</v>
          </cell>
        </row>
        <row r="711">
          <cell r="B711" t="str">
            <v>A</v>
          </cell>
          <cell r="C711" t="str">
            <v xml:space="preserve"> Sandy soil</v>
          </cell>
        </row>
        <row r="712">
          <cell r="B712" t="str">
            <v>(i)</v>
          </cell>
          <cell r="C712" t="str">
            <v>Depth below bed level upto 3.0 M</v>
          </cell>
          <cell r="D712" t="str">
            <v>metre</v>
          </cell>
          <cell r="E712">
            <v>6702</v>
          </cell>
        </row>
        <row r="713">
          <cell r="B713" t="str">
            <v>(ii)</v>
          </cell>
          <cell r="C713" t="str">
            <v>Beyond 3m upto 10m depth</v>
          </cell>
          <cell r="D713" t="str">
            <v>metre</v>
          </cell>
          <cell r="E713">
            <v>7790</v>
          </cell>
        </row>
        <row r="714">
          <cell r="B714" t="str">
            <v>(iii)</v>
          </cell>
          <cell r="C714" t="str">
            <v>Beyond 10m upto 20m</v>
          </cell>
        </row>
        <row r="715">
          <cell r="B715" t="str">
            <v>a</v>
          </cell>
          <cell r="C715" t="str">
            <v>Add 5% for every additional meter depth of sinking over the rate of sinking for the previous meter</v>
          </cell>
          <cell r="D715" t="str">
            <v>metre</v>
          </cell>
          <cell r="E715">
            <v>10288</v>
          </cell>
        </row>
        <row r="716">
          <cell r="B716" t="str">
            <v>(iv)</v>
          </cell>
          <cell r="C716" t="str">
            <v>Beyond 20m upto 30 m</v>
          </cell>
        </row>
        <row r="717">
          <cell r="B717" t="str">
            <v>a</v>
          </cell>
          <cell r="C717" t="str">
            <v>Add 7.5% for every additional meter depth of sinking over the rate of sinking for the previous meter</v>
          </cell>
          <cell r="D717" t="str">
            <v>metre</v>
          </cell>
          <cell r="E717">
            <v>19297</v>
          </cell>
        </row>
        <row r="718">
          <cell r="B718" t="str">
            <v>b</v>
          </cell>
          <cell r="C718" t="str">
            <v>Add 20% of cost for Kentledge including supports, loading arrangement and Labour .</v>
          </cell>
          <cell r="D718" t="str">
            <v>metre</v>
          </cell>
          <cell r="E718">
            <v>23156</v>
          </cell>
        </row>
        <row r="719">
          <cell r="B719" t="str">
            <v>(v)</v>
          </cell>
          <cell r="C719" t="str">
            <v xml:space="preserve"> Beyond 30m upto 40 m</v>
          </cell>
        </row>
        <row r="720">
          <cell r="B720" t="str">
            <v>a</v>
          </cell>
          <cell r="C720" t="str">
            <v>Add 10% for every additional meter depth of sinking over the rate of sinking for the previous meter</v>
          </cell>
          <cell r="D720" t="str">
            <v>metre</v>
          </cell>
          <cell r="E720">
            <v>45848</v>
          </cell>
        </row>
        <row r="721">
          <cell r="B721" t="str">
            <v>b</v>
          </cell>
          <cell r="C721" t="str">
            <v>Add 20% of cost for Kentledge including supports, loading arrangement, and Labour etc.</v>
          </cell>
          <cell r="D721" t="str">
            <v>metre</v>
          </cell>
          <cell r="E721">
            <v>55017</v>
          </cell>
        </row>
        <row r="722">
          <cell r="B722" t="str">
            <v>B</v>
          </cell>
          <cell r="C722" t="str">
            <v>Clayey soil (10m dia. Well )</v>
          </cell>
        </row>
        <row r="723">
          <cell r="B723" t="str">
            <v>(i)</v>
          </cell>
          <cell r="C723" t="str">
            <v>Depth below bed level upto 3.0 M</v>
          </cell>
          <cell r="D723" t="str">
            <v>metre</v>
          </cell>
          <cell r="E723">
            <v>8318</v>
          </cell>
        </row>
        <row r="724">
          <cell r="B724" t="str">
            <v>(ii)</v>
          </cell>
          <cell r="C724" t="str">
            <v>Beyond 3m upto 10m depth</v>
          </cell>
          <cell r="D724" t="str">
            <v>metre</v>
          </cell>
          <cell r="E724">
            <v>10303</v>
          </cell>
        </row>
        <row r="725">
          <cell r="B725" t="str">
            <v>(iii)</v>
          </cell>
          <cell r="C725" t="str">
            <v>Beyond 10 m upto 20 m</v>
          </cell>
        </row>
        <row r="726">
          <cell r="B726" t="str">
            <v>a</v>
          </cell>
          <cell r="C726" t="str">
            <v>Add 5% for every additional meter depth of sinking over the rate of sinking for the previous meter</v>
          </cell>
          <cell r="D726" t="str">
            <v>metre</v>
          </cell>
          <cell r="E726">
            <v>13606</v>
          </cell>
        </row>
        <row r="727">
          <cell r="B727" t="str">
            <v>b</v>
          </cell>
          <cell r="C727" t="str">
            <v>Add for dewatering @ 5% of cost, if required.</v>
          </cell>
          <cell r="D727" t="str">
            <v>metre</v>
          </cell>
          <cell r="E727">
            <v>14286</v>
          </cell>
        </row>
        <row r="728">
          <cell r="B728" t="str">
            <v>(iv)</v>
          </cell>
          <cell r="C728" t="str">
            <v>Beyond 20m upto 30 m</v>
          </cell>
        </row>
        <row r="729">
          <cell r="B729" t="str">
            <v>a</v>
          </cell>
          <cell r="C729" t="str">
            <v>Add 7.5% for every additional meter depth of sinking over the rate of sinking for the previous meter</v>
          </cell>
          <cell r="D729" t="str">
            <v>metre</v>
          </cell>
          <cell r="E729">
            <v>25521</v>
          </cell>
        </row>
        <row r="730">
          <cell r="B730" t="str">
            <v>'b</v>
          </cell>
          <cell r="C730" t="str">
            <v>Add 5% of cost for dewatering on the cost,  if required</v>
          </cell>
          <cell r="D730" t="str">
            <v>metre</v>
          </cell>
          <cell r="E730">
            <v>33497</v>
          </cell>
        </row>
        <row r="731">
          <cell r="B731" t="str">
            <v>c</v>
          </cell>
          <cell r="C731" t="str">
            <v>Add 25% of cost for Kentledge including supports, loading arrangement and Labour ).</v>
          </cell>
          <cell r="D731" t="str">
            <v>metre</v>
          </cell>
          <cell r="E731">
            <v>31902</v>
          </cell>
        </row>
        <row r="732">
          <cell r="B732" t="str">
            <v xml:space="preserve">(v) </v>
          </cell>
          <cell r="C732" t="str">
            <v>Beyond 30m upto 40 m</v>
          </cell>
        </row>
        <row r="733">
          <cell r="B733" t="str">
            <v>a</v>
          </cell>
          <cell r="C733" t="str">
            <v>Add 10% for every additional meter depth of sinking over the rate of sinking for the previous meter</v>
          </cell>
          <cell r="D733" t="str">
            <v>metre</v>
          </cell>
          <cell r="E733">
            <v>60636</v>
          </cell>
        </row>
        <row r="734">
          <cell r="B734" t="str">
            <v>b</v>
          </cell>
          <cell r="C734" t="str">
            <v>Add 5% of cost for dewatering,  if required</v>
          </cell>
          <cell r="D734" t="str">
            <v>metre</v>
          </cell>
          <cell r="E734">
            <v>76401</v>
          </cell>
        </row>
        <row r="735">
          <cell r="B735" t="str">
            <v>c</v>
          </cell>
          <cell r="C735" t="str">
            <v>Add 20% of cost for Kentledge including supports, loading arrangement and Labour).</v>
          </cell>
          <cell r="E735">
            <v>72763</v>
          </cell>
        </row>
        <row r="736">
          <cell r="B736" t="str">
            <v>C</v>
          </cell>
          <cell r="C736" t="str">
            <v>Soft rock (10m dia well )</v>
          </cell>
        </row>
        <row r="737">
          <cell r="B737" t="str">
            <v>(i)</v>
          </cell>
          <cell r="C737" t="str">
            <v>Depth of soft rock strata upto 3m</v>
          </cell>
          <cell r="D737" t="str">
            <v>metre</v>
          </cell>
          <cell r="E737">
            <v>13967</v>
          </cell>
        </row>
        <row r="738">
          <cell r="B738" t="str">
            <v>D</v>
          </cell>
          <cell r="C738" t="str">
            <v>Hard rock (10m dia well )</v>
          </cell>
        </row>
        <row r="739">
          <cell r="B739" t="str">
            <v>(i)</v>
          </cell>
          <cell r="C739" t="str">
            <v>Depth of hard rock strata upto 3 m</v>
          </cell>
          <cell r="D739" t="str">
            <v>metre</v>
          </cell>
          <cell r="E739">
            <v>19297</v>
          </cell>
        </row>
        <row r="740">
          <cell r="B740" t="str">
            <v>12.17</v>
          </cell>
          <cell r="C740" t="str">
            <v>Sinking of 11 m external diameter well ( other than pneumatic method of sinking ) through all types of strata namely sandy soil,  clayey soil and rock as shown against each case,  complete as per drawing and technical specifications. Depth of sinking is r</v>
          </cell>
        </row>
        <row r="741">
          <cell r="B741" t="str">
            <v>A</v>
          </cell>
          <cell r="C741" t="str">
            <v xml:space="preserve"> Sandy soil</v>
          </cell>
        </row>
        <row r="742">
          <cell r="B742" t="str">
            <v>(i)</v>
          </cell>
          <cell r="C742" t="str">
            <v>Depth from bed level upto 3.0 M</v>
          </cell>
          <cell r="D742" t="str">
            <v>metre</v>
          </cell>
          <cell r="E742">
            <v>15751</v>
          </cell>
        </row>
        <row r="743">
          <cell r="B743" t="str">
            <v>(ii)</v>
          </cell>
          <cell r="C743" t="str">
            <v>Beyond 3m upto 10m depth</v>
          </cell>
          <cell r="D743" t="str">
            <v>metre</v>
          </cell>
          <cell r="E743">
            <v>11458</v>
          </cell>
        </row>
        <row r="744">
          <cell r="B744" t="str">
            <v>(iii)</v>
          </cell>
          <cell r="C744" t="str">
            <v>Beyond 10m upto 20m</v>
          </cell>
        </row>
        <row r="745">
          <cell r="B745" t="str">
            <v>a</v>
          </cell>
          <cell r="C745" t="str">
            <v>Add 5% for every additional meter depth of sinking over the rate of sinking for the previous meter</v>
          </cell>
          <cell r="D745" t="str">
            <v>metre</v>
          </cell>
          <cell r="E745">
            <v>15132</v>
          </cell>
        </row>
        <row r="746">
          <cell r="B746" t="str">
            <v>(iv)</v>
          </cell>
          <cell r="C746" t="str">
            <v>Beyond 20m upto 30 m</v>
          </cell>
        </row>
        <row r="747">
          <cell r="B747" t="str">
            <v>a</v>
          </cell>
          <cell r="C747" t="str">
            <v>Add 7.5% for every additional meter depth of sinking over the rate of sinking for the previous meter</v>
          </cell>
          <cell r="D747" t="str">
            <v>metre</v>
          </cell>
          <cell r="E747">
            <v>28384</v>
          </cell>
        </row>
        <row r="748">
          <cell r="B748" t="str">
            <v>b</v>
          </cell>
          <cell r="C748" t="str">
            <v>Add 20% of cost for Kentledge including supports, loading arrangement and Labour .</v>
          </cell>
          <cell r="D748" t="str">
            <v>metre</v>
          </cell>
          <cell r="E748">
            <v>34061</v>
          </cell>
        </row>
        <row r="749">
          <cell r="B749" t="str">
            <v>(v)</v>
          </cell>
          <cell r="C749" t="str">
            <v xml:space="preserve"> Beyond 30m upto 40 m</v>
          </cell>
        </row>
        <row r="750">
          <cell r="B750" t="str">
            <v>a</v>
          </cell>
          <cell r="C750" t="str">
            <v>Add 10% for every additional meter depth of sinking over the rate of sinking for the previous meter</v>
          </cell>
          <cell r="D750" t="str">
            <v>metre</v>
          </cell>
          <cell r="E750">
            <v>67436</v>
          </cell>
        </row>
        <row r="751">
          <cell r="B751" t="str">
            <v>b</v>
          </cell>
          <cell r="C751" t="str">
            <v>Add 20% of cost for Kentledge including supports, loading arrangement, and Labour etc.</v>
          </cell>
          <cell r="D751" t="str">
            <v>metre</v>
          </cell>
          <cell r="E751">
            <v>80923</v>
          </cell>
        </row>
        <row r="752">
          <cell r="B752" t="str">
            <v>B</v>
          </cell>
          <cell r="C752" t="str">
            <v>Clayey soil (11 m dia. Well )</v>
          </cell>
        </row>
        <row r="753">
          <cell r="B753" t="str">
            <v>(i)</v>
          </cell>
          <cell r="C753" t="str">
            <v>Depth from bed level upto 3.0 M</v>
          </cell>
          <cell r="D753" t="str">
            <v>metre</v>
          </cell>
          <cell r="E753">
            <v>13847</v>
          </cell>
        </row>
        <row r="754">
          <cell r="B754" t="str">
            <v>(ii)</v>
          </cell>
          <cell r="C754" t="str">
            <v>Beyond 3m upto 10m depth</v>
          </cell>
          <cell r="D754" t="str">
            <v>metre</v>
          </cell>
          <cell r="E754">
            <v>21062</v>
          </cell>
        </row>
        <row r="755">
          <cell r="B755" t="str">
            <v>(iii)</v>
          </cell>
          <cell r="C755" t="str">
            <v>Beyond 10 m upto 20 m</v>
          </cell>
        </row>
        <row r="756">
          <cell r="B756" t="str">
            <v>a</v>
          </cell>
          <cell r="C756" t="str">
            <v>Add 5% for every additional meter depth of sinking over the rate of sinking for the previous meter</v>
          </cell>
          <cell r="D756" t="str">
            <v>metre</v>
          </cell>
          <cell r="E756">
            <v>27816</v>
          </cell>
        </row>
        <row r="757">
          <cell r="B757" t="str">
            <v>b</v>
          </cell>
          <cell r="C757" t="str">
            <v>Add for dewatering @ 5% of cost, if required.</v>
          </cell>
          <cell r="D757" t="str">
            <v>metre</v>
          </cell>
          <cell r="E757">
            <v>29207</v>
          </cell>
        </row>
        <row r="758">
          <cell r="B758" t="str">
            <v>(iv)</v>
          </cell>
          <cell r="C758" t="str">
            <v>Beyond 20m upto 30 m</v>
          </cell>
        </row>
        <row r="759">
          <cell r="B759" t="str">
            <v>a</v>
          </cell>
          <cell r="C759" t="str">
            <v>Add 7.5% for every additional meter depth of sinking over the rate of sinking for the previous meter</v>
          </cell>
          <cell r="D759" t="str">
            <v>metre</v>
          </cell>
          <cell r="E759">
            <v>52176</v>
          </cell>
        </row>
        <row r="760">
          <cell r="B760" t="str">
            <v>b</v>
          </cell>
          <cell r="C760" t="str">
            <v>Add 5% of cost for dewatering on the cost,  if required</v>
          </cell>
          <cell r="D760" t="str">
            <v>metre</v>
          </cell>
          <cell r="E760">
            <v>68482</v>
          </cell>
        </row>
        <row r="761">
          <cell r="B761" t="str">
            <v>c</v>
          </cell>
          <cell r="C761" t="str">
            <v>Add 25% of cost for Kentledge including supports, loading arrangement and Labour ).</v>
          </cell>
          <cell r="D761" t="str">
            <v>metre</v>
          </cell>
          <cell r="E761">
            <v>65221</v>
          </cell>
        </row>
        <row r="762">
          <cell r="B762" t="str">
            <v xml:space="preserve">(v) </v>
          </cell>
          <cell r="C762" t="str">
            <v>Beyond 30m upto 40 m</v>
          </cell>
        </row>
        <row r="763">
          <cell r="B763" t="str">
            <v>a</v>
          </cell>
          <cell r="C763" t="str">
            <v>Add 10% for every additional meter depth of sinking over the rate of sinking for the previous meter</v>
          </cell>
          <cell r="D763" t="str">
            <v>metre</v>
          </cell>
          <cell r="E763">
            <v>123964</v>
          </cell>
        </row>
        <row r="764">
          <cell r="B764" t="str">
            <v>b</v>
          </cell>
          <cell r="C764" t="str">
            <v>Add 5% of cost for dewatering,  if required</v>
          </cell>
          <cell r="D764" t="str">
            <v>metre</v>
          </cell>
          <cell r="E764">
            <v>156195</v>
          </cell>
        </row>
        <row r="765">
          <cell r="B765" t="str">
            <v>c</v>
          </cell>
          <cell r="C765" t="str">
            <v>Add 20% of cost for Kentledge including supports, loading arrangement and Labour).</v>
          </cell>
          <cell r="D765" t="str">
            <v>metre</v>
          </cell>
          <cell r="E765">
            <v>148757</v>
          </cell>
        </row>
        <row r="766">
          <cell r="B766" t="str">
            <v>C</v>
          </cell>
          <cell r="C766" t="str">
            <v>Soft rock (11m dia well )</v>
          </cell>
        </row>
        <row r="767">
          <cell r="B767" t="str">
            <v>(i)</v>
          </cell>
          <cell r="C767" t="str">
            <v>Depth of soft rock strata upto 3m</v>
          </cell>
          <cell r="D767" t="str">
            <v>metre</v>
          </cell>
          <cell r="E767">
            <v>31359</v>
          </cell>
        </row>
        <row r="768">
          <cell r="B768" t="str">
            <v>D</v>
          </cell>
          <cell r="C768" t="str">
            <v>Hard rock (11m dia well )</v>
          </cell>
        </row>
        <row r="769">
          <cell r="B769" t="str">
            <v>(i)</v>
          </cell>
          <cell r="C769" t="str">
            <v>Depth of hard rock upto 3 m</v>
          </cell>
          <cell r="D769" t="str">
            <v>metre</v>
          </cell>
          <cell r="E769">
            <v>43785</v>
          </cell>
        </row>
        <row r="770">
          <cell r="B770" t="str">
            <v>12.18</v>
          </cell>
          <cell r="C770" t="str">
            <v>Sinking of 12 m external diameter well ( other than pneumatic method of sinking ) through all types of strata namely sandy soil,  clayey soil and rock as shown against each case,  complete as per drawing and technical specifications. Depth of sinking is r</v>
          </cell>
        </row>
        <row r="771">
          <cell r="B771" t="str">
            <v>A</v>
          </cell>
          <cell r="C771" t="str">
            <v xml:space="preserve"> Sandy soil</v>
          </cell>
        </row>
        <row r="772">
          <cell r="B772" t="str">
            <v>(i)</v>
          </cell>
          <cell r="C772" t="str">
            <v>I) Depth below bed level upto 3.0 M</v>
          </cell>
          <cell r="D772" t="str">
            <v>metre</v>
          </cell>
          <cell r="E772">
            <v>32023</v>
          </cell>
        </row>
        <row r="773">
          <cell r="B773" t="str">
            <v>(ii)</v>
          </cell>
          <cell r="C773" t="str">
            <v>Beyond 3m upto 10m depth</v>
          </cell>
          <cell r="D773" t="str">
            <v>metre</v>
          </cell>
          <cell r="E773">
            <v>35350</v>
          </cell>
        </row>
        <row r="774">
          <cell r="B774" t="str">
            <v>(iii)</v>
          </cell>
          <cell r="C774" t="str">
            <v>Beyond 10m upto 20m</v>
          </cell>
        </row>
        <row r="775">
          <cell r="B775" t="str">
            <v>a</v>
          </cell>
          <cell r="C775" t="str">
            <v>Add 5% for every additional meter depth of sinking over the rate of sinking for the previous meter</v>
          </cell>
          <cell r="D775" t="str">
            <v>metre</v>
          </cell>
          <cell r="E775">
            <v>46687</v>
          </cell>
        </row>
        <row r="776">
          <cell r="B776" t="str">
            <v>(iv)</v>
          </cell>
          <cell r="C776" t="str">
            <v>Beyond 20m upto 30 m</v>
          </cell>
        </row>
        <row r="777">
          <cell r="B777" t="str">
            <v>a</v>
          </cell>
          <cell r="C777" t="str">
            <v>Add 7.5% for every additional meter depth of sinking over the rate of sinking for the previous meter</v>
          </cell>
          <cell r="D777" t="str">
            <v>metre</v>
          </cell>
          <cell r="E777">
            <v>87573</v>
          </cell>
        </row>
        <row r="778">
          <cell r="B778" t="str">
            <v>b</v>
          </cell>
          <cell r="C778" t="str">
            <v>Add 20% of cost for Kentledge including supports, loading arrangement and Labour .</v>
          </cell>
          <cell r="D778" t="str">
            <v>metre</v>
          </cell>
          <cell r="E778">
            <v>105087</v>
          </cell>
        </row>
        <row r="779">
          <cell r="B779" t="str">
            <v>(v)</v>
          </cell>
          <cell r="C779" t="str">
            <v xml:space="preserve"> Beyond 30m upto 40 m</v>
          </cell>
        </row>
        <row r="780">
          <cell r="B780" t="str">
            <v>a</v>
          </cell>
          <cell r="C780" t="str">
            <v>Add 10% for every additional meter depth of sinking over the rate of sinking for the previous meter</v>
          </cell>
          <cell r="D780" t="str">
            <v>metre</v>
          </cell>
          <cell r="E780">
            <v>208060</v>
          </cell>
        </row>
        <row r="781">
          <cell r="B781" t="str">
            <v>b</v>
          </cell>
          <cell r="C781" t="str">
            <v>Add 20% of cost for Kentledge including supports, loading arrangement, and Labour etc.</v>
          </cell>
          <cell r="D781" t="str">
            <v>metre</v>
          </cell>
          <cell r="E781">
            <v>249672</v>
          </cell>
        </row>
        <row r="782">
          <cell r="B782" t="str">
            <v>B</v>
          </cell>
          <cell r="C782" t="str">
            <v>Clayey soil (12 m dia. Well )</v>
          </cell>
        </row>
        <row r="783">
          <cell r="B783" t="str">
            <v>(i)</v>
          </cell>
          <cell r="C783" t="str">
            <v>Depth below bed level upto 3.0 M</v>
          </cell>
          <cell r="D783" t="str">
            <v>metre</v>
          </cell>
          <cell r="E783">
            <v>34264</v>
          </cell>
        </row>
        <row r="784">
          <cell r="B784" t="str">
            <v>(ii)</v>
          </cell>
          <cell r="C784" t="str">
            <v>Beyond 3m upto 10m depth</v>
          </cell>
          <cell r="D784" t="str">
            <v>metre</v>
          </cell>
          <cell r="E784">
            <v>54071</v>
          </cell>
        </row>
        <row r="785">
          <cell r="B785" t="str">
            <v>(iii)</v>
          </cell>
          <cell r="C785" t="str">
            <v>Beyond 10 m upto 20 m</v>
          </cell>
        </row>
        <row r="786">
          <cell r="B786" t="str">
            <v>a</v>
          </cell>
          <cell r="C786" t="str">
            <v>Add 5% for every additional meter depth of sinking over the rate of sinking for the previous meter</v>
          </cell>
          <cell r="D786" t="str">
            <v>metre</v>
          </cell>
          <cell r="E786">
            <v>71412</v>
          </cell>
        </row>
        <row r="787">
          <cell r="B787" t="str">
            <v>b</v>
          </cell>
          <cell r="C787" t="str">
            <v>Add for dewatering @ 5% of cost, if required.</v>
          </cell>
          <cell r="D787" t="str">
            <v>metre</v>
          </cell>
          <cell r="E787">
            <v>74982</v>
          </cell>
        </row>
        <row r="788">
          <cell r="B788" t="str">
            <v>(iv)</v>
          </cell>
          <cell r="C788" t="str">
            <v>Beyond 20m upto 30 m</v>
          </cell>
        </row>
        <row r="789">
          <cell r="B789" t="str">
            <v>a</v>
          </cell>
          <cell r="C789" t="str">
            <v>Add 7.5% for every additional meter depth of sinking over the rate of sinking for the previous meter</v>
          </cell>
          <cell r="D789" t="str">
            <v>metre</v>
          </cell>
          <cell r="E789">
            <v>133948</v>
          </cell>
        </row>
        <row r="790">
          <cell r="B790" t="str">
            <v>b</v>
          </cell>
          <cell r="C790" t="str">
            <v>Add 5% of cost for dewatering on the cost,  if required</v>
          </cell>
          <cell r="D790" t="str">
            <v>metre</v>
          </cell>
          <cell r="E790">
            <v>175808</v>
          </cell>
        </row>
        <row r="791">
          <cell r="B791" t="str">
            <v>c</v>
          </cell>
          <cell r="C791" t="str">
            <v>Add 25% of cost for Kentledge including supports, loading arrangement and Labour ).</v>
          </cell>
          <cell r="D791" t="str">
            <v>metre</v>
          </cell>
          <cell r="E791">
            <v>167436</v>
          </cell>
        </row>
        <row r="792">
          <cell r="B792" t="str">
            <v xml:space="preserve">(v) </v>
          </cell>
          <cell r="C792" t="str">
            <v>Beyond 30m upto 40 m</v>
          </cell>
        </row>
        <row r="793">
          <cell r="B793" t="str">
            <v>a</v>
          </cell>
          <cell r="C793" t="str">
            <v>Add 10% for every additional meter depth of sinking over the rate of sinking for the previous meter</v>
          </cell>
          <cell r="D793" t="str">
            <v>metre</v>
          </cell>
          <cell r="E793">
            <v>318243</v>
          </cell>
        </row>
        <row r="794">
          <cell r="B794" t="str">
            <v>b</v>
          </cell>
          <cell r="C794" t="str">
            <v>Add 5% of cost for dewatering,  if required</v>
          </cell>
          <cell r="D794" t="str">
            <v>metre</v>
          </cell>
          <cell r="E794">
            <v>400986</v>
          </cell>
        </row>
        <row r="795">
          <cell r="B795" t="str">
            <v>c</v>
          </cell>
          <cell r="C795" t="str">
            <v>Add 20% of cost for Kentledge including supports, loading arrangement and Labour).</v>
          </cell>
          <cell r="D795" t="str">
            <v>metre</v>
          </cell>
          <cell r="E795">
            <v>381891</v>
          </cell>
        </row>
        <row r="796">
          <cell r="B796" t="str">
            <v>C</v>
          </cell>
          <cell r="C796" t="str">
            <v>Soft rock (12m dia well )</v>
          </cell>
        </row>
        <row r="797">
          <cell r="B797" t="str">
            <v>(i)</v>
          </cell>
          <cell r="C797" t="str">
            <v>Depth of soft rock strata upto 3m</v>
          </cell>
          <cell r="D797" t="str">
            <v>metre</v>
          </cell>
          <cell r="E797">
            <v>74708</v>
          </cell>
        </row>
        <row r="798">
          <cell r="B798" t="str">
            <v>D</v>
          </cell>
          <cell r="C798" t="str">
            <v>Hard rock (12m dia well )</v>
          </cell>
        </row>
        <row r="799">
          <cell r="B799" t="str">
            <v>(i)</v>
          </cell>
          <cell r="C799" t="str">
            <v>Depth of hard rock strata upto 3 m</v>
          </cell>
          <cell r="D799" t="str">
            <v>metre</v>
          </cell>
          <cell r="E799">
            <v>102971</v>
          </cell>
        </row>
        <row r="800">
          <cell r="B800" t="str">
            <v>12.19</v>
          </cell>
          <cell r="C800" t="str">
            <v>Sinking of Twin D Type well ( other than pneumatic method of sinking ) through all types of strata namely sandy soil,  clayey soil and rock as shown against each case,  complete as per drawing and technical specifications. Depth of sinking is reckoned fro</v>
          </cell>
        </row>
        <row r="801">
          <cell r="B801" t="str">
            <v>A</v>
          </cell>
          <cell r="C801" t="str">
            <v>Sandy soil</v>
          </cell>
        </row>
        <row r="802">
          <cell r="B802" t="str">
            <v>(i)</v>
          </cell>
          <cell r="C802" t="str">
            <v>Depth from bed level upto 3.0 M</v>
          </cell>
          <cell r="D802" t="str">
            <v>metre</v>
          </cell>
          <cell r="E802">
            <v>7298</v>
          </cell>
        </row>
        <row r="803">
          <cell r="B803" t="str">
            <v>(ii)</v>
          </cell>
          <cell r="C803" t="str">
            <v>Beyond 3m upto 10m depth</v>
          </cell>
          <cell r="D803" t="str">
            <v>metre</v>
          </cell>
          <cell r="E803">
            <v>7839</v>
          </cell>
        </row>
        <row r="804">
          <cell r="B804" t="str">
            <v>(iii)</v>
          </cell>
          <cell r="C804" t="str">
            <v>Beyond 10m upto 20m</v>
          </cell>
        </row>
        <row r="805">
          <cell r="B805" t="str">
            <v>a</v>
          </cell>
          <cell r="C805" t="str">
            <v>Add 5% for every additional meter depth of sinking over the rate of sinking for the previous meter</v>
          </cell>
          <cell r="D805" t="str">
            <v>metre</v>
          </cell>
          <cell r="E805">
            <v>10353</v>
          </cell>
        </row>
        <row r="806">
          <cell r="B806" t="str">
            <v>(iv)</v>
          </cell>
          <cell r="C806" t="str">
            <v>Beyond 20m upto 30 m</v>
          </cell>
        </row>
        <row r="807">
          <cell r="B807" t="str">
            <v>a</v>
          </cell>
          <cell r="C807" t="str">
            <v>Add 7.5% for every additional meter depth of sinking over the rate of sinking for the previous meter</v>
          </cell>
          <cell r="D807" t="str">
            <v>metre</v>
          </cell>
          <cell r="E807">
            <v>19421</v>
          </cell>
        </row>
        <row r="808">
          <cell r="B808" t="str">
            <v>b</v>
          </cell>
          <cell r="C808" t="str">
            <v>Add 20% of cost for Kentledge including supports, loading arrangement and Labour .</v>
          </cell>
          <cell r="D808" t="str">
            <v>metre</v>
          </cell>
          <cell r="E808">
            <v>23305</v>
          </cell>
        </row>
        <row r="809">
          <cell r="B809" t="str">
            <v>(v)</v>
          </cell>
          <cell r="C809" t="str">
            <v xml:space="preserve"> Beyond 30m upto 40 m</v>
          </cell>
        </row>
        <row r="810">
          <cell r="B810" t="str">
            <v>a</v>
          </cell>
          <cell r="C810" t="str">
            <v>Add 10% for every additional meter depth of sinking over the rate of sinking for the previous meter</v>
          </cell>
          <cell r="D810" t="str">
            <v>metre</v>
          </cell>
          <cell r="E810">
            <v>46141</v>
          </cell>
        </row>
        <row r="811">
          <cell r="B811" t="str">
            <v>b</v>
          </cell>
          <cell r="C811" t="str">
            <v>Add 20% of cost for Kentledge including supports, loading arrangement, and Labour etc.</v>
          </cell>
          <cell r="D811" t="str">
            <v>metre</v>
          </cell>
          <cell r="E811">
            <v>55369</v>
          </cell>
        </row>
        <row r="812">
          <cell r="B812" t="str">
            <v>B</v>
          </cell>
          <cell r="C812" t="str">
            <v xml:space="preserve"> Clayey soil (Twin D Type Well )</v>
          </cell>
        </row>
        <row r="813">
          <cell r="B813" t="str">
            <v>(i)</v>
          </cell>
          <cell r="C813" t="str">
            <v>Depth below bed level upto 3.0 M</v>
          </cell>
          <cell r="D813" t="str">
            <v>metre</v>
          </cell>
          <cell r="E813">
            <v>8421</v>
          </cell>
        </row>
        <row r="814">
          <cell r="B814" t="str">
            <v>(ii)</v>
          </cell>
          <cell r="C814" t="str">
            <v>Beyond 3m upto 10m depth</v>
          </cell>
          <cell r="D814" t="str">
            <v>metre</v>
          </cell>
          <cell r="E814">
            <v>11452</v>
          </cell>
        </row>
        <row r="815">
          <cell r="B815" t="str">
            <v>(iii)</v>
          </cell>
          <cell r="C815" t="str">
            <v>Beyond 10 m upto 20 m</v>
          </cell>
        </row>
        <row r="816">
          <cell r="B816" t="str">
            <v>a</v>
          </cell>
          <cell r="C816" t="str">
            <v>Add 5% for every additional meter depth of sinking over the rate of sinking for the previous meter</v>
          </cell>
          <cell r="D816" t="str">
            <v>metre</v>
          </cell>
          <cell r="E816">
            <v>15124</v>
          </cell>
        </row>
        <row r="817">
          <cell r="B817" t="str">
            <v>b</v>
          </cell>
          <cell r="C817" t="str">
            <v>Add for dewatering @ 5% of cost, if required.</v>
          </cell>
          <cell r="D817" t="str">
            <v>metre</v>
          </cell>
          <cell r="E817">
            <v>15880</v>
          </cell>
        </row>
        <row r="818">
          <cell r="B818" t="str">
            <v>(iv)</v>
          </cell>
          <cell r="C818" t="str">
            <v>Beyond 20m upto 30 m</v>
          </cell>
        </row>
        <row r="819">
          <cell r="B819" t="str">
            <v>a</v>
          </cell>
          <cell r="C819" t="str">
            <v>Add 7.5% for every additional meter depth of sinking over the rate of sinking for the previous meter</v>
          </cell>
          <cell r="D819" t="str">
            <v>metre</v>
          </cell>
          <cell r="E819">
            <v>28368</v>
          </cell>
        </row>
        <row r="820">
          <cell r="B820" t="str">
            <v>b</v>
          </cell>
          <cell r="C820" t="str">
            <v>Add 5% of cost for dewatering on the cost,  if required</v>
          </cell>
          <cell r="D820" t="str">
            <v>metre</v>
          </cell>
          <cell r="E820">
            <v>37233</v>
          </cell>
        </row>
        <row r="821">
          <cell r="B821" t="str">
            <v>c</v>
          </cell>
          <cell r="C821" t="str">
            <v>Add 25% of cost for Kentledge including supports, loading arrangement and Labour ).</v>
          </cell>
          <cell r="D821" t="str">
            <v>metre</v>
          </cell>
          <cell r="E821">
            <v>35460</v>
          </cell>
        </row>
        <row r="822">
          <cell r="B822" t="str">
            <v xml:space="preserve">(v) </v>
          </cell>
          <cell r="C822" t="str">
            <v>Beyond 30m upto 40 m</v>
          </cell>
        </row>
        <row r="823">
          <cell r="B823" t="str">
            <v>a</v>
          </cell>
          <cell r="C823" t="str">
            <v>Add 10% for every additional meter depth of sinking over the rate of sinking for the previous meter</v>
          </cell>
          <cell r="D823" t="str">
            <v>metre</v>
          </cell>
          <cell r="E823">
            <v>67398</v>
          </cell>
        </row>
        <row r="824">
          <cell r="B824" t="str">
            <v>b</v>
          </cell>
          <cell r="C824" t="str">
            <v>Add 5% of cost for dewatering,  if required</v>
          </cell>
          <cell r="D824" t="str">
            <v>metre</v>
          </cell>
          <cell r="E824">
            <v>84921</v>
          </cell>
        </row>
        <row r="825">
          <cell r="B825" t="str">
            <v>c</v>
          </cell>
          <cell r="C825" t="str">
            <v>Add 20% of cost for Kentledge including supports, loading arrangement and Labour).</v>
          </cell>
          <cell r="D825" t="str">
            <v>metre</v>
          </cell>
          <cell r="E825">
            <v>80877</v>
          </cell>
        </row>
        <row r="826">
          <cell r="B826" t="str">
            <v>C</v>
          </cell>
          <cell r="C826" t="str">
            <v>Soft rock (Twin D Type well )</v>
          </cell>
        </row>
        <row r="827">
          <cell r="B827" t="str">
            <v>(i)</v>
          </cell>
          <cell r="C827" t="str">
            <v>Depth of soft rock strata upto 3m</v>
          </cell>
          <cell r="D827" t="str">
            <v>metre</v>
          </cell>
          <cell r="E827">
            <v>16463</v>
          </cell>
        </row>
        <row r="828">
          <cell r="B828" t="str">
            <v>D</v>
          </cell>
          <cell r="C828" t="str">
            <v>Hard rock (Twin D Type well )</v>
          </cell>
        </row>
        <row r="829">
          <cell r="B829" t="str">
            <v>(i)</v>
          </cell>
          <cell r="C829" t="str">
            <v>Depth of hard rock strata upto 3 m</v>
          </cell>
          <cell r="D829" t="str">
            <v>metre</v>
          </cell>
          <cell r="E829">
            <v>20932</v>
          </cell>
        </row>
        <row r="830">
          <cell r="B830" t="str">
            <v>12.20</v>
          </cell>
          <cell r="C830" t="str">
            <v>Pneumatic sinking of wells with equipment of approved design, drawing and specifications worked by competent and trained personnel and comprising of compression and decompression chambers,  reducers,  two air locks separately for men and plant &amp; materials</v>
          </cell>
        </row>
        <row r="831">
          <cell r="B831" t="str">
            <v>12.21</v>
          </cell>
          <cell r="C831" t="str">
            <v>Sand filling in wells complete as per drawing and technical specifications</v>
          </cell>
          <cell r="D831" t="str">
            <v>cum</v>
          </cell>
          <cell r="E831">
            <v>433</v>
          </cell>
        </row>
        <row r="832">
          <cell r="B832" t="str">
            <v>12.22</v>
          </cell>
          <cell r="C832" t="str">
            <v>Providing steel liner 10 mm thick for curbs and 6mm thick for steining of wells including fabricating and setting out as per detailed drawing</v>
          </cell>
          <cell r="D832" t="str">
            <v>tonne</v>
          </cell>
          <cell r="E832">
            <v>47882</v>
          </cell>
        </row>
        <row r="833">
          <cell r="B833" t="str">
            <v>12.23</v>
          </cell>
          <cell r="C833" t="str">
            <v>Bored cast-in-situ M35 grade R.C.C. pile excluding reinforcement complete as per drawing and technical specifications and removal of excavated earth with all lifts and lead upto 1000 m. (Pile diameter-750 mm)</v>
          </cell>
          <cell r="D833" t="str">
            <v>metre</v>
          </cell>
          <cell r="E833" t="e">
            <v>#VALUE!</v>
          </cell>
        </row>
        <row r="834">
          <cell r="B834" t="str">
            <v>12.24</v>
          </cell>
          <cell r="C834" t="str">
            <v>Bored cast-in-situ M35 grade R.C.C. pile excluding reinforcement complete as per drawing and technical specifications and removal of excavated earth with all lifts and lead upto 1000 m. (Pile diameter-1000 mm)</v>
          </cell>
          <cell r="D834" t="str">
            <v>metre</v>
          </cell>
          <cell r="E834" t="e">
            <v>#VALUE!</v>
          </cell>
        </row>
        <row r="835">
          <cell r="B835" t="str">
            <v>12.25</v>
          </cell>
          <cell r="C835" t="str">
            <v>Bored cast-in-situ M35 grade R.C.C. pile excluding reinforcement complete as per drawing and technical specifications and removal of excavated earth with all lifts and lead upto 1000 m. (Pile diameter-1200 mm)</v>
          </cell>
          <cell r="D835" t="str">
            <v>metre</v>
          </cell>
          <cell r="E835" t="e">
            <v>#VALUE!</v>
          </cell>
        </row>
        <row r="836">
          <cell r="B836" t="str">
            <v>12.26</v>
          </cell>
          <cell r="C836" t="str">
            <v>Driven cast-in-place vertical M35 grade R.C.C. pile excluding reinforcement complete as per drawing and &amp; Technical Specification (Pile diameter - 750 mm)</v>
          </cell>
          <cell r="D836" t="str">
            <v>metre</v>
          </cell>
          <cell r="E836" t="e">
            <v>#VALUE!</v>
          </cell>
        </row>
        <row r="837">
          <cell r="B837" t="str">
            <v>12.27</v>
          </cell>
          <cell r="C837" t="str">
            <v>Driven cast-in-place vertical M35 grade R.C.C. piles excluding reinforcement complete as per drawing and &amp; Technical Specification (Pile diameter - 1000 mm)</v>
          </cell>
          <cell r="D837" t="str">
            <v>metre</v>
          </cell>
          <cell r="E837" t="e">
            <v>#VALUE!</v>
          </cell>
        </row>
        <row r="838">
          <cell r="B838" t="str">
            <v>12.28</v>
          </cell>
          <cell r="C838" t="str">
            <v>Driven cast-in-place vertical M35 grade R.C.C. piles excluding reinforcement complete as per drawing and &amp; Technical Specification (Pile diameter - 1200 mm)</v>
          </cell>
          <cell r="D838" t="str">
            <v>metre</v>
          </cell>
          <cell r="E838" t="e">
            <v>#VALUE!</v>
          </cell>
        </row>
        <row r="839">
          <cell r="B839" t="str">
            <v>12.29</v>
          </cell>
          <cell r="C839" t="str">
            <v>Driven precast vertical M35 grade R.C.C. piles excluding reinforcement complete as per drawing and &amp; Technical Specification (Pile Diameter=500 mm)</v>
          </cell>
          <cell r="D839" t="str">
            <v>metre</v>
          </cell>
          <cell r="E839" t="e">
            <v>#VALUE!</v>
          </cell>
        </row>
        <row r="840">
          <cell r="B840" t="str">
            <v>12.30</v>
          </cell>
          <cell r="C840" t="str">
            <v>Driven precast vertical M35 grade R.C.C. piles excluding reinforcement complete as per drawing and &amp; Technical Specification (Pile Diameter=750 mm)</v>
          </cell>
          <cell r="D840" t="str">
            <v>metre</v>
          </cell>
          <cell r="E840" t="e">
            <v>#VALUE!</v>
          </cell>
        </row>
        <row r="841">
          <cell r="B841" t="str">
            <v>12.31</v>
          </cell>
          <cell r="C841" t="str">
            <v>Driven precast vertical M35 grade R.C.C. piles excluding reinforcement complete as per drawing and &amp; Technical Specification (Pile Diameter=1000 mm)</v>
          </cell>
          <cell r="D841" t="str">
            <v>metre</v>
          </cell>
          <cell r="E841" t="e">
            <v>#VALUE!</v>
          </cell>
        </row>
        <row r="842">
          <cell r="B842" t="str">
            <v>12.32</v>
          </cell>
          <cell r="C842" t="str">
            <v>Driven precast vertical M35 grade R.C.C. piles excluding reinforcement complete as per drawing and &amp; Technical Specification (Size of pile - 300 mm x 300 mm)</v>
          </cell>
          <cell r="D842" t="str">
            <v>metre</v>
          </cell>
          <cell r="E842" t="e">
            <v>#VALUE!</v>
          </cell>
        </row>
        <row r="843">
          <cell r="B843" t="str">
            <v>12.33</v>
          </cell>
          <cell r="C843" t="str">
            <v>Driven precast vertical M35 grade R.C.C. piles excluding reinforcement complete as per drawing and &amp; Technical Specification (Size of pile - 500 mm x 500 mm)</v>
          </cell>
          <cell r="D843" t="str">
            <v>metre</v>
          </cell>
          <cell r="E843" t="e">
            <v>#VALUE!</v>
          </cell>
        </row>
        <row r="844">
          <cell r="B844" t="str">
            <v>12.34</v>
          </cell>
          <cell r="C844" t="str">
            <v>Driven precast vertical M35 grade R.C.C. piles excluding reinforcement complete as per drawing and &amp; Technical Specification (Size of pile - 750 mm x 750 mm)</v>
          </cell>
          <cell r="D844" t="str">
            <v>metre</v>
          </cell>
          <cell r="E844" t="e">
            <v>#VALUE!</v>
          </cell>
        </row>
        <row r="845">
          <cell r="B845" t="str">
            <v>12.35</v>
          </cell>
          <cell r="C845" t="str">
            <v>Driven vertical steel piles complete as per drawing and &amp; Technical Specification (Section of the pile - H Section steel column 400 x 250 mm (ISHB Series) )</v>
          </cell>
          <cell r="D845" t="str">
            <v>metre</v>
          </cell>
          <cell r="E845" t="e">
            <v>#VALUE!</v>
          </cell>
        </row>
        <row r="846">
          <cell r="B846" t="str">
            <v>12.36</v>
          </cell>
          <cell r="C846" t="str">
            <v>Driven vertical steel piles complete as per drawing and &amp; Technical Specification (Section of the pile - H Section steel column 450 x 250 mm (ISHB Series) )</v>
          </cell>
          <cell r="D846" t="str">
            <v>metre</v>
          </cell>
          <cell r="E846" t="e">
            <v>#VALUE!</v>
          </cell>
        </row>
        <row r="847">
          <cell r="B847" t="str">
            <v>12.37</v>
          </cell>
          <cell r="C847" t="str">
            <v>Pile load test on single vertical pile in accordance with IS:2911(Part-IV)</v>
          </cell>
        </row>
        <row r="848">
          <cell r="B848" t="str">
            <v>12.38</v>
          </cell>
          <cell r="C848" t="str">
            <v>Cement concrete for reinforced concrete in pile cap complete as per drawing and Technical Specification</v>
          </cell>
        </row>
        <row r="849">
          <cell r="B849" t="str">
            <v>A</v>
          </cell>
          <cell r="C849" t="str">
            <v xml:space="preserve">RCC Grade M20 </v>
          </cell>
        </row>
        <row r="850">
          <cell r="B850" t="str">
            <v>(i)</v>
          </cell>
          <cell r="C850" t="str">
            <v>Using Concrete Mixer</v>
          </cell>
          <cell r="D850" t="str">
            <v>cum</v>
          </cell>
          <cell r="E850">
            <v>2519</v>
          </cell>
        </row>
        <row r="851">
          <cell r="B851" t="str">
            <v>(ii)</v>
          </cell>
          <cell r="C851" t="str">
            <v>Using Batching Plant,  Transit Mixer and Concrete Pump</v>
          </cell>
          <cell r="D851" t="str">
            <v>cum</v>
          </cell>
          <cell r="E851">
            <v>2445</v>
          </cell>
        </row>
        <row r="852">
          <cell r="B852" t="str">
            <v>B</v>
          </cell>
          <cell r="C852" t="str">
            <v xml:space="preserve">RCC Grade M25 </v>
          </cell>
        </row>
        <row r="853">
          <cell r="B853" t="str">
            <v>(i)</v>
          </cell>
          <cell r="C853" t="str">
            <v>Using concrete mixer.</v>
          </cell>
          <cell r="D853" t="str">
            <v>cum</v>
          </cell>
          <cell r="E853">
            <v>2758</v>
          </cell>
        </row>
        <row r="854">
          <cell r="B854" t="str">
            <v>(ii)</v>
          </cell>
          <cell r="C854" t="str">
            <v>Using Batching Plant,  Transit Mixer and Concrete Pump</v>
          </cell>
          <cell r="D854" t="str">
            <v>cum</v>
          </cell>
          <cell r="E854">
            <v>2688</v>
          </cell>
        </row>
        <row r="855">
          <cell r="B855" t="str">
            <v>C</v>
          </cell>
          <cell r="C855" t="str">
            <v xml:space="preserve">RCC Grade M30 </v>
          </cell>
        </row>
        <row r="856">
          <cell r="B856" t="str">
            <v>(i)</v>
          </cell>
          <cell r="C856" t="str">
            <v>Using concrete mixer.</v>
          </cell>
          <cell r="D856" t="str">
            <v>cum</v>
          </cell>
          <cell r="E856">
            <v>2788</v>
          </cell>
        </row>
        <row r="857">
          <cell r="B857" t="str">
            <v>(ii)</v>
          </cell>
          <cell r="C857" t="str">
            <v>Using Batching Plant,  Transit Mixer and Concrete Pump</v>
          </cell>
          <cell r="D857" t="str">
            <v>cum</v>
          </cell>
          <cell r="E857">
            <v>2714</v>
          </cell>
        </row>
        <row r="858">
          <cell r="B858" t="str">
            <v>D</v>
          </cell>
          <cell r="C858" t="str">
            <v xml:space="preserve">RCC Grade M35 </v>
          </cell>
        </row>
        <row r="859">
          <cell r="B859" t="str">
            <v>(i)</v>
          </cell>
          <cell r="C859" t="str">
            <v>Using concrete mixer.</v>
          </cell>
          <cell r="D859" t="str">
            <v>cum</v>
          </cell>
          <cell r="E859">
            <v>2851</v>
          </cell>
        </row>
        <row r="860">
          <cell r="B860" t="str">
            <v>(ii)</v>
          </cell>
          <cell r="C860" t="str">
            <v>Using Batching Plant,  Transit Mixer and Concrete Pump</v>
          </cell>
          <cell r="D860" t="str">
            <v>cum</v>
          </cell>
          <cell r="E860">
            <v>2782</v>
          </cell>
        </row>
        <row r="861">
          <cell r="B861" t="str">
            <v>12.39</v>
          </cell>
          <cell r="C861" t="str">
            <v>Levelling course for Pile cap</v>
          </cell>
          <cell r="D861" t="str">
            <v>cum</v>
          </cell>
          <cell r="E861">
            <v>2138</v>
          </cell>
        </row>
        <row r="862">
          <cell r="A862" t="str">
            <v>J5</v>
          </cell>
          <cell r="B862" t="str">
            <v>12.40</v>
          </cell>
          <cell r="C862" t="str">
            <v xml:space="preserve">Supplying,  fitting and placing un-coated HYSD bar reinforcement in foundation complete as per drawing and technical specifications </v>
          </cell>
          <cell r="D862" t="str">
            <v>tonne</v>
          </cell>
          <cell r="E862">
            <v>38616</v>
          </cell>
        </row>
        <row r="863">
          <cell r="B863" t="str">
            <v>12.41</v>
          </cell>
          <cell r="C863" t="str">
            <v>Supplying,  fitting and placing un-coated Mild steel reinforcement complete in foundation as per drawing and technical specification</v>
          </cell>
          <cell r="D863" t="str">
            <v>tonne</v>
          </cell>
          <cell r="E863">
            <v>38112</v>
          </cell>
        </row>
        <row r="864">
          <cell r="C864" t="str">
            <v>CHAPTER-13</v>
          </cell>
        </row>
        <row r="865">
          <cell r="C865" t="str">
            <v>SUB-STRUCTURE</v>
          </cell>
        </row>
        <row r="866">
          <cell r="A866" t="str">
            <v>Ex1</v>
          </cell>
          <cell r="B866" t="str">
            <v>13.1</v>
          </cell>
          <cell r="C866" t="str">
            <v>Brick masonry work in 1:3 in sub-structure complete excluding pointing and plastering,  as per drawing and technical specifications</v>
          </cell>
          <cell r="D866" t="str">
            <v>cum</v>
          </cell>
          <cell r="E866">
            <v>1567</v>
          </cell>
        </row>
        <row r="867">
          <cell r="A867" t="str">
            <v>G4</v>
          </cell>
          <cell r="B867" t="str">
            <v>13.2</v>
          </cell>
          <cell r="C867" t="str">
            <v xml:space="preserve">Pointing with cement mortar (1:3 ) on brick work in substructure as per Technical specifications </v>
          </cell>
          <cell r="D867" t="str">
            <v>sqm</v>
          </cell>
          <cell r="E867">
            <v>223</v>
          </cell>
        </row>
        <row r="868">
          <cell r="B868" t="str">
            <v>13.3</v>
          </cell>
          <cell r="C868" t="str">
            <v xml:space="preserve">Plastering with cement mortar (1:3 ) on brick work in sub-structure as per Technical specifications </v>
          </cell>
          <cell r="D868" t="str">
            <v>sqm</v>
          </cell>
          <cell r="E868">
            <v>506</v>
          </cell>
        </row>
        <row r="869">
          <cell r="B869" t="str">
            <v>13.4</v>
          </cell>
          <cell r="C869" t="str">
            <v>Stone masonry work in cement mortar 1:3 for substructure complete as per drawing and Technical Specifications</v>
          </cell>
        </row>
        <row r="870">
          <cell r="B870" t="str">
            <v>A</v>
          </cell>
          <cell r="C870" t="str">
            <v>Random Rubble Masonry</v>
          </cell>
          <cell r="D870" t="str">
            <v>cum</v>
          </cell>
          <cell r="E870">
            <v>1775</v>
          </cell>
        </row>
        <row r="871">
          <cell r="A871" t="str">
            <v>J4</v>
          </cell>
          <cell r="B871" t="str">
            <v>B</v>
          </cell>
          <cell r="C871" t="str">
            <v>Coursed rubble masonry (first sort )</v>
          </cell>
          <cell r="D871" t="str">
            <v>cum</v>
          </cell>
          <cell r="E871">
            <v>1828</v>
          </cell>
        </row>
        <row r="872">
          <cell r="B872" t="str">
            <v>C</v>
          </cell>
          <cell r="C872" t="str">
            <v>Ashlar masonry ( first sort )</v>
          </cell>
          <cell r="D872" t="str">
            <v>cum</v>
          </cell>
          <cell r="E872">
            <v>2222</v>
          </cell>
        </row>
        <row r="873">
          <cell r="B873" t="str">
            <v>13.5</v>
          </cell>
          <cell r="C873" t="str">
            <v>Plain/Reinforced cement concrete in sub-structure complete as per drawing and technical specifications</v>
          </cell>
        </row>
        <row r="874">
          <cell r="B874" t="str">
            <v>A</v>
          </cell>
          <cell r="C874" t="str">
            <v>PCC Grade M15</v>
          </cell>
        </row>
        <row r="875">
          <cell r="B875" t="str">
            <v>(p)</v>
          </cell>
          <cell r="C875" t="str">
            <v>Height upto 5m</v>
          </cell>
          <cell r="D875" t="str">
            <v>cum</v>
          </cell>
          <cell r="E875">
            <v>2412</v>
          </cell>
        </row>
        <row r="876">
          <cell r="B876" t="str">
            <v>B</v>
          </cell>
          <cell r="C876" t="str">
            <v>PCC Grade M20</v>
          </cell>
        </row>
        <row r="877">
          <cell r="B877" t="str">
            <v>(p)</v>
          </cell>
          <cell r="C877" t="str">
            <v>Height upto 5m</v>
          </cell>
          <cell r="D877" t="str">
            <v>cum</v>
          </cell>
          <cell r="E877">
            <v>2657</v>
          </cell>
        </row>
        <row r="878">
          <cell r="B878" t="str">
            <v>C</v>
          </cell>
          <cell r="C878" t="str">
            <v>PCC Grade M25</v>
          </cell>
        </row>
        <row r="879">
          <cell r="B879" t="str">
            <v>(p)</v>
          </cell>
          <cell r="C879" t="str">
            <v>Height upto 5m</v>
          </cell>
        </row>
        <row r="880">
          <cell r="B880" t="str">
            <v>Case I</v>
          </cell>
          <cell r="C880" t="str">
            <v xml:space="preserve">Using concrete Mixer </v>
          </cell>
          <cell r="D880" t="str">
            <v>cum</v>
          </cell>
          <cell r="E880">
            <v>2898</v>
          </cell>
        </row>
        <row r="881">
          <cell r="B881" t="str">
            <v>Case II</v>
          </cell>
          <cell r="C881" t="str">
            <v>With Batching Plant,  Transit Mixer and Concrete Pump</v>
          </cell>
          <cell r="D881" t="str">
            <v>cum</v>
          </cell>
          <cell r="E881">
            <v>2810</v>
          </cell>
        </row>
        <row r="882">
          <cell r="B882" t="str">
            <v>(q)</v>
          </cell>
          <cell r="C882" t="str">
            <v>Height 5m to 10m</v>
          </cell>
        </row>
        <row r="883">
          <cell r="B883" t="str">
            <v>Case I</v>
          </cell>
          <cell r="C883" t="str">
            <v xml:space="preserve">Using concrete Mixer </v>
          </cell>
          <cell r="D883" t="str">
            <v>cum</v>
          </cell>
          <cell r="E883">
            <v>3004</v>
          </cell>
        </row>
        <row r="884">
          <cell r="B884" t="str">
            <v>Case II</v>
          </cell>
          <cell r="C884" t="str">
            <v>With Batching Plant,  Transit Mixer and Concrete Pump</v>
          </cell>
          <cell r="D884" t="str">
            <v>cum</v>
          </cell>
          <cell r="E884">
            <v>2912</v>
          </cell>
        </row>
        <row r="885">
          <cell r="B885" t="str">
            <v>(r)</v>
          </cell>
          <cell r="C885" t="str">
            <v>Height above 10m</v>
          </cell>
        </row>
        <row r="886">
          <cell r="B886" t="str">
            <v>Case I</v>
          </cell>
          <cell r="C886" t="str">
            <v xml:space="preserve">Using concrete Mixer </v>
          </cell>
          <cell r="D886" t="str">
            <v>cum</v>
          </cell>
          <cell r="E886">
            <v>3135</v>
          </cell>
        </row>
        <row r="887">
          <cell r="B887" t="str">
            <v>Case II</v>
          </cell>
          <cell r="C887" t="str">
            <v>With Batching Plant,  Transit Mixer and Concrete Pump</v>
          </cell>
          <cell r="D887" t="str">
            <v>cum</v>
          </cell>
          <cell r="E887">
            <v>3039</v>
          </cell>
        </row>
        <row r="888">
          <cell r="B888" t="str">
            <v>D</v>
          </cell>
          <cell r="C888" t="str">
            <v>PCC Grade M30</v>
          </cell>
        </row>
        <row r="889">
          <cell r="B889" t="str">
            <v>(p)</v>
          </cell>
          <cell r="C889" t="str">
            <v>Height upto 5m</v>
          </cell>
        </row>
        <row r="890">
          <cell r="B890" t="str">
            <v>Case I</v>
          </cell>
          <cell r="C890" t="str">
            <v xml:space="preserve">Using concrete Mixer </v>
          </cell>
          <cell r="D890" t="str">
            <v>cum</v>
          </cell>
          <cell r="E890">
            <v>2924</v>
          </cell>
        </row>
        <row r="891">
          <cell r="B891" t="str">
            <v>Case II</v>
          </cell>
          <cell r="C891" t="str">
            <v>With Batching Plant,  Transit Mixer and Concrete Pump</v>
          </cell>
          <cell r="D891" t="str">
            <v>cum</v>
          </cell>
          <cell r="E891">
            <v>2833</v>
          </cell>
        </row>
        <row r="892">
          <cell r="B892" t="str">
            <v>(q)</v>
          </cell>
          <cell r="C892" t="str">
            <v>Height 5m to 10m</v>
          </cell>
        </row>
        <row r="893">
          <cell r="B893" t="str">
            <v>Case I</v>
          </cell>
          <cell r="C893" t="str">
            <v xml:space="preserve">Using concrete Mixer </v>
          </cell>
          <cell r="D893" t="str">
            <v>cum</v>
          </cell>
          <cell r="E893">
            <v>3031</v>
          </cell>
        </row>
        <row r="894">
          <cell r="B894" t="str">
            <v>Case II</v>
          </cell>
          <cell r="C894" t="str">
            <v>With Batching Plant,  Transit Mixer and Concrete Pump</v>
          </cell>
          <cell r="D894" t="str">
            <v>cum</v>
          </cell>
          <cell r="E894">
            <v>2936</v>
          </cell>
        </row>
        <row r="895">
          <cell r="B895" t="str">
            <v>(r)</v>
          </cell>
          <cell r="C895" t="str">
            <v>Height above 10m</v>
          </cell>
        </row>
        <row r="896">
          <cell r="B896" t="str">
            <v>Case I</v>
          </cell>
          <cell r="C896" t="str">
            <v xml:space="preserve">Using concrete Mixer </v>
          </cell>
          <cell r="D896" t="str">
            <v>cum</v>
          </cell>
          <cell r="E896">
            <v>3164</v>
          </cell>
        </row>
        <row r="897">
          <cell r="B897" t="str">
            <v>Case II</v>
          </cell>
          <cell r="C897" t="str">
            <v>With Batching Plant,  Transit Mixer and Concrete Pump</v>
          </cell>
          <cell r="D897" t="str">
            <v>cum</v>
          </cell>
          <cell r="E897">
            <v>3065</v>
          </cell>
        </row>
        <row r="898">
          <cell r="B898" t="str">
            <v>E</v>
          </cell>
          <cell r="C898" t="str">
            <v>RCC Grade M20</v>
          </cell>
        </row>
        <row r="899">
          <cell r="B899" t="str">
            <v>(p)</v>
          </cell>
          <cell r="C899" t="str">
            <v>Height upto 5m</v>
          </cell>
        </row>
        <row r="900">
          <cell r="B900" t="str">
            <v>Case I</v>
          </cell>
          <cell r="C900" t="str">
            <v xml:space="preserve">Using concrete Mixer </v>
          </cell>
          <cell r="D900" t="str">
            <v>cum</v>
          </cell>
          <cell r="E900">
            <v>2683</v>
          </cell>
        </row>
        <row r="901">
          <cell r="B901" t="str">
            <v>Case II</v>
          </cell>
          <cell r="C901" t="str">
            <v>With Batching Plant,  Transit Mixer and Concrete Pump</v>
          </cell>
          <cell r="D901" t="str">
            <v>cum</v>
          </cell>
          <cell r="E901">
            <v>2592</v>
          </cell>
        </row>
        <row r="902">
          <cell r="B902" t="str">
            <v>(q)</v>
          </cell>
          <cell r="C902" t="str">
            <v>Height 5m to 10m</v>
          </cell>
        </row>
        <row r="903">
          <cell r="B903" t="str">
            <v>Case I</v>
          </cell>
          <cell r="C903" t="str">
            <v xml:space="preserve">Using concrete Mixer </v>
          </cell>
          <cell r="D903" t="str">
            <v>cum</v>
          </cell>
          <cell r="E903">
            <v>2781</v>
          </cell>
        </row>
        <row r="904">
          <cell r="B904" t="str">
            <v>Case II</v>
          </cell>
          <cell r="C904" t="str">
            <v>With Batching Plant,  Transit Mixer and Concrete Pump</v>
          </cell>
          <cell r="D904" t="str">
            <v>cum</v>
          </cell>
          <cell r="E904">
            <v>2686</v>
          </cell>
        </row>
        <row r="905">
          <cell r="B905" t="str">
            <v>(r)</v>
          </cell>
          <cell r="C905" t="str">
            <v>Height above 10m</v>
          </cell>
        </row>
        <row r="906">
          <cell r="B906" t="str">
            <v>Case I</v>
          </cell>
          <cell r="C906" t="str">
            <v xml:space="preserve">Using concrete Mixer </v>
          </cell>
          <cell r="D906" t="str">
            <v>cum</v>
          </cell>
          <cell r="E906">
            <v>2903</v>
          </cell>
        </row>
        <row r="907">
          <cell r="B907" t="str">
            <v>Case II</v>
          </cell>
          <cell r="C907" t="str">
            <v>With Batching Plant,  Transit Mixer and Concrete Pump</v>
          </cell>
          <cell r="D907" t="str">
            <v>cum</v>
          </cell>
          <cell r="E907">
            <v>2804</v>
          </cell>
        </row>
        <row r="908">
          <cell r="B908" t="str">
            <v>F</v>
          </cell>
          <cell r="C908" t="str">
            <v>RCC Grade M25</v>
          </cell>
        </row>
        <row r="909">
          <cell r="B909" t="str">
            <v>(p)</v>
          </cell>
          <cell r="C909" t="str">
            <v>Height upto 5m</v>
          </cell>
        </row>
        <row r="910">
          <cell r="B910" t="str">
            <v>Case I</v>
          </cell>
          <cell r="C910" t="str">
            <v xml:space="preserve">Using concrete Mixer </v>
          </cell>
          <cell r="D910" t="str">
            <v>cum</v>
          </cell>
          <cell r="E910">
            <v>2927</v>
          </cell>
        </row>
        <row r="911">
          <cell r="B911" t="str">
            <v>Case II</v>
          </cell>
          <cell r="C911" t="str">
            <v>With Batching Plant,  Transit Mixer and Concrete Pump</v>
          </cell>
          <cell r="D911" t="str">
            <v>cum</v>
          </cell>
          <cell r="E911">
            <v>2953</v>
          </cell>
        </row>
        <row r="912">
          <cell r="B912" t="str">
            <v>(q)</v>
          </cell>
          <cell r="C912" t="str">
            <v>Height 5m to 10m</v>
          </cell>
        </row>
        <row r="913">
          <cell r="B913" t="str">
            <v>Case I</v>
          </cell>
          <cell r="C913" t="str">
            <v xml:space="preserve">Using concrete Mixer </v>
          </cell>
          <cell r="D913" t="str">
            <v>cum</v>
          </cell>
          <cell r="E913">
            <v>3023</v>
          </cell>
        </row>
        <row r="914">
          <cell r="B914" t="str">
            <v>Case II</v>
          </cell>
          <cell r="C914" t="str">
            <v>With Batching Plant,  Transit Mixer and Concrete Pump</v>
          </cell>
          <cell r="D914" t="str">
            <v>cum</v>
          </cell>
          <cell r="E914">
            <v>3050</v>
          </cell>
        </row>
        <row r="915">
          <cell r="B915" t="str">
            <v>(r)</v>
          </cell>
          <cell r="C915" t="str">
            <v>Height above 10m</v>
          </cell>
        </row>
        <row r="916">
          <cell r="B916" t="str">
            <v>Case I</v>
          </cell>
          <cell r="C916" t="str">
            <v xml:space="preserve">Using concrete Mixer </v>
          </cell>
          <cell r="D916" t="str">
            <v>cum</v>
          </cell>
          <cell r="E916">
            <v>3167</v>
          </cell>
        </row>
        <row r="917">
          <cell r="B917" t="str">
            <v>Case II</v>
          </cell>
          <cell r="C917" t="str">
            <v>With Batching Plant,  Transit Mixer and Concrete Pump</v>
          </cell>
          <cell r="D917" t="str">
            <v>cum</v>
          </cell>
          <cell r="E917">
            <v>3195</v>
          </cell>
        </row>
        <row r="918">
          <cell r="B918" t="str">
            <v>G</v>
          </cell>
          <cell r="C918" t="str">
            <v>RCC Grade M30</v>
          </cell>
        </row>
        <row r="919">
          <cell r="B919" t="str">
            <v>(p)</v>
          </cell>
          <cell r="C919" t="str">
            <v>Height upto 5m</v>
          </cell>
        </row>
        <row r="920">
          <cell r="B920" t="str">
            <v>Case I</v>
          </cell>
          <cell r="C920" t="str">
            <v xml:space="preserve">Using concrete Mixer </v>
          </cell>
          <cell r="D920" t="str">
            <v>cum</v>
          </cell>
          <cell r="E920">
            <v>2942</v>
          </cell>
        </row>
        <row r="921">
          <cell r="B921" t="str">
            <v>Case II</v>
          </cell>
          <cell r="C921" t="str">
            <v>With Batching Plant,  Transit Mixer and Concrete Pump</v>
          </cell>
          <cell r="D921" t="str">
            <v>cum</v>
          </cell>
          <cell r="E921">
            <v>2852</v>
          </cell>
        </row>
        <row r="922">
          <cell r="B922" t="str">
            <v>(q)</v>
          </cell>
          <cell r="C922" t="str">
            <v>Height 5m to 10m</v>
          </cell>
        </row>
        <row r="923">
          <cell r="B923" t="str">
            <v>Case I</v>
          </cell>
          <cell r="C923" t="str">
            <v xml:space="preserve">Using concrete Mixer </v>
          </cell>
          <cell r="D923" t="str">
            <v>cum</v>
          </cell>
          <cell r="E923">
            <v>3025</v>
          </cell>
        </row>
        <row r="924">
          <cell r="B924" t="str">
            <v>Case II</v>
          </cell>
          <cell r="C924" t="str">
            <v>With Batching Plant,  Transit Mixer and Concrete Pump</v>
          </cell>
          <cell r="D924" t="str">
            <v>cum</v>
          </cell>
          <cell r="E924">
            <v>2932</v>
          </cell>
        </row>
        <row r="925">
          <cell r="B925" t="str">
            <v>(r)</v>
          </cell>
          <cell r="C925" t="str">
            <v>Height above 10m</v>
          </cell>
        </row>
        <row r="926">
          <cell r="B926" t="str">
            <v>Case I</v>
          </cell>
          <cell r="C926" t="str">
            <v xml:space="preserve">Using concrete Mixer </v>
          </cell>
          <cell r="D926" t="str">
            <v>cum</v>
          </cell>
          <cell r="E926">
            <v>3142</v>
          </cell>
        </row>
        <row r="927">
          <cell r="B927" t="str">
            <v>Case II</v>
          </cell>
          <cell r="C927" t="str">
            <v>With Batching Plant,  Transit Mixer and Concrete Pump</v>
          </cell>
          <cell r="D927" t="str">
            <v>cum</v>
          </cell>
          <cell r="E927">
            <v>3046</v>
          </cell>
        </row>
        <row r="928">
          <cell r="B928" t="str">
            <v>H</v>
          </cell>
          <cell r="C928" t="str">
            <v>RCC Grade M35</v>
          </cell>
        </row>
        <row r="929">
          <cell r="B929" t="str">
            <v>(p)</v>
          </cell>
          <cell r="C929" t="str">
            <v>Height upto 5m</v>
          </cell>
        </row>
        <row r="930">
          <cell r="B930" t="str">
            <v>Case I</v>
          </cell>
          <cell r="C930" t="str">
            <v xml:space="preserve">Using concrete Mixer </v>
          </cell>
          <cell r="D930" t="str">
            <v>cum</v>
          </cell>
          <cell r="E930">
            <v>3009</v>
          </cell>
        </row>
        <row r="931">
          <cell r="B931" t="str">
            <v>Case II</v>
          </cell>
          <cell r="C931" t="str">
            <v>With Batching Plant,  Transit Mixer and Concrete Pump</v>
          </cell>
          <cell r="D931" t="str">
            <v>cum</v>
          </cell>
          <cell r="E931">
            <v>3040</v>
          </cell>
        </row>
        <row r="932">
          <cell r="B932" t="str">
            <v>(q)</v>
          </cell>
          <cell r="C932" t="str">
            <v>Height 5m to 10m</v>
          </cell>
        </row>
        <row r="933">
          <cell r="B933" t="str">
            <v>Case I</v>
          </cell>
          <cell r="C933" t="str">
            <v xml:space="preserve">Using concrete Mixer </v>
          </cell>
          <cell r="D933" t="str">
            <v>cum</v>
          </cell>
          <cell r="E933">
            <v>3074</v>
          </cell>
        </row>
        <row r="934">
          <cell r="B934" t="str">
            <v>Case II</v>
          </cell>
          <cell r="C934" t="str">
            <v>With Batching Plant,  Transit Mixer and Concrete Pump</v>
          </cell>
          <cell r="D934" t="str">
            <v>cum</v>
          </cell>
          <cell r="E934">
            <v>3107</v>
          </cell>
        </row>
        <row r="935">
          <cell r="B935" t="str">
            <v>(r)</v>
          </cell>
          <cell r="C935" t="str">
            <v>Height above 10m</v>
          </cell>
        </row>
        <row r="936">
          <cell r="B936" t="str">
            <v>Case I</v>
          </cell>
          <cell r="C936" t="str">
            <v xml:space="preserve">Using concrete Mixer </v>
          </cell>
          <cell r="D936" t="str">
            <v>cum</v>
          </cell>
          <cell r="E936">
            <v>3173</v>
          </cell>
        </row>
        <row r="937">
          <cell r="B937" t="str">
            <v>Case II</v>
          </cell>
          <cell r="C937" t="str">
            <v>With Batching Plant,  Transit Mixer and Concrete Pump</v>
          </cell>
          <cell r="D937" t="str">
            <v>cum</v>
          </cell>
          <cell r="E937">
            <v>3206</v>
          </cell>
        </row>
        <row r="938">
          <cell r="B938" t="str">
            <v>13.6</v>
          </cell>
          <cell r="C938" t="str">
            <v xml:space="preserve">Supplying,  fitting and placing HYSD bar reinforcement in sub-structure complete as per drawing and technical specifications </v>
          </cell>
          <cell r="D938" t="str">
            <v>tonne</v>
          </cell>
          <cell r="E938">
            <v>38665</v>
          </cell>
        </row>
        <row r="939">
          <cell r="B939" t="str">
            <v>13.7</v>
          </cell>
          <cell r="C939" t="str">
            <v xml:space="preserve"> Supplying,  fitting and placing Mild steel reinforcement complete in sub-structure as per drawing and technical specification</v>
          </cell>
          <cell r="D939" t="str">
            <v>tonne</v>
          </cell>
          <cell r="E939">
            <v>37844</v>
          </cell>
        </row>
        <row r="940">
          <cell r="A940" t="str">
            <v>E8</v>
          </cell>
          <cell r="B940" t="str">
            <v>13.8</v>
          </cell>
          <cell r="C940" t="str">
            <v>Providing weep holes in Brick masonry/Plain/Reinforced concrete abutment,  wing wall/return wall with 100 mm dia AC pipe, extending through the full width of the structure with slope of 1V :20H towards drawing foce. Complete as per drawing and Technical s</v>
          </cell>
          <cell r="D940" t="str">
            <v>each</v>
          </cell>
          <cell r="E940">
            <v>45</v>
          </cell>
        </row>
        <row r="941">
          <cell r="B941" t="str">
            <v>13.9</v>
          </cell>
          <cell r="C941" t="str">
            <v xml:space="preserve">Back filling behind abutment,  wing wall and return wall complete as per drawing and Technical specification </v>
          </cell>
        </row>
        <row r="942">
          <cell r="A942" t="str">
            <v>E-30-1</v>
          </cell>
          <cell r="B942" t="str">
            <v>A</v>
          </cell>
          <cell r="C942" t="str">
            <v>Granular material</v>
          </cell>
          <cell r="D942" t="str">
            <v>cum</v>
          </cell>
          <cell r="E942">
            <v>129</v>
          </cell>
        </row>
        <row r="943">
          <cell r="B943" t="str">
            <v>B</v>
          </cell>
          <cell r="C943" t="str">
            <v>Sandy material</v>
          </cell>
          <cell r="D943" t="str">
            <v>cum</v>
          </cell>
          <cell r="E943">
            <v>525</v>
          </cell>
        </row>
        <row r="944">
          <cell r="B944" t="str">
            <v>13.10</v>
          </cell>
          <cell r="C944" t="str">
            <v>Providing and laying of Filter media with granular materials/stone crushed aggregates satisfying the requirements laid down in clause 2504.2.2. of MoRTH specifications to a thickness of not less than 600 mm with smaller size towards the soil and bigger si</v>
          </cell>
          <cell r="D944" t="str">
            <v>cum</v>
          </cell>
          <cell r="E944">
            <v>103</v>
          </cell>
        </row>
        <row r="945">
          <cell r="B945" t="str">
            <v>13.11</v>
          </cell>
          <cell r="C945" t="str">
            <v>Supplying,  fitting and fixing in position true to line and level cast steel rocker bearing conforming to IRC: 83(Pt.-1) section IX and clause 2003 of MoRTH specifications complete including all accessories as per drawing and Technical Specifications.</v>
          </cell>
          <cell r="D945" t="str">
            <v>tonne capacity</v>
          </cell>
          <cell r="E945" t="e">
            <v>#VALUE!</v>
          </cell>
        </row>
        <row r="946">
          <cell r="B946" t="str">
            <v>13.12</v>
          </cell>
          <cell r="C946" t="str">
            <v>Supplying,  fitting and fixing in position true to line and level forged steel roller bearing conforming to IRC: 83(Pt.-1) section IX and clause 2003 of MoRTH specifications complete including all accessories as per drawing and Technical Specifications.</v>
          </cell>
          <cell r="D946" t="str">
            <v>tonne capacity</v>
          </cell>
          <cell r="E946" t="e">
            <v>#VALUE!</v>
          </cell>
        </row>
        <row r="947">
          <cell r="B947" t="str">
            <v>13.13</v>
          </cell>
          <cell r="C947" t="str">
            <v>Supplying,  fitting and fixing in position true to line and level sliding plate bearing with PTFE surface sliding on stainless steel complete including all accessories as per drawing and Technical Specifications and BS: 5400,  section 9.1 &amp; 9.2 (for PTFE)</v>
          </cell>
          <cell r="D947" t="str">
            <v>tonne capacity</v>
          </cell>
          <cell r="E947" t="e">
            <v>#VALUE!</v>
          </cell>
        </row>
        <row r="948">
          <cell r="B948" t="str">
            <v>13.14</v>
          </cell>
          <cell r="C948" t="str">
            <v>Supplying,  fitting and fixing in position true to line and level elastomeric bearing conforming to IRC: 83 (Part-II) section IX and clause 2005 of MoRTH specifications complete including all accessories as per drawing and Technical Specifications.</v>
          </cell>
          <cell r="D948" t="str">
            <v>cubic centimetre</v>
          </cell>
          <cell r="E948" t="e">
            <v>#VALUE!</v>
          </cell>
        </row>
        <row r="949">
          <cell r="B949" t="str">
            <v>13.15</v>
          </cell>
          <cell r="C949" t="str">
            <v>Supplying,  fitting and fixing in position true to line and level sliding plate bearing with stainless steel plate sliding on stainless steel plate with mild steel matrix complete including all accessories as per drawing and Technical Specifications.</v>
          </cell>
          <cell r="D949" t="str">
            <v>tonne capacity</v>
          </cell>
          <cell r="E949" t="e">
            <v>#VALUE!</v>
          </cell>
        </row>
        <row r="950">
          <cell r="B950" t="str">
            <v>13.16</v>
          </cell>
          <cell r="C950" t="str">
            <v>Supplying,  fitting and fixing in position true to line and level POT-PTFE bearing consisting of a metal piston supported by a disc or unreinforced elastomer confined within a metal cylinder,  sealing rings,  dust seals,  PTFE surface sliding against stai</v>
          </cell>
          <cell r="D950" t="str">
            <v>tonne capacity</v>
          </cell>
          <cell r="E950" t="e">
            <v>#VALUE!</v>
          </cell>
        </row>
        <row r="951">
          <cell r="C951" t="str">
            <v>CHAPTER-14</v>
          </cell>
        </row>
        <row r="952">
          <cell r="C952" t="str">
            <v>SUPER-STRUCTURE</v>
          </cell>
        </row>
        <row r="953">
          <cell r="B953" t="str">
            <v>14.1</v>
          </cell>
          <cell r="C953" t="str">
            <v>Furnishing and Placing Reinforced/Prestressed cement concrete in super-structure as per drawing and Technical Specification</v>
          </cell>
        </row>
        <row r="954">
          <cell r="B954" t="str">
            <v>A</v>
          </cell>
          <cell r="C954" t="str">
            <v>RCC Grade M20</v>
          </cell>
        </row>
        <row r="955">
          <cell r="B955" t="str">
            <v>Case I</v>
          </cell>
          <cell r="C955" t="str">
            <v>Using Concrete Mixer</v>
          </cell>
        </row>
        <row r="956">
          <cell r="B956" t="str">
            <v>(i)</v>
          </cell>
          <cell r="C956" t="str">
            <v xml:space="preserve">For solid slab super-structure,  20-30% of (a+b+c)     </v>
          </cell>
        </row>
        <row r="957">
          <cell r="B957" t="str">
            <v>(p)</v>
          </cell>
          <cell r="C957" t="str">
            <v>Height upto 5m</v>
          </cell>
          <cell r="D957" t="str">
            <v>cum</v>
          </cell>
          <cell r="E957">
            <v>2897</v>
          </cell>
        </row>
        <row r="958">
          <cell r="B958" t="str">
            <v>(q)</v>
          </cell>
          <cell r="C958" t="str">
            <v>Height 5m to 10m</v>
          </cell>
          <cell r="D958" t="str">
            <v>cum</v>
          </cell>
          <cell r="E958">
            <v>3018</v>
          </cell>
        </row>
        <row r="959">
          <cell r="B959" t="str">
            <v>(r)</v>
          </cell>
          <cell r="C959" t="str">
            <v>Height above 10m</v>
          </cell>
          <cell r="D959" t="str">
            <v>cum</v>
          </cell>
          <cell r="E959">
            <v>3139</v>
          </cell>
        </row>
        <row r="960">
          <cell r="B960" t="str">
            <v xml:space="preserve">(ii) </v>
          </cell>
          <cell r="C960" t="str">
            <v xml:space="preserve">For T-beam &amp; slab,  25-35% of (a+b+c)     </v>
          </cell>
        </row>
        <row r="961">
          <cell r="B961" t="str">
            <v>(p)</v>
          </cell>
          <cell r="C961" t="str">
            <v>Height upto 5m</v>
          </cell>
          <cell r="D961" t="str">
            <v>cum</v>
          </cell>
          <cell r="E961">
            <v>3018</v>
          </cell>
        </row>
        <row r="962">
          <cell r="B962" t="str">
            <v>(q)</v>
          </cell>
          <cell r="C962" t="str">
            <v>Height 5m to 10m</v>
          </cell>
          <cell r="D962" t="str">
            <v>cum</v>
          </cell>
          <cell r="E962">
            <v>3139</v>
          </cell>
        </row>
        <row r="963">
          <cell r="B963" t="str">
            <v>(r)</v>
          </cell>
          <cell r="C963" t="str">
            <v>Height above 10m</v>
          </cell>
          <cell r="D963" t="str">
            <v>cum</v>
          </cell>
          <cell r="E963">
            <v>3260</v>
          </cell>
        </row>
        <row r="964">
          <cell r="B964" t="str">
            <v>Case II</v>
          </cell>
          <cell r="C964" t="str">
            <v>Using Batching Plant,  Transit Mixer and Concrete Pump</v>
          </cell>
        </row>
        <row r="965">
          <cell r="B965" t="str">
            <v>(i)</v>
          </cell>
          <cell r="C965" t="str">
            <v xml:space="preserve">For solid slab super-structure,  20-30% of (a+b+c)     </v>
          </cell>
        </row>
        <row r="966">
          <cell r="B966" t="str">
            <v>(p)</v>
          </cell>
          <cell r="C966" t="str">
            <v>Height upto 5m</v>
          </cell>
          <cell r="D966" t="str">
            <v>cum</v>
          </cell>
          <cell r="E966">
            <v>2797</v>
          </cell>
        </row>
        <row r="967">
          <cell r="B967" t="str">
            <v>(q)</v>
          </cell>
          <cell r="C967" t="str">
            <v>Height 5m to 10m</v>
          </cell>
          <cell r="D967" t="str">
            <v>cum</v>
          </cell>
          <cell r="E967">
            <v>2914</v>
          </cell>
        </row>
        <row r="968">
          <cell r="B968" t="str">
            <v>(r)</v>
          </cell>
          <cell r="C968" t="str">
            <v>Height above 10m</v>
          </cell>
          <cell r="D968" t="str">
            <v>cum</v>
          </cell>
          <cell r="E968">
            <v>3031</v>
          </cell>
        </row>
        <row r="969">
          <cell r="B969" t="str">
            <v xml:space="preserve">(ii) </v>
          </cell>
          <cell r="C969" t="str">
            <v xml:space="preserve">For T-beam &amp; slab,  25-35% of (a+b+c)     </v>
          </cell>
        </row>
        <row r="970">
          <cell r="B970" t="str">
            <v>(p)</v>
          </cell>
          <cell r="C970" t="str">
            <v>Height upto 5m</v>
          </cell>
          <cell r="D970" t="str">
            <v>cum</v>
          </cell>
          <cell r="E970">
            <v>2914</v>
          </cell>
        </row>
        <row r="971">
          <cell r="B971" t="str">
            <v>(q)</v>
          </cell>
          <cell r="C971" t="str">
            <v>Height 5m to 10m</v>
          </cell>
          <cell r="D971" t="str">
            <v>cum</v>
          </cell>
          <cell r="E971">
            <v>3031</v>
          </cell>
        </row>
        <row r="972">
          <cell r="B972" t="str">
            <v>(r)</v>
          </cell>
          <cell r="C972" t="str">
            <v>Height above 10m</v>
          </cell>
          <cell r="D972" t="str">
            <v>cum</v>
          </cell>
          <cell r="E972">
            <v>3147</v>
          </cell>
        </row>
        <row r="973">
          <cell r="B973" t="str">
            <v>B</v>
          </cell>
          <cell r="C973" t="str">
            <v>RCC Grade M25</v>
          </cell>
        </row>
        <row r="974">
          <cell r="B974" t="str">
            <v>Case I</v>
          </cell>
          <cell r="C974" t="str">
            <v>Using Concrete Mixer</v>
          </cell>
        </row>
        <row r="975">
          <cell r="B975" t="str">
            <v>(i)</v>
          </cell>
          <cell r="C975" t="str">
            <v xml:space="preserve">For solid slab super-structure,  20-30% of (a+b+c)     </v>
          </cell>
        </row>
        <row r="976">
          <cell r="B976" t="str">
            <v>(p)</v>
          </cell>
          <cell r="C976" t="str">
            <v>Height upto 5m</v>
          </cell>
          <cell r="D976" t="str">
            <v>cum</v>
          </cell>
          <cell r="E976">
            <v>3173</v>
          </cell>
        </row>
        <row r="977">
          <cell r="B977" t="str">
            <v>(q)</v>
          </cell>
          <cell r="C977" t="str">
            <v>Height 5m to 10m</v>
          </cell>
          <cell r="D977" t="str">
            <v>cum</v>
          </cell>
          <cell r="E977">
            <v>3305</v>
          </cell>
        </row>
        <row r="978">
          <cell r="B978" t="str">
            <v>(r)</v>
          </cell>
          <cell r="C978" t="str">
            <v>Height above 10m</v>
          </cell>
          <cell r="D978" t="str">
            <v>cum</v>
          </cell>
          <cell r="E978">
            <v>3437</v>
          </cell>
        </row>
        <row r="979">
          <cell r="B979" t="str">
            <v xml:space="preserve">(ii) </v>
          </cell>
          <cell r="C979" t="str">
            <v xml:space="preserve">For T-beam &amp; slab,  25-35% of (a+b+c)     </v>
          </cell>
        </row>
        <row r="980">
          <cell r="B980" t="str">
            <v>(p)</v>
          </cell>
          <cell r="C980" t="str">
            <v>Height upto 5m</v>
          </cell>
          <cell r="D980" t="str">
            <v>cum</v>
          </cell>
          <cell r="E980">
            <v>3305</v>
          </cell>
        </row>
        <row r="981">
          <cell r="B981" t="str">
            <v>(q)</v>
          </cell>
          <cell r="C981" t="str">
            <v>Height 5m to 10m</v>
          </cell>
          <cell r="D981" t="str">
            <v>cum</v>
          </cell>
          <cell r="E981">
            <v>3437</v>
          </cell>
        </row>
        <row r="982">
          <cell r="B982" t="str">
            <v>(r)</v>
          </cell>
          <cell r="C982" t="str">
            <v>Height above 10m</v>
          </cell>
          <cell r="D982" t="str">
            <v>cum</v>
          </cell>
          <cell r="E982">
            <v>3570</v>
          </cell>
        </row>
        <row r="983">
          <cell r="B983" t="str">
            <v>Case II</v>
          </cell>
          <cell r="C983" t="str">
            <v>Using Batching Plant,  Transit Mixer and Concrete Pump</v>
          </cell>
        </row>
        <row r="984">
          <cell r="B984" t="str">
            <v>(i)</v>
          </cell>
          <cell r="C984" t="str">
            <v xml:space="preserve">For solid slab super-structure,  20-30% of (a+b+c)     </v>
          </cell>
        </row>
        <row r="985">
          <cell r="B985" t="str">
            <v>(p)</v>
          </cell>
          <cell r="C985" t="str">
            <v>Height upto 5m</v>
          </cell>
          <cell r="D985" t="str">
            <v>cum</v>
          </cell>
          <cell r="E985">
            <v>3077</v>
          </cell>
        </row>
        <row r="986">
          <cell r="B986" t="str">
            <v>(q)</v>
          </cell>
          <cell r="C986" t="str">
            <v>Height 5m to 10m</v>
          </cell>
          <cell r="D986" t="str">
            <v>cum</v>
          </cell>
          <cell r="E986">
            <v>3205</v>
          </cell>
        </row>
        <row r="987">
          <cell r="B987" t="str">
            <v>(r)</v>
          </cell>
          <cell r="C987" t="str">
            <v>Height above 10m</v>
          </cell>
          <cell r="D987" t="str">
            <v>cum</v>
          </cell>
          <cell r="E987">
            <v>3333</v>
          </cell>
        </row>
        <row r="988">
          <cell r="B988" t="str">
            <v xml:space="preserve">(ii) </v>
          </cell>
          <cell r="C988" t="str">
            <v xml:space="preserve">For T-beam &amp; slab,  25-35% of (a+b+c)     </v>
          </cell>
        </row>
        <row r="989">
          <cell r="B989" t="str">
            <v>(p)</v>
          </cell>
          <cell r="C989" t="str">
            <v>Height upto 5m</v>
          </cell>
          <cell r="D989" t="str">
            <v>cum</v>
          </cell>
          <cell r="E989">
            <v>3205</v>
          </cell>
        </row>
        <row r="990">
          <cell r="B990" t="str">
            <v>(q)</v>
          </cell>
          <cell r="C990" t="str">
            <v>Height 5m to 10m</v>
          </cell>
          <cell r="D990" t="str">
            <v>cum</v>
          </cell>
          <cell r="E990">
            <v>3333</v>
          </cell>
        </row>
        <row r="991">
          <cell r="B991" t="str">
            <v>(r)</v>
          </cell>
          <cell r="C991" t="str">
            <v>Height above 10m</v>
          </cell>
          <cell r="D991" t="str">
            <v>cum</v>
          </cell>
          <cell r="E991">
            <v>3461</v>
          </cell>
        </row>
        <row r="992">
          <cell r="B992" t="str">
            <v>C</v>
          </cell>
          <cell r="C992" t="str">
            <v>RCC Grade M 30</v>
          </cell>
        </row>
        <row r="993">
          <cell r="B993" t="str">
            <v>Case I</v>
          </cell>
          <cell r="C993" t="str">
            <v>Using Concrete Mixer</v>
          </cell>
        </row>
        <row r="994">
          <cell r="B994" t="str">
            <v>(i)</v>
          </cell>
          <cell r="C994" t="str">
            <v xml:space="preserve">For solid slab super-structure,  20-30% of (a+b+c)     </v>
          </cell>
        </row>
        <row r="995">
          <cell r="B995" t="str">
            <v>(p)</v>
          </cell>
          <cell r="C995" t="str">
            <v>Height upto 5m</v>
          </cell>
          <cell r="D995" t="str">
            <v>cum</v>
          </cell>
          <cell r="E995">
            <v>3218</v>
          </cell>
        </row>
        <row r="996">
          <cell r="B996" t="str">
            <v>(q)</v>
          </cell>
          <cell r="C996" t="str">
            <v>Height 5m to 10m</v>
          </cell>
          <cell r="D996" t="str">
            <v>cum</v>
          </cell>
          <cell r="E996">
            <v>3352</v>
          </cell>
        </row>
        <row r="997">
          <cell r="B997" t="str">
            <v>(r)</v>
          </cell>
          <cell r="C997" t="str">
            <v>Height above 10m</v>
          </cell>
          <cell r="D997" t="str">
            <v>cum</v>
          </cell>
          <cell r="E997">
            <v>3486</v>
          </cell>
        </row>
        <row r="998">
          <cell r="B998" t="str">
            <v xml:space="preserve">(ii) </v>
          </cell>
          <cell r="C998" t="str">
            <v xml:space="preserve">For T-beam &amp; slab,  25-35% of (a+b+c)     </v>
          </cell>
        </row>
        <row r="999">
          <cell r="B999" t="str">
            <v>(p)</v>
          </cell>
          <cell r="C999" t="str">
            <v>Height upto 5m</v>
          </cell>
          <cell r="D999" t="str">
            <v>cum</v>
          </cell>
          <cell r="E999">
            <v>3352</v>
          </cell>
        </row>
        <row r="1000">
          <cell r="B1000" t="str">
            <v>(q)</v>
          </cell>
          <cell r="C1000" t="str">
            <v>Height 5m to 10m</v>
          </cell>
          <cell r="D1000" t="str">
            <v>cum</v>
          </cell>
          <cell r="E1000">
            <v>3486</v>
          </cell>
        </row>
        <row r="1001">
          <cell r="B1001" t="str">
            <v>(r)</v>
          </cell>
          <cell r="C1001" t="str">
            <v>Height above 10m</v>
          </cell>
          <cell r="D1001" t="str">
            <v>cum</v>
          </cell>
          <cell r="E1001">
            <v>3620</v>
          </cell>
        </row>
        <row r="1002">
          <cell r="B1002" t="str">
            <v>Case II</v>
          </cell>
          <cell r="C1002" t="str">
            <v>Using Batching Plant,  Transit Mixer and Concrete Pump.</v>
          </cell>
        </row>
        <row r="1003">
          <cell r="B1003" t="str">
            <v>(i)</v>
          </cell>
          <cell r="C1003" t="str">
            <v xml:space="preserve">For solid slab super-structure,  20-30% of (a+b+c)     </v>
          </cell>
        </row>
        <row r="1004">
          <cell r="B1004" t="str">
            <v>(p)</v>
          </cell>
          <cell r="C1004" t="str">
            <v>Height upto 5m</v>
          </cell>
          <cell r="D1004" t="str">
            <v>cum</v>
          </cell>
          <cell r="E1004">
            <v>3112</v>
          </cell>
        </row>
        <row r="1005">
          <cell r="B1005" t="str">
            <v>(q)</v>
          </cell>
          <cell r="C1005" t="str">
            <v>Height 5m to 10m</v>
          </cell>
          <cell r="D1005" t="str">
            <v>cum</v>
          </cell>
          <cell r="E1005">
            <v>3242</v>
          </cell>
        </row>
        <row r="1006">
          <cell r="B1006" t="str">
            <v>(r)</v>
          </cell>
          <cell r="C1006" t="str">
            <v>Height above 10m</v>
          </cell>
          <cell r="D1006" t="str">
            <v>cum</v>
          </cell>
          <cell r="E1006">
            <v>3372</v>
          </cell>
        </row>
        <row r="1007">
          <cell r="B1007" t="str">
            <v xml:space="preserve">(ii) </v>
          </cell>
          <cell r="C1007" t="str">
            <v xml:space="preserve">For T-beam &amp; slab,  25-35% of (a+b+c)     </v>
          </cell>
        </row>
        <row r="1008">
          <cell r="B1008" t="str">
            <v>(p)</v>
          </cell>
          <cell r="C1008" t="str">
            <v>Height upto 5m</v>
          </cell>
          <cell r="D1008" t="str">
            <v>cum</v>
          </cell>
          <cell r="E1008">
            <v>3242</v>
          </cell>
        </row>
        <row r="1009">
          <cell r="B1009" t="str">
            <v>(q)</v>
          </cell>
          <cell r="C1009" t="str">
            <v>Height 5m to 10m</v>
          </cell>
          <cell r="D1009" t="str">
            <v>cum</v>
          </cell>
          <cell r="E1009">
            <v>3372</v>
          </cell>
        </row>
        <row r="1010">
          <cell r="B1010" t="str">
            <v>(r)</v>
          </cell>
          <cell r="C1010" t="str">
            <v>Height above 10m</v>
          </cell>
          <cell r="D1010" t="str">
            <v>cum</v>
          </cell>
          <cell r="E1010">
            <v>3501</v>
          </cell>
        </row>
        <row r="1011">
          <cell r="B1011" t="str">
            <v>D</v>
          </cell>
          <cell r="C1011" t="str">
            <v xml:space="preserve"> RCC/PSC Grade M35 </v>
          </cell>
        </row>
        <row r="1012">
          <cell r="B1012" t="str">
            <v>Case 1</v>
          </cell>
          <cell r="C1012" t="str">
            <v>Using concrete mixer.</v>
          </cell>
        </row>
        <row r="1013">
          <cell r="B1013" t="str">
            <v>(i)</v>
          </cell>
          <cell r="C1013" t="str">
            <v xml:space="preserve">For solid slab super-structure,  18-28% of (a+b+c)     </v>
          </cell>
        </row>
        <row r="1014">
          <cell r="B1014" t="str">
            <v>(p)</v>
          </cell>
          <cell r="C1014" t="str">
            <v>Height upto 5m</v>
          </cell>
          <cell r="D1014" t="str">
            <v>cum</v>
          </cell>
          <cell r="E1014">
            <v>3236</v>
          </cell>
        </row>
        <row r="1015">
          <cell r="B1015" t="str">
            <v>(q)</v>
          </cell>
          <cell r="C1015" t="str">
            <v>Height 5m to 10m</v>
          </cell>
          <cell r="D1015" t="str">
            <v>cum</v>
          </cell>
          <cell r="E1015">
            <v>3373</v>
          </cell>
        </row>
        <row r="1016">
          <cell r="B1016" t="str">
            <v>(r)</v>
          </cell>
          <cell r="C1016" t="str">
            <v>Height above 10m</v>
          </cell>
          <cell r="D1016" t="str">
            <v>cum</v>
          </cell>
          <cell r="E1016">
            <v>3510</v>
          </cell>
        </row>
        <row r="1017">
          <cell r="B1017" t="str">
            <v xml:space="preserve">(ii) </v>
          </cell>
          <cell r="C1017" t="str">
            <v xml:space="preserve">For T-beam &amp; slab,  23-33% of (a+b+c)     </v>
          </cell>
        </row>
        <row r="1018">
          <cell r="B1018" t="str">
            <v>(p)</v>
          </cell>
          <cell r="C1018" t="str">
            <v>Height upto 5m</v>
          </cell>
          <cell r="D1018" t="str">
            <v>cum</v>
          </cell>
          <cell r="E1018">
            <v>3373</v>
          </cell>
        </row>
        <row r="1019">
          <cell r="B1019" t="str">
            <v>(q)</v>
          </cell>
          <cell r="C1019" t="str">
            <v>Height 5m to 10m</v>
          </cell>
          <cell r="D1019" t="str">
            <v>cum</v>
          </cell>
          <cell r="E1019">
            <v>3510</v>
          </cell>
        </row>
        <row r="1020">
          <cell r="B1020" t="str">
            <v>(r)</v>
          </cell>
          <cell r="C1020" t="str">
            <v>Height above 10m</v>
          </cell>
          <cell r="D1020" t="str">
            <v>cum</v>
          </cell>
          <cell r="E1020">
            <v>3647</v>
          </cell>
        </row>
        <row r="1021">
          <cell r="B1021" t="str">
            <v xml:space="preserve">(iii) </v>
          </cell>
          <cell r="C1021" t="str">
            <v>For box girder and balanced cantilever, 38-58% of cost of concrete.</v>
          </cell>
        </row>
        <row r="1022">
          <cell r="B1022" t="str">
            <v>(p)</v>
          </cell>
          <cell r="C1022" t="str">
            <v>Height upto 5m</v>
          </cell>
          <cell r="D1022" t="str">
            <v>cum</v>
          </cell>
          <cell r="E1022">
            <v>3784</v>
          </cell>
        </row>
        <row r="1023">
          <cell r="B1023" t="str">
            <v>(q)</v>
          </cell>
          <cell r="C1023" t="str">
            <v>Height 5m to 10m</v>
          </cell>
          <cell r="D1023" t="str">
            <v>cum</v>
          </cell>
          <cell r="E1023">
            <v>4059</v>
          </cell>
        </row>
        <row r="1024">
          <cell r="B1024" t="str">
            <v>(r)</v>
          </cell>
          <cell r="C1024" t="str">
            <v>Height above 10m</v>
          </cell>
          <cell r="D1024" t="str">
            <v>cum</v>
          </cell>
          <cell r="E1024">
            <v>4333</v>
          </cell>
        </row>
        <row r="1025">
          <cell r="B1025" t="str">
            <v>Case II</v>
          </cell>
          <cell r="C1025" t="str">
            <v>Using Batching Plant,  Transit Mixer and Concrete Pump</v>
          </cell>
        </row>
        <row r="1026">
          <cell r="B1026" t="str">
            <v>(i)</v>
          </cell>
          <cell r="C1026" t="str">
            <v xml:space="preserve">For solid slab super-structure,  18-28% of (a+b+c)     </v>
          </cell>
        </row>
        <row r="1027">
          <cell r="B1027" t="str">
            <v>(p)</v>
          </cell>
          <cell r="C1027" t="str">
            <v>Height upto 5m</v>
          </cell>
          <cell r="D1027" t="str">
            <v>cum</v>
          </cell>
          <cell r="E1027">
            <v>3131</v>
          </cell>
        </row>
        <row r="1028">
          <cell r="B1028" t="str">
            <v>(q)</v>
          </cell>
          <cell r="C1028" t="str">
            <v>Height 5m to 10m</v>
          </cell>
          <cell r="D1028" t="str">
            <v>cum</v>
          </cell>
          <cell r="E1028">
            <v>3263</v>
          </cell>
        </row>
        <row r="1029">
          <cell r="B1029" t="str">
            <v>(r)</v>
          </cell>
          <cell r="C1029" t="str">
            <v>Height above 10m</v>
          </cell>
          <cell r="D1029" t="str">
            <v>cum</v>
          </cell>
          <cell r="E1029">
            <v>3396</v>
          </cell>
        </row>
        <row r="1030">
          <cell r="B1030" t="str">
            <v xml:space="preserve">(ii) </v>
          </cell>
          <cell r="C1030" t="str">
            <v xml:space="preserve">For T-beam &amp; slab,  23-33% of (a+b+c)     </v>
          </cell>
        </row>
        <row r="1031">
          <cell r="B1031" t="str">
            <v>(p)</v>
          </cell>
          <cell r="C1031" t="str">
            <v>Height upto 5m</v>
          </cell>
          <cell r="D1031" t="str">
            <v>cum</v>
          </cell>
          <cell r="E1031">
            <v>3263</v>
          </cell>
        </row>
        <row r="1032">
          <cell r="B1032" t="str">
            <v>(q)</v>
          </cell>
          <cell r="C1032" t="str">
            <v>Height 5m to 10m</v>
          </cell>
          <cell r="D1032" t="str">
            <v>cum</v>
          </cell>
          <cell r="E1032">
            <v>3396</v>
          </cell>
        </row>
        <row r="1033">
          <cell r="B1033" t="str">
            <v>(r)</v>
          </cell>
          <cell r="C1033" t="str">
            <v>Height above 10m</v>
          </cell>
          <cell r="D1033" t="str">
            <v>cum</v>
          </cell>
          <cell r="E1033">
            <v>3529</v>
          </cell>
        </row>
        <row r="1034">
          <cell r="B1034" t="str">
            <v xml:space="preserve">(iii) </v>
          </cell>
          <cell r="C1034" t="str">
            <v>For box girder and balanced cantilever, 38-58% of cost of concrete.</v>
          </cell>
        </row>
        <row r="1035">
          <cell r="B1035" t="str">
            <v>(p)</v>
          </cell>
          <cell r="C1035" t="str">
            <v>Height upto 5m</v>
          </cell>
          <cell r="D1035" t="str">
            <v>cum</v>
          </cell>
          <cell r="E1035">
            <v>3661</v>
          </cell>
        </row>
        <row r="1036">
          <cell r="B1036" t="str">
            <v>(q)</v>
          </cell>
          <cell r="C1036" t="str">
            <v>Height 5m to 10m</v>
          </cell>
          <cell r="D1036" t="str">
            <v>cum</v>
          </cell>
          <cell r="E1036">
            <v>3926</v>
          </cell>
        </row>
        <row r="1037">
          <cell r="B1037" t="str">
            <v>(r)</v>
          </cell>
          <cell r="C1037" t="str">
            <v>Height above 10m</v>
          </cell>
          <cell r="D1037" t="str">
            <v>cum</v>
          </cell>
          <cell r="E1037">
            <v>4192</v>
          </cell>
        </row>
        <row r="1038">
          <cell r="B1038" t="str">
            <v>E</v>
          </cell>
          <cell r="C1038" t="str">
            <v>PSC Grade M-40</v>
          </cell>
        </row>
        <row r="1039">
          <cell r="B1039" t="str">
            <v>Case 1</v>
          </cell>
          <cell r="C1039" t="str">
            <v>Using concrete mixer.</v>
          </cell>
        </row>
        <row r="1040">
          <cell r="B1040" t="str">
            <v>(i)</v>
          </cell>
          <cell r="C1040" t="str">
            <v xml:space="preserve">For solid slab super-structure,  20-30% of (a+b+c)     </v>
          </cell>
        </row>
        <row r="1041">
          <cell r="B1041" t="str">
            <v>(p)</v>
          </cell>
          <cell r="C1041" t="str">
            <v>Height upto 5m</v>
          </cell>
          <cell r="D1041" t="str">
            <v>cum</v>
          </cell>
          <cell r="E1041">
            <v>3482</v>
          </cell>
        </row>
        <row r="1042">
          <cell r="B1042" t="str">
            <v>(q)</v>
          </cell>
          <cell r="C1042" t="str">
            <v>Height 5m to 10m</v>
          </cell>
          <cell r="D1042" t="str">
            <v>cum</v>
          </cell>
          <cell r="E1042">
            <v>3627</v>
          </cell>
        </row>
        <row r="1043">
          <cell r="B1043" t="str">
            <v>(r)</v>
          </cell>
          <cell r="C1043" t="str">
            <v>Height above 10m</v>
          </cell>
          <cell r="D1043" t="str">
            <v>cum</v>
          </cell>
          <cell r="E1043">
            <v>3772</v>
          </cell>
        </row>
        <row r="1044">
          <cell r="B1044" t="str">
            <v xml:space="preserve">(ii) </v>
          </cell>
          <cell r="C1044" t="str">
            <v xml:space="preserve">For T-beam &amp; slab,  25-35% of (a+b+c)     </v>
          </cell>
        </row>
        <row r="1045">
          <cell r="B1045" t="str">
            <v>(p)</v>
          </cell>
          <cell r="C1045" t="str">
            <v>Height upto 5m</v>
          </cell>
          <cell r="D1045" t="str">
            <v>cum</v>
          </cell>
          <cell r="E1045">
            <v>3627</v>
          </cell>
        </row>
        <row r="1046">
          <cell r="B1046" t="str">
            <v>(q)</v>
          </cell>
          <cell r="C1046" t="str">
            <v>Height 5m to 10m</v>
          </cell>
          <cell r="D1046" t="str">
            <v>cum</v>
          </cell>
          <cell r="E1046">
            <v>3772</v>
          </cell>
        </row>
        <row r="1047">
          <cell r="B1047" t="str">
            <v>(r)</v>
          </cell>
          <cell r="C1047" t="str">
            <v>Height above 10m</v>
          </cell>
          <cell r="D1047" t="str">
            <v>cum</v>
          </cell>
          <cell r="E1047">
            <v>3917</v>
          </cell>
        </row>
        <row r="1048">
          <cell r="B1048" t="str">
            <v>Case II</v>
          </cell>
          <cell r="C1048" t="str">
            <v>Using Batching Plant,  Transit Mixer and Concrete Pump</v>
          </cell>
        </row>
        <row r="1049">
          <cell r="B1049" t="str">
            <v>(i)</v>
          </cell>
          <cell r="C1049" t="str">
            <v xml:space="preserve">For solid slab super-structure,  18-28% of (a+b+c)     </v>
          </cell>
        </row>
        <row r="1050">
          <cell r="B1050" t="str">
            <v>(p)</v>
          </cell>
          <cell r="C1050" t="str">
            <v>Height upto 5m</v>
          </cell>
          <cell r="D1050" t="str">
            <v>cum</v>
          </cell>
          <cell r="E1050">
            <v>3304</v>
          </cell>
        </row>
        <row r="1051">
          <cell r="B1051" t="str">
            <v>(q)</v>
          </cell>
          <cell r="C1051" t="str">
            <v>Height 5m to 10m</v>
          </cell>
          <cell r="D1051" t="str">
            <v>cum</v>
          </cell>
          <cell r="E1051">
            <v>3444</v>
          </cell>
        </row>
        <row r="1052">
          <cell r="B1052" t="str">
            <v>(r)</v>
          </cell>
          <cell r="C1052" t="str">
            <v>Height above 10m</v>
          </cell>
          <cell r="D1052" t="str">
            <v>cum</v>
          </cell>
          <cell r="E1052">
            <v>3584</v>
          </cell>
        </row>
        <row r="1053">
          <cell r="B1053" t="str">
            <v xml:space="preserve">(ii) </v>
          </cell>
          <cell r="C1053" t="str">
            <v xml:space="preserve">For T-beam &amp; slab,  23-33% of (a+b+c)     </v>
          </cell>
        </row>
        <row r="1054">
          <cell r="B1054" t="str">
            <v>(p)</v>
          </cell>
          <cell r="C1054" t="str">
            <v>Height upto 5m</v>
          </cell>
          <cell r="D1054" t="str">
            <v>cum</v>
          </cell>
          <cell r="E1054">
            <v>3444</v>
          </cell>
        </row>
        <row r="1055">
          <cell r="B1055" t="str">
            <v>(q)</v>
          </cell>
          <cell r="C1055" t="str">
            <v>Height 5m to 10m</v>
          </cell>
          <cell r="D1055" t="str">
            <v>cum</v>
          </cell>
          <cell r="E1055">
            <v>3584</v>
          </cell>
        </row>
        <row r="1056">
          <cell r="B1056" t="str">
            <v>(r)</v>
          </cell>
          <cell r="C1056" t="str">
            <v>Height above 10m</v>
          </cell>
          <cell r="D1056" t="str">
            <v>cum</v>
          </cell>
          <cell r="E1056">
            <v>3724</v>
          </cell>
        </row>
        <row r="1057">
          <cell r="B1057" t="str">
            <v xml:space="preserve">(iii) </v>
          </cell>
          <cell r="C1057" t="str">
            <v>For box girder and balanced cantilever, 38-58% of cost of concrete.</v>
          </cell>
        </row>
        <row r="1058">
          <cell r="B1058" t="str">
            <v>(p)</v>
          </cell>
          <cell r="C1058" t="str">
            <v>Height upto 5m</v>
          </cell>
          <cell r="D1058" t="str">
            <v>cum</v>
          </cell>
          <cell r="E1058">
            <v>3864</v>
          </cell>
        </row>
        <row r="1059">
          <cell r="B1059" t="str">
            <v>(q)</v>
          </cell>
          <cell r="C1059" t="str">
            <v>Height 5m to 10m</v>
          </cell>
          <cell r="D1059" t="str">
            <v>cum</v>
          </cell>
          <cell r="E1059">
            <v>4144</v>
          </cell>
        </row>
        <row r="1060">
          <cell r="B1060" t="str">
            <v>(r)</v>
          </cell>
          <cell r="C1060" t="str">
            <v>Height above 10m</v>
          </cell>
          <cell r="D1060" t="str">
            <v>cum</v>
          </cell>
          <cell r="E1060">
            <v>4424</v>
          </cell>
        </row>
        <row r="1061">
          <cell r="B1061" t="str">
            <v>F</v>
          </cell>
          <cell r="C1061" t="str">
            <v>PSC Grade M-45</v>
          </cell>
        </row>
        <row r="1062">
          <cell r="B1062" t="str">
            <v>(i)</v>
          </cell>
          <cell r="C1062" t="str">
            <v xml:space="preserve"> For solid slab/voided slab super-structure,  16-26% of cost of concrete (a+b+c)     </v>
          </cell>
        </row>
        <row r="1063">
          <cell r="B1063" t="str">
            <v>(p)</v>
          </cell>
          <cell r="C1063" t="str">
            <v>Height upto 5m</v>
          </cell>
          <cell r="D1063" t="str">
            <v>cum</v>
          </cell>
          <cell r="E1063">
            <v>3419</v>
          </cell>
        </row>
        <row r="1064">
          <cell r="B1064" t="str">
            <v>(q)</v>
          </cell>
          <cell r="C1064" t="str">
            <v>Height 5m to 10m</v>
          </cell>
          <cell r="D1064" t="str">
            <v>cum</v>
          </cell>
          <cell r="E1064">
            <v>3567</v>
          </cell>
        </row>
        <row r="1065">
          <cell r="B1065" t="str">
            <v>(r)</v>
          </cell>
          <cell r="C1065" t="str">
            <v>Height above 10m</v>
          </cell>
          <cell r="D1065" t="str">
            <v>cum</v>
          </cell>
          <cell r="E1065">
            <v>3714</v>
          </cell>
        </row>
        <row r="1066">
          <cell r="B1066" t="str">
            <v xml:space="preserve">(ii) </v>
          </cell>
          <cell r="C1066" t="str">
            <v>For I-beam &amp; slab including launching of precast girders by launching truss upto 40 m span,  21-31% of cost of concrete.</v>
          </cell>
        </row>
        <row r="1067">
          <cell r="B1067" t="str">
            <v>(p)</v>
          </cell>
          <cell r="C1067" t="str">
            <v>Height upto 5m</v>
          </cell>
          <cell r="D1067" t="str">
            <v>cum</v>
          </cell>
          <cell r="E1067">
            <v>3567</v>
          </cell>
        </row>
        <row r="1068">
          <cell r="B1068" t="str">
            <v>(q)</v>
          </cell>
          <cell r="C1068" t="str">
            <v>Height 5m to 10m</v>
          </cell>
          <cell r="D1068" t="str">
            <v>cum</v>
          </cell>
          <cell r="E1068">
            <v>3714</v>
          </cell>
        </row>
        <row r="1069">
          <cell r="B1069" t="str">
            <v>(r)</v>
          </cell>
          <cell r="C1069" t="str">
            <v>Height above 10m</v>
          </cell>
          <cell r="D1069" t="str">
            <v>cum</v>
          </cell>
          <cell r="E1069">
            <v>3862</v>
          </cell>
        </row>
        <row r="1070">
          <cell r="B1070" t="str">
            <v xml:space="preserve">(iii) </v>
          </cell>
          <cell r="C1070" t="str">
            <v>For cast-in-situ box girder,  segmental construction and balanced cantilever,  36-56% of cost of concrete.</v>
          </cell>
        </row>
        <row r="1071">
          <cell r="B1071" t="str">
            <v>(p)</v>
          </cell>
          <cell r="C1071" t="str">
            <v>Height upto 5m</v>
          </cell>
          <cell r="D1071" t="str">
            <v>cum</v>
          </cell>
          <cell r="E1071">
            <v>4009</v>
          </cell>
        </row>
        <row r="1072">
          <cell r="B1072" t="str">
            <v>(q)</v>
          </cell>
          <cell r="C1072" t="str">
            <v>Height 5m to 10m</v>
          </cell>
          <cell r="D1072" t="str">
            <v>cum</v>
          </cell>
          <cell r="E1072">
            <v>4304</v>
          </cell>
        </row>
        <row r="1073">
          <cell r="B1073" t="str">
            <v>(r)</v>
          </cell>
          <cell r="C1073" t="str">
            <v>Height above 10m</v>
          </cell>
          <cell r="D1073" t="str">
            <v>cum</v>
          </cell>
          <cell r="E1073">
            <v>4599</v>
          </cell>
        </row>
        <row r="1074">
          <cell r="B1074" t="str">
            <v>G</v>
          </cell>
          <cell r="C1074" t="str">
            <v>PSC Grade M-50</v>
          </cell>
        </row>
        <row r="1075">
          <cell r="B1075" t="str">
            <v>(i)</v>
          </cell>
          <cell r="C1075" t="str">
            <v>For cast-in-situ box girder,  segmental construction and balanced cantilever,  35-55% of cost of concrete</v>
          </cell>
        </row>
        <row r="1076">
          <cell r="B1076" t="str">
            <v>(p)</v>
          </cell>
          <cell r="C1076" t="str">
            <v>Height upto 5m</v>
          </cell>
          <cell r="D1076" t="str">
            <v>cum</v>
          </cell>
          <cell r="E1076">
            <v>4122</v>
          </cell>
        </row>
        <row r="1077">
          <cell r="B1077" t="str">
            <v>(q)</v>
          </cell>
          <cell r="C1077" t="str">
            <v>Height 5m to 10m</v>
          </cell>
          <cell r="D1077" t="str">
            <v>cum</v>
          </cell>
          <cell r="E1077">
            <v>4427</v>
          </cell>
        </row>
        <row r="1078">
          <cell r="B1078" t="str">
            <v>(r)</v>
          </cell>
          <cell r="C1078" t="str">
            <v>Height above 10m</v>
          </cell>
          <cell r="D1078" t="str">
            <v>cum</v>
          </cell>
          <cell r="E1078">
            <v>4733</v>
          </cell>
        </row>
        <row r="1079">
          <cell r="B1079" t="str">
            <v>H</v>
          </cell>
          <cell r="C1079" t="str">
            <v>PSC Grade M- 55</v>
          </cell>
        </row>
        <row r="1080">
          <cell r="B1080" t="str">
            <v>(i)</v>
          </cell>
          <cell r="C1080" t="str">
            <v>For cast-in-situ box girder,  segmental construction and balanced cantilever,  35-55% of cost of concrete</v>
          </cell>
        </row>
        <row r="1081">
          <cell r="B1081" t="str">
            <v>(p)</v>
          </cell>
          <cell r="C1081" t="str">
            <v>Height upto 5m</v>
          </cell>
          <cell r="D1081" t="str">
            <v>cum</v>
          </cell>
          <cell r="E1081">
            <v>4345</v>
          </cell>
        </row>
        <row r="1082">
          <cell r="B1082" t="str">
            <v>(q)</v>
          </cell>
          <cell r="C1082" t="str">
            <v>Height 5m to 10m</v>
          </cell>
          <cell r="D1082" t="str">
            <v>cum</v>
          </cell>
          <cell r="E1082">
            <v>4667</v>
          </cell>
        </row>
        <row r="1083">
          <cell r="B1083" t="str">
            <v>(r)</v>
          </cell>
          <cell r="C1083" t="str">
            <v>Height above 10m</v>
          </cell>
          <cell r="D1083" t="str">
            <v>cum</v>
          </cell>
          <cell r="E1083">
            <v>4989.2392</v>
          </cell>
        </row>
        <row r="1084">
          <cell r="B1084" t="str">
            <v>14.2</v>
          </cell>
          <cell r="C1084" t="str">
            <v xml:space="preserve">a)     Supplying, fitting and placing HYSD bar reinforcement in super-structure complete as per drawing and technical specifications </v>
          </cell>
          <cell r="D1084" t="str">
            <v>tonne</v>
          </cell>
          <cell r="E1084">
            <v>39104</v>
          </cell>
        </row>
        <row r="1085">
          <cell r="B1085" t="str">
            <v>14.3</v>
          </cell>
          <cell r="C1085" t="str">
            <v>High tensile steel wires/strands including all accessories for stressing,  stressing operations and grouting complete as per drawing and Technical Specifications</v>
          </cell>
          <cell r="D1085" t="str">
            <v>tonne</v>
          </cell>
          <cell r="E1085" t="e">
            <v>#VALUE!</v>
          </cell>
        </row>
        <row r="1086">
          <cell r="B1086" t="str">
            <v>14.4</v>
          </cell>
          <cell r="C1086" t="str">
            <v>Providing and laying Cement concrete wearing coat M-30 grade including reinforcement complete as per drawing and Technical Specifications</v>
          </cell>
          <cell r="D1086" t="str">
            <v>cum</v>
          </cell>
          <cell r="E1086">
            <v>5544</v>
          </cell>
        </row>
        <row r="1087">
          <cell r="B1087" t="str">
            <v>14.5</v>
          </cell>
          <cell r="C1087" t="str">
            <v>Mastic Asphalt (Providing and laying 12 mm thick mastic asphalt wearing course on top of deck slab excluding prime coat with paving grade bitumen meeting the requirements given in table 500-29,  prepared by using mastic cooker and laid to required level a</v>
          </cell>
          <cell r="D1087" t="str">
            <v>sqm</v>
          </cell>
          <cell r="E1087">
            <v>159</v>
          </cell>
        </row>
        <row r="1088">
          <cell r="B1088" t="str">
            <v>14.6</v>
          </cell>
          <cell r="C1088" t="str">
            <v>Construction of precast RCC railing of M30 Grade,  aggregate size not exceeding 12 mm,  true to line and grade,  tolurence of vertical RCC post not to exceed 1 in 500,  centre to centre spacing between vertical post not to exceed 2000 mm,  leaving adequat</v>
          </cell>
          <cell r="D1088" t="str">
            <v>metre</v>
          </cell>
          <cell r="E1088">
            <v>984</v>
          </cell>
        </row>
        <row r="1089">
          <cell r="B1089" t="str">
            <v>14.7</v>
          </cell>
          <cell r="C1089" t="str">
            <v>Construction of RCC railing of M30 Grade in-situ with 20 mm nominal size aggregate,  true to line and grade,  tolurence of vertical RCC post not to exceed 1 in 500,  centre to centre spacing between vertical post not to exceed 2000 mm,  leaving adequate s</v>
          </cell>
          <cell r="D1089" t="str">
            <v>metre</v>
          </cell>
          <cell r="E1089">
            <v>952</v>
          </cell>
        </row>
        <row r="1090">
          <cell r="B1090" t="str">
            <v>14.8</v>
          </cell>
          <cell r="C1090" t="str">
            <v>Providing,  fitting and fixing mild steel railing complete as per drawing and Technical Specification</v>
          </cell>
          <cell r="D1090" t="str">
            <v>metre</v>
          </cell>
          <cell r="E1090">
            <v>1987</v>
          </cell>
        </row>
        <row r="1091">
          <cell r="B1091" t="str">
            <v>14.9</v>
          </cell>
          <cell r="C1091" t="str">
            <v>Drainage Spouts complete as per drawing and Technical specification</v>
          </cell>
          <cell r="D1091" t="str">
            <v>each</v>
          </cell>
          <cell r="E1091">
            <v>772</v>
          </cell>
        </row>
        <row r="1092">
          <cell r="B1092" t="str">
            <v>14.10</v>
          </cell>
          <cell r="C1092" t="str">
            <v>PCC M15 Grade leveling course below approach slab complete as per drawing and Technical specification</v>
          </cell>
          <cell r="D1092" t="str">
            <v>cum</v>
          </cell>
          <cell r="E1092">
            <v>2193</v>
          </cell>
        </row>
        <row r="1093">
          <cell r="B1093" t="str">
            <v>14.11</v>
          </cell>
          <cell r="C1093" t="str">
            <v>Reinforced cement concrete approach slab including reinforcement and formwork complete as per drawing and Technical specification</v>
          </cell>
          <cell r="D1093" t="str">
            <v>cum</v>
          </cell>
          <cell r="E1093">
            <v>4694</v>
          </cell>
        </row>
        <row r="1094">
          <cell r="B1094" t="str">
            <v>14.12</v>
          </cell>
          <cell r="C1094" t="str">
            <v>Providing anti-corrosive treatment to HYSD reinforcement with Fusion Bonded Epoxy Coating (FBEC)     (To be taken as per the prevailing market rates.)</v>
          </cell>
          <cell r="D1094" t="str">
            <v>tonne</v>
          </cell>
        </row>
        <row r="1095">
          <cell r="B1095" t="str">
            <v>14.13</v>
          </cell>
          <cell r="C1095" t="str">
            <v>Precast - pretensioned Girders (Providing,  precasting,  transportation and placing in position precast pretensioned concrete girders as per drawing and technical specifications)</v>
          </cell>
          <cell r="D1095" t="str">
            <v>cum</v>
          </cell>
          <cell r="E1095" t="e">
            <v>#VALUE!</v>
          </cell>
        </row>
        <row r="1096">
          <cell r="B1096" t="str">
            <v>14.14</v>
          </cell>
          <cell r="C1096" t="str">
            <v>Providing and fixing Helical pipes in voided concrete slabs</v>
          </cell>
          <cell r="D1096" t="str">
            <v>metre</v>
          </cell>
          <cell r="E1096" t="e">
            <v>#VALUE!</v>
          </cell>
        </row>
        <row r="1097">
          <cell r="B1097" t="str">
            <v>14.15</v>
          </cell>
          <cell r="C1097" t="str">
            <v>Crash Barriers (The rate analysis for rigid crash barrier in reinforced cement concrete,  semi-rigid crash barrier with metal beam and flexible crash barrier with wire ropes have been made and included in chapter-8 on Traffic and Transportation.)</v>
          </cell>
        </row>
        <row r="1098">
          <cell r="B1098" t="str">
            <v>14.16</v>
          </cell>
          <cell r="C1098" t="str">
            <v>Painting on concrete surface (Providing and applying 2 coats of water based cement paint to unplastered concrete surface after cleaning the surface of dirt,  dust,  oil,  grease,  efflorescence and applying paint @ of 1 litre for 2 Sq.m. )</v>
          </cell>
          <cell r="D1098" t="str">
            <v>metre</v>
          </cell>
          <cell r="E1098" t="e">
            <v>#VALUE!</v>
          </cell>
        </row>
        <row r="1099">
          <cell r="B1099" t="str">
            <v>14.17</v>
          </cell>
          <cell r="C1099" t="str">
            <v>Burried Joint (Providing and laying a burried expansion joint,  expansion gap being 20 mm,  covered with 12 mm thick,  200 mm wide galvanised wieldable structural steel plate as per IS: 2062,  placed symmetrical to centre line of the joint,  resting freel</v>
          </cell>
          <cell r="D1099" t="str">
            <v>metre</v>
          </cell>
          <cell r="E1099" t="e">
            <v>#VALUE!</v>
          </cell>
        </row>
        <row r="1100">
          <cell r="B1100" t="str">
            <v>14.18</v>
          </cell>
          <cell r="C1100" t="str">
            <v>Filler joint</v>
          </cell>
        </row>
        <row r="1101">
          <cell r="B1101" t="str">
            <v>(i)</v>
          </cell>
          <cell r="C1101" t="str">
            <v>Providing &amp; fixing 2 mm thick corrugated copper plate in expansion joint complete as per drawing &amp; Technical Specification.</v>
          </cell>
          <cell r="D1101" t="str">
            <v>metre</v>
          </cell>
          <cell r="E1101" t="e">
            <v>#VALUE!</v>
          </cell>
        </row>
        <row r="1102">
          <cell r="B1102" t="str">
            <v>(ii)</v>
          </cell>
          <cell r="C1102" t="str">
            <v>Providing &amp; fixing 20 mm thick compressible fibre board in expansion joint complete as per drawing &amp; Technical Specification.</v>
          </cell>
          <cell r="D1102" t="str">
            <v>metre</v>
          </cell>
          <cell r="E1102">
            <v>151</v>
          </cell>
        </row>
        <row r="1103">
          <cell r="B1103" t="str">
            <v>(iii)</v>
          </cell>
          <cell r="C1103" t="str">
            <v xml:space="preserve">Providing and fixing in position 20 mm thick premoulded joint filler in expansion joint for fixed ends of simply supported spans not exceeding 10 m to cater for a horizontal movement upto 20 mm,  covered with sealant complete as per drawing and technical </v>
          </cell>
          <cell r="D1103" t="str">
            <v>metre</v>
          </cell>
          <cell r="E1103">
            <v>243</v>
          </cell>
        </row>
        <row r="1104">
          <cell r="B1104" t="str">
            <v>(iv)</v>
          </cell>
          <cell r="C1104" t="str">
            <v>Providing and filling joint sealing compound as per drawings and technical specifications with coarse sand and 6% bitumen by weight</v>
          </cell>
          <cell r="D1104" t="str">
            <v>metre</v>
          </cell>
          <cell r="E1104">
            <v>9</v>
          </cell>
        </row>
        <row r="1105">
          <cell r="B1105" t="str">
            <v>14.19</v>
          </cell>
          <cell r="C1105" t="str">
            <v>Asphaltic Plug joint (Providing and laying of asphaltic plug joint to provide for horizontal movement of 25 mm and vertical movement of 2 mm,  depth of joint varying from 75 mm to 100 mm,  width varying from 500 mm to 750 mm (in traffic direction),  cover</v>
          </cell>
          <cell r="D1105" t="str">
            <v>metre</v>
          </cell>
          <cell r="E1105" t="e">
            <v>#VALUE!</v>
          </cell>
        </row>
        <row r="1106">
          <cell r="B1106" t="str">
            <v>14.20</v>
          </cell>
          <cell r="C1106" t="str">
            <v>Elastomeric Slab Steel Expansion Joint (Providing and laying of an elastomeric slab steel expansion joint,  catering to right or skew (less than 20 deg.,  moderately curved with maximum horizontal movement upto 50 mm,  complete as per approved drawings an</v>
          </cell>
          <cell r="D1106" t="str">
            <v>metre</v>
          </cell>
          <cell r="E1106" t="e">
            <v>#VALUE!</v>
          </cell>
        </row>
        <row r="1107">
          <cell r="B1107" t="str">
            <v>14.21</v>
          </cell>
          <cell r="C1107" t="str">
            <v>Compression Seal Joint (Providing and laying of compression seal joint consisting of steel armoured nosing at two edges of the joint gap suitably anchored to the deck concrete and a preformed chloroprene elastomer or closed cell foam joint sealer compress</v>
          </cell>
          <cell r="D1107" t="str">
            <v>metre</v>
          </cell>
          <cell r="E1107" t="e">
            <v>#VALUE!</v>
          </cell>
        </row>
        <row r="1108">
          <cell r="B1108" t="str">
            <v>14.22</v>
          </cell>
          <cell r="C1108" t="str">
            <v>Strip Seal Expansion Joint (Providing and laying of a strip seal expansion joint catering to maximum horizontal movement upto 70 mm,  complete as per approved drawings and standard specifications to be installed by the manufacturer/supplier or their autho</v>
          </cell>
          <cell r="D1108" t="str">
            <v>metre</v>
          </cell>
          <cell r="E1108" t="e">
            <v>#VALUE!</v>
          </cell>
        </row>
        <row r="1109">
          <cell r="B1109" t="str">
            <v>14.23</v>
          </cell>
          <cell r="C1109" t="str">
            <v>Modular Strip / Box Seal Joint (Providing and laying of a modular strip Box steel expansion joint including anchorage catering to a horizontal movement beyond 70 mm and upto 140mm,  complete as per approved drawings and standard specifications to be insta</v>
          </cell>
          <cell r="D1109" t="str">
            <v>metre</v>
          </cell>
          <cell r="E1109" t="e">
            <v>#VALUE!</v>
          </cell>
        </row>
        <row r="1110">
          <cell r="B1110" t="str">
            <v>14.24</v>
          </cell>
          <cell r="C1110" t="str">
            <v>Modular Strip / Box Seal Joint (Providing and laying of a modular strip box seal expansion joint catering to a horizontal movement beyond 140mm and upto 210mm,  complete as per approved drawings and standard specifications to be installed by the manufactu</v>
          </cell>
          <cell r="D1110" t="str">
            <v>metre</v>
          </cell>
          <cell r="E1110" t="e">
            <v>#VALUE!</v>
          </cell>
        </row>
        <row r="1111">
          <cell r="C1111" t="str">
            <v>CHAPTER-15</v>
          </cell>
        </row>
        <row r="1112">
          <cell r="C1112" t="str">
            <v>RIVER TRAINING AND PROTECTION WORKS</v>
          </cell>
        </row>
        <row r="1113">
          <cell r="B1113" t="str">
            <v>15.1</v>
          </cell>
          <cell r="C1113" t="str">
            <v>Providing and laying boulders apron on river bed for protection against scour with stone boulders weighing not less than 40 kg each complete as per drawing and Technical specification.</v>
          </cell>
        </row>
        <row r="1114">
          <cell r="B1114" t="str">
            <v>A</v>
          </cell>
          <cell r="C1114" t="str">
            <v>Boulder laid dry without wire crates.</v>
          </cell>
          <cell r="D1114" t="str">
            <v>cum</v>
          </cell>
          <cell r="E1114">
            <v>444</v>
          </cell>
        </row>
        <row r="1115">
          <cell r="B1115" t="str">
            <v>15.2</v>
          </cell>
          <cell r="C1115" t="str">
            <v xml:space="preserve"> Boulder apron laid in wire crates (Providing and laying of boulder apron laid in wire crates made with 4mm dia GI wire conforming to IS: 280 &amp; IS:4826 in 100mm x 100mm mesh (weaved diagonally) including 10% extra for laps and joints laid with stone bould</v>
          </cell>
          <cell r="D1115" t="str">
            <v>cum</v>
          </cell>
          <cell r="E1115" t="e">
            <v>#VALUE!</v>
          </cell>
        </row>
        <row r="1116">
          <cell r="B1116" t="str">
            <v>15.3</v>
          </cell>
          <cell r="C1116" t="str">
            <v>Cement concrete blocks (size 0.5 x 0.5 x 0.5 m) (Providing and laying of apron with cement concrete blocks of size 0.5x0.5x0.5 m cast in-situ and made with nominal mix of M-15 grade cement concrete with a minimum cement content of 250 kg/cum as per IRC: 2</v>
          </cell>
          <cell r="D1116" t="str">
            <v>cum</v>
          </cell>
          <cell r="E1116">
            <v>2326</v>
          </cell>
        </row>
        <row r="1117">
          <cell r="B1117" t="str">
            <v>15.4</v>
          </cell>
          <cell r="C1117" t="str">
            <v>Providing and laying Pitching on slopes laid over prepared filter media including boulder apron laid dry in front of toe of embankment complete as per drawing and Technical specifications</v>
          </cell>
        </row>
        <row r="1118">
          <cell r="A1118" t="str">
            <v>G1</v>
          </cell>
          <cell r="B1118" t="str">
            <v>A</v>
          </cell>
          <cell r="C1118" t="str">
            <v>Stone/Boulder</v>
          </cell>
          <cell r="D1118" t="str">
            <v>cum</v>
          </cell>
          <cell r="E1118">
            <v>444</v>
          </cell>
        </row>
        <row r="1119">
          <cell r="B1119" t="str">
            <v>B</v>
          </cell>
          <cell r="C1119" t="str">
            <v xml:space="preserve"> Cement Concrete blocks of size 0.3x0.3 x0.3 m cast in cement concrete of Grade M15</v>
          </cell>
          <cell r="D1119" t="str">
            <v>cum</v>
          </cell>
          <cell r="E1119">
            <v>2326</v>
          </cell>
        </row>
        <row r="1120">
          <cell r="A1120" t="str">
            <v>G2</v>
          </cell>
          <cell r="B1120" t="str">
            <v>15.5</v>
          </cell>
          <cell r="C1120" t="str">
            <v>Providing and laying Filter material underneath pitching in slopes complete as per drawing and Technical specification</v>
          </cell>
          <cell r="D1120" t="str">
            <v>cum</v>
          </cell>
          <cell r="E1120">
            <v>163</v>
          </cell>
        </row>
        <row r="1121">
          <cell r="B1121" t="str">
            <v>15.6</v>
          </cell>
          <cell r="C1121" t="str">
            <v>Geotextile Filter (Laying of a geotextile filter between pitching and embankment slopes on which pitching is laid to prevent escape of the embankment material through the voids of the stone pitching/cement concrete blocks as well as to allow free movement</v>
          </cell>
          <cell r="D1121" t="str">
            <v>sqm</v>
          </cell>
          <cell r="E1121" t="e">
            <v>#VALUE!</v>
          </cell>
        </row>
        <row r="1122">
          <cell r="B1122" t="str">
            <v>15.7</v>
          </cell>
          <cell r="C1122" t="str">
            <v>Toe protection (A toe wall for toe protection can either be in dry rubble masonry in case of dry rubble pitching or pitching with stones in wire crates or it can be in PCC M15 nominal mix if cement concrete block have been used for pitching . Rates for to</v>
          </cell>
        </row>
        <row r="1123">
          <cell r="B1123" t="str">
            <v>15.8</v>
          </cell>
          <cell r="C1123" t="str">
            <v>Providing and laying Flooring complete as per drawing and Technical specifications laid over cement concrete bedding.</v>
          </cell>
        </row>
        <row r="1124">
          <cell r="A1124" t="str">
            <v>E-31-1</v>
          </cell>
          <cell r="B1124" t="str">
            <v>A</v>
          </cell>
          <cell r="C1124" t="str">
            <v xml:space="preserve"> Rubble stone laid in cement mortar 1:3</v>
          </cell>
          <cell r="D1124" t="str">
            <v>cum</v>
          </cell>
          <cell r="E1124">
            <v>1943</v>
          </cell>
        </row>
        <row r="1125">
          <cell r="B1125" t="str">
            <v>B</v>
          </cell>
          <cell r="C1125" t="str">
            <v>Cement Concrete blocks Grade M15</v>
          </cell>
          <cell r="D1125" t="str">
            <v>cum</v>
          </cell>
          <cell r="E1125">
            <v>3063</v>
          </cell>
        </row>
        <row r="1126">
          <cell r="B1126" t="str">
            <v>15.9</v>
          </cell>
          <cell r="C1126" t="str">
            <v>Dry rubble Flooring</v>
          </cell>
          <cell r="D1126" t="str">
            <v>cum</v>
          </cell>
          <cell r="E1126">
            <v>570</v>
          </cell>
        </row>
        <row r="1127">
          <cell r="B1127" t="str">
            <v>15.10</v>
          </cell>
          <cell r="C1127" t="str">
            <v>Curtain wall complete as per drawing and Technical specification</v>
          </cell>
        </row>
        <row r="1128">
          <cell r="A1128" t="str">
            <v>E32</v>
          </cell>
          <cell r="B1128" t="str">
            <v>A</v>
          </cell>
          <cell r="C1128" t="str">
            <v>Stone masonry in cement mortar (1:3)</v>
          </cell>
          <cell r="D1128" t="str">
            <v>cum</v>
          </cell>
          <cell r="E1128">
            <v>1779</v>
          </cell>
        </row>
        <row r="1129">
          <cell r="B1129" t="str">
            <v>B</v>
          </cell>
          <cell r="C1129" t="str">
            <v>Cement concrete Grade M15</v>
          </cell>
          <cell r="D1129" t="str">
            <v>cum</v>
          </cell>
          <cell r="E1129">
            <v>2280</v>
          </cell>
        </row>
        <row r="1130">
          <cell r="A1130" t="str">
            <v>G5</v>
          </cell>
          <cell r="B1130" t="str">
            <v>15.11</v>
          </cell>
          <cell r="C1130" t="str">
            <v>Flexible Apron :Construction of flexible apron 1 m thick comprising of loose stone boulders weighing not less than 40 kg beyond curtain wall.</v>
          </cell>
          <cell r="D1130" t="str">
            <v>cum</v>
          </cell>
          <cell r="E1130">
            <v>463</v>
          </cell>
        </row>
        <row r="1131">
          <cell r="B1131" t="str">
            <v>15.12</v>
          </cell>
          <cell r="C1131" t="str">
            <v xml:space="preserve">Gabian Structure for Retaining Earth (Providing and construction of a gabain structure for retaining earth with segments of wire crates of size 7 m x 3 m x 0.6 m each divided into 1.5 m compartments by cross netting,  made from 4 mm galvanised steel wire </v>
          </cell>
          <cell r="D1131" t="str">
            <v>cum</v>
          </cell>
          <cell r="E1131" t="e">
            <v>#VALUE!</v>
          </cell>
        </row>
        <row r="1132">
          <cell r="B1132" t="str">
            <v>15.13</v>
          </cell>
          <cell r="C1132" t="str">
            <v xml:space="preserve">Gabian Structure for Erosion Control,  River Training Works and Protection works (Providing and constructing gabain structures for erosion control,  river training works and protection works with wire crates of size 2 m x 1 m x 0.3 m each divided into 1m </v>
          </cell>
          <cell r="D1132" t="str">
            <v>cum</v>
          </cell>
          <cell r="E1132" t="e">
            <v>#VALUE!</v>
          </cell>
        </row>
        <row r="1133">
          <cell r="C1133" t="str">
            <v>CHAPTER-16</v>
          </cell>
        </row>
        <row r="1134">
          <cell r="C1134" t="str">
            <v>REPAIR AND REHABILITATION</v>
          </cell>
        </row>
        <row r="1135">
          <cell r="B1135" t="str">
            <v>16.1</v>
          </cell>
          <cell r="C1135" t="str">
            <v>Removal of existing cement concrete wearing coat including its disposal complete as per Technical specification without causing any detrimental effect to any part of the bridge structure and removal of dismantled material with all lifts and lead upto 1000</v>
          </cell>
          <cell r="D1135" t="str">
            <v>sqm</v>
          </cell>
          <cell r="E1135">
            <v>72</v>
          </cell>
        </row>
        <row r="1136">
          <cell r="B1136" t="str">
            <v>16.2</v>
          </cell>
          <cell r="C1136" t="str">
            <v>Removal of existing asphaltic wearing coat comprising of 50 mm thick asphaltic concrete laid over 12 mm thick mastic asphalt including disposal with all lift and lead upto 1000m.</v>
          </cell>
          <cell r="D1136" t="str">
            <v>sqm</v>
          </cell>
          <cell r="E1136">
            <v>55</v>
          </cell>
        </row>
        <row r="1137">
          <cell r="B1137" t="str">
            <v>16.3</v>
          </cell>
          <cell r="C1137" t="str">
            <v>Guniting concrete surface with cement mortar applied with compressor after cleaning surface and spraying with epoxy complete as per Technical specification</v>
          </cell>
          <cell r="D1137" t="str">
            <v>sqm</v>
          </cell>
          <cell r="E1137" t="e">
            <v>#VALUE!</v>
          </cell>
        </row>
        <row r="1138">
          <cell r="B1138" t="str">
            <v>16.4</v>
          </cell>
          <cell r="C1138" t="str">
            <v>Providing and inserting nipples with approved fixing compound after drilling holes for grouting as per Technical specifications including subsequent cutting/removal and sealing of the hole as necessary of nipples after completion of grouting with Cement/E</v>
          </cell>
          <cell r="D1138" t="str">
            <v>each</v>
          </cell>
          <cell r="E1138" t="e">
            <v>#VALUE!</v>
          </cell>
        </row>
        <row r="1139">
          <cell r="B1139" t="str">
            <v>16.5</v>
          </cell>
          <cell r="C1139" t="str">
            <v>Sealing of cracks/porous concrete by injection process through nipples/Grouting complete as per Technical specification.</v>
          </cell>
        </row>
        <row r="1140">
          <cell r="A1140" t="str">
            <v>w1</v>
          </cell>
          <cell r="B1140" t="str">
            <v>A</v>
          </cell>
          <cell r="C1140" t="str">
            <v>Cement Grout</v>
          </cell>
          <cell r="D1140" t="str">
            <v>kg</v>
          </cell>
          <cell r="E1140">
            <v>38</v>
          </cell>
        </row>
        <row r="1141">
          <cell r="B1141" t="str">
            <v>B</v>
          </cell>
          <cell r="C1141" t="str">
            <v xml:space="preserve"> Cement mortar (1:1) Grouting</v>
          </cell>
          <cell r="D1141" t="str">
            <v>kg</v>
          </cell>
          <cell r="E1141">
            <v>69</v>
          </cell>
        </row>
        <row r="1142">
          <cell r="B1142" t="str">
            <v>16.6</v>
          </cell>
          <cell r="C1142" t="str">
            <v>Patching of damaged concrete surface with polymer concrete and curing compounds,  initiator and promoter,  available in present formulations,  to be applied as per instructions of manufacturer and as approved by the Engineer.</v>
          </cell>
          <cell r="D1142" t="str">
            <v>sqm</v>
          </cell>
          <cell r="E1142" t="e">
            <v>#VALUE!</v>
          </cell>
        </row>
        <row r="1143">
          <cell r="B1143" t="str">
            <v>16.7</v>
          </cell>
          <cell r="C1143" t="str">
            <v>Sealing of crack / porous concrete with Epoxy Grout by injection through nipples complete as per clause 2803.1.</v>
          </cell>
          <cell r="D1143" t="str">
            <v>kg</v>
          </cell>
          <cell r="E1143" t="e">
            <v>#VALUE!</v>
          </cell>
        </row>
        <row r="1144">
          <cell r="B1144" t="str">
            <v>16.8</v>
          </cell>
          <cell r="C1144" t="str">
            <v>Applying epoxy mortar over leached,  honey combed and spalled concrete surface and exposed steel reinforcement complete as per Technical specification</v>
          </cell>
          <cell r="D1144" t="str">
            <v>sqm</v>
          </cell>
          <cell r="E1144" t="e">
            <v>#VALUE!</v>
          </cell>
        </row>
        <row r="1145">
          <cell r="B1145" t="str">
            <v>16.9</v>
          </cell>
          <cell r="C1145" t="str">
            <v xml:space="preserve">Removal of defective concrete,  cleaning the surface thoroughly,  applying the shotcrete mixture mechanically with compressed air under pressure,  comprising of cement,  sand,  coarse aggregates,  water and quick setting compound in the proportion as per </v>
          </cell>
          <cell r="D1145" t="str">
            <v>sqm</v>
          </cell>
          <cell r="E1145" t="e">
            <v>#VALUE!</v>
          </cell>
        </row>
        <row r="1146">
          <cell r="B1146" t="str">
            <v>16.10</v>
          </cell>
          <cell r="C1146" t="str">
            <v xml:space="preserve"> Applying pre-packed cement based polymer mortar of strength 45 Mpa at 28 days for replacement of spalled concrete</v>
          </cell>
          <cell r="D1146" t="str">
            <v>sqm</v>
          </cell>
          <cell r="E1146" t="e">
            <v>#VALUE!</v>
          </cell>
        </row>
        <row r="1147">
          <cell r="B1147" t="str">
            <v>16.11</v>
          </cell>
          <cell r="C1147" t="str">
            <v>Eproxy bonding of new concrete to old concrete</v>
          </cell>
          <cell r="D1147" t="str">
            <v>sqm</v>
          </cell>
          <cell r="E1147" t="e">
            <v>#VALUE!</v>
          </cell>
        </row>
        <row r="1148">
          <cell r="B1148" t="str">
            <v>16.12</v>
          </cell>
          <cell r="C1148" t="str">
            <v>Providing external prestressing with high tensile steel wires/strands including drilling for passage of prestessing steel,  all accessories for stressing and stressing operation and grouting complete as per drawing and Technical specification</v>
          </cell>
          <cell r="D1148" t="str">
            <v>tonne</v>
          </cell>
          <cell r="E1148" t="e">
            <v>#VALUE!</v>
          </cell>
        </row>
        <row r="1149">
          <cell r="B1149" t="str">
            <v>16.13</v>
          </cell>
          <cell r="C1149" t="str">
            <v>Providing external prestressing with high tensile steel wires/strands including drilling for passage of prestessing steel,  all accessories for stressing and stressing operation and grouting complete as per drawing and Technical specification</v>
          </cell>
          <cell r="D1149" t="str">
            <v>tonne</v>
          </cell>
          <cell r="E1149" t="e">
            <v>#VALUE!</v>
          </cell>
        </row>
        <row r="1150">
          <cell r="B1150" t="str">
            <v>16.14</v>
          </cell>
          <cell r="C1150" t="str">
            <v>Providing external prestressing with high tensile steel wires/strands including drilling for passage of prestessing steel,  all accessories for stressing and stressing operation and grouting complete as per drawing and Technical specification</v>
          </cell>
          <cell r="D1150" t="str">
            <v>tonne</v>
          </cell>
          <cell r="E1150" t="e">
            <v>#VALUE!</v>
          </cell>
        </row>
        <row r="1151">
          <cell r="B1151" t="str">
            <v>16.15</v>
          </cell>
          <cell r="C1151" t="str">
            <v>Replacement of bearings complete as per Technical specification</v>
          </cell>
          <cell r="D1151" t="str">
            <v>each</v>
          </cell>
          <cell r="E1151" t="e">
            <v>#VALUE!</v>
          </cell>
        </row>
        <row r="1152">
          <cell r="B1152" t="str">
            <v>16.16</v>
          </cell>
          <cell r="C1152" t="str">
            <v>Rectification of bearings as per Technical specifications</v>
          </cell>
          <cell r="D1152" t="str">
            <v>each</v>
          </cell>
          <cell r="E1152" t="e">
            <v>#VALUE!</v>
          </cell>
        </row>
        <row r="1153">
          <cell r="B1153" t="str">
            <v>16.17</v>
          </cell>
          <cell r="C1153" t="str">
            <v>Replacement of Expansion Joints complete as per drawings</v>
          </cell>
          <cell r="D1153" t="str">
            <v>metre</v>
          </cell>
          <cell r="E1153" t="e">
            <v>#VALUE!</v>
          </cell>
        </row>
        <row r="1154">
          <cell r="B1154" t="str">
            <v>16.18</v>
          </cell>
          <cell r="C1154" t="str">
            <v>Replacement of damaged concrete railing.</v>
          </cell>
          <cell r="D1154" t="str">
            <v>metre</v>
          </cell>
          <cell r="E1154">
            <v>110</v>
          </cell>
        </row>
        <row r="1155">
          <cell r="B1155" t="str">
            <v>16.19</v>
          </cell>
          <cell r="C1155" t="str">
            <v>Replacement of crash barrier.</v>
          </cell>
          <cell r="D1155" t="str">
            <v>metre</v>
          </cell>
          <cell r="E1155">
            <v>178</v>
          </cell>
        </row>
        <row r="1156">
          <cell r="B1156" t="str">
            <v>16.20</v>
          </cell>
          <cell r="C1156" t="str">
            <v>Replacement of damaged mild steel railing</v>
          </cell>
          <cell r="D1156" t="str">
            <v>metre</v>
          </cell>
          <cell r="E1156">
            <v>96</v>
          </cell>
        </row>
        <row r="1157">
          <cell r="B1157" t="str">
            <v>16.21</v>
          </cell>
          <cell r="C1157" t="str">
            <v>Repair of crash barrier (Repair of concrete crash barrier with cement concrete of M-30 grade by cutting and trimming the damaged portion to a regular shape,  cleaning the area to be repaired thoroughly,  applying cement concrete after erection of proper f</v>
          </cell>
          <cell r="D1157" t="str">
            <v>metre</v>
          </cell>
          <cell r="E1157">
            <v>84</v>
          </cell>
        </row>
        <row r="1158">
          <cell r="B1158" t="str">
            <v>16.22</v>
          </cell>
          <cell r="C1158" t="str">
            <v>Repair of RCC Railing (Carrying out repair of RCC M30 railing to bring it to the original shape.)</v>
          </cell>
          <cell r="D1158" t="str">
            <v>metre</v>
          </cell>
          <cell r="E1158">
            <v>65</v>
          </cell>
        </row>
        <row r="1159">
          <cell r="B1159" t="str">
            <v>16.23</v>
          </cell>
          <cell r="C1159" t="str">
            <v>Repair of steel Railing (Repair of steel railing to bring it to the original shape)</v>
          </cell>
          <cell r="D1159" t="str">
            <v>metre</v>
          </cell>
          <cell r="E1159">
            <v>192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ing Main"/>
      <sheetName val="C.I. PIPE"/>
      <sheetName val="DATAC.I."/>
      <sheetName val="SUMMARY"/>
      <sheetName val="PV FDN"/>
      <sheetName val="RECO STAT"/>
      <sheetName val="Fill this out first..."/>
      <sheetName val="PLmth"/>
    </sheetNames>
    <sheetDataSet>
      <sheetData sheetId="0">
        <row r="2">
          <cell r="C2" t="str">
            <v xml:space="preserve"> </v>
          </cell>
        </row>
        <row r="3">
          <cell r="C3" t="str">
            <v>RISING MAIN WITH RUBBER TIGHTEN JOINTS</v>
          </cell>
        </row>
        <row r="6">
          <cell r="C6" t="str">
            <v>Items</v>
          </cell>
          <cell r="D6" t="str">
            <v>Data</v>
          </cell>
          <cell r="E6" t="str">
            <v>Unit</v>
          </cell>
        </row>
        <row r="7">
          <cell r="C7" t="str">
            <v>Water Consumption</v>
          </cell>
          <cell r="D7">
            <v>50000</v>
          </cell>
          <cell r="E7" t="str">
            <v>Cum/day</v>
          </cell>
        </row>
        <row r="8">
          <cell r="C8" t="str">
            <v>Pumping Hours</v>
          </cell>
          <cell r="D8">
            <v>23</v>
          </cell>
        </row>
        <row r="9">
          <cell r="C9" t="str">
            <v>Design Discharge</v>
          </cell>
          <cell r="D9">
            <v>0.60386473429951693</v>
          </cell>
          <cell r="E9" t="str">
            <v>Cum/sec</v>
          </cell>
        </row>
        <row r="10">
          <cell r="C10" t="str">
            <v>Capacity of Sump Pump</v>
          </cell>
          <cell r="D10">
            <v>2083.3333333333335</v>
          </cell>
          <cell r="E10" t="str">
            <v>Cum</v>
          </cell>
        </row>
        <row r="11">
          <cell r="C11" t="str">
            <v>Economical Dia</v>
          </cell>
          <cell r="D11">
            <v>0.7</v>
          </cell>
          <cell r="E11" t="str">
            <v>M</v>
          </cell>
        </row>
        <row r="12">
          <cell r="C12" t="str">
            <v>Actual Area</v>
          </cell>
          <cell r="D12">
            <v>0.38499999999999995</v>
          </cell>
          <cell r="E12" t="str">
            <v>sqm</v>
          </cell>
        </row>
        <row r="13">
          <cell r="C13" t="str">
            <v>Actual Velocity</v>
          </cell>
          <cell r="D13">
            <v>1.5684798293493949</v>
          </cell>
          <cell r="E13" t="str">
            <v>M/Sec</v>
          </cell>
        </row>
        <row r="14">
          <cell r="C14" t="str">
            <v>CR</v>
          </cell>
          <cell r="D14">
            <v>0.85</v>
          </cell>
        </row>
        <row r="15">
          <cell r="C15" t="str">
            <v>Length of Rising Main</v>
          </cell>
          <cell r="D15">
            <v>12000</v>
          </cell>
          <cell r="E15" t="str">
            <v>M</v>
          </cell>
        </row>
        <row r="16">
          <cell r="C16" t="str">
            <v>Difference in Static Head</v>
          </cell>
          <cell r="D16">
            <v>20</v>
          </cell>
          <cell r="E16" t="str">
            <v>M</v>
          </cell>
        </row>
        <row r="17">
          <cell r="C17" t="str">
            <v>Head Loss due to Friction</v>
          </cell>
          <cell r="D17">
            <v>36.128924078670615</v>
          </cell>
          <cell r="E17" t="str">
            <v>M</v>
          </cell>
        </row>
        <row r="18">
          <cell r="C18" t="str">
            <v xml:space="preserve">Total Pumping Head </v>
          </cell>
          <cell r="D18">
            <v>56.128924078670615</v>
          </cell>
          <cell r="E18" t="str">
            <v>M</v>
          </cell>
        </row>
        <row r="19">
          <cell r="C19" t="str">
            <v>Pump Efficiency</v>
          </cell>
          <cell r="D19">
            <v>0.6</v>
          </cell>
        </row>
        <row r="20">
          <cell r="C20" t="str">
            <v>Size of Pump</v>
          </cell>
          <cell r="D20">
            <v>553.82806904059134</v>
          </cell>
          <cell r="E20" t="str">
            <v>KW</v>
          </cell>
        </row>
        <row r="21">
          <cell r="C21" t="str">
            <v>Size of Pump with 50% stand by</v>
          </cell>
          <cell r="D21">
            <v>830.74210356088702</v>
          </cell>
          <cell r="E21" t="str">
            <v>KW</v>
          </cell>
        </row>
        <row r="22">
          <cell r="C22" t="str">
            <v>KW</v>
          </cell>
          <cell r="D22">
            <v>553.82806904059134</v>
          </cell>
        </row>
        <row r="23">
          <cell r="C23" t="str">
            <v>Pump size Assumed</v>
          </cell>
        </row>
        <row r="24">
          <cell r="C24" t="str">
            <v>Size</v>
          </cell>
          <cell r="D24">
            <v>280</v>
          </cell>
          <cell r="E24" t="str">
            <v>KW</v>
          </cell>
        </row>
        <row r="25">
          <cell r="C25" t="str">
            <v>Nos.</v>
          </cell>
          <cell r="D25">
            <v>2</v>
          </cell>
          <cell r="E25" t="str">
            <v>Nos.</v>
          </cell>
        </row>
        <row r="26">
          <cell r="C26" t="str">
            <v>Stand By</v>
          </cell>
          <cell r="D26">
            <v>1</v>
          </cell>
          <cell r="E26" t="str">
            <v>Nos.</v>
          </cell>
        </row>
        <row r="27">
          <cell r="C27" t="str">
            <v>Power Consumption</v>
          </cell>
          <cell r="D27">
            <v>280</v>
          </cell>
          <cell r="E27" t="str">
            <v>KW</v>
          </cell>
        </row>
        <row r="28">
          <cell r="C28" t="str">
            <v>Energy Consumption</v>
          </cell>
          <cell r="D28">
            <v>12880</v>
          </cell>
          <cell r="E28" t="str">
            <v>KWH</v>
          </cell>
        </row>
        <row r="39">
          <cell r="C39" t="str">
            <v xml:space="preserve">Size of </v>
          </cell>
          <cell r="D39" t="str">
            <v>Unit Cost</v>
          </cell>
          <cell r="E39" t="str">
            <v>Length of</v>
          </cell>
          <cell r="F39" t="str">
            <v>Inc / Exc</v>
          </cell>
          <cell r="G39" t="str">
            <v>Total Cost</v>
          </cell>
        </row>
        <row r="40">
          <cell r="C40" t="str">
            <v>Rising Main in MM</v>
          </cell>
          <cell r="D40" t="str">
            <v>per RM</v>
          </cell>
          <cell r="E40" t="str">
            <v>Rising Main</v>
          </cell>
        </row>
        <row r="41">
          <cell r="C41">
            <v>400</v>
          </cell>
          <cell r="D41">
            <v>2282.8600099999999</v>
          </cell>
          <cell r="E41">
            <v>12000</v>
          </cell>
          <cell r="G41">
            <v>0</v>
          </cell>
        </row>
        <row r="42">
          <cell r="C42">
            <v>450</v>
          </cell>
          <cell r="D42">
            <v>2728.8735000000001</v>
          </cell>
          <cell r="E42">
            <v>12000</v>
          </cell>
          <cell r="G42">
            <v>0</v>
          </cell>
        </row>
        <row r="43">
          <cell r="C43">
            <v>500</v>
          </cell>
          <cell r="D43">
            <v>3236.0554000000002</v>
          </cell>
          <cell r="E43">
            <v>12000</v>
          </cell>
          <cell r="G43">
            <v>0</v>
          </cell>
        </row>
        <row r="44">
          <cell r="C44">
            <v>600</v>
          </cell>
          <cell r="D44">
            <v>4259.1480000000001</v>
          </cell>
          <cell r="E44">
            <v>12000</v>
          </cell>
          <cell r="G44">
            <v>0</v>
          </cell>
        </row>
        <row r="45">
          <cell r="C45">
            <v>700</v>
          </cell>
          <cell r="D45">
            <v>5450.3805500000008</v>
          </cell>
          <cell r="E45">
            <v>12000</v>
          </cell>
          <cell r="F45">
            <v>1</v>
          </cell>
          <cell r="G45">
            <v>65404566.600000009</v>
          </cell>
        </row>
        <row r="46">
          <cell r="C46">
            <v>800</v>
          </cell>
          <cell r="D46">
            <v>6809.4706000000006</v>
          </cell>
          <cell r="E46">
            <v>12000</v>
          </cell>
          <cell r="G46">
            <v>0</v>
          </cell>
        </row>
        <row r="47">
          <cell r="C47">
            <v>900</v>
          </cell>
          <cell r="D47">
            <v>8261.06855</v>
          </cell>
          <cell r="E47">
            <v>12000</v>
          </cell>
          <cell r="G47">
            <v>0</v>
          </cell>
        </row>
        <row r="48">
          <cell r="C48">
            <v>1000</v>
          </cell>
          <cell r="D48">
            <v>9880.8319500000016</v>
          </cell>
          <cell r="E48">
            <v>12000</v>
          </cell>
          <cell r="G48">
            <v>0</v>
          </cell>
        </row>
        <row r="49">
          <cell r="C49" t="str">
            <v>Total Cost of Pipe</v>
          </cell>
          <cell r="G49">
            <v>65404566.600000009</v>
          </cell>
        </row>
        <row r="51">
          <cell r="C51" t="str">
            <v>Other Cost heads</v>
          </cell>
          <cell r="D51" t="str">
            <v>Unit Cost</v>
          </cell>
          <cell r="E51" t="str">
            <v>Qty.</v>
          </cell>
          <cell r="F51" t="str">
            <v>Inc / Exc</v>
          </cell>
          <cell r="G51" t="str">
            <v>Total Cost</v>
          </cell>
        </row>
        <row r="52">
          <cell r="C52" t="str">
            <v>Intake from Canal</v>
          </cell>
          <cell r="D52">
            <v>300000</v>
          </cell>
          <cell r="E52">
            <v>1</v>
          </cell>
          <cell r="F52">
            <v>1</v>
          </cell>
          <cell r="G52">
            <v>300000</v>
          </cell>
        </row>
        <row r="53">
          <cell r="C53" t="str">
            <v>Suction Sump</v>
          </cell>
          <cell r="D53">
            <v>3000</v>
          </cell>
          <cell r="E53">
            <v>2083.3333333333335</v>
          </cell>
          <cell r="F53">
            <v>1</v>
          </cell>
          <cell r="G53">
            <v>6250000</v>
          </cell>
        </row>
        <row r="54">
          <cell r="C54" t="str">
            <v>Pump House</v>
          </cell>
        </row>
        <row r="55">
          <cell r="C55" t="str">
            <v>Building</v>
          </cell>
          <cell r="D55">
            <v>4000</v>
          </cell>
          <cell r="E55">
            <v>3000</v>
          </cell>
          <cell r="F55">
            <v>1</v>
          </cell>
          <cell r="G55">
            <v>12000000</v>
          </cell>
        </row>
        <row r="56">
          <cell r="C56" t="str">
            <v>Pump Sizing @ 4000/KW</v>
          </cell>
          <cell r="D56">
            <v>4000</v>
          </cell>
          <cell r="E56">
            <v>840</v>
          </cell>
          <cell r="F56">
            <v>1</v>
          </cell>
          <cell r="G56">
            <v>3360000</v>
          </cell>
        </row>
        <row r="57">
          <cell r="C57" t="str">
            <v>Electrical Control Panel @</v>
          </cell>
          <cell r="E57">
            <v>0.2</v>
          </cell>
          <cell r="G57">
            <v>672000</v>
          </cell>
        </row>
        <row r="58">
          <cell r="C58" t="str">
            <v>Gensets</v>
          </cell>
          <cell r="D58">
            <v>5500</v>
          </cell>
          <cell r="E58">
            <v>350</v>
          </cell>
          <cell r="F58">
            <v>1</v>
          </cell>
          <cell r="G58">
            <v>1925000</v>
          </cell>
        </row>
        <row r="59">
          <cell r="C59" t="str">
            <v>Land Cost</v>
          </cell>
          <cell r="D59">
            <v>520000</v>
          </cell>
          <cell r="E59">
            <v>13.343217197924389</v>
          </cell>
          <cell r="F59">
            <v>1</v>
          </cell>
          <cell r="G59">
            <v>6938472.942920682</v>
          </cell>
        </row>
        <row r="60">
          <cell r="C60" t="str">
            <v>Sub Total</v>
          </cell>
          <cell r="G60">
            <v>31445472.942920681</v>
          </cell>
        </row>
        <row r="62">
          <cell r="C62" t="str">
            <v>Total Cost of Rising Main in Rs. Lacs</v>
          </cell>
          <cell r="G62">
            <v>968.50039542920695</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ap"/>
      <sheetName val="TS-TC"/>
      <sheetName val="Rate Analysis"/>
      <sheetName val="DB@Acess"/>
      <sheetName val="Civil"/>
      <sheetName val="대비표"/>
      <sheetName val="Inputs"/>
      <sheetName val="PV FDN"/>
      <sheetName val="E1"/>
      <sheetName val="Rate_Analysis4"/>
      <sheetName val="Rate_Analysis2"/>
      <sheetName val="Rate_Analysis1"/>
      <sheetName val="Rate_Analysis"/>
      <sheetName val="Rate_Analysis3"/>
      <sheetName val="Validation"/>
      <sheetName val="BLK2"/>
      <sheetName val="BLK3"/>
      <sheetName val="E &amp; R"/>
      <sheetName val="INPUT SHEET"/>
      <sheetName val="radar"/>
      <sheetName val="UG"/>
      <sheetName val="P-Ins &amp; Bonds"/>
      <sheetName val="L2 Schedule"/>
      <sheetName val="Resourc - Material"/>
      <sheetName val="Inputs &amp; Summary Output"/>
      <sheetName val="Rising Main"/>
      <sheetName val="A.O.R."/>
      <sheetName val="MPR_PA_1"/>
      <sheetName val="發包單價差-車站組鋼筋"/>
      <sheetName val="Plant &amp;  Machinery"/>
      <sheetName val="COLUMN"/>
      <sheetName val="Work"/>
      <sheetName val="Mat_issue1"/>
      <sheetName val="Mat_issue10"/>
      <sheetName val="Mat_issue11"/>
      <sheetName val="Mat_issue12"/>
      <sheetName val="Mat_issue13"/>
      <sheetName val="Mat_issue14"/>
      <sheetName val="Mat_issue15"/>
      <sheetName val="Mat_issue16"/>
      <sheetName val="Mat_issue17"/>
      <sheetName val="Mat_issue18"/>
      <sheetName val="Mat_issue19"/>
      <sheetName val="Mat_issue2"/>
      <sheetName val="Mat_issue20"/>
      <sheetName val="Mat_issue21"/>
      <sheetName val="Mat_issue22"/>
      <sheetName val="Mat_issue23"/>
      <sheetName val="Mat_issue24"/>
      <sheetName val="Mat_issue25"/>
      <sheetName val="Mat_issue26"/>
      <sheetName val="Mat_issue27"/>
      <sheetName val="Mat_issue28"/>
      <sheetName val="Mat_issue29"/>
      <sheetName val="Mat_issue3"/>
      <sheetName val="Mat_issue30"/>
      <sheetName val="Mat_issue4"/>
      <sheetName val="Mat_issue5"/>
      <sheetName val="Mat_issue6"/>
      <sheetName val="Mat_issue7"/>
      <sheetName val="Mat_issue8"/>
      <sheetName val="Mat_issue9"/>
      <sheetName val="List"/>
      <sheetName val="procurement"/>
      <sheetName val="COVER"/>
      <sheetName val="TOP SHEET"/>
      <sheetName val="JCR Top - Direct"/>
      <sheetName val="OVERHEADS"/>
      <sheetName val="APPORTIONING"/>
      <sheetName val="Crusher Costing"/>
      <sheetName val="BASIC DATA of Material"/>
      <sheetName val="Cost of material"/>
      <sheetName val="Req of Material"/>
      <sheetName val="Crusher"/>
      <sheetName val="MIX COMPOSITION"/>
      <sheetName val="SUMMARY PLANT COST"/>
      <sheetName val="ETC Plant Cost"/>
      <sheetName val="SITE CLEARANCE"/>
      <sheetName val="Earthwork"/>
      <sheetName val="Subbase"/>
      <sheetName val="PAVEMENT"/>
      <sheetName val="Culvert"/>
      <sheetName val="Concrete"/>
      <sheetName val="TRAFFIC APPURENTANCE"/>
      <sheetName val="CD &amp; Bridges"/>
      <sheetName val="BRIDGE CONCRETE"/>
      <sheetName val="ETC -Escalation"/>
      <sheetName val="SC item esc"/>
      <sheetName val="SC DIESEL ESCALATION"/>
      <sheetName val="Working Capital"/>
      <sheetName val="CAPITAL CHARGE"/>
      <sheetName val="IPS"/>
      <sheetName val="PC PIVOT- do not fiddle with"/>
      <sheetName val="TAX"/>
      <sheetName val="ABSTRACT BOQ"/>
      <sheetName val="IDC - OVERHEADS - SUMMARY"/>
      <sheetName val="common overheads"/>
      <sheetName val="OF - BACK"/>
      <sheetName val="IDC - OVERHEADS"/>
      <sheetName val="TOP_SHEET"/>
      <sheetName val="JCR_Top_-_Direct"/>
      <sheetName val="Crusher_Costing"/>
      <sheetName val="BASIC_DATA_of_Material"/>
      <sheetName val="Cost_of_material"/>
      <sheetName val="Req_of_Material"/>
      <sheetName val="MIX_COMPOSITION"/>
      <sheetName val="SUMMARY_PLANT_COST"/>
      <sheetName val="ETC_Plant_Cost"/>
      <sheetName val="SITE_CLEARANCE"/>
      <sheetName val="TRAFFIC_APPURENTANCE"/>
      <sheetName val="CD_&amp;_Bridges"/>
      <sheetName val="BRIDGE_CONCRETE"/>
      <sheetName val="ETC_-Escalation"/>
      <sheetName val="SC_item_esc"/>
      <sheetName val="SC_DIESEL_ESCALATION"/>
      <sheetName val="Working_Capital"/>
      <sheetName val="CAPITAL_CHARGE"/>
      <sheetName val="PC_PIVOT-_do_not_fiddle_with"/>
      <sheetName val="ABSTRACT_BOQ"/>
      <sheetName val="IDC_-_OVERHEADS_-_SUMMARY"/>
      <sheetName val="common_overheads"/>
      <sheetName val="OF_-_BACK"/>
      <sheetName val="IDC_-_OVERHEADS"/>
      <sheetName val="M+MC"/>
      <sheetName val="bar ben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pean CVs"/>
      <sheetName val="Tel"/>
      <sheetName val="FU"/>
      <sheetName val="SC-IMP"/>
      <sheetName val="JK-SC"/>
      <sheetName val="-IMP"/>
      <sheetName val="SC-later-ltr"/>
      <sheetName val="Dly"/>
      <sheetName val="SC(Lt-1)"/>
      <sheetName val="shrt"/>
      <sheetName val="SHJ"/>
      <sheetName val="Dubai Office"/>
      <sheetName val="Emp (add all fields in future )"/>
      <sheetName val="Emp-ltrs"/>
      <sheetName val="UAE-RET"/>
      <sheetName val="PDO"/>
      <sheetName val="PDO-Omanis"/>
      <sheetName val="PDO-Dubai personnel"/>
      <sheetName val="PDO-RET"/>
      <sheetName val="LNG"/>
      <sheetName val="A L L "/>
      <sheetName val="Malaysia"/>
      <sheetName val="Malaysia incl. RET"/>
      <sheetName val="Qatar"/>
      <sheetName val="Qatar-RET"/>
      <sheetName val="Info"/>
      <sheetName val="Emp-DXB"/>
      <sheetName val="Emp-Kuwait"/>
      <sheetName val="filing"/>
      <sheetName val="Info-old"/>
      <sheetName val="Proce-new"/>
      <sheetName val="Comp.file names"/>
      <sheetName val="Filing-Lst"/>
      <sheetName val="Sr.Nos."/>
      <sheetName val="Mang"/>
      <sheetName val="Acitivity"/>
      <sheetName val="Pesons visited"/>
      <sheetName val="FU's travel"/>
      <sheetName val="Vehicle nos."/>
      <sheetName val="BADGER "/>
      <sheetName val="selected E-Mail addresses"/>
      <sheetName val="E-Mail Address List"/>
      <sheetName val="Black listed"/>
      <sheetName val="Sheet1"/>
      <sheetName val="Other CVs"/>
      <sheetName val="3m L-ahead Qty Format Modfd"/>
      <sheetName val="Rising Main"/>
      <sheetName val="A1 Thru A11- LUMP SUM CONSTR"/>
      <sheetName val="380KV G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refreshError="1"/>
      <sheetData sheetId="47" refreshError="1"/>
      <sheetData sheetId="48"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B"/>
      <sheetName val="dummy"/>
      <sheetName val="Sales"/>
      <sheetName val="GM"/>
      <sheetName val="Outstandings"/>
      <sheetName val="Issues"/>
      <sheetName val="Cul_detail"/>
      <sheetName val="PROG_DATA"/>
      <sheetName val="CFL-KIM"/>
      <sheetName val="Leg 1-1"/>
      <sheetName val="purpose&amp;input"/>
      <sheetName val="Data sheet"/>
      <sheetName val="Leg_1-1"/>
      <sheetName val="Data_sheet"/>
      <sheetName val="Tower Schedule"/>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ow r="2">
          <cell r="A2" t="str">
            <v>DCBC1038</v>
          </cell>
        </row>
      </sheetData>
      <sheetData sheetId="1">
        <row r="2">
          <cell r="A2" t="str">
            <v>DCBC1038</v>
          </cell>
        </row>
        <row r="51">
          <cell r="A51" t="str">
            <v>DCAR237B</v>
          </cell>
          <cell r="B51" t="str">
            <v>DDA  HOUSING (ITEM RATE)</v>
          </cell>
          <cell r="C51">
            <v>0</v>
          </cell>
          <cell r="D51">
            <v>0</v>
          </cell>
          <cell r="E51">
            <v>0</v>
          </cell>
          <cell r="F51">
            <v>0</v>
          </cell>
          <cell r="G51">
            <v>0</v>
          </cell>
        </row>
        <row r="52">
          <cell r="A52" t="str">
            <v>DCBC3200</v>
          </cell>
          <cell r="B52" t="str">
            <v>LOADING &amp; DESPATCH BLDG FOR HERO CYCLES AT LUDHIAN</v>
          </cell>
          <cell r="C52">
            <v>5.7</v>
          </cell>
          <cell r="D52">
            <v>0</v>
          </cell>
          <cell r="E52">
            <v>569.74</v>
          </cell>
          <cell r="F52">
            <v>48.1</v>
          </cell>
          <cell r="G52">
            <v>-10.71</v>
          </cell>
        </row>
        <row r="53">
          <cell r="A53" t="str">
            <v>DCBC3435</v>
          </cell>
          <cell r="B53" t="str">
            <v>HERO RIM PLANT LUDHIANA</v>
          </cell>
          <cell r="C53">
            <v>62.59</v>
          </cell>
          <cell r="D53">
            <v>0</v>
          </cell>
          <cell r="E53">
            <v>703.77</v>
          </cell>
          <cell r="F53">
            <v>161.22</v>
          </cell>
          <cell r="G53">
            <v>28.9</v>
          </cell>
        </row>
        <row r="54">
          <cell r="A54" t="str">
            <v>DCBI4145</v>
          </cell>
          <cell r="B54" t="str">
            <v>HERO CYCLES TUBULAR PLANT</v>
          </cell>
          <cell r="C54">
            <v>198.59</v>
          </cell>
          <cell r="D54">
            <v>1.05</v>
          </cell>
          <cell r="E54">
            <v>540.41</v>
          </cell>
          <cell r="F54">
            <v>123.77</v>
          </cell>
          <cell r="G54">
            <v>72.569999999999993</v>
          </cell>
        </row>
        <row r="55">
          <cell r="A55" t="str">
            <v>DCBI4153</v>
          </cell>
          <cell r="B55" t="str">
            <v>HERO CYCLES AUTO RIM PLT, NICHI MANGLI LUDHIANA</v>
          </cell>
          <cell r="C55">
            <v>110.81</v>
          </cell>
          <cell r="D55">
            <v>0</v>
          </cell>
          <cell r="E55">
            <v>542.63</v>
          </cell>
          <cell r="F55">
            <v>107.45</v>
          </cell>
          <cell r="G55">
            <v>35.22</v>
          </cell>
        </row>
        <row r="56">
          <cell r="A56" t="str">
            <v>DCBO187B</v>
          </cell>
          <cell r="B56" t="str">
            <v>DDA TURNKEY PROJECT- BAKKARWALA, NEW DELHI</v>
          </cell>
          <cell r="C56">
            <v>0</v>
          </cell>
          <cell r="D56">
            <v>0</v>
          </cell>
          <cell r="E56">
            <v>0</v>
          </cell>
          <cell r="F56">
            <v>0</v>
          </cell>
          <cell r="G56">
            <v>0</v>
          </cell>
        </row>
        <row r="57">
          <cell r="A57" t="str">
            <v>DCBX1111</v>
          </cell>
          <cell r="B57" t="str">
            <v>SHIS Common Job</v>
          </cell>
          <cell r="C57">
            <v>0</v>
          </cell>
          <cell r="D57">
            <v>0.01</v>
          </cell>
          <cell r="E57">
            <v>0</v>
          </cell>
          <cell r="F57">
            <v>0</v>
          </cell>
          <cell r="G57">
            <v>0</v>
          </cell>
        </row>
        <row r="58">
          <cell r="A58" t="str">
            <v>DCBX9999</v>
          </cell>
          <cell r="B58" t="str">
            <v>COMMON EXP. CODE</v>
          </cell>
          <cell r="C58">
            <v>0</v>
          </cell>
          <cell r="D58">
            <v>0</v>
          </cell>
          <cell r="E58">
            <v>0</v>
          </cell>
          <cell r="F58">
            <v>0</v>
          </cell>
          <cell r="G58">
            <v>0</v>
          </cell>
        </row>
        <row r="59">
          <cell r="A59" t="str">
            <v>DCGO9997</v>
          </cell>
          <cell r="B59" t="str">
            <v>closed job</v>
          </cell>
          <cell r="C59">
            <v>0</v>
          </cell>
          <cell r="D59">
            <v>0.01</v>
          </cell>
          <cell r="E59">
            <v>145.77000000000001</v>
          </cell>
          <cell r="F59">
            <v>-181.39</v>
          </cell>
          <cell r="G59">
            <v>-98</v>
          </cell>
        </row>
        <row r="60">
          <cell r="A60" t="str">
            <v>DCHG182B</v>
          </cell>
          <cell r="B60" t="str">
            <v>DDA,VASANT KUNJ</v>
          </cell>
          <cell r="C60">
            <v>0</v>
          </cell>
          <cell r="D60">
            <v>0</v>
          </cell>
          <cell r="E60">
            <v>0</v>
          </cell>
          <cell r="F60">
            <v>0</v>
          </cell>
          <cell r="G60">
            <v>0</v>
          </cell>
        </row>
        <row r="61">
          <cell r="A61" t="str">
            <v>DCHG238B</v>
          </cell>
          <cell r="B61" t="str">
            <v>DDA  HOUSING (ITEM RATE)</v>
          </cell>
          <cell r="C61">
            <v>0</v>
          </cell>
          <cell r="D61">
            <v>0</v>
          </cell>
          <cell r="E61">
            <v>0</v>
          </cell>
          <cell r="F61">
            <v>0</v>
          </cell>
          <cell r="G61">
            <v>0</v>
          </cell>
        </row>
        <row r="62">
          <cell r="A62" t="str">
            <v>DCHG4294</v>
          </cell>
          <cell r="B62" t="str">
            <v>CONSTRUCTION OF MEGA HOUSING PROJECT FOR DDA</v>
          </cell>
          <cell r="C62">
            <v>1164.3599999999999</v>
          </cell>
          <cell r="D62">
            <v>2616.4499999999998</v>
          </cell>
          <cell r="E62">
            <v>1638.33</v>
          </cell>
          <cell r="F62">
            <v>0</v>
          </cell>
          <cell r="G62">
            <v>0</v>
          </cell>
        </row>
        <row r="63">
          <cell r="A63" t="str">
            <v>DCHG4618</v>
          </cell>
          <cell r="B63" t="str">
            <v>HOUSING/VASANT KUNJ</v>
          </cell>
          <cell r="C63">
            <v>269.37</v>
          </cell>
          <cell r="D63">
            <v>3487.55</v>
          </cell>
          <cell r="E63">
            <v>272.02999999999997</v>
          </cell>
          <cell r="F63">
            <v>0</v>
          </cell>
          <cell r="G63">
            <v>0</v>
          </cell>
        </row>
        <row r="64">
          <cell r="A64" t="str">
            <v>DCHG4642</v>
          </cell>
          <cell r="B64" t="str">
            <v>LIG HOUSES AT BAKKARWALA POCKET-C</v>
          </cell>
          <cell r="C64">
            <v>211.49</v>
          </cell>
          <cell r="D64">
            <v>4155.24</v>
          </cell>
          <cell r="E64">
            <v>211.49</v>
          </cell>
          <cell r="F64">
            <v>0</v>
          </cell>
          <cell r="G64">
            <v>0</v>
          </cell>
        </row>
        <row r="65">
          <cell r="A65" t="str">
            <v>DCIC2811</v>
          </cell>
          <cell r="B65" t="str">
            <v>ITC BALANCE CIVIL WORKS AT SAHARANPUR - ITC FACTOR</v>
          </cell>
          <cell r="C65">
            <v>0</v>
          </cell>
          <cell r="D65">
            <v>0</v>
          </cell>
          <cell r="E65">
            <v>0</v>
          </cell>
          <cell r="F65">
            <v>0</v>
          </cell>
          <cell r="G65">
            <v>0</v>
          </cell>
        </row>
        <row r="66">
          <cell r="A66" t="str">
            <v>DCII1028</v>
          </cell>
          <cell r="B66" t="str">
            <v>USHA INDIA FACTORY BUILDING</v>
          </cell>
          <cell r="C66">
            <v>0</v>
          </cell>
          <cell r="D66">
            <v>0</v>
          </cell>
          <cell r="E66">
            <v>404.4</v>
          </cell>
          <cell r="F66">
            <v>9.2100000000000009</v>
          </cell>
          <cell r="G66">
            <v>-50.49</v>
          </cell>
        </row>
        <row r="67">
          <cell r="A67" t="str">
            <v>DCII188B</v>
          </cell>
          <cell r="B67" t="str">
            <v>HERO CYCLES EXPANSION, LUDHIYANA</v>
          </cell>
          <cell r="C67">
            <v>0</v>
          </cell>
          <cell r="D67">
            <v>0</v>
          </cell>
          <cell r="E67">
            <v>0</v>
          </cell>
          <cell r="F67">
            <v>0</v>
          </cell>
          <cell r="G67">
            <v>0</v>
          </cell>
        </row>
        <row r="68">
          <cell r="A68" t="str">
            <v>DCII2512</v>
          </cell>
          <cell r="B68" t="str">
            <v>MICO BUILDING-JAIPUR</v>
          </cell>
          <cell r="C68">
            <v>0</v>
          </cell>
          <cell r="D68">
            <v>0</v>
          </cell>
          <cell r="E68">
            <v>0</v>
          </cell>
          <cell r="F68">
            <v>0</v>
          </cell>
          <cell r="G68">
            <v>0</v>
          </cell>
        </row>
        <row r="69">
          <cell r="A69" t="str">
            <v>DCII2615</v>
          </cell>
          <cell r="B69" t="str">
            <v>CS WORKS FOR TECU</v>
          </cell>
          <cell r="C69">
            <v>0</v>
          </cell>
          <cell r="D69">
            <v>0</v>
          </cell>
          <cell r="E69">
            <v>1143.51</v>
          </cell>
          <cell r="F69">
            <v>268.04000000000002</v>
          </cell>
          <cell r="G69">
            <v>-0.44</v>
          </cell>
        </row>
        <row r="70">
          <cell r="A70" t="str">
            <v>DCII3187</v>
          </cell>
          <cell r="B70" t="str">
            <v>ERECT OF M/C SHOP NO</v>
          </cell>
          <cell r="C70">
            <v>0</v>
          </cell>
          <cell r="D70">
            <v>0</v>
          </cell>
          <cell r="E70">
            <v>0</v>
          </cell>
          <cell r="F70">
            <v>0</v>
          </cell>
          <cell r="G70">
            <v>0</v>
          </cell>
        </row>
        <row r="71">
          <cell r="A71" t="str">
            <v>DCII3225</v>
          </cell>
          <cell r="B71" t="str">
            <v>FACTORY BLDG AT NOIDA FOR MOSER BAER (I) LTD.</v>
          </cell>
          <cell r="C71">
            <v>16.3</v>
          </cell>
          <cell r="D71">
            <v>0</v>
          </cell>
          <cell r="E71">
            <v>1657.07</v>
          </cell>
          <cell r="F71">
            <v>514</v>
          </cell>
          <cell r="G71">
            <v>15.87</v>
          </cell>
        </row>
        <row r="72">
          <cell r="A72" t="str">
            <v>DCII4523</v>
          </cell>
          <cell r="B72" t="str">
            <v>HERO NEW CYCLE PLANT AT LUDHIYANA</v>
          </cell>
          <cell r="C72">
            <v>420.28</v>
          </cell>
          <cell r="D72">
            <v>0</v>
          </cell>
          <cell r="E72">
            <v>1125.2</v>
          </cell>
          <cell r="F72">
            <v>300.33999999999997</v>
          </cell>
          <cell r="G72">
            <v>167.73</v>
          </cell>
        </row>
        <row r="73">
          <cell r="A73" t="str">
            <v>DCIT1087</v>
          </cell>
          <cell r="B73" t="str">
            <v>SPINNING PLANT INDO</v>
          </cell>
          <cell r="C73">
            <v>0</v>
          </cell>
          <cell r="D73">
            <v>0</v>
          </cell>
          <cell r="E73">
            <v>1748.85</v>
          </cell>
          <cell r="F73">
            <v>193.57</v>
          </cell>
          <cell r="G73">
            <v>-147</v>
          </cell>
        </row>
        <row r="74">
          <cell r="A74" t="str">
            <v>DJHG4958</v>
          </cell>
          <cell r="B74" t="str">
            <v>Sahara Grace Gurgaon</v>
          </cell>
          <cell r="C74">
            <v>0.1</v>
          </cell>
          <cell r="D74">
            <v>5000</v>
          </cell>
          <cell r="E74">
            <v>0.1</v>
          </cell>
          <cell r="F74">
            <v>0</v>
          </cell>
          <cell r="G74">
            <v>0</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f"/>
      <sheetName val="BB"/>
      <sheetName val="HOSTEL2"/>
      <sheetName val="fff"/>
      <sheetName val="SO"/>
      <sheetName val="cd"/>
      <sheetName val="cdd"/>
      <sheetName val="Sheet1"/>
      <sheetName val="Estimate"/>
      <sheetName val="Schedule No.1"/>
      <sheetName val="jindal_Final"/>
    </sheetNames>
    <sheetDataSet>
      <sheetData sheetId="0">
        <row r="27">
          <cell r="E27">
            <v>0.15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_01Br6_8"/>
      <sheetName val="Malaysia incl. RET"/>
      <sheetName val="Int(Ho con &amp; LH)"/>
    </sheetNames>
    <sheetDataSet>
      <sheetData sheetId="0"/>
      <sheetData sheetId="1" refreshError="1"/>
      <sheetData sheetId="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S1BOQ"/>
      <sheetName val="PO NOS"/>
      <sheetName val="Cor_01Br6_8"/>
      <sheetName val="Code"/>
      <sheetName val="SC Cost FEB 03"/>
      <sheetName val="2 Pile capacity Calculations"/>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grid"/>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s>
    <sheetDataSet>
      <sheetData sheetId="0" refreshError="1"/>
      <sheetData sheetId="1" refreshError="1"/>
      <sheetData sheetId="2" refreshError="1">
        <row r="2">
          <cell r="A2">
            <v>1</v>
          </cell>
        </row>
        <row r="4">
          <cell r="E4">
            <v>4</v>
          </cell>
          <cell r="F4">
            <v>28</v>
          </cell>
        </row>
        <row r="5">
          <cell r="E5">
            <v>5</v>
          </cell>
          <cell r="F5">
            <v>28.33</v>
          </cell>
        </row>
        <row r="6">
          <cell r="E6">
            <v>6</v>
          </cell>
          <cell r="F6">
            <v>28.67</v>
          </cell>
        </row>
        <row r="7">
          <cell r="E7">
            <v>7</v>
          </cell>
          <cell r="F7">
            <v>29</v>
          </cell>
        </row>
        <row r="8">
          <cell r="E8">
            <v>8</v>
          </cell>
          <cell r="F8">
            <v>29.33</v>
          </cell>
        </row>
        <row r="9">
          <cell r="E9">
            <v>9</v>
          </cell>
          <cell r="F9">
            <v>29.67</v>
          </cell>
        </row>
        <row r="10">
          <cell r="E10">
            <v>10</v>
          </cell>
          <cell r="F10">
            <v>30</v>
          </cell>
        </row>
        <row r="11">
          <cell r="E11">
            <v>11</v>
          </cell>
          <cell r="F11">
            <v>30.33</v>
          </cell>
        </row>
        <row r="12">
          <cell r="E12">
            <v>12</v>
          </cell>
          <cell r="F12">
            <v>30.67</v>
          </cell>
        </row>
        <row r="13">
          <cell r="E13">
            <v>13</v>
          </cell>
          <cell r="F13">
            <v>31</v>
          </cell>
        </row>
        <row r="14">
          <cell r="E14">
            <v>14</v>
          </cell>
          <cell r="F14">
            <v>31.33</v>
          </cell>
        </row>
        <row r="15">
          <cell r="E15">
            <v>15</v>
          </cell>
          <cell r="F15">
            <v>31.67</v>
          </cell>
        </row>
        <row r="16">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Top sheet_Complete"/>
      <sheetName val="Top Sheet"/>
      <sheetName val="Abstract_DC"/>
      <sheetName val="EB Charges"/>
      <sheetName val="Major Quantities Complete"/>
      <sheetName val="Major Quantities_Jetty"/>
      <sheetName val="Misc Works"/>
      <sheetName val="Jetty Works"/>
      <sheetName val="Approach Trussel"/>
      <sheetName val="BPCL Jetty"/>
      <sheetName val="Approach_BPCL"/>
      <sheetName val="Sheet4"/>
      <sheetName val="RA"/>
      <sheetName val="RA_Jetty "/>
      <sheetName val="Batching&amp;Pil POL"/>
      <sheetName val="PB"/>
      <sheetName val="Total reclamation fil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7">
          <cell r="P27">
            <v>325</v>
          </cell>
        </row>
      </sheetData>
      <sheetData sheetId="14" refreshError="1"/>
      <sheetData sheetId="15" refreshError="1"/>
      <sheetData sheetId="16" refreshError="1"/>
      <sheetData sheetId="17" refreshError="1"/>
      <sheetData sheetId="1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지급자재"/>
      <sheetName val="Intro"/>
      <sheetName val="Cul_detail"/>
      <sheetName val="S2groupcode"/>
      <sheetName val="Index"/>
      <sheetName val="FORM-W3"/>
      <sheetName val="TABLES"/>
      <sheetName val="SUMMARY"/>
      <sheetName val="R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Gen. Summ"/>
      <sheetName val="SUMM "/>
      <sheetName val="Sheet2"/>
      <sheetName val="Sanitary BOQ"/>
      <sheetName val="Civil BOQ"/>
      <sheetName val="Major qty"/>
      <sheetName val="CIVIL"/>
      <sheetName val="RA"/>
      <sheetName val="CIVIL_2"/>
      <sheetName val="RA_2"/>
      <sheetName val="Wood Work"/>
      <sheetName val="Inputs"/>
      <sheetName val="Sheet1"/>
      <sheetName val="WORKING"/>
      <sheetName val="General Analysis"/>
      <sheetName val="IBMS-Sum"/>
      <sheetName val="IBMS Boq"/>
      <sheetName val="Lift"/>
      <sheetName val="HVAC"/>
      <sheetName val="External Facade"/>
      <sheetName val="EB Charges"/>
      <sheetName val="Manpower"/>
      <sheetName val="Finance"/>
      <sheetName val="HVAC_R"/>
      <sheetName val="BMS_R"/>
      <sheetName val="Ele.Sum"/>
      <sheetName val="COPY"/>
      <sheetName val="FPS-Sum"/>
      <sheetName val="co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D2">
            <v>236</v>
          </cell>
        </row>
        <row r="20">
          <cell r="D20">
            <v>375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LoadCapa"/>
      <sheetName val="loadcal"/>
      <sheetName val="REINF"/>
      <sheetName val="REINF(REV)"/>
      <sheetName val="PileLoad"/>
      <sheetName val="lltrans"/>
      <sheetName val="llong."/>
      <sheetName val="llong.R5"/>
      <sheetName val="lltransR5"/>
      <sheetName val="Horizontal forces"/>
      <sheetName val="structpile"/>
      <sheetName val="irccoeff"/>
      <sheetName val="PileLoad (2)"/>
      <sheetName val="doq"/>
      <sheetName val="DETAILED  BOQ"/>
      <sheetName val="Civil &amp; design"/>
    </sheetNames>
    <sheetDataSet>
      <sheetData sheetId="0"/>
      <sheetData sheetId="1">
        <row r="110">
          <cell r="L110">
            <v>15.95</v>
          </cell>
        </row>
        <row r="124">
          <cell r="L124">
            <v>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st Revenue"/>
      <sheetName val="DPR_TA419"/>
      <sheetName val="Detailed Survey"/>
      <sheetName val="FDN"/>
      <sheetName val="EREC"/>
      <sheetName val="TOWER SUPPLY"/>
      <sheetName val="RATE"/>
      <sheetName val="ERT"/>
      <sheetName val="Tack Welding"/>
      <sheetName val="Ins Hosting"/>
      <sheetName val="Stringing"/>
      <sheetName val="Soil Inv"/>
      <sheetName val="L2"/>
      <sheetName val="Supply Status"/>
      <sheetName val="ROW"/>
      <sheetName val="Visual Chart"/>
      <sheetName val="Tower Schedule"/>
      <sheetName val="dont change"/>
      <sheetName val="PGCIL"/>
      <sheetName val="Sheet1"/>
      <sheetName val=" "/>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july-I"/>
      <sheetName val="CFL-KIM"/>
      <sheetName val="FdN"/>
      <sheetName val="Tower"/>
      <sheetName val="FDn Wet"/>
      <sheetName val="FORM7"/>
      <sheetName val="dummy"/>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As per PCA"/>
      <sheetName val="Sch-3"/>
      <sheetName val="dBase"/>
      <sheetName val="july-I"/>
      <sheetName val="Report"/>
      <sheetName val="Data_Sheet1"/>
      <sheetName val="Print_Sheet1"/>
      <sheetName val="UNIT_WT_MASTER1"/>
      <sheetName val="As_per_PCA1"/>
      <sheetName val="Data_Sheet"/>
      <sheetName val="Print_Sheet"/>
      <sheetName val="UNIT_WT_MASTER"/>
      <sheetName val="As_per_PCA"/>
      <sheetName val="Format - 4"/>
      <sheetName val="Data_Sheet2"/>
      <sheetName val="Print_Sheet2"/>
      <sheetName val="UNIT_WT_MASTER2"/>
      <sheetName val="As_per_PCA2"/>
      <sheetName val="Transfer"/>
      <sheetName val="cal"/>
      <sheetName val="SITE OVERHEADS"/>
      <sheetName val="SUMMARY"/>
      <sheetName val="main"/>
      <sheetName val="SE800"/>
      <sheetName val="1641"/>
      <sheetName val="LANGUAGE"/>
      <sheetName val="direct cost shed a-2 "/>
      <sheetName val="sc cost feb 03"/>
      <sheetName val="TABLES"/>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efreshError="1"/>
      <sheetData sheetId="18">
        <row r="2">
          <cell r="A2" t="str">
            <v>Month &amp; Year</v>
          </cell>
        </row>
      </sheetData>
      <sheetData sheetId="19">
        <row r="2">
          <cell r="A2" t="str">
            <v>Month &amp; Year</v>
          </cell>
        </row>
      </sheetData>
      <sheetData sheetId="20">
        <row r="2">
          <cell r="A2" t="str">
            <v>Month &amp; Year</v>
          </cell>
        </row>
      </sheetData>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row r="21">
          <cell r="D21">
            <v>26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Loads"/>
      <sheetName val="lc 11"/>
      <sheetName val="lc 12"/>
      <sheetName val="lc 13"/>
      <sheetName val="lc 14"/>
      <sheetName val="lc 21"/>
      <sheetName val="lc 22"/>
      <sheetName val="lc 23"/>
      <sheetName val="lc 24"/>
      <sheetName val="lc 25"/>
      <sheetName val="lc 26"/>
      <sheetName val="lc 31"/>
      <sheetName val="lc 32"/>
      <sheetName val="lc 34"/>
      <sheetName val="lc 41"/>
      <sheetName val="lc 42"/>
      <sheetName val="lc 51"/>
      <sheetName val="lc 52"/>
      <sheetName val="lc 53"/>
      <sheetName val="lc 54"/>
      <sheetName val="Page 1 - General-194"/>
      <sheetName val="Page 2 - Specific-194"/>
      <sheetName val="General input"/>
      <sheetName val="doq-10"/>
    </sheetNames>
    <sheetDataSet>
      <sheetData sheetId="0" refreshError="1"/>
      <sheetData sheetId="1" refreshError="1"/>
      <sheetData sheetId="2"/>
      <sheetData sheetId="3" refreshError="1"/>
      <sheetData sheetId="4" refreshError="1"/>
      <sheetData sheetId="5" refreshError="1"/>
      <sheetData sheetId="6">
        <row r="15">
          <cell r="V15">
            <v>21</v>
          </cell>
        </row>
        <row r="17">
          <cell r="V17">
            <v>11.19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Qty"/>
      <sheetName val="BOQ Distribution"/>
      <sheetName val="Summar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AoR Finishing"/>
      <sheetName val="sheeet7"/>
      <sheetName val="Intro"/>
      <sheetName val="MPR_PA_1"/>
      <sheetName val="AOR"/>
      <sheetName val="Measurment"/>
      <sheetName val="INTSHEET"/>
      <sheetName val="INTSHEET3"/>
      <sheetName val="A"/>
      <sheetName val="estimate"/>
    </sheetNames>
    <sheetDataSet>
      <sheetData sheetId="0" refreshError="1"/>
      <sheetData sheetId="1" refreshError="1">
        <row r="5">
          <cell r="A5" t="str">
            <v>CLEARING &amp; GRUBBING</v>
          </cell>
          <cell r="C5">
            <v>1.01</v>
          </cell>
          <cell r="D5" t="str">
            <v>HCT</v>
          </cell>
          <cell r="E5">
            <v>66</v>
          </cell>
          <cell r="F5">
            <v>26743.805</v>
          </cell>
          <cell r="G5">
            <v>1765091.1300000001</v>
          </cell>
        </row>
        <row r="6">
          <cell r="A6" t="str">
            <v>EXCAVATION</v>
          </cell>
          <cell r="C6">
            <v>2.0099999999999998</v>
          </cell>
          <cell r="D6" t="str">
            <v>CUM</v>
          </cell>
          <cell r="E6">
            <v>213000</v>
          </cell>
          <cell r="F6">
            <v>33.660000000000004</v>
          </cell>
          <cell r="G6">
            <v>7169580.0000000009</v>
          </cell>
        </row>
        <row r="7">
          <cell r="A7" t="str">
            <v>EARTHWORK IN EMBANKMENT</v>
          </cell>
          <cell r="C7" t="str">
            <v>2.02 + 2.03</v>
          </cell>
          <cell r="D7" t="str">
            <v>CUM</v>
          </cell>
          <cell r="E7">
            <v>523700</v>
          </cell>
          <cell r="F7">
            <v>111.99450353255681</v>
          </cell>
          <cell r="G7">
            <v>58651521.5</v>
          </cell>
        </row>
        <row r="8">
          <cell r="A8" t="str">
            <v>EARTHWORK IN SUBGRADE</v>
          </cell>
          <cell r="C8">
            <v>2.04</v>
          </cell>
          <cell r="D8" t="str">
            <v>CUM</v>
          </cell>
          <cell r="E8">
            <v>270000</v>
          </cell>
          <cell r="F8">
            <v>159.88500000000002</v>
          </cell>
          <cell r="G8">
            <v>43168950.000000007</v>
          </cell>
        </row>
        <row r="9">
          <cell r="A9" t="str">
            <v>MEDIAN FILLING</v>
          </cell>
          <cell r="C9">
            <v>2.06</v>
          </cell>
          <cell r="D9" t="str">
            <v>CUM</v>
          </cell>
          <cell r="E9">
            <v>52300</v>
          </cell>
          <cell r="F9">
            <v>142.12</v>
          </cell>
          <cell r="G9">
            <v>7432876</v>
          </cell>
        </row>
        <row r="10">
          <cell r="A10" t="str">
            <v>GRANULAR SUB BASE COURSE</v>
          </cell>
          <cell r="C10">
            <v>3.01</v>
          </cell>
          <cell r="D10" t="str">
            <v>CUM</v>
          </cell>
          <cell r="E10">
            <v>101795</v>
          </cell>
          <cell r="F10">
            <v>1509.0900000000001</v>
          </cell>
          <cell r="G10">
            <v>153617816.55000001</v>
          </cell>
        </row>
        <row r="11">
          <cell r="A11" t="str">
            <v>WET MIX MACADAM</v>
          </cell>
          <cell r="C11">
            <v>3.02</v>
          </cell>
          <cell r="D11" t="str">
            <v>CUM</v>
          </cell>
          <cell r="E11">
            <v>35731</v>
          </cell>
          <cell r="F11">
            <v>1608.2</v>
          </cell>
          <cell r="G11">
            <v>57462594.200000003</v>
          </cell>
        </row>
        <row r="12">
          <cell r="A12" t="str">
            <v>PROFILE CORRECTIVE COURSE</v>
          </cell>
          <cell r="C12">
            <v>4.03</v>
          </cell>
          <cell r="D12" t="str">
            <v>CUM</v>
          </cell>
          <cell r="E12">
            <v>5219</v>
          </cell>
          <cell r="F12">
            <v>3938.22</v>
          </cell>
          <cell r="G12">
            <v>20553570.18</v>
          </cell>
        </row>
        <row r="13">
          <cell r="A13" t="str">
            <v>DENSE BITUMINOUS MACADAM</v>
          </cell>
          <cell r="C13">
            <v>4.04</v>
          </cell>
          <cell r="D13" t="str">
            <v>CUM</v>
          </cell>
          <cell r="E13">
            <v>36043</v>
          </cell>
          <cell r="F13">
            <v>4582.4350000000004</v>
          </cell>
          <cell r="G13">
            <v>165164704.70500001</v>
          </cell>
        </row>
        <row r="14">
          <cell r="A14" t="str">
            <v>BITUMINOUS CONCRETE</v>
          </cell>
          <cell r="C14">
            <v>4.05</v>
          </cell>
          <cell r="D14" t="str">
            <v>CUM</v>
          </cell>
          <cell r="E14">
            <v>14348</v>
          </cell>
          <cell r="F14">
            <v>5437.0250000000005</v>
          </cell>
          <cell r="G14">
            <v>78010434.700000003</v>
          </cell>
        </row>
        <row r="15">
          <cell r="A15" t="str">
            <v>BITUMENOUS MACADAM</v>
          </cell>
          <cell r="C15">
            <v>4.0599999999999996</v>
          </cell>
          <cell r="D15" t="str">
            <v>CUM</v>
          </cell>
          <cell r="E15">
            <v>23271</v>
          </cell>
          <cell r="F15">
            <v>3938.2200000000003</v>
          </cell>
          <cell r="G15">
            <v>91646317.620000005</v>
          </cell>
        </row>
        <row r="16">
          <cell r="A16" t="str">
            <v>SEMI DENSE BITUMENOUS COURSE</v>
          </cell>
          <cell r="C16">
            <v>4.07</v>
          </cell>
          <cell r="D16" t="str">
            <v>CUM</v>
          </cell>
          <cell r="E16">
            <v>977</v>
          </cell>
          <cell r="F16">
            <v>4617.9650000000001</v>
          </cell>
          <cell r="G16">
            <v>4511751.8049999997</v>
          </cell>
        </row>
        <row r="17">
          <cell r="A17" t="str">
            <v>DRY LEAN CONCRETE</v>
          </cell>
          <cell r="C17">
            <v>4.09</v>
          </cell>
          <cell r="D17" t="str">
            <v>CUM</v>
          </cell>
          <cell r="E17">
            <v>48021</v>
          </cell>
          <cell r="F17">
            <v>2489.9050000000002</v>
          </cell>
          <cell r="G17">
            <v>119567728.00500001</v>
          </cell>
        </row>
        <row r="18">
          <cell r="A18" t="str">
            <v>PAVEMENT QUALITY CONCRETE</v>
          </cell>
          <cell r="C18">
            <v>4.0999999999999996</v>
          </cell>
          <cell r="D18" t="str">
            <v>CUM</v>
          </cell>
          <cell r="E18">
            <v>87024</v>
          </cell>
          <cell r="F18">
            <v>4648.8200000000006</v>
          </cell>
          <cell r="G18">
            <v>404558911.68000007</v>
          </cell>
        </row>
        <row r="19">
          <cell r="A19" t="str">
            <v>MEDIAN KERB</v>
          </cell>
          <cell r="C19">
            <v>9.09</v>
          </cell>
          <cell r="D19" t="str">
            <v>LM</v>
          </cell>
          <cell r="E19">
            <v>59364</v>
          </cell>
          <cell r="F19">
            <v>148.66500000000002</v>
          </cell>
          <cell r="G19">
            <v>8825349.0600000005</v>
          </cell>
        </row>
        <row r="20">
          <cell r="A20" t="str">
            <v>TURFING</v>
          </cell>
          <cell r="C20">
            <v>2.08</v>
          </cell>
          <cell r="D20" t="str">
            <v>SQM</v>
          </cell>
          <cell r="E20">
            <v>119000</v>
          </cell>
          <cell r="F20">
            <v>10.285</v>
          </cell>
          <cell r="G20">
            <v>1223915</v>
          </cell>
        </row>
        <row r="21">
          <cell r="A21" t="str">
            <v>DRAINAGE &amp; PROTECTION WORK</v>
          </cell>
          <cell r="C21" t="str">
            <v>Bill No. 8</v>
          </cell>
          <cell r="D21" t="str">
            <v>%</v>
          </cell>
          <cell r="E21">
            <v>1</v>
          </cell>
          <cell r="F21">
            <v>250651.02260000003</v>
          </cell>
          <cell r="G21">
            <v>25065102.260000002</v>
          </cell>
        </row>
        <row r="22">
          <cell r="A22" t="str">
            <v>ROAD MARKING</v>
          </cell>
          <cell r="C22" t="str">
            <v>Bill No. 9 - 9.09</v>
          </cell>
          <cell r="D22" t="str">
            <v>%</v>
          </cell>
          <cell r="E22">
            <v>1</v>
          </cell>
          <cell r="F22">
            <v>351216.06959999999</v>
          </cell>
          <cell r="G22">
            <v>35121606.960000001</v>
          </cell>
        </row>
        <row r="23">
          <cell r="A23" t="str">
            <v>JUNCTIONS</v>
          </cell>
          <cell r="C23" t="str">
            <v>Bill No. 10</v>
          </cell>
          <cell r="D23" t="str">
            <v>%</v>
          </cell>
          <cell r="E23">
            <v>1</v>
          </cell>
          <cell r="F23">
            <v>50391.133100000006</v>
          </cell>
          <cell r="G23">
            <v>5039113.3100000005</v>
          </cell>
        </row>
        <row r="24">
          <cell r="A24" t="str">
            <v>MISC ROAD WORKS</v>
          </cell>
          <cell r="C24" t="str">
            <v>Bill No 1+2+3+4+8+9+10-(All Above Items)</v>
          </cell>
          <cell r="D24" t="str">
            <v>%</v>
          </cell>
          <cell r="E24">
            <v>1</v>
          </cell>
          <cell r="F24">
            <v>267800.76455000159</v>
          </cell>
          <cell r="G24">
            <v>26780076.455000162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efreshError="1">
        <row r="1">
          <cell r="A1" t="str">
            <v>TA413 : 765 KV D/C Bikaner III - Neemrana II TL02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A413"/>
      <sheetName val="X-ing Status TB401_408"/>
      <sheetName val="TA-413 Fdn"/>
      <sheetName val="TA-413 Earthing"/>
      <sheetName val="TA-413 ERE"/>
      <sheetName val="Location Summary"/>
      <sheetName val="Visual Chart"/>
      <sheetName val="Visual chart Edit"/>
      <sheetName val="TB-401 Tackwelding"/>
      <sheetName val="TB-408 Tackwelding"/>
      <sheetName val="TB-401 Stringing"/>
      <sheetName val="TB-408 Stringing"/>
      <sheetName val="SUPPLY"/>
    </sheetNames>
    <sheetDataSet>
      <sheetData sheetId="0" refreshError="1"/>
      <sheetData sheetId="1" refreshError="1"/>
      <sheetData sheetId="2" refreshError="1"/>
      <sheetData sheetId="3" refreshError="1"/>
      <sheetData sheetId="4" refreshError="1"/>
      <sheetData sheetId="5" refreshError="1"/>
      <sheetData sheetId="6" refreshError="1">
        <row r="2">
          <cell r="C2" t="str">
            <v>Location</v>
          </cell>
          <cell r="D2" t="str">
            <v>Type of</v>
          </cell>
          <cell r="E2"/>
          <cell r="F2" t="str">
            <v>Span</v>
          </cell>
          <cell r="G2" t="str">
            <v>Cumm.</v>
          </cell>
          <cell r="H2" t="str">
            <v xml:space="preserve">DS Status as on </v>
          </cell>
        </row>
        <row r="3">
          <cell r="C3" t="str">
            <v>Tower No.</v>
          </cell>
          <cell r="D3" t="str">
            <v>Tower</v>
          </cell>
          <cell r="E3"/>
          <cell r="F3" t="str">
            <v>Length (m)</v>
          </cell>
          <cell r="G3" t="str">
            <v>Span (km)</v>
          </cell>
          <cell r="H3">
            <v>45517</v>
          </cell>
        </row>
        <row r="4">
          <cell r="C4" t="str">
            <v>0/0</v>
          </cell>
          <cell r="D4" t="str">
            <v>DD60+0</v>
          </cell>
          <cell r="E4"/>
          <cell r="F4"/>
          <cell r="G4">
            <v>0</v>
          </cell>
          <cell r="H4" t="str">
            <v>Approved</v>
          </cell>
        </row>
        <row r="5">
          <cell r="C5"/>
          <cell r="D5"/>
          <cell r="E5" t="str">
            <v>0/0</v>
          </cell>
          <cell r="F5">
            <v>147.18</v>
          </cell>
          <cell r="H5"/>
        </row>
        <row r="6">
          <cell r="C6" t="str">
            <v>1/0</v>
          </cell>
          <cell r="D6" t="str">
            <v>DC2+0</v>
          </cell>
          <cell r="E6"/>
          <cell r="F6"/>
          <cell r="G6">
            <v>0.1472</v>
          </cell>
          <cell r="H6" t="str">
            <v>Approved</v>
          </cell>
        </row>
        <row r="7">
          <cell r="C7"/>
          <cell r="D7"/>
          <cell r="E7" t="str">
            <v>1/0</v>
          </cell>
          <cell r="F7">
            <v>313.84800000000001</v>
          </cell>
          <cell r="G7"/>
          <cell r="H7"/>
        </row>
        <row r="8">
          <cell r="C8" t="str">
            <v>2/0</v>
          </cell>
          <cell r="D8" t="str">
            <v>DD45+0</v>
          </cell>
          <cell r="E8"/>
          <cell r="F8"/>
          <cell r="G8">
            <v>0.46100000000000002</v>
          </cell>
          <cell r="H8" t="str">
            <v>Approved</v>
          </cell>
        </row>
        <row r="9">
          <cell r="C9"/>
          <cell r="D9"/>
          <cell r="E9" t="str">
            <v>2/0</v>
          </cell>
          <cell r="F9">
            <v>311.12599999999998</v>
          </cell>
          <cell r="G9"/>
          <cell r="H9"/>
        </row>
        <row r="10">
          <cell r="C10" t="str">
            <v>3/0</v>
          </cell>
          <cell r="D10" t="str">
            <v>DB2+0</v>
          </cell>
          <cell r="E10"/>
          <cell r="F10"/>
          <cell r="G10">
            <v>0.77210000000000001</v>
          </cell>
          <cell r="H10" t="str">
            <v>Approved</v>
          </cell>
        </row>
        <row r="11">
          <cell r="C11"/>
          <cell r="D11"/>
          <cell r="E11" t="str">
            <v>3/0</v>
          </cell>
          <cell r="F11">
            <v>392.84500000000003</v>
          </cell>
          <cell r="G11"/>
          <cell r="H11"/>
        </row>
        <row r="12">
          <cell r="C12" t="str">
            <v>3/1</v>
          </cell>
          <cell r="D12" t="str">
            <v>DA+3</v>
          </cell>
          <cell r="E12"/>
          <cell r="F12"/>
          <cell r="G12">
            <v>1.1649</v>
          </cell>
          <cell r="H12" t="str">
            <v>Approved</v>
          </cell>
        </row>
        <row r="13">
          <cell r="C13"/>
          <cell r="D13"/>
          <cell r="E13" t="str">
            <v>3/1</v>
          </cell>
          <cell r="F13">
            <v>425</v>
          </cell>
          <cell r="G13"/>
          <cell r="H13"/>
        </row>
        <row r="14">
          <cell r="C14" t="str">
            <v>3/2</v>
          </cell>
          <cell r="D14" t="str">
            <v>DA+6</v>
          </cell>
          <cell r="E14"/>
          <cell r="F14"/>
          <cell r="G14">
            <v>1.5899000000000001</v>
          </cell>
          <cell r="H14" t="str">
            <v>Approved</v>
          </cell>
        </row>
        <row r="15">
          <cell r="C15"/>
          <cell r="D15"/>
          <cell r="E15" t="str">
            <v>3/2</v>
          </cell>
          <cell r="F15">
            <v>390</v>
          </cell>
          <cell r="G15"/>
          <cell r="H15"/>
        </row>
        <row r="16">
          <cell r="C16" t="str">
            <v>3/3</v>
          </cell>
          <cell r="D16" t="str">
            <v>DA+3</v>
          </cell>
          <cell r="E16"/>
          <cell r="F16"/>
          <cell r="G16">
            <v>1.9799000000000002</v>
          </cell>
          <cell r="H16" t="str">
            <v>Approved</v>
          </cell>
        </row>
        <row r="17">
          <cell r="C17"/>
          <cell r="D17"/>
          <cell r="E17" t="str">
            <v>3/3</v>
          </cell>
          <cell r="F17">
            <v>400</v>
          </cell>
          <cell r="G17"/>
          <cell r="H17"/>
        </row>
        <row r="18">
          <cell r="C18" t="str">
            <v>3/4</v>
          </cell>
          <cell r="D18" t="str">
            <v>DA+6</v>
          </cell>
          <cell r="E18"/>
          <cell r="F18"/>
          <cell r="G18">
            <v>2.3799000000000001</v>
          </cell>
          <cell r="H18" t="str">
            <v>Approved</v>
          </cell>
        </row>
        <row r="19">
          <cell r="C19"/>
          <cell r="D19"/>
          <cell r="E19" t="str">
            <v>3/4</v>
          </cell>
          <cell r="F19">
            <v>415</v>
          </cell>
          <cell r="G19"/>
          <cell r="H19"/>
        </row>
        <row r="20">
          <cell r="C20" t="str">
            <v>3/5</v>
          </cell>
          <cell r="D20" t="str">
            <v>DA+3</v>
          </cell>
          <cell r="E20"/>
          <cell r="F20"/>
          <cell r="G20">
            <v>2.7949000000000002</v>
          </cell>
          <cell r="H20" t="str">
            <v>Approved</v>
          </cell>
        </row>
        <row r="21">
          <cell r="C21"/>
          <cell r="D21"/>
          <cell r="E21" t="str">
            <v>3/5</v>
          </cell>
          <cell r="F21">
            <v>365</v>
          </cell>
          <cell r="G21"/>
          <cell r="H21"/>
        </row>
        <row r="22">
          <cell r="C22" t="str">
            <v>3/6</v>
          </cell>
          <cell r="D22" t="str">
            <v>DA+3</v>
          </cell>
          <cell r="E22"/>
          <cell r="F22"/>
          <cell r="G22">
            <v>3.1599000000000004</v>
          </cell>
          <cell r="H22" t="str">
            <v>Approved</v>
          </cell>
        </row>
        <row r="23">
          <cell r="C23"/>
          <cell r="D23"/>
          <cell r="E23" t="str">
            <v>3/6</v>
          </cell>
          <cell r="F23">
            <v>435</v>
          </cell>
          <cell r="G23"/>
          <cell r="H23"/>
        </row>
        <row r="24">
          <cell r="C24" t="str">
            <v>3/7</v>
          </cell>
          <cell r="D24" t="str">
            <v>DA+3</v>
          </cell>
          <cell r="E24"/>
          <cell r="F24"/>
          <cell r="G24">
            <v>3.5949000000000004</v>
          </cell>
          <cell r="H24" t="str">
            <v>Approved</v>
          </cell>
        </row>
        <row r="25">
          <cell r="C25"/>
          <cell r="D25"/>
          <cell r="E25" t="str">
            <v>3/7</v>
          </cell>
          <cell r="F25">
            <v>405</v>
          </cell>
          <cell r="G25"/>
          <cell r="H25"/>
        </row>
        <row r="26">
          <cell r="C26" t="str">
            <v>3/8</v>
          </cell>
          <cell r="D26" t="str">
            <v>DA+0</v>
          </cell>
          <cell r="E26"/>
          <cell r="F26"/>
          <cell r="G26">
            <v>3.9999000000000002</v>
          </cell>
          <cell r="H26" t="str">
            <v>Approved</v>
          </cell>
        </row>
        <row r="27">
          <cell r="C27"/>
          <cell r="D27"/>
          <cell r="E27" t="str">
            <v>3/8</v>
          </cell>
          <cell r="F27">
            <v>396</v>
          </cell>
          <cell r="G27"/>
          <cell r="H27"/>
        </row>
        <row r="28">
          <cell r="C28" t="str">
            <v>3/9</v>
          </cell>
          <cell r="D28" t="str">
            <v>DA+0</v>
          </cell>
          <cell r="E28"/>
          <cell r="F28"/>
          <cell r="G28">
            <v>4.3959000000000001</v>
          </cell>
          <cell r="H28" t="str">
            <v>Approved</v>
          </cell>
        </row>
        <row r="29">
          <cell r="C29"/>
          <cell r="D29"/>
          <cell r="E29" t="str">
            <v>3/9</v>
          </cell>
          <cell r="F29">
            <v>436</v>
          </cell>
          <cell r="G29"/>
          <cell r="H29"/>
        </row>
        <row r="30">
          <cell r="C30" t="str">
            <v>3/10</v>
          </cell>
          <cell r="D30" t="str">
            <v>DA+9</v>
          </cell>
          <cell r="E30"/>
          <cell r="F30"/>
          <cell r="G30">
            <v>4.8319000000000001</v>
          </cell>
          <cell r="H30" t="str">
            <v>Approved</v>
          </cell>
        </row>
        <row r="31">
          <cell r="C31"/>
          <cell r="D31"/>
          <cell r="E31" t="str">
            <v>3/10</v>
          </cell>
          <cell r="F31">
            <v>399</v>
          </cell>
          <cell r="G31"/>
          <cell r="H31"/>
        </row>
        <row r="32">
          <cell r="C32" t="str">
            <v>3/11</v>
          </cell>
          <cell r="D32" t="str">
            <v>DA+0</v>
          </cell>
          <cell r="E32"/>
          <cell r="F32"/>
          <cell r="G32">
            <v>5.2309000000000001</v>
          </cell>
          <cell r="H32" t="str">
            <v>Approved</v>
          </cell>
        </row>
        <row r="33">
          <cell r="C33"/>
          <cell r="D33"/>
          <cell r="E33" t="str">
            <v>3/11</v>
          </cell>
          <cell r="F33">
            <v>401.88299999999998</v>
          </cell>
          <cell r="G33"/>
          <cell r="H33"/>
        </row>
        <row r="34">
          <cell r="C34" t="str">
            <v>4/0</v>
          </cell>
          <cell r="D34" t="str">
            <v>DB1+9</v>
          </cell>
          <cell r="E34"/>
          <cell r="F34"/>
          <cell r="G34">
            <v>5.6328000000000005</v>
          </cell>
          <cell r="H34" t="str">
            <v>Approved</v>
          </cell>
        </row>
        <row r="35">
          <cell r="C35"/>
          <cell r="D35"/>
          <cell r="E35" t="str">
            <v>4/0</v>
          </cell>
          <cell r="F35">
            <v>415</v>
          </cell>
          <cell r="G35"/>
          <cell r="H35"/>
        </row>
        <row r="36">
          <cell r="C36" t="str">
            <v>4/1</v>
          </cell>
          <cell r="D36" t="str">
            <v>DA+6</v>
          </cell>
          <cell r="E36"/>
          <cell r="F36"/>
          <cell r="G36">
            <v>6.0478000000000005</v>
          </cell>
          <cell r="H36" t="str">
            <v>Approved</v>
          </cell>
        </row>
        <row r="37">
          <cell r="C37"/>
          <cell r="D37"/>
          <cell r="E37" t="str">
            <v>4/1</v>
          </cell>
          <cell r="F37">
            <v>410</v>
          </cell>
          <cell r="G37"/>
          <cell r="H37"/>
        </row>
        <row r="38">
          <cell r="C38" t="str">
            <v>4/2</v>
          </cell>
          <cell r="D38" t="str">
            <v>DA+3</v>
          </cell>
          <cell r="E38"/>
          <cell r="F38"/>
          <cell r="G38">
            <v>6.4578000000000007</v>
          </cell>
          <cell r="H38" t="str">
            <v>Approved</v>
          </cell>
        </row>
        <row r="39">
          <cell r="C39"/>
          <cell r="D39"/>
          <cell r="E39" t="str">
            <v>4/2</v>
          </cell>
          <cell r="F39">
            <v>395</v>
          </cell>
          <cell r="G39"/>
          <cell r="H39"/>
        </row>
        <row r="40">
          <cell r="C40" t="str">
            <v>4/3</v>
          </cell>
          <cell r="D40" t="str">
            <v>DA+3</v>
          </cell>
          <cell r="E40"/>
          <cell r="F40"/>
          <cell r="G40">
            <v>6.8528000000000002</v>
          </cell>
          <cell r="H40" t="str">
            <v>Approved</v>
          </cell>
        </row>
        <row r="41">
          <cell r="C41"/>
          <cell r="D41"/>
          <cell r="E41" t="str">
            <v>4/3</v>
          </cell>
          <cell r="F41">
            <v>380</v>
          </cell>
          <cell r="G41"/>
          <cell r="H41"/>
        </row>
        <row r="42">
          <cell r="C42" t="str">
            <v>4/4</v>
          </cell>
          <cell r="D42" t="str">
            <v>DA+6</v>
          </cell>
          <cell r="E42"/>
          <cell r="F42"/>
          <cell r="G42">
            <v>7.2328000000000001</v>
          </cell>
          <cell r="H42" t="str">
            <v>Approved</v>
          </cell>
        </row>
        <row r="43">
          <cell r="C43"/>
          <cell r="D43"/>
          <cell r="E43" t="str">
            <v>4/4</v>
          </cell>
          <cell r="F43">
            <v>420</v>
          </cell>
          <cell r="G43"/>
          <cell r="H43"/>
        </row>
        <row r="44">
          <cell r="C44" t="str">
            <v>4/5</v>
          </cell>
          <cell r="D44" t="str">
            <v>DA+6</v>
          </cell>
          <cell r="E44"/>
          <cell r="F44"/>
          <cell r="G44">
            <v>7.6528</v>
          </cell>
          <cell r="H44" t="str">
            <v>Approved</v>
          </cell>
        </row>
        <row r="45">
          <cell r="C45"/>
          <cell r="D45"/>
          <cell r="E45" t="str">
            <v>4/5</v>
          </cell>
          <cell r="F45">
            <v>365</v>
          </cell>
          <cell r="G45"/>
          <cell r="H45"/>
        </row>
        <row r="46">
          <cell r="C46" t="str">
            <v>4A/0</v>
          </cell>
          <cell r="D46" t="str">
            <v>DB1+3</v>
          </cell>
          <cell r="E46"/>
          <cell r="F46"/>
          <cell r="G46">
            <v>8.0177999999999994</v>
          </cell>
          <cell r="H46" t="str">
            <v>Approved</v>
          </cell>
        </row>
        <row r="47">
          <cell r="C47"/>
          <cell r="D47"/>
          <cell r="E47" t="str">
            <v>4A/0</v>
          </cell>
          <cell r="F47">
            <v>340</v>
          </cell>
          <cell r="G47"/>
          <cell r="H47"/>
        </row>
        <row r="48">
          <cell r="C48" t="str">
            <v>4A/1</v>
          </cell>
          <cell r="D48" t="str">
            <v>DA+6</v>
          </cell>
          <cell r="E48"/>
          <cell r="F48"/>
          <cell r="G48">
            <v>8.3577999999999992</v>
          </cell>
          <cell r="H48" t="str">
            <v>Approved</v>
          </cell>
        </row>
        <row r="49">
          <cell r="C49"/>
          <cell r="D49"/>
          <cell r="E49" t="str">
            <v>4A/1</v>
          </cell>
          <cell r="F49">
            <v>419.99900000000002</v>
          </cell>
          <cell r="G49"/>
          <cell r="H49"/>
        </row>
        <row r="50">
          <cell r="C50" t="str">
            <v>4A/2</v>
          </cell>
          <cell r="D50" t="str">
            <v>DA+6</v>
          </cell>
          <cell r="E50"/>
          <cell r="F50"/>
          <cell r="G50">
            <v>8.7777999999999992</v>
          </cell>
          <cell r="H50" t="str">
            <v>Approved</v>
          </cell>
        </row>
        <row r="51">
          <cell r="C51"/>
          <cell r="D51"/>
          <cell r="E51" t="str">
            <v>4A/2</v>
          </cell>
          <cell r="F51">
            <v>415</v>
          </cell>
          <cell r="G51"/>
          <cell r="H51"/>
        </row>
        <row r="52">
          <cell r="C52" t="str">
            <v>4A/3</v>
          </cell>
          <cell r="D52" t="str">
            <v>DA+9</v>
          </cell>
          <cell r="E52"/>
          <cell r="F52"/>
          <cell r="G52">
            <v>9.1927999999999983</v>
          </cell>
          <cell r="H52" t="str">
            <v>Approved</v>
          </cell>
        </row>
        <row r="53">
          <cell r="C53"/>
          <cell r="D53"/>
          <cell r="E53" t="str">
            <v>4A/3</v>
          </cell>
          <cell r="F53">
            <v>365</v>
          </cell>
          <cell r="G53"/>
          <cell r="H53"/>
        </row>
        <row r="54">
          <cell r="C54" t="str">
            <v>4A/4</v>
          </cell>
          <cell r="D54" t="str">
            <v>DA+6</v>
          </cell>
          <cell r="E54"/>
          <cell r="F54"/>
          <cell r="G54">
            <v>9.5577999999999985</v>
          </cell>
          <cell r="H54" t="str">
            <v>Approved</v>
          </cell>
        </row>
        <row r="55">
          <cell r="C55"/>
          <cell r="D55"/>
          <cell r="E55" t="str">
            <v>4A/4</v>
          </cell>
          <cell r="F55">
            <v>330</v>
          </cell>
          <cell r="G55"/>
          <cell r="H55"/>
        </row>
        <row r="56">
          <cell r="C56" t="str">
            <v>4A/5</v>
          </cell>
          <cell r="D56" t="str">
            <v>DA+9</v>
          </cell>
          <cell r="E56"/>
          <cell r="F56"/>
          <cell r="G56">
            <v>9.8877999999999986</v>
          </cell>
          <cell r="H56" t="str">
            <v>Approved</v>
          </cell>
        </row>
        <row r="57">
          <cell r="C57"/>
          <cell r="D57"/>
          <cell r="E57" t="str">
            <v>4A/5</v>
          </cell>
          <cell r="F57">
            <v>457</v>
          </cell>
          <cell r="G57"/>
          <cell r="H57"/>
        </row>
        <row r="58">
          <cell r="C58" t="str">
            <v>4A/6</v>
          </cell>
          <cell r="D58" t="str">
            <v>DA+9</v>
          </cell>
          <cell r="E58"/>
          <cell r="F58"/>
          <cell r="G58">
            <v>10.344799999999999</v>
          </cell>
          <cell r="H58" t="str">
            <v>Approved</v>
          </cell>
        </row>
        <row r="59">
          <cell r="C59"/>
          <cell r="D59"/>
          <cell r="E59" t="str">
            <v>4A/6</v>
          </cell>
          <cell r="F59">
            <v>354.61200000000002</v>
          </cell>
          <cell r="G59"/>
          <cell r="H59"/>
        </row>
        <row r="60">
          <cell r="C60" t="str">
            <v>5/0</v>
          </cell>
          <cell r="D60" t="str">
            <v>DB1+6</v>
          </cell>
          <cell r="E60"/>
          <cell r="F60"/>
          <cell r="G60">
            <v>10.699399999999999</v>
          </cell>
          <cell r="H60" t="str">
            <v>Approved</v>
          </cell>
        </row>
        <row r="61">
          <cell r="C61"/>
          <cell r="D61"/>
          <cell r="E61" t="str">
            <v>5/0</v>
          </cell>
          <cell r="F61">
            <v>428.38900000000001</v>
          </cell>
          <cell r="G61"/>
          <cell r="H61"/>
        </row>
        <row r="62">
          <cell r="C62" t="str">
            <v>5/1</v>
          </cell>
          <cell r="D62" t="str">
            <v>DA+6</v>
          </cell>
          <cell r="E62"/>
          <cell r="F62"/>
          <cell r="G62">
            <v>11.127799999999999</v>
          </cell>
          <cell r="H62" t="str">
            <v>Approved</v>
          </cell>
        </row>
        <row r="63">
          <cell r="C63"/>
          <cell r="D63"/>
          <cell r="E63" t="str">
            <v>5/1</v>
          </cell>
          <cell r="F63">
            <v>340</v>
          </cell>
          <cell r="G63"/>
          <cell r="H63"/>
        </row>
        <row r="64">
          <cell r="C64" t="str">
            <v>5/2</v>
          </cell>
          <cell r="D64" t="str">
            <v>DA+9</v>
          </cell>
          <cell r="E64"/>
          <cell r="F64"/>
          <cell r="G64">
            <v>11.467799999999999</v>
          </cell>
          <cell r="H64" t="str">
            <v>Approved</v>
          </cell>
        </row>
        <row r="65">
          <cell r="C65"/>
          <cell r="D65"/>
          <cell r="E65" t="str">
            <v>5/2</v>
          </cell>
          <cell r="F65">
            <v>375</v>
          </cell>
          <cell r="G65"/>
          <cell r="H65"/>
        </row>
        <row r="66">
          <cell r="C66" t="str">
            <v>5/3</v>
          </cell>
          <cell r="D66" t="str">
            <v>DA+9</v>
          </cell>
          <cell r="E66"/>
          <cell r="F66"/>
          <cell r="G66">
            <v>11.842799999999999</v>
          </cell>
          <cell r="H66" t="str">
            <v>Approved</v>
          </cell>
        </row>
        <row r="67">
          <cell r="C67"/>
          <cell r="D67"/>
          <cell r="E67" t="str">
            <v>5/3</v>
          </cell>
          <cell r="F67">
            <v>365</v>
          </cell>
          <cell r="G67"/>
          <cell r="H67"/>
        </row>
        <row r="68">
          <cell r="C68" t="str">
            <v>5/4</v>
          </cell>
          <cell r="D68" t="str">
            <v>DA-1.5</v>
          </cell>
          <cell r="E68"/>
          <cell r="F68"/>
          <cell r="G68">
            <v>12.207799999999999</v>
          </cell>
          <cell r="H68" t="str">
            <v>Approved</v>
          </cell>
        </row>
        <row r="69">
          <cell r="C69"/>
          <cell r="D69"/>
          <cell r="E69" t="str">
            <v>5/4</v>
          </cell>
          <cell r="F69">
            <v>460</v>
          </cell>
          <cell r="G69"/>
          <cell r="H69"/>
        </row>
        <row r="70">
          <cell r="C70" t="str">
            <v>5/5</v>
          </cell>
          <cell r="D70" t="str">
            <v>DA+6</v>
          </cell>
          <cell r="E70"/>
          <cell r="F70"/>
          <cell r="G70">
            <v>12.6678</v>
          </cell>
          <cell r="H70" t="str">
            <v>Approved</v>
          </cell>
        </row>
        <row r="71">
          <cell r="C71"/>
          <cell r="D71"/>
          <cell r="E71" t="str">
            <v>5/5</v>
          </cell>
          <cell r="F71">
            <v>380</v>
          </cell>
          <cell r="G71"/>
          <cell r="H71"/>
        </row>
        <row r="72">
          <cell r="C72" t="str">
            <v>5/6</v>
          </cell>
          <cell r="D72" t="str">
            <v>DA+3</v>
          </cell>
          <cell r="E72"/>
          <cell r="F72"/>
          <cell r="G72">
            <v>13.047800000000001</v>
          </cell>
          <cell r="H72" t="str">
            <v>Approved</v>
          </cell>
        </row>
        <row r="73">
          <cell r="C73"/>
          <cell r="D73"/>
          <cell r="E73" t="str">
            <v>5/6</v>
          </cell>
          <cell r="F73">
            <v>410</v>
          </cell>
          <cell r="G73"/>
          <cell r="H73"/>
        </row>
        <row r="74">
          <cell r="C74" t="str">
            <v>5/7</v>
          </cell>
          <cell r="D74" t="str">
            <v>DA+9</v>
          </cell>
          <cell r="E74"/>
          <cell r="F74"/>
          <cell r="G74">
            <v>13.457800000000001</v>
          </cell>
          <cell r="H74" t="str">
            <v>Approved</v>
          </cell>
        </row>
        <row r="75">
          <cell r="C75"/>
          <cell r="D75"/>
          <cell r="E75" t="str">
            <v>5/7</v>
          </cell>
          <cell r="F75">
            <v>400</v>
          </cell>
          <cell r="G75"/>
          <cell r="H75"/>
        </row>
        <row r="76">
          <cell r="C76" t="str">
            <v>5/8</v>
          </cell>
          <cell r="D76" t="str">
            <v>DA+6</v>
          </cell>
          <cell r="E76"/>
          <cell r="F76"/>
          <cell r="G76">
            <v>13.857800000000001</v>
          </cell>
          <cell r="H76" t="str">
            <v>Approved</v>
          </cell>
        </row>
        <row r="77">
          <cell r="C77"/>
          <cell r="D77"/>
          <cell r="E77" t="str">
            <v>5/8</v>
          </cell>
          <cell r="F77">
            <v>420</v>
          </cell>
          <cell r="G77"/>
          <cell r="H77"/>
        </row>
        <row r="78">
          <cell r="C78" t="str">
            <v>5/9</v>
          </cell>
          <cell r="D78" t="str">
            <v>DA+6</v>
          </cell>
          <cell r="E78"/>
          <cell r="F78"/>
          <cell r="G78">
            <v>14.277800000000001</v>
          </cell>
          <cell r="H78" t="str">
            <v>Approved</v>
          </cell>
        </row>
        <row r="79">
          <cell r="C79"/>
          <cell r="D79"/>
          <cell r="E79" t="str">
            <v>5/9</v>
          </cell>
          <cell r="F79">
            <v>345</v>
          </cell>
          <cell r="G79"/>
          <cell r="H79"/>
        </row>
        <row r="80">
          <cell r="C80" t="str">
            <v>5/10</v>
          </cell>
          <cell r="D80" t="str">
            <v>DA+9</v>
          </cell>
          <cell r="E80"/>
          <cell r="F80"/>
          <cell r="G80">
            <v>14.622800000000002</v>
          </cell>
          <cell r="H80" t="str">
            <v>Approved</v>
          </cell>
        </row>
        <row r="81">
          <cell r="C81"/>
          <cell r="D81"/>
          <cell r="E81" t="str">
            <v>5/10</v>
          </cell>
          <cell r="F81">
            <v>495</v>
          </cell>
          <cell r="G81"/>
          <cell r="H81"/>
        </row>
        <row r="82">
          <cell r="C82" t="str">
            <v>5A/0</v>
          </cell>
          <cell r="D82" t="str">
            <v>DB1+12</v>
          </cell>
          <cell r="E82"/>
          <cell r="F82"/>
          <cell r="G82">
            <v>15.117800000000001</v>
          </cell>
          <cell r="H82" t="str">
            <v>Approved</v>
          </cell>
        </row>
        <row r="83">
          <cell r="C83"/>
          <cell r="D83"/>
          <cell r="E83" t="str">
            <v>5A/0</v>
          </cell>
          <cell r="F83">
            <v>419.48</v>
          </cell>
          <cell r="G83"/>
          <cell r="H83"/>
        </row>
        <row r="84">
          <cell r="C84" t="str">
            <v>6/0</v>
          </cell>
          <cell r="D84" t="str">
            <v>DB1+9</v>
          </cell>
          <cell r="E84"/>
          <cell r="F84"/>
          <cell r="G84">
            <v>15.5373</v>
          </cell>
          <cell r="H84" t="str">
            <v>Approved</v>
          </cell>
        </row>
        <row r="85">
          <cell r="C85"/>
          <cell r="D85"/>
          <cell r="E85" t="str">
            <v>6/0</v>
          </cell>
          <cell r="F85">
            <v>350.52</v>
          </cell>
          <cell r="G85"/>
          <cell r="H85"/>
        </row>
        <row r="86">
          <cell r="C86" t="str">
            <v>6/1</v>
          </cell>
          <cell r="D86" t="str">
            <v>DA+9</v>
          </cell>
          <cell r="E86"/>
          <cell r="F86"/>
          <cell r="G86">
            <v>15.8878</v>
          </cell>
          <cell r="H86" t="str">
            <v>Approved</v>
          </cell>
        </row>
        <row r="87">
          <cell r="C87"/>
          <cell r="D87"/>
          <cell r="E87" t="str">
            <v>6/1</v>
          </cell>
          <cell r="F87">
            <v>445</v>
          </cell>
          <cell r="G87"/>
          <cell r="H87"/>
        </row>
        <row r="88">
          <cell r="C88" t="str">
            <v>6/2</v>
          </cell>
          <cell r="D88" t="str">
            <v>DA+6</v>
          </cell>
          <cell r="E88"/>
          <cell r="F88"/>
          <cell r="G88">
            <v>16.332799999999999</v>
          </cell>
          <cell r="H88" t="str">
            <v>Approved</v>
          </cell>
        </row>
        <row r="89">
          <cell r="C89"/>
          <cell r="D89"/>
          <cell r="E89" t="str">
            <v>6/2</v>
          </cell>
          <cell r="F89">
            <v>390</v>
          </cell>
          <cell r="G89"/>
          <cell r="H89"/>
        </row>
        <row r="90">
          <cell r="C90" t="str">
            <v>6/3</v>
          </cell>
          <cell r="D90" t="str">
            <v>DA+3</v>
          </cell>
          <cell r="E90"/>
          <cell r="F90"/>
          <cell r="G90">
            <v>16.722799999999999</v>
          </cell>
          <cell r="H90" t="str">
            <v>Approved</v>
          </cell>
        </row>
        <row r="91">
          <cell r="C91"/>
          <cell r="D91"/>
          <cell r="E91" t="str">
            <v>6/3</v>
          </cell>
          <cell r="F91">
            <v>350</v>
          </cell>
          <cell r="G91"/>
          <cell r="H91"/>
        </row>
        <row r="92">
          <cell r="C92" t="str">
            <v>6/4</v>
          </cell>
          <cell r="D92" t="str">
            <v>DA+9</v>
          </cell>
          <cell r="E92"/>
          <cell r="F92"/>
          <cell r="G92">
            <v>17.072800000000001</v>
          </cell>
          <cell r="H92" t="str">
            <v>Approved</v>
          </cell>
        </row>
        <row r="93">
          <cell r="C93"/>
          <cell r="D93"/>
          <cell r="E93" t="str">
            <v>6/4</v>
          </cell>
          <cell r="F93">
            <v>490</v>
          </cell>
          <cell r="G93"/>
          <cell r="H93"/>
        </row>
        <row r="94">
          <cell r="C94" t="str">
            <v>6/5</v>
          </cell>
          <cell r="D94" t="str">
            <v>DA+9</v>
          </cell>
          <cell r="E94"/>
          <cell r="F94"/>
          <cell r="G94">
            <v>17.562799999999999</v>
          </cell>
          <cell r="H94" t="str">
            <v>Approved</v>
          </cell>
        </row>
        <row r="95">
          <cell r="C95"/>
          <cell r="D95"/>
          <cell r="E95" t="str">
            <v>6/5</v>
          </cell>
          <cell r="F95">
            <v>350</v>
          </cell>
          <cell r="G95"/>
          <cell r="H95"/>
        </row>
        <row r="96">
          <cell r="C96" t="str">
            <v>6/6</v>
          </cell>
          <cell r="D96" t="str">
            <v>DA-3</v>
          </cell>
          <cell r="E96"/>
          <cell r="F96"/>
          <cell r="G96">
            <v>17.912800000000001</v>
          </cell>
          <cell r="H96" t="str">
            <v>Approved</v>
          </cell>
        </row>
        <row r="97">
          <cell r="C97"/>
          <cell r="D97"/>
          <cell r="E97" t="str">
            <v>6/6</v>
          </cell>
          <cell r="F97">
            <v>347</v>
          </cell>
          <cell r="G97"/>
          <cell r="H97"/>
        </row>
        <row r="98">
          <cell r="C98" t="str">
            <v>6/7</v>
          </cell>
          <cell r="D98" t="str">
            <v>DA+1.5</v>
          </cell>
          <cell r="E98"/>
          <cell r="F98"/>
          <cell r="G98">
            <v>18.259800000000002</v>
          </cell>
          <cell r="H98" t="str">
            <v>Approved</v>
          </cell>
        </row>
        <row r="99">
          <cell r="C99"/>
          <cell r="D99"/>
          <cell r="E99" t="str">
            <v>6/7</v>
          </cell>
          <cell r="F99">
            <v>373</v>
          </cell>
          <cell r="G99"/>
          <cell r="H99"/>
        </row>
        <row r="100">
          <cell r="C100" t="str">
            <v>6/8</v>
          </cell>
          <cell r="D100" t="str">
            <v>DA+3</v>
          </cell>
          <cell r="E100"/>
          <cell r="F100"/>
          <cell r="G100">
            <v>18.632800000000003</v>
          </cell>
          <cell r="H100" t="str">
            <v>Approved</v>
          </cell>
        </row>
        <row r="101">
          <cell r="C101"/>
          <cell r="D101"/>
          <cell r="E101" t="str">
            <v>6/8</v>
          </cell>
          <cell r="F101">
            <v>380</v>
          </cell>
          <cell r="G101"/>
          <cell r="H101"/>
        </row>
        <row r="102">
          <cell r="C102" t="str">
            <v>6/9</v>
          </cell>
          <cell r="D102" t="str">
            <v>DA+6</v>
          </cell>
          <cell r="E102"/>
          <cell r="F102"/>
          <cell r="G102">
            <v>19.012800000000002</v>
          </cell>
          <cell r="H102" t="str">
            <v>Approved</v>
          </cell>
        </row>
        <row r="103">
          <cell r="C103"/>
          <cell r="D103"/>
          <cell r="E103" t="str">
            <v>6/9</v>
          </cell>
          <cell r="F103">
            <v>335</v>
          </cell>
          <cell r="G103"/>
          <cell r="H103"/>
        </row>
        <row r="104">
          <cell r="C104" t="str">
            <v>6/10</v>
          </cell>
          <cell r="D104" t="str">
            <v>DA+1.5</v>
          </cell>
          <cell r="E104"/>
          <cell r="F104"/>
          <cell r="G104">
            <v>19.347800000000003</v>
          </cell>
          <cell r="H104" t="str">
            <v>Approved</v>
          </cell>
        </row>
        <row r="105">
          <cell r="C105"/>
          <cell r="D105"/>
          <cell r="E105" t="str">
            <v>6/10</v>
          </cell>
          <cell r="F105">
            <v>315</v>
          </cell>
          <cell r="G105"/>
          <cell r="H105"/>
        </row>
        <row r="106">
          <cell r="C106" t="str">
            <v>6/11</v>
          </cell>
          <cell r="D106" t="str">
            <v>DA-1.5</v>
          </cell>
          <cell r="E106"/>
          <cell r="F106"/>
          <cell r="G106">
            <v>19.662800000000004</v>
          </cell>
          <cell r="H106" t="str">
            <v>Approved</v>
          </cell>
        </row>
        <row r="107">
          <cell r="C107"/>
          <cell r="D107"/>
          <cell r="E107" t="str">
            <v>6/11</v>
          </cell>
          <cell r="F107">
            <v>410</v>
          </cell>
          <cell r="G107"/>
          <cell r="H107"/>
        </row>
        <row r="108">
          <cell r="C108" t="str">
            <v>6/12</v>
          </cell>
          <cell r="D108" t="str">
            <v>DA+1.5</v>
          </cell>
          <cell r="E108"/>
          <cell r="F108"/>
          <cell r="G108">
            <v>20.072800000000004</v>
          </cell>
          <cell r="H108" t="str">
            <v>Approved</v>
          </cell>
        </row>
        <row r="109">
          <cell r="C109"/>
          <cell r="D109"/>
          <cell r="E109" t="str">
            <v>6/12</v>
          </cell>
          <cell r="F109">
            <v>365.71600000000001</v>
          </cell>
          <cell r="G109"/>
          <cell r="H109"/>
        </row>
        <row r="110">
          <cell r="C110" t="str">
            <v>7/0</v>
          </cell>
          <cell r="D110" t="str">
            <v>DB2+0</v>
          </cell>
          <cell r="E110"/>
          <cell r="F110"/>
          <cell r="G110">
            <v>20.438500000000005</v>
          </cell>
          <cell r="H110" t="str">
            <v>Approved</v>
          </cell>
        </row>
        <row r="111">
          <cell r="C111"/>
          <cell r="D111"/>
          <cell r="E111" t="str">
            <v>7/0</v>
          </cell>
          <cell r="F111">
            <v>319.28399999999999</v>
          </cell>
          <cell r="G111"/>
          <cell r="H111"/>
        </row>
        <row r="112">
          <cell r="C112" t="str">
            <v>7/1</v>
          </cell>
          <cell r="D112" t="str">
            <v>DA-3</v>
          </cell>
          <cell r="E112"/>
          <cell r="F112"/>
          <cell r="G112">
            <v>20.757800000000003</v>
          </cell>
          <cell r="H112" t="str">
            <v>Approved</v>
          </cell>
        </row>
        <row r="113">
          <cell r="C113"/>
          <cell r="D113"/>
          <cell r="E113" t="str">
            <v>7/1</v>
          </cell>
          <cell r="F113">
            <v>465</v>
          </cell>
          <cell r="G113"/>
          <cell r="H113"/>
        </row>
        <row r="114">
          <cell r="C114" t="str">
            <v>7/2</v>
          </cell>
          <cell r="D114" t="str">
            <v>DA+6</v>
          </cell>
          <cell r="E114"/>
          <cell r="F114"/>
          <cell r="G114">
            <v>21.222800000000003</v>
          </cell>
          <cell r="H114" t="str">
            <v>Approved</v>
          </cell>
        </row>
        <row r="115">
          <cell r="C115"/>
          <cell r="D115"/>
          <cell r="E115" t="str">
            <v>7/2</v>
          </cell>
          <cell r="F115">
            <v>375</v>
          </cell>
          <cell r="G115"/>
          <cell r="H115"/>
        </row>
        <row r="116">
          <cell r="C116" t="str">
            <v>7/3</v>
          </cell>
          <cell r="D116" t="str">
            <v>DA+9</v>
          </cell>
          <cell r="E116"/>
          <cell r="F116"/>
          <cell r="G116">
            <v>21.597800000000003</v>
          </cell>
          <cell r="H116" t="str">
            <v>Approved</v>
          </cell>
        </row>
        <row r="117">
          <cell r="C117"/>
          <cell r="D117"/>
          <cell r="E117" t="str">
            <v>7/3</v>
          </cell>
          <cell r="F117">
            <v>355</v>
          </cell>
          <cell r="G117"/>
          <cell r="H117"/>
        </row>
        <row r="118">
          <cell r="C118" t="str">
            <v>7/4</v>
          </cell>
          <cell r="D118" t="str">
            <v>DA+6</v>
          </cell>
          <cell r="E118"/>
          <cell r="F118"/>
          <cell r="G118">
            <v>21.952800000000003</v>
          </cell>
          <cell r="H118" t="str">
            <v>Approved</v>
          </cell>
        </row>
        <row r="119">
          <cell r="C119"/>
          <cell r="D119"/>
          <cell r="E119" t="str">
            <v>7/4</v>
          </cell>
          <cell r="F119">
            <v>420</v>
          </cell>
          <cell r="G119"/>
          <cell r="H119"/>
        </row>
        <row r="120">
          <cell r="C120" t="str">
            <v>7/5</v>
          </cell>
          <cell r="D120" t="str">
            <v>DA+6</v>
          </cell>
          <cell r="E120"/>
          <cell r="F120"/>
          <cell r="G120">
            <v>22.372800000000005</v>
          </cell>
          <cell r="H120" t="str">
            <v>Approved</v>
          </cell>
        </row>
        <row r="121">
          <cell r="C121"/>
          <cell r="D121"/>
          <cell r="E121" t="str">
            <v>7/5</v>
          </cell>
          <cell r="F121">
            <v>315</v>
          </cell>
          <cell r="G121"/>
          <cell r="H121"/>
        </row>
        <row r="122">
          <cell r="C122" t="str">
            <v>7/6</v>
          </cell>
          <cell r="D122" t="str">
            <v>DA-1.5</v>
          </cell>
          <cell r="E122"/>
          <cell r="F122"/>
          <cell r="G122">
            <v>22.687800000000006</v>
          </cell>
          <cell r="H122" t="str">
            <v>Approved</v>
          </cell>
        </row>
        <row r="123">
          <cell r="C123"/>
          <cell r="D123"/>
          <cell r="E123" t="str">
            <v>7/6</v>
          </cell>
          <cell r="F123">
            <v>450</v>
          </cell>
          <cell r="G123"/>
          <cell r="H123"/>
        </row>
        <row r="124">
          <cell r="C124" t="str">
            <v>7A/0</v>
          </cell>
          <cell r="D124" t="str">
            <v>DB1+6</v>
          </cell>
          <cell r="E124"/>
          <cell r="F124"/>
          <cell r="G124">
            <v>23.137800000000006</v>
          </cell>
          <cell r="H124" t="str">
            <v>Approved</v>
          </cell>
        </row>
        <row r="125">
          <cell r="C125"/>
          <cell r="D125"/>
          <cell r="E125" t="str">
            <v>7A/0</v>
          </cell>
          <cell r="F125">
            <v>435</v>
          </cell>
          <cell r="G125"/>
          <cell r="H125"/>
        </row>
        <row r="126">
          <cell r="C126" t="str">
            <v>7A/1</v>
          </cell>
          <cell r="D126" t="str">
            <v>DA+1.5</v>
          </cell>
          <cell r="E126"/>
          <cell r="F126"/>
          <cell r="G126">
            <v>23.572800000000004</v>
          </cell>
          <cell r="H126" t="str">
            <v>Approved</v>
          </cell>
        </row>
        <row r="127">
          <cell r="C127"/>
          <cell r="D127"/>
          <cell r="E127" t="str">
            <v>7A/1</v>
          </cell>
          <cell r="F127">
            <v>385</v>
          </cell>
          <cell r="G127"/>
          <cell r="H127"/>
        </row>
        <row r="128">
          <cell r="C128" t="str">
            <v>7A/2</v>
          </cell>
          <cell r="D128" t="str">
            <v>DA+3</v>
          </cell>
          <cell r="E128"/>
          <cell r="F128"/>
          <cell r="G128">
            <v>23.957800000000006</v>
          </cell>
          <cell r="H128" t="str">
            <v>Approved</v>
          </cell>
        </row>
        <row r="129">
          <cell r="C129"/>
          <cell r="D129"/>
          <cell r="E129" t="str">
            <v>7A/2</v>
          </cell>
          <cell r="F129">
            <v>390</v>
          </cell>
          <cell r="G129"/>
          <cell r="H129"/>
        </row>
        <row r="130">
          <cell r="C130" t="str">
            <v>7A/3</v>
          </cell>
          <cell r="D130" t="str">
            <v>DA+3</v>
          </cell>
          <cell r="E130"/>
          <cell r="F130"/>
          <cell r="G130">
            <v>24.347800000000007</v>
          </cell>
          <cell r="H130" t="str">
            <v>Approved</v>
          </cell>
        </row>
        <row r="131">
          <cell r="C131"/>
          <cell r="D131"/>
          <cell r="E131" t="str">
            <v>7A/3</v>
          </cell>
          <cell r="F131">
            <v>405</v>
          </cell>
          <cell r="G131"/>
          <cell r="H131"/>
        </row>
        <row r="132">
          <cell r="C132" t="str">
            <v>7A/4</v>
          </cell>
          <cell r="D132" t="str">
            <v>DA+3</v>
          </cell>
          <cell r="E132"/>
          <cell r="F132"/>
          <cell r="G132">
            <v>24.752800000000008</v>
          </cell>
          <cell r="H132" t="str">
            <v>Approved</v>
          </cell>
        </row>
        <row r="133">
          <cell r="C133"/>
          <cell r="D133"/>
          <cell r="E133" t="str">
            <v>7A/4</v>
          </cell>
          <cell r="F133">
            <v>390</v>
          </cell>
          <cell r="G133"/>
          <cell r="H133"/>
        </row>
        <row r="134">
          <cell r="C134" t="str">
            <v>7A/5</v>
          </cell>
          <cell r="D134" t="str">
            <v>DA+3</v>
          </cell>
          <cell r="E134"/>
          <cell r="F134"/>
          <cell r="G134">
            <v>25.142800000000008</v>
          </cell>
          <cell r="H134" t="str">
            <v>Approved</v>
          </cell>
        </row>
        <row r="135">
          <cell r="C135"/>
          <cell r="D135"/>
          <cell r="E135" t="str">
            <v>7A/5</v>
          </cell>
          <cell r="F135">
            <v>429.77</v>
          </cell>
          <cell r="G135"/>
          <cell r="H135"/>
        </row>
        <row r="136">
          <cell r="C136" t="str">
            <v>8/0</v>
          </cell>
          <cell r="D136" t="str">
            <v>DB1+0</v>
          </cell>
          <cell r="E136"/>
          <cell r="F136"/>
          <cell r="G136">
            <v>25.572600000000008</v>
          </cell>
          <cell r="H136" t="str">
            <v>Approved</v>
          </cell>
        </row>
        <row r="137">
          <cell r="C137"/>
          <cell r="D137"/>
          <cell r="E137" t="str">
            <v>8/0</v>
          </cell>
          <cell r="F137">
            <v>350</v>
          </cell>
          <cell r="G137"/>
          <cell r="H137"/>
        </row>
        <row r="138">
          <cell r="C138" t="str">
            <v>8/1</v>
          </cell>
          <cell r="D138" t="str">
            <v>DA-3</v>
          </cell>
          <cell r="E138"/>
          <cell r="F138"/>
          <cell r="G138">
            <v>25.92260000000001</v>
          </cell>
          <cell r="H138" t="str">
            <v>Approved</v>
          </cell>
        </row>
        <row r="139">
          <cell r="C139"/>
          <cell r="D139"/>
          <cell r="E139" t="str">
            <v>8/1</v>
          </cell>
          <cell r="F139">
            <v>330</v>
          </cell>
          <cell r="G139"/>
          <cell r="H139"/>
        </row>
        <row r="140">
          <cell r="C140" t="str">
            <v>8/2</v>
          </cell>
          <cell r="D140" t="str">
            <v>DA+6</v>
          </cell>
          <cell r="E140"/>
          <cell r="F140"/>
          <cell r="G140">
            <v>26.252600000000008</v>
          </cell>
          <cell r="H140" t="str">
            <v>Approved</v>
          </cell>
        </row>
        <row r="141">
          <cell r="C141"/>
          <cell r="D141"/>
          <cell r="E141" t="str">
            <v>8/2</v>
          </cell>
          <cell r="F141">
            <v>390</v>
          </cell>
          <cell r="G141"/>
          <cell r="H141"/>
        </row>
        <row r="142">
          <cell r="C142" t="str">
            <v>8/3</v>
          </cell>
          <cell r="D142" t="str">
            <v>DA+9</v>
          </cell>
          <cell r="E142"/>
          <cell r="F142"/>
          <cell r="G142">
            <v>26.642600000000009</v>
          </cell>
          <cell r="H142" t="str">
            <v>Approved</v>
          </cell>
        </row>
        <row r="143">
          <cell r="C143"/>
          <cell r="D143"/>
          <cell r="E143" t="str">
            <v>8/3</v>
          </cell>
          <cell r="F143">
            <v>400</v>
          </cell>
          <cell r="G143"/>
          <cell r="H143"/>
        </row>
        <row r="144">
          <cell r="C144" t="str">
            <v>8/4</v>
          </cell>
          <cell r="D144" t="str">
            <v>DA+6</v>
          </cell>
          <cell r="E144"/>
          <cell r="F144"/>
          <cell r="G144">
            <v>27.042600000000007</v>
          </cell>
          <cell r="H144" t="str">
            <v>Approved</v>
          </cell>
        </row>
        <row r="145">
          <cell r="C145"/>
          <cell r="D145"/>
          <cell r="E145" t="str">
            <v>8/4</v>
          </cell>
          <cell r="F145">
            <v>345</v>
          </cell>
          <cell r="G145"/>
          <cell r="H145"/>
        </row>
        <row r="146">
          <cell r="C146" t="str">
            <v>8/5</v>
          </cell>
          <cell r="D146" t="str">
            <v>DA+9</v>
          </cell>
          <cell r="E146"/>
          <cell r="F146"/>
          <cell r="G146">
            <v>27.387600000000006</v>
          </cell>
          <cell r="H146" t="str">
            <v>Approved</v>
          </cell>
        </row>
        <row r="147">
          <cell r="C147"/>
          <cell r="D147"/>
          <cell r="E147" t="str">
            <v>8/5</v>
          </cell>
          <cell r="F147">
            <v>350</v>
          </cell>
          <cell r="G147"/>
          <cell r="H147"/>
        </row>
        <row r="148">
          <cell r="C148" t="str">
            <v>8/6</v>
          </cell>
          <cell r="D148" t="str">
            <v>DA+3</v>
          </cell>
          <cell r="E148"/>
          <cell r="F148"/>
          <cell r="G148">
            <v>27.737600000000008</v>
          </cell>
          <cell r="H148" t="str">
            <v>Approved</v>
          </cell>
        </row>
        <row r="149">
          <cell r="C149"/>
          <cell r="D149"/>
          <cell r="E149" t="str">
            <v>8/6</v>
          </cell>
          <cell r="F149">
            <v>335</v>
          </cell>
          <cell r="G149"/>
          <cell r="H149"/>
        </row>
        <row r="150">
          <cell r="C150" t="str">
            <v>8/7</v>
          </cell>
          <cell r="D150" t="str">
            <v>DA+3</v>
          </cell>
          <cell r="E150"/>
          <cell r="F150"/>
          <cell r="G150">
            <v>28.072600000000008</v>
          </cell>
          <cell r="H150" t="str">
            <v>Approved</v>
          </cell>
        </row>
        <row r="151">
          <cell r="C151"/>
          <cell r="D151"/>
          <cell r="E151" t="str">
            <v>8/7</v>
          </cell>
          <cell r="F151">
            <v>415</v>
          </cell>
          <cell r="G151"/>
          <cell r="H151"/>
        </row>
        <row r="152">
          <cell r="C152" t="str">
            <v>8/8</v>
          </cell>
          <cell r="D152" t="str">
            <v>DA+9</v>
          </cell>
          <cell r="E152"/>
          <cell r="F152"/>
          <cell r="G152">
            <v>28.487600000000008</v>
          </cell>
          <cell r="H152" t="str">
            <v>Approved</v>
          </cell>
        </row>
        <row r="153">
          <cell r="C153"/>
          <cell r="D153"/>
          <cell r="E153" t="str">
            <v>8/8</v>
          </cell>
          <cell r="F153">
            <v>375</v>
          </cell>
          <cell r="G153"/>
          <cell r="H153"/>
        </row>
        <row r="154">
          <cell r="C154" t="str">
            <v>8/9</v>
          </cell>
          <cell r="D154" t="str">
            <v>DA+3</v>
          </cell>
          <cell r="E154"/>
          <cell r="F154"/>
          <cell r="G154">
            <v>28.862600000000008</v>
          </cell>
          <cell r="H154" t="str">
            <v>Approved</v>
          </cell>
        </row>
        <row r="155">
          <cell r="C155"/>
          <cell r="D155"/>
          <cell r="E155" t="str">
            <v>8/9</v>
          </cell>
          <cell r="F155">
            <v>375</v>
          </cell>
          <cell r="G155"/>
          <cell r="H155"/>
        </row>
        <row r="156">
          <cell r="C156" t="str">
            <v>8/10</v>
          </cell>
          <cell r="D156" t="str">
            <v>DA+0</v>
          </cell>
          <cell r="E156"/>
          <cell r="F156"/>
          <cell r="G156">
            <v>29.237600000000008</v>
          </cell>
          <cell r="H156" t="str">
            <v>Approved</v>
          </cell>
        </row>
        <row r="157">
          <cell r="C157"/>
          <cell r="D157"/>
          <cell r="E157" t="str">
            <v>8/10</v>
          </cell>
          <cell r="F157">
            <v>375</v>
          </cell>
          <cell r="G157"/>
          <cell r="H157"/>
        </row>
        <row r="158">
          <cell r="C158" t="str">
            <v>8/11</v>
          </cell>
          <cell r="D158" t="str">
            <v>DA+9</v>
          </cell>
          <cell r="E158"/>
          <cell r="F158"/>
          <cell r="G158">
            <v>29.612600000000008</v>
          </cell>
          <cell r="H158" t="str">
            <v>Approved</v>
          </cell>
        </row>
        <row r="159">
          <cell r="C159"/>
          <cell r="D159"/>
          <cell r="E159" t="str">
            <v>8/11</v>
          </cell>
          <cell r="F159">
            <v>415</v>
          </cell>
          <cell r="G159"/>
          <cell r="H159"/>
        </row>
        <row r="160">
          <cell r="C160" t="str">
            <v>8A/0</v>
          </cell>
          <cell r="D160" t="str">
            <v>DB1+12</v>
          </cell>
          <cell r="E160"/>
          <cell r="F160"/>
          <cell r="G160">
            <v>30.027600000000007</v>
          </cell>
          <cell r="H160" t="str">
            <v>Approved</v>
          </cell>
        </row>
        <row r="161">
          <cell r="C161"/>
          <cell r="D161"/>
          <cell r="E161" t="str">
            <v>8A/0</v>
          </cell>
          <cell r="F161">
            <v>466.62900000000002</v>
          </cell>
          <cell r="G161"/>
          <cell r="H161"/>
        </row>
        <row r="162">
          <cell r="C162" t="str">
            <v>9/0</v>
          </cell>
          <cell r="D162" t="str">
            <v>DB1+12</v>
          </cell>
          <cell r="E162"/>
          <cell r="F162"/>
          <cell r="G162">
            <v>30.494200000000006</v>
          </cell>
          <cell r="H162" t="str">
            <v>Approved</v>
          </cell>
        </row>
        <row r="163">
          <cell r="C163"/>
          <cell r="D163"/>
          <cell r="E163" t="str">
            <v>9/0</v>
          </cell>
          <cell r="F163">
            <v>418.37200000000001</v>
          </cell>
          <cell r="G163"/>
          <cell r="H163"/>
        </row>
        <row r="164">
          <cell r="C164" t="str">
            <v>9/1</v>
          </cell>
          <cell r="D164" t="str">
            <v>DA+3</v>
          </cell>
          <cell r="E164"/>
          <cell r="F164"/>
          <cell r="G164">
            <v>30.912600000000005</v>
          </cell>
          <cell r="H164" t="str">
            <v>Approved</v>
          </cell>
        </row>
        <row r="165">
          <cell r="C165"/>
          <cell r="D165"/>
          <cell r="E165" t="str">
            <v>9/1</v>
          </cell>
          <cell r="F165">
            <v>410</v>
          </cell>
          <cell r="G165"/>
          <cell r="H165"/>
        </row>
        <row r="166">
          <cell r="C166" t="str">
            <v>9/2</v>
          </cell>
          <cell r="D166" t="str">
            <v>DA+3</v>
          </cell>
          <cell r="E166"/>
          <cell r="F166"/>
          <cell r="G166">
            <v>31.322600000000005</v>
          </cell>
          <cell r="H166" t="str">
            <v>Approved</v>
          </cell>
        </row>
        <row r="167">
          <cell r="C167"/>
          <cell r="D167"/>
          <cell r="E167" t="str">
            <v>9/2</v>
          </cell>
          <cell r="F167">
            <v>395</v>
          </cell>
          <cell r="G167"/>
          <cell r="H167"/>
        </row>
        <row r="168">
          <cell r="C168" t="str">
            <v>9/3</v>
          </cell>
          <cell r="D168" t="str">
            <v>DA+0</v>
          </cell>
          <cell r="E168"/>
          <cell r="F168"/>
          <cell r="G168">
            <v>31.717600000000004</v>
          </cell>
          <cell r="H168" t="str">
            <v>Approved</v>
          </cell>
        </row>
        <row r="169">
          <cell r="C169"/>
          <cell r="D169"/>
          <cell r="E169" t="str">
            <v>9/3</v>
          </cell>
          <cell r="F169">
            <v>395</v>
          </cell>
          <cell r="G169"/>
          <cell r="H169"/>
        </row>
        <row r="170">
          <cell r="C170" t="str">
            <v>9/4</v>
          </cell>
          <cell r="D170" t="str">
            <v>DA+6</v>
          </cell>
          <cell r="E170"/>
          <cell r="F170"/>
          <cell r="G170">
            <v>32.112600000000008</v>
          </cell>
          <cell r="H170" t="str">
            <v>Approved</v>
          </cell>
        </row>
        <row r="171">
          <cell r="C171"/>
          <cell r="D171"/>
          <cell r="E171" t="str">
            <v>9/4</v>
          </cell>
          <cell r="F171">
            <v>425</v>
          </cell>
          <cell r="G171"/>
          <cell r="H171"/>
        </row>
        <row r="172">
          <cell r="C172" t="str">
            <v>9/5</v>
          </cell>
          <cell r="D172" t="str">
            <v>DA+3</v>
          </cell>
          <cell r="E172"/>
          <cell r="F172"/>
          <cell r="G172">
            <v>32.537600000000005</v>
          </cell>
          <cell r="H172" t="str">
            <v>Approved</v>
          </cell>
        </row>
        <row r="173">
          <cell r="C173"/>
          <cell r="D173"/>
          <cell r="E173" t="str">
            <v>9/5</v>
          </cell>
          <cell r="F173">
            <v>415</v>
          </cell>
          <cell r="G173"/>
          <cell r="H173"/>
        </row>
        <row r="174">
          <cell r="C174" t="str">
            <v>9/6</v>
          </cell>
          <cell r="D174" t="str">
            <v>DA+3</v>
          </cell>
          <cell r="E174"/>
          <cell r="F174"/>
          <cell r="G174">
            <v>32.952600000000004</v>
          </cell>
          <cell r="H174" t="str">
            <v>Approved</v>
          </cell>
        </row>
        <row r="175">
          <cell r="C175"/>
          <cell r="D175"/>
          <cell r="E175" t="str">
            <v>9/6</v>
          </cell>
          <cell r="F175">
            <v>405</v>
          </cell>
          <cell r="G175"/>
          <cell r="H175"/>
        </row>
        <row r="176">
          <cell r="C176" t="str">
            <v>9/7</v>
          </cell>
          <cell r="D176" t="str">
            <v>DA+9</v>
          </cell>
          <cell r="E176"/>
          <cell r="F176"/>
          <cell r="G176">
            <v>33.357600000000005</v>
          </cell>
          <cell r="H176" t="str">
            <v>Approved</v>
          </cell>
        </row>
        <row r="177">
          <cell r="C177"/>
          <cell r="D177"/>
          <cell r="E177" t="str">
            <v>9/7</v>
          </cell>
          <cell r="F177">
            <v>435</v>
          </cell>
          <cell r="G177"/>
          <cell r="H177"/>
        </row>
        <row r="178">
          <cell r="C178" t="str">
            <v>9/8</v>
          </cell>
          <cell r="D178" t="str">
            <v>DA+0</v>
          </cell>
          <cell r="E178"/>
          <cell r="F178"/>
          <cell r="G178">
            <v>33.792600000000007</v>
          </cell>
          <cell r="H178" t="str">
            <v>Approved</v>
          </cell>
        </row>
        <row r="179">
          <cell r="C179"/>
          <cell r="D179"/>
          <cell r="E179" t="str">
            <v>9/8</v>
          </cell>
          <cell r="F179">
            <v>405</v>
          </cell>
          <cell r="G179"/>
          <cell r="H179"/>
        </row>
        <row r="180">
          <cell r="C180" t="str">
            <v>9/9</v>
          </cell>
          <cell r="D180" t="str">
            <v>DA+0</v>
          </cell>
          <cell r="E180"/>
          <cell r="F180"/>
          <cell r="G180">
            <v>34.197600000000008</v>
          </cell>
          <cell r="H180" t="str">
            <v>Approved</v>
          </cell>
        </row>
        <row r="181">
          <cell r="C181"/>
          <cell r="D181"/>
          <cell r="E181" t="str">
            <v>9/9</v>
          </cell>
          <cell r="F181">
            <v>435</v>
          </cell>
          <cell r="G181"/>
          <cell r="H181"/>
        </row>
        <row r="182">
          <cell r="C182" t="str">
            <v>9/10</v>
          </cell>
          <cell r="D182" t="str">
            <v>DA+3</v>
          </cell>
          <cell r="E182"/>
          <cell r="F182"/>
          <cell r="G182">
            <v>34.632600000000011</v>
          </cell>
          <cell r="H182" t="str">
            <v>Approved</v>
          </cell>
        </row>
        <row r="183">
          <cell r="C183"/>
          <cell r="D183"/>
          <cell r="E183" t="str">
            <v>9/10</v>
          </cell>
          <cell r="F183">
            <v>395</v>
          </cell>
          <cell r="G183"/>
          <cell r="H183"/>
        </row>
        <row r="184">
          <cell r="C184" t="str">
            <v>9/11</v>
          </cell>
          <cell r="D184" t="str">
            <v>DA+3</v>
          </cell>
          <cell r="E184"/>
          <cell r="F184"/>
          <cell r="G184">
            <v>35.027600000000014</v>
          </cell>
          <cell r="H184" t="str">
            <v>Approved</v>
          </cell>
        </row>
        <row r="185">
          <cell r="C185"/>
          <cell r="D185"/>
          <cell r="E185" t="str">
            <v>9/11</v>
          </cell>
          <cell r="F185">
            <v>431.548</v>
          </cell>
          <cell r="G185"/>
          <cell r="H185"/>
        </row>
        <row r="186">
          <cell r="C186" t="str">
            <v>10/0</v>
          </cell>
          <cell r="D186" t="str">
            <v>DB1+6</v>
          </cell>
          <cell r="E186"/>
          <cell r="F186"/>
          <cell r="G186">
            <v>35.459100000000014</v>
          </cell>
          <cell r="H186" t="str">
            <v>Approved</v>
          </cell>
        </row>
        <row r="187">
          <cell r="C187"/>
          <cell r="D187"/>
          <cell r="E187" t="str">
            <v>10/0</v>
          </cell>
          <cell r="F187">
            <v>363.452</v>
          </cell>
          <cell r="G187"/>
          <cell r="H187"/>
        </row>
        <row r="188">
          <cell r="C188" t="str">
            <v>10/1</v>
          </cell>
          <cell r="D188" t="str">
            <v>DA+3</v>
          </cell>
          <cell r="E188"/>
          <cell r="F188"/>
          <cell r="G188">
            <v>35.822600000000016</v>
          </cell>
          <cell r="H188" t="str">
            <v>Approved</v>
          </cell>
        </row>
        <row r="189">
          <cell r="C189"/>
          <cell r="D189"/>
          <cell r="E189" t="str">
            <v>10/1</v>
          </cell>
          <cell r="F189">
            <v>295</v>
          </cell>
          <cell r="G189"/>
          <cell r="H189"/>
        </row>
        <row r="190">
          <cell r="C190" t="str">
            <v>10/2</v>
          </cell>
          <cell r="D190" t="str">
            <v>DA+3</v>
          </cell>
          <cell r="E190"/>
          <cell r="F190"/>
          <cell r="G190">
            <v>36.117600000000017</v>
          </cell>
          <cell r="H190" t="str">
            <v>Approved</v>
          </cell>
        </row>
        <row r="191">
          <cell r="C191"/>
          <cell r="D191"/>
          <cell r="E191" t="str">
            <v>10/2</v>
          </cell>
          <cell r="F191">
            <v>345.73099999999999</v>
          </cell>
          <cell r="G191"/>
          <cell r="H191"/>
        </row>
        <row r="192">
          <cell r="C192" t="str">
            <v>11/0</v>
          </cell>
          <cell r="D192" t="str">
            <v>DD45+0</v>
          </cell>
          <cell r="E192"/>
          <cell r="F192"/>
          <cell r="G192">
            <v>36.463300000000018</v>
          </cell>
          <cell r="H192" t="str">
            <v>Approved</v>
          </cell>
        </row>
        <row r="193">
          <cell r="C193"/>
          <cell r="D193"/>
          <cell r="E193" t="str">
            <v>11/0</v>
          </cell>
          <cell r="F193">
            <v>242.893</v>
          </cell>
          <cell r="G193"/>
          <cell r="H193"/>
        </row>
        <row r="194">
          <cell r="C194" t="str">
            <v>12/0</v>
          </cell>
          <cell r="D194" t="str">
            <v>DB1+9</v>
          </cell>
          <cell r="E194"/>
          <cell r="F194"/>
          <cell r="G194">
            <v>36.706200000000017</v>
          </cell>
          <cell r="H194" t="str">
            <v>Approved</v>
          </cell>
        </row>
        <row r="195">
          <cell r="C195"/>
          <cell r="D195"/>
          <cell r="E195" t="str">
            <v>12/0</v>
          </cell>
          <cell r="F195">
            <v>329.72800000000001</v>
          </cell>
          <cell r="G195"/>
          <cell r="H195"/>
        </row>
        <row r="196">
          <cell r="C196" t="str">
            <v>13/0</v>
          </cell>
          <cell r="D196" t="str">
            <v>DD60+9</v>
          </cell>
          <cell r="E196"/>
          <cell r="F196"/>
          <cell r="G196">
            <v>37.035900000000019</v>
          </cell>
          <cell r="H196" t="str">
            <v>Approved</v>
          </cell>
        </row>
        <row r="197">
          <cell r="C197"/>
          <cell r="D197"/>
          <cell r="E197" t="str">
            <v>13/0</v>
          </cell>
          <cell r="F197">
            <v>416.87799999999999</v>
          </cell>
          <cell r="G197"/>
          <cell r="H197"/>
        </row>
        <row r="198">
          <cell r="C198" t="str">
            <v>13A/0</v>
          </cell>
          <cell r="D198" t="str">
            <v>DB1+9</v>
          </cell>
          <cell r="E198"/>
          <cell r="F198"/>
          <cell r="G198">
            <v>37.452800000000018</v>
          </cell>
          <cell r="H198" t="str">
            <v>Approved</v>
          </cell>
        </row>
        <row r="199">
          <cell r="C199"/>
          <cell r="D199"/>
          <cell r="E199" t="str">
            <v>13A/0</v>
          </cell>
          <cell r="F199">
            <v>480.26900000000001</v>
          </cell>
          <cell r="G199"/>
          <cell r="H199"/>
        </row>
        <row r="200">
          <cell r="C200" t="str">
            <v>14/0</v>
          </cell>
          <cell r="D200" t="str">
            <v>DD60+25</v>
          </cell>
          <cell r="E200"/>
          <cell r="F200"/>
          <cell r="G200">
            <v>37.933100000000017</v>
          </cell>
          <cell r="H200" t="str">
            <v>Approved</v>
          </cell>
        </row>
        <row r="201">
          <cell r="C201"/>
          <cell r="D201"/>
          <cell r="E201" t="str">
            <v>14/0</v>
          </cell>
          <cell r="F201">
            <v>223.816</v>
          </cell>
          <cell r="G201"/>
          <cell r="H201"/>
        </row>
        <row r="202">
          <cell r="C202" t="str">
            <v>15/0</v>
          </cell>
          <cell r="D202" t="str">
            <v>DD60+25</v>
          </cell>
          <cell r="E202"/>
          <cell r="F202"/>
          <cell r="G202">
            <v>38.156900000000014</v>
          </cell>
          <cell r="H202" t="str">
            <v>Approved</v>
          </cell>
        </row>
        <row r="203">
          <cell r="C203"/>
          <cell r="D203"/>
          <cell r="E203" t="str">
            <v>15/0</v>
          </cell>
          <cell r="F203">
            <v>405.91500000000002</v>
          </cell>
          <cell r="G203"/>
          <cell r="H203"/>
        </row>
        <row r="204">
          <cell r="C204" t="str">
            <v>15/1</v>
          </cell>
          <cell r="D204" t="str">
            <v>DA+6</v>
          </cell>
          <cell r="E204"/>
          <cell r="F204"/>
          <cell r="G204">
            <v>38.562800000000017</v>
          </cell>
          <cell r="H204" t="str">
            <v>Approved</v>
          </cell>
        </row>
        <row r="205">
          <cell r="C205"/>
          <cell r="D205"/>
          <cell r="E205" t="str">
            <v>15/1</v>
          </cell>
          <cell r="F205">
            <v>405</v>
          </cell>
          <cell r="G205"/>
          <cell r="H205"/>
        </row>
        <row r="206">
          <cell r="C206" t="str">
            <v>15/2</v>
          </cell>
          <cell r="D206" t="str">
            <v>DA+3</v>
          </cell>
          <cell r="E206"/>
          <cell r="F206"/>
          <cell r="G206">
            <v>38.967800000000018</v>
          </cell>
          <cell r="H206" t="str">
            <v>Approved</v>
          </cell>
        </row>
        <row r="207">
          <cell r="C207"/>
          <cell r="D207"/>
          <cell r="E207" t="str">
            <v>15/2</v>
          </cell>
          <cell r="F207">
            <v>420</v>
          </cell>
          <cell r="G207"/>
          <cell r="H207"/>
        </row>
        <row r="208">
          <cell r="C208" t="str">
            <v>15/3</v>
          </cell>
          <cell r="D208" t="str">
            <v>DA+3</v>
          </cell>
          <cell r="E208"/>
          <cell r="F208"/>
          <cell r="G208">
            <v>39.38780000000002</v>
          </cell>
          <cell r="H208" t="str">
            <v>Approved</v>
          </cell>
        </row>
        <row r="209">
          <cell r="C209"/>
          <cell r="D209"/>
          <cell r="E209" t="str">
            <v>15/3</v>
          </cell>
          <cell r="F209">
            <v>415</v>
          </cell>
          <cell r="G209"/>
          <cell r="H209"/>
        </row>
        <row r="210">
          <cell r="C210" t="str">
            <v>15/4</v>
          </cell>
          <cell r="D210" t="str">
            <v>DA+6</v>
          </cell>
          <cell r="E210"/>
          <cell r="F210"/>
          <cell r="G210">
            <v>39.802800000000019</v>
          </cell>
          <cell r="H210" t="str">
            <v>Approved</v>
          </cell>
        </row>
        <row r="211">
          <cell r="C211"/>
          <cell r="D211"/>
          <cell r="E211" t="str">
            <v>15/4</v>
          </cell>
          <cell r="F211">
            <v>410</v>
          </cell>
          <cell r="G211"/>
          <cell r="H211"/>
        </row>
        <row r="212">
          <cell r="C212" t="str">
            <v>15/5</v>
          </cell>
          <cell r="D212" t="str">
            <v>DA+3</v>
          </cell>
          <cell r="E212"/>
          <cell r="F212"/>
          <cell r="G212">
            <v>40.212800000000016</v>
          </cell>
          <cell r="H212" t="str">
            <v>Approved</v>
          </cell>
        </row>
        <row r="213">
          <cell r="C213"/>
          <cell r="D213"/>
          <cell r="E213" t="str">
            <v>15/5</v>
          </cell>
          <cell r="F213">
            <v>285</v>
          </cell>
          <cell r="G213"/>
          <cell r="H213"/>
        </row>
        <row r="214">
          <cell r="C214" t="str">
            <v>15/6</v>
          </cell>
          <cell r="D214" t="str">
            <v>DA+9</v>
          </cell>
          <cell r="E214"/>
          <cell r="F214"/>
          <cell r="G214">
            <v>40.497800000000012</v>
          </cell>
          <cell r="H214" t="str">
            <v>Approved</v>
          </cell>
        </row>
        <row r="215">
          <cell r="C215"/>
          <cell r="D215"/>
          <cell r="E215" t="str">
            <v>15/6</v>
          </cell>
          <cell r="F215">
            <v>355</v>
          </cell>
          <cell r="G215"/>
          <cell r="H215"/>
        </row>
        <row r="216">
          <cell r="C216" t="str">
            <v>15/7</v>
          </cell>
          <cell r="D216" t="str">
            <v>DA+0</v>
          </cell>
          <cell r="E216"/>
          <cell r="F216"/>
          <cell r="G216">
            <v>40.852800000000009</v>
          </cell>
          <cell r="H216" t="str">
            <v>Approved</v>
          </cell>
        </row>
        <row r="217">
          <cell r="C217"/>
          <cell r="D217"/>
          <cell r="E217" t="str">
            <v>15/7</v>
          </cell>
          <cell r="F217">
            <v>355</v>
          </cell>
          <cell r="G217"/>
          <cell r="H217"/>
        </row>
        <row r="218">
          <cell r="C218" t="str">
            <v>15/8</v>
          </cell>
          <cell r="D218" t="str">
            <v>DA+1.5</v>
          </cell>
          <cell r="E218"/>
          <cell r="F218"/>
          <cell r="G218">
            <v>41.207800000000006</v>
          </cell>
          <cell r="H218" t="str">
            <v>Approved</v>
          </cell>
        </row>
        <row r="219">
          <cell r="C219"/>
          <cell r="D219"/>
          <cell r="E219" t="str">
            <v>15/8</v>
          </cell>
          <cell r="F219">
            <v>410</v>
          </cell>
          <cell r="G219"/>
          <cell r="H219"/>
        </row>
        <row r="220">
          <cell r="C220" t="str">
            <v>15/9</v>
          </cell>
          <cell r="D220" t="str">
            <v>DA+0</v>
          </cell>
          <cell r="E220"/>
          <cell r="F220"/>
          <cell r="G220">
            <v>41.617800000000003</v>
          </cell>
          <cell r="H220" t="str">
            <v>Approved</v>
          </cell>
        </row>
        <row r="221">
          <cell r="C221"/>
          <cell r="D221"/>
          <cell r="E221" t="str">
            <v>15/9</v>
          </cell>
          <cell r="F221">
            <v>430</v>
          </cell>
          <cell r="G221"/>
          <cell r="H221"/>
        </row>
        <row r="222">
          <cell r="C222" t="str">
            <v>15/10</v>
          </cell>
          <cell r="D222" t="str">
            <v>DA-1.5</v>
          </cell>
          <cell r="E222"/>
          <cell r="F222"/>
          <cell r="G222">
            <v>42.047800000000002</v>
          </cell>
          <cell r="H222" t="str">
            <v>Approved</v>
          </cell>
        </row>
        <row r="223">
          <cell r="C223"/>
          <cell r="D223"/>
          <cell r="E223" t="str">
            <v>15/10</v>
          </cell>
          <cell r="F223">
            <v>385</v>
          </cell>
          <cell r="G223"/>
          <cell r="H223"/>
        </row>
        <row r="224">
          <cell r="C224" t="str">
            <v>15/11</v>
          </cell>
          <cell r="D224" t="str">
            <v>DA+0</v>
          </cell>
          <cell r="E224"/>
          <cell r="F224"/>
          <cell r="G224">
            <v>42.4328</v>
          </cell>
          <cell r="H224" t="str">
            <v>Approved</v>
          </cell>
        </row>
        <row r="225">
          <cell r="C225"/>
          <cell r="D225"/>
          <cell r="E225" t="str">
            <v>15/11</v>
          </cell>
          <cell r="F225">
            <v>455</v>
          </cell>
          <cell r="G225"/>
          <cell r="H225"/>
        </row>
        <row r="226">
          <cell r="C226" t="str">
            <v>15/12</v>
          </cell>
          <cell r="D226" t="str">
            <v>DA+6</v>
          </cell>
          <cell r="E226"/>
          <cell r="F226"/>
          <cell r="G226">
            <v>42.887799999999999</v>
          </cell>
          <cell r="H226" t="str">
            <v>Approved</v>
          </cell>
        </row>
        <row r="227">
          <cell r="C227"/>
          <cell r="D227"/>
          <cell r="E227" t="str">
            <v>15/12</v>
          </cell>
          <cell r="F227">
            <v>288.42500000000001</v>
          </cell>
          <cell r="G227"/>
          <cell r="H227"/>
        </row>
        <row r="228">
          <cell r="C228" t="str">
            <v>16/0</v>
          </cell>
          <cell r="D228" t="str">
            <v>DC2+0</v>
          </cell>
          <cell r="E228"/>
          <cell r="F228"/>
          <cell r="G228">
            <v>43.176200000000001</v>
          </cell>
          <cell r="H228" t="str">
            <v>Approved</v>
          </cell>
        </row>
        <row r="229">
          <cell r="C229"/>
          <cell r="D229"/>
          <cell r="E229" t="str">
            <v>16/0</v>
          </cell>
          <cell r="F229">
            <v>392.69400000000002</v>
          </cell>
          <cell r="G229"/>
          <cell r="H229"/>
        </row>
        <row r="230">
          <cell r="C230" t="str">
            <v>17/0</v>
          </cell>
          <cell r="D230" t="str">
            <v>DC1+3</v>
          </cell>
          <cell r="E230"/>
          <cell r="F230"/>
          <cell r="G230">
            <v>43.568899999999999</v>
          </cell>
          <cell r="H230" t="str">
            <v>Approved</v>
          </cell>
        </row>
        <row r="231">
          <cell r="C231"/>
          <cell r="D231"/>
          <cell r="E231" t="str">
            <v>17/0</v>
          </cell>
          <cell r="F231">
            <v>398.404</v>
          </cell>
          <cell r="G231"/>
          <cell r="H231"/>
        </row>
        <row r="232">
          <cell r="C232" t="str">
            <v>18/0</v>
          </cell>
          <cell r="D232" t="str">
            <v>DB2+6</v>
          </cell>
          <cell r="E232"/>
          <cell r="F232"/>
          <cell r="G232">
            <v>43.967300000000002</v>
          </cell>
          <cell r="H232" t="str">
            <v>Approved</v>
          </cell>
        </row>
        <row r="233">
          <cell r="C233"/>
          <cell r="D233"/>
          <cell r="E233" t="str">
            <v>18/0</v>
          </cell>
          <cell r="F233">
            <v>307.59500000000003</v>
          </cell>
          <cell r="G233"/>
          <cell r="H233"/>
        </row>
        <row r="234">
          <cell r="C234" t="str">
            <v>18/1</v>
          </cell>
          <cell r="D234" t="str">
            <v>DA+3</v>
          </cell>
          <cell r="E234"/>
          <cell r="F234"/>
          <cell r="G234">
            <v>44.274900000000002</v>
          </cell>
          <cell r="H234" t="str">
            <v>Approved</v>
          </cell>
        </row>
        <row r="235">
          <cell r="C235"/>
          <cell r="D235"/>
          <cell r="E235" t="str">
            <v>18/1</v>
          </cell>
          <cell r="F235">
            <v>390</v>
          </cell>
          <cell r="G235"/>
          <cell r="H235"/>
        </row>
        <row r="236">
          <cell r="C236" t="str">
            <v>18/2</v>
          </cell>
          <cell r="D236" t="str">
            <v>DA+1.5</v>
          </cell>
          <cell r="E236"/>
          <cell r="F236"/>
          <cell r="G236">
            <v>44.664900000000003</v>
          </cell>
          <cell r="H236" t="str">
            <v>Approved</v>
          </cell>
        </row>
        <row r="237">
          <cell r="C237"/>
          <cell r="D237"/>
          <cell r="E237" t="str">
            <v>18/2</v>
          </cell>
          <cell r="F237">
            <v>380</v>
          </cell>
          <cell r="G237"/>
          <cell r="H237"/>
        </row>
        <row r="238">
          <cell r="C238" t="str">
            <v>18/3</v>
          </cell>
          <cell r="D238" t="str">
            <v>DA+6</v>
          </cell>
          <cell r="E238"/>
          <cell r="F238"/>
          <cell r="G238">
            <v>45.044900000000005</v>
          </cell>
          <cell r="H238" t="str">
            <v>Approved</v>
          </cell>
        </row>
        <row r="239">
          <cell r="C239"/>
          <cell r="D239"/>
          <cell r="E239" t="str">
            <v>18/3</v>
          </cell>
          <cell r="F239">
            <v>405</v>
          </cell>
          <cell r="G239"/>
          <cell r="H239"/>
        </row>
        <row r="240">
          <cell r="C240" t="str">
            <v>18/4</v>
          </cell>
          <cell r="D240" t="str">
            <v>DA-3</v>
          </cell>
          <cell r="E240"/>
          <cell r="F240"/>
          <cell r="G240">
            <v>45.449900000000007</v>
          </cell>
          <cell r="H240" t="str">
            <v>Approved</v>
          </cell>
        </row>
        <row r="241">
          <cell r="C241"/>
          <cell r="D241"/>
          <cell r="E241" t="str">
            <v>18/4</v>
          </cell>
          <cell r="F241">
            <v>335</v>
          </cell>
          <cell r="G241"/>
          <cell r="H241"/>
        </row>
        <row r="242">
          <cell r="C242" t="str">
            <v>18/5</v>
          </cell>
          <cell r="D242" t="str">
            <v>DA+0</v>
          </cell>
          <cell r="E242"/>
          <cell r="F242"/>
          <cell r="G242">
            <v>45.784900000000007</v>
          </cell>
          <cell r="H242" t="str">
            <v>Approved</v>
          </cell>
        </row>
        <row r="243">
          <cell r="C243"/>
          <cell r="D243"/>
          <cell r="E243" t="str">
            <v>18/5</v>
          </cell>
          <cell r="F243">
            <v>425</v>
          </cell>
          <cell r="G243"/>
          <cell r="H243"/>
        </row>
        <row r="244">
          <cell r="C244" t="str">
            <v>18/6</v>
          </cell>
          <cell r="D244" t="str">
            <v>DA+9</v>
          </cell>
          <cell r="E244"/>
          <cell r="F244"/>
          <cell r="G244">
            <v>46.209900000000005</v>
          </cell>
          <cell r="H244" t="str">
            <v>Approved</v>
          </cell>
        </row>
        <row r="245">
          <cell r="C245"/>
          <cell r="D245"/>
          <cell r="E245" t="str">
            <v>18/6</v>
          </cell>
          <cell r="F245">
            <v>402</v>
          </cell>
          <cell r="G245"/>
          <cell r="H245"/>
        </row>
        <row r="246">
          <cell r="C246" t="str">
            <v>18/7</v>
          </cell>
          <cell r="D246" t="str">
            <v>DA+1.5</v>
          </cell>
          <cell r="E246"/>
          <cell r="F246"/>
          <cell r="G246">
            <v>46.611900000000006</v>
          </cell>
          <cell r="H246" t="str">
            <v>Approved</v>
          </cell>
        </row>
        <row r="247">
          <cell r="C247"/>
          <cell r="D247"/>
          <cell r="E247" t="str">
            <v>18/7</v>
          </cell>
          <cell r="F247">
            <v>385.43400000000003</v>
          </cell>
          <cell r="G247"/>
          <cell r="H247"/>
        </row>
        <row r="248">
          <cell r="C248" t="str">
            <v>19/0</v>
          </cell>
          <cell r="D248" t="str">
            <v>DD60+3</v>
          </cell>
          <cell r="E248"/>
          <cell r="F248"/>
          <cell r="G248">
            <v>46.997300000000003</v>
          </cell>
          <cell r="H248" t="str">
            <v>Approved</v>
          </cell>
        </row>
        <row r="249">
          <cell r="C249"/>
          <cell r="D249"/>
          <cell r="E249" t="str">
            <v>19/0</v>
          </cell>
          <cell r="F249">
            <v>279.36</v>
          </cell>
          <cell r="G249"/>
          <cell r="H249"/>
        </row>
        <row r="250">
          <cell r="C250" t="str">
            <v>20/0</v>
          </cell>
          <cell r="D250" t="str">
            <v>DD60+3</v>
          </cell>
          <cell r="E250"/>
          <cell r="F250"/>
          <cell r="G250">
            <v>47.276700000000005</v>
          </cell>
          <cell r="H250" t="str">
            <v>Approved</v>
          </cell>
        </row>
        <row r="251">
          <cell r="C251"/>
          <cell r="D251"/>
          <cell r="E251" t="str">
            <v>20/0</v>
          </cell>
          <cell r="F251">
            <v>388.51499999999999</v>
          </cell>
          <cell r="G251"/>
          <cell r="H251"/>
        </row>
        <row r="252">
          <cell r="C252" t="str">
            <v>20/1</v>
          </cell>
          <cell r="D252" t="str">
            <v>DA-3</v>
          </cell>
          <cell r="E252"/>
          <cell r="F252"/>
          <cell r="G252">
            <v>47.665200000000006</v>
          </cell>
          <cell r="H252" t="str">
            <v>Approved</v>
          </cell>
        </row>
        <row r="253">
          <cell r="C253"/>
          <cell r="D253"/>
          <cell r="E253" t="str">
            <v>20/1</v>
          </cell>
          <cell r="F253">
            <v>330</v>
          </cell>
          <cell r="G253"/>
          <cell r="H253"/>
        </row>
        <row r="254">
          <cell r="C254" t="str">
            <v>20/2</v>
          </cell>
          <cell r="D254" t="str">
            <v>DA-3</v>
          </cell>
          <cell r="E254"/>
          <cell r="F254"/>
          <cell r="G254">
            <v>47.995200000000004</v>
          </cell>
          <cell r="H254" t="str">
            <v>Approved</v>
          </cell>
        </row>
        <row r="255">
          <cell r="C255"/>
          <cell r="D255"/>
          <cell r="E255" t="str">
            <v>20/2</v>
          </cell>
          <cell r="F255">
            <v>340</v>
          </cell>
          <cell r="G255"/>
          <cell r="H255"/>
        </row>
        <row r="256">
          <cell r="C256" t="str">
            <v>20/3</v>
          </cell>
          <cell r="D256" t="str">
            <v>DA+1.5</v>
          </cell>
          <cell r="E256"/>
          <cell r="F256"/>
          <cell r="G256">
            <v>48.335200000000007</v>
          </cell>
          <cell r="H256" t="str">
            <v>Approved</v>
          </cell>
        </row>
        <row r="257">
          <cell r="C257"/>
          <cell r="D257"/>
          <cell r="E257" t="str">
            <v>20/3</v>
          </cell>
          <cell r="F257">
            <v>420</v>
          </cell>
          <cell r="G257"/>
          <cell r="H257"/>
        </row>
        <row r="258">
          <cell r="C258" t="str">
            <v>20/4</v>
          </cell>
          <cell r="D258" t="str">
            <v>DA+3</v>
          </cell>
          <cell r="E258"/>
          <cell r="F258"/>
          <cell r="G258">
            <v>48.755200000000009</v>
          </cell>
          <cell r="H258" t="str">
            <v>Approved</v>
          </cell>
        </row>
        <row r="259">
          <cell r="C259"/>
          <cell r="D259"/>
          <cell r="E259" t="str">
            <v>20/4</v>
          </cell>
          <cell r="F259">
            <v>375</v>
          </cell>
          <cell r="G259"/>
          <cell r="H259"/>
        </row>
        <row r="260">
          <cell r="C260" t="str">
            <v>20/5</v>
          </cell>
          <cell r="D260" t="str">
            <v>DA+0</v>
          </cell>
          <cell r="E260"/>
          <cell r="F260"/>
          <cell r="G260">
            <v>49.130200000000009</v>
          </cell>
          <cell r="H260" t="str">
            <v>Approved</v>
          </cell>
        </row>
        <row r="261">
          <cell r="C261"/>
          <cell r="D261"/>
          <cell r="E261" t="str">
            <v>20/5</v>
          </cell>
          <cell r="F261">
            <v>355</v>
          </cell>
          <cell r="G261"/>
          <cell r="H261"/>
        </row>
        <row r="262">
          <cell r="C262" t="str">
            <v>20/6</v>
          </cell>
          <cell r="D262" t="str">
            <v>DA-3</v>
          </cell>
          <cell r="E262"/>
          <cell r="F262"/>
          <cell r="G262">
            <v>49.485200000000006</v>
          </cell>
          <cell r="H262" t="str">
            <v>Approved</v>
          </cell>
        </row>
        <row r="263">
          <cell r="C263"/>
          <cell r="D263"/>
          <cell r="E263" t="str">
            <v>20/6</v>
          </cell>
          <cell r="F263">
            <v>341.65199999999999</v>
          </cell>
          <cell r="G263"/>
          <cell r="H263"/>
        </row>
        <row r="264">
          <cell r="C264" t="str">
            <v>21/0</v>
          </cell>
          <cell r="D264" t="str">
            <v>DB1+0</v>
          </cell>
          <cell r="E264"/>
          <cell r="F264"/>
          <cell r="G264">
            <v>49.826900000000009</v>
          </cell>
          <cell r="H264" t="str">
            <v>Approved</v>
          </cell>
        </row>
        <row r="265">
          <cell r="C265"/>
          <cell r="D265"/>
          <cell r="E265" t="str">
            <v>21/0</v>
          </cell>
          <cell r="F265">
            <v>326.34800000000001</v>
          </cell>
          <cell r="G265"/>
          <cell r="H265"/>
        </row>
        <row r="266">
          <cell r="C266" t="str">
            <v>21/1</v>
          </cell>
          <cell r="D266" t="str">
            <v>DA+0</v>
          </cell>
          <cell r="E266"/>
          <cell r="F266"/>
          <cell r="G266">
            <v>50.153200000000012</v>
          </cell>
          <cell r="H266" t="str">
            <v>Approved</v>
          </cell>
        </row>
        <row r="267">
          <cell r="C267"/>
          <cell r="D267"/>
          <cell r="E267" t="str">
            <v>21/1</v>
          </cell>
          <cell r="F267">
            <v>427</v>
          </cell>
          <cell r="G267"/>
          <cell r="H267"/>
        </row>
        <row r="268">
          <cell r="C268" t="str">
            <v>21/2</v>
          </cell>
          <cell r="D268" t="str">
            <v>DA+6</v>
          </cell>
          <cell r="E268"/>
          <cell r="F268"/>
          <cell r="G268">
            <v>50.580200000000012</v>
          </cell>
          <cell r="H268" t="str">
            <v>Approved</v>
          </cell>
        </row>
        <row r="269">
          <cell r="C269"/>
          <cell r="D269"/>
          <cell r="E269" t="str">
            <v>21/2</v>
          </cell>
          <cell r="F269">
            <v>410</v>
          </cell>
          <cell r="G269"/>
          <cell r="H269"/>
        </row>
        <row r="270">
          <cell r="C270" t="str">
            <v>21/3</v>
          </cell>
          <cell r="D270" t="str">
            <v>DA+6</v>
          </cell>
          <cell r="E270"/>
          <cell r="F270"/>
          <cell r="G270">
            <v>50.990200000000009</v>
          </cell>
          <cell r="H270" t="str">
            <v>Approved</v>
          </cell>
        </row>
        <row r="271">
          <cell r="C271"/>
          <cell r="D271"/>
          <cell r="E271" t="str">
            <v>21/3</v>
          </cell>
          <cell r="F271">
            <v>405</v>
          </cell>
          <cell r="G271"/>
          <cell r="H271"/>
        </row>
        <row r="272">
          <cell r="C272" t="str">
            <v>21/4</v>
          </cell>
          <cell r="D272" t="str">
            <v>DA+0</v>
          </cell>
          <cell r="E272"/>
          <cell r="F272"/>
          <cell r="G272">
            <v>51.39520000000001</v>
          </cell>
          <cell r="H272" t="str">
            <v>Approved</v>
          </cell>
        </row>
        <row r="273">
          <cell r="C273"/>
          <cell r="D273"/>
          <cell r="E273" t="str">
            <v>21/4</v>
          </cell>
          <cell r="F273">
            <v>300</v>
          </cell>
          <cell r="G273"/>
          <cell r="H273"/>
        </row>
        <row r="274">
          <cell r="C274" t="str">
            <v>21/5</v>
          </cell>
          <cell r="D274" t="str">
            <v>DA+0</v>
          </cell>
          <cell r="E274"/>
          <cell r="F274"/>
          <cell r="G274">
            <v>51.695200000000007</v>
          </cell>
          <cell r="H274" t="str">
            <v>Approved</v>
          </cell>
        </row>
        <row r="275">
          <cell r="C275"/>
          <cell r="D275"/>
          <cell r="E275" t="str">
            <v>21/5</v>
          </cell>
          <cell r="F275">
            <v>415.18700000000001</v>
          </cell>
          <cell r="G275"/>
          <cell r="H275"/>
        </row>
        <row r="276">
          <cell r="C276" t="str">
            <v>22/0</v>
          </cell>
          <cell r="D276" t="str">
            <v>DC2+15</v>
          </cell>
          <cell r="E276"/>
          <cell r="F276"/>
          <cell r="G276">
            <v>52.110400000000006</v>
          </cell>
          <cell r="H276" t="str">
            <v>Approved</v>
          </cell>
        </row>
        <row r="277">
          <cell r="C277"/>
          <cell r="D277"/>
          <cell r="E277" t="str">
            <v>22/0</v>
          </cell>
          <cell r="F277">
            <v>259.048</v>
          </cell>
          <cell r="G277"/>
          <cell r="H277"/>
        </row>
        <row r="278">
          <cell r="C278" t="str">
            <v>23/0</v>
          </cell>
          <cell r="D278" t="str">
            <v>DB2+9</v>
          </cell>
          <cell r="E278"/>
          <cell r="F278"/>
          <cell r="G278">
            <v>52.369400000000006</v>
          </cell>
          <cell r="H278" t="str">
            <v>Approved</v>
          </cell>
        </row>
        <row r="279">
          <cell r="C279"/>
          <cell r="D279"/>
          <cell r="E279" t="str">
            <v>23/0</v>
          </cell>
          <cell r="F279">
            <v>440.45499999999998</v>
          </cell>
          <cell r="G279"/>
          <cell r="H279"/>
        </row>
        <row r="280">
          <cell r="C280" t="str">
            <v>23A/0</v>
          </cell>
          <cell r="D280" t="str">
            <v>DB1+9</v>
          </cell>
          <cell r="E280"/>
          <cell r="F280"/>
          <cell r="G280">
            <v>52.809900000000006</v>
          </cell>
          <cell r="H280" t="str">
            <v>Approved</v>
          </cell>
        </row>
        <row r="281">
          <cell r="C281"/>
          <cell r="D281"/>
          <cell r="E281" t="str">
            <v>23A/0</v>
          </cell>
          <cell r="F281">
            <v>496.685</v>
          </cell>
          <cell r="G281"/>
          <cell r="H281"/>
        </row>
        <row r="282">
          <cell r="C282" t="str">
            <v>24/0</v>
          </cell>
          <cell r="D282" t="str">
            <v>DD60+18</v>
          </cell>
          <cell r="E282"/>
          <cell r="F282"/>
          <cell r="G282">
            <v>53.306600000000003</v>
          </cell>
          <cell r="H282" t="str">
            <v>Approved</v>
          </cell>
        </row>
        <row r="283">
          <cell r="C283"/>
          <cell r="D283"/>
          <cell r="E283" t="str">
            <v>24/0</v>
          </cell>
          <cell r="F283">
            <v>244.029</v>
          </cell>
          <cell r="G283"/>
          <cell r="H283"/>
        </row>
        <row r="284">
          <cell r="C284" t="str">
            <v>25/0</v>
          </cell>
          <cell r="D284" t="str">
            <v>DD60+18</v>
          </cell>
          <cell r="E284"/>
          <cell r="F284"/>
          <cell r="G284">
            <v>53.550600000000003</v>
          </cell>
          <cell r="H284" t="str">
            <v>Approved</v>
          </cell>
        </row>
        <row r="285">
          <cell r="C285"/>
          <cell r="D285"/>
          <cell r="E285" t="str">
            <v>25/0</v>
          </cell>
          <cell r="F285">
            <v>237.428</v>
          </cell>
          <cell r="G285"/>
          <cell r="H285"/>
        </row>
        <row r="286">
          <cell r="C286" t="str">
            <v>26/0</v>
          </cell>
          <cell r="D286" t="str">
            <v>DD60+35</v>
          </cell>
          <cell r="E286"/>
          <cell r="F286"/>
          <cell r="G286">
            <v>53.788000000000004</v>
          </cell>
          <cell r="H286" t="str">
            <v>Hold</v>
          </cell>
        </row>
        <row r="287">
          <cell r="C287"/>
          <cell r="D287"/>
          <cell r="E287" t="str">
            <v>26/0</v>
          </cell>
          <cell r="F287">
            <v>203.47900000000001</v>
          </cell>
          <cell r="G287"/>
          <cell r="H287"/>
        </row>
        <row r="288">
          <cell r="C288" t="str">
            <v>27/0</v>
          </cell>
          <cell r="D288" t="str">
            <v>DD60+35</v>
          </cell>
          <cell r="E288"/>
          <cell r="F288"/>
          <cell r="G288">
            <v>53.991500000000002</v>
          </cell>
          <cell r="H288" t="str">
            <v>Hold</v>
          </cell>
        </row>
        <row r="289">
          <cell r="C289"/>
          <cell r="D289"/>
          <cell r="E289" t="str">
            <v>27/0</v>
          </cell>
          <cell r="F289">
            <v>453.68799999999999</v>
          </cell>
          <cell r="G289"/>
          <cell r="H289"/>
        </row>
        <row r="290">
          <cell r="C290" t="str">
            <v>27/1</v>
          </cell>
          <cell r="D290" t="str">
            <v>DA+9</v>
          </cell>
          <cell r="E290"/>
          <cell r="F290"/>
          <cell r="G290">
            <v>54.4452</v>
          </cell>
          <cell r="H290" t="str">
            <v>Approved</v>
          </cell>
        </row>
        <row r="291">
          <cell r="C291"/>
          <cell r="D291"/>
          <cell r="E291" t="str">
            <v>27/1</v>
          </cell>
          <cell r="F291">
            <v>345</v>
          </cell>
          <cell r="G291"/>
          <cell r="H291"/>
        </row>
        <row r="292">
          <cell r="C292" t="str">
            <v>27/2</v>
          </cell>
          <cell r="D292" t="str">
            <v>DA-1.5</v>
          </cell>
          <cell r="E292"/>
          <cell r="F292"/>
          <cell r="G292">
            <v>54.790199999999999</v>
          </cell>
          <cell r="H292" t="str">
            <v>Approved</v>
          </cell>
        </row>
        <row r="293">
          <cell r="C293"/>
          <cell r="D293"/>
          <cell r="E293" t="str">
            <v>27/2</v>
          </cell>
          <cell r="F293">
            <v>360</v>
          </cell>
          <cell r="G293"/>
          <cell r="H293"/>
        </row>
        <row r="294">
          <cell r="C294" t="str">
            <v>27/3</v>
          </cell>
          <cell r="D294" t="str">
            <v>DA+1.5</v>
          </cell>
          <cell r="E294"/>
          <cell r="F294"/>
          <cell r="G294">
            <v>55.150199999999998</v>
          </cell>
          <cell r="H294" t="str">
            <v>Approved</v>
          </cell>
        </row>
        <row r="295">
          <cell r="C295"/>
          <cell r="D295"/>
          <cell r="E295" t="str">
            <v>27/3</v>
          </cell>
          <cell r="F295">
            <v>410</v>
          </cell>
          <cell r="G295"/>
          <cell r="H295"/>
        </row>
        <row r="296">
          <cell r="C296" t="str">
            <v>27/4</v>
          </cell>
          <cell r="D296" t="str">
            <v>DA+1.5</v>
          </cell>
          <cell r="E296"/>
          <cell r="F296"/>
          <cell r="G296">
            <v>55.560199999999995</v>
          </cell>
          <cell r="H296" t="str">
            <v>Approved</v>
          </cell>
        </row>
        <row r="297">
          <cell r="C297"/>
          <cell r="D297"/>
          <cell r="E297" t="str">
            <v>27/4</v>
          </cell>
          <cell r="F297">
            <v>350</v>
          </cell>
          <cell r="G297"/>
          <cell r="H297"/>
        </row>
        <row r="298">
          <cell r="C298" t="str">
            <v>27/5</v>
          </cell>
          <cell r="D298" t="str">
            <v>DA-1.5</v>
          </cell>
          <cell r="E298"/>
          <cell r="F298"/>
          <cell r="G298">
            <v>55.910199999999996</v>
          </cell>
          <cell r="H298" t="str">
            <v>Approved</v>
          </cell>
        </row>
        <row r="299">
          <cell r="C299"/>
          <cell r="D299"/>
          <cell r="E299" t="str">
            <v>27/5</v>
          </cell>
          <cell r="F299">
            <v>355</v>
          </cell>
          <cell r="G299"/>
          <cell r="H299"/>
        </row>
        <row r="300">
          <cell r="C300" t="str">
            <v>27/6</v>
          </cell>
          <cell r="D300" t="str">
            <v>DA-3</v>
          </cell>
          <cell r="E300"/>
          <cell r="F300"/>
          <cell r="G300">
            <v>56.265199999999993</v>
          </cell>
          <cell r="H300" t="str">
            <v>Approved</v>
          </cell>
        </row>
        <row r="301">
          <cell r="C301"/>
          <cell r="D301"/>
          <cell r="E301" t="str">
            <v>27/6</v>
          </cell>
          <cell r="F301">
            <v>274.58699999999999</v>
          </cell>
          <cell r="G301"/>
          <cell r="H301"/>
        </row>
        <row r="302">
          <cell r="C302" t="str">
            <v>28/0</v>
          </cell>
          <cell r="D302" t="str">
            <v>DC2+0</v>
          </cell>
          <cell r="E302"/>
          <cell r="F302"/>
          <cell r="G302">
            <v>56.539799999999993</v>
          </cell>
          <cell r="H302" t="str">
            <v>Hold</v>
          </cell>
        </row>
        <row r="303">
          <cell r="C303"/>
          <cell r="D303"/>
          <cell r="E303" t="str">
            <v>28/0</v>
          </cell>
          <cell r="F303">
            <v>211.209</v>
          </cell>
          <cell r="G303"/>
          <cell r="H303"/>
        </row>
        <row r="304">
          <cell r="C304" t="str">
            <v>29/0</v>
          </cell>
          <cell r="D304" t="str">
            <v>DC1+0</v>
          </cell>
          <cell r="E304"/>
          <cell r="F304"/>
          <cell r="G304">
            <v>56.750999999999991</v>
          </cell>
          <cell r="H304" t="str">
            <v>Hold</v>
          </cell>
        </row>
        <row r="305">
          <cell r="C305"/>
          <cell r="D305"/>
          <cell r="E305" t="str">
            <v>29/0</v>
          </cell>
          <cell r="F305">
            <v>384.20400000000001</v>
          </cell>
          <cell r="G305"/>
          <cell r="H305"/>
        </row>
        <row r="306">
          <cell r="C306" t="str">
            <v>29/1</v>
          </cell>
          <cell r="D306" t="str">
            <v>DA+6</v>
          </cell>
          <cell r="E306"/>
          <cell r="F306"/>
          <cell r="G306">
            <v>57.13519999999999</v>
          </cell>
          <cell r="H306" t="str">
            <v>Approved</v>
          </cell>
        </row>
        <row r="307">
          <cell r="C307"/>
          <cell r="D307"/>
          <cell r="E307" t="str">
            <v>29/1</v>
          </cell>
          <cell r="F307">
            <v>430</v>
          </cell>
          <cell r="G307"/>
          <cell r="H307"/>
        </row>
        <row r="308">
          <cell r="C308" t="str">
            <v>29/2</v>
          </cell>
          <cell r="D308" t="str">
            <v>DA+0</v>
          </cell>
          <cell r="E308"/>
          <cell r="F308"/>
          <cell r="G308">
            <v>57.56519999999999</v>
          </cell>
          <cell r="H308" t="str">
            <v>Approved</v>
          </cell>
        </row>
        <row r="309">
          <cell r="C309"/>
          <cell r="D309"/>
          <cell r="E309" t="str">
            <v>29/2</v>
          </cell>
          <cell r="F309">
            <v>370</v>
          </cell>
          <cell r="G309"/>
          <cell r="H309"/>
        </row>
        <row r="310">
          <cell r="C310" t="str">
            <v>29/3</v>
          </cell>
          <cell r="D310" t="str">
            <v>DA+0</v>
          </cell>
          <cell r="E310"/>
          <cell r="F310"/>
          <cell r="G310">
            <v>57.935199999999988</v>
          </cell>
          <cell r="H310" t="str">
            <v>Approved</v>
          </cell>
        </row>
        <row r="311">
          <cell r="C311"/>
          <cell r="D311"/>
          <cell r="E311" t="str">
            <v>29/3</v>
          </cell>
          <cell r="F311">
            <v>390</v>
          </cell>
          <cell r="G311"/>
          <cell r="H311"/>
        </row>
        <row r="312">
          <cell r="C312" t="str">
            <v>29/4</v>
          </cell>
          <cell r="D312" t="str">
            <v>DA+3</v>
          </cell>
          <cell r="E312"/>
          <cell r="F312"/>
          <cell r="G312">
            <v>58.325199999999988</v>
          </cell>
          <cell r="H312" t="str">
            <v>Approved</v>
          </cell>
        </row>
        <row r="313">
          <cell r="C313"/>
          <cell r="D313"/>
          <cell r="E313" t="str">
            <v>29/4</v>
          </cell>
          <cell r="F313">
            <v>435</v>
          </cell>
          <cell r="G313"/>
          <cell r="H313"/>
        </row>
        <row r="314">
          <cell r="C314" t="str">
            <v>29/5</v>
          </cell>
          <cell r="D314" t="str">
            <v>DA+0</v>
          </cell>
          <cell r="E314"/>
          <cell r="F314"/>
          <cell r="G314">
            <v>58.76019999999999</v>
          </cell>
          <cell r="H314" t="str">
            <v>Approved</v>
          </cell>
        </row>
        <row r="315">
          <cell r="C315"/>
          <cell r="D315"/>
          <cell r="E315" t="str">
            <v>29/5</v>
          </cell>
          <cell r="F315">
            <v>370</v>
          </cell>
          <cell r="G315"/>
          <cell r="H315"/>
        </row>
        <row r="316">
          <cell r="C316" t="str">
            <v>29A/0</v>
          </cell>
          <cell r="D316" t="str">
            <v>DB1+0</v>
          </cell>
          <cell r="E316"/>
          <cell r="F316"/>
          <cell r="G316">
            <v>59.130199999999988</v>
          </cell>
          <cell r="H316" t="str">
            <v>Approved</v>
          </cell>
        </row>
        <row r="317">
          <cell r="C317"/>
          <cell r="D317"/>
          <cell r="E317" t="str">
            <v>29A/0</v>
          </cell>
          <cell r="F317">
            <v>455</v>
          </cell>
          <cell r="G317"/>
          <cell r="H317"/>
        </row>
        <row r="318">
          <cell r="C318" t="str">
            <v>29A/1</v>
          </cell>
          <cell r="D318" t="str">
            <v>DA+6</v>
          </cell>
          <cell r="E318"/>
          <cell r="F318"/>
          <cell r="G318">
            <v>59.585199999999986</v>
          </cell>
          <cell r="H318" t="str">
            <v>Approved</v>
          </cell>
        </row>
        <row r="319">
          <cell r="C319"/>
          <cell r="D319"/>
          <cell r="E319" t="str">
            <v>29A/1</v>
          </cell>
          <cell r="F319">
            <v>325</v>
          </cell>
          <cell r="G319"/>
          <cell r="H319"/>
        </row>
        <row r="320">
          <cell r="C320" t="str">
            <v>29A/2</v>
          </cell>
          <cell r="D320" t="str">
            <v>DA+6</v>
          </cell>
          <cell r="E320"/>
          <cell r="F320"/>
          <cell r="G320">
            <v>59.910199999999989</v>
          </cell>
          <cell r="H320" t="str">
            <v>Approved</v>
          </cell>
        </row>
        <row r="321">
          <cell r="C321"/>
          <cell r="D321"/>
          <cell r="E321" t="str">
            <v>29A/2</v>
          </cell>
          <cell r="F321">
            <v>395</v>
          </cell>
          <cell r="G321"/>
          <cell r="H321"/>
        </row>
        <row r="322">
          <cell r="C322" t="str">
            <v>29A/3</v>
          </cell>
          <cell r="D322" t="str">
            <v>DA+6</v>
          </cell>
          <cell r="E322"/>
          <cell r="F322"/>
          <cell r="G322">
            <v>60.305199999999992</v>
          </cell>
          <cell r="H322" t="str">
            <v>Approved</v>
          </cell>
        </row>
        <row r="323">
          <cell r="C323"/>
          <cell r="D323"/>
          <cell r="E323" t="str">
            <v>29A/3</v>
          </cell>
          <cell r="F323">
            <v>345</v>
          </cell>
          <cell r="G323"/>
          <cell r="H323"/>
        </row>
        <row r="324">
          <cell r="C324" t="str">
            <v>29A/4</v>
          </cell>
          <cell r="D324" t="str">
            <v>DA+3</v>
          </cell>
          <cell r="E324"/>
          <cell r="F324"/>
          <cell r="G324">
            <v>60.650199999999991</v>
          </cell>
          <cell r="H324" t="str">
            <v>Approved</v>
          </cell>
        </row>
        <row r="325">
          <cell r="C325"/>
          <cell r="D325"/>
          <cell r="E325" t="str">
            <v>29A/4</v>
          </cell>
          <cell r="F325">
            <v>365</v>
          </cell>
          <cell r="G325"/>
          <cell r="H325"/>
        </row>
        <row r="326">
          <cell r="C326" t="str">
            <v>29A/5</v>
          </cell>
          <cell r="D326" t="str">
            <v>DA+3</v>
          </cell>
          <cell r="E326"/>
          <cell r="F326"/>
          <cell r="G326">
            <v>61.015199999999993</v>
          </cell>
          <cell r="H326" t="str">
            <v>Approved</v>
          </cell>
        </row>
        <row r="327">
          <cell r="C327"/>
          <cell r="D327"/>
          <cell r="E327" t="str">
            <v>29A/5</v>
          </cell>
          <cell r="F327">
            <v>420</v>
          </cell>
          <cell r="G327"/>
          <cell r="H327"/>
        </row>
        <row r="328">
          <cell r="C328" t="str">
            <v>29A/6</v>
          </cell>
          <cell r="D328" t="str">
            <v>DA+9</v>
          </cell>
          <cell r="E328"/>
          <cell r="F328"/>
          <cell r="G328">
            <v>61.435199999999995</v>
          </cell>
          <cell r="H328" t="str">
            <v>Approved</v>
          </cell>
        </row>
        <row r="329">
          <cell r="C329"/>
          <cell r="D329"/>
          <cell r="E329" t="str">
            <v>29A/6</v>
          </cell>
          <cell r="F329">
            <v>364.00700000000001</v>
          </cell>
          <cell r="G329"/>
          <cell r="H329"/>
        </row>
        <row r="330">
          <cell r="C330" t="str">
            <v>30/0</v>
          </cell>
          <cell r="D330" t="str">
            <v>DB1+0</v>
          </cell>
          <cell r="E330"/>
          <cell r="F330"/>
          <cell r="G330">
            <v>61.799199999999992</v>
          </cell>
          <cell r="H330" t="str">
            <v>Approved</v>
          </cell>
        </row>
        <row r="331">
          <cell r="C331"/>
          <cell r="D331"/>
          <cell r="E331" t="str">
            <v>30/0</v>
          </cell>
          <cell r="F331">
            <v>295.99299999999999</v>
          </cell>
          <cell r="G331"/>
          <cell r="H331"/>
        </row>
        <row r="332">
          <cell r="C332" t="str">
            <v>30/1</v>
          </cell>
          <cell r="D332" t="str">
            <v>DA+0</v>
          </cell>
          <cell r="E332"/>
          <cell r="F332"/>
          <cell r="G332">
            <v>62.095199999999991</v>
          </cell>
          <cell r="H332" t="str">
            <v>Approved</v>
          </cell>
        </row>
        <row r="333">
          <cell r="C333"/>
          <cell r="D333"/>
          <cell r="E333" t="str">
            <v>30/1</v>
          </cell>
          <cell r="F333">
            <v>425</v>
          </cell>
          <cell r="G333"/>
          <cell r="H333"/>
        </row>
        <row r="334">
          <cell r="C334" t="str">
            <v>30/2</v>
          </cell>
          <cell r="D334" t="str">
            <v>DA+9</v>
          </cell>
          <cell r="E334"/>
          <cell r="F334"/>
          <cell r="G334">
            <v>62.520199999999988</v>
          </cell>
          <cell r="H334" t="str">
            <v>Approved</v>
          </cell>
        </row>
        <row r="335">
          <cell r="C335"/>
          <cell r="D335"/>
          <cell r="E335" t="str">
            <v>30/2</v>
          </cell>
          <cell r="F335">
            <v>315</v>
          </cell>
          <cell r="G335"/>
          <cell r="H335"/>
        </row>
        <row r="336">
          <cell r="C336" t="str">
            <v>30/3</v>
          </cell>
          <cell r="D336" t="str">
            <v>DA+3</v>
          </cell>
          <cell r="E336"/>
          <cell r="F336"/>
          <cell r="G336">
            <v>62.835199999999986</v>
          </cell>
          <cell r="H336" t="str">
            <v>Approved</v>
          </cell>
        </row>
        <row r="337">
          <cell r="C337"/>
          <cell r="D337"/>
          <cell r="E337" t="str">
            <v>30/3</v>
          </cell>
          <cell r="F337">
            <v>380</v>
          </cell>
          <cell r="G337"/>
          <cell r="H337"/>
        </row>
        <row r="338">
          <cell r="C338" t="str">
            <v>30/4</v>
          </cell>
          <cell r="D338" t="str">
            <v>DA+9</v>
          </cell>
          <cell r="E338"/>
          <cell r="F338"/>
          <cell r="G338">
            <v>63.215199999999989</v>
          </cell>
          <cell r="H338" t="str">
            <v>Approved</v>
          </cell>
        </row>
        <row r="339">
          <cell r="C339"/>
          <cell r="D339"/>
          <cell r="E339" t="str">
            <v>30/4</v>
          </cell>
          <cell r="F339">
            <v>430</v>
          </cell>
          <cell r="G339"/>
          <cell r="H339"/>
        </row>
        <row r="340">
          <cell r="C340" t="str">
            <v>30/5</v>
          </cell>
          <cell r="D340" t="str">
            <v>DA+0</v>
          </cell>
          <cell r="E340"/>
          <cell r="F340"/>
          <cell r="G340">
            <v>63.645199999999988</v>
          </cell>
          <cell r="H340" t="str">
            <v>Approved</v>
          </cell>
        </row>
        <row r="341">
          <cell r="C341"/>
          <cell r="D341"/>
          <cell r="E341" t="str">
            <v>30/5</v>
          </cell>
          <cell r="F341">
            <v>380</v>
          </cell>
          <cell r="G341"/>
          <cell r="H341"/>
        </row>
        <row r="342">
          <cell r="C342" t="str">
            <v>30/6</v>
          </cell>
          <cell r="D342" t="str">
            <v>DA+6</v>
          </cell>
          <cell r="E342"/>
          <cell r="F342"/>
          <cell r="G342">
            <v>64.025199999999984</v>
          </cell>
          <cell r="H342" t="str">
            <v>Approved</v>
          </cell>
        </row>
        <row r="343">
          <cell r="C343"/>
          <cell r="D343"/>
          <cell r="E343" t="str">
            <v>30/6</v>
          </cell>
          <cell r="F343">
            <v>335</v>
          </cell>
          <cell r="G343"/>
          <cell r="H343"/>
        </row>
        <row r="344">
          <cell r="C344" t="str">
            <v>30/7</v>
          </cell>
          <cell r="D344" t="str">
            <v>DA-3</v>
          </cell>
          <cell r="E344"/>
          <cell r="F344"/>
          <cell r="G344">
            <v>64.360199999999978</v>
          </cell>
          <cell r="H344" t="str">
            <v>Approved</v>
          </cell>
        </row>
        <row r="345">
          <cell r="C345"/>
          <cell r="D345"/>
          <cell r="E345" t="str">
            <v>30/7</v>
          </cell>
          <cell r="F345">
            <v>395</v>
          </cell>
          <cell r="G345"/>
          <cell r="H345"/>
        </row>
        <row r="346">
          <cell r="C346" t="str">
            <v>30/8</v>
          </cell>
          <cell r="D346" t="str">
            <v>DA+3</v>
          </cell>
          <cell r="E346"/>
          <cell r="F346"/>
          <cell r="G346">
            <v>64.755199999999974</v>
          </cell>
          <cell r="H346" t="str">
            <v>Approved</v>
          </cell>
        </row>
        <row r="347">
          <cell r="C347"/>
          <cell r="D347"/>
          <cell r="E347" t="str">
            <v>30/8</v>
          </cell>
          <cell r="F347">
            <v>390</v>
          </cell>
          <cell r="G347"/>
          <cell r="H347"/>
        </row>
        <row r="348">
          <cell r="C348" t="str">
            <v>30/9</v>
          </cell>
          <cell r="D348" t="str">
            <v>DA-3</v>
          </cell>
          <cell r="E348"/>
          <cell r="F348"/>
          <cell r="G348">
            <v>65.145199999999974</v>
          </cell>
          <cell r="H348" t="str">
            <v>Approved</v>
          </cell>
        </row>
        <row r="349">
          <cell r="C349"/>
          <cell r="D349"/>
          <cell r="E349" t="str">
            <v>30/9</v>
          </cell>
          <cell r="F349">
            <v>350</v>
          </cell>
          <cell r="G349"/>
          <cell r="H349"/>
        </row>
        <row r="350">
          <cell r="C350" t="str">
            <v>30/10</v>
          </cell>
          <cell r="D350" t="str">
            <v>DA+3</v>
          </cell>
          <cell r="E350"/>
          <cell r="F350"/>
          <cell r="G350">
            <v>65.495199999999969</v>
          </cell>
          <cell r="H350" t="str">
            <v>Approved</v>
          </cell>
        </row>
        <row r="351">
          <cell r="C351"/>
          <cell r="D351"/>
          <cell r="E351" t="str">
            <v>30/10</v>
          </cell>
          <cell r="F351">
            <v>428.23899999999998</v>
          </cell>
          <cell r="G351"/>
          <cell r="H351"/>
        </row>
        <row r="352">
          <cell r="C352" t="str">
            <v>31/0</v>
          </cell>
          <cell r="D352" t="str">
            <v>DB1+0</v>
          </cell>
          <cell r="E352"/>
          <cell r="F352"/>
          <cell r="G352">
            <v>65.923399999999972</v>
          </cell>
          <cell r="H352" t="str">
            <v>Approved</v>
          </cell>
        </row>
        <row r="353">
          <cell r="C353"/>
          <cell r="D353"/>
          <cell r="E353" t="str">
            <v>31/0</v>
          </cell>
          <cell r="F353">
            <v>376.76100000000002</v>
          </cell>
          <cell r="G353"/>
          <cell r="H353"/>
        </row>
        <row r="354">
          <cell r="C354" t="str">
            <v>31/1</v>
          </cell>
          <cell r="D354" t="str">
            <v>DA+3</v>
          </cell>
          <cell r="E354"/>
          <cell r="F354"/>
          <cell r="G354">
            <v>66.300199999999975</v>
          </cell>
          <cell r="H354" t="str">
            <v>Approved</v>
          </cell>
        </row>
        <row r="355">
          <cell r="C355"/>
          <cell r="D355"/>
          <cell r="E355" t="str">
            <v>31/1</v>
          </cell>
          <cell r="F355">
            <v>410</v>
          </cell>
          <cell r="G355"/>
          <cell r="H355"/>
        </row>
        <row r="356">
          <cell r="C356" t="str">
            <v>31/2</v>
          </cell>
          <cell r="D356" t="str">
            <v>DA+1.5</v>
          </cell>
          <cell r="E356"/>
          <cell r="F356"/>
          <cell r="G356">
            <v>66.710199999999972</v>
          </cell>
          <cell r="H356" t="str">
            <v>Approved</v>
          </cell>
        </row>
        <row r="357">
          <cell r="C357"/>
          <cell r="D357"/>
          <cell r="E357" t="str">
            <v>31/2</v>
          </cell>
          <cell r="F357">
            <v>430</v>
          </cell>
          <cell r="G357"/>
          <cell r="H357"/>
        </row>
        <row r="358">
          <cell r="C358" t="str">
            <v>31/3</v>
          </cell>
          <cell r="D358" t="str">
            <v>DA+3</v>
          </cell>
          <cell r="E358"/>
          <cell r="F358"/>
          <cell r="G358">
            <v>67.140199999999979</v>
          </cell>
          <cell r="H358" t="str">
            <v>Approved</v>
          </cell>
        </row>
        <row r="359">
          <cell r="C359"/>
          <cell r="D359"/>
          <cell r="E359" t="str">
            <v>31/3</v>
          </cell>
          <cell r="F359">
            <v>380</v>
          </cell>
          <cell r="G359"/>
          <cell r="H359"/>
        </row>
        <row r="360">
          <cell r="C360" t="str">
            <v>31/4</v>
          </cell>
          <cell r="D360" t="str">
            <v>DA-1.5</v>
          </cell>
          <cell r="E360"/>
          <cell r="F360"/>
          <cell r="G360">
            <v>67.520199999999974</v>
          </cell>
          <cell r="H360" t="str">
            <v>Approved</v>
          </cell>
        </row>
        <row r="361">
          <cell r="C361"/>
          <cell r="D361"/>
          <cell r="E361" t="str">
            <v>31/4</v>
          </cell>
          <cell r="F361">
            <v>445</v>
          </cell>
          <cell r="G361"/>
          <cell r="H361"/>
        </row>
        <row r="362">
          <cell r="C362" t="str">
            <v>31/5</v>
          </cell>
          <cell r="D362" t="str">
            <v>DA+6</v>
          </cell>
          <cell r="E362"/>
          <cell r="F362"/>
          <cell r="G362">
            <v>67.965199999999967</v>
          </cell>
          <cell r="H362" t="str">
            <v>Approved</v>
          </cell>
        </row>
        <row r="363">
          <cell r="C363"/>
          <cell r="D363"/>
          <cell r="E363" t="str">
            <v>31/5</v>
          </cell>
          <cell r="F363">
            <v>385</v>
          </cell>
          <cell r="G363"/>
          <cell r="H363"/>
        </row>
        <row r="364">
          <cell r="C364" t="str">
            <v>31/6</v>
          </cell>
          <cell r="D364" t="str">
            <v>DA+9</v>
          </cell>
          <cell r="E364"/>
          <cell r="F364"/>
          <cell r="G364">
            <v>68.350199999999973</v>
          </cell>
          <cell r="H364" t="str">
            <v>Approved</v>
          </cell>
        </row>
        <row r="365">
          <cell r="C365"/>
          <cell r="D365"/>
          <cell r="E365" t="str">
            <v>31/6</v>
          </cell>
          <cell r="F365">
            <v>420</v>
          </cell>
          <cell r="G365"/>
          <cell r="H365"/>
        </row>
        <row r="366">
          <cell r="C366" t="str">
            <v>31/7</v>
          </cell>
          <cell r="D366" t="str">
            <v>DA+0</v>
          </cell>
          <cell r="E366"/>
          <cell r="F366"/>
          <cell r="G366">
            <v>68.770199999999974</v>
          </cell>
          <cell r="H366" t="str">
            <v>Approved</v>
          </cell>
        </row>
        <row r="367">
          <cell r="C367"/>
          <cell r="D367"/>
          <cell r="E367" t="str">
            <v>31/7</v>
          </cell>
          <cell r="F367">
            <v>415</v>
          </cell>
          <cell r="G367"/>
          <cell r="H367"/>
        </row>
        <row r="368">
          <cell r="C368" t="str">
            <v>31/8</v>
          </cell>
          <cell r="D368" t="str">
            <v>DA+0</v>
          </cell>
          <cell r="E368"/>
          <cell r="F368"/>
          <cell r="G368">
            <v>69.18519999999998</v>
          </cell>
          <cell r="H368" t="str">
            <v>Approved</v>
          </cell>
        </row>
        <row r="369">
          <cell r="C369"/>
          <cell r="D369"/>
          <cell r="E369" t="str">
            <v>31/8</v>
          </cell>
          <cell r="F369">
            <v>310</v>
          </cell>
          <cell r="G369"/>
          <cell r="H369"/>
        </row>
        <row r="370">
          <cell r="C370" t="str">
            <v>31/9</v>
          </cell>
          <cell r="D370" t="str">
            <v>DA+1.5</v>
          </cell>
          <cell r="E370"/>
          <cell r="F370"/>
          <cell r="G370">
            <v>69.495199999999983</v>
          </cell>
          <cell r="H370" t="str">
            <v>Approved</v>
          </cell>
        </row>
        <row r="371">
          <cell r="C371"/>
          <cell r="D371"/>
          <cell r="E371" t="str">
            <v>31/9</v>
          </cell>
          <cell r="F371">
            <v>445</v>
          </cell>
          <cell r="G371"/>
          <cell r="H371"/>
        </row>
        <row r="372">
          <cell r="C372" t="str">
            <v>31/10</v>
          </cell>
          <cell r="D372" t="str">
            <v>DA+3</v>
          </cell>
          <cell r="E372"/>
          <cell r="F372"/>
          <cell r="G372">
            <v>69.940199999999976</v>
          </cell>
          <cell r="H372" t="str">
            <v>Approved</v>
          </cell>
        </row>
        <row r="373">
          <cell r="C373"/>
          <cell r="D373"/>
          <cell r="E373" t="str">
            <v>31/10</v>
          </cell>
          <cell r="F373">
            <v>316.608</v>
          </cell>
          <cell r="G373"/>
          <cell r="H373"/>
        </row>
        <row r="374">
          <cell r="C374" t="str">
            <v>32/0</v>
          </cell>
          <cell r="D374" t="str">
            <v>DB2+0</v>
          </cell>
          <cell r="E374"/>
          <cell r="F374"/>
          <cell r="G374">
            <v>70.25679999999997</v>
          </cell>
          <cell r="H374" t="str">
            <v>Approved</v>
          </cell>
        </row>
        <row r="375">
          <cell r="C375"/>
          <cell r="D375"/>
          <cell r="E375" t="str">
            <v>32/0</v>
          </cell>
          <cell r="F375">
            <v>385.51</v>
          </cell>
          <cell r="G375"/>
          <cell r="H375"/>
        </row>
        <row r="376">
          <cell r="C376" t="str">
            <v>32/1</v>
          </cell>
          <cell r="D376" t="str">
            <v>DA+6</v>
          </cell>
          <cell r="E376"/>
          <cell r="F376"/>
          <cell r="G376">
            <v>70.642299999999963</v>
          </cell>
          <cell r="H376" t="str">
            <v>Approved</v>
          </cell>
        </row>
        <row r="377">
          <cell r="C377"/>
          <cell r="D377"/>
          <cell r="E377" t="str">
            <v>32/1</v>
          </cell>
          <cell r="F377">
            <v>390</v>
          </cell>
          <cell r="G377"/>
          <cell r="H377"/>
        </row>
        <row r="378">
          <cell r="C378" t="str">
            <v>32/2</v>
          </cell>
          <cell r="D378" t="str">
            <v>DA+9</v>
          </cell>
          <cell r="E378"/>
          <cell r="F378"/>
          <cell r="G378">
            <v>71.032299999999964</v>
          </cell>
          <cell r="H378" t="str">
            <v>Approved</v>
          </cell>
        </row>
        <row r="379">
          <cell r="C379"/>
          <cell r="D379"/>
          <cell r="E379" t="str">
            <v>32/2</v>
          </cell>
          <cell r="F379">
            <v>410</v>
          </cell>
          <cell r="G379"/>
          <cell r="H379"/>
        </row>
        <row r="380">
          <cell r="C380" t="str">
            <v>32/3</v>
          </cell>
          <cell r="D380" t="str">
            <v>DA+6</v>
          </cell>
          <cell r="E380"/>
          <cell r="F380"/>
          <cell r="G380">
            <v>71.44229999999996</v>
          </cell>
          <cell r="H380" t="str">
            <v>Approved</v>
          </cell>
        </row>
        <row r="381">
          <cell r="C381"/>
          <cell r="D381"/>
          <cell r="E381" t="str">
            <v>32/3</v>
          </cell>
          <cell r="F381">
            <v>430</v>
          </cell>
          <cell r="G381"/>
          <cell r="H381"/>
        </row>
        <row r="382">
          <cell r="C382" t="str">
            <v>32/4</v>
          </cell>
          <cell r="D382" t="str">
            <v>DA+9</v>
          </cell>
          <cell r="E382"/>
          <cell r="F382"/>
          <cell r="G382">
            <v>71.872299999999967</v>
          </cell>
          <cell r="H382" t="str">
            <v>Approved</v>
          </cell>
        </row>
        <row r="383">
          <cell r="C383"/>
          <cell r="D383"/>
          <cell r="E383" t="str">
            <v>32/4</v>
          </cell>
          <cell r="F383">
            <v>390</v>
          </cell>
          <cell r="G383"/>
          <cell r="H383"/>
        </row>
        <row r="384">
          <cell r="C384" t="str">
            <v>32/5</v>
          </cell>
          <cell r="D384" t="str">
            <v>DA+9</v>
          </cell>
          <cell r="E384"/>
          <cell r="F384"/>
          <cell r="G384">
            <v>72.262299999999968</v>
          </cell>
          <cell r="H384" t="str">
            <v>Approved</v>
          </cell>
        </row>
        <row r="385">
          <cell r="C385"/>
          <cell r="D385"/>
          <cell r="E385" t="str">
            <v>32/5</v>
          </cell>
          <cell r="F385">
            <v>439</v>
          </cell>
          <cell r="G385"/>
          <cell r="H385"/>
        </row>
        <row r="386">
          <cell r="C386" t="str">
            <v>32/6</v>
          </cell>
          <cell r="D386" t="str">
            <v>DA+9</v>
          </cell>
          <cell r="E386"/>
          <cell r="F386"/>
          <cell r="G386">
            <v>72.701299999999961</v>
          </cell>
          <cell r="H386" t="str">
            <v>Approved</v>
          </cell>
        </row>
        <row r="387">
          <cell r="C387"/>
          <cell r="D387"/>
          <cell r="E387" t="str">
            <v>32/6</v>
          </cell>
          <cell r="F387">
            <v>360</v>
          </cell>
          <cell r="G387"/>
          <cell r="H387"/>
        </row>
        <row r="388">
          <cell r="C388" t="str">
            <v>32/7</v>
          </cell>
          <cell r="D388" t="str">
            <v>DA+3</v>
          </cell>
          <cell r="E388"/>
          <cell r="F388"/>
          <cell r="G388">
            <v>73.06129999999996</v>
          </cell>
          <cell r="H388" t="str">
            <v>Approved</v>
          </cell>
        </row>
        <row r="389">
          <cell r="C389"/>
          <cell r="D389"/>
          <cell r="E389" t="str">
            <v>32/7</v>
          </cell>
          <cell r="F389">
            <v>479</v>
          </cell>
          <cell r="G389"/>
          <cell r="H389"/>
        </row>
        <row r="390">
          <cell r="C390" t="str">
            <v>32A/0</v>
          </cell>
          <cell r="D390" t="str">
            <v>DB1+9</v>
          </cell>
          <cell r="E390"/>
          <cell r="F390"/>
          <cell r="G390">
            <v>73.540299999999959</v>
          </cell>
          <cell r="H390" t="str">
            <v>Approved</v>
          </cell>
        </row>
        <row r="391">
          <cell r="C391"/>
          <cell r="D391"/>
          <cell r="E391" t="str">
            <v>32A/0</v>
          </cell>
          <cell r="F391">
            <v>402</v>
          </cell>
          <cell r="G391"/>
          <cell r="H391"/>
        </row>
        <row r="392">
          <cell r="C392" t="str">
            <v>32A/1</v>
          </cell>
          <cell r="D392" t="str">
            <v>DA+6</v>
          </cell>
          <cell r="E392"/>
          <cell r="F392"/>
          <cell r="G392">
            <v>73.94229999999996</v>
          </cell>
          <cell r="H392" t="str">
            <v>Approved</v>
          </cell>
        </row>
        <row r="393">
          <cell r="C393"/>
          <cell r="D393"/>
          <cell r="E393" t="str">
            <v>32A/1</v>
          </cell>
          <cell r="F393">
            <v>438.43900000000002</v>
          </cell>
          <cell r="G393"/>
          <cell r="H393"/>
        </row>
        <row r="394">
          <cell r="C394" t="str">
            <v>33/0</v>
          </cell>
          <cell r="D394" t="str">
            <v>DB1+9</v>
          </cell>
          <cell r="E394"/>
          <cell r="F394"/>
          <cell r="G394">
            <v>74.380699999999962</v>
          </cell>
          <cell r="H394" t="str">
            <v>Approved</v>
          </cell>
        </row>
        <row r="395">
          <cell r="C395"/>
          <cell r="D395"/>
          <cell r="E395" t="str">
            <v>33/0</v>
          </cell>
          <cell r="F395">
            <v>441.56099999999998</v>
          </cell>
          <cell r="G395"/>
          <cell r="H395"/>
        </row>
        <row r="396">
          <cell r="C396" t="str">
            <v>33/1</v>
          </cell>
          <cell r="D396" t="str">
            <v>DA+9</v>
          </cell>
          <cell r="E396"/>
          <cell r="F396"/>
          <cell r="G396">
            <v>74.822299999999956</v>
          </cell>
          <cell r="H396" t="str">
            <v>Approved</v>
          </cell>
        </row>
        <row r="397">
          <cell r="C397"/>
          <cell r="D397"/>
          <cell r="E397" t="str">
            <v>33/1</v>
          </cell>
          <cell r="F397">
            <v>395</v>
          </cell>
          <cell r="G397"/>
          <cell r="H397"/>
        </row>
        <row r="398">
          <cell r="C398" t="str">
            <v>33/2</v>
          </cell>
          <cell r="D398" t="str">
            <v>DA+9</v>
          </cell>
          <cell r="E398"/>
          <cell r="F398"/>
          <cell r="G398">
            <v>75.217299999999952</v>
          </cell>
          <cell r="H398" t="str">
            <v>Approved</v>
          </cell>
        </row>
        <row r="399">
          <cell r="C399"/>
          <cell r="D399"/>
          <cell r="E399" t="str">
            <v>33/2</v>
          </cell>
          <cell r="F399">
            <v>435</v>
          </cell>
          <cell r="G399"/>
          <cell r="H399"/>
        </row>
        <row r="400">
          <cell r="C400" t="str">
            <v>33/3</v>
          </cell>
          <cell r="D400" t="str">
            <v>DA+3</v>
          </cell>
          <cell r="E400"/>
          <cell r="F400"/>
          <cell r="G400">
            <v>75.652299999999954</v>
          </cell>
          <cell r="H400" t="str">
            <v>Approved</v>
          </cell>
        </row>
        <row r="401">
          <cell r="C401"/>
          <cell r="D401"/>
          <cell r="E401" t="str">
            <v>33/3</v>
          </cell>
          <cell r="F401">
            <v>405</v>
          </cell>
          <cell r="G401"/>
          <cell r="H401"/>
        </row>
        <row r="402">
          <cell r="C402" t="str">
            <v>33/4</v>
          </cell>
          <cell r="D402" t="str">
            <v>DA+3</v>
          </cell>
          <cell r="E402"/>
          <cell r="F402"/>
          <cell r="G402">
            <v>76.057299999999955</v>
          </cell>
          <cell r="H402" t="str">
            <v>Approved</v>
          </cell>
        </row>
        <row r="403">
          <cell r="C403"/>
          <cell r="D403"/>
          <cell r="E403" t="str">
            <v>33/4</v>
          </cell>
          <cell r="F403">
            <v>420</v>
          </cell>
          <cell r="G403"/>
          <cell r="H403"/>
        </row>
        <row r="404">
          <cell r="C404" t="str">
            <v>33/5</v>
          </cell>
          <cell r="D404" t="str">
            <v>DA+0</v>
          </cell>
          <cell r="E404"/>
          <cell r="F404"/>
          <cell r="G404">
            <v>76.477299999999957</v>
          </cell>
          <cell r="H404" t="str">
            <v>Approved</v>
          </cell>
        </row>
        <row r="405">
          <cell r="C405"/>
          <cell r="D405"/>
          <cell r="E405" t="str">
            <v>33/5</v>
          </cell>
          <cell r="F405">
            <v>405</v>
          </cell>
          <cell r="G405"/>
          <cell r="H405"/>
        </row>
        <row r="406">
          <cell r="C406" t="str">
            <v>33/6</v>
          </cell>
          <cell r="D406" t="str">
            <v>DA+6</v>
          </cell>
          <cell r="E406"/>
          <cell r="F406"/>
          <cell r="G406">
            <v>76.882299999999958</v>
          </cell>
          <cell r="H406" t="str">
            <v>Approved</v>
          </cell>
        </row>
        <row r="407">
          <cell r="C407"/>
          <cell r="D407"/>
          <cell r="E407" t="str">
            <v>33/6</v>
          </cell>
          <cell r="F407">
            <v>415</v>
          </cell>
          <cell r="G407"/>
          <cell r="H407"/>
        </row>
        <row r="408">
          <cell r="C408" t="str">
            <v>33/7</v>
          </cell>
          <cell r="D408" t="str">
            <v>DA+6</v>
          </cell>
          <cell r="E408"/>
          <cell r="F408"/>
          <cell r="G408">
            <v>77.297299999999964</v>
          </cell>
          <cell r="H408" t="str">
            <v>Approved</v>
          </cell>
        </row>
        <row r="409">
          <cell r="C409"/>
          <cell r="D409"/>
          <cell r="E409" t="str">
            <v>33/7</v>
          </cell>
          <cell r="F409">
            <v>355</v>
          </cell>
          <cell r="G409"/>
          <cell r="H409"/>
        </row>
        <row r="410">
          <cell r="C410" t="str">
            <v>33/8</v>
          </cell>
          <cell r="D410" t="str">
            <v>DA+3</v>
          </cell>
          <cell r="E410"/>
          <cell r="F410"/>
          <cell r="G410">
            <v>77.652299999999968</v>
          </cell>
          <cell r="H410" t="str">
            <v>Approved</v>
          </cell>
        </row>
        <row r="411">
          <cell r="C411"/>
          <cell r="D411"/>
          <cell r="E411" t="str">
            <v>33/8</v>
          </cell>
          <cell r="F411">
            <v>380</v>
          </cell>
          <cell r="G411"/>
          <cell r="H411"/>
        </row>
        <row r="412">
          <cell r="C412" t="str">
            <v>33/9</v>
          </cell>
          <cell r="D412" t="str">
            <v>DA+1.5</v>
          </cell>
          <cell r="E412"/>
          <cell r="F412"/>
          <cell r="G412">
            <v>78.032299999999964</v>
          </cell>
          <cell r="H412" t="str">
            <v>Approved</v>
          </cell>
        </row>
        <row r="413">
          <cell r="C413"/>
          <cell r="D413"/>
          <cell r="E413" t="str">
            <v>33/9</v>
          </cell>
          <cell r="F413">
            <v>398.20299999999997</v>
          </cell>
          <cell r="G413"/>
          <cell r="H413"/>
        </row>
        <row r="414">
          <cell r="C414" t="str">
            <v>34/0</v>
          </cell>
          <cell r="D414" t="str">
            <v>DB1+6</v>
          </cell>
          <cell r="E414"/>
          <cell r="F414"/>
          <cell r="G414">
            <v>78.430499999999967</v>
          </cell>
          <cell r="H414" t="str">
            <v>Approved</v>
          </cell>
        </row>
        <row r="415">
          <cell r="C415"/>
          <cell r="D415"/>
          <cell r="E415" t="str">
            <v>34/0</v>
          </cell>
          <cell r="F415">
            <v>441.798</v>
          </cell>
          <cell r="G415"/>
          <cell r="H415"/>
        </row>
        <row r="416">
          <cell r="C416" t="str">
            <v>34/1</v>
          </cell>
          <cell r="D416" t="str">
            <v>DA+9</v>
          </cell>
          <cell r="E416"/>
          <cell r="F416"/>
          <cell r="G416">
            <v>78.872299999999967</v>
          </cell>
          <cell r="H416" t="str">
            <v>Approved</v>
          </cell>
        </row>
        <row r="417">
          <cell r="C417"/>
          <cell r="D417"/>
          <cell r="E417" t="str">
            <v>34/1</v>
          </cell>
          <cell r="F417">
            <v>395</v>
          </cell>
          <cell r="G417"/>
          <cell r="H417"/>
        </row>
        <row r="418">
          <cell r="C418" t="str">
            <v>34/2</v>
          </cell>
          <cell r="D418" t="str">
            <v>DA+9</v>
          </cell>
          <cell r="E418"/>
          <cell r="F418"/>
          <cell r="G418">
            <v>79.267299999999963</v>
          </cell>
          <cell r="H418" t="str">
            <v>Approved</v>
          </cell>
        </row>
        <row r="419">
          <cell r="C419"/>
          <cell r="D419"/>
          <cell r="E419" t="str">
            <v>34/2</v>
          </cell>
          <cell r="F419">
            <v>375</v>
          </cell>
          <cell r="G419"/>
          <cell r="H419"/>
        </row>
        <row r="420">
          <cell r="C420" t="str">
            <v>34/3</v>
          </cell>
          <cell r="D420" t="str">
            <v>DA+1.5</v>
          </cell>
          <cell r="E420"/>
          <cell r="F420"/>
          <cell r="G420">
            <v>79.642299999999963</v>
          </cell>
          <cell r="H420" t="str">
            <v>Approved</v>
          </cell>
        </row>
        <row r="421">
          <cell r="C421"/>
          <cell r="D421"/>
          <cell r="E421" t="str">
            <v>34/3</v>
          </cell>
          <cell r="F421">
            <v>445</v>
          </cell>
          <cell r="G421"/>
          <cell r="H421"/>
        </row>
        <row r="422">
          <cell r="C422" t="str">
            <v>34/4</v>
          </cell>
          <cell r="D422" t="str">
            <v>DA+6</v>
          </cell>
          <cell r="E422"/>
          <cell r="F422"/>
          <cell r="G422">
            <v>80.087299999999956</v>
          </cell>
          <cell r="H422" t="str">
            <v>Approved</v>
          </cell>
        </row>
        <row r="423">
          <cell r="C423"/>
          <cell r="D423"/>
          <cell r="E423" t="str">
            <v>34/4</v>
          </cell>
          <cell r="F423">
            <v>395</v>
          </cell>
          <cell r="G423"/>
          <cell r="H423"/>
        </row>
        <row r="424">
          <cell r="C424" t="str">
            <v>34/5</v>
          </cell>
          <cell r="D424" t="str">
            <v>DA+9</v>
          </cell>
          <cell r="E424"/>
          <cell r="F424"/>
          <cell r="G424">
            <v>80.482299999999952</v>
          </cell>
          <cell r="H424" t="str">
            <v>Approved</v>
          </cell>
        </row>
        <row r="425">
          <cell r="C425"/>
          <cell r="D425"/>
          <cell r="E425" t="str">
            <v>34/5</v>
          </cell>
          <cell r="F425">
            <v>435</v>
          </cell>
          <cell r="G425"/>
          <cell r="H425"/>
        </row>
        <row r="426">
          <cell r="C426" t="str">
            <v>34/6</v>
          </cell>
          <cell r="D426" t="str">
            <v>DA+3</v>
          </cell>
          <cell r="E426"/>
          <cell r="F426"/>
          <cell r="G426">
            <v>80.917299999999955</v>
          </cell>
          <cell r="H426" t="str">
            <v>Approved</v>
          </cell>
        </row>
        <row r="427">
          <cell r="C427"/>
          <cell r="D427"/>
          <cell r="E427" t="str">
            <v>34/6</v>
          </cell>
          <cell r="F427">
            <v>330</v>
          </cell>
          <cell r="G427"/>
          <cell r="H427"/>
        </row>
        <row r="428">
          <cell r="C428" t="str">
            <v>34/7</v>
          </cell>
          <cell r="D428" t="str">
            <v>DA+0</v>
          </cell>
          <cell r="E428"/>
          <cell r="F428"/>
          <cell r="G428">
            <v>81.247299999999953</v>
          </cell>
          <cell r="H428" t="str">
            <v>Approved</v>
          </cell>
        </row>
        <row r="429">
          <cell r="C429"/>
          <cell r="D429"/>
          <cell r="E429" t="str">
            <v>34/7</v>
          </cell>
          <cell r="F429">
            <v>330</v>
          </cell>
          <cell r="G429"/>
          <cell r="H429"/>
        </row>
        <row r="430">
          <cell r="C430" t="str">
            <v>34/8</v>
          </cell>
          <cell r="D430" t="str">
            <v>DA+0</v>
          </cell>
          <cell r="E430"/>
          <cell r="F430"/>
          <cell r="G430">
            <v>81.577299999999951</v>
          </cell>
          <cell r="H430" t="str">
            <v>Approved</v>
          </cell>
        </row>
        <row r="431">
          <cell r="C431"/>
          <cell r="D431"/>
          <cell r="E431" t="str">
            <v>34/8</v>
          </cell>
          <cell r="F431">
            <v>400</v>
          </cell>
          <cell r="G431"/>
          <cell r="H431"/>
        </row>
        <row r="432">
          <cell r="C432" t="str">
            <v>34/9</v>
          </cell>
          <cell r="D432" t="str">
            <v>DA+1.5</v>
          </cell>
          <cell r="E432"/>
          <cell r="F432"/>
          <cell r="G432">
            <v>81.977299999999957</v>
          </cell>
          <cell r="H432" t="str">
            <v>Approved</v>
          </cell>
        </row>
        <row r="433">
          <cell r="C433"/>
          <cell r="D433"/>
          <cell r="E433" t="str">
            <v>34/9</v>
          </cell>
          <cell r="F433">
            <v>310</v>
          </cell>
          <cell r="G433"/>
          <cell r="H433"/>
        </row>
        <row r="434">
          <cell r="C434" t="str">
            <v>34/10</v>
          </cell>
          <cell r="D434" t="str">
            <v>DA-3</v>
          </cell>
          <cell r="E434"/>
          <cell r="F434"/>
          <cell r="G434">
            <v>82.287299999999959</v>
          </cell>
          <cell r="H434" t="str">
            <v>Approved</v>
          </cell>
        </row>
        <row r="435">
          <cell r="C435"/>
          <cell r="D435"/>
          <cell r="E435" t="str">
            <v>34/10</v>
          </cell>
          <cell r="F435">
            <v>315</v>
          </cell>
          <cell r="G435"/>
          <cell r="H435"/>
        </row>
        <row r="436">
          <cell r="C436" t="str">
            <v>34/11</v>
          </cell>
          <cell r="D436" t="str">
            <v>DA+1.5</v>
          </cell>
          <cell r="E436"/>
          <cell r="F436"/>
          <cell r="G436">
            <v>82.602299999999957</v>
          </cell>
          <cell r="H436" t="str">
            <v>Approved</v>
          </cell>
        </row>
        <row r="437">
          <cell r="C437"/>
          <cell r="D437"/>
          <cell r="E437" t="str">
            <v>34/11</v>
          </cell>
          <cell r="F437">
            <v>375</v>
          </cell>
          <cell r="G437"/>
          <cell r="H437"/>
        </row>
        <row r="438">
          <cell r="C438" t="str">
            <v>34/12</v>
          </cell>
          <cell r="D438" t="str">
            <v>DA+3</v>
          </cell>
          <cell r="E438"/>
          <cell r="F438"/>
          <cell r="G438">
            <v>82.977299999999957</v>
          </cell>
          <cell r="H438" t="str">
            <v>Approved</v>
          </cell>
        </row>
        <row r="439">
          <cell r="C439"/>
          <cell r="D439"/>
          <cell r="E439" t="str">
            <v>34/12</v>
          </cell>
          <cell r="F439">
            <v>351.79</v>
          </cell>
          <cell r="G439"/>
          <cell r="H439"/>
        </row>
        <row r="440">
          <cell r="C440" t="str">
            <v>35/0</v>
          </cell>
          <cell r="D440" t="str">
            <v>DB2+0</v>
          </cell>
          <cell r="E440"/>
          <cell r="F440"/>
          <cell r="G440">
            <v>83.329099999999954</v>
          </cell>
          <cell r="H440" t="str">
            <v>Approved</v>
          </cell>
        </row>
        <row r="441">
          <cell r="C441"/>
          <cell r="D441"/>
          <cell r="E441" t="str">
            <v>35/0</v>
          </cell>
          <cell r="F441">
            <v>393.209</v>
          </cell>
          <cell r="G441"/>
          <cell r="H441"/>
        </row>
        <row r="442">
          <cell r="C442" t="str">
            <v>35/1</v>
          </cell>
          <cell r="D442" t="str">
            <v>DA+6</v>
          </cell>
          <cell r="E442"/>
          <cell r="F442"/>
          <cell r="G442">
            <v>83.722299999999947</v>
          </cell>
          <cell r="H442" t="str">
            <v>Approved</v>
          </cell>
        </row>
        <row r="443">
          <cell r="C443"/>
          <cell r="D443"/>
          <cell r="E443" t="str">
            <v>35/1</v>
          </cell>
          <cell r="F443">
            <v>435</v>
          </cell>
          <cell r="G443"/>
          <cell r="H443"/>
        </row>
        <row r="444">
          <cell r="C444" t="str">
            <v>35/2</v>
          </cell>
          <cell r="D444" t="str">
            <v>DA+6</v>
          </cell>
          <cell r="E444"/>
          <cell r="F444"/>
          <cell r="G444">
            <v>84.15729999999995</v>
          </cell>
          <cell r="H444" t="str">
            <v>Approved</v>
          </cell>
        </row>
        <row r="445">
          <cell r="C445"/>
          <cell r="D445"/>
          <cell r="E445" t="str">
            <v>35/2</v>
          </cell>
          <cell r="F445">
            <v>390</v>
          </cell>
          <cell r="G445"/>
          <cell r="H445"/>
        </row>
        <row r="446">
          <cell r="C446" t="str">
            <v>35/3</v>
          </cell>
          <cell r="D446" t="str">
            <v>DA-3</v>
          </cell>
          <cell r="E446"/>
          <cell r="F446"/>
          <cell r="G446">
            <v>84.54729999999995</v>
          </cell>
          <cell r="H446" t="str">
            <v>Approved</v>
          </cell>
        </row>
        <row r="447">
          <cell r="C447"/>
          <cell r="D447"/>
          <cell r="E447" t="str">
            <v>35/3</v>
          </cell>
          <cell r="F447">
            <v>405</v>
          </cell>
          <cell r="G447"/>
          <cell r="H447"/>
        </row>
        <row r="448">
          <cell r="C448" t="str">
            <v>35/4</v>
          </cell>
          <cell r="D448" t="str">
            <v>DA+9</v>
          </cell>
          <cell r="E448"/>
          <cell r="F448"/>
          <cell r="G448">
            <v>84.952299999999951</v>
          </cell>
          <cell r="H448" t="str">
            <v>Approved</v>
          </cell>
        </row>
        <row r="449">
          <cell r="C449"/>
          <cell r="D449"/>
          <cell r="E449" t="str">
            <v>35/4</v>
          </cell>
          <cell r="F449">
            <v>435</v>
          </cell>
          <cell r="G449"/>
          <cell r="H449"/>
        </row>
        <row r="450">
          <cell r="C450" t="str">
            <v>35/5</v>
          </cell>
          <cell r="D450" t="str">
            <v>DA+9</v>
          </cell>
          <cell r="E450"/>
          <cell r="F450"/>
          <cell r="G450">
            <v>85.387299999999954</v>
          </cell>
          <cell r="H450" t="str">
            <v>Approved</v>
          </cell>
        </row>
        <row r="451">
          <cell r="C451"/>
          <cell r="D451"/>
          <cell r="E451" t="str">
            <v>35/5</v>
          </cell>
          <cell r="F451">
            <v>360</v>
          </cell>
          <cell r="G451"/>
          <cell r="H451"/>
        </row>
        <row r="452">
          <cell r="C452" t="str">
            <v>35/6</v>
          </cell>
          <cell r="D452" t="str">
            <v>DA+6</v>
          </cell>
          <cell r="E452"/>
          <cell r="F452"/>
          <cell r="G452">
            <v>85.747299999999953</v>
          </cell>
          <cell r="H452" t="str">
            <v>Approved</v>
          </cell>
        </row>
        <row r="453">
          <cell r="C453"/>
          <cell r="D453"/>
          <cell r="E453" t="str">
            <v>35/6</v>
          </cell>
          <cell r="F453">
            <v>395</v>
          </cell>
          <cell r="G453"/>
          <cell r="H453"/>
        </row>
        <row r="454">
          <cell r="C454" t="str">
            <v>35/7</v>
          </cell>
          <cell r="D454" t="str">
            <v>DA+3</v>
          </cell>
          <cell r="E454"/>
          <cell r="F454"/>
          <cell r="G454">
            <v>86.142299999999949</v>
          </cell>
          <cell r="H454" t="str">
            <v>Approved</v>
          </cell>
        </row>
        <row r="455">
          <cell r="C455"/>
          <cell r="D455"/>
          <cell r="E455" t="str">
            <v>35/7</v>
          </cell>
          <cell r="F455">
            <v>440</v>
          </cell>
          <cell r="G455"/>
          <cell r="H455"/>
        </row>
        <row r="456">
          <cell r="C456" t="str">
            <v>35/8</v>
          </cell>
          <cell r="D456" t="str">
            <v>DA+6</v>
          </cell>
          <cell r="E456"/>
          <cell r="F456"/>
          <cell r="G456">
            <v>86.582299999999947</v>
          </cell>
          <cell r="H456" t="str">
            <v>Approved</v>
          </cell>
        </row>
        <row r="457">
          <cell r="C457"/>
          <cell r="D457"/>
          <cell r="E457" t="str">
            <v>35/8</v>
          </cell>
          <cell r="F457">
            <v>400</v>
          </cell>
          <cell r="G457"/>
          <cell r="H457"/>
        </row>
        <row r="458">
          <cell r="C458" t="str">
            <v>35/9</v>
          </cell>
          <cell r="D458" t="str">
            <v>DA+1.5</v>
          </cell>
          <cell r="E458"/>
          <cell r="F458"/>
          <cell r="G458">
            <v>86.982299999999952</v>
          </cell>
          <cell r="H458" t="str">
            <v>Approved</v>
          </cell>
        </row>
        <row r="459">
          <cell r="C459"/>
          <cell r="D459"/>
          <cell r="E459" t="str">
            <v>35/9</v>
          </cell>
          <cell r="F459">
            <v>440</v>
          </cell>
          <cell r="G459"/>
          <cell r="H459"/>
        </row>
        <row r="460">
          <cell r="C460" t="str">
            <v>35/10</v>
          </cell>
          <cell r="D460" t="str">
            <v>DA+3</v>
          </cell>
          <cell r="E460"/>
          <cell r="F460"/>
          <cell r="G460">
            <v>87.42229999999995</v>
          </cell>
          <cell r="H460" t="str">
            <v>Approved</v>
          </cell>
        </row>
        <row r="461">
          <cell r="C461"/>
          <cell r="D461"/>
          <cell r="E461" t="str">
            <v>35/10</v>
          </cell>
          <cell r="F461">
            <v>330</v>
          </cell>
          <cell r="G461"/>
          <cell r="H461"/>
        </row>
        <row r="462">
          <cell r="C462" t="str">
            <v>35/11</v>
          </cell>
          <cell r="D462" t="str">
            <v>DA+3</v>
          </cell>
          <cell r="E462"/>
          <cell r="F462"/>
          <cell r="G462">
            <v>87.752299999999948</v>
          </cell>
          <cell r="H462" t="str">
            <v>Approved</v>
          </cell>
        </row>
        <row r="463">
          <cell r="C463"/>
          <cell r="D463"/>
          <cell r="E463" t="str">
            <v>35/11</v>
          </cell>
          <cell r="F463">
            <v>493.084</v>
          </cell>
          <cell r="G463"/>
          <cell r="H463"/>
        </row>
        <row r="464">
          <cell r="C464" t="str">
            <v>36/0</v>
          </cell>
          <cell r="D464" t="str">
            <v>DB2+3</v>
          </cell>
          <cell r="E464"/>
          <cell r="F464"/>
          <cell r="G464">
            <v>88.245399999999947</v>
          </cell>
          <cell r="H464" t="str">
            <v>Approved</v>
          </cell>
        </row>
        <row r="465">
          <cell r="C465"/>
          <cell r="D465"/>
          <cell r="E465" t="str">
            <v>36/0</v>
          </cell>
          <cell r="F465">
            <v>453.99900000000002</v>
          </cell>
          <cell r="G465"/>
          <cell r="H465"/>
        </row>
        <row r="466">
          <cell r="C466" t="str">
            <v>36/1</v>
          </cell>
          <cell r="D466" t="str">
            <v>DB1+9</v>
          </cell>
          <cell r="E466"/>
          <cell r="F466"/>
          <cell r="G466">
            <v>88.69939999999994</v>
          </cell>
          <cell r="H466" t="str">
            <v>Approved</v>
          </cell>
        </row>
        <row r="467">
          <cell r="C467"/>
          <cell r="D467"/>
          <cell r="E467" t="str">
            <v>36/1</v>
          </cell>
          <cell r="F467">
            <v>451</v>
          </cell>
          <cell r="G467"/>
          <cell r="H467"/>
        </row>
        <row r="468">
          <cell r="C468" t="str">
            <v>36/2</v>
          </cell>
          <cell r="D468" t="str">
            <v>DA+3</v>
          </cell>
          <cell r="E468"/>
          <cell r="F468"/>
          <cell r="G468">
            <v>89.150399999999934</v>
          </cell>
          <cell r="H468" t="str">
            <v>Approved</v>
          </cell>
        </row>
        <row r="469">
          <cell r="C469"/>
          <cell r="D469"/>
          <cell r="E469" t="str">
            <v>36/2</v>
          </cell>
          <cell r="F469">
            <v>389</v>
          </cell>
          <cell r="G469"/>
          <cell r="H469"/>
        </row>
        <row r="470">
          <cell r="C470" t="str">
            <v>36/3</v>
          </cell>
          <cell r="D470" t="str">
            <v>DA+9</v>
          </cell>
          <cell r="E470"/>
          <cell r="F470"/>
          <cell r="G470">
            <v>89.539399999999929</v>
          </cell>
          <cell r="H470" t="str">
            <v>Approved</v>
          </cell>
        </row>
        <row r="471">
          <cell r="C471"/>
          <cell r="D471"/>
          <cell r="E471" t="str">
            <v>36/3</v>
          </cell>
          <cell r="F471">
            <v>451.52300000000002</v>
          </cell>
          <cell r="G471"/>
          <cell r="H471"/>
        </row>
        <row r="472">
          <cell r="C472" t="str">
            <v>37/0</v>
          </cell>
          <cell r="D472" t="str">
            <v>DB2+3</v>
          </cell>
          <cell r="E472"/>
          <cell r="F472"/>
          <cell r="G472">
            <v>89.990899999999925</v>
          </cell>
          <cell r="H472" t="str">
            <v>Approved</v>
          </cell>
        </row>
        <row r="473">
          <cell r="C473"/>
          <cell r="D473"/>
          <cell r="E473" t="str">
            <v>37/0</v>
          </cell>
          <cell r="F473">
            <v>401.39400000000001</v>
          </cell>
          <cell r="G473"/>
          <cell r="H473"/>
        </row>
        <row r="474">
          <cell r="C474" t="str">
            <v>37/1</v>
          </cell>
          <cell r="D474" t="str">
            <v>DA+3</v>
          </cell>
          <cell r="E474"/>
          <cell r="F474"/>
          <cell r="G474">
            <v>90.392299999999921</v>
          </cell>
          <cell r="H474" t="str">
            <v>Approved</v>
          </cell>
        </row>
        <row r="475">
          <cell r="C475"/>
          <cell r="D475"/>
          <cell r="E475" t="str">
            <v>37/1</v>
          </cell>
          <cell r="F475">
            <v>430</v>
          </cell>
          <cell r="G475"/>
          <cell r="H475"/>
        </row>
        <row r="476">
          <cell r="C476" t="str">
            <v>37/2</v>
          </cell>
          <cell r="D476" t="str">
            <v>DA+3</v>
          </cell>
          <cell r="E476"/>
          <cell r="F476"/>
          <cell r="G476">
            <v>90.822299999999927</v>
          </cell>
          <cell r="H476" t="str">
            <v>Approved</v>
          </cell>
        </row>
        <row r="477">
          <cell r="C477"/>
          <cell r="D477"/>
          <cell r="E477" t="str">
            <v>37/2</v>
          </cell>
          <cell r="F477">
            <v>405</v>
          </cell>
          <cell r="G477"/>
          <cell r="H477"/>
        </row>
        <row r="478">
          <cell r="C478" t="str">
            <v>37/3</v>
          </cell>
          <cell r="D478" t="str">
            <v>DA-1.5</v>
          </cell>
          <cell r="E478"/>
          <cell r="F478"/>
          <cell r="G478">
            <v>91.227299999999929</v>
          </cell>
          <cell r="H478" t="str">
            <v>Approved</v>
          </cell>
        </row>
        <row r="479">
          <cell r="C479"/>
          <cell r="D479"/>
          <cell r="E479" t="str">
            <v>37/3</v>
          </cell>
          <cell r="F479">
            <v>430</v>
          </cell>
          <cell r="G479"/>
          <cell r="H479"/>
        </row>
        <row r="480">
          <cell r="C480" t="str">
            <v>37/4</v>
          </cell>
          <cell r="D480" t="str">
            <v>DA+9</v>
          </cell>
          <cell r="E480"/>
          <cell r="F480"/>
          <cell r="G480">
            <v>91.657299999999935</v>
          </cell>
          <cell r="H480" t="str">
            <v>Approved</v>
          </cell>
        </row>
        <row r="481">
          <cell r="C481"/>
          <cell r="D481"/>
          <cell r="E481" t="str">
            <v>37/4</v>
          </cell>
          <cell r="F481">
            <v>410</v>
          </cell>
          <cell r="G481"/>
          <cell r="H481"/>
        </row>
        <row r="482">
          <cell r="C482" t="str">
            <v>37/5</v>
          </cell>
          <cell r="D482" t="str">
            <v>DA+3</v>
          </cell>
          <cell r="E482"/>
          <cell r="F482"/>
          <cell r="G482">
            <v>92.067299999999932</v>
          </cell>
          <cell r="H482" t="str">
            <v>Approved</v>
          </cell>
        </row>
        <row r="483">
          <cell r="C483"/>
          <cell r="D483"/>
          <cell r="E483" t="str">
            <v>37/5</v>
          </cell>
          <cell r="F483">
            <v>420</v>
          </cell>
          <cell r="G483"/>
          <cell r="H483"/>
        </row>
        <row r="484">
          <cell r="C484" t="str">
            <v>37A/0</v>
          </cell>
          <cell r="D484" t="str">
            <v>DB1+0</v>
          </cell>
          <cell r="E484"/>
          <cell r="F484"/>
          <cell r="G484">
            <v>92.487299999999934</v>
          </cell>
          <cell r="H484" t="str">
            <v>Approved</v>
          </cell>
        </row>
        <row r="485">
          <cell r="C485"/>
          <cell r="D485"/>
          <cell r="E485" t="str">
            <v>37A/0</v>
          </cell>
          <cell r="F485">
            <v>280</v>
          </cell>
          <cell r="G485"/>
          <cell r="H485"/>
        </row>
        <row r="486">
          <cell r="C486" t="str">
            <v>37A/1</v>
          </cell>
          <cell r="D486" t="str">
            <v>DA+3</v>
          </cell>
          <cell r="E486"/>
          <cell r="F486"/>
          <cell r="G486">
            <v>92.767299999999935</v>
          </cell>
          <cell r="H486" t="str">
            <v>Approved</v>
          </cell>
        </row>
        <row r="487">
          <cell r="C487"/>
          <cell r="D487"/>
          <cell r="E487" t="str">
            <v>37A/1</v>
          </cell>
          <cell r="F487">
            <v>345</v>
          </cell>
          <cell r="G487"/>
          <cell r="H487"/>
        </row>
        <row r="488">
          <cell r="C488" t="str">
            <v>37A/2</v>
          </cell>
          <cell r="D488" t="str">
            <v>DA+1.5</v>
          </cell>
          <cell r="E488"/>
          <cell r="F488"/>
          <cell r="G488">
            <v>93.112299999999934</v>
          </cell>
          <cell r="H488" t="str">
            <v>Approved</v>
          </cell>
        </row>
        <row r="489">
          <cell r="C489"/>
          <cell r="D489"/>
          <cell r="E489" t="str">
            <v>37A/2</v>
          </cell>
          <cell r="F489">
            <v>330</v>
          </cell>
          <cell r="G489"/>
          <cell r="H489"/>
        </row>
        <row r="490">
          <cell r="C490" t="str">
            <v>37A/3</v>
          </cell>
          <cell r="D490" t="str">
            <v>DA+3</v>
          </cell>
          <cell r="E490"/>
          <cell r="F490"/>
          <cell r="G490">
            <v>93.442299999999932</v>
          </cell>
          <cell r="H490" t="str">
            <v>Approved</v>
          </cell>
        </row>
        <row r="491">
          <cell r="C491"/>
          <cell r="D491"/>
          <cell r="E491" t="str">
            <v>37A/3</v>
          </cell>
          <cell r="F491">
            <v>455</v>
          </cell>
          <cell r="G491"/>
          <cell r="H491"/>
        </row>
        <row r="492">
          <cell r="C492" t="str">
            <v>37A/4</v>
          </cell>
          <cell r="D492" t="str">
            <v>DA+9</v>
          </cell>
          <cell r="E492"/>
          <cell r="F492"/>
          <cell r="G492">
            <v>93.89729999999993</v>
          </cell>
          <cell r="H492" t="str">
            <v>Approved</v>
          </cell>
        </row>
        <row r="493">
          <cell r="C493"/>
          <cell r="D493"/>
          <cell r="E493" t="str">
            <v>37A/4</v>
          </cell>
          <cell r="F493">
            <v>340</v>
          </cell>
          <cell r="G493"/>
          <cell r="H493"/>
        </row>
        <row r="494">
          <cell r="C494" t="str">
            <v>37A/5</v>
          </cell>
          <cell r="D494" t="str">
            <v>DA+3</v>
          </cell>
          <cell r="E494"/>
          <cell r="F494"/>
          <cell r="G494">
            <v>94.237299999999934</v>
          </cell>
          <cell r="H494" t="str">
            <v>Approved</v>
          </cell>
        </row>
        <row r="495">
          <cell r="C495"/>
          <cell r="D495"/>
          <cell r="E495" t="str">
            <v>37A/5</v>
          </cell>
          <cell r="F495">
            <v>435</v>
          </cell>
          <cell r="G495"/>
          <cell r="H495"/>
        </row>
        <row r="496">
          <cell r="C496" t="str">
            <v>37A/6</v>
          </cell>
          <cell r="D496" t="str">
            <v>DA+3</v>
          </cell>
          <cell r="E496"/>
          <cell r="F496"/>
          <cell r="G496">
            <v>94.672299999999936</v>
          </cell>
          <cell r="H496" t="str">
            <v>Approved</v>
          </cell>
        </row>
        <row r="497">
          <cell r="C497"/>
          <cell r="D497"/>
          <cell r="E497" t="str">
            <v>37A/6</v>
          </cell>
          <cell r="F497">
            <v>398.589</v>
          </cell>
          <cell r="G497"/>
          <cell r="H497"/>
        </row>
        <row r="498">
          <cell r="C498" t="str">
            <v>38/0</v>
          </cell>
          <cell r="D498" t="str">
            <v>DB1+3</v>
          </cell>
          <cell r="E498"/>
          <cell r="F498"/>
          <cell r="G498">
            <v>95.070899999999938</v>
          </cell>
          <cell r="H498" t="str">
            <v>Approved</v>
          </cell>
        </row>
        <row r="499">
          <cell r="C499"/>
          <cell r="D499"/>
          <cell r="E499" t="str">
            <v>38/0</v>
          </cell>
          <cell r="F499">
            <v>426.411</v>
          </cell>
          <cell r="G499"/>
          <cell r="H499"/>
        </row>
        <row r="500">
          <cell r="C500" t="str">
            <v>38/1</v>
          </cell>
          <cell r="D500" t="str">
            <v>DA+0</v>
          </cell>
          <cell r="E500"/>
          <cell r="F500"/>
          <cell r="G500">
            <v>95.497299999999939</v>
          </cell>
          <cell r="H500" t="str">
            <v>Approved</v>
          </cell>
        </row>
        <row r="501">
          <cell r="C501"/>
          <cell r="D501"/>
          <cell r="E501" t="str">
            <v>38/1</v>
          </cell>
          <cell r="F501">
            <v>390</v>
          </cell>
          <cell r="G501"/>
          <cell r="H501"/>
        </row>
        <row r="502">
          <cell r="C502" t="str">
            <v>38/2</v>
          </cell>
          <cell r="D502" t="str">
            <v>DA+0</v>
          </cell>
          <cell r="E502"/>
          <cell r="F502"/>
          <cell r="G502">
            <v>95.887299999999939</v>
          </cell>
          <cell r="H502" t="str">
            <v>Approved</v>
          </cell>
        </row>
        <row r="503">
          <cell r="C503"/>
          <cell r="D503"/>
          <cell r="E503" t="str">
            <v>38/2</v>
          </cell>
          <cell r="F503">
            <v>335</v>
          </cell>
          <cell r="G503"/>
          <cell r="H503"/>
        </row>
        <row r="504">
          <cell r="C504" t="str">
            <v>38/3</v>
          </cell>
          <cell r="D504" t="str">
            <v>DA+3</v>
          </cell>
          <cell r="E504"/>
          <cell r="F504"/>
          <cell r="G504">
            <v>96.222299999999933</v>
          </cell>
          <cell r="H504" t="str">
            <v>Approved</v>
          </cell>
        </row>
        <row r="505">
          <cell r="C505"/>
          <cell r="D505"/>
          <cell r="E505" t="str">
            <v>38/3</v>
          </cell>
          <cell r="F505">
            <v>440</v>
          </cell>
          <cell r="G505"/>
          <cell r="H505"/>
        </row>
        <row r="506">
          <cell r="C506" t="str">
            <v>38/4</v>
          </cell>
          <cell r="D506" t="str">
            <v>DA+1.5</v>
          </cell>
          <cell r="E506"/>
          <cell r="F506"/>
          <cell r="G506">
            <v>96.662299999999931</v>
          </cell>
          <cell r="H506" t="str">
            <v>Approved</v>
          </cell>
        </row>
        <row r="507">
          <cell r="C507"/>
          <cell r="D507"/>
          <cell r="E507" t="str">
            <v>38/4</v>
          </cell>
          <cell r="F507">
            <v>280</v>
          </cell>
          <cell r="G507"/>
          <cell r="H507"/>
        </row>
        <row r="508">
          <cell r="C508" t="str">
            <v>38/5</v>
          </cell>
          <cell r="D508" t="str">
            <v>DA+3</v>
          </cell>
          <cell r="E508"/>
          <cell r="F508"/>
          <cell r="G508">
            <v>96.942299999999932</v>
          </cell>
          <cell r="H508" t="str">
            <v>Approved</v>
          </cell>
        </row>
        <row r="509">
          <cell r="C509"/>
          <cell r="D509"/>
          <cell r="E509" t="str">
            <v>38/5</v>
          </cell>
          <cell r="F509">
            <v>450</v>
          </cell>
          <cell r="G509"/>
          <cell r="H509"/>
        </row>
        <row r="510">
          <cell r="C510" t="str">
            <v>38/6</v>
          </cell>
          <cell r="D510" t="str">
            <v>DA+6</v>
          </cell>
          <cell r="E510"/>
          <cell r="F510"/>
          <cell r="G510">
            <v>97.392299999999935</v>
          </cell>
          <cell r="H510" t="str">
            <v>Approved</v>
          </cell>
        </row>
        <row r="511">
          <cell r="C511"/>
          <cell r="D511"/>
          <cell r="E511" t="str">
            <v>38/6</v>
          </cell>
          <cell r="F511">
            <v>285</v>
          </cell>
          <cell r="G511"/>
          <cell r="H511"/>
        </row>
        <row r="512">
          <cell r="C512" t="str">
            <v>38/7</v>
          </cell>
          <cell r="D512" t="str">
            <v>DA+9</v>
          </cell>
          <cell r="E512"/>
          <cell r="F512"/>
          <cell r="G512">
            <v>97.677299999999931</v>
          </cell>
          <cell r="H512" t="str">
            <v>Approved</v>
          </cell>
        </row>
        <row r="513">
          <cell r="C513"/>
          <cell r="D513"/>
          <cell r="E513" t="str">
            <v>38/7</v>
          </cell>
          <cell r="F513">
            <v>445</v>
          </cell>
          <cell r="G513"/>
          <cell r="H513"/>
        </row>
        <row r="514">
          <cell r="C514" t="str">
            <v>38/8</v>
          </cell>
          <cell r="D514" t="str">
            <v>DA+1.5</v>
          </cell>
          <cell r="E514"/>
          <cell r="F514"/>
          <cell r="G514">
            <v>98.122299999999925</v>
          </cell>
          <cell r="H514" t="str">
            <v>Approved</v>
          </cell>
        </row>
        <row r="515">
          <cell r="C515"/>
          <cell r="D515"/>
          <cell r="E515" t="str">
            <v>38/8</v>
          </cell>
          <cell r="F515">
            <v>360</v>
          </cell>
          <cell r="G515"/>
          <cell r="H515"/>
        </row>
        <row r="516">
          <cell r="C516" t="str">
            <v>38/9</v>
          </cell>
          <cell r="D516" t="str">
            <v>DA+0</v>
          </cell>
          <cell r="E516"/>
          <cell r="F516"/>
          <cell r="G516">
            <v>98.482299999999924</v>
          </cell>
          <cell r="H516" t="str">
            <v>Approved</v>
          </cell>
        </row>
        <row r="517">
          <cell r="C517"/>
          <cell r="D517"/>
          <cell r="E517" t="str">
            <v>38/9</v>
          </cell>
          <cell r="F517">
            <v>430</v>
          </cell>
          <cell r="G517"/>
          <cell r="H517"/>
        </row>
        <row r="518">
          <cell r="C518" t="str">
            <v>38/10</v>
          </cell>
          <cell r="D518" t="str">
            <v>DA+3</v>
          </cell>
          <cell r="E518"/>
          <cell r="F518"/>
          <cell r="G518">
            <v>98.912299999999931</v>
          </cell>
          <cell r="H518" t="str">
            <v>Approved</v>
          </cell>
        </row>
        <row r="519">
          <cell r="C519"/>
          <cell r="D519"/>
          <cell r="E519" t="str">
            <v>38/10</v>
          </cell>
          <cell r="F519">
            <v>322.26600000000002</v>
          </cell>
          <cell r="G519"/>
          <cell r="H519"/>
        </row>
        <row r="520">
          <cell r="C520" t="str">
            <v>39/0</v>
          </cell>
          <cell r="D520" t="str">
            <v>DB2+0</v>
          </cell>
          <cell r="E520"/>
          <cell r="F520"/>
          <cell r="G520">
            <v>99.234599999999929</v>
          </cell>
          <cell r="H520" t="str">
            <v>Approved</v>
          </cell>
        </row>
        <row r="521">
          <cell r="C521"/>
          <cell r="D521"/>
          <cell r="E521" t="str">
            <v>39/0</v>
          </cell>
          <cell r="F521">
            <v>392.73</v>
          </cell>
          <cell r="G521"/>
          <cell r="H521"/>
        </row>
        <row r="522">
          <cell r="C522" t="str">
            <v>39/1</v>
          </cell>
          <cell r="D522" t="str">
            <v>DA-1.5</v>
          </cell>
          <cell r="E522"/>
          <cell r="F522"/>
          <cell r="G522">
            <v>99.627299999999934</v>
          </cell>
          <cell r="H522" t="str">
            <v>Approved</v>
          </cell>
        </row>
        <row r="523">
          <cell r="C523"/>
          <cell r="D523"/>
          <cell r="E523" t="str">
            <v>39/1</v>
          </cell>
          <cell r="F523">
            <v>395</v>
          </cell>
          <cell r="G523"/>
          <cell r="H523"/>
        </row>
        <row r="524">
          <cell r="C524" t="str">
            <v>39/2</v>
          </cell>
          <cell r="D524" t="str">
            <v>DA+3</v>
          </cell>
          <cell r="E524"/>
          <cell r="F524"/>
          <cell r="G524">
            <v>100.02229999999993</v>
          </cell>
          <cell r="H524" t="str">
            <v>Approved</v>
          </cell>
        </row>
        <row r="525">
          <cell r="C525"/>
          <cell r="D525"/>
          <cell r="E525" t="str">
            <v>39/2</v>
          </cell>
          <cell r="F525">
            <v>385</v>
          </cell>
          <cell r="G525"/>
          <cell r="H525"/>
        </row>
        <row r="526">
          <cell r="C526" t="str">
            <v>39/3</v>
          </cell>
          <cell r="D526" t="str">
            <v>DA+1.5</v>
          </cell>
          <cell r="E526"/>
          <cell r="F526"/>
          <cell r="G526">
            <v>100.40729999999994</v>
          </cell>
          <cell r="H526" t="str">
            <v>Approved</v>
          </cell>
        </row>
        <row r="527">
          <cell r="C527"/>
          <cell r="D527"/>
          <cell r="E527" t="str">
            <v>39/3</v>
          </cell>
          <cell r="F527">
            <v>340</v>
          </cell>
          <cell r="G527"/>
          <cell r="H527"/>
        </row>
        <row r="528">
          <cell r="C528" t="str">
            <v>39/4</v>
          </cell>
          <cell r="D528" t="str">
            <v>DA+3</v>
          </cell>
          <cell r="E528"/>
          <cell r="F528"/>
          <cell r="G528">
            <v>100.74729999999994</v>
          </cell>
          <cell r="H528" t="str">
            <v>Approved</v>
          </cell>
        </row>
        <row r="529">
          <cell r="C529"/>
          <cell r="D529"/>
          <cell r="E529" t="str">
            <v>39/4</v>
          </cell>
          <cell r="F529">
            <v>395</v>
          </cell>
          <cell r="G529"/>
          <cell r="H529"/>
        </row>
        <row r="530">
          <cell r="C530" t="str">
            <v>39/5</v>
          </cell>
          <cell r="D530" t="str">
            <v>DA+1.5</v>
          </cell>
          <cell r="E530"/>
          <cell r="F530"/>
          <cell r="G530">
            <v>101.14229999999993</v>
          </cell>
          <cell r="H530" t="str">
            <v>Approved</v>
          </cell>
        </row>
        <row r="531">
          <cell r="C531"/>
          <cell r="D531"/>
          <cell r="E531" t="str">
            <v>39/5</v>
          </cell>
          <cell r="F531">
            <v>410</v>
          </cell>
          <cell r="G531"/>
          <cell r="H531"/>
        </row>
        <row r="532">
          <cell r="C532" t="str">
            <v>39/6</v>
          </cell>
          <cell r="D532" t="str">
            <v>DA+1.5</v>
          </cell>
          <cell r="E532"/>
          <cell r="F532"/>
          <cell r="G532">
            <v>101.55229999999993</v>
          </cell>
          <cell r="H532" t="str">
            <v>Approved</v>
          </cell>
        </row>
        <row r="533">
          <cell r="C533"/>
          <cell r="D533"/>
          <cell r="E533" t="str">
            <v>39/6</v>
          </cell>
          <cell r="F533">
            <v>415</v>
          </cell>
          <cell r="G533"/>
          <cell r="H533"/>
        </row>
        <row r="534">
          <cell r="C534" t="str">
            <v>39/7</v>
          </cell>
          <cell r="D534" t="str">
            <v>DA+3</v>
          </cell>
          <cell r="E534"/>
          <cell r="F534"/>
          <cell r="G534">
            <v>101.96729999999994</v>
          </cell>
          <cell r="H534" t="str">
            <v>Approved</v>
          </cell>
        </row>
        <row r="535">
          <cell r="C535"/>
          <cell r="D535"/>
          <cell r="E535" t="str">
            <v>39/7</v>
          </cell>
          <cell r="F535">
            <v>415</v>
          </cell>
          <cell r="G535"/>
          <cell r="H535"/>
        </row>
        <row r="536">
          <cell r="C536" t="str">
            <v>39/8</v>
          </cell>
          <cell r="D536" t="str">
            <v>DA+1.5</v>
          </cell>
          <cell r="E536"/>
          <cell r="F536"/>
          <cell r="G536">
            <v>102.38229999999994</v>
          </cell>
          <cell r="H536" t="str">
            <v>Approved</v>
          </cell>
        </row>
        <row r="537">
          <cell r="C537"/>
          <cell r="D537"/>
          <cell r="E537" t="str">
            <v>39/8</v>
          </cell>
          <cell r="F537">
            <v>350</v>
          </cell>
          <cell r="G537"/>
          <cell r="H537"/>
        </row>
        <row r="538">
          <cell r="C538" t="str">
            <v>39/9</v>
          </cell>
          <cell r="D538" t="str">
            <v>DA+6</v>
          </cell>
          <cell r="E538"/>
          <cell r="F538"/>
          <cell r="G538">
            <v>102.73229999999994</v>
          </cell>
          <cell r="H538" t="str">
            <v>Approved</v>
          </cell>
        </row>
        <row r="539">
          <cell r="C539"/>
          <cell r="D539"/>
          <cell r="E539" t="str">
            <v>39/9</v>
          </cell>
          <cell r="F539">
            <v>425</v>
          </cell>
          <cell r="G539"/>
          <cell r="H539"/>
        </row>
        <row r="540">
          <cell r="C540" t="str">
            <v>39/10</v>
          </cell>
          <cell r="D540" t="str">
            <v>DA+3</v>
          </cell>
          <cell r="E540"/>
          <cell r="F540"/>
          <cell r="G540">
            <v>103.15729999999994</v>
          </cell>
          <cell r="H540" t="str">
            <v>Approved</v>
          </cell>
        </row>
        <row r="541">
          <cell r="C541"/>
          <cell r="D541"/>
          <cell r="E541" t="str">
            <v>39/10</v>
          </cell>
          <cell r="F541">
            <v>350</v>
          </cell>
          <cell r="G541"/>
          <cell r="H541"/>
        </row>
        <row r="542">
          <cell r="C542" t="str">
            <v>39/11</v>
          </cell>
          <cell r="D542" t="str">
            <v>DA+6</v>
          </cell>
          <cell r="E542"/>
          <cell r="F542"/>
          <cell r="G542">
            <v>103.50729999999993</v>
          </cell>
          <cell r="H542" t="str">
            <v>Approved</v>
          </cell>
        </row>
        <row r="543">
          <cell r="C543"/>
          <cell r="D543"/>
          <cell r="E543" t="str">
            <v>39/11</v>
          </cell>
          <cell r="F543">
            <v>444.08100000000002</v>
          </cell>
          <cell r="G543"/>
          <cell r="H543"/>
        </row>
        <row r="544">
          <cell r="C544" t="str">
            <v>40/0</v>
          </cell>
          <cell r="D544" t="str">
            <v>DB1+6</v>
          </cell>
          <cell r="E544"/>
          <cell r="F544"/>
          <cell r="G544">
            <v>103.95139999999994</v>
          </cell>
          <cell r="H544" t="str">
            <v>Approved</v>
          </cell>
        </row>
        <row r="545">
          <cell r="C545"/>
          <cell r="D545"/>
          <cell r="E545" t="str">
            <v>40/0</v>
          </cell>
          <cell r="F545">
            <v>260.91800000000001</v>
          </cell>
          <cell r="G545"/>
          <cell r="H545"/>
        </row>
        <row r="546">
          <cell r="C546" t="str">
            <v>40/1</v>
          </cell>
          <cell r="D546" t="str">
            <v>DA+9</v>
          </cell>
          <cell r="E546"/>
          <cell r="F546"/>
          <cell r="G546">
            <v>104.21229999999994</v>
          </cell>
          <cell r="H546" t="str">
            <v>Approved</v>
          </cell>
        </row>
        <row r="547">
          <cell r="C547"/>
          <cell r="D547"/>
          <cell r="E547" t="str">
            <v>40/1</v>
          </cell>
          <cell r="F547">
            <v>385</v>
          </cell>
          <cell r="G547"/>
          <cell r="H547"/>
        </row>
        <row r="548">
          <cell r="C548" t="str">
            <v>40/2</v>
          </cell>
          <cell r="D548" t="str">
            <v>DA+6</v>
          </cell>
          <cell r="E548"/>
          <cell r="F548"/>
          <cell r="G548">
            <v>104.59729999999995</v>
          </cell>
          <cell r="H548" t="str">
            <v>Approved</v>
          </cell>
        </row>
        <row r="549">
          <cell r="C549"/>
          <cell r="D549"/>
          <cell r="E549" t="str">
            <v>40/2</v>
          </cell>
          <cell r="F549">
            <v>435</v>
          </cell>
          <cell r="G549"/>
          <cell r="H549"/>
        </row>
        <row r="550">
          <cell r="C550" t="str">
            <v>40/3</v>
          </cell>
          <cell r="D550" t="str">
            <v>DA+3</v>
          </cell>
          <cell r="E550"/>
          <cell r="F550"/>
          <cell r="G550">
            <v>105.03229999999995</v>
          </cell>
          <cell r="H550" t="str">
            <v>Approved</v>
          </cell>
        </row>
        <row r="551">
          <cell r="C551"/>
          <cell r="D551"/>
          <cell r="E551" t="str">
            <v>40/3</v>
          </cell>
          <cell r="F551">
            <v>385</v>
          </cell>
          <cell r="G551"/>
          <cell r="H551"/>
        </row>
        <row r="552">
          <cell r="C552" t="str">
            <v>40/4</v>
          </cell>
          <cell r="D552" t="str">
            <v>DA+6</v>
          </cell>
          <cell r="E552"/>
          <cell r="F552"/>
          <cell r="G552">
            <v>105.41729999999995</v>
          </cell>
          <cell r="H552" t="str">
            <v>Approved</v>
          </cell>
        </row>
        <row r="553">
          <cell r="C553"/>
          <cell r="D553"/>
          <cell r="E553" t="str">
            <v>40/4</v>
          </cell>
          <cell r="F553">
            <v>455</v>
          </cell>
          <cell r="G553"/>
          <cell r="H553"/>
        </row>
        <row r="554">
          <cell r="C554" t="str">
            <v>40/5</v>
          </cell>
          <cell r="D554" t="str">
            <v>DA+9</v>
          </cell>
          <cell r="E554"/>
          <cell r="F554"/>
          <cell r="G554">
            <v>105.87229999999995</v>
          </cell>
          <cell r="H554" t="str">
            <v>Approved</v>
          </cell>
        </row>
        <row r="555">
          <cell r="C555"/>
          <cell r="D555"/>
          <cell r="E555" t="str">
            <v>40/5</v>
          </cell>
          <cell r="F555">
            <v>370</v>
          </cell>
          <cell r="G555"/>
          <cell r="H555"/>
        </row>
        <row r="556">
          <cell r="C556" t="str">
            <v>40/6</v>
          </cell>
          <cell r="D556" t="str">
            <v>DA+9</v>
          </cell>
          <cell r="E556"/>
          <cell r="F556"/>
          <cell r="G556">
            <v>106.24229999999996</v>
          </cell>
          <cell r="H556" t="str">
            <v>Approved</v>
          </cell>
        </row>
        <row r="557">
          <cell r="C557"/>
          <cell r="D557"/>
          <cell r="E557" t="str">
            <v>40/6</v>
          </cell>
          <cell r="F557">
            <v>400</v>
          </cell>
          <cell r="G557"/>
          <cell r="H557"/>
        </row>
        <row r="558">
          <cell r="C558" t="str">
            <v>40/7</v>
          </cell>
          <cell r="D558" t="str">
            <v>DA+3</v>
          </cell>
          <cell r="E558"/>
          <cell r="F558"/>
          <cell r="G558">
            <v>106.64229999999996</v>
          </cell>
          <cell r="H558" t="str">
            <v>Approved</v>
          </cell>
        </row>
        <row r="559">
          <cell r="C559"/>
          <cell r="D559"/>
          <cell r="E559" t="str">
            <v>40/7</v>
          </cell>
          <cell r="F559">
            <v>350</v>
          </cell>
          <cell r="G559"/>
          <cell r="H559"/>
        </row>
        <row r="560">
          <cell r="C560" t="str">
            <v>40/8</v>
          </cell>
          <cell r="D560" t="str">
            <v>DA-1.5</v>
          </cell>
          <cell r="E560"/>
          <cell r="F560"/>
          <cell r="G560">
            <v>106.99229999999996</v>
          </cell>
          <cell r="H560" t="str">
            <v>Approved</v>
          </cell>
        </row>
        <row r="561">
          <cell r="C561"/>
          <cell r="D561"/>
          <cell r="E561" t="str">
            <v>40/8</v>
          </cell>
          <cell r="F561">
            <v>470</v>
          </cell>
          <cell r="G561"/>
          <cell r="H561"/>
        </row>
        <row r="562">
          <cell r="C562" t="str">
            <v>40/9</v>
          </cell>
          <cell r="D562" t="str">
            <v>DA+9</v>
          </cell>
          <cell r="E562"/>
          <cell r="F562"/>
          <cell r="G562">
            <v>107.46229999999996</v>
          </cell>
          <cell r="H562" t="str">
            <v>Approved</v>
          </cell>
        </row>
        <row r="563">
          <cell r="C563"/>
          <cell r="D563"/>
          <cell r="E563" t="str">
            <v>40/9</v>
          </cell>
          <cell r="F563">
            <v>355</v>
          </cell>
          <cell r="G563"/>
          <cell r="H563"/>
        </row>
        <row r="564">
          <cell r="C564" t="str">
            <v>40/10</v>
          </cell>
          <cell r="D564" t="str">
            <v>DA+3</v>
          </cell>
          <cell r="E564"/>
          <cell r="F564"/>
          <cell r="G564">
            <v>107.81729999999996</v>
          </cell>
          <cell r="H564" t="str">
            <v>Approved</v>
          </cell>
        </row>
        <row r="565">
          <cell r="C565"/>
          <cell r="D565"/>
          <cell r="E565" t="str">
            <v>40/10</v>
          </cell>
          <cell r="F565">
            <v>485</v>
          </cell>
          <cell r="G565"/>
          <cell r="H565"/>
        </row>
        <row r="566">
          <cell r="C566" t="str">
            <v>40/11</v>
          </cell>
          <cell r="D566" t="str">
            <v>DA+9</v>
          </cell>
          <cell r="E566"/>
          <cell r="F566"/>
          <cell r="G566">
            <v>108.30229999999996</v>
          </cell>
          <cell r="H566" t="str">
            <v>Approved</v>
          </cell>
        </row>
        <row r="567">
          <cell r="C567"/>
          <cell r="D567"/>
          <cell r="E567" t="str">
            <v>40/11</v>
          </cell>
          <cell r="F567">
            <v>315</v>
          </cell>
          <cell r="G567"/>
          <cell r="H567"/>
        </row>
        <row r="568">
          <cell r="C568" t="str">
            <v>40A/0</v>
          </cell>
          <cell r="D568" t="str">
            <v>DB1+9</v>
          </cell>
          <cell r="E568"/>
          <cell r="F568"/>
          <cell r="G568">
            <v>108.61729999999996</v>
          </cell>
          <cell r="H568" t="str">
            <v>Approved</v>
          </cell>
        </row>
        <row r="569">
          <cell r="C569"/>
          <cell r="D569"/>
          <cell r="E569" t="str">
            <v>40A/0</v>
          </cell>
          <cell r="F569">
            <v>410.60700000000003</v>
          </cell>
          <cell r="G569"/>
          <cell r="H569"/>
        </row>
        <row r="570">
          <cell r="C570" t="str">
            <v>41/0</v>
          </cell>
          <cell r="D570" t="str">
            <v>DB1+9</v>
          </cell>
          <cell r="E570"/>
          <cell r="F570"/>
          <cell r="G570">
            <v>109.02789999999996</v>
          </cell>
          <cell r="H570" t="str">
            <v>Approved</v>
          </cell>
        </row>
        <row r="571">
          <cell r="C571"/>
          <cell r="D571"/>
          <cell r="E571" t="str">
            <v>41/0</v>
          </cell>
          <cell r="F571">
            <v>358</v>
          </cell>
          <cell r="G571"/>
          <cell r="H571"/>
        </row>
        <row r="572">
          <cell r="C572" t="str">
            <v>41/1</v>
          </cell>
          <cell r="D572" t="str">
            <v>DA+9</v>
          </cell>
          <cell r="E572"/>
          <cell r="F572"/>
          <cell r="G572">
            <v>109.38589999999996</v>
          </cell>
          <cell r="H572" t="str">
            <v>Approved</v>
          </cell>
        </row>
        <row r="573">
          <cell r="C573"/>
          <cell r="D573"/>
          <cell r="E573" t="str">
            <v>41/1</v>
          </cell>
          <cell r="F573">
            <v>465.78199999999998</v>
          </cell>
          <cell r="G573"/>
          <cell r="H573"/>
        </row>
        <row r="574">
          <cell r="C574" t="str">
            <v>42/0</v>
          </cell>
          <cell r="D574" t="str">
            <v>DB2+0</v>
          </cell>
          <cell r="E574"/>
          <cell r="F574"/>
          <cell r="G574">
            <v>109.85169999999997</v>
          </cell>
          <cell r="H574" t="str">
            <v>Approved</v>
          </cell>
        </row>
        <row r="575">
          <cell r="C575"/>
          <cell r="D575"/>
          <cell r="E575" t="str">
            <v>42/0</v>
          </cell>
          <cell r="F575">
            <v>419.99799999999999</v>
          </cell>
          <cell r="G575"/>
          <cell r="H575"/>
        </row>
        <row r="576">
          <cell r="C576" t="str">
            <v>42/1</v>
          </cell>
          <cell r="D576" t="str">
            <v>DA+3</v>
          </cell>
          <cell r="E576"/>
          <cell r="F576"/>
          <cell r="G576">
            <v>110.27169999999997</v>
          </cell>
          <cell r="H576" t="str">
            <v>Approved</v>
          </cell>
        </row>
        <row r="577">
          <cell r="C577"/>
          <cell r="D577"/>
          <cell r="E577" t="str">
            <v>42/1</v>
          </cell>
          <cell r="F577">
            <v>375</v>
          </cell>
          <cell r="G577"/>
          <cell r="H577"/>
        </row>
        <row r="578">
          <cell r="C578" t="str">
            <v>42/2</v>
          </cell>
          <cell r="D578" t="str">
            <v>DA+9</v>
          </cell>
          <cell r="E578"/>
          <cell r="F578"/>
          <cell r="G578">
            <v>110.64669999999997</v>
          </cell>
          <cell r="H578" t="str">
            <v>Approved</v>
          </cell>
        </row>
        <row r="579">
          <cell r="C579"/>
          <cell r="D579"/>
          <cell r="E579" t="str">
            <v>42/2</v>
          </cell>
          <cell r="F579">
            <v>464</v>
          </cell>
          <cell r="G579"/>
          <cell r="H579"/>
        </row>
        <row r="580">
          <cell r="C580" t="str">
            <v>42/3</v>
          </cell>
          <cell r="D580" t="str">
            <v>DB1+9</v>
          </cell>
          <cell r="E580"/>
          <cell r="F580"/>
          <cell r="G580">
            <v>111.11069999999997</v>
          </cell>
          <cell r="H580" t="str">
            <v>Approved</v>
          </cell>
        </row>
        <row r="581">
          <cell r="C581"/>
          <cell r="D581"/>
          <cell r="E581" t="str">
            <v>42/3</v>
          </cell>
          <cell r="F581">
            <v>424.89100000000002</v>
          </cell>
          <cell r="G581"/>
          <cell r="H581"/>
        </row>
        <row r="582">
          <cell r="C582" t="str">
            <v>43/0</v>
          </cell>
          <cell r="D582" t="str">
            <v>DB1+0</v>
          </cell>
          <cell r="E582"/>
          <cell r="F582"/>
          <cell r="G582">
            <v>111.53559999999996</v>
          </cell>
          <cell r="H582" t="str">
            <v>Approved</v>
          </cell>
        </row>
        <row r="583">
          <cell r="C583"/>
          <cell r="D583"/>
          <cell r="E583" t="str">
            <v>43/0</v>
          </cell>
          <cell r="F583">
            <v>341.86599999999999</v>
          </cell>
          <cell r="G583"/>
          <cell r="H583"/>
        </row>
        <row r="584">
          <cell r="C584" t="str">
            <v>43/1</v>
          </cell>
          <cell r="D584" t="str">
            <v>DA-1.5</v>
          </cell>
          <cell r="E584"/>
          <cell r="F584"/>
          <cell r="G584">
            <v>111.87749999999996</v>
          </cell>
          <cell r="H584" t="str">
            <v>Approved</v>
          </cell>
        </row>
        <row r="585">
          <cell r="C585"/>
          <cell r="D585"/>
          <cell r="E585" t="str">
            <v>43/1</v>
          </cell>
          <cell r="F585">
            <v>375</v>
          </cell>
          <cell r="G585"/>
          <cell r="H585"/>
        </row>
        <row r="586">
          <cell r="C586" t="str">
            <v>43/2</v>
          </cell>
          <cell r="D586" t="str">
            <v>DA+6</v>
          </cell>
          <cell r="E586"/>
          <cell r="F586"/>
          <cell r="G586">
            <v>112.25249999999996</v>
          </cell>
          <cell r="H586" t="str">
            <v>Approved</v>
          </cell>
        </row>
        <row r="587">
          <cell r="C587"/>
          <cell r="D587"/>
          <cell r="E587" t="str">
            <v>43/2</v>
          </cell>
          <cell r="F587">
            <v>375</v>
          </cell>
          <cell r="G587"/>
          <cell r="H587"/>
        </row>
        <row r="588">
          <cell r="C588" t="str">
            <v>43/3</v>
          </cell>
          <cell r="D588" t="str">
            <v>DA-1.5</v>
          </cell>
          <cell r="E588"/>
          <cell r="F588"/>
          <cell r="G588">
            <v>112.62749999999996</v>
          </cell>
          <cell r="H588" t="str">
            <v>Approved</v>
          </cell>
        </row>
        <row r="589">
          <cell r="C589"/>
          <cell r="D589"/>
          <cell r="E589" t="str">
            <v>43/3</v>
          </cell>
          <cell r="F589">
            <v>355</v>
          </cell>
          <cell r="G589"/>
          <cell r="H589"/>
        </row>
        <row r="590">
          <cell r="C590" t="str">
            <v>43/4</v>
          </cell>
          <cell r="D590" t="str">
            <v>DA+0</v>
          </cell>
          <cell r="E590"/>
          <cell r="F590"/>
          <cell r="G590">
            <v>112.98249999999996</v>
          </cell>
          <cell r="H590" t="str">
            <v>Approved</v>
          </cell>
        </row>
        <row r="591">
          <cell r="C591"/>
          <cell r="D591"/>
          <cell r="E591" t="str">
            <v>43/4</v>
          </cell>
          <cell r="F591">
            <v>405</v>
          </cell>
          <cell r="G591"/>
          <cell r="H591"/>
        </row>
        <row r="592">
          <cell r="C592" t="str">
            <v>43/5</v>
          </cell>
          <cell r="D592" t="str">
            <v>DA+0</v>
          </cell>
          <cell r="E592"/>
          <cell r="F592"/>
          <cell r="G592">
            <v>113.38749999999996</v>
          </cell>
          <cell r="H592" t="str">
            <v>Approved</v>
          </cell>
        </row>
        <row r="593">
          <cell r="C593"/>
          <cell r="D593"/>
          <cell r="E593" t="str">
            <v>43/5</v>
          </cell>
          <cell r="F593">
            <v>375</v>
          </cell>
          <cell r="G593"/>
          <cell r="H593"/>
        </row>
        <row r="594">
          <cell r="C594" t="str">
            <v>43/6</v>
          </cell>
          <cell r="D594" t="str">
            <v>DA+3</v>
          </cell>
          <cell r="E594"/>
          <cell r="F594"/>
          <cell r="G594">
            <v>113.76249999999996</v>
          </cell>
          <cell r="H594" t="str">
            <v>Approved</v>
          </cell>
        </row>
        <row r="595">
          <cell r="C595"/>
          <cell r="D595"/>
          <cell r="E595" t="str">
            <v>43/6</v>
          </cell>
          <cell r="F595">
            <v>385</v>
          </cell>
          <cell r="G595"/>
          <cell r="H595"/>
        </row>
        <row r="596">
          <cell r="C596" t="str">
            <v>43/7</v>
          </cell>
          <cell r="D596" t="str">
            <v>DA+0</v>
          </cell>
          <cell r="E596"/>
          <cell r="F596"/>
          <cell r="G596">
            <v>114.14749999999997</v>
          </cell>
          <cell r="H596" t="str">
            <v>Approved</v>
          </cell>
        </row>
        <row r="597">
          <cell r="C597"/>
          <cell r="D597"/>
          <cell r="E597" t="str">
            <v>43/7</v>
          </cell>
          <cell r="F597">
            <v>415</v>
          </cell>
          <cell r="G597"/>
          <cell r="H597"/>
        </row>
        <row r="598">
          <cell r="C598" t="str">
            <v>43/8</v>
          </cell>
          <cell r="D598" t="str">
            <v>DA+9</v>
          </cell>
          <cell r="E598"/>
          <cell r="F598"/>
          <cell r="G598">
            <v>114.56249999999997</v>
          </cell>
          <cell r="H598" t="str">
            <v>Approved</v>
          </cell>
        </row>
        <row r="599">
          <cell r="C599"/>
          <cell r="D599"/>
          <cell r="E599" t="str">
            <v>43/8</v>
          </cell>
          <cell r="F599">
            <v>409.54599999999999</v>
          </cell>
          <cell r="G599"/>
          <cell r="H599"/>
        </row>
        <row r="600">
          <cell r="C600" t="str">
            <v>44/0</v>
          </cell>
          <cell r="D600" t="str">
            <v>DB1+6</v>
          </cell>
          <cell r="E600"/>
          <cell r="F600"/>
          <cell r="G600">
            <v>114.97199999999997</v>
          </cell>
          <cell r="H600" t="str">
            <v>Approved</v>
          </cell>
        </row>
        <row r="601">
          <cell r="C601"/>
          <cell r="D601"/>
          <cell r="E601" t="str">
            <v>44/0</v>
          </cell>
          <cell r="F601"/>
          <cell r="G601"/>
          <cell r="H601"/>
        </row>
        <row r="602">
          <cell r="C602"/>
          <cell r="D602"/>
          <cell r="E602"/>
          <cell r="F602"/>
          <cell r="G602"/>
          <cell r="H602"/>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413_PBNTL"/>
      <sheetName val="L2 Plan vs Actual"/>
      <sheetName val="Survey summary"/>
      <sheetName val="Detailed Survey "/>
      <sheetName val="Check Survey "/>
      <sheetName val="Visual Chart"/>
      <sheetName val="ROW Tracker"/>
      <sheetName val="Foundation"/>
      <sheetName val="Earthing"/>
      <sheetName val="Erection"/>
      <sheetName val="Stringing"/>
      <sheetName val="Tack Welding"/>
      <sheetName val="OPGW"/>
      <sheetName val="Accessories"/>
      <sheetName val="Hardware Supply"/>
      <sheetName val="Supply Status"/>
      <sheetName val="Crossing status"/>
      <sheetName val="Statutory Proposals"/>
      <sheetName val="Location Summary"/>
      <sheetName val="Tower Abstarct "/>
      <sheetName val="Tower Abstract sheet"/>
      <sheetName val="Stretch readiness "/>
      <sheetName val="Foundation Daily Progress"/>
      <sheetName val="Tower PRS abstract "/>
      <sheetName val="Stretch readiness  (2)"/>
      <sheetName val="Area"/>
    </sheetNames>
    <sheetDataSet>
      <sheetData sheetId="0"/>
      <sheetData sheetId="1"/>
      <sheetData sheetId="2"/>
      <sheetData sheetId="3"/>
      <sheetData sheetId="4"/>
      <sheetData sheetId="5"/>
      <sheetData sheetId="6"/>
      <sheetData sheetId="7"/>
      <sheetData sheetId="8">
        <row r="1">
          <cell r="A1" t="str">
            <v>KEC International Limited</v>
          </cell>
        </row>
        <row r="2">
          <cell r="A2" t="str">
            <v xml:space="preserve"> TA413 : 765 KV D/C Bikaner III - Neemrana II TL02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ow r="1">
          <cell r="L1">
            <v>45522</v>
          </cell>
        </row>
        <row r="3">
          <cell r="A3" t="str">
            <v>Name of Line: 765 KV D/C Bikaner III - Neemrana II TL02</v>
          </cell>
        </row>
      </sheetData>
      <sheetData sheetId="1"/>
      <sheetData sheetId="2">
        <row r="3">
          <cell r="D3" t="str">
            <v>TA413 : 765 KV D/C Bikaner III - Neemrana II TL02</v>
          </cell>
        </row>
      </sheetData>
      <sheetData sheetId="3"/>
      <sheetData sheetId="4"/>
      <sheetData sheetId="5"/>
      <sheetData sheetId="6"/>
      <sheetData sheetId="7"/>
      <sheetData sheetId="8"/>
      <sheetData sheetId="9">
        <row r="5">
          <cell r="G5">
            <v>45449</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person displayName="Santosh Kumar" id="{CAF7D74A-C73E-4065-9F12-D783A4FCD883}" userId="S::kumarsan50@KECRPG.COM::90f66c38-2d86-4faa-a4af-2ff1c3a18a65"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11" dT="2024-09-09T04:29:48.85" personId="{CAF7D74A-C73E-4065-9F12-D783A4FCD883}" id="{85D392B0-C9AD-4F93-9DA0-0337AC92884A}">
    <text>B type Stub</text>
  </threadedComment>
</ThreadedComments>
</file>

<file path=xl/threadedComments/threadedComment2.xml><?xml version="1.0" encoding="utf-8"?>
<ThreadedComments xmlns="http://schemas.microsoft.com/office/spreadsheetml/2018/threadedcomments" xmlns:x="http://schemas.openxmlformats.org/spreadsheetml/2006/main">
  <threadedComment ref="F103" dT="2024-10-03T05:33:09.75" personId="{CAF7D74A-C73E-4065-9F12-D783A4FCD883}" id="{B1F6E308-BAC4-4314-A289-CA8BAA38F716}">
    <text>DD60+25 to DD60+18</text>
  </threadedComment>
  <threadedComment ref="E154" dT="2024-10-03T05:29:30.98" personId="{CAF7D74A-C73E-4065-9F12-D783A4FCD883}" id="{3CF839FD-E83F-433A-955E-CB835824DED6}">
    <text xml:space="preserve">DC2+0 to DC-3 </text>
  </threadedComment>
</ThreadedComments>
</file>

<file path=xl/threadedComments/threadedComment3.xml><?xml version="1.0" encoding="utf-8"?>
<ThreadedComments xmlns="http://schemas.microsoft.com/office/spreadsheetml/2018/threadedcomments" xmlns:x="http://schemas.openxmlformats.org/spreadsheetml/2006/main">
  <threadedComment ref="M23" dT="2025-05-05T04:58:15.93" personId="{CAF7D74A-C73E-4065-9F12-D783A4FCD883}" id="{084CA4A6-D9E5-42F1-91EE-F88DCD0293CA}">
    <text>1 Nos DCT tower</text>
  </threadedComment>
  <threadedComment ref="M31" dT="2024-11-29T10:56:27.86" personId="{CAF7D74A-C73E-4065-9F12-D783A4FCD883}" id="{214A1E32-B72E-4532-9E69-0277C0E5D7AA}">
    <text>DD60+25 to DD60+18</text>
  </threadedComment>
  <threadedComment ref="K103" dT="2024-11-29T10:56:27.86" personId="{CAF7D74A-C73E-4065-9F12-D783A4FCD883}" id="{2017CB69-12F8-42C6-B7B2-2967FB3960AA}">
    <text>DD60+25 to DD60+18</text>
  </threadedComment>
</ThreadedComments>
</file>

<file path=xl/threadedComments/threadedComment4.xml><?xml version="1.0" encoding="utf-8"?>
<ThreadedComments xmlns="http://schemas.microsoft.com/office/spreadsheetml/2018/threadedcomments" xmlns:x="http://schemas.openxmlformats.org/spreadsheetml/2006/main">
  <threadedComment ref="D4" dT="2024-11-28T05:37:21.59" personId="{CAF7D74A-C73E-4065-9F12-D783A4FCD883}" id="{FA6838EE-E5B0-4100-914A-5985954484C3}">
    <text xml:space="preserve">DD60+0 to gantry </text>
  </threadedComment>
  <threadedComment ref="D6" dT="2024-11-28T05:38:13.47" personId="{CAF7D74A-C73E-4065-9F12-D783A4FCD883}" id="{C73C1DA1-4A36-4150-9FBE-A4108742B5DA}">
    <text>DC2+0 to DD60+0</text>
  </threadedComment>
  <threadedComment ref="D202" dT="2024-11-29T10:56:27.86" personId="{CAF7D74A-C73E-4065-9F12-D783A4FCD883}" id="{FB002323-643E-4DB4-8B29-196939105587}">
    <text>DD60+25 to DD60+18</text>
  </threadedComment>
</ThreadedComments>
</file>

<file path=xl/threadedComments/threadedComment5.xml><?xml version="1.0" encoding="utf-8"?>
<ThreadedComments xmlns="http://schemas.microsoft.com/office/spreadsheetml/2018/threadedcomments" xmlns:x="http://schemas.openxmlformats.org/spreadsheetml/2006/main">
  <threadedComment ref="K1312" dT="2025-07-11T04:54:36.81" personId="{CAF7D74A-C73E-4065-9F12-D783A4FCD883}" id="{B9BD2319-F344-4ED3-9D55-955AF28E8FF5}">
    <text xml:space="preserve">STEPBOX
</text>
  </threadedComment>
</ThreadedComments>
</file>

<file path=xl/threadedComments/threadedComment6.xml><?xml version="1.0" encoding="utf-8"?>
<ThreadedComments xmlns="http://schemas.microsoft.com/office/spreadsheetml/2018/threadedcomments" xmlns:x="http://schemas.openxmlformats.org/spreadsheetml/2006/main">
  <threadedComment ref="F26" dT="2025-03-14T16:34:32.35" personId="{CAF7D74A-C73E-4065-9F12-D783A4FCD883}" id="{945B1D98-359B-4A12-B81D-AF5CCAF0DBB3}">
    <text xml:space="preserve">1nos Incl DCT tower </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1">
    <wetp:webextensionref xmlns:r="http://schemas.openxmlformats.org/officeDocument/2006/relationships" r:id="rId1"/>
  </wetp:taskpane>
  <wetp:taskpane dockstate="right" visibility="0" width="438" row="1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85AE3D14-9F84-4C67-BFD8-5F65D10EF6B1}">
  <we:reference id="wa200005271" version="2.2.0.0" store="en-US" storeType="OMEX"/>
  <we:alternateReferences>
    <we:reference id="WA200005271" version="2.2.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3FBD8487-2FD9-476B-B242-F97854B25597}">
  <we:reference id="wa200005502" version="1.0.0.11" store="en-US" storeType="OMEX"/>
  <we:alternateReferences>
    <we:reference id="wa200005502" version="1.0.0.11" store="wa200005502" storeType="OMEX"/>
  </we:alternateReferences>
  <we:properties>
    <we:property name="docId" value="&quot;hGLf3NE9-YkJmFn6kGKXC&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9.bin"/><Relationship Id="rId4" Type="http://schemas.microsoft.com/office/2017/10/relationships/threadedComment" Target="../threadedComments/threadedComment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0.bin"/><Relationship Id="rId4" Type="http://schemas.microsoft.com/office/2017/10/relationships/threadedComment" Target="../threadedComments/threadedComment3.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2.bin"/><Relationship Id="rId4" Type="http://schemas.microsoft.com/office/2017/10/relationships/threadedComment" Target="../threadedComments/threadedComment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3.bin"/><Relationship Id="rId4" Type="http://schemas.microsoft.com/office/2017/10/relationships/threadedComment" Target="../threadedComments/threadedComment5.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4.bin"/><Relationship Id="rId4" Type="http://schemas.microsoft.com/office/2017/10/relationships/threadedComment" Target="../threadedComments/threadedComment6.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1D7F-BB1F-4AC3-805A-901A94A722A9}">
  <dimension ref="A1:K12"/>
  <sheetViews>
    <sheetView workbookViewId="0">
      <selection activeCell="A3" sqref="A3"/>
    </sheetView>
  </sheetViews>
  <sheetFormatPr defaultRowHeight="14.5" x14ac:dyDescent="0.35"/>
  <sheetData>
    <row r="1" spans="1:11" x14ac:dyDescent="0.35">
      <c r="A1" s="1185" t="s">
        <v>1613</v>
      </c>
      <c r="B1" s="1185" t="s">
        <v>1614</v>
      </c>
      <c r="C1" s="1185" t="s">
        <v>1615</v>
      </c>
      <c r="D1" s="1185" t="s">
        <v>1616</v>
      </c>
      <c r="E1" s="1185" t="s">
        <v>1617</v>
      </c>
      <c r="F1" s="1185" t="s">
        <v>1618</v>
      </c>
      <c r="G1" s="1185" t="s">
        <v>1619</v>
      </c>
      <c r="H1" s="1185" t="s">
        <v>1620</v>
      </c>
      <c r="I1" s="1185" t="s">
        <v>1621</v>
      </c>
      <c r="J1" s="1185" t="s">
        <v>1622</v>
      </c>
      <c r="K1" s="1185" t="s">
        <v>1623</v>
      </c>
    </row>
    <row r="2" spans="1:11" x14ac:dyDescent="0.35">
      <c r="A2" s="1185" t="s">
        <v>1643</v>
      </c>
      <c r="B2" s="1185" t="s">
        <v>1624</v>
      </c>
      <c r="C2" s="1185" t="s">
        <v>1625</v>
      </c>
      <c r="D2" s="1186">
        <v>45008</v>
      </c>
      <c r="E2" s="1186">
        <v>45648</v>
      </c>
      <c r="F2" s="1185" t="s">
        <v>1626</v>
      </c>
      <c r="G2" s="1185" t="s">
        <v>1627</v>
      </c>
      <c r="H2" s="1185" t="s">
        <v>1628</v>
      </c>
      <c r="I2" s="1185" t="s">
        <v>1629</v>
      </c>
      <c r="J2" s="1185" t="s">
        <v>1630</v>
      </c>
      <c r="K2" s="1185" t="s">
        <v>1631</v>
      </c>
    </row>
    <row r="3" spans="1:11" x14ac:dyDescent="0.35">
      <c r="A3" s="1185"/>
      <c r="B3" s="1185"/>
      <c r="C3" s="1185"/>
      <c r="D3" s="1185"/>
      <c r="E3" s="1185"/>
      <c r="F3" s="1185"/>
      <c r="G3" s="1185"/>
      <c r="H3" s="1185"/>
      <c r="I3" s="1185"/>
      <c r="J3" s="1185" t="s">
        <v>1632</v>
      </c>
      <c r="K3" s="1185" t="s">
        <v>1633</v>
      </c>
    </row>
    <row r="4" spans="1:11" x14ac:dyDescent="0.35">
      <c r="A4" s="1185"/>
      <c r="B4" s="1185"/>
      <c r="C4" s="1185"/>
      <c r="D4" s="1185"/>
      <c r="E4" s="1186"/>
      <c r="F4" s="1185"/>
      <c r="G4" s="1185"/>
      <c r="H4" s="1185"/>
      <c r="I4" s="1185"/>
      <c r="J4" s="1185"/>
      <c r="K4" s="1185" t="s">
        <v>1634</v>
      </c>
    </row>
    <row r="5" spans="1:11" x14ac:dyDescent="0.35">
      <c r="A5" s="1185"/>
      <c r="B5" s="1185"/>
      <c r="C5" s="1185"/>
      <c r="D5" s="1185"/>
      <c r="E5" s="1185"/>
      <c r="F5" s="1185"/>
      <c r="G5" s="1185"/>
      <c r="H5" s="1185"/>
      <c r="I5" s="1185"/>
      <c r="J5" s="1185"/>
      <c r="K5" s="1185" t="s">
        <v>1635</v>
      </c>
    </row>
    <row r="6" spans="1:11" x14ac:dyDescent="0.35">
      <c r="A6" s="1185"/>
      <c r="B6" s="1185"/>
      <c r="C6" s="1185"/>
      <c r="D6" s="1185"/>
      <c r="E6" s="1185"/>
      <c r="F6" s="1185"/>
      <c r="G6" s="1185"/>
      <c r="H6" s="1185"/>
      <c r="I6" s="1185"/>
      <c r="J6" s="1185"/>
      <c r="K6" s="1185" t="s">
        <v>1636</v>
      </c>
    </row>
    <row r="7" spans="1:11" x14ac:dyDescent="0.35">
      <c r="A7" s="1185"/>
      <c r="B7" s="1186"/>
      <c r="C7" s="1185"/>
      <c r="D7" s="1185"/>
      <c r="E7" s="1185"/>
      <c r="F7" s="1185"/>
      <c r="G7" s="1185"/>
      <c r="H7" s="1185"/>
      <c r="I7" s="1185"/>
      <c r="J7" s="1185"/>
      <c r="K7" s="1185" t="s">
        <v>1637</v>
      </c>
    </row>
    <row r="8" spans="1:11" x14ac:dyDescent="0.35">
      <c r="A8" s="1185"/>
      <c r="B8" s="1185"/>
      <c r="C8" s="1185"/>
      <c r="D8" s="1185"/>
      <c r="E8" s="1185"/>
      <c r="F8" s="1185"/>
      <c r="G8" s="1185"/>
      <c r="H8" s="1185"/>
      <c r="I8" s="1185"/>
      <c r="J8" s="1185"/>
      <c r="K8" s="1185" t="s">
        <v>1638</v>
      </c>
    </row>
    <row r="9" spans="1:11" x14ac:dyDescent="0.35">
      <c r="A9" s="1185"/>
      <c r="B9" s="1185"/>
      <c r="C9" s="1185"/>
      <c r="D9" s="1185"/>
      <c r="E9" s="1185"/>
      <c r="F9" s="1185"/>
      <c r="G9" s="1185"/>
      <c r="H9" s="1185"/>
      <c r="I9" s="1185"/>
      <c r="J9" s="1185"/>
      <c r="K9" s="1185" t="s">
        <v>1639</v>
      </c>
    </row>
    <row r="10" spans="1:11" x14ac:dyDescent="0.35">
      <c r="A10" s="1185"/>
      <c r="B10" s="1185"/>
      <c r="C10" s="1185"/>
      <c r="D10" s="1185"/>
      <c r="E10" s="1185"/>
      <c r="F10" s="1185"/>
      <c r="G10" s="1185"/>
      <c r="H10" s="1185"/>
      <c r="I10" s="1185"/>
      <c r="J10" s="1185"/>
      <c r="K10" s="1185" t="s">
        <v>1640</v>
      </c>
    </row>
    <row r="11" spans="1:11" x14ac:dyDescent="0.35">
      <c r="A11" s="1185"/>
      <c r="B11" s="1185"/>
      <c r="C11" s="1185"/>
      <c r="D11" s="1185"/>
      <c r="E11" s="1185"/>
      <c r="F11" s="1185"/>
      <c r="G11" s="1185"/>
      <c r="H11" s="1185"/>
      <c r="I11" s="1185"/>
      <c r="J11" s="1185"/>
      <c r="K11" s="1185" t="s">
        <v>1641</v>
      </c>
    </row>
    <row r="12" spans="1:11" x14ac:dyDescent="0.35">
      <c r="A12" s="1185"/>
      <c r="B12" s="1185"/>
      <c r="C12" s="1185"/>
      <c r="D12" s="1185"/>
      <c r="E12" s="1185"/>
      <c r="F12" s="1185"/>
      <c r="G12" s="1185"/>
      <c r="H12" s="1185"/>
      <c r="I12" s="1185"/>
      <c r="J12" s="1185"/>
      <c r="K12" s="1185" t="s">
        <v>1642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FF00"/>
    <pageSetUpPr fitToPage="1"/>
  </sheetPr>
  <dimension ref="A1:IV284"/>
  <sheetViews>
    <sheetView showGridLines="0" view="pageBreakPreview" zoomScale="91" zoomScaleNormal="100" zoomScaleSheetLayoutView="91" workbookViewId="0">
      <pane xSplit="1" ySplit="6" topLeftCell="F7" activePane="bottomRight" state="frozen"/>
      <selection activeCell="I260" sqref="I260"/>
      <selection pane="topRight" activeCell="I260" sqref="I260"/>
      <selection pane="bottomLeft" activeCell="I260" sqref="I260"/>
      <selection pane="bottomRight" activeCell="H8" sqref="H8"/>
    </sheetView>
  </sheetViews>
  <sheetFormatPr defaultColWidth="9.1796875" defaultRowHeight="12.5" x14ac:dyDescent="0.35"/>
  <cols>
    <col min="1" max="1" width="7.81640625" style="177" customWidth="1"/>
    <col min="2" max="2" width="32.54296875" style="175" customWidth="1"/>
    <col min="3" max="3" width="9.81640625" style="177" customWidth="1"/>
    <col min="4" max="4" width="10.54296875" style="177" customWidth="1"/>
    <col min="5" max="5" width="12.54296875" style="177" customWidth="1"/>
    <col min="6" max="6" width="13" style="178" customWidth="1"/>
    <col min="7" max="7" width="9.81640625" style="178" customWidth="1"/>
    <col min="8" max="8" width="10.453125" style="175" customWidth="1"/>
    <col min="9" max="9" width="10.1796875" style="177" customWidth="1"/>
    <col min="10" max="10" width="12.54296875" style="178" customWidth="1"/>
    <col min="11" max="11" width="11.1796875" style="177" customWidth="1"/>
    <col min="12" max="12" width="9.1796875" style="177" customWidth="1"/>
    <col min="13" max="13" width="58.54296875" style="175" customWidth="1"/>
    <col min="14" max="14" width="29" style="175" customWidth="1"/>
    <col min="15" max="16384" width="9.1796875" style="175"/>
  </cols>
  <sheetData>
    <row r="1" spans="1:256" ht="25" customHeight="1" x14ac:dyDescent="0.35">
      <c r="A1" s="1200" t="s">
        <v>1039</v>
      </c>
      <c r="B1" s="1200"/>
      <c r="C1" s="1200"/>
      <c r="D1" s="1200"/>
      <c r="E1" s="1200"/>
      <c r="F1" s="1200"/>
      <c r="G1" s="1200"/>
      <c r="H1" s="1200"/>
      <c r="I1" s="1200"/>
      <c r="J1" s="1200"/>
      <c r="K1" s="1200"/>
      <c r="L1" s="1200"/>
      <c r="M1" s="107" t="s">
        <v>1604</v>
      </c>
    </row>
    <row r="2" spans="1:256" s="1" customFormat="1" ht="20.149999999999999" customHeight="1" x14ac:dyDescent="0.35">
      <c r="A2" s="1190" t="s">
        <v>1523</v>
      </c>
      <c r="B2" s="1190"/>
      <c r="C2" s="1190"/>
      <c r="D2" s="1190"/>
      <c r="E2" s="1190"/>
      <c r="F2" s="1190"/>
      <c r="G2" s="1190"/>
      <c r="H2" s="1190"/>
      <c r="I2" s="1190"/>
      <c r="J2" s="1190"/>
      <c r="K2" s="1190"/>
      <c r="L2" s="1190"/>
      <c r="M2" s="1191"/>
    </row>
    <row r="3" spans="1:256" s="1" customFormat="1" ht="20.149999999999999" customHeight="1" x14ac:dyDescent="0.35">
      <c r="A3" s="1190" t="s">
        <v>1524</v>
      </c>
      <c r="B3" s="1190"/>
      <c r="C3" s="1190"/>
      <c r="D3" s="1190"/>
      <c r="E3" s="1190"/>
      <c r="F3" s="1190"/>
      <c r="G3" s="1190"/>
      <c r="H3" s="1190"/>
      <c r="I3" s="1190"/>
      <c r="J3" s="1190"/>
      <c r="K3" s="1190"/>
      <c r="L3" s="1190"/>
      <c r="M3" s="1191"/>
      <c r="N3" s="593"/>
      <c r="O3" s="593"/>
      <c r="P3" s="593"/>
      <c r="Q3" s="593"/>
      <c r="R3" s="593"/>
      <c r="S3" s="593"/>
      <c r="T3" s="593"/>
      <c r="U3" s="593"/>
      <c r="V3" s="593"/>
      <c r="W3" s="593"/>
      <c r="X3" s="593"/>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F3" s="1188"/>
      <c r="BG3" s="1188"/>
      <c r="BH3" s="1188"/>
      <c r="BI3" s="1188"/>
      <c r="BJ3" s="1188"/>
      <c r="BK3" s="1188"/>
      <c r="BL3" s="1188"/>
      <c r="BM3" s="1188"/>
      <c r="BN3" s="1188"/>
      <c r="BO3" s="1188"/>
      <c r="BP3" s="1188"/>
      <c r="BQ3" s="1188"/>
      <c r="BR3" s="1188"/>
      <c r="BS3" s="1188"/>
      <c r="BT3" s="1188"/>
      <c r="BU3" s="1188"/>
      <c r="BV3" s="1188"/>
      <c r="BW3" s="1188"/>
      <c r="BX3" s="1188"/>
      <c r="BY3" s="1188"/>
      <c r="BZ3" s="1188"/>
      <c r="CA3" s="1188"/>
      <c r="CB3" s="1188"/>
      <c r="CC3" s="1188"/>
      <c r="CD3" s="1188"/>
      <c r="CE3" s="1188"/>
      <c r="CF3" s="1188"/>
      <c r="CG3" s="1188"/>
      <c r="CH3" s="1188"/>
      <c r="CI3" s="1188"/>
      <c r="CJ3" s="1188"/>
      <c r="CK3" s="1188"/>
      <c r="CL3" s="1188"/>
      <c r="CM3" s="1188"/>
      <c r="CN3" s="1188"/>
      <c r="CO3" s="1188"/>
      <c r="CP3" s="1188"/>
      <c r="CQ3" s="1188"/>
      <c r="CR3" s="1188"/>
      <c r="CS3" s="1188"/>
      <c r="CT3" s="1188"/>
      <c r="CU3" s="1188"/>
      <c r="CV3" s="1188"/>
      <c r="CW3" s="1188"/>
      <c r="CX3" s="1188"/>
      <c r="CY3" s="1188"/>
      <c r="CZ3" s="1188"/>
      <c r="DA3" s="1188"/>
      <c r="DB3" s="1188"/>
      <c r="DC3" s="1188"/>
      <c r="DD3" s="1188"/>
      <c r="DE3" s="1188"/>
      <c r="DF3" s="1188"/>
      <c r="DG3" s="1188"/>
      <c r="DH3" s="1188"/>
      <c r="DI3" s="1188"/>
      <c r="DJ3" s="1188"/>
      <c r="DK3" s="1188"/>
      <c r="DL3" s="1188"/>
      <c r="DM3" s="1188"/>
      <c r="DN3" s="1188"/>
      <c r="DO3" s="1188"/>
      <c r="DP3" s="1188"/>
      <c r="DQ3" s="1188"/>
      <c r="DR3" s="1188"/>
      <c r="DS3" s="1188"/>
      <c r="DT3" s="1188"/>
      <c r="DU3" s="1188"/>
      <c r="DV3" s="1188"/>
      <c r="DW3" s="1188"/>
      <c r="DX3" s="1188"/>
      <c r="DY3" s="1188"/>
      <c r="DZ3" s="1188"/>
      <c r="EA3" s="1188"/>
      <c r="EB3" s="1188"/>
      <c r="EC3" s="1188"/>
      <c r="ED3" s="1188"/>
      <c r="EE3" s="1188"/>
      <c r="EF3" s="1188"/>
      <c r="EG3" s="1188"/>
      <c r="EH3" s="1188"/>
      <c r="EI3" s="1188"/>
      <c r="EJ3" s="1188"/>
      <c r="EK3" s="1188"/>
      <c r="EL3" s="1188"/>
      <c r="EM3" s="1188"/>
      <c r="EN3" s="1188"/>
      <c r="EO3" s="1188"/>
      <c r="EP3" s="1188"/>
      <c r="EQ3" s="1188"/>
      <c r="ER3" s="1188"/>
      <c r="ES3" s="1188"/>
      <c r="ET3" s="1188"/>
      <c r="EU3" s="1188"/>
      <c r="EV3" s="1188"/>
      <c r="EW3" s="1188"/>
      <c r="EX3" s="1188"/>
      <c r="EY3" s="1188"/>
      <c r="EZ3" s="1188"/>
      <c r="FA3" s="1188"/>
      <c r="FB3" s="1188"/>
      <c r="FC3" s="1188"/>
      <c r="FD3" s="1188"/>
      <c r="FE3" s="1188"/>
      <c r="FF3" s="1188"/>
      <c r="FG3" s="1188"/>
      <c r="FH3" s="1188"/>
      <c r="FI3" s="1188"/>
      <c r="FJ3" s="1188"/>
      <c r="FK3" s="1188"/>
      <c r="FL3" s="1188"/>
      <c r="FM3" s="1188"/>
      <c r="FN3" s="1188"/>
      <c r="FO3" s="1188"/>
      <c r="FP3" s="1188"/>
      <c r="FQ3" s="1188"/>
      <c r="FR3" s="1188"/>
      <c r="FS3" s="1188"/>
      <c r="FT3" s="1188"/>
      <c r="FU3" s="1188"/>
      <c r="FV3" s="1188"/>
      <c r="FW3" s="1188"/>
      <c r="FX3" s="1188"/>
      <c r="FY3" s="1188"/>
      <c r="FZ3" s="1188"/>
      <c r="GA3" s="1188"/>
      <c r="GB3" s="1188"/>
      <c r="GC3" s="1188"/>
      <c r="GD3" s="1188"/>
      <c r="GE3" s="1188"/>
      <c r="GF3" s="1188"/>
      <c r="GG3" s="1188"/>
      <c r="GH3" s="1188"/>
      <c r="GI3" s="1188"/>
      <c r="GJ3" s="1188"/>
      <c r="GK3" s="1188"/>
      <c r="GL3" s="1188"/>
      <c r="GM3" s="1188"/>
      <c r="GN3" s="1188"/>
      <c r="GO3" s="1188"/>
      <c r="GP3" s="1188"/>
      <c r="GQ3" s="1188"/>
      <c r="GR3" s="1188"/>
      <c r="GS3" s="1188"/>
      <c r="GT3" s="1188"/>
      <c r="GU3" s="1188"/>
      <c r="GV3" s="1188"/>
      <c r="GW3" s="1188"/>
      <c r="GX3" s="1188"/>
      <c r="GY3" s="1188"/>
      <c r="GZ3" s="1188"/>
      <c r="HA3" s="1188"/>
      <c r="HB3" s="1188"/>
      <c r="HC3" s="1188"/>
      <c r="HD3" s="1188"/>
      <c r="HE3" s="1188"/>
      <c r="HF3" s="1188"/>
      <c r="HG3" s="1188"/>
      <c r="HH3" s="1188"/>
      <c r="HI3" s="1188"/>
      <c r="HJ3" s="1188"/>
      <c r="HK3" s="1188"/>
      <c r="HL3" s="1188"/>
      <c r="HM3" s="1188"/>
      <c r="HN3" s="1188"/>
      <c r="HO3" s="1188"/>
      <c r="HP3" s="1188"/>
      <c r="HQ3" s="1188"/>
      <c r="HR3" s="1188"/>
      <c r="HS3" s="1188"/>
      <c r="HT3" s="1188"/>
      <c r="HU3" s="1188"/>
      <c r="HV3" s="1188"/>
      <c r="HW3" s="1188"/>
      <c r="HX3" s="1188"/>
      <c r="HY3" s="1188"/>
      <c r="HZ3" s="1188"/>
      <c r="IA3" s="1188"/>
      <c r="IB3" s="1188"/>
      <c r="IC3" s="1188"/>
      <c r="ID3" s="1188"/>
      <c r="IE3" s="1188"/>
      <c r="IF3" s="1188"/>
      <c r="IG3" s="1188"/>
      <c r="IH3" s="1188"/>
      <c r="II3" s="1188"/>
      <c r="IJ3" s="1188"/>
      <c r="IK3" s="1188"/>
      <c r="IL3" s="1188"/>
      <c r="IM3" s="1188"/>
      <c r="IN3" s="1188"/>
      <c r="IO3" s="1188"/>
      <c r="IP3" s="1188"/>
      <c r="IQ3" s="1188"/>
      <c r="IR3" s="1188"/>
      <c r="IS3" s="1188"/>
      <c r="IT3" s="1188"/>
      <c r="IU3" s="1188"/>
      <c r="IV3" s="1188"/>
    </row>
    <row r="4" spans="1:256" s="1" customFormat="1" ht="20.149999999999999" customHeight="1" x14ac:dyDescent="0.35">
      <c r="A4" s="1192" t="s">
        <v>1525</v>
      </c>
      <c r="B4" s="1192"/>
      <c r="C4" s="1192"/>
      <c r="D4" s="1192"/>
      <c r="E4" s="1192"/>
      <c r="F4" s="1192"/>
      <c r="G4" s="1192"/>
      <c r="H4" s="1192"/>
      <c r="I4" s="1192"/>
      <c r="J4" s="1192"/>
      <c r="K4" s="1192"/>
      <c r="L4" s="1192"/>
      <c r="M4" s="1193"/>
      <c r="N4" s="593"/>
      <c r="O4" s="593"/>
      <c r="P4" s="593"/>
      <c r="Q4" s="593"/>
      <c r="R4" s="593"/>
      <c r="S4" s="593"/>
      <c r="T4" s="593"/>
      <c r="U4" s="593"/>
      <c r="V4" s="593"/>
      <c r="W4" s="593"/>
      <c r="X4" s="593"/>
      <c r="Y4" s="1188"/>
      <c r="Z4" s="1188"/>
      <c r="AA4" s="1188"/>
      <c r="AB4" s="1188"/>
      <c r="AC4" s="1188"/>
      <c r="AD4" s="1188"/>
      <c r="AE4" s="1188"/>
      <c r="AF4" s="1188"/>
      <c r="AG4" s="1188"/>
      <c r="AH4" s="1188"/>
      <c r="AI4" s="1188"/>
      <c r="AJ4" s="1188"/>
      <c r="AK4" s="1188"/>
      <c r="AL4" s="1188"/>
      <c r="AM4" s="1188"/>
      <c r="AN4" s="1188"/>
      <c r="AO4" s="1188"/>
      <c r="AP4" s="1188"/>
      <c r="AQ4" s="1188"/>
      <c r="AR4" s="1188"/>
      <c r="AS4" s="1188"/>
      <c r="AT4" s="1188"/>
      <c r="AU4" s="1188"/>
      <c r="AV4" s="1188"/>
      <c r="AW4" s="1188"/>
      <c r="AX4" s="1188"/>
      <c r="AY4" s="1188"/>
      <c r="AZ4" s="1188"/>
      <c r="BA4" s="1188"/>
      <c r="BB4" s="1188"/>
      <c r="BC4" s="1188"/>
      <c r="BD4" s="1188"/>
      <c r="BE4" s="1188"/>
      <c r="BF4" s="1188"/>
      <c r="BG4" s="1188"/>
      <c r="BH4" s="1188"/>
      <c r="BI4" s="1188"/>
      <c r="BJ4" s="1188"/>
      <c r="BK4" s="1188"/>
      <c r="BL4" s="1188"/>
      <c r="BM4" s="1188"/>
      <c r="BN4" s="1188"/>
      <c r="BO4" s="1188"/>
      <c r="BP4" s="1188"/>
      <c r="BQ4" s="1188"/>
      <c r="BR4" s="1188"/>
      <c r="BS4" s="1188"/>
      <c r="BT4" s="1188"/>
      <c r="BU4" s="1188"/>
      <c r="BV4" s="1188"/>
      <c r="BW4" s="1188"/>
      <c r="BX4" s="1188"/>
      <c r="BY4" s="1188"/>
      <c r="BZ4" s="1188"/>
      <c r="CA4" s="1188"/>
      <c r="CB4" s="1188"/>
      <c r="CC4" s="1188"/>
      <c r="CD4" s="1188"/>
      <c r="CE4" s="1188"/>
      <c r="CF4" s="1188"/>
      <c r="CG4" s="1188"/>
      <c r="CH4" s="1188"/>
      <c r="CI4" s="1188"/>
      <c r="CJ4" s="1188"/>
      <c r="CK4" s="1188"/>
      <c r="CL4" s="1188"/>
      <c r="CM4" s="1188"/>
      <c r="CN4" s="1188"/>
      <c r="CO4" s="1188"/>
      <c r="CP4" s="1188"/>
      <c r="CQ4" s="1188"/>
      <c r="CR4" s="1188"/>
      <c r="CS4" s="1188"/>
      <c r="CT4" s="1188"/>
      <c r="CU4" s="1188"/>
      <c r="CV4" s="1188"/>
      <c r="CW4" s="1188"/>
      <c r="CX4" s="1188"/>
      <c r="CY4" s="1188"/>
      <c r="CZ4" s="1188"/>
      <c r="DA4" s="1188"/>
      <c r="DB4" s="1188"/>
      <c r="DC4" s="1188"/>
      <c r="DD4" s="1188"/>
      <c r="DE4" s="1188"/>
      <c r="DF4" s="1188"/>
      <c r="DG4" s="1188"/>
      <c r="DH4" s="1188"/>
      <c r="DI4" s="1188"/>
      <c r="DJ4" s="1188"/>
      <c r="DK4" s="1188"/>
      <c r="DL4" s="1188"/>
      <c r="DM4" s="1188"/>
      <c r="DN4" s="1188"/>
      <c r="DO4" s="1188"/>
      <c r="DP4" s="1188"/>
      <c r="DQ4" s="1188"/>
      <c r="DR4" s="1188"/>
      <c r="DS4" s="1188"/>
      <c r="DT4" s="1188"/>
      <c r="DU4" s="1188"/>
      <c r="DV4" s="1188"/>
      <c r="DW4" s="1188"/>
      <c r="DX4" s="1188"/>
      <c r="DY4" s="1188"/>
      <c r="DZ4" s="1188"/>
      <c r="EA4" s="1188"/>
      <c r="EB4" s="1188"/>
      <c r="EC4" s="1188"/>
      <c r="ED4" s="1188"/>
      <c r="EE4" s="1188"/>
      <c r="EF4" s="1188"/>
      <c r="EG4" s="1188"/>
      <c r="EH4" s="1188"/>
      <c r="EI4" s="1188"/>
      <c r="EJ4" s="1188"/>
      <c r="EK4" s="1188"/>
      <c r="EL4" s="1188"/>
      <c r="EM4" s="1188"/>
      <c r="EN4" s="1188"/>
      <c r="EO4" s="1188"/>
      <c r="EP4" s="1188"/>
      <c r="EQ4" s="1188"/>
      <c r="ER4" s="1188"/>
      <c r="ES4" s="1188"/>
      <c r="ET4" s="1188"/>
      <c r="EU4" s="1188"/>
      <c r="EV4" s="1188"/>
      <c r="EW4" s="1188"/>
      <c r="EX4" s="1188"/>
      <c r="EY4" s="1188"/>
      <c r="EZ4" s="1188"/>
      <c r="FA4" s="1188"/>
      <c r="FB4" s="1188"/>
      <c r="FC4" s="1188"/>
      <c r="FD4" s="1188"/>
      <c r="FE4" s="1188"/>
      <c r="FF4" s="1188"/>
      <c r="FG4" s="1188"/>
      <c r="FH4" s="1188"/>
      <c r="FI4" s="1188"/>
      <c r="FJ4" s="1188"/>
      <c r="FK4" s="1188"/>
      <c r="FL4" s="1188"/>
      <c r="FM4" s="1188"/>
      <c r="FN4" s="1188"/>
      <c r="FO4" s="1188"/>
      <c r="FP4" s="1188"/>
      <c r="FQ4" s="1188"/>
      <c r="FR4" s="1188"/>
      <c r="FS4" s="1188"/>
      <c r="FT4" s="1188"/>
      <c r="FU4" s="1188"/>
      <c r="FV4" s="1188"/>
      <c r="FW4" s="1188"/>
      <c r="FX4" s="1188"/>
      <c r="FY4" s="1188"/>
      <c r="FZ4" s="1188"/>
      <c r="GA4" s="1188"/>
      <c r="GB4" s="1188"/>
      <c r="GC4" s="1188"/>
      <c r="GD4" s="1188"/>
      <c r="GE4" s="1188"/>
      <c r="GF4" s="1188"/>
      <c r="GG4" s="1188"/>
      <c r="GH4" s="1188"/>
      <c r="GI4" s="1188"/>
      <c r="GJ4" s="1188"/>
      <c r="GK4" s="1188"/>
      <c r="GL4" s="1188"/>
      <c r="GM4" s="1188"/>
      <c r="GN4" s="1188"/>
      <c r="GO4" s="1188"/>
      <c r="GP4" s="1188"/>
      <c r="GQ4" s="1188"/>
      <c r="GR4" s="1188"/>
      <c r="GS4" s="1188"/>
      <c r="GT4" s="1188"/>
      <c r="GU4" s="1188"/>
      <c r="GV4" s="1188"/>
      <c r="GW4" s="1188"/>
      <c r="GX4" s="1188"/>
      <c r="GY4" s="1188"/>
      <c r="GZ4" s="1188"/>
      <c r="HA4" s="1188"/>
      <c r="HB4" s="1188"/>
      <c r="HC4" s="1188"/>
      <c r="HD4" s="1188"/>
      <c r="HE4" s="1188"/>
      <c r="HF4" s="1188"/>
      <c r="HG4" s="1188"/>
      <c r="HH4" s="1188"/>
      <c r="HI4" s="1188"/>
      <c r="HJ4" s="1188"/>
      <c r="HK4" s="1188"/>
      <c r="HL4" s="1188"/>
      <c r="HM4" s="1188"/>
      <c r="HN4" s="1188"/>
      <c r="HO4" s="1188"/>
      <c r="HP4" s="1188"/>
      <c r="HQ4" s="1188"/>
      <c r="HR4" s="1188"/>
      <c r="HS4" s="1188"/>
      <c r="HT4" s="1188"/>
      <c r="HU4" s="1188"/>
      <c r="HV4" s="1188"/>
      <c r="HW4" s="1188"/>
      <c r="HX4" s="1188"/>
      <c r="HY4" s="1188"/>
      <c r="HZ4" s="1188"/>
      <c r="IA4" s="1188"/>
      <c r="IB4" s="1188"/>
      <c r="IC4" s="1188"/>
      <c r="ID4" s="1188"/>
      <c r="IE4" s="1188"/>
      <c r="IF4" s="1188"/>
      <c r="IG4" s="1188"/>
      <c r="IH4" s="1188"/>
      <c r="II4" s="1188"/>
      <c r="IJ4" s="1188"/>
      <c r="IK4" s="1188"/>
      <c r="IL4" s="1188"/>
      <c r="IM4" s="1188"/>
      <c r="IN4" s="1188"/>
      <c r="IO4" s="1188"/>
      <c r="IP4" s="1188"/>
      <c r="IQ4" s="1188"/>
      <c r="IR4" s="1188"/>
      <c r="IS4" s="1188"/>
      <c r="IT4" s="1188"/>
      <c r="IU4" s="1188"/>
      <c r="IV4" s="1188"/>
    </row>
    <row r="5" spans="1:256" s="1" customFormat="1" ht="20.149999999999999" customHeight="1" x14ac:dyDescent="0.35">
      <c r="A5" s="1201" t="s">
        <v>681</v>
      </c>
      <c r="B5" s="1201"/>
      <c r="C5" s="1201"/>
      <c r="D5" s="1201"/>
      <c r="E5" s="1201"/>
      <c r="F5" s="1201"/>
      <c r="G5" s="1201"/>
      <c r="H5" s="1201"/>
      <c r="I5" s="1201"/>
      <c r="J5" s="1201"/>
      <c r="K5" s="1201"/>
      <c r="L5" s="1201"/>
      <c r="M5" s="1202"/>
      <c r="N5" s="593"/>
      <c r="O5" s="593"/>
      <c r="P5" s="593"/>
      <c r="Q5" s="593"/>
      <c r="R5" s="593"/>
      <c r="S5" s="593"/>
      <c r="T5" s="593"/>
      <c r="U5" s="593"/>
      <c r="V5" s="593"/>
      <c r="W5" s="593"/>
      <c r="X5" s="593"/>
      <c r="Y5" s="1187"/>
      <c r="Z5" s="1187"/>
      <c r="AA5" s="1187"/>
      <c r="AB5" s="1187"/>
      <c r="AC5" s="1187"/>
      <c r="AD5" s="1187"/>
      <c r="AE5" s="1187"/>
      <c r="AF5" s="1187"/>
      <c r="AG5" s="1187"/>
      <c r="AH5" s="1187"/>
      <c r="AI5" s="1187"/>
      <c r="AJ5" s="1187"/>
      <c r="AK5" s="1187"/>
      <c r="AL5" s="1187"/>
      <c r="AM5" s="1187"/>
      <c r="AN5" s="1187"/>
      <c r="AO5" s="1187"/>
      <c r="AP5" s="1187"/>
      <c r="AQ5" s="1187"/>
      <c r="AR5" s="1187"/>
      <c r="AS5" s="1187"/>
      <c r="AT5" s="1187"/>
      <c r="AU5" s="1187"/>
      <c r="AV5" s="1187"/>
      <c r="AW5" s="1187"/>
      <c r="AX5" s="1187"/>
      <c r="AY5" s="1187"/>
      <c r="AZ5" s="1187"/>
      <c r="BA5" s="1187"/>
      <c r="BB5" s="1187"/>
      <c r="BC5" s="1187"/>
      <c r="BD5" s="1187"/>
      <c r="BE5" s="1187"/>
      <c r="BF5" s="1187"/>
      <c r="BG5" s="1187"/>
      <c r="BH5" s="1187"/>
      <c r="BI5" s="1187"/>
      <c r="BJ5" s="1187"/>
      <c r="BK5" s="1187"/>
      <c r="BL5" s="1187"/>
      <c r="BM5" s="1187"/>
      <c r="BN5" s="1187"/>
      <c r="BO5" s="1187"/>
      <c r="BP5" s="1187"/>
      <c r="BQ5" s="1187"/>
      <c r="BR5" s="1187"/>
      <c r="BS5" s="1187"/>
      <c r="BT5" s="1187"/>
      <c r="BU5" s="1187"/>
      <c r="BV5" s="1187"/>
      <c r="BW5" s="1187"/>
      <c r="BX5" s="1187"/>
      <c r="BY5" s="1187"/>
      <c r="BZ5" s="1187"/>
      <c r="CA5" s="1187"/>
      <c r="CB5" s="1187"/>
      <c r="CC5" s="1187"/>
      <c r="CD5" s="1187"/>
      <c r="CE5" s="1187"/>
      <c r="CF5" s="1187"/>
      <c r="CG5" s="1187"/>
      <c r="CH5" s="1187"/>
      <c r="CI5" s="1187"/>
      <c r="CJ5" s="1187"/>
      <c r="CK5" s="1187"/>
      <c r="CL5" s="1187"/>
      <c r="CM5" s="1187"/>
      <c r="CN5" s="1187"/>
      <c r="CO5" s="1187"/>
      <c r="CP5" s="1187"/>
      <c r="CQ5" s="1187"/>
      <c r="CR5" s="1187"/>
      <c r="CS5" s="1187"/>
      <c r="CT5" s="1187"/>
      <c r="CU5" s="1187"/>
      <c r="CV5" s="1187"/>
      <c r="CW5" s="1187"/>
      <c r="CX5" s="1187"/>
      <c r="CY5" s="1187"/>
      <c r="CZ5" s="1187"/>
      <c r="DA5" s="1187"/>
      <c r="DB5" s="1187"/>
      <c r="DC5" s="1187"/>
      <c r="DD5" s="1187"/>
      <c r="DE5" s="1187"/>
      <c r="DF5" s="1187"/>
      <c r="DG5" s="1187"/>
      <c r="DH5" s="1187"/>
      <c r="DI5" s="1187"/>
      <c r="DJ5" s="1187"/>
      <c r="DK5" s="1187"/>
      <c r="DL5" s="1187"/>
      <c r="DM5" s="1187"/>
      <c r="DN5" s="1187"/>
      <c r="DO5" s="1187"/>
      <c r="DP5" s="1187"/>
      <c r="DQ5" s="689"/>
      <c r="DR5" s="593"/>
      <c r="DS5" s="593"/>
      <c r="DT5" s="593"/>
      <c r="DU5" s="593"/>
      <c r="DV5" s="593"/>
      <c r="DW5" s="593"/>
      <c r="DX5" s="593"/>
      <c r="DY5" s="593"/>
      <c r="DZ5" s="593"/>
      <c r="EA5" s="593"/>
      <c r="EB5" s="690"/>
      <c r="EC5" s="1187"/>
      <c r="ED5" s="1187"/>
      <c r="EE5" s="1187"/>
      <c r="EF5" s="1187"/>
      <c r="EG5" s="1187"/>
      <c r="EH5" s="1187"/>
      <c r="EI5" s="1187"/>
      <c r="EJ5" s="1187"/>
      <c r="EK5" s="1187"/>
      <c r="EL5" s="1187"/>
      <c r="EM5" s="1187"/>
      <c r="EN5" s="1187"/>
      <c r="EO5" s="1187"/>
      <c r="EP5" s="1187"/>
      <c r="EQ5" s="1187"/>
      <c r="ER5" s="1187"/>
      <c r="ES5" s="1187"/>
      <c r="ET5" s="1187"/>
      <c r="EU5" s="1187"/>
      <c r="EV5" s="1187"/>
      <c r="EW5" s="1187"/>
      <c r="EX5" s="1187"/>
      <c r="EY5" s="1187"/>
      <c r="EZ5" s="1187"/>
      <c r="FA5" s="1187"/>
      <c r="FB5" s="1187"/>
      <c r="FC5" s="1187"/>
      <c r="FD5" s="1187"/>
      <c r="FE5" s="1187"/>
      <c r="FF5" s="1187"/>
      <c r="FG5" s="1187"/>
      <c r="FH5" s="1187"/>
      <c r="FI5" s="1187"/>
      <c r="FJ5" s="1187"/>
      <c r="FK5" s="1187"/>
      <c r="FL5" s="1187"/>
      <c r="FM5" s="1187"/>
      <c r="FN5" s="1187"/>
      <c r="FO5" s="1187"/>
      <c r="FP5" s="1187"/>
      <c r="FQ5" s="1187"/>
      <c r="FR5" s="1187"/>
      <c r="FS5" s="1187"/>
      <c r="FT5" s="1187"/>
      <c r="FU5" s="1187"/>
      <c r="FV5" s="1187"/>
      <c r="FW5" s="1187"/>
      <c r="FX5" s="1187"/>
      <c r="FY5" s="1187"/>
      <c r="FZ5" s="1187"/>
      <c r="GA5" s="1187"/>
      <c r="GB5" s="1187"/>
      <c r="GC5" s="1187"/>
      <c r="GD5" s="1187"/>
      <c r="GE5" s="1187"/>
      <c r="GF5" s="1187"/>
      <c r="GG5" s="1187"/>
      <c r="GH5" s="1187"/>
      <c r="GI5" s="1187"/>
      <c r="GJ5" s="1187"/>
      <c r="GK5" s="1187"/>
      <c r="GL5" s="1187"/>
      <c r="GM5" s="1187"/>
      <c r="GN5" s="1187"/>
      <c r="GO5" s="1187"/>
      <c r="GP5" s="1187"/>
      <c r="GQ5" s="1187"/>
      <c r="GR5" s="1187"/>
      <c r="GS5" s="1187"/>
      <c r="GT5" s="1187"/>
      <c r="GU5" s="1187"/>
      <c r="GV5" s="1187"/>
      <c r="GW5" s="1187"/>
      <c r="GX5" s="1187"/>
      <c r="GY5" s="1187"/>
      <c r="GZ5" s="1187"/>
      <c r="HA5" s="1187"/>
      <c r="HB5" s="1187"/>
      <c r="HC5" s="1187"/>
      <c r="HD5" s="1187"/>
      <c r="HE5" s="1187"/>
      <c r="HF5" s="1187"/>
      <c r="HG5" s="1187"/>
      <c r="HH5" s="1187"/>
      <c r="HI5" s="1187"/>
      <c r="HJ5" s="1187"/>
      <c r="HK5" s="1187"/>
      <c r="HL5" s="1187"/>
      <c r="HM5" s="1187"/>
      <c r="HN5" s="1187"/>
      <c r="HO5" s="1187"/>
      <c r="HP5" s="1187"/>
      <c r="HQ5" s="1187"/>
      <c r="HR5" s="1187"/>
      <c r="HS5" s="1187"/>
      <c r="HT5" s="1187"/>
      <c r="HU5" s="1187"/>
      <c r="HV5" s="1187"/>
      <c r="HW5" s="1187"/>
      <c r="HX5" s="1187"/>
      <c r="HY5" s="1187"/>
      <c r="HZ5" s="1187"/>
      <c r="IA5" s="1187"/>
      <c r="IB5" s="1187"/>
      <c r="IC5" s="1187"/>
      <c r="ID5" s="1187"/>
      <c r="IE5" s="1187"/>
      <c r="IF5" s="1187"/>
      <c r="IG5" s="1187"/>
      <c r="IH5" s="1187"/>
      <c r="II5" s="1187"/>
      <c r="IJ5" s="1187"/>
      <c r="IK5" s="1187"/>
      <c r="IL5" s="1187"/>
      <c r="IM5" s="1187"/>
      <c r="IN5" s="1187"/>
      <c r="IO5" s="1187"/>
      <c r="IP5" s="1187"/>
      <c r="IQ5" s="1187"/>
      <c r="IR5" s="1187"/>
      <c r="IS5" s="1187"/>
      <c r="IT5" s="1187"/>
      <c r="IU5" s="1187"/>
      <c r="IV5" s="1187"/>
    </row>
    <row r="6" spans="1:256" s="1" customFormat="1" ht="57.5" x14ac:dyDescent="0.35">
      <c r="A6" s="119" t="s">
        <v>685</v>
      </c>
      <c r="B6" s="120" t="s">
        <v>14</v>
      </c>
      <c r="C6" s="120" t="s">
        <v>126</v>
      </c>
      <c r="D6" s="120" t="s">
        <v>255</v>
      </c>
      <c r="E6" s="120" t="s">
        <v>32</v>
      </c>
      <c r="F6" s="120" t="s">
        <v>1552</v>
      </c>
      <c r="G6" s="120" t="s">
        <v>1408</v>
      </c>
      <c r="H6" s="1154" t="s">
        <v>775</v>
      </c>
      <c r="I6" s="120" t="s">
        <v>15</v>
      </c>
      <c r="J6" s="120" t="s">
        <v>247</v>
      </c>
      <c r="K6" s="120" t="s">
        <v>0</v>
      </c>
      <c r="L6" s="120" t="s">
        <v>16</v>
      </c>
      <c r="M6" s="121" t="s">
        <v>1</v>
      </c>
      <c r="N6" s="593"/>
      <c r="O6" s="593"/>
      <c r="P6" s="593"/>
      <c r="Q6" s="593"/>
      <c r="R6" s="593"/>
      <c r="S6" s="593"/>
      <c r="T6" s="593"/>
      <c r="U6" s="593"/>
      <c r="V6" s="593"/>
      <c r="W6" s="593"/>
      <c r="X6" s="593"/>
    </row>
    <row r="7" spans="1:256" s="672" customFormat="1" ht="20.149999999999999" customHeight="1" x14ac:dyDescent="0.35">
      <c r="A7" s="670">
        <v>1</v>
      </c>
      <c r="B7" s="671" t="s">
        <v>31</v>
      </c>
      <c r="C7" s="701">
        <v>112.611</v>
      </c>
      <c r="D7" s="701">
        <f>117850.851/1000</f>
        <v>117.85085099999999</v>
      </c>
      <c r="E7" s="701">
        <v>117.85085099999999</v>
      </c>
      <c r="F7" s="1153">
        <v>112</v>
      </c>
      <c r="G7" s="701"/>
      <c r="H7" s="701">
        <f t="shared" ref="H7:H8" si="0">D7-E7</f>
        <v>0</v>
      </c>
      <c r="I7" s="699">
        <v>0</v>
      </c>
      <c r="J7" s="701">
        <f t="shared" ref="J7:J14" si="1">E7+H7</f>
        <v>117.85085099999999</v>
      </c>
      <c r="K7" s="701">
        <f t="shared" ref="K7:K12" si="2">D7-J7</f>
        <v>0</v>
      </c>
      <c r="L7" s="700"/>
      <c r="M7" s="629" t="s">
        <v>988</v>
      </c>
    </row>
    <row r="8" spans="1:256" s="672" customFormat="1" ht="20.149999999999999" customHeight="1" x14ac:dyDescent="0.35">
      <c r="A8" s="670">
        <v>2</v>
      </c>
      <c r="B8" s="671" t="s">
        <v>1189</v>
      </c>
      <c r="C8" s="701">
        <v>112.611</v>
      </c>
      <c r="D8" s="701">
        <f>D7</f>
        <v>117.85085099999999</v>
      </c>
      <c r="E8" s="701">
        <v>117.85085099999999</v>
      </c>
      <c r="F8" s="1153">
        <v>112</v>
      </c>
      <c r="G8" s="701"/>
      <c r="H8" s="701">
        <f t="shared" si="0"/>
        <v>0</v>
      </c>
      <c r="I8" s="699">
        <v>0</v>
      </c>
      <c r="J8" s="701">
        <f t="shared" si="1"/>
        <v>117.85085099999999</v>
      </c>
      <c r="K8" s="701">
        <f>D8-J8</f>
        <v>0</v>
      </c>
      <c r="L8" s="700"/>
      <c r="M8" s="629" t="s">
        <v>988</v>
      </c>
      <c r="N8" s="673"/>
    </row>
    <row r="9" spans="1:256" s="672" customFormat="1" ht="20.149999999999999" customHeight="1" x14ac:dyDescent="0.35">
      <c r="A9" s="670" t="s">
        <v>318</v>
      </c>
      <c r="B9" s="671" t="s">
        <v>1187</v>
      </c>
      <c r="C9" s="701">
        <v>112.611</v>
      </c>
      <c r="D9" s="701">
        <f>D8</f>
        <v>117.85085099999999</v>
      </c>
      <c r="E9" s="701">
        <v>117.85085099999999</v>
      </c>
      <c r="F9" s="1153">
        <v>112</v>
      </c>
      <c r="G9" s="701"/>
      <c r="H9" s="701">
        <f>D9-E9</f>
        <v>0</v>
      </c>
      <c r="I9" s="699">
        <v>0</v>
      </c>
      <c r="J9" s="701">
        <f t="shared" si="1"/>
        <v>117.85085099999999</v>
      </c>
      <c r="K9" s="701">
        <f>D9-J9</f>
        <v>0</v>
      </c>
      <c r="L9" s="700"/>
      <c r="M9" s="629" t="s">
        <v>988</v>
      </c>
      <c r="N9" s="673"/>
    </row>
    <row r="10" spans="1:256" s="672" customFormat="1" ht="20.149999999999999" customHeight="1" x14ac:dyDescent="0.35">
      <c r="A10" s="670" t="s">
        <v>319</v>
      </c>
      <c r="B10" s="671" t="s">
        <v>1188</v>
      </c>
      <c r="C10" s="701">
        <v>112.611</v>
      </c>
      <c r="D10" s="701">
        <f>D7</f>
        <v>117.85085099999999</v>
      </c>
      <c r="E10" s="701">
        <v>117.85085099999999</v>
      </c>
      <c r="F10" s="1153">
        <v>112</v>
      </c>
      <c r="G10" s="701"/>
      <c r="H10" s="701">
        <f>D10-E10</f>
        <v>0</v>
      </c>
      <c r="I10" s="699">
        <v>0</v>
      </c>
      <c r="J10" s="701">
        <f t="shared" si="1"/>
        <v>117.85085099999999</v>
      </c>
      <c r="K10" s="701">
        <f t="shared" si="2"/>
        <v>0</v>
      </c>
      <c r="L10" s="700"/>
      <c r="M10" s="629" t="s">
        <v>988</v>
      </c>
      <c r="N10" s="674"/>
    </row>
    <row r="11" spans="1:256" s="672" customFormat="1" ht="20.149999999999999" customHeight="1" x14ac:dyDescent="0.35">
      <c r="A11" s="670" t="s">
        <v>320</v>
      </c>
      <c r="B11" s="671" t="s">
        <v>326</v>
      </c>
      <c r="C11" s="701">
        <f>C8</f>
        <v>112.611</v>
      </c>
      <c r="D11" s="701">
        <f>D7</f>
        <v>117.85085099999999</v>
      </c>
      <c r="E11" s="701">
        <v>117.85085099999999</v>
      </c>
      <c r="F11" s="1153">
        <v>112</v>
      </c>
      <c r="G11" s="701"/>
      <c r="H11" s="701">
        <f>D11-E11</f>
        <v>0</v>
      </c>
      <c r="I11" s="699">
        <v>0</v>
      </c>
      <c r="J11" s="701">
        <f t="shared" si="1"/>
        <v>117.85085099999999</v>
      </c>
      <c r="K11" s="701">
        <f t="shared" si="2"/>
        <v>0</v>
      </c>
      <c r="L11" s="700"/>
      <c r="M11" s="629" t="s">
        <v>988</v>
      </c>
    </row>
    <row r="12" spans="1:256" s="677" customFormat="1" ht="20.149999999999999" customHeight="1" x14ac:dyDescent="0.35">
      <c r="A12" s="675" t="s">
        <v>321</v>
      </c>
      <c r="B12" s="676" t="s">
        <v>166</v>
      </c>
      <c r="C12" s="702">
        <f>C10</f>
        <v>112.611</v>
      </c>
      <c r="D12" s="702">
        <f>D7</f>
        <v>117.85085099999999</v>
      </c>
      <c r="E12" s="702">
        <v>117.85085099999999</v>
      </c>
      <c r="F12" s="703">
        <v>112</v>
      </c>
      <c r="G12" s="702"/>
      <c r="H12" s="701">
        <f>D12-E12</f>
        <v>0</v>
      </c>
      <c r="I12" s="699">
        <v>0</v>
      </c>
      <c r="J12" s="702">
        <f t="shared" si="1"/>
        <v>117.85085099999999</v>
      </c>
      <c r="K12" s="709">
        <f t="shared" si="2"/>
        <v>0</v>
      </c>
      <c r="L12" s="704"/>
      <c r="M12" s="629" t="s">
        <v>988</v>
      </c>
      <c r="N12" s="710"/>
      <c r="O12" s="678"/>
    </row>
    <row r="13" spans="1:256" s="672" customFormat="1" ht="20.149999999999999" customHeight="1" x14ac:dyDescent="0.35">
      <c r="A13" s="670">
        <v>4</v>
      </c>
      <c r="B13" s="671" t="s">
        <v>30</v>
      </c>
      <c r="C13" s="701">
        <v>29</v>
      </c>
      <c r="D13" s="701">
        <v>29</v>
      </c>
      <c r="E13" s="701">
        <v>26</v>
      </c>
      <c r="F13" s="701">
        <v>0</v>
      </c>
      <c r="G13" s="701"/>
      <c r="H13" s="701">
        <v>0</v>
      </c>
      <c r="I13" s="699">
        <v>0</v>
      </c>
      <c r="J13" s="701">
        <f t="shared" si="1"/>
        <v>26</v>
      </c>
      <c r="K13" s="701">
        <v>0</v>
      </c>
      <c r="L13" s="700"/>
      <c r="M13" s="629" t="s">
        <v>1126</v>
      </c>
    </row>
    <row r="14" spans="1:256" s="677" customFormat="1" ht="19.5" customHeight="1" x14ac:dyDescent="0.35">
      <c r="A14" s="675" t="s">
        <v>1235</v>
      </c>
      <c r="B14" s="676" t="s">
        <v>697</v>
      </c>
      <c r="C14" s="702">
        <f>C11</f>
        <v>112.611</v>
      </c>
      <c r="D14" s="702">
        <f>D7</f>
        <v>117.85085099999999</v>
      </c>
      <c r="E14" s="702">
        <v>117.85085099999999</v>
      </c>
      <c r="F14" s="703">
        <v>112</v>
      </c>
      <c r="G14" s="702"/>
      <c r="H14" s="701">
        <v>0</v>
      </c>
      <c r="I14" s="699">
        <v>0</v>
      </c>
      <c r="J14" s="702">
        <f t="shared" si="1"/>
        <v>117.85085099999999</v>
      </c>
      <c r="K14" s="702">
        <f t="shared" ref="K14:K39" si="3">D14-J14</f>
        <v>0</v>
      </c>
      <c r="L14" s="795"/>
      <c r="M14" s="629" t="s">
        <v>988</v>
      </c>
      <c r="N14" s="678"/>
      <c r="O14" s="710"/>
      <c r="Q14" s="710"/>
    </row>
    <row r="15" spans="1:256" s="672" customFormat="1" ht="20.149999999999999" customHeight="1" x14ac:dyDescent="0.35">
      <c r="A15" s="670" t="s">
        <v>322</v>
      </c>
      <c r="B15" s="671" t="s">
        <v>167</v>
      </c>
      <c r="C15" s="1153">
        <v>287</v>
      </c>
      <c r="D15" s="1153">
        <v>313</v>
      </c>
      <c r="E15" s="1153">
        <f>17+21+18+41+36+24+32+35+31+19+23+10+4+2</f>
        <v>313</v>
      </c>
      <c r="F15" s="1153">
        <v>287</v>
      </c>
      <c r="G15" s="703"/>
      <c r="H15" s="701">
        <v>0</v>
      </c>
      <c r="I15" s="699">
        <v>0</v>
      </c>
      <c r="J15" s="1153">
        <f>E15+H15</f>
        <v>313</v>
      </c>
      <c r="K15" s="1153">
        <f t="shared" si="3"/>
        <v>0</v>
      </c>
      <c r="L15" s="700"/>
      <c r="M15" s="629" t="s">
        <v>988</v>
      </c>
    </row>
    <row r="16" spans="1:256" s="672" customFormat="1" ht="20.149999999999999" customHeight="1" x14ac:dyDescent="0.35">
      <c r="A16" s="670" t="s">
        <v>323</v>
      </c>
      <c r="B16" s="671" t="s">
        <v>29</v>
      </c>
      <c r="C16" s="1153">
        <v>287</v>
      </c>
      <c r="D16" s="1153">
        <v>313</v>
      </c>
      <c r="E16" s="1153">
        <f>17+21+18+41+36+24+32+35+31+19+23+10+4+2</f>
        <v>313</v>
      </c>
      <c r="F16" s="1153">
        <v>287</v>
      </c>
      <c r="G16" s="703"/>
      <c r="H16" s="701">
        <v>0</v>
      </c>
      <c r="I16" s="699">
        <v>0</v>
      </c>
      <c r="J16" s="1153">
        <f t="shared" ref="J16:J36" si="4">E16+H16</f>
        <v>313</v>
      </c>
      <c r="K16" s="1153">
        <f t="shared" si="3"/>
        <v>0</v>
      </c>
      <c r="L16" s="700"/>
      <c r="M16" s="629" t="s">
        <v>988</v>
      </c>
    </row>
    <row r="17" spans="1:14" s="680" customFormat="1" ht="14.5" x14ac:dyDescent="0.35">
      <c r="A17" s="25">
        <v>6</v>
      </c>
      <c r="B17" s="726" t="s">
        <v>28</v>
      </c>
      <c r="C17" s="699">
        <f>C16</f>
        <v>287</v>
      </c>
      <c r="D17" s="1153">
        <v>313</v>
      </c>
      <c r="E17" s="1153">
        <f>17+21+18+41+36+24+32+35+31+19+23+10+4+2</f>
        <v>313</v>
      </c>
      <c r="F17" s="1153">
        <v>287</v>
      </c>
      <c r="G17" s="703"/>
      <c r="H17" s="701">
        <v>0</v>
      </c>
      <c r="I17" s="699">
        <v>0</v>
      </c>
      <c r="J17" s="1153">
        <f>E17+H17</f>
        <v>313</v>
      </c>
      <c r="K17" s="699">
        <f>D17-J17</f>
        <v>0</v>
      </c>
      <c r="L17" s="24"/>
      <c r="M17" s="629" t="s">
        <v>988</v>
      </c>
    </row>
    <row r="18" spans="1:14" s="672" customFormat="1" ht="20.149999999999999" customHeight="1" x14ac:dyDescent="0.35">
      <c r="A18" s="670">
        <v>7</v>
      </c>
      <c r="B18" s="671" t="s">
        <v>19</v>
      </c>
      <c r="C18" s="1153">
        <f>C17</f>
        <v>287</v>
      </c>
      <c r="D18" s="1153">
        <v>306</v>
      </c>
      <c r="E18" s="1153">
        <f>26+70+28+16+29+8+75+25+15</f>
        <v>292</v>
      </c>
      <c r="F18" s="699">
        <f>F17</f>
        <v>287</v>
      </c>
      <c r="G18" s="703"/>
      <c r="H18" s="701">
        <v>0</v>
      </c>
      <c r="I18" s="699">
        <v>0</v>
      </c>
      <c r="J18" s="1153">
        <f>E18+H18</f>
        <v>292</v>
      </c>
      <c r="K18" s="1153">
        <f t="shared" si="3"/>
        <v>14</v>
      </c>
      <c r="L18" s="24"/>
      <c r="M18" s="629"/>
      <c r="N18" s="1109"/>
    </row>
    <row r="19" spans="1:14" s="672" customFormat="1" ht="20.149999999999999" customHeight="1" x14ac:dyDescent="0.35">
      <c r="A19" s="1203">
        <v>8</v>
      </c>
      <c r="B19" s="1197" t="s">
        <v>27</v>
      </c>
      <c r="C19" s="1197">
        <v>287</v>
      </c>
      <c r="D19" s="1197">
        <v>306</v>
      </c>
      <c r="E19" s="1197">
        <v>112</v>
      </c>
      <c r="F19" s="1197">
        <v>280</v>
      </c>
      <c r="G19" s="1197">
        <v>60</v>
      </c>
      <c r="H19" s="1197">
        <v>25</v>
      </c>
      <c r="I19" s="1197">
        <v>2</v>
      </c>
      <c r="J19" s="1197">
        <f>E19+H19</f>
        <v>137</v>
      </c>
      <c r="K19" s="1197">
        <f>D19-J19</f>
        <v>169</v>
      </c>
      <c r="L19" s="1197">
        <v>16</v>
      </c>
      <c r="M19" s="1158" t="s">
        <v>1576</v>
      </c>
      <c r="N19" s="1109"/>
    </row>
    <row r="20" spans="1:14" s="672" customFormat="1" ht="20.149999999999999" customHeight="1" x14ac:dyDescent="0.35">
      <c r="A20" s="1204"/>
      <c r="B20" s="1198"/>
      <c r="C20" s="1198"/>
      <c r="D20" s="1198"/>
      <c r="E20" s="1198"/>
      <c r="F20" s="1198"/>
      <c r="G20" s="1198"/>
      <c r="H20" s="1198"/>
      <c r="I20" s="1198"/>
      <c r="J20" s="1198"/>
      <c r="K20" s="1198"/>
      <c r="L20" s="1198"/>
      <c r="M20" s="1158" t="s">
        <v>1584</v>
      </c>
      <c r="N20" s="1109"/>
    </row>
    <row r="21" spans="1:14" s="672" customFormat="1" ht="20.149999999999999" customHeight="1" x14ac:dyDescent="0.35">
      <c r="A21" s="1204"/>
      <c r="B21" s="1198"/>
      <c r="C21" s="1198"/>
      <c r="D21" s="1198"/>
      <c r="E21" s="1198"/>
      <c r="F21" s="1198"/>
      <c r="G21" s="1198"/>
      <c r="H21" s="1198"/>
      <c r="I21" s="1198"/>
      <c r="J21" s="1198"/>
      <c r="K21" s="1198"/>
      <c r="L21" s="1198"/>
      <c r="M21" s="1158" t="s">
        <v>1607</v>
      </c>
      <c r="N21" s="1109"/>
    </row>
    <row r="22" spans="1:14" s="672" customFormat="1" ht="20.149999999999999" customHeight="1" x14ac:dyDescent="0.35">
      <c r="A22" s="1204"/>
      <c r="B22" s="1198"/>
      <c r="C22" s="1198"/>
      <c r="D22" s="1198"/>
      <c r="E22" s="1198"/>
      <c r="F22" s="1198"/>
      <c r="G22" s="1198"/>
      <c r="H22" s="1198"/>
      <c r="I22" s="1198"/>
      <c r="J22" s="1198"/>
      <c r="K22" s="1198"/>
      <c r="L22" s="1198"/>
      <c r="M22" s="1158" t="s">
        <v>1562</v>
      </c>
      <c r="N22" s="1109"/>
    </row>
    <row r="23" spans="1:14" s="672" customFormat="1" ht="20.149999999999999" customHeight="1" x14ac:dyDescent="0.35">
      <c r="A23" s="1204"/>
      <c r="B23" s="1198"/>
      <c r="C23" s="1198"/>
      <c r="D23" s="1198"/>
      <c r="E23" s="1198"/>
      <c r="F23" s="1198"/>
      <c r="G23" s="1198"/>
      <c r="H23" s="1198"/>
      <c r="I23" s="1198"/>
      <c r="J23" s="1198"/>
      <c r="K23" s="1198"/>
      <c r="L23" s="1198"/>
      <c r="M23" s="1158" t="s">
        <v>1577</v>
      </c>
      <c r="N23" s="1109"/>
    </row>
    <row r="24" spans="1:14" s="672" customFormat="1" ht="20.149999999999999" customHeight="1" x14ac:dyDescent="0.35">
      <c r="A24" s="1204"/>
      <c r="B24" s="1198"/>
      <c r="C24" s="1198"/>
      <c r="D24" s="1198"/>
      <c r="E24" s="1198"/>
      <c r="F24" s="1198"/>
      <c r="G24" s="1198"/>
      <c r="H24" s="1198"/>
      <c r="I24" s="1198"/>
      <c r="J24" s="1198"/>
      <c r="K24" s="1198"/>
      <c r="L24" s="1198"/>
      <c r="M24" s="1158" t="s">
        <v>1568</v>
      </c>
      <c r="N24" s="1109"/>
    </row>
    <row r="25" spans="1:14" s="672" customFormat="1" ht="20.149999999999999" customHeight="1" x14ac:dyDescent="0.35">
      <c r="A25" s="1204"/>
      <c r="B25" s="1198"/>
      <c r="C25" s="1198"/>
      <c r="D25" s="1198"/>
      <c r="E25" s="1198"/>
      <c r="F25" s="1198"/>
      <c r="G25" s="1198"/>
      <c r="H25" s="1198"/>
      <c r="I25" s="1198"/>
      <c r="J25" s="1198"/>
      <c r="K25" s="1198"/>
      <c r="L25" s="1198"/>
      <c r="M25" s="1158" t="s">
        <v>1569</v>
      </c>
      <c r="N25" s="1109"/>
    </row>
    <row r="26" spans="1:14" s="672" customFormat="1" ht="20.149999999999999" customHeight="1" x14ac:dyDescent="0.35">
      <c r="A26" s="1204"/>
      <c r="B26" s="1198"/>
      <c r="C26" s="1198"/>
      <c r="D26" s="1198"/>
      <c r="E26" s="1198"/>
      <c r="F26" s="1198"/>
      <c r="G26" s="1198"/>
      <c r="H26" s="1198"/>
      <c r="I26" s="1198"/>
      <c r="J26" s="1198"/>
      <c r="K26" s="1198"/>
      <c r="L26" s="1198"/>
      <c r="M26" s="1158" t="s">
        <v>1597</v>
      </c>
      <c r="N26" s="1109"/>
    </row>
    <row r="27" spans="1:14" s="672" customFormat="1" ht="20.149999999999999" customHeight="1" x14ac:dyDescent="0.35">
      <c r="A27" s="1204"/>
      <c r="B27" s="1198"/>
      <c r="C27" s="1198"/>
      <c r="D27" s="1198"/>
      <c r="E27" s="1198"/>
      <c r="F27" s="1198"/>
      <c r="G27" s="1198"/>
      <c r="H27" s="1198"/>
      <c r="I27" s="1198"/>
      <c r="J27" s="1198"/>
      <c r="K27" s="1198"/>
      <c r="L27" s="1198"/>
      <c r="M27" s="1159" t="s">
        <v>1570</v>
      </c>
      <c r="N27" s="1109"/>
    </row>
    <row r="28" spans="1:14" s="672" customFormat="1" ht="20.149999999999999" customHeight="1" x14ac:dyDescent="0.35">
      <c r="A28" s="1204"/>
      <c r="B28" s="1198"/>
      <c r="C28" s="1198"/>
      <c r="D28" s="1198"/>
      <c r="E28" s="1198"/>
      <c r="F28" s="1198"/>
      <c r="G28" s="1198"/>
      <c r="H28" s="1198"/>
      <c r="I28" s="1198"/>
      <c r="J28" s="1198"/>
      <c r="K28" s="1198"/>
      <c r="L28" s="1198"/>
      <c r="M28" s="1158" t="s">
        <v>1564</v>
      </c>
      <c r="N28" s="1109"/>
    </row>
    <row r="29" spans="1:14" s="672" customFormat="1" ht="20.149999999999999" customHeight="1" x14ac:dyDescent="0.35">
      <c r="A29" s="1204"/>
      <c r="B29" s="1198"/>
      <c r="C29" s="1198"/>
      <c r="D29" s="1198"/>
      <c r="E29" s="1198"/>
      <c r="F29" s="1198"/>
      <c r="G29" s="1198"/>
      <c r="H29" s="1198"/>
      <c r="I29" s="1198"/>
      <c r="J29" s="1198"/>
      <c r="K29" s="1198"/>
      <c r="L29" s="1198"/>
      <c r="M29" s="1158" t="s">
        <v>1571</v>
      </c>
      <c r="N29" s="1109"/>
    </row>
    <row r="30" spans="1:14" s="672" customFormat="1" ht="20.149999999999999" customHeight="1" x14ac:dyDescent="0.35">
      <c r="A30" s="1204"/>
      <c r="B30" s="1198"/>
      <c r="C30" s="1198"/>
      <c r="D30" s="1198"/>
      <c r="E30" s="1198"/>
      <c r="F30" s="1198"/>
      <c r="G30" s="1198"/>
      <c r="H30" s="1198"/>
      <c r="I30" s="1198"/>
      <c r="J30" s="1198"/>
      <c r="K30" s="1198"/>
      <c r="L30" s="1198"/>
      <c r="M30" s="1158" t="s">
        <v>1596</v>
      </c>
      <c r="N30" s="1109"/>
    </row>
    <row r="31" spans="1:14" s="672" customFormat="1" ht="20.149999999999999" customHeight="1" x14ac:dyDescent="0.35">
      <c r="A31" s="1204"/>
      <c r="B31" s="1198"/>
      <c r="C31" s="1198"/>
      <c r="D31" s="1198"/>
      <c r="E31" s="1198"/>
      <c r="F31" s="1198"/>
      <c r="G31" s="1198"/>
      <c r="H31" s="1198"/>
      <c r="I31" s="1198"/>
      <c r="J31" s="1198"/>
      <c r="K31" s="1198"/>
      <c r="L31" s="1198"/>
      <c r="M31" s="1158" t="s">
        <v>1563</v>
      </c>
      <c r="N31" s="1109"/>
    </row>
    <row r="32" spans="1:14" s="672" customFormat="1" ht="20.149999999999999" customHeight="1" x14ac:dyDescent="0.35">
      <c r="A32" s="1204"/>
      <c r="B32" s="1198"/>
      <c r="C32" s="1198"/>
      <c r="D32" s="1198"/>
      <c r="E32" s="1198"/>
      <c r="F32" s="1198"/>
      <c r="G32" s="1198"/>
      <c r="H32" s="1198"/>
      <c r="I32" s="1198"/>
      <c r="J32" s="1198"/>
      <c r="K32" s="1198"/>
      <c r="L32" s="1198"/>
      <c r="M32" s="1158" t="s">
        <v>1605</v>
      </c>
      <c r="N32" s="1109"/>
    </row>
    <row r="33" spans="1:14" s="672" customFormat="1" ht="20.149999999999999" customHeight="1" x14ac:dyDescent="0.35">
      <c r="A33" s="1204"/>
      <c r="B33" s="1198"/>
      <c r="C33" s="1198"/>
      <c r="D33" s="1198"/>
      <c r="E33" s="1198"/>
      <c r="F33" s="1198"/>
      <c r="G33" s="1198"/>
      <c r="H33" s="1198"/>
      <c r="I33" s="1198"/>
      <c r="J33" s="1198"/>
      <c r="K33" s="1198"/>
      <c r="L33" s="1198"/>
      <c r="M33" s="1158" t="s">
        <v>1582</v>
      </c>
      <c r="N33" s="1109"/>
    </row>
    <row r="34" spans="1:14" s="672" customFormat="1" ht="20.149999999999999" customHeight="1" x14ac:dyDescent="0.35">
      <c r="A34" s="1205"/>
      <c r="B34" s="1199"/>
      <c r="C34" s="1199"/>
      <c r="D34" s="1199"/>
      <c r="E34" s="1199"/>
      <c r="F34" s="1199"/>
      <c r="G34" s="1199"/>
      <c r="H34" s="1199"/>
      <c r="I34" s="1199"/>
      <c r="J34" s="1199"/>
      <c r="K34" s="1199"/>
      <c r="L34" s="1199"/>
      <c r="M34" s="1158" t="s">
        <v>1598</v>
      </c>
      <c r="N34" s="1109"/>
    </row>
    <row r="35" spans="1:14" s="672" customFormat="1" ht="20.149999999999999" customHeight="1" x14ac:dyDescent="0.35">
      <c r="A35" s="670">
        <v>9</v>
      </c>
      <c r="B35" s="671" t="s">
        <v>36</v>
      </c>
      <c r="C35" s="1153">
        <f>C19</f>
        <v>287</v>
      </c>
      <c r="D35" s="1153">
        <v>306</v>
      </c>
      <c r="E35" s="1153">
        <f>13+26+15+9+27</f>
        <v>90</v>
      </c>
      <c r="F35" s="1153">
        <v>280</v>
      </c>
      <c r="G35" s="703">
        <v>60</v>
      </c>
      <c r="H35" s="701">
        <v>0</v>
      </c>
      <c r="I35" s="699">
        <v>0</v>
      </c>
      <c r="J35" s="1153">
        <f t="shared" si="4"/>
        <v>90</v>
      </c>
      <c r="K35" s="1153">
        <f>D35-J35</f>
        <v>216</v>
      </c>
      <c r="L35" s="700"/>
      <c r="M35" s="711"/>
    </row>
    <row r="36" spans="1:14" s="672" customFormat="1" ht="20" customHeight="1" x14ac:dyDescent="0.35">
      <c r="A36" s="670">
        <v>10</v>
      </c>
      <c r="B36" s="671" t="s">
        <v>1234</v>
      </c>
      <c r="C36" s="705">
        <v>112.611</v>
      </c>
      <c r="D36" s="705">
        <f>D7</f>
        <v>117.85085099999999</v>
      </c>
      <c r="E36" s="701">
        <f>4.899+11.464</f>
        <v>16.363</v>
      </c>
      <c r="F36" s="1153">
        <v>104</v>
      </c>
      <c r="G36" s="699">
        <v>15</v>
      </c>
      <c r="H36" s="705">
        <v>0</v>
      </c>
      <c r="I36" s="699">
        <v>0</v>
      </c>
      <c r="J36" s="701">
        <f t="shared" si="4"/>
        <v>16.363</v>
      </c>
      <c r="K36" s="701">
        <f t="shared" si="3"/>
        <v>101.48785099999999</v>
      </c>
      <c r="L36" s="1206">
        <v>1</v>
      </c>
      <c r="M36" s="1194" t="s">
        <v>1599</v>
      </c>
    </row>
    <row r="37" spans="1:14" s="680" customFormat="1" ht="20.149999999999999" customHeight="1" x14ac:dyDescent="0.35">
      <c r="A37" s="25" t="s">
        <v>37</v>
      </c>
      <c r="B37" s="679" t="s">
        <v>17</v>
      </c>
      <c r="C37" s="705">
        <f>C10</f>
        <v>112.611</v>
      </c>
      <c r="D37" s="705">
        <f>D7</f>
        <v>117.85085099999999</v>
      </c>
      <c r="E37" s="701">
        <f>4.899+11.464</f>
        <v>16.363</v>
      </c>
      <c r="F37" s="1153">
        <v>104</v>
      </c>
      <c r="G37" s="699">
        <v>15</v>
      </c>
      <c r="H37" s="705">
        <v>0</v>
      </c>
      <c r="I37" s="699">
        <v>0</v>
      </c>
      <c r="J37" s="705">
        <f>E37+H37</f>
        <v>16.363</v>
      </c>
      <c r="K37" s="705">
        <f t="shared" si="3"/>
        <v>101.48785099999999</v>
      </c>
      <c r="L37" s="1207"/>
      <c r="M37" s="1195"/>
    </row>
    <row r="38" spans="1:14" s="680" customFormat="1" ht="20.149999999999999" customHeight="1" x14ac:dyDescent="0.35">
      <c r="A38" s="25" t="s">
        <v>38</v>
      </c>
      <c r="B38" s="679" t="s">
        <v>18</v>
      </c>
      <c r="C38" s="705">
        <f>C37</f>
        <v>112.611</v>
      </c>
      <c r="D38" s="705">
        <f>D7</f>
        <v>117.85085099999999</v>
      </c>
      <c r="E38" s="701">
        <f>4.899+11.464</f>
        <v>16.363</v>
      </c>
      <c r="F38" s="1153">
        <v>104</v>
      </c>
      <c r="G38" s="699">
        <v>15</v>
      </c>
      <c r="H38" s="705">
        <v>0</v>
      </c>
      <c r="I38" s="699">
        <v>0</v>
      </c>
      <c r="J38" s="705">
        <f>E38+H38</f>
        <v>16.363</v>
      </c>
      <c r="K38" s="705">
        <f t="shared" si="3"/>
        <v>101.48785099999999</v>
      </c>
      <c r="L38" s="1208"/>
      <c r="M38" s="1196"/>
    </row>
    <row r="39" spans="1:14" s="672" customFormat="1" ht="15" thickBot="1" x14ac:dyDescent="0.4">
      <c r="A39" s="681">
        <v>11</v>
      </c>
      <c r="B39" s="682" t="s">
        <v>109</v>
      </c>
      <c r="C39" s="706">
        <f>C38</f>
        <v>112.611</v>
      </c>
      <c r="D39" s="706">
        <f>D7</f>
        <v>117.85085099999999</v>
      </c>
      <c r="E39" s="706">
        <v>13.612</v>
      </c>
      <c r="F39" s="1036">
        <v>85</v>
      </c>
      <c r="G39" s="1036">
        <v>0</v>
      </c>
      <c r="H39" s="706">
        <v>0</v>
      </c>
      <c r="I39" s="1036">
        <v>0</v>
      </c>
      <c r="J39" s="706">
        <f>+E39+H39</f>
        <v>13.612</v>
      </c>
      <c r="K39" s="706">
        <f t="shared" si="3"/>
        <v>104.238851</v>
      </c>
      <c r="L39" s="1131"/>
      <c r="M39" s="1132"/>
    </row>
    <row r="40" spans="1:14" s="1" customFormat="1" ht="14.5" x14ac:dyDescent="0.35">
      <c r="D40" s="815"/>
      <c r="F40" s="176"/>
      <c r="G40" s="176"/>
      <c r="H40" s="91"/>
      <c r="J40" s="1189"/>
      <c r="K40" s="1189"/>
      <c r="L40" s="91"/>
      <c r="M40" s="1110"/>
    </row>
    <row r="41" spans="1:14" s="1" customFormat="1" ht="14.5" x14ac:dyDescent="0.35">
      <c r="F41" s="176"/>
      <c r="G41" s="176"/>
      <c r="H41" s="91"/>
      <c r="J41" s="1189"/>
      <c r="K41" s="1189"/>
      <c r="L41" s="91"/>
      <c r="M41" s="1110"/>
    </row>
    <row r="42" spans="1:14" s="1" customFormat="1" ht="14.5" x14ac:dyDescent="0.35">
      <c r="F42" s="176"/>
      <c r="G42" s="176"/>
      <c r="H42" s="91"/>
      <c r="J42" s="1189"/>
      <c r="K42" s="1189"/>
      <c r="L42" s="91"/>
      <c r="M42" s="1111"/>
    </row>
    <row r="43" spans="1:14" x14ac:dyDescent="0.35">
      <c r="M43" s="91"/>
    </row>
    <row r="44" spans="1:14" x14ac:dyDescent="0.35">
      <c r="M44" s="91"/>
    </row>
    <row r="45" spans="1:14" x14ac:dyDescent="0.35">
      <c r="M45" s="91"/>
    </row>
    <row r="46" spans="1:14" x14ac:dyDescent="0.35">
      <c r="A46" s="177" t="s">
        <v>313</v>
      </c>
    </row>
    <row r="282" spans="5:5" x14ac:dyDescent="0.35">
      <c r="E282" s="924" t="s">
        <v>1401</v>
      </c>
    </row>
    <row r="283" spans="5:5" x14ac:dyDescent="0.35">
      <c r="E283" s="924" t="s">
        <v>1401</v>
      </c>
    </row>
    <row r="284" spans="5:5" x14ac:dyDescent="0.35">
      <c r="E284" s="924" t="s">
        <v>1401</v>
      </c>
    </row>
  </sheetData>
  <mergeCells count="81">
    <mergeCell ref="A1:L1"/>
    <mergeCell ref="A5:M5"/>
    <mergeCell ref="J40:K40"/>
    <mergeCell ref="J41:K41"/>
    <mergeCell ref="G19:G34"/>
    <mergeCell ref="F19:F34"/>
    <mergeCell ref="E19:E34"/>
    <mergeCell ref="D19:D34"/>
    <mergeCell ref="C19:C34"/>
    <mergeCell ref="B19:B34"/>
    <mergeCell ref="A19:A34"/>
    <mergeCell ref="L36:L38"/>
    <mergeCell ref="J42:K42"/>
    <mergeCell ref="A2:M2"/>
    <mergeCell ref="A3:M3"/>
    <mergeCell ref="A4:M4"/>
    <mergeCell ref="Y3:AJ3"/>
    <mergeCell ref="Y5:AJ5"/>
    <mergeCell ref="M36:M38"/>
    <mergeCell ref="J19:J34"/>
    <mergeCell ref="I19:I34"/>
    <mergeCell ref="H19:H34"/>
    <mergeCell ref="L19:L34"/>
    <mergeCell ref="K19:K34"/>
    <mergeCell ref="AK3:AV3"/>
    <mergeCell ref="AW3:BH3"/>
    <mergeCell ref="BI3:BT3"/>
    <mergeCell ref="BU3:CF3"/>
    <mergeCell ref="CG3:CR3"/>
    <mergeCell ref="CS3:DD3"/>
    <mergeCell ref="DE3:DP3"/>
    <mergeCell ref="DQ3:EB3"/>
    <mergeCell ref="EC3:EN3"/>
    <mergeCell ref="EO3:EZ3"/>
    <mergeCell ref="FA3:FL3"/>
    <mergeCell ref="FM3:FX3"/>
    <mergeCell ref="FY3:GJ3"/>
    <mergeCell ref="GK3:GV3"/>
    <mergeCell ref="GW3:HH3"/>
    <mergeCell ref="HI3:HT3"/>
    <mergeCell ref="HU3:IF3"/>
    <mergeCell ref="IG3:IR3"/>
    <mergeCell ref="IS3:IV3"/>
    <mergeCell ref="Y4:AJ4"/>
    <mergeCell ref="AK4:AV4"/>
    <mergeCell ref="AW4:BH4"/>
    <mergeCell ref="BI4:BT4"/>
    <mergeCell ref="BU4:CF4"/>
    <mergeCell ref="CG4:CR4"/>
    <mergeCell ref="CS4:DD4"/>
    <mergeCell ref="DE4:DP4"/>
    <mergeCell ref="DQ4:EB4"/>
    <mergeCell ref="EC4:EN4"/>
    <mergeCell ref="EO4:EZ4"/>
    <mergeCell ref="FA4:FL4"/>
    <mergeCell ref="FM4:FX4"/>
    <mergeCell ref="FY4:GJ4"/>
    <mergeCell ref="GK4:GV4"/>
    <mergeCell ref="GW4:HH4"/>
    <mergeCell ref="HI4:HT4"/>
    <mergeCell ref="HU4:IF4"/>
    <mergeCell ref="IG4:IR4"/>
    <mergeCell ref="IS4:IV4"/>
    <mergeCell ref="CG5:CR5"/>
    <mergeCell ref="CS5:DD5"/>
    <mergeCell ref="DE5:DP5"/>
    <mergeCell ref="EC5:EN5"/>
    <mergeCell ref="FA5:FL5"/>
    <mergeCell ref="IG5:IR5"/>
    <mergeCell ref="IS5:IV5"/>
    <mergeCell ref="FM5:FX5"/>
    <mergeCell ref="FY5:GJ5"/>
    <mergeCell ref="GK5:GV5"/>
    <mergeCell ref="GW5:HH5"/>
    <mergeCell ref="HI5:HT5"/>
    <mergeCell ref="HU5:IF5"/>
    <mergeCell ref="BU5:CF5"/>
    <mergeCell ref="EO5:EZ5"/>
    <mergeCell ref="AK5:AV5"/>
    <mergeCell ref="AW5:BH5"/>
    <mergeCell ref="BI5:BT5"/>
  </mergeCells>
  <hyperlinks>
    <hyperlink ref="B17" location="Foundation!Print_Area" display="Foundation (Nos.) " xr:uid="{4F3D564F-B8BB-4B34-8ABB-3FF46005420B}"/>
  </hyperlinks>
  <printOptions horizontalCentered="1"/>
  <pageMargins left="0.2" right="0.12" top="0.43" bottom="0.47" header="0.19" footer="0.5"/>
  <pageSetup paperSize="9" scale="64" orientation="landscape" r:id="rId1"/>
  <headerFooter alignWithMargins="0"/>
  <ignoredErrors>
    <ignoredError sqref="D12"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7A4D2-C9A8-4D4B-BADF-A3F85A5D24A4}">
  <sheetPr codeName="Sheet7">
    <tabColor rgb="FFFF0000"/>
    <pageSetUpPr fitToPage="1"/>
  </sheetPr>
  <dimension ref="A1:AE50"/>
  <sheetViews>
    <sheetView zoomScale="93" zoomScaleNormal="93" workbookViewId="0">
      <pane xSplit="6" ySplit="5" topLeftCell="G38" activePane="bottomRight" state="frozen"/>
      <selection sqref="A1:J1"/>
      <selection pane="topRight" sqref="A1:J1"/>
      <selection pane="bottomLeft" sqref="A1:J1"/>
      <selection pane="bottomRight" activeCell="A44" sqref="A44"/>
    </sheetView>
  </sheetViews>
  <sheetFormatPr defaultColWidth="8.81640625" defaultRowHeight="14.5" x14ac:dyDescent="0.35"/>
  <cols>
    <col min="1" max="1" width="5.1796875" style="2" bestFit="1" customWidth="1"/>
    <col min="2" max="2" width="41.81640625" style="9" bestFit="1" customWidth="1"/>
    <col min="3" max="3" width="6.1796875" style="2" customWidth="1"/>
    <col min="4" max="4" width="9" style="2" customWidth="1"/>
    <col min="5" max="5" width="11.1796875" style="2" customWidth="1"/>
    <col min="6" max="6" width="10.453125" style="2" customWidth="1"/>
    <col min="7" max="9" width="8.81640625" style="2" customWidth="1"/>
    <col min="10" max="10" width="7.1796875" style="2" customWidth="1"/>
    <col min="11" max="11" width="7.1796875" style="226" customWidth="1"/>
    <col min="12" max="12" width="8.1796875" style="2" customWidth="1"/>
    <col min="13" max="13" width="7.1796875" style="227" customWidth="1"/>
    <col min="14" max="14" width="7.1796875" style="226" customWidth="1"/>
    <col min="15" max="15" width="8.453125" style="2" bestFit="1" customWidth="1"/>
    <col min="16" max="16" width="8.1796875" style="227" customWidth="1"/>
    <col min="17" max="17" width="7.1796875" style="226" customWidth="1"/>
    <col min="18" max="18" width="7.1796875" style="2" customWidth="1"/>
    <col min="19" max="19" width="7.1796875" style="227" customWidth="1"/>
    <col min="20" max="20" width="7.1796875" style="226" customWidth="1"/>
    <col min="21" max="21" width="7.1796875" style="2" customWidth="1"/>
    <col min="22" max="22" width="7.1796875" style="227" customWidth="1"/>
    <col min="23" max="23" width="7.1796875" style="226" customWidth="1"/>
    <col min="24" max="24" width="8.1796875" style="2" customWidth="1"/>
    <col min="25" max="25" width="7.1796875" style="227" customWidth="1"/>
    <col min="26" max="26" width="7.1796875" style="226" customWidth="1"/>
    <col min="27" max="27" width="7.1796875" style="2" customWidth="1"/>
    <col min="28" max="28" width="8.81640625" style="227" customWidth="1"/>
    <col min="29" max="29" width="7.1796875" style="226" customWidth="1"/>
    <col min="30" max="30" width="7.1796875" style="2" customWidth="1"/>
    <col min="31" max="31" width="7.1796875" style="227" customWidth="1"/>
    <col min="32" max="16384" width="8.81640625" style="2"/>
  </cols>
  <sheetData>
    <row r="1" spans="1:31" x14ac:dyDescent="0.35">
      <c r="A1" s="223" t="s">
        <v>827</v>
      </c>
      <c r="K1" s="137"/>
      <c r="L1" s="224"/>
      <c r="M1" s="225"/>
      <c r="N1" s="137"/>
      <c r="O1" s="224"/>
      <c r="P1" s="225"/>
      <c r="Q1" s="137"/>
      <c r="R1" s="224"/>
      <c r="S1" s="225"/>
      <c r="T1" s="137"/>
      <c r="U1" s="224"/>
      <c r="V1" s="225"/>
      <c r="W1" s="137"/>
      <c r="X1" s="224"/>
      <c r="Y1" s="225"/>
      <c r="Z1" s="137"/>
      <c r="AA1" s="224"/>
      <c r="AB1" s="225"/>
      <c r="AC1" s="137"/>
      <c r="AD1" s="224"/>
      <c r="AE1" s="225"/>
    </row>
    <row r="2" spans="1:31" x14ac:dyDescent="0.35">
      <c r="A2" s="223" t="s">
        <v>828</v>
      </c>
    </row>
    <row r="3" spans="1:31" x14ac:dyDescent="0.35">
      <c r="A3" s="223" t="s">
        <v>829</v>
      </c>
      <c r="D3" s="228"/>
      <c r="E3" s="626" t="s">
        <v>830</v>
      </c>
      <c r="F3" s="627" t="str">
        <f>TA413_PBNTL!M1</f>
        <v>20.08.2025</v>
      </c>
      <c r="G3" s="228"/>
      <c r="H3" s="228"/>
      <c r="I3" s="228"/>
    </row>
    <row r="4" spans="1:31" x14ac:dyDescent="0.35">
      <c r="A4" s="1210" t="s">
        <v>394</v>
      </c>
      <c r="B4" s="1210" t="s">
        <v>831</v>
      </c>
      <c r="C4" s="1211" t="s">
        <v>282</v>
      </c>
      <c r="D4" s="1210" t="s">
        <v>324</v>
      </c>
      <c r="E4" s="1210" t="s">
        <v>832</v>
      </c>
      <c r="F4" s="1210" t="s">
        <v>833</v>
      </c>
      <c r="G4" s="86" t="s">
        <v>870</v>
      </c>
      <c r="H4" s="1209" t="s">
        <v>834</v>
      </c>
      <c r="I4" s="1210" t="s">
        <v>0</v>
      </c>
      <c r="J4" s="229">
        <v>0</v>
      </c>
      <c r="K4" s="230">
        <f>J4+1</f>
        <v>1</v>
      </c>
      <c r="L4" s="86">
        <f t="shared" ref="L4:AE4" si="0">K4+1</f>
        <v>2</v>
      </c>
      <c r="M4" s="231">
        <f t="shared" si="0"/>
        <v>3</v>
      </c>
      <c r="N4" s="230">
        <f t="shared" si="0"/>
        <v>4</v>
      </c>
      <c r="O4" s="86">
        <f t="shared" si="0"/>
        <v>5</v>
      </c>
      <c r="P4" s="231">
        <f t="shared" si="0"/>
        <v>6</v>
      </c>
      <c r="Q4" s="230">
        <f t="shared" si="0"/>
        <v>7</v>
      </c>
      <c r="R4" s="86">
        <f t="shared" si="0"/>
        <v>8</v>
      </c>
      <c r="S4" s="231">
        <f t="shared" si="0"/>
        <v>9</v>
      </c>
      <c r="T4" s="230">
        <f t="shared" si="0"/>
        <v>10</v>
      </c>
      <c r="U4" s="86">
        <f t="shared" si="0"/>
        <v>11</v>
      </c>
      <c r="V4" s="231">
        <f t="shared" si="0"/>
        <v>12</v>
      </c>
      <c r="W4" s="230">
        <f t="shared" si="0"/>
        <v>13</v>
      </c>
      <c r="X4" s="86">
        <f t="shared" si="0"/>
        <v>14</v>
      </c>
      <c r="Y4" s="231">
        <f t="shared" si="0"/>
        <v>15</v>
      </c>
      <c r="Z4" s="230">
        <f t="shared" si="0"/>
        <v>16</v>
      </c>
      <c r="AA4" s="86">
        <f t="shared" si="0"/>
        <v>17</v>
      </c>
      <c r="AB4" s="231">
        <f t="shared" si="0"/>
        <v>18</v>
      </c>
      <c r="AC4" s="230">
        <f t="shared" si="0"/>
        <v>19</v>
      </c>
      <c r="AD4" s="86">
        <f t="shared" si="0"/>
        <v>20</v>
      </c>
      <c r="AE4" s="231">
        <f t="shared" si="0"/>
        <v>21</v>
      </c>
    </row>
    <row r="5" spans="1:31" x14ac:dyDescent="0.35">
      <c r="A5" s="1210"/>
      <c r="B5" s="1210"/>
      <c r="C5" s="1211"/>
      <c r="D5" s="1210"/>
      <c r="E5" s="1210"/>
      <c r="F5" s="1210"/>
      <c r="G5" s="86" t="s">
        <v>871</v>
      </c>
      <c r="H5" s="1209"/>
      <c r="I5" s="1210"/>
      <c r="J5" s="232">
        <v>45352</v>
      </c>
      <c r="K5" s="233">
        <v>45383</v>
      </c>
      <c r="L5" s="146">
        <v>45413</v>
      </c>
      <c r="M5" s="234">
        <v>45444</v>
      </c>
      <c r="N5" s="233">
        <v>45474</v>
      </c>
      <c r="O5" s="146">
        <v>45505</v>
      </c>
      <c r="P5" s="234">
        <v>45536</v>
      </c>
      <c r="Q5" s="233">
        <v>45566</v>
      </c>
      <c r="R5" s="146">
        <v>45597</v>
      </c>
      <c r="S5" s="234">
        <v>45627</v>
      </c>
      <c r="T5" s="233">
        <v>45658</v>
      </c>
      <c r="U5" s="146">
        <v>45689</v>
      </c>
      <c r="V5" s="234">
        <v>45717</v>
      </c>
      <c r="W5" s="233">
        <v>45748</v>
      </c>
      <c r="X5" s="146">
        <v>45778</v>
      </c>
      <c r="Y5" s="234">
        <v>45809</v>
      </c>
      <c r="Z5" s="233">
        <v>45839</v>
      </c>
      <c r="AA5" s="146">
        <v>45870</v>
      </c>
      <c r="AB5" s="234">
        <v>45901</v>
      </c>
      <c r="AC5" s="233">
        <v>45931</v>
      </c>
      <c r="AD5" s="146">
        <v>45962</v>
      </c>
      <c r="AE5" s="234">
        <v>45992</v>
      </c>
    </row>
    <row r="6" spans="1:31" x14ac:dyDescent="0.35">
      <c r="A6" s="235"/>
      <c r="B6" s="236" t="s">
        <v>835</v>
      </c>
      <c r="C6" s="235"/>
      <c r="D6" s="235"/>
      <c r="E6" s="235"/>
      <c r="F6" s="235"/>
      <c r="G6" s="277"/>
      <c r="H6" s="277"/>
      <c r="I6" s="277"/>
      <c r="J6" s="237"/>
      <c r="K6" s="238"/>
      <c r="L6" s="239"/>
      <c r="M6" s="240"/>
      <c r="N6" s="238"/>
      <c r="O6" s="239"/>
      <c r="P6" s="240"/>
      <c r="Q6" s="238"/>
      <c r="R6" s="239"/>
      <c r="S6" s="240"/>
      <c r="T6" s="238"/>
      <c r="U6" s="239"/>
      <c r="V6" s="240"/>
      <c r="W6" s="238"/>
      <c r="X6" s="239"/>
      <c r="Y6" s="240"/>
      <c r="Z6" s="238"/>
      <c r="AA6" s="239"/>
      <c r="AB6" s="240"/>
      <c r="AC6" s="238"/>
      <c r="AD6" s="239"/>
      <c r="AE6" s="240"/>
    </row>
    <row r="7" spans="1:31" ht="20.149999999999999" customHeight="1" x14ac:dyDescent="0.35">
      <c r="A7" s="3">
        <v>1</v>
      </c>
      <c r="B7" s="89" t="s">
        <v>836</v>
      </c>
      <c r="C7" s="3" t="s">
        <v>837</v>
      </c>
      <c r="D7" s="3">
        <v>100</v>
      </c>
      <c r="E7" s="241">
        <v>45371</v>
      </c>
      <c r="F7" s="241">
        <v>45738</v>
      </c>
      <c r="G7" s="147"/>
      <c r="H7" s="147"/>
      <c r="I7" s="147"/>
      <c r="J7" s="242"/>
      <c r="K7" s="243"/>
      <c r="L7" s="244"/>
      <c r="M7" s="245"/>
      <c r="N7" s="243"/>
      <c r="O7" s="244"/>
      <c r="P7" s="245"/>
      <c r="Q7" s="243"/>
      <c r="R7" s="244"/>
      <c r="S7" s="245"/>
      <c r="T7" s="243"/>
      <c r="U7" s="244"/>
      <c r="V7" s="245"/>
      <c r="W7" s="243"/>
      <c r="X7" s="244"/>
      <c r="Y7" s="245"/>
      <c r="Z7" s="243"/>
      <c r="AA7" s="244"/>
      <c r="AB7" s="245"/>
      <c r="AC7" s="243"/>
      <c r="AD7" s="244"/>
      <c r="AE7" s="245"/>
    </row>
    <row r="8" spans="1:31" ht="20.149999999999999" customHeight="1" x14ac:dyDescent="0.35">
      <c r="A8" s="3" t="s">
        <v>509</v>
      </c>
      <c r="B8" s="89" t="s">
        <v>838</v>
      </c>
      <c r="C8" s="3" t="s">
        <v>837</v>
      </c>
      <c r="D8" s="3">
        <v>100</v>
      </c>
      <c r="E8" s="241">
        <v>45371</v>
      </c>
      <c r="F8" s="241">
        <v>45406</v>
      </c>
      <c r="G8" s="147"/>
      <c r="H8" s="147"/>
      <c r="I8" s="147"/>
      <c r="J8" s="242"/>
      <c r="K8" s="243"/>
      <c r="L8" s="244"/>
      <c r="M8" s="245"/>
      <c r="N8" s="243"/>
      <c r="O8" s="244"/>
      <c r="P8" s="245"/>
      <c r="Q8" s="243"/>
      <c r="R8" s="244"/>
      <c r="S8" s="245"/>
      <c r="T8" s="243"/>
      <c r="U8" s="244"/>
      <c r="V8" s="245"/>
      <c r="W8" s="243"/>
      <c r="X8" s="244"/>
      <c r="Y8" s="245"/>
      <c r="Z8" s="243"/>
      <c r="AA8" s="244"/>
      <c r="AB8" s="245"/>
      <c r="AC8" s="243"/>
      <c r="AD8" s="244"/>
      <c r="AE8" s="245"/>
    </row>
    <row r="9" spans="1:31" ht="20.149999999999999" customHeight="1" x14ac:dyDescent="0.35">
      <c r="A9" s="3" t="s">
        <v>519</v>
      </c>
      <c r="B9" s="89" t="s">
        <v>839</v>
      </c>
      <c r="C9" s="3" t="s">
        <v>837</v>
      </c>
      <c r="D9" s="3">
        <v>100</v>
      </c>
      <c r="E9" s="241">
        <v>45383</v>
      </c>
      <c r="F9" s="241">
        <v>45411</v>
      </c>
      <c r="G9" s="147"/>
      <c r="H9" s="147"/>
      <c r="I9" s="147"/>
      <c r="J9" s="242"/>
      <c r="K9" s="243">
        <v>1</v>
      </c>
      <c r="L9" s="244"/>
      <c r="M9" s="245"/>
      <c r="N9" s="243"/>
      <c r="O9" s="244"/>
      <c r="P9" s="245"/>
      <c r="Q9" s="243"/>
      <c r="R9" s="244"/>
      <c r="S9" s="245"/>
      <c r="T9" s="243"/>
      <c r="U9" s="244"/>
      <c r="V9" s="245"/>
      <c r="W9" s="243"/>
      <c r="X9" s="244"/>
      <c r="Y9" s="245"/>
      <c r="Z9" s="243"/>
      <c r="AA9" s="244"/>
      <c r="AB9" s="245"/>
      <c r="AC9" s="243"/>
      <c r="AD9" s="244"/>
      <c r="AE9" s="245"/>
    </row>
    <row r="10" spans="1:31" ht="20.149999999999999" customHeight="1" x14ac:dyDescent="0.35">
      <c r="A10" s="3" t="s">
        <v>520</v>
      </c>
      <c r="B10" s="89" t="s">
        <v>840</v>
      </c>
      <c r="C10" s="3" t="s">
        <v>132</v>
      </c>
      <c r="D10" s="3">
        <v>287</v>
      </c>
      <c r="E10" s="241">
        <v>45400</v>
      </c>
      <c r="F10" s="241">
        <v>45616</v>
      </c>
      <c r="G10" s="147">
        <f>SUM(K10:V10)</f>
        <v>287</v>
      </c>
      <c r="H10" s="625"/>
      <c r="I10" s="147"/>
      <c r="J10" s="247"/>
      <c r="K10" s="248">
        <v>25</v>
      </c>
      <c r="L10" s="249">
        <v>50</v>
      </c>
      <c r="M10" s="250">
        <v>50</v>
      </c>
      <c r="N10" s="248">
        <v>50</v>
      </c>
      <c r="O10" s="249"/>
      <c r="P10" s="250">
        <v>80</v>
      </c>
      <c r="Q10" s="248"/>
      <c r="R10" s="249">
        <v>32</v>
      </c>
      <c r="S10" s="250"/>
      <c r="T10" s="248"/>
      <c r="U10" s="249"/>
      <c r="V10" s="250"/>
      <c r="W10" s="248"/>
      <c r="X10" s="249"/>
      <c r="Y10" s="250"/>
      <c r="Z10" s="248"/>
      <c r="AA10" s="249"/>
      <c r="AB10" s="250"/>
      <c r="AC10" s="248"/>
      <c r="AD10" s="249"/>
      <c r="AE10" s="250"/>
    </row>
    <row r="11" spans="1:31" s="254" customFormat="1" ht="20.149999999999999" customHeight="1" x14ac:dyDescent="0.35">
      <c r="A11" s="251"/>
      <c r="B11" s="252" t="s">
        <v>841</v>
      </c>
      <c r="C11" s="253"/>
      <c r="D11" s="253"/>
      <c r="E11" s="255"/>
      <c r="F11" s="255"/>
      <c r="G11" s="253"/>
      <c r="H11" s="278">
        <v>313</v>
      </c>
      <c r="I11" s="279">
        <f>D10-H11</f>
        <v>-26</v>
      </c>
      <c r="J11" s="257"/>
      <c r="K11" s="258">
        <v>0</v>
      </c>
      <c r="L11" s="259">
        <v>5</v>
      </c>
      <c r="M11" s="260">
        <f>105+25</f>
        <v>130</v>
      </c>
      <c r="N11" s="258">
        <v>10</v>
      </c>
      <c r="O11" s="259"/>
      <c r="P11" s="260">
        <v>40</v>
      </c>
      <c r="Q11" s="258">
        <v>16</v>
      </c>
      <c r="R11" s="259"/>
      <c r="S11" s="260">
        <v>44</v>
      </c>
      <c r="T11" s="258">
        <v>34</v>
      </c>
      <c r="U11" s="259"/>
      <c r="V11" s="260"/>
      <c r="W11" s="258"/>
      <c r="X11" s="259"/>
      <c r="Y11" s="260"/>
      <c r="Z11" s="258"/>
      <c r="AA11" s="259"/>
      <c r="AB11" s="260"/>
      <c r="AC11" s="258"/>
      <c r="AD11" s="259"/>
      <c r="AE11" s="260"/>
    </row>
    <row r="12" spans="1:31" s="254" customFormat="1" ht="20.149999999999999" customHeight="1" x14ac:dyDescent="0.35">
      <c r="A12" s="251"/>
      <c r="B12" s="252" t="s">
        <v>842</v>
      </c>
      <c r="C12" s="253"/>
      <c r="D12" s="253"/>
      <c r="E12" s="255"/>
      <c r="F12" s="255"/>
      <c r="G12" s="253"/>
      <c r="H12" s="278">
        <v>309</v>
      </c>
      <c r="I12" s="279">
        <f>D10-H12</f>
        <v>-22</v>
      </c>
      <c r="J12" s="257"/>
      <c r="K12" s="258"/>
      <c r="L12" s="259">
        <v>107</v>
      </c>
      <c r="M12" s="260">
        <v>13</v>
      </c>
      <c r="N12" s="258">
        <v>10</v>
      </c>
      <c r="O12" s="259">
        <v>45</v>
      </c>
      <c r="P12" s="260"/>
      <c r="Q12" s="258"/>
      <c r="R12" s="259">
        <v>25</v>
      </c>
      <c r="S12" s="260"/>
      <c r="T12" s="258">
        <v>79</v>
      </c>
      <c r="U12" s="259"/>
      <c r="V12" s="260"/>
      <c r="W12" s="258"/>
      <c r="X12" s="259"/>
      <c r="Y12" s="260"/>
      <c r="Z12" s="258"/>
      <c r="AA12" s="259"/>
      <c r="AB12" s="260"/>
      <c r="AC12" s="258"/>
      <c r="AD12" s="259"/>
      <c r="AE12" s="260"/>
    </row>
    <row r="13" spans="1:31" ht="20.149999999999999" customHeight="1" x14ac:dyDescent="0.35">
      <c r="A13" s="246" t="s">
        <v>843</v>
      </c>
      <c r="B13" s="89" t="s">
        <v>844</v>
      </c>
      <c r="C13" s="3" t="s">
        <v>132</v>
      </c>
      <c r="D13" s="3">
        <v>287</v>
      </c>
      <c r="E13" s="241">
        <v>45434</v>
      </c>
      <c r="F13" s="241">
        <v>45708</v>
      </c>
      <c r="G13" s="147">
        <f>SUM(K13:V13)</f>
        <v>287</v>
      </c>
      <c r="H13" s="147"/>
      <c r="I13" s="147">
        <f>G13-H15</f>
        <v>-5</v>
      </c>
      <c r="J13" s="247"/>
      <c r="K13" s="248"/>
      <c r="L13" s="249">
        <v>40</v>
      </c>
      <c r="M13" s="250">
        <v>40</v>
      </c>
      <c r="N13" s="248"/>
      <c r="O13" s="249">
        <v>40</v>
      </c>
      <c r="P13" s="250">
        <v>30</v>
      </c>
      <c r="Q13" s="248">
        <v>30</v>
      </c>
      <c r="R13" s="249"/>
      <c r="S13" s="250">
        <v>70</v>
      </c>
      <c r="T13" s="248"/>
      <c r="U13" s="249">
        <v>37</v>
      </c>
      <c r="V13" s="250"/>
      <c r="W13" s="248"/>
      <c r="X13" s="249"/>
      <c r="Y13" s="250"/>
      <c r="Z13" s="248"/>
      <c r="AA13" s="249"/>
      <c r="AB13" s="250"/>
      <c r="AC13" s="248"/>
      <c r="AD13" s="249"/>
      <c r="AE13" s="250"/>
    </row>
    <row r="14" spans="1:31" ht="20.149999999999999" customHeight="1" x14ac:dyDescent="0.35">
      <c r="A14" s="246"/>
      <c r="B14" s="89"/>
      <c r="C14" s="102"/>
      <c r="D14" s="148">
        <v>13873.344999999999</v>
      </c>
      <c r="E14" s="241"/>
      <c r="F14" s="241"/>
      <c r="G14" s="147">
        <f>SUM(K14:V14)</f>
        <v>13873.58</v>
      </c>
      <c r="H14" s="147"/>
      <c r="I14" s="637">
        <f>G14-H16</f>
        <v>898.57999999999993</v>
      </c>
      <c r="J14" s="247"/>
      <c r="K14" s="248"/>
      <c r="L14" s="249">
        <f>L13*48.34</f>
        <v>1933.6000000000001</v>
      </c>
      <c r="M14" s="249">
        <f>M13*48.34</f>
        <v>1933.6000000000001</v>
      </c>
      <c r="N14" s="248"/>
      <c r="O14" s="249">
        <f>O13*48.34</f>
        <v>1933.6000000000001</v>
      </c>
      <c r="P14" s="249">
        <f t="shared" ref="P14" si="1">P13*48.34</f>
        <v>1450.2</v>
      </c>
      <c r="Q14" s="562">
        <f>Q13*48.34</f>
        <v>1450.2</v>
      </c>
      <c r="R14" s="249"/>
      <c r="S14" s="249">
        <f>S13*48.34</f>
        <v>3383.8</v>
      </c>
      <c r="T14" s="248"/>
      <c r="U14" s="249">
        <f>U13*48.34</f>
        <v>1788.5800000000002</v>
      </c>
      <c r="V14" s="250"/>
      <c r="W14" s="248"/>
      <c r="X14" s="249"/>
      <c r="Y14" s="250"/>
      <c r="Z14" s="248"/>
      <c r="AA14" s="249"/>
      <c r="AB14" s="250"/>
      <c r="AC14" s="248"/>
      <c r="AD14" s="249"/>
      <c r="AE14" s="250"/>
    </row>
    <row r="15" spans="1:31" s="254" customFormat="1" ht="20.149999999999999" customHeight="1" x14ac:dyDescent="0.35">
      <c r="A15" s="251"/>
      <c r="B15" s="252" t="s">
        <v>905</v>
      </c>
      <c r="C15" s="253" t="s">
        <v>132</v>
      </c>
      <c r="D15" s="256"/>
      <c r="E15" s="255"/>
      <c r="F15" s="255"/>
      <c r="G15" s="253"/>
      <c r="H15" s="278">
        <v>292</v>
      </c>
      <c r="I15" s="279">
        <f>D13-H15</f>
        <v>-5</v>
      </c>
      <c r="J15" s="257"/>
      <c r="K15" s="258"/>
      <c r="L15" s="259"/>
      <c r="M15" s="260"/>
      <c r="N15" s="258">
        <v>40</v>
      </c>
      <c r="O15" s="259">
        <v>80</v>
      </c>
      <c r="P15" s="260">
        <f>15+10+20</f>
        <v>45</v>
      </c>
      <c r="Q15" s="258">
        <v>21</v>
      </c>
      <c r="R15" s="259">
        <v>16</v>
      </c>
      <c r="S15" s="260">
        <v>21</v>
      </c>
      <c r="T15" s="258">
        <v>8</v>
      </c>
      <c r="U15" s="259">
        <v>2</v>
      </c>
      <c r="V15" s="260"/>
      <c r="W15" s="258"/>
      <c r="X15" s="259"/>
      <c r="Y15" s="260"/>
      <c r="Z15" s="258"/>
      <c r="AA15" s="259"/>
      <c r="AB15" s="260"/>
      <c r="AC15" s="258"/>
      <c r="AD15" s="259"/>
      <c r="AE15" s="260"/>
    </row>
    <row r="16" spans="1:31" s="254" customFormat="1" ht="20.149999999999999" customHeight="1" x14ac:dyDescent="0.35">
      <c r="A16" s="251"/>
      <c r="B16" s="252" t="s">
        <v>905</v>
      </c>
      <c r="C16" s="253" t="s">
        <v>846</v>
      </c>
      <c r="D16" s="268"/>
      <c r="E16" s="255"/>
      <c r="F16" s="253"/>
      <c r="G16" s="253"/>
      <c r="H16" s="1116">
        <v>12975</v>
      </c>
      <c r="I16" s="280">
        <f>D14-H16</f>
        <v>898.34499999999935</v>
      </c>
      <c r="J16" s="257"/>
      <c r="K16" s="258"/>
      <c r="L16" s="259">
        <v>234.63800000000001</v>
      </c>
      <c r="M16" s="259">
        <f>396.581+1110.769</f>
        <v>1507.35</v>
      </c>
      <c r="N16" s="258">
        <v>1340.1590000000001</v>
      </c>
      <c r="O16" s="259">
        <v>1578.296</v>
      </c>
      <c r="P16" s="260">
        <v>1417.3520000000001</v>
      </c>
      <c r="Q16" s="258">
        <f>28.513*20</f>
        <v>570.26</v>
      </c>
      <c r="R16" s="259">
        <v>615.53099999999995</v>
      </c>
      <c r="S16" s="260">
        <v>1100</v>
      </c>
      <c r="T16" s="258">
        <v>1231.414</v>
      </c>
      <c r="U16" s="259"/>
      <c r="V16" s="260"/>
      <c r="W16" s="258"/>
      <c r="X16" s="259"/>
      <c r="Y16" s="260"/>
      <c r="Z16" s="258"/>
      <c r="AA16" s="259"/>
      <c r="AB16" s="260"/>
      <c r="AC16" s="258"/>
      <c r="AD16" s="259"/>
      <c r="AE16" s="260"/>
    </row>
    <row r="17" spans="1:31" ht="20.149999999999999" customHeight="1" x14ac:dyDescent="0.35">
      <c r="A17" s="246" t="s">
        <v>847</v>
      </c>
      <c r="B17" s="89" t="s">
        <v>848</v>
      </c>
      <c r="C17" s="3" t="s">
        <v>132</v>
      </c>
      <c r="D17" s="3">
        <v>10480</v>
      </c>
      <c r="E17" s="241">
        <v>45482</v>
      </c>
      <c r="F17" s="241">
        <v>45646</v>
      </c>
      <c r="G17" s="147">
        <f>SUM(K17:S17)</f>
        <v>10480</v>
      </c>
      <c r="H17" s="147"/>
      <c r="I17" s="147">
        <f>G17-H18</f>
        <v>580</v>
      </c>
      <c r="J17" s="247"/>
      <c r="K17" s="248"/>
      <c r="L17" s="249"/>
      <c r="M17" s="250"/>
      <c r="N17" s="248">
        <v>4192</v>
      </c>
      <c r="O17" s="249"/>
      <c r="P17" s="250"/>
      <c r="Q17" s="248">
        <v>3144</v>
      </c>
      <c r="R17" s="249"/>
      <c r="S17" s="250">
        <v>3144</v>
      </c>
      <c r="T17" s="248"/>
      <c r="U17" s="249"/>
      <c r="V17" s="250"/>
      <c r="W17" s="248"/>
      <c r="X17" s="249"/>
      <c r="Y17" s="250"/>
      <c r="Z17" s="248"/>
      <c r="AA17" s="249"/>
      <c r="AB17" s="250"/>
      <c r="AC17" s="248"/>
      <c r="AD17" s="249"/>
      <c r="AE17" s="250"/>
    </row>
    <row r="18" spans="1:31" s="254" customFormat="1" ht="20.149999999999999" customHeight="1" x14ac:dyDescent="0.35">
      <c r="A18" s="251"/>
      <c r="B18" s="252" t="s">
        <v>845</v>
      </c>
      <c r="C18" s="253"/>
      <c r="D18" s="256"/>
      <c r="E18" s="255"/>
      <c r="F18" s="255"/>
      <c r="G18" s="253"/>
      <c r="H18" s="278">
        <v>9900</v>
      </c>
      <c r="I18" s="279">
        <f>D17-H18</f>
        <v>580</v>
      </c>
      <c r="J18" s="257"/>
      <c r="K18" s="258"/>
      <c r="L18" s="259"/>
      <c r="M18" s="260"/>
      <c r="N18" s="258">
        <v>4192</v>
      </c>
      <c r="O18" s="259"/>
      <c r="P18" s="260"/>
      <c r="Q18" s="258"/>
      <c r="R18" s="259"/>
      <c r="S18" s="260"/>
      <c r="T18" s="258"/>
      <c r="U18" s="259"/>
      <c r="V18" s="260"/>
      <c r="W18" s="258"/>
      <c r="X18" s="259"/>
      <c r="Y18" s="260"/>
      <c r="Z18" s="258"/>
      <c r="AA18" s="259"/>
      <c r="AB18" s="260"/>
      <c r="AC18" s="258"/>
      <c r="AD18" s="259"/>
      <c r="AE18" s="260"/>
    </row>
    <row r="19" spans="1:31" ht="29" x14ac:dyDescent="0.35">
      <c r="A19" s="246" t="s">
        <v>849</v>
      </c>
      <c r="B19" s="77" t="s">
        <v>850</v>
      </c>
      <c r="C19" s="3" t="s">
        <v>837</v>
      </c>
      <c r="D19" s="3">
        <v>100</v>
      </c>
      <c r="E19" s="241">
        <v>45482</v>
      </c>
      <c r="F19" s="241">
        <v>45646</v>
      </c>
      <c r="G19" s="293">
        <f>SUM(K19:T19)</f>
        <v>1</v>
      </c>
      <c r="H19" s="147"/>
      <c r="I19" s="293">
        <f>G19-H20</f>
        <v>1</v>
      </c>
      <c r="J19" s="242"/>
      <c r="K19" s="243"/>
      <c r="L19" s="244"/>
      <c r="M19" s="245"/>
      <c r="N19" s="243">
        <v>0.4</v>
      </c>
      <c r="O19" s="244"/>
      <c r="P19" s="245"/>
      <c r="Q19" s="243">
        <v>0.3</v>
      </c>
      <c r="R19" s="244"/>
      <c r="S19" s="245">
        <v>0.3</v>
      </c>
      <c r="T19" s="243"/>
      <c r="U19" s="244"/>
      <c r="V19" s="245"/>
      <c r="W19" s="243"/>
      <c r="X19" s="244"/>
      <c r="Y19" s="245"/>
      <c r="Z19" s="243"/>
      <c r="AA19" s="244"/>
      <c r="AB19" s="245"/>
      <c r="AC19" s="243"/>
      <c r="AD19" s="244"/>
      <c r="AE19" s="245"/>
    </row>
    <row r="20" spans="1:31" s="254" customFormat="1" ht="25" customHeight="1" x14ac:dyDescent="0.35">
      <c r="A20" s="251"/>
      <c r="B20" s="252" t="s">
        <v>845</v>
      </c>
      <c r="C20" s="253"/>
      <c r="D20" s="256"/>
      <c r="E20" s="255"/>
      <c r="F20" s="255"/>
      <c r="G20" s="253"/>
      <c r="H20" s="278">
        <f>SUM(J20:AE20)</f>
        <v>0</v>
      </c>
      <c r="I20" s="279">
        <f>D19-H20</f>
        <v>100</v>
      </c>
      <c r="J20" s="261"/>
      <c r="K20" s="262"/>
      <c r="L20" s="263"/>
      <c r="M20" s="264"/>
      <c r="N20" s="262"/>
      <c r="O20" s="263"/>
      <c r="P20" s="264"/>
      <c r="Q20" s="262"/>
      <c r="R20" s="263"/>
      <c r="S20" s="264"/>
      <c r="T20" s="262"/>
      <c r="U20" s="263"/>
      <c r="V20" s="264"/>
      <c r="W20" s="262"/>
      <c r="X20" s="263"/>
      <c r="Y20" s="264"/>
      <c r="Z20" s="262"/>
      <c r="AA20" s="263"/>
      <c r="AB20" s="264"/>
      <c r="AC20" s="262"/>
      <c r="AD20" s="263"/>
      <c r="AE20" s="264"/>
    </row>
    <row r="21" spans="1:31" ht="20.149999999999999" customHeight="1" x14ac:dyDescent="0.35">
      <c r="A21" s="246" t="s">
        <v>851</v>
      </c>
      <c r="B21" s="89" t="s">
        <v>852</v>
      </c>
      <c r="C21" s="3" t="s">
        <v>339</v>
      </c>
      <c r="D21" s="3">
        <v>4095</v>
      </c>
      <c r="E21" s="241">
        <v>45422</v>
      </c>
      <c r="F21" s="241">
        <v>45738</v>
      </c>
      <c r="G21" s="147">
        <f>SUM(K21:V21)</f>
        <v>4095</v>
      </c>
      <c r="H21" s="147"/>
      <c r="I21" s="637">
        <f>G21-H22</f>
        <v>1.4999999999872671E-2</v>
      </c>
      <c r="J21" s="247"/>
      <c r="K21" s="248"/>
      <c r="L21" s="249">
        <v>200</v>
      </c>
      <c r="M21" s="250">
        <v>500</v>
      </c>
      <c r="N21" s="248">
        <v>400</v>
      </c>
      <c r="O21" s="249">
        <v>300</v>
      </c>
      <c r="P21" s="250">
        <v>400</v>
      </c>
      <c r="Q21" s="248">
        <v>300</v>
      </c>
      <c r="R21" s="249">
        <v>300</v>
      </c>
      <c r="S21" s="250">
        <v>400</v>
      </c>
      <c r="T21" s="248">
        <v>400</v>
      </c>
      <c r="U21" s="249">
        <v>400</v>
      </c>
      <c r="V21" s="250">
        <v>495</v>
      </c>
      <c r="W21" s="248"/>
      <c r="X21" s="249"/>
      <c r="Y21" s="250"/>
      <c r="Z21" s="248"/>
      <c r="AA21" s="249"/>
      <c r="AB21" s="250"/>
      <c r="AC21" s="248"/>
      <c r="AD21" s="249"/>
      <c r="AE21" s="250"/>
    </row>
    <row r="22" spans="1:31" s="254" customFormat="1" ht="20.149999999999999" customHeight="1" x14ac:dyDescent="0.35">
      <c r="A22" s="251"/>
      <c r="B22" s="252" t="s">
        <v>845</v>
      </c>
      <c r="C22" s="253"/>
      <c r="D22" s="256"/>
      <c r="E22" s="255"/>
      <c r="F22" s="255"/>
      <c r="G22" s="253"/>
      <c r="H22" s="1115">
        <v>4094.9850000000001</v>
      </c>
      <c r="I22" s="280">
        <f>D21-H22</f>
        <v>1.4999999999872671E-2</v>
      </c>
      <c r="J22" s="257"/>
      <c r="K22" s="258"/>
      <c r="L22" s="259">
        <v>264</v>
      </c>
      <c r="M22" s="260">
        <v>59.8</v>
      </c>
      <c r="N22" s="258">
        <v>524.23900000000003</v>
      </c>
      <c r="O22" s="259">
        <v>99.986999999999995</v>
      </c>
      <c r="P22" s="260">
        <v>249.458</v>
      </c>
      <c r="Q22" s="258">
        <f>200+299.972</f>
        <v>499.97199999999998</v>
      </c>
      <c r="R22" s="260">
        <v>249.898</v>
      </c>
      <c r="S22" s="258">
        <f>249.898+249.963</f>
        <v>499.86099999999999</v>
      </c>
      <c r="T22" s="259">
        <v>474.98700000000002</v>
      </c>
      <c r="U22" s="259">
        <v>1025.1679999999999</v>
      </c>
      <c r="V22" s="260"/>
      <c r="W22" s="258"/>
      <c r="X22" s="259"/>
      <c r="Y22" s="260"/>
      <c r="Z22" s="258"/>
      <c r="AA22" s="259"/>
      <c r="AB22" s="260"/>
      <c r="AC22" s="258"/>
      <c r="AD22" s="259"/>
      <c r="AE22" s="260"/>
    </row>
    <row r="23" spans="1:31" ht="20.149999999999999" customHeight="1" x14ac:dyDescent="0.35">
      <c r="A23" s="246" t="s">
        <v>853</v>
      </c>
      <c r="B23" s="89" t="s">
        <v>854</v>
      </c>
      <c r="C23" s="3" t="s">
        <v>837</v>
      </c>
      <c r="D23" s="281">
        <v>1</v>
      </c>
      <c r="E23" s="241">
        <v>45485</v>
      </c>
      <c r="F23" s="241">
        <v>45651</v>
      </c>
      <c r="G23" s="293">
        <f>SUM(K23:S23)</f>
        <v>1</v>
      </c>
      <c r="H23" s="147"/>
      <c r="I23" s="293">
        <f>G23-H24</f>
        <v>0</v>
      </c>
      <c r="J23" s="242"/>
      <c r="K23" s="243"/>
      <c r="L23" s="244"/>
      <c r="M23" s="245"/>
      <c r="N23" s="243">
        <v>0.4</v>
      </c>
      <c r="O23" s="244"/>
      <c r="P23" s="245"/>
      <c r="Q23" s="243">
        <v>0.3</v>
      </c>
      <c r="R23" s="244"/>
      <c r="S23" s="245">
        <v>0.3</v>
      </c>
      <c r="T23" s="243"/>
      <c r="U23" s="244"/>
      <c r="V23" s="245"/>
      <c r="W23" s="243"/>
      <c r="X23" s="244"/>
      <c r="Y23" s="245"/>
      <c r="Z23" s="243"/>
      <c r="AA23" s="244"/>
      <c r="AB23" s="245"/>
      <c r="AC23" s="243"/>
      <c r="AD23" s="244"/>
      <c r="AE23" s="245"/>
    </row>
    <row r="24" spans="1:31" s="254" customFormat="1" ht="20.149999999999999" customHeight="1" x14ac:dyDescent="0.35">
      <c r="A24" s="251"/>
      <c r="B24" s="252" t="s">
        <v>845</v>
      </c>
      <c r="C24" s="253"/>
      <c r="D24" s="256"/>
      <c r="E24" s="255"/>
      <c r="F24" s="255"/>
      <c r="G24" s="253"/>
      <c r="H24" s="265">
        <f>SUM(J24:AE24)</f>
        <v>1</v>
      </c>
      <c r="I24" s="282">
        <f>D23-H24</f>
        <v>0</v>
      </c>
      <c r="J24" s="261"/>
      <c r="K24" s="262"/>
      <c r="L24" s="263"/>
      <c r="M24" s="264"/>
      <c r="N24" s="262"/>
      <c r="O24" s="243">
        <v>0.4</v>
      </c>
      <c r="P24" s="264"/>
      <c r="Q24" s="262"/>
      <c r="R24" s="245">
        <v>0.3</v>
      </c>
      <c r="S24" s="245"/>
      <c r="T24" s="245">
        <v>0.3</v>
      </c>
      <c r="U24" s="263"/>
      <c r="V24" s="264"/>
      <c r="W24" s="262"/>
      <c r="X24" s="263"/>
      <c r="Y24" s="264"/>
      <c r="Z24" s="262"/>
      <c r="AA24" s="263"/>
      <c r="AB24" s="264"/>
      <c r="AC24" s="262"/>
      <c r="AD24" s="263"/>
      <c r="AE24" s="264"/>
    </row>
    <row r="25" spans="1:31" ht="25" customHeight="1" x14ac:dyDescent="0.35">
      <c r="A25" s="246" t="s">
        <v>140</v>
      </c>
      <c r="B25" s="77" t="s">
        <v>855</v>
      </c>
      <c r="C25" s="3" t="s">
        <v>837</v>
      </c>
      <c r="D25" s="281">
        <v>1</v>
      </c>
      <c r="E25" s="241">
        <v>45470</v>
      </c>
      <c r="F25" s="241">
        <v>45651</v>
      </c>
      <c r="G25" s="293">
        <f>SUM(K25:T25)</f>
        <v>1</v>
      </c>
      <c r="H25" s="147"/>
      <c r="I25" s="695">
        <f>G25-H26</f>
        <v>0</v>
      </c>
      <c r="J25" s="242"/>
      <c r="K25" s="243"/>
      <c r="L25" s="244"/>
      <c r="M25" s="245">
        <v>0.4</v>
      </c>
      <c r="N25" s="243"/>
      <c r="O25" s="244"/>
      <c r="P25" s="245">
        <v>0.4</v>
      </c>
      <c r="Q25" s="243"/>
      <c r="R25" s="244"/>
      <c r="S25" s="245">
        <v>0.2</v>
      </c>
      <c r="T25" s="243"/>
      <c r="U25" s="244"/>
      <c r="V25" s="245"/>
      <c r="W25" s="243"/>
      <c r="X25" s="244"/>
      <c r="Y25" s="245"/>
      <c r="Z25" s="243"/>
      <c r="AA25" s="244"/>
      <c r="AB25" s="245"/>
      <c r="AC25" s="243"/>
      <c r="AD25" s="244"/>
      <c r="AE25" s="245"/>
    </row>
    <row r="26" spans="1:31" s="254" customFormat="1" ht="25" customHeight="1" x14ac:dyDescent="0.35">
      <c r="A26" s="251"/>
      <c r="B26" s="252" t="s">
        <v>845</v>
      </c>
      <c r="C26" s="253"/>
      <c r="D26" s="265"/>
      <c r="E26" s="255"/>
      <c r="F26" s="255"/>
      <c r="G26" s="253"/>
      <c r="H26" s="265">
        <f>SUM(J26:AE26)</f>
        <v>1</v>
      </c>
      <c r="I26" s="282">
        <f>D25-H26</f>
        <v>0</v>
      </c>
      <c r="J26" s="261"/>
      <c r="K26" s="262"/>
      <c r="L26" s="263"/>
      <c r="M26" s="264"/>
      <c r="N26" s="262">
        <v>0.4</v>
      </c>
      <c r="O26" s="262">
        <v>0.4</v>
      </c>
      <c r="P26" s="264"/>
      <c r="Q26" s="262"/>
      <c r="R26" s="263"/>
      <c r="S26" s="264"/>
      <c r="T26" s="262">
        <v>0.2</v>
      </c>
      <c r="U26" s="263"/>
      <c r="V26" s="264"/>
      <c r="W26" s="262"/>
      <c r="X26" s="263"/>
      <c r="Y26" s="264"/>
      <c r="Z26" s="262"/>
      <c r="AA26" s="263"/>
      <c r="AB26" s="264"/>
      <c r="AC26" s="262"/>
      <c r="AD26" s="263"/>
      <c r="AE26" s="264"/>
    </row>
    <row r="27" spans="1:31" ht="20.149999999999999" customHeight="1" x14ac:dyDescent="0.35">
      <c r="A27" s="246" t="s">
        <v>1090</v>
      </c>
      <c r="B27" s="77" t="s">
        <v>1091</v>
      </c>
      <c r="C27" s="3" t="s">
        <v>837</v>
      </c>
      <c r="D27" s="281">
        <v>1</v>
      </c>
      <c r="E27" s="241">
        <v>45544</v>
      </c>
      <c r="F27" s="241">
        <v>45651</v>
      </c>
      <c r="G27" s="591">
        <f>SUM(K27:S27)</f>
        <v>1</v>
      </c>
      <c r="H27" s="147"/>
      <c r="I27" s="293">
        <f>G27-H28</f>
        <v>1</v>
      </c>
      <c r="J27" s="242"/>
      <c r="K27" s="243"/>
      <c r="L27" s="244"/>
      <c r="M27" s="245"/>
      <c r="N27" s="243"/>
      <c r="O27" s="244"/>
      <c r="P27" s="245">
        <v>0.7</v>
      </c>
      <c r="Q27" s="243"/>
      <c r="R27" s="244"/>
      <c r="S27" s="245">
        <v>0.3</v>
      </c>
      <c r="T27" s="243"/>
      <c r="U27" s="244"/>
      <c r="V27" s="245"/>
      <c r="W27" s="243"/>
      <c r="X27" s="244"/>
      <c r="Y27" s="245"/>
      <c r="Z27" s="243"/>
      <c r="AA27" s="244"/>
      <c r="AB27" s="245"/>
      <c r="AC27" s="243"/>
      <c r="AD27" s="244"/>
      <c r="AE27" s="245"/>
    </row>
    <row r="28" spans="1:31" s="254" customFormat="1" ht="20.149999999999999" customHeight="1" x14ac:dyDescent="0.35">
      <c r="A28" s="251"/>
      <c r="B28" s="252" t="s">
        <v>845</v>
      </c>
      <c r="C28" s="253"/>
      <c r="D28" s="265"/>
      <c r="E28" s="255"/>
      <c r="F28" s="255"/>
      <c r="G28" s="253"/>
      <c r="H28" s="265">
        <f>SUM(J28:AE28)</f>
        <v>0</v>
      </c>
      <c r="I28" s="282">
        <f>D27-H28</f>
        <v>1</v>
      </c>
      <c r="J28" s="261"/>
      <c r="K28" s="262"/>
      <c r="L28" s="263"/>
      <c r="M28" s="264"/>
      <c r="N28" s="262"/>
      <c r="O28" s="263"/>
      <c r="P28" s="264"/>
      <c r="Q28" s="262"/>
      <c r="R28" s="263"/>
      <c r="S28" s="264"/>
      <c r="T28" s="262"/>
      <c r="U28" s="263"/>
      <c r="V28" s="264"/>
      <c r="W28" s="262"/>
      <c r="X28" s="263"/>
      <c r="Y28" s="264"/>
      <c r="Z28" s="262"/>
      <c r="AA28" s="263"/>
      <c r="AB28" s="264"/>
      <c r="AC28" s="262"/>
      <c r="AD28" s="263"/>
      <c r="AE28" s="264"/>
    </row>
    <row r="29" spans="1:31" ht="20.149999999999999" customHeight="1" x14ac:dyDescent="0.35">
      <c r="A29" s="246" t="s">
        <v>856</v>
      </c>
      <c r="B29" s="89" t="s">
        <v>857</v>
      </c>
      <c r="C29" s="3" t="s">
        <v>837</v>
      </c>
      <c r="D29" s="281">
        <v>1</v>
      </c>
      <c r="E29" s="241">
        <v>45658</v>
      </c>
      <c r="F29" s="241">
        <v>45688</v>
      </c>
      <c r="G29" s="591">
        <f>SUM(K29:Q29)</f>
        <v>0</v>
      </c>
      <c r="H29" s="147"/>
      <c r="I29" s="147">
        <f>G29-H30</f>
        <v>0</v>
      </c>
      <c r="J29" s="242"/>
      <c r="K29" s="243"/>
      <c r="L29" s="244"/>
      <c r="M29" s="245"/>
      <c r="N29" s="243"/>
      <c r="O29" s="244"/>
      <c r="P29" s="245"/>
      <c r="Q29" s="243"/>
      <c r="R29" s="244"/>
      <c r="S29" s="245"/>
      <c r="T29" s="243">
        <v>1</v>
      </c>
      <c r="U29" s="244"/>
      <c r="V29" s="245"/>
      <c r="W29" s="243"/>
      <c r="X29" s="244"/>
      <c r="Y29" s="245"/>
      <c r="Z29" s="243"/>
      <c r="AA29" s="244"/>
      <c r="AB29" s="245"/>
      <c r="AC29" s="243"/>
      <c r="AD29" s="244"/>
      <c r="AE29" s="245"/>
    </row>
    <row r="30" spans="1:31" s="254" customFormat="1" ht="20.149999999999999" customHeight="1" x14ac:dyDescent="0.35">
      <c r="A30" s="251"/>
      <c r="B30" s="252" t="s">
        <v>845</v>
      </c>
      <c r="C30" s="253"/>
      <c r="D30" s="265"/>
      <c r="E30" s="255"/>
      <c r="F30" s="255"/>
      <c r="G30" s="253"/>
      <c r="H30" s="265">
        <f>SUM(J30:AE30)</f>
        <v>0</v>
      </c>
      <c r="I30" s="282">
        <f>D29-H30</f>
        <v>1</v>
      </c>
      <c r="J30" s="261"/>
      <c r="K30" s="262"/>
      <c r="L30" s="263"/>
      <c r="M30" s="264"/>
      <c r="N30" s="262"/>
      <c r="O30" s="263"/>
      <c r="P30" s="264"/>
      <c r="Q30" s="262"/>
      <c r="R30" s="263"/>
      <c r="S30" s="264"/>
      <c r="T30" s="262"/>
      <c r="U30" s="263"/>
      <c r="V30" s="264"/>
      <c r="W30" s="262"/>
      <c r="X30" s="263"/>
      <c r="Y30" s="264"/>
      <c r="Z30" s="262"/>
      <c r="AA30" s="263"/>
      <c r="AB30" s="264"/>
      <c r="AC30" s="262"/>
      <c r="AD30" s="263"/>
      <c r="AE30" s="264"/>
    </row>
    <row r="31" spans="1:31" x14ac:dyDescent="0.35">
      <c r="A31" s="235"/>
      <c r="B31" s="236" t="s">
        <v>858</v>
      </c>
      <c r="C31" s="235"/>
      <c r="D31" s="235"/>
      <c r="E31" s="235"/>
      <c r="F31" s="235"/>
      <c r="G31" s="277"/>
      <c r="H31" s="277"/>
      <c r="I31" s="277"/>
      <c r="J31" s="237"/>
      <c r="K31" s="238"/>
      <c r="L31" s="239"/>
      <c r="M31" s="240"/>
      <c r="N31" s="238"/>
      <c r="O31" s="239"/>
      <c r="P31" s="240"/>
      <c r="Q31" s="238"/>
      <c r="R31" s="239"/>
      <c r="S31" s="240"/>
      <c r="T31" s="238"/>
      <c r="U31" s="239"/>
      <c r="V31" s="240"/>
      <c r="W31" s="238"/>
      <c r="X31" s="239"/>
      <c r="Y31" s="240"/>
      <c r="Z31" s="238"/>
      <c r="AA31" s="239"/>
      <c r="AB31" s="240"/>
      <c r="AC31" s="238"/>
      <c r="AD31" s="239"/>
      <c r="AE31" s="240"/>
    </row>
    <row r="32" spans="1:31" ht="30.75" customHeight="1" x14ac:dyDescent="0.35">
      <c r="A32" s="3">
        <v>1</v>
      </c>
      <c r="B32" s="77" t="s">
        <v>859</v>
      </c>
      <c r="C32" s="3" t="s">
        <v>837</v>
      </c>
      <c r="D32" s="3">
        <v>100</v>
      </c>
      <c r="E32" s="241">
        <v>45371</v>
      </c>
      <c r="F32" s="241">
        <v>45411</v>
      </c>
      <c r="G32" s="147"/>
      <c r="H32" s="147"/>
      <c r="I32" s="147"/>
      <c r="J32" s="242"/>
      <c r="K32" s="243"/>
      <c r="L32" s="244"/>
      <c r="M32" s="245"/>
      <c r="N32" s="243"/>
      <c r="O32" s="244"/>
      <c r="P32" s="245"/>
      <c r="Q32" s="243"/>
      <c r="R32" s="244"/>
      <c r="S32" s="245"/>
      <c r="T32" s="243"/>
      <c r="U32" s="244"/>
      <c r="V32" s="245"/>
      <c r="W32" s="243"/>
      <c r="X32" s="244"/>
      <c r="Y32" s="245"/>
      <c r="Z32" s="243"/>
      <c r="AA32" s="244"/>
      <c r="AB32" s="245"/>
      <c r="AC32" s="243"/>
      <c r="AD32" s="244"/>
      <c r="AE32" s="245"/>
    </row>
    <row r="33" spans="1:31" ht="25" customHeight="1" x14ac:dyDescent="0.35">
      <c r="A33" s="3">
        <f t="shared" ref="A33" si="2">A32+1</f>
        <v>2</v>
      </c>
      <c r="B33" s="89" t="s">
        <v>860</v>
      </c>
      <c r="C33" s="3" t="s">
        <v>339</v>
      </c>
      <c r="D33" s="3">
        <v>112</v>
      </c>
      <c r="E33" s="241">
        <v>45384</v>
      </c>
      <c r="F33" s="241">
        <v>45402</v>
      </c>
      <c r="G33" s="147"/>
      <c r="H33" s="147"/>
      <c r="I33" s="147"/>
      <c r="J33" s="247"/>
      <c r="K33" s="248">
        <v>112</v>
      </c>
      <c r="L33" s="249"/>
      <c r="M33" s="250"/>
      <c r="N33" s="248"/>
      <c r="O33" s="249"/>
      <c r="P33" s="250"/>
      <c r="Q33" s="248"/>
      <c r="R33" s="249"/>
      <c r="S33" s="250"/>
      <c r="T33" s="248"/>
      <c r="U33" s="249"/>
      <c r="V33" s="250"/>
      <c r="W33" s="248"/>
      <c r="X33" s="249"/>
      <c r="Y33" s="250"/>
      <c r="Z33" s="248"/>
      <c r="AA33" s="249"/>
      <c r="AB33" s="250"/>
      <c r="AC33" s="248"/>
      <c r="AD33" s="249"/>
      <c r="AE33" s="250"/>
    </row>
    <row r="34" spans="1:31" s="274" customFormat="1" ht="20.149999999999999" customHeight="1" x14ac:dyDescent="0.35">
      <c r="A34" s="266"/>
      <c r="B34" s="267" t="s">
        <v>845</v>
      </c>
      <c r="C34" s="268"/>
      <c r="D34" s="256">
        <f>SUM(J34:AE34)</f>
        <v>115</v>
      </c>
      <c r="E34" s="268"/>
      <c r="F34" s="268"/>
      <c r="G34" s="278"/>
      <c r="H34" s="256">
        <f>SUM(J34:AE34)</f>
        <v>115</v>
      </c>
      <c r="I34" s="269"/>
      <c r="J34" s="270"/>
      <c r="K34" s="271"/>
      <c r="L34" s="272">
        <v>115</v>
      </c>
      <c r="M34" s="273"/>
      <c r="N34" s="271"/>
      <c r="O34" s="272"/>
      <c r="P34" s="273"/>
      <c r="Q34" s="271"/>
      <c r="R34" s="272"/>
      <c r="S34" s="273"/>
      <c r="T34" s="271"/>
      <c r="U34" s="272"/>
      <c r="V34" s="273"/>
      <c r="W34" s="271"/>
      <c r="X34" s="272"/>
      <c r="Y34" s="273"/>
      <c r="Z34" s="271"/>
      <c r="AA34" s="272"/>
      <c r="AB34" s="273"/>
      <c r="AC34" s="271"/>
      <c r="AD34" s="272"/>
      <c r="AE34" s="273"/>
    </row>
    <row r="35" spans="1:31" ht="25" customHeight="1" x14ac:dyDescent="0.35">
      <c r="A35" s="3">
        <f>A33+1</f>
        <v>3</v>
      </c>
      <c r="B35" s="89" t="s">
        <v>861</v>
      </c>
      <c r="C35" s="3" t="s">
        <v>339</v>
      </c>
      <c r="D35" s="3">
        <v>112</v>
      </c>
      <c r="E35" s="241">
        <v>45404</v>
      </c>
      <c r="F35" s="241">
        <v>45532</v>
      </c>
      <c r="G35" s="147">
        <f>SUM(K35:Q35)</f>
        <v>112</v>
      </c>
      <c r="H35" s="147"/>
      <c r="I35" s="147">
        <f>G35-H36</f>
        <v>-3</v>
      </c>
      <c r="J35" s="247"/>
      <c r="K35" s="248">
        <v>10</v>
      </c>
      <c r="L35" s="249">
        <v>22</v>
      </c>
      <c r="M35" s="250">
        <v>34</v>
      </c>
      <c r="N35" s="248">
        <v>34</v>
      </c>
      <c r="O35" s="249">
        <v>12</v>
      </c>
      <c r="P35" s="250"/>
      <c r="Q35" s="248"/>
      <c r="R35" s="249"/>
      <c r="S35" s="250"/>
      <c r="T35" s="248"/>
      <c r="U35" s="249"/>
      <c r="V35" s="250"/>
      <c r="W35" s="248"/>
      <c r="X35" s="249"/>
      <c r="Y35" s="250"/>
      <c r="Z35" s="248"/>
      <c r="AA35" s="249"/>
      <c r="AB35" s="250"/>
      <c r="AC35" s="248"/>
      <c r="AD35" s="249"/>
      <c r="AE35" s="250"/>
    </row>
    <row r="36" spans="1:31" s="274" customFormat="1" ht="20.149999999999999" customHeight="1" x14ac:dyDescent="0.35">
      <c r="A36" s="266"/>
      <c r="B36" s="267" t="s">
        <v>845</v>
      </c>
      <c r="C36" s="268"/>
      <c r="D36" s="256">
        <f>SUM(J36:AE36)</f>
        <v>115</v>
      </c>
      <c r="E36" s="268"/>
      <c r="F36" s="268"/>
      <c r="G36" s="278"/>
      <c r="H36" s="1000">
        <f>SUM(J36:AE36)</f>
        <v>115</v>
      </c>
      <c r="I36" s="269"/>
      <c r="J36" s="270"/>
      <c r="K36" s="271"/>
      <c r="L36" s="275">
        <v>32.706000000000003</v>
      </c>
      <c r="M36" s="276">
        <v>31.917999999999999</v>
      </c>
      <c r="N36" s="271"/>
      <c r="O36" s="272">
        <v>50.376000000000005</v>
      </c>
      <c r="P36" s="273"/>
      <c r="Q36" s="271"/>
      <c r="R36" s="272"/>
      <c r="S36" s="273"/>
      <c r="T36" s="271"/>
      <c r="U36" s="272"/>
      <c r="V36" s="273"/>
      <c r="W36" s="271"/>
      <c r="X36" s="272"/>
      <c r="Y36" s="273"/>
      <c r="Z36" s="271"/>
      <c r="AA36" s="272"/>
      <c r="AB36" s="273"/>
      <c r="AC36" s="271"/>
      <c r="AD36" s="272"/>
      <c r="AE36" s="273"/>
    </row>
    <row r="37" spans="1:31" ht="25" customHeight="1" x14ac:dyDescent="0.35">
      <c r="A37" s="3">
        <f>A35+1</f>
        <v>4</v>
      </c>
      <c r="B37" s="89" t="s">
        <v>862</v>
      </c>
      <c r="C37" s="3" t="s">
        <v>339</v>
      </c>
      <c r="D37" s="3">
        <v>112</v>
      </c>
      <c r="E37" s="241">
        <v>45409</v>
      </c>
      <c r="F37" s="241">
        <v>45592</v>
      </c>
      <c r="G37" s="637">
        <f>SUM(K37:Q37)</f>
        <v>112</v>
      </c>
      <c r="H37" s="147"/>
      <c r="I37" s="147">
        <f>G37-H38</f>
        <v>-2.97199999999998</v>
      </c>
      <c r="J37" s="247"/>
      <c r="K37" s="588">
        <v>5</v>
      </c>
      <c r="L37" s="589">
        <v>12</v>
      </c>
      <c r="M37" s="590">
        <v>20</v>
      </c>
      <c r="N37" s="588">
        <v>20</v>
      </c>
      <c r="O37" s="589">
        <v>20</v>
      </c>
      <c r="P37" s="590">
        <v>20</v>
      </c>
      <c r="Q37" s="588">
        <v>15</v>
      </c>
      <c r="R37" s="249"/>
      <c r="S37" s="250"/>
      <c r="T37" s="248"/>
      <c r="U37" s="249"/>
      <c r="V37" s="250"/>
      <c r="W37" s="248"/>
      <c r="X37" s="249"/>
      <c r="Y37" s="250"/>
      <c r="Z37" s="248"/>
      <c r="AA37" s="249"/>
      <c r="AB37" s="250"/>
      <c r="AC37" s="248"/>
      <c r="AD37" s="249"/>
      <c r="AE37" s="250"/>
    </row>
    <row r="38" spans="1:31" s="274" customFormat="1" ht="20.149999999999999" customHeight="1" x14ac:dyDescent="0.35">
      <c r="A38" s="266"/>
      <c r="B38" s="267" t="s">
        <v>845</v>
      </c>
      <c r="C38" s="268"/>
      <c r="D38" s="256">
        <f>SUM(J38:AE38)</f>
        <v>114.97199999999998</v>
      </c>
      <c r="E38" s="268"/>
      <c r="F38" s="268"/>
      <c r="G38" s="278"/>
      <c r="H38" s="999">
        <f>SUM(J38:AE38)</f>
        <v>114.97199999999998</v>
      </c>
      <c r="I38" s="269"/>
      <c r="J38" s="270"/>
      <c r="K38" s="271"/>
      <c r="L38" s="275">
        <v>5.9690000000000003</v>
      </c>
      <c r="M38" s="276">
        <v>9.9410000000000007</v>
      </c>
      <c r="N38" s="271">
        <v>33.643000000000001</v>
      </c>
      <c r="O38" s="272">
        <v>29.495999999999999</v>
      </c>
      <c r="P38" s="273">
        <v>5.08</v>
      </c>
      <c r="Q38" s="271">
        <v>7.984</v>
      </c>
      <c r="R38" s="272">
        <v>15.688000000000001</v>
      </c>
      <c r="S38" s="273">
        <f>2.21+0.048</f>
        <v>2.258</v>
      </c>
      <c r="T38" s="271">
        <f>0.226+4.687</f>
        <v>4.9130000000000003</v>
      </c>
      <c r="U38" s="272"/>
      <c r="V38" s="273"/>
      <c r="W38" s="271"/>
      <c r="X38" s="272"/>
      <c r="Y38" s="273"/>
      <c r="Z38" s="271"/>
      <c r="AA38" s="272"/>
      <c r="AB38" s="273"/>
      <c r="AC38" s="271"/>
      <c r="AD38" s="272"/>
      <c r="AE38" s="273"/>
    </row>
    <row r="39" spans="1:31" ht="25" customHeight="1" x14ac:dyDescent="0.35">
      <c r="A39" s="3">
        <f>A37+1</f>
        <v>5</v>
      </c>
      <c r="B39" s="89" t="s">
        <v>863</v>
      </c>
      <c r="C39" s="3" t="s">
        <v>837</v>
      </c>
      <c r="D39" s="3">
        <v>100</v>
      </c>
      <c r="E39" s="241">
        <v>45444</v>
      </c>
      <c r="F39" s="241">
        <v>45473</v>
      </c>
      <c r="G39" s="293">
        <f>SUM(K39:N39)</f>
        <v>1</v>
      </c>
      <c r="H39" s="147"/>
      <c r="I39" s="293">
        <f>G39-H40</f>
        <v>0</v>
      </c>
      <c r="J39" s="242"/>
      <c r="K39" s="243"/>
      <c r="L39" s="244"/>
      <c r="M39" s="245">
        <v>1</v>
      </c>
      <c r="N39" s="243"/>
      <c r="O39" s="244"/>
      <c r="P39" s="245"/>
      <c r="Q39" s="243"/>
      <c r="R39" s="244"/>
      <c r="S39" s="245"/>
      <c r="T39" s="243"/>
      <c r="U39" s="244"/>
      <c r="V39" s="245"/>
      <c r="W39" s="243"/>
      <c r="X39" s="244"/>
      <c r="Y39" s="245"/>
      <c r="Z39" s="243"/>
      <c r="AA39" s="244"/>
      <c r="AB39" s="245"/>
      <c r="AC39" s="243"/>
      <c r="AD39" s="244"/>
      <c r="AE39" s="245"/>
    </row>
    <row r="40" spans="1:31" s="274" customFormat="1" ht="20.149999999999999" customHeight="1" x14ac:dyDescent="0.35">
      <c r="A40" s="266"/>
      <c r="B40" s="267" t="s">
        <v>845</v>
      </c>
      <c r="C40" s="268"/>
      <c r="D40" s="265">
        <f>SUM(J40:AE40)</f>
        <v>1</v>
      </c>
      <c r="E40" s="268"/>
      <c r="F40" s="268"/>
      <c r="G40" s="278"/>
      <c r="H40" s="1001">
        <f>SUM(J40:AE40)</f>
        <v>1</v>
      </c>
      <c r="I40" s="269"/>
      <c r="J40" s="270"/>
      <c r="K40" s="271"/>
      <c r="L40" s="272"/>
      <c r="M40" s="264">
        <v>1</v>
      </c>
      <c r="N40" s="271"/>
      <c r="O40" s="272"/>
      <c r="P40" s="273"/>
      <c r="Q40" s="271"/>
      <c r="R40" s="272"/>
      <c r="S40" s="273"/>
      <c r="T40" s="271"/>
      <c r="U40" s="272"/>
      <c r="V40" s="273"/>
      <c r="W40" s="271"/>
      <c r="X40" s="272"/>
      <c r="Y40" s="273"/>
      <c r="Z40" s="271"/>
      <c r="AA40" s="272"/>
      <c r="AB40" s="273"/>
      <c r="AC40" s="271"/>
      <c r="AD40" s="272"/>
      <c r="AE40" s="273"/>
    </row>
    <row r="41" spans="1:31" ht="25" customHeight="1" x14ac:dyDescent="0.35">
      <c r="A41" s="3">
        <f>A39+1</f>
        <v>6</v>
      </c>
      <c r="B41" s="89" t="s">
        <v>104</v>
      </c>
      <c r="C41" s="3" t="s">
        <v>132</v>
      </c>
      <c r="D41" s="3">
        <v>287</v>
      </c>
      <c r="E41" s="241">
        <v>45431</v>
      </c>
      <c r="F41" s="241">
        <v>45860</v>
      </c>
      <c r="G41" s="147">
        <f>SUM(K41:Z41)</f>
        <v>287</v>
      </c>
      <c r="H41" s="1002"/>
      <c r="I41" s="638">
        <f>G41-H42</f>
        <v>-26</v>
      </c>
      <c r="J41" s="247"/>
      <c r="K41" s="248"/>
      <c r="L41" s="249">
        <v>6</v>
      </c>
      <c r="M41" s="250">
        <v>18</v>
      </c>
      <c r="N41" s="248">
        <v>18</v>
      </c>
      <c r="O41" s="249">
        <v>20</v>
      </c>
      <c r="P41" s="250">
        <v>22</v>
      </c>
      <c r="Q41" s="248">
        <v>22</v>
      </c>
      <c r="R41" s="249">
        <v>25</v>
      </c>
      <c r="S41" s="250">
        <v>25</v>
      </c>
      <c r="T41" s="248">
        <v>30</v>
      </c>
      <c r="U41" s="249">
        <v>30</v>
      </c>
      <c r="V41" s="250">
        <v>25</v>
      </c>
      <c r="W41" s="248">
        <v>15</v>
      </c>
      <c r="X41" s="249">
        <v>15</v>
      </c>
      <c r="Y41" s="250">
        <v>10</v>
      </c>
      <c r="Z41" s="248">
        <v>6</v>
      </c>
      <c r="AA41" s="249"/>
      <c r="AB41" s="250"/>
      <c r="AC41" s="248"/>
      <c r="AD41" s="249"/>
      <c r="AE41" s="250"/>
    </row>
    <row r="42" spans="1:31" s="274" customFormat="1" ht="20.149999999999999" customHeight="1" x14ac:dyDescent="0.35">
      <c r="A42" s="266"/>
      <c r="B42" s="267" t="s">
        <v>845</v>
      </c>
      <c r="C42" s="268"/>
      <c r="D42" s="256">
        <f>SUM(J42:AE42)</f>
        <v>313</v>
      </c>
      <c r="E42" s="268"/>
      <c r="F42" s="268"/>
      <c r="G42" s="278"/>
      <c r="H42" s="1108">
        <f>SUM(J42:AE42)</f>
        <v>313</v>
      </c>
      <c r="I42" s="269"/>
      <c r="J42" s="270"/>
      <c r="K42" s="271"/>
      <c r="L42" s="272">
        <v>0</v>
      </c>
      <c r="M42" s="645">
        <v>14</v>
      </c>
      <c r="N42" s="646">
        <v>20</v>
      </c>
      <c r="O42" s="647">
        <v>23</v>
      </c>
      <c r="P42" s="645">
        <v>40</v>
      </c>
      <c r="Q42" s="646">
        <v>36</v>
      </c>
      <c r="R42" s="647">
        <v>24</v>
      </c>
      <c r="S42" s="667">
        <v>32</v>
      </c>
      <c r="T42" s="719">
        <v>35</v>
      </c>
      <c r="U42" s="781">
        <v>31</v>
      </c>
      <c r="V42" s="667">
        <v>19</v>
      </c>
      <c r="W42" s="719">
        <v>23</v>
      </c>
      <c r="X42" s="781">
        <v>10</v>
      </c>
      <c r="Y42" s="667">
        <v>4</v>
      </c>
      <c r="Z42" s="719">
        <v>2</v>
      </c>
      <c r="AA42" s="272"/>
      <c r="AB42" s="273"/>
      <c r="AC42" s="271"/>
      <c r="AD42" s="272"/>
      <c r="AE42" s="273"/>
    </row>
    <row r="43" spans="1:31" ht="25" customHeight="1" x14ac:dyDescent="0.35">
      <c r="A43" s="3">
        <f>A41+1</f>
        <v>7</v>
      </c>
      <c r="B43" s="89" t="s">
        <v>284</v>
      </c>
      <c r="C43" s="3" t="s">
        <v>132</v>
      </c>
      <c r="D43" s="3">
        <v>287</v>
      </c>
      <c r="E43" s="241">
        <v>45457</v>
      </c>
      <c r="F43" s="241">
        <v>45925</v>
      </c>
      <c r="G43" s="147">
        <f>SUM(K43:AA43)</f>
        <v>280</v>
      </c>
      <c r="H43" s="1002"/>
      <c r="I43" s="147">
        <f>G43-H44</f>
        <v>143</v>
      </c>
      <c r="J43" s="247"/>
      <c r="K43" s="248"/>
      <c r="L43" s="249"/>
      <c r="M43" s="250">
        <v>4</v>
      </c>
      <c r="N43" s="248">
        <v>15</v>
      </c>
      <c r="O43" s="249">
        <v>15</v>
      </c>
      <c r="P43" s="250">
        <v>22</v>
      </c>
      <c r="Q43" s="248">
        <v>20</v>
      </c>
      <c r="R43" s="249">
        <v>22</v>
      </c>
      <c r="S43" s="250">
        <v>22</v>
      </c>
      <c r="T43" s="248">
        <v>22</v>
      </c>
      <c r="U43" s="249">
        <v>22</v>
      </c>
      <c r="V43" s="250">
        <v>22</v>
      </c>
      <c r="W43" s="248">
        <v>22</v>
      </c>
      <c r="X43" s="249">
        <v>20</v>
      </c>
      <c r="Y43" s="250">
        <v>20</v>
      </c>
      <c r="Z43" s="248">
        <v>20</v>
      </c>
      <c r="AA43" s="249">
        <v>12</v>
      </c>
      <c r="AB43" s="250">
        <v>7</v>
      </c>
      <c r="AC43" s="248"/>
      <c r="AD43" s="249"/>
      <c r="AE43" s="250"/>
    </row>
    <row r="44" spans="1:31" s="274" customFormat="1" ht="20.149999999999999" customHeight="1" x14ac:dyDescent="0.35">
      <c r="A44" s="266"/>
      <c r="B44" s="267" t="s">
        <v>845</v>
      </c>
      <c r="C44" s="268"/>
      <c r="D44" s="268">
        <f>SUM(J44:AE44)</f>
        <v>137</v>
      </c>
      <c r="E44" s="268"/>
      <c r="F44" s="268"/>
      <c r="G44" s="278"/>
      <c r="H44" s="1000">
        <f>SUM(J44:AE44)</f>
        <v>137</v>
      </c>
      <c r="I44" s="269"/>
      <c r="J44" s="270"/>
      <c r="K44" s="271"/>
      <c r="L44" s="272"/>
      <c r="M44" s="273">
        <v>0</v>
      </c>
      <c r="N44" s="271">
        <v>0</v>
      </c>
      <c r="O44" s="272"/>
      <c r="P44" s="720">
        <v>2</v>
      </c>
      <c r="Q44" s="646">
        <v>5</v>
      </c>
      <c r="R44" s="647">
        <v>2</v>
      </c>
      <c r="S44" s="645">
        <v>13</v>
      </c>
      <c r="T44" s="646">
        <v>25</v>
      </c>
      <c r="U44" s="647">
        <v>21</v>
      </c>
      <c r="V44" s="645">
        <v>25</v>
      </c>
      <c r="W44" s="646">
        <v>11</v>
      </c>
      <c r="X44" s="1149"/>
      <c r="Y44" s="1155"/>
      <c r="Z44" s="647">
        <v>8</v>
      </c>
      <c r="AA44" s="647">
        <v>25</v>
      </c>
      <c r="AB44" s="273"/>
      <c r="AC44" s="271"/>
      <c r="AD44" s="272"/>
      <c r="AE44" s="273"/>
    </row>
    <row r="45" spans="1:31" ht="25" customHeight="1" x14ac:dyDescent="0.35">
      <c r="A45" s="3">
        <f>A43+1</f>
        <v>8</v>
      </c>
      <c r="B45" s="89" t="s">
        <v>864</v>
      </c>
      <c r="C45" s="3" t="s">
        <v>339</v>
      </c>
      <c r="D45" s="3">
        <v>112</v>
      </c>
      <c r="E45" s="241">
        <v>45520</v>
      </c>
      <c r="F45" s="241">
        <v>45958</v>
      </c>
      <c r="G45" s="147">
        <f>SUM(K45:AA45)</f>
        <v>104</v>
      </c>
      <c r="H45" s="1002"/>
      <c r="I45" s="147">
        <f>G45-H46</f>
        <v>87.637</v>
      </c>
      <c r="J45" s="247"/>
      <c r="K45" s="248"/>
      <c r="L45" s="249"/>
      <c r="M45" s="250"/>
      <c r="N45" s="248"/>
      <c r="O45" s="249">
        <v>4</v>
      </c>
      <c r="P45" s="250">
        <v>4</v>
      </c>
      <c r="Q45" s="248">
        <v>8</v>
      </c>
      <c r="R45" s="249">
        <v>8</v>
      </c>
      <c r="S45" s="250">
        <v>8</v>
      </c>
      <c r="T45" s="248">
        <v>8</v>
      </c>
      <c r="U45" s="249">
        <v>10</v>
      </c>
      <c r="V45" s="250">
        <v>10</v>
      </c>
      <c r="W45" s="248">
        <v>10</v>
      </c>
      <c r="X45" s="249">
        <v>10</v>
      </c>
      <c r="Y45" s="250">
        <v>8</v>
      </c>
      <c r="Z45" s="248">
        <v>8</v>
      </c>
      <c r="AA45" s="249">
        <v>8</v>
      </c>
      <c r="AB45" s="250">
        <v>4</v>
      </c>
      <c r="AC45" s="248">
        <v>4</v>
      </c>
      <c r="AD45" s="249"/>
      <c r="AE45" s="250"/>
    </row>
    <row r="46" spans="1:31" s="274" customFormat="1" ht="20.149999999999999" customHeight="1" x14ac:dyDescent="0.35">
      <c r="A46" s="266"/>
      <c r="B46" s="267" t="s">
        <v>845</v>
      </c>
      <c r="C46" s="268"/>
      <c r="D46" s="268">
        <f>SUM(J46:AE46)</f>
        <v>16.363</v>
      </c>
      <c r="E46" s="268"/>
      <c r="F46" s="268"/>
      <c r="G46" s="278"/>
      <c r="H46" s="1000">
        <f>SUM(J46:AE46)</f>
        <v>16.363</v>
      </c>
      <c r="I46" s="269"/>
      <c r="J46" s="270"/>
      <c r="K46" s="271"/>
      <c r="L46" s="272"/>
      <c r="M46" s="273"/>
      <c r="N46" s="271"/>
      <c r="O46" s="272"/>
      <c r="P46" s="273"/>
      <c r="Q46" s="271"/>
      <c r="R46" s="272"/>
      <c r="S46" s="273"/>
      <c r="T46" s="271"/>
      <c r="U46" s="272"/>
      <c r="V46" s="276">
        <v>4.899</v>
      </c>
      <c r="W46" s="1037">
        <v>11.464</v>
      </c>
      <c r="X46" s="272"/>
      <c r="Y46" s="273"/>
      <c r="Z46" s="271"/>
      <c r="AA46" s="272"/>
      <c r="AB46" s="273"/>
      <c r="AC46" s="271"/>
      <c r="AD46" s="272"/>
      <c r="AE46" s="273"/>
    </row>
    <row r="47" spans="1:31" ht="25" customHeight="1" x14ac:dyDescent="0.35">
      <c r="A47" s="3">
        <f>A45+1</f>
        <v>9</v>
      </c>
      <c r="B47" s="89" t="s">
        <v>865</v>
      </c>
      <c r="C47" s="3" t="s">
        <v>339</v>
      </c>
      <c r="D47" s="3">
        <v>112</v>
      </c>
      <c r="E47" s="241">
        <v>45386</v>
      </c>
      <c r="F47" s="241">
        <v>45991</v>
      </c>
      <c r="G47" s="147">
        <f>SUM(K47:AA47)</f>
        <v>85</v>
      </c>
      <c r="H47" s="1002"/>
      <c r="I47" s="147">
        <f>G47-H48</f>
        <v>71.388000000000005</v>
      </c>
      <c r="J47" s="247"/>
      <c r="K47" s="248"/>
      <c r="L47" s="249"/>
      <c r="M47" s="250"/>
      <c r="N47" s="248"/>
      <c r="O47" s="249"/>
      <c r="P47" s="250"/>
      <c r="Q47" s="248"/>
      <c r="R47" s="249"/>
      <c r="S47" s="250"/>
      <c r="T47" s="248"/>
      <c r="U47" s="249"/>
      <c r="V47" s="250"/>
      <c r="W47" s="248">
        <v>15</v>
      </c>
      <c r="X47" s="249">
        <v>20</v>
      </c>
      <c r="Y47" s="250">
        <v>20</v>
      </c>
      <c r="Z47" s="248">
        <v>20</v>
      </c>
      <c r="AA47" s="249">
        <v>10</v>
      </c>
      <c r="AB47" s="250">
        <v>10</v>
      </c>
      <c r="AC47" s="248">
        <v>10</v>
      </c>
      <c r="AD47" s="249">
        <v>7</v>
      </c>
      <c r="AE47" s="250"/>
    </row>
    <row r="48" spans="1:31" s="274" customFormat="1" ht="20.149999999999999" customHeight="1" x14ac:dyDescent="0.35">
      <c r="A48" s="266"/>
      <c r="B48" s="267" t="s">
        <v>845</v>
      </c>
      <c r="C48" s="268"/>
      <c r="D48" s="256">
        <f>SUM(J48:AE48)</f>
        <v>13.612</v>
      </c>
      <c r="E48" s="268"/>
      <c r="F48" s="268"/>
      <c r="G48" s="278"/>
      <c r="H48" s="1000">
        <f>SUM(J48:AE48)</f>
        <v>13.612</v>
      </c>
      <c r="I48" s="269"/>
      <c r="J48" s="270"/>
      <c r="K48" s="271"/>
      <c r="L48" s="272"/>
      <c r="M48" s="273"/>
      <c r="N48" s="271"/>
      <c r="O48" s="272"/>
      <c r="P48" s="273"/>
      <c r="Q48" s="271"/>
      <c r="R48" s="272"/>
      <c r="S48" s="273"/>
      <c r="T48" s="271"/>
      <c r="U48" s="272"/>
      <c r="V48" s="273"/>
      <c r="W48" s="719">
        <v>13.612</v>
      </c>
      <c r="X48" s="272"/>
      <c r="Y48" s="273"/>
      <c r="Z48" s="271"/>
      <c r="AA48" s="272"/>
      <c r="AB48" s="273"/>
      <c r="AC48" s="271"/>
      <c r="AD48" s="272"/>
      <c r="AE48" s="273"/>
    </row>
    <row r="49" spans="1:31" ht="25" customHeight="1" x14ac:dyDescent="0.35">
      <c r="A49" s="3">
        <f>A47+1</f>
        <v>10</v>
      </c>
      <c r="B49" s="89" t="s">
        <v>866</v>
      </c>
      <c r="C49" s="3" t="s">
        <v>837</v>
      </c>
      <c r="D49" s="3">
        <v>100</v>
      </c>
      <c r="E49" s="241">
        <v>45931</v>
      </c>
      <c r="F49" s="241">
        <v>46002</v>
      </c>
      <c r="G49" s="591">
        <f>SUM(K49:S49)</f>
        <v>0</v>
      </c>
      <c r="H49" s="147"/>
      <c r="I49" s="147">
        <f>G49-H50</f>
        <v>0</v>
      </c>
      <c r="J49" s="242"/>
      <c r="K49" s="243"/>
      <c r="L49" s="244"/>
      <c r="M49" s="245"/>
      <c r="N49" s="243"/>
      <c r="O49" s="244"/>
      <c r="P49" s="245"/>
      <c r="Q49" s="243"/>
      <c r="R49" s="244"/>
      <c r="S49" s="245"/>
      <c r="T49" s="243"/>
      <c r="U49" s="244"/>
      <c r="V49" s="245"/>
      <c r="W49" s="243"/>
      <c r="X49" s="244"/>
      <c r="Y49" s="245"/>
      <c r="Z49" s="243"/>
      <c r="AA49" s="244"/>
      <c r="AB49" s="245"/>
      <c r="AC49" s="243">
        <v>0.4</v>
      </c>
      <c r="AD49" s="244">
        <v>0.5</v>
      </c>
      <c r="AE49" s="245">
        <v>0.1</v>
      </c>
    </row>
    <row r="50" spans="1:31" s="274" customFormat="1" ht="20.149999999999999" customHeight="1" x14ac:dyDescent="0.35">
      <c r="A50" s="266"/>
      <c r="B50" s="267" t="s">
        <v>845</v>
      </c>
      <c r="C50" s="268"/>
      <c r="D50" s="268">
        <f>SUM(J50:AE50)</f>
        <v>0</v>
      </c>
      <c r="E50" s="268"/>
      <c r="F50" s="268"/>
      <c r="G50" s="278"/>
      <c r="H50" s="278">
        <f>SUM(J50:AE50)</f>
        <v>0</v>
      </c>
      <c r="I50" s="269"/>
      <c r="J50" s="270"/>
      <c r="K50" s="271"/>
      <c r="L50" s="272"/>
      <c r="M50" s="273"/>
      <c r="N50" s="271"/>
      <c r="O50" s="272"/>
      <c r="P50" s="273"/>
      <c r="Q50" s="271"/>
      <c r="R50" s="272"/>
      <c r="S50" s="273"/>
      <c r="T50" s="271"/>
      <c r="U50" s="272"/>
      <c r="V50" s="273"/>
      <c r="W50" s="271"/>
      <c r="X50" s="272"/>
      <c r="Y50" s="273"/>
      <c r="Z50" s="271"/>
      <c r="AA50" s="272"/>
      <c r="AB50" s="273"/>
      <c r="AC50" s="271"/>
      <c r="AD50" s="272"/>
      <c r="AE50" s="273"/>
    </row>
  </sheetData>
  <mergeCells count="8">
    <mergeCell ref="H4:H5"/>
    <mergeCell ref="I4:I5"/>
    <mergeCell ref="A4:A5"/>
    <mergeCell ref="B4:B5"/>
    <mergeCell ref="C4:C5"/>
    <mergeCell ref="D4:D5"/>
    <mergeCell ref="E4:E5"/>
    <mergeCell ref="F4:F5"/>
  </mergeCells>
  <pageMargins left="0.26" right="0.21" top="0.74" bottom="0.18" header="0.17" footer="0.3"/>
  <pageSetup paperSize="9" scale="52" orientation="landscape" r:id="rId1"/>
  <ignoredErrors>
    <ignoredError sqref="I18:I22 I23:I29" formula="1"/>
    <ignoredError sqref="G36 G38:G40 G46 G50 G42 G15:G16 G18 G20 G24 G26 G28:G30 G43:G45 G22 G47:G48" formulaRange="1"/>
  </ignoredError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5165E-7395-4A33-BC61-B58C928E58FA}">
  <sheetPr codeName="Sheet16">
    <tabColor rgb="FFFFFF00"/>
    <pageSetUpPr fitToPage="1"/>
  </sheetPr>
  <dimension ref="B1:BB165"/>
  <sheetViews>
    <sheetView showGridLines="0" topLeftCell="A42" zoomScale="98" zoomScaleNormal="98" zoomScaleSheetLayoutView="73" workbookViewId="0">
      <selection activeCell="A145" sqref="A145"/>
    </sheetView>
  </sheetViews>
  <sheetFormatPr defaultColWidth="4" defaultRowHeight="13" x14ac:dyDescent="0.3"/>
  <cols>
    <col min="1" max="1" width="3.54296875" style="340" customWidth="1"/>
    <col min="2" max="2" width="4.1796875" style="340" customWidth="1"/>
    <col min="3" max="3" width="5.81640625" style="340" customWidth="1"/>
    <col min="4" max="4" width="4.81640625" style="340" customWidth="1"/>
    <col min="5" max="5" width="5.1796875" style="340" customWidth="1"/>
    <col min="6" max="6" width="4.1796875" style="340" customWidth="1"/>
    <col min="7" max="7" width="5.1796875" style="340" customWidth="1"/>
    <col min="8" max="8" width="4.81640625" style="340" customWidth="1"/>
    <col min="9" max="11" width="5.453125" style="340" customWidth="1"/>
    <col min="12" max="12" width="4.1796875" style="340" customWidth="1"/>
    <col min="13" max="13" width="5.1796875" style="340" customWidth="1"/>
    <col min="14" max="14" width="4.1796875" style="340" customWidth="1"/>
    <col min="15" max="15" width="5.81640625" style="340" customWidth="1"/>
    <col min="16" max="16" width="4.1796875" style="340" customWidth="1"/>
    <col min="17" max="17" width="5.81640625" style="340" customWidth="1"/>
    <col min="18" max="18" width="4.54296875" style="340" customWidth="1"/>
    <col min="19" max="19" width="5.1796875" style="340" customWidth="1"/>
    <col min="20" max="20" width="4.1796875" style="340" customWidth="1"/>
    <col min="21" max="21" width="5.1796875" style="340" customWidth="1"/>
    <col min="22" max="22" width="4.1796875" style="340" customWidth="1"/>
    <col min="23" max="23" width="5.1796875" style="340" customWidth="1"/>
    <col min="24" max="24" width="4.1796875" style="340" customWidth="1"/>
    <col min="25" max="25" width="5.1796875" style="340" customWidth="1"/>
    <col min="26" max="26" width="4.1796875" style="340" customWidth="1"/>
    <col min="27" max="27" width="5.1796875" style="340" customWidth="1"/>
    <col min="28" max="28" width="4.81640625" style="340" customWidth="1"/>
    <col min="29" max="29" width="5.1796875" style="340" customWidth="1"/>
    <col min="30" max="30" width="4.1796875" style="340" customWidth="1"/>
    <col min="31" max="31" width="5.1796875" style="340" customWidth="1"/>
    <col min="32" max="32" width="4.81640625" style="340" customWidth="1"/>
    <col min="33" max="33" width="5.1796875" style="340" customWidth="1"/>
    <col min="34" max="34" width="4.1796875" style="340" customWidth="1"/>
    <col min="35" max="35" width="5.1796875" style="340" customWidth="1"/>
    <col min="36" max="36" width="4.1796875" style="340" customWidth="1"/>
    <col min="37" max="37" width="5.81640625" style="340" customWidth="1"/>
    <col min="38" max="38" width="4.1796875" style="340" customWidth="1"/>
    <col min="39" max="39" width="5.1796875" style="340" customWidth="1"/>
    <col min="40" max="40" width="4.1796875" style="340" customWidth="1"/>
    <col min="41" max="41" width="5.1796875" style="340" customWidth="1"/>
    <col min="42" max="42" width="4.1796875" style="340" customWidth="1"/>
    <col min="43" max="43" width="5.1796875" style="340" customWidth="1"/>
    <col min="44" max="44" width="6" style="340" customWidth="1"/>
    <col min="45" max="45" width="5.54296875" style="340" customWidth="1"/>
    <col min="46" max="46" width="4.1796875" style="340" customWidth="1"/>
    <col min="47" max="48" width="4" style="340"/>
    <col min="49" max="49" width="6.453125" style="340" bestFit="1" customWidth="1"/>
    <col min="50" max="50" width="5.1796875" style="340" customWidth="1"/>
    <col min="51" max="53" width="4" style="340"/>
    <col min="54" max="54" width="6.81640625" style="340" bestFit="1" customWidth="1"/>
    <col min="55" max="16384" width="4" style="340"/>
  </cols>
  <sheetData>
    <row r="1" spans="2:54" ht="17.25" customHeight="1" thickBot="1" x14ac:dyDescent="0.35">
      <c r="B1" s="1271" t="s">
        <v>197</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c r="AD1" s="1272"/>
      <c r="AE1" s="1272"/>
      <c r="AF1" s="1272"/>
      <c r="AG1" s="1272"/>
      <c r="AH1" s="1272"/>
      <c r="AI1" s="1272"/>
      <c r="AJ1" s="1272"/>
      <c r="AK1" s="1272"/>
      <c r="AL1" s="1272"/>
      <c r="AM1" s="1272"/>
      <c r="AN1" s="1272"/>
      <c r="AO1" s="1272"/>
      <c r="AP1" s="1272"/>
      <c r="AQ1" s="1272"/>
      <c r="AR1" s="1272"/>
      <c r="AS1" s="1272"/>
      <c r="AT1" s="1273"/>
    </row>
    <row r="2" spans="2:54" ht="20.25" customHeight="1" thickBot="1" x14ac:dyDescent="0.6">
      <c r="B2" s="341" t="str">
        <f>[170]TA413_PBNTL!A1</f>
        <v>TA413 : 765 KV D/C Bikaner III - Neemrana II TL02</v>
      </c>
      <c r="C2" s="342"/>
      <c r="D2" s="342"/>
      <c r="E2" s="342"/>
      <c r="F2" s="342"/>
      <c r="G2" s="342"/>
      <c r="H2" s="342"/>
      <c r="I2" s="342"/>
      <c r="J2" s="342"/>
      <c r="K2" s="342"/>
      <c r="L2" s="342"/>
      <c r="M2" s="342"/>
      <c r="N2" s="342"/>
      <c r="O2" s="342"/>
      <c r="P2" s="342"/>
      <c r="Q2" s="342"/>
      <c r="R2" s="342"/>
      <c r="S2" s="342"/>
      <c r="T2" s="342"/>
      <c r="U2" s="342"/>
      <c r="V2" s="343" t="s">
        <v>710</v>
      </c>
      <c r="W2" s="342"/>
      <c r="X2" s="342"/>
      <c r="Y2" s="342"/>
      <c r="Z2" s="198"/>
      <c r="AA2" s="198"/>
      <c r="AB2" s="198"/>
      <c r="AC2" s="198"/>
      <c r="AD2" s="198"/>
      <c r="AE2" s="198"/>
      <c r="AF2" s="198"/>
      <c r="AG2" s="198"/>
      <c r="AH2" s="198"/>
      <c r="AI2" s="198"/>
      <c r="AJ2" s="198"/>
      <c r="AK2" s="198"/>
      <c r="AL2" s="198"/>
      <c r="AM2" s="198"/>
      <c r="AN2" s="198"/>
      <c r="AO2" s="198"/>
      <c r="AP2" s="198"/>
      <c r="AQ2" s="1274" t="str">
        <f>TA413_PBNTL!M1</f>
        <v>20.08.2025</v>
      </c>
      <c r="AR2" s="1275"/>
      <c r="AS2" s="1275"/>
      <c r="AT2" s="199"/>
    </row>
    <row r="3" spans="2:54" ht="15.75" customHeight="1" x14ac:dyDescent="0.3">
      <c r="B3" s="109"/>
      <c r="C3" s="200"/>
      <c r="D3" s="200"/>
      <c r="E3" s="200"/>
      <c r="F3" s="200"/>
      <c r="G3" s="200"/>
      <c r="H3" s="200"/>
      <c r="I3" s="200"/>
      <c r="J3" s="200"/>
      <c r="K3" s="200"/>
      <c r="L3" s="200"/>
      <c r="M3" s="200"/>
      <c r="N3" s="200"/>
      <c r="O3" s="200"/>
      <c r="P3" s="200"/>
      <c r="Q3" s="200"/>
      <c r="R3" s="200"/>
      <c r="S3" s="200"/>
      <c r="T3" s="200"/>
      <c r="U3" s="200"/>
      <c r="V3" s="200"/>
      <c r="W3" s="200"/>
      <c r="X3" s="200"/>
      <c r="AR3" s="200"/>
      <c r="AS3" s="200"/>
      <c r="AT3" s="110"/>
    </row>
    <row r="4" spans="2:54" ht="15" customHeight="1" x14ac:dyDescent="0.3">
      <c r="B4" s="109"/>
      <c r="C4" s="1258" t="s">
        <v>94</v>
      </c>
      <c r="D4" s="1258"/>
      <c r="E4" s="1258" t="s">
        <v>136</v>
      </c>
      <c r="F4" s="1258"/>
      <c r="G4" s="1258"/>
      <c r="H4" s="1258"/>
      <c r="I4" s="1258" t="s">
        <v>282</v>
      </c>
      <c r="J4" s="1258"/>
      <c r="K4" s="1258" t="s">
        <v>283</v>
      </c>
      <c r="L4" s="1258"/>
      <c r="M4" s="1258" t="s">
        <v>263</v>
      </c>
      <c r="N4" s="1258"/>
      <c r="O4" s="1258"/>
      <c r="P4" s="1258" t="s">
        <v>0</v>
      </c>
      <c r="Q4" s="1258"/>
      <c r="R4" s="200"/>
      <c r="S4" s="200"/>
      <c r="T4" s="200" t="s">
        <v>537</v>
      </c>
      <c r="U4" s="200"/>
      <c r="V4" s="200"/>
      <c r="W4" s="200"/>
      <c r="X4" s="200"/>
      <c r="Z4" s="344"/>
      <c r="AA4" s="345"/>
      <c r="AC4" s="1256" t="s">
        <v>198</v>
      </c>
      <c r="AD4" s="1256"/>
      <c r="AE4" s="1256"/>
      <c r="AF4" s="1256"/>
      <c r="AI4" s="344"/>
      <c r="AJ4" s="345"/>
      <c r="AL4" s="1256" t="s">
        <v>207</v>
      </c>
      <c r="AM4" s="1256"/>
      <c r="AN4" s="1256"/>
      <c r="AO4" s="1256"/>
      <c r="AP4" s="1256"/>
      <c r="AQ4" s="1256"/>
      <c r="AR4" s="200"/>
      <c r="AS4" s="200"/>
      <c r="AT4" s="110"/>
    </row>
    <row r="5" spans="2:54" ht="15" customHeight="1" x14ac:dyDescent="0.3">
      <c r="B5" s="109"/>
      <c r="C5" s="1258">
        <v>1</v>
      </c>
      <c r="D5" s="1258"/>
      <c r="E5" s="1256" t="s">
        <v>104</v>
      </c>
      <c r="F5" s="1256"/>
      <c r="G5" s="1256"/>
      <c r="H5" s="1256"/>
      <c r="I5" s="1258" t="s">
        <v>127</v>
      </c>
      <c r="J5" s="1258"/>
      <c r="K5" s="1259">
        <f>TA413_PBNTL!D17</f>
        <v>313</v>
      </c>
      <c r="L5" s="1259"/>
      <c r="M5" s="1257">
        <f>TA413_PBNTL!J17</f>
        <v>313</v>
      </c>
      <c r="N5" s="1257"/>
      <c r="O5" s="1257"/>
      <c r="P5" s="1257">
        <f>K5-M5</f>
        <v>0</v>
      </c>
      <c r="Q5" s="1257"/>
      <c r="R5" s="200"/>
      <c r="S5" s="200"/>
      <c r="T5" s="200"/>
      <c r="U5" s="200"/>
      <c r="V5" s="200"/>
      <c r="W5" s="200"/>
      <c r="X5" s="200"/>
      <c r="Z5" s="344"/>
      <c r="AA5" s="344"/>
      <c r="AC5" s="1256" t="s">
        <v>199</v>
      </c>
      <c r="AD5" s="1256"/>
      <c r="AE5" s="1256"/>
      <c r="AF5" s="1256"/>
      <c r="AI5" s="344"/>
      <c r="AJ5" s="344"/>
      <c r="AL5" s="1256" t="s">
        <v>208</v>
      </c>
      <c r="AM5" s="1256"/>
      <c r="AN5" s="1256"/>
      <c r="AO5" s="1256"/>
      <c r="AP5" s="1256"/>
      <c r="AQ5" s="1256"/>
      <c r="AR5" s="200"/>
      <c r="AS5" s="200"/>
      <c r="AT5" s="110"/>
    </row>
    <row r="6" spans="2:54" x14ac:dyDescent="0.3">
      <c r="B6" s="109"/>
      <c r="C6" s="1258">
        <v>2</v>
      </c>
      <c r="D6" s="1258"/>
      <c r="E6" s="1256" t="s">
        <v>35</v>
      </c>
      <c r="F6" s="1256"/>
      <c r="G6" s="1256"/>
      <c r="H6" s="1256"/>
      <c r="I6" s="1258" t="s">
        <v>127</v>
      </c>
      <c r="J6" s="1258"/>
      <c r="K6" s="1259">
        <f>TA413_PBNTL!D18</f>
        <v>306</v>
      </c>
      <c r="L6" s="1259"/>
      <c r="M6" s="1257">
        <f>TA413_PBNTL!J18</f>
        <v>292</v>
      </c>
      <c r="N6" s="1257"/>
      <c r="O6" s="1257"/>
      <c r="P6" s="1257">
        <f>K6-M6</f>
        <v>14</v>
      </c>
      <c r="Q6" s="1257"/>
      <c r="R6" s="200"/>
      <c r="S6" s="200"/>
      <c r="T6" s="200" t="s">
        <v>539</v>
      </c>
      <c r="U6" s="200"/>
      <c r="V6" s="200"/>
      <c r="W6" s="200"/>
      <c r="X6" s="200"/>
      <c r="Z6" s="1227"/>
      <c r="AA6" s="344"/>
      <c r="AB6" s="1227"/>
      <c r="AC6" s="1256" t="s">
        <v>202</v>
      </c>
      <c r="AD6" s="1256"/>
      <c r="AE6" s="1256"/>
      <c r="AF6" s="1256"/>
      <c r="AI6" s="1227"/>
      <c r="AJ6" s="344">
        <v>4</v>
      </c>
      <c r="AK6" s="1227"/>
      <c r="AL6" s="1256" t="s">
        <v>209</v>
      </c>
      <c r="AM6" s="1256"/>
      <c r="AN6" s="1256"/>
      <c r="AO6" s="1256"/>
      <c r="AP6" s="1256"/>
      <c r="AQ6" s="1256"/>
      <c r="AR6" s="200"/>
      <c r="AS6" s="200"/>
      <c r="AT6" s="110"/>
    </row>
    <row r="7" spans="2:54" x14ac:dyDescent="0.3">
      <c r="B7" s="109"/>
      <c r="C7" s="1258">
        <v>3</v>
      </c>
      <c r="D7" s="1258"/>
      <c r="E7" s="1256" t="s">
        <v>284</v>
      </c>
      <c r="F7" s="1256"/>
      <c r="G7" s="1256"/>
      <c r="H7" s="1256"/>
      <c r="I7" s="1258" t="s">
        <v>127</v>
      </c>
      <c r="J7" s="1258"/>
      <c r="K7" s="1259">
        <f>TA413_PBNTL!D19</f>
        <v>306</v>
      </c>
      <c r="L7" s="1259"/>
      <c r="M7" s="1257">
        <f>TA413_PBNTL!J19</f>
        <v>137</v>
      </c>
      <c r="N7" s="1257"/>
      <c r="O7" s="1257"/>
      <c r="P7" s="1257">
        <f>K7-M7</f>
        <v>169</v>
      </c>
      <c r="Q7" s="1257"/>
      <c r="R7" s="200"/>
      <c r="S7" s="200"/>
      <c r="T7" s="200"/>
      <c r="U7" s="200"/>
      <c r="V7" s="200"/>
      <c r="W7" s="200"/>
      <c r="X7" s="200"/>
      <c r="Z7" s="1227"/>
      <c r="AA7" s="1263">
        <v>1</v>
      </c>
      <c r="AB7" s="1227"/>
      <c r="AC7" s="1256" t="s">
        <v>203</v>
      </c>
      <c r="AD7" s="1256"/>
      <c r="AE7" s="1256"/>
      <c r="AF7" s="1256"/>
      <c r="AI7" s="1227"/>
      <c r="AJ7" s="346"/>
      <c r="AK7" s="1227"/>
      <c r="AL7" s="1302" t="s">
        <v>210</v>
      </c>
      <c r="AM7" s="1303"/>
      <c r="AN7" s="1303"/>
      <c r="AO7" s="1303"/>
      <c r="AP7" s="1303"/>
      <c r="AQ7" s="1304"/>
      <c r="AR7" s="200"/>
      <c r="AS7" s="200"/>
      <c r="AT7" s="110"/>
    </row>
    <row r="8" spans="2:54" ht="15" customHeight="1" x14ac:dyDescent="0.3">
      <c r="B8" s="109"/>
      <c r="C8" s="1258">
        <v>4</v>
      </c>
      <c r="D8" s="1258"/>
      <c r="E8" s="1289" t="s">
        <v>285</v>
      </c>
      <c r="F8" s="1290"/>
      <c r="G8" s="1290"/>
      <c r="H8" s="1291"/>
      <c r="I8" s="1266" t="s">
        <v>164</v>
      </c>
      <c r="J8" s="1267"/>
      <c r="K8" s="1268">
        <f>TA413_PBNTL!D37</f>
        <v>117.85085099999999</v>
      </c>
      <c r="L8" s="1269"/>
      <c r="M8" s="1260">
        <f>TA413_PBNTL!J37</f>
        <v>16.363</v>
      </c>
      <c r="N8" s="1262"/>
      <c r="O8" s="1261"/>
      <c r="P8" s="1260">
        <f>K8-M8</f>
        <v>101.48785099999999</v>
      </c>
      <c r="Q8" s="1261"/>
      <c r="R8" s="200"/>
      <c r="S8" s="200"/>
      <c r="T8" s="200" t="s">
        <v>538</v>
      </c>
      <c r="U8" s="200"/>
      <c r="V8" s="200"/>
      <c r="W8" s="200"/>
      <c r="X8" s="200"/>
      <c r="Z8" s="1227"/>
      <c r="AA8" s="1264"/>
      <c r="AB8" s="1227"/>
      <c r="AC8" s="1256"/>
      <c r="AD8" s="1256"/>
      <c r="AE8" s="1256"/>
      <c r="AF8" s="1256"/>
      <c r="AI8" s="1227"/>
      <c r="AJ8" s="347">
        <v>3</v>
      </c>
      <c r="AK8" s="1227"/>
      <c r="AL8" s="1305"/>
      <c r="AM8" s="1306"/>
      <c r="AN8" s="1306"/>
      <c r="AO8" s="1306"/>
      <c r="AP8" s="1306"/>
      <c r="AQ8" s="1307"/>
      <c r="AR8" s="200"/>
      <c r="AS8" s="200"/>
      <c r="AT8" s="110"/>
    </row>
    <row r="9" spans="2:54" ht="15" customHeight="1" x14ac:dyDescent="0.3">
      <c r="B9" s="109"/>
      <c r="C9" s="1266">
        <v>5</v>
      </c>
      <c r="D9" s="1267"/>
      <c r="E9" s="1289" t="s">
        <v>286</v>
      </c>
      <c r="F9" s="1290"/>
      <c r="G9" s="1290"/>
      <c r="H9" s="1291"/>
      <c r="I9" s="1266" t="s">
        <v>164</v>
      </c>
      <c r="J9" s="1267"/>
      <c r="K9" s="1268">
        <f>TA413_PBNTL!D38</f>
        <v>117.85085099999999</v>
      </c>
      <c r="L9" s="1269"/>
      <c r="M9" s="1260">
        <f>TA413_PBNTL!J38</f>
        <v>16.363</v>
      </c>
      <c r="N9" s="1262"/>
      <c r="O9" s="1261"/>
      <c r="P9" s="1260">
        <f>K9-M9</f>
        <v>101.48785099999999</v>
      </c>
      <c r="Q9" s="1261"/>
      <c r="R9" s="200"/>
      <c r="S9" s="200"/>
      <c r="T9" s="200"/>
      <c r="U9" s="200"/>
      <c r="V9" s="200"/>
      <c r="W9" s="200"/>
      <c r="X9" s="200"/>
      <c r="Z9" s="1227"/>
      <c r="AA9" s="348">
        <v>1</v>
      </c>
      <c r="AB9" s="1227"/>
      <c r="AC9" s="1256" t="s">
        <v>204</v>
      </c>
      <c r="AD9" s="1256"/>
      <c r="AE9" s="1256"/>
      <c r="AF9" s="1256"/>
      <c r="AI9" s="1227"/>
      <c r="AJ9" s="349">
        <v>2</v>
      </c>
      <c r="AK9" s="1227"/>
      <c r="AL9" s="1256" t="s">
        <v>211</v>
      </c>
      <c r="AM9" s="1256"/>
      <c r="AN9" s="1256"/>
      <c r="AO9" s="1256"/>
      <c r="AP9" s="1256"/>
      <c r="AQ9" s="1256"/>
      <c r="AR9" s="200"/>
      <c r="AS9" s="200"/>
      <c r="AT9" s="110"/>
    </row>
    <row r="10" spans="2:54" ht="15" customHeight="1" x14ac:dyDescent="0.3">
      <c r="B10" s="109"/>
      <c r="C10" s="200"/>
      <c r="D10" s="200"/>
      <c r="E10" s="200"/>
      <c r="F10" s="200"/>
      <c r="G10" s="200"/>
      <c r="H10" s="200"/>
      <c r="I10" s="200"/>
      <c r="J10" s="200"/>
      <c r="K10" s="200"/>
      <c r="L10" s="200"/>
      <c r="M10" s="200"/>
      <c r="N10" s="200"/>
      <c r="O10" s="200"/>
      <c r="P10" s="200"/>
      <c r="Q10" s="200"/>
      <c r="R10" s="200"/>
      <c r="S10" s="200"/>
      <c r="T10" s="200" t="s">
        <v>533</v>
      </c>
      <c r="U10" s="200"/>
      <c r="V10" s="200"/>
      <c r="W10" s="200"/>
      <c r="X10" s="200"/>
      <c r="Z10" s="344"/>
      <c r="AA10" s="344"/>
      <c r="AC10" s="1258"/>
      <c r="AD10" s="1258"/>
      <c r="AE10" s="1258"/>
      <c r="AF10" s="1258"/>
      <c r="AI10" s="344"/>
      <c r="AJ10" s="344"/>
      <c r="AL10" s="1256" t="s">
        <v>212</v>
      </c>
      <c r="AM10" s="1256"/>
      <c r="AN10" s="1256"/>
      <c r="AO10" s="1256"/>
      <c r="AP10" s="1256"/>
      <c r="AQ10" s="1256"/>
      <c r="AR10" s="200"/>
      <c r="AS10" s="200"/>
      <c r="AT10" s="110"/>
    </row>
    <row r="11" spans="2:54" ht="15" customHeight="1" x14ac:dyDescent="0.3">
      <c r="B11" s="109"/>
      <c r="C11" s="200"/>
      <c r="D11" s="200"/>
      <c r="E11" s="200"/>
      <c r="F11" s="200"/>
      <c r="G11" s="200"/>
      <c r="H11" s="200"/>
      <c r="I11" s="200"/>
      <c r="J11" s="200"/>
      <c r="K11" s="200"/>
      <c r="L11" s="200"/>
      <c r="M11" s="200"/>
      <c r="N11" s="200"/>
      <c r="O11" s="200"/>
      <c r="P11" s="1270"/>
      <c r="Q11" s="1270"/>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c r="AQ11" s="200"/>
      <c r="AR11" s="200"/>
      <c r="AS11" s="200"/>
      <c r="AT11" s="110"/>
    </row>
    <row r="12" spans="2:54" ht="15" customHeight="1" x14ac:dyDescent="0.3">
      <c r="B12" s="350"/>
      <c r="C12" s="351"/>
      <c r="D12" s="352"/>
      <c r="E12" s="353"/>
      <c r="F12" s="351"/>
      <c r="G12" s="351"/>
      <c r="H12" s="354"/>
      <c r="I12" s="355"/>
      <c r="J12" s="354"/>
      <c r="K12" s="355"/>
      <c r="L12" s="355"/>
      <c r="M12" s="355"/>
      <c r="N12" s="354"/>
      <c r="O12" s="355"/>
      <c r="P12" s="354"/>
      <c r="Q12" s="355">
        <f>O12+1</f>
        <v>1</v>
      </c>
      <c r="R12" s="355"/>
      <c r="S12" s="355">
        <v>2</v>
      </c>
      <c r="T12" s="355"/>
      <c r="U12" s="355">
        <f>S12+1</f>
        <v>3</v>
      </c>
      <c r="V12" s="355"/>
      <c r="W12" s="355">
        <f>U12+1</f>
        <v>4</v>
      </c>
      <c r="X12" s="355"/>
      <c r="Y12" s="355">
        <f>W12+1</f>
        <v>5</v>
      </c>
      <c r="Z12" s="355"/>
      <c r="AA12" s="355">
        <f>Y12+1</f>
        <v>6</v>
      </c>
      <c r="AB12" s="355"/>
      <c r="AC12" s="355">
        <f>AA12+1</f>
        <v>7</v>
      </c>
      <c r="AD12" s="355"/>
      <c r="AE12" s="355">
        <f>AC12+1</f>
        <v>8</v>
      </c>
      <c r="AF12" s="355"/>
      <c r="AG12" s="355">
        <f>AE12+1</f>
        <v>9</v>
      </c>
      <c r="AH12" s="355"/>
      <c r="AI12" s="355">
        <f>AG12+1</f>
        <v>10</v>
      </c>
      <c r="AJ12" s="355"/>
      <c r="AK12" s="355">
        <f>AI12+1</f>
        <v>11</v>
      </c>
      <c r="AL12" s="355"/>
      <c r="AM12" s="355">
        <f>AK12+1</f>
        <v>12</v>
      </c>
      <c r="AN12" s="355"/>
      <c r="AO12" s="355">
        <f>AM12+1</f>
        <v>13</v>
      </c>
      <c r="AP12" s="355"/>
      <c r="AQ12" s="355">
        <f>AO12+1</f>
        <v>14</v>
      </c>
      <c r="AR12" s="355"/>
      <c r="AS12" s="355">
        <f>AQ12+1</f>
        <v>15</v>
      </c>
      <c r="AT12" s="356"/>
      <c r="BB12" s="1012"/>
    </row>
    <row r="13" spans="2:54" ht="15" customHeight="1" x14ac:dyDescent="0.3">
      <c r="B13" s="350"/>
      <c r="C13" s="351"/>
      <c r="D13" s="352" t="s">
        <v>673</v>
      </c>
      <c r="E13" s="353"/>
      <c r="F13" s="351"/>
      <c r="G13" s="351"/>
      <c r="H13" s="357"/>
      <c r="I13" s="355"/>
      <c r="J13" s="357"/>
      <c r="K13" s="357"/>
      <c r="L13" s="357"/>
      <c r="M13" s="357"/>
      <c r="N13" s="358"/>
      <c r="O13" s="359" t="s">
        <v>1192</v>
      </c>
      <c r="P13" s="358"/>
      <c r="Q13" s="359" t="s">
        <v>276</v>
      </c>
      <c r="R13" s="359"/>
      <c r="S13" s="359" t="s">
        <v>1294</v>
      </c>
      <c r="T13" s="359"/>
      <c r="U13" s="359" t="s">
        <v>1296</v>
      </c>
      <c r="V13" s="359"/>
      <c r="W13" s="359" t="s">
        <v>1297</v>
      </c>
      <c r="X13" s="359"/>
      <c r="Y13" s="359" t="s">
        <v>1298</v>
      </c>
      <c r="Z13" s="359"/>
      <c r="AA13" s="359" t="s">
        <v>1299</v>
      </c>
      <c r="AB13" s="359"/>
      <c r="AC13" s="359" t="s">
        <v>1300</v>
      </c>
      <c r="AD13" s="359"/>
      <c r="AE13" s="359" t="s">
        <v>1301</v>
      </c>
      <c r="AF13" s="359"/>
      <c r="AG13" s="359" t="s">
        <v>1302</v>
      </c>
      <c r="AH13" s="359"/>
      <c r="AI13" s="359" t="s">
        <v>1303</v>
      </c>
      <c r="AJ13" s="359"/>
      <c r="AK13" s="359" t="s">
        <v>1304</v>
      </c>
      <c r="AL13" s="359"/>
      <c r="AM13" s="359" t="s">
        <v>1305</v>
      </c>
      <c r="AN13" s="359"/>
      <c r="AO13" s="359" t="s">
        <v>1306</v>
      </c>
      <c r="AP13" s="359"/>
      <c r="AQ13" s="359" t="s">
        <v>1307</v>
      </c>
      <c r="AR13" s="359"/>
      <c r="AS13" s="359" t="s">
        <v>1308</v>
      </c>
      <c r="AT13" s="356"/>
    </row>
    <row r="14" spans="2:54" ht="15" customHeight="1" x14ac:dyDescent="0.3">
      <c r="B14" s="360"/>
      <c r="C14" s="361"/>
      <c r="D14" s="361"/>
      <c r="E14" s="361"/>
      <c r="F14" s="361"/>
      <c r="G14" s="361"/>
      <c r="T14" s="344"/>
      <c r="V14" s="344"/>
      <c r="X14" s="344"/>
      <c r="Z14" s="344"/>
      <c r="AB14" s="344"/>
      <c r="AD14" s="344"/>
      <c r="AF14" s="344"/>
      <c r="AH14" s="344"/>
      <c r="AJ14" s="344"/>
      <c r="AL14" s="344"/>
      <c r="AN14" s="344"/>
      <c r="AP14" s="344"/>
      <c r="AR14" s="344"/>
      <c r="AT14" s="356"/>
    </row>
    <row r="15" spans="2:54" ht="15" customHeight="1" x14ac:dyDescent="0.3">
      <c r="B15" s="1265"/>
      <c r="C15" s="361"/>
      <c r="D15" s="352" t="s">
        <v>287</v>
      </c>
      <c r="E15" s="361"/>
      <c r="F15" s="361"/>
      <c r="G15" s="361"/>
      <c r="H15" s="363"/>
      <c r="AT15" s="356"/>
      <c r="AW15" s="1016"/>
      <c r="AX15" s="1016"/>
      <c r="AY15" s="1016"/>
      <c r="AZ15" s="1016"/>
      <c r="BA15" s="1016"/>
      <c r="BB15" s="1016"/>
    </row>
    <row r="16" spans="2:54" ht="21" customHeight="1" x14ac:dyDescent="0.35">
      <c r="B16" s="1265"/>
      <c r="C16" s="361"/>
      <c r="D16" s="361"/>
      <c r="E16" s="361"/>
      <c r="F16" s="361"/>
      <c r="G16" s="361"/>
      <c r="K16" s="364" t="s">
        <v>327</v>
      </c>
      <c r="O16" s="365"/>
      <c r="P16" s="344">
        <v>150</v>
      </c>
      <c r="Q16" s="708">
        <v>3</v>
      </c>
      <c r="R16" s="367">
        <v>290.20999999999998</v>
      </c>
      <c r="S16" s="708">
        <v>3</v>
      </c>
      <c r="T16" s="367">
        <f>VLOOKUP(S13,'Location Summary'!$G$2:$H$604,2,FALSE)</f>
        <v>378</v>
      </c>
      <c r="U16" s="708">
        <v>3</v>
      </c>
      <c r="V16" s="367">
        <f>VLOOKUP(U13,'Location Summary'!$G$2:$H$604,2,FALSE)</f>
        <v>381</v>
      </c>
      <c r="W16" s="708">
        <v>3</v>
      </c>
      <c r="X16" s="367">
        <f>VLOOKUP(W13,'Location Summary'!$G$2:$H$604,2,FALSE)</f>
        <v>419</v>
      </c>
      <c r="Y16" s="708">
        <v>3</v>
      </c>
      <c r="Z16" s="367">
        <f>VLOOKUP(Y13,'Location Summary'!$G$2:$H$604,2,FALSE)</f>
        <v>422</v>
      </c>
      <c r="AA16" s="708">
        <v>3</v>
      </c>
      <c r="AB16" s="367">
        <f>VLOOKUP(AA13,'Location Summary'!$G$2:$H$604,2,FALSE)</f>
        <v>399</v>
      </c>
      <c r="AC16" s="708">
        <v>3</v>
      </c>
      <c r="AD16" s="367">
        <f>VLOOKUP(AC13,'Location Summary'!$G$2:$H$604,2,FALSE)</f>
        <v>423</v>
      </c>
      <c r="AE16" s="366">
        <v>3</v>
      </c>
      <c r="AF16" s="367">
        <f>VLOOKUP(AE13,'Location Summary'!$G$2:$H$604,2,FALSE)</f>
        <v>414.99200000000002</v>
      </c>
      <c r="AG16" s="708">
        <v>3</v>
      </c>
      <c r="AH16" s="367">
        <f>VLOOKUP(AG13,'Location Summary'!$G$2:$H$604,2,FALSE)</f>
        <v>409</v>
      </c>
      <c r="AI16" s="366">
        <v>3</v>
      </c>
      <c r="AJ16" s="367">
        <f>VLOOKUP(AI13,'Location Summary'!$G$2:$H$604,2,FALSE)</f>
        <v>402</v>
      </c>
      <c r="AK16" s="366">
        <v>3</v>
      </c>
      <c r="AL16" s="367">
        <f>VLOOKUP(AK13,'Location Summary'!$G$2:$H$604,2,FALSE)</f>
        <v>409</v>
      </c>
      <c r="AM16" s="366">
        <v>3</v>
      </c>
      <c r="AN16" s="367">
        <f>VLOOKUP(AM13,'Location Summary'!$G$2:$H$604,2,FALSE)</f>
        <v>337</v>
      </c>
      <c r="AO16" s="366">
        <v>3</v>
      </c>
      <c r="AP16" s="367">
        <f>VLOOKUP(AO13,'Location Summary'!$G$2:$H$604,2,FALSE)</f>
        <v>365</v>
      </c>
      <c r="AQ16" s="366">
        <v>3</v>
      </c>
      <c r="AR16" s="367">
        <f>VLOOKUP(AQ13,'Location Summary'!$G$2:$H$604,2,FALSE)</f>
        <v>378</v>
      </c>
      <c r="AS16" s="366">
        <v>3</v>
      </c>
      <c r="AT16" s="368">
        <f>VLOOKUP(AS13,'Location Summary'!$G$2:$H$604,2,FALSE)</f>
        <v>391.46699999999998</v>
      </c>
    </row>
    <row r="17" spans="2:53" ht="15" customHeight="1" x14ac:dyDescent="0.3">
      <c r="B17" s="1265"/>
      <c r="C17" s="351"/>
      <c r="D17" s="369" t="s">
        <v>288</v>
      </c>
      <c r="E17" s="369"/>
      <c r="F17" s="351"/>
      <c r="G17" s="351"/>
      <c r="H17" s="363"/>
      <c r="I17" s="358"/>
      <c r="J17" s="358"/>
      <c r="K17" s="358"/>
      <c r="L17" s="358"/>
      <c r="O17" s="370"/>
      <c r="P17" s="358"/>
      <c r="Q17" s="371">
        <v>2</v>
      </c>
      <c r="S17" s="371">
        <v>2</v>
      </c>
      <c r="U17" s="371">
        <v>2</v>
      </c>
      <c r="W17" s="371">
        <v>2</v>
      </c>
      <c r="Y17" s="371">
        <v>2</v>
      </c>
      <c r="AA17" s="371">
        <v>2</v>
      </c>
      <c r="AC17" s="371">
        <v>2</v>
      </c>
      <c r="AE17" s="371">
        <v>2</v>
      </c>
      <c r="AG17" s="371">
        <v>2</v>
      </c>
      <c r="AI17" s="371">
        <v>2</v>
      </c>
      <c r="AK17" s="371">
        <v>2</v>
      </c>
      <c r="AM17" s="371">
        <v>2</v>
      </c>
      <c r="AO17" s="371">
        <v>2</v>
      </c>
      <c r="AQ17" s="371">
        <v>2</v>
      </c>
      <c r="AS17" s="371">
        <v>2</v>
      </c>
      <c r="AT17" s="356"/>
      <c r="BA17" s="1013"/>
    </row>
    <row r="18" spans="2:53" ht="15" customHeight="1" x14ac:dyDescent="0.3">
      <c r="B18" s="362"/>
      <c r="C18" s="351"/>
      <c r="D18" s="351"/>
      <c r="E18" s="351"/>
      <c r="F18" s="351"/>
      <c r="G18" s="351"/>
      <c r="H18" s="358"/>
      <c r="I18" s="358"/>
      <c r="J18" s="358"/>
      <c r="K18" s="358"/>
      <c r="L18" s="358"/>
      <c r="O18" s="344" t="s">
        <v>252</v>
      </c>
      <c r="P18" s="358"/>
      <c r="Q18" s="344" t="str">
        <f>VLOOKUP(Q13,'Location Summary'!$C$2:$J$604,2,FALSE)</f>
        <v>DD60+0</v>
      </c>
      <c r="R18" s="358"/>
      <c r="S18" s="344" t="str">
        <f>VLOOKUP(S13,'Location Summary'!$C$2:$J$604,2,FALSE)</f>
        <v>DD45+0</v>
      </c>
      <c r="T18" s="372"/>
      <c r="U18" s="344" t="str">
        <f>VLOOKUP(U13,'Location Summary'!$C$2:$J$604,2,FALSE)</f>
        <v>DA+0</v>
      </c>
      <c r="V18" s="372"/>
      <c r="W18" s="344" t="str">
        <f>VLOOKUP(W13,'Location Summary'!$C$2:$J$604,2,FALSE)</f>
        <v>DA+3</v>
      </c>
      <c r="X18" s="372"/>
      <c r="Y18" s="344" t="str">
        <f>VLOOKUP(Y13,'Location Summary'!$C$2:$J$604,2,FALSE)</f>
        <v>DA+3</v>
      </c>
      <c r="Z18" s="372"/>
      <c r="AA18" s="344" t="str">
        <f>VLOOKUP(AA13,'Location Summary'!$C$2:$J$604,2,FALSE)</f>
        <v>DA+3</v>
      </c>
      <c r="AB18" s="372"/>
      <c r="AC18" s="344" t="str">
        <f>VLOOKUP(AC13,'Location Summary'!$C$2:$J$604,2,FALSE)</f>
        <v>DA+3</v>
      </c>
      <c r="AD18" s="372"/>
      <c r="AE18" s="344" t="str">
        <f>VLOOKUP(AE13,'Location Summary'!$C$2:$J$604,2,FALSE)</f>
        <v>DA+6</v>
      </c>
      <c r="AF18" s="372"/>
      <c r="AG18" s="344" t="str">
        <f>VLOOKUP(AG13,'Location Summary'!$C$2:$J$604,2,FALSE)</f>
        <v>DD45+3</v>
      </c>
      <c r="AH18" s="372"/>
      <c r="AI18" s="344" t="str">
        <f>VLOOKUP(AI13,'Location Summary'!$C$2:$J$604,2,FALSE)</f>
        <v>DA+3</v>
      </c>
      <c r="AJ18" s="372"/>
      <c r="AK18" s="344" t="str">
        <f>VLOOKUP(AK13,'Location Summary'!$C$2:$J$604,2,FALSE)</f>
        <v>DA+3</v>
      </c>
      <c r="AL18" s="372"/>
      <c r="AM18" s="344" t="str">
        <f>VLOOKUP(AM13,'Location Summary'!$C$2:$J$604,2,FALSE)</f>
        <v>DA+0</v>
      </c>
      <c r="AN18" s="372"/>
      <c r="AO18" s="344" t="str">
        <f>VLOOKUP(AO13,'Location Summary'!$C$2:$J$604,2,FALSE)</f>
        <v>DA+0</v>
      </c>
      <c r="AP18" s="372"/>
      <c r="AQ18" s="344" t="str">
        <f>VLOOKUP(AQ13,'Location Summary'!$C$2:$J$604,2,FALSE)</f>
        <v>DA+3</v>
      </c>
      <c r="AS18" s="344" t="str">
        <f>VLOOKUP(AS13,'Location Summary'!$C$2:$J$604,2,FALSE)</f>
        <v>DA+0</v>
      </c>
      <c r="AT18" s="356"/>
    </row>
    <row r="19" spans="2:53" ht="15" customHeight="1" x14ac:dyDescent="0.3">
      <c r="B19" s="362"/>
      <c r="C19" s="351"/>
      <c r="D19" s="351"/>
      <c r="E19" s="351"/>
      <c r="F19" s="351"/>
      <c r="G19" s="351"/>
      <c r="H19" s="358"/>
      <c r="I19" s="358"/>
      <c r="J19" s="358"/>
      <c r="K19" s="358"/>
      <c r="L19" s="358"/>
      <c r="M19" s="358"/>
      <c r="N19" s="358"/>
      <c r="O19" s="358"/>
      <c r="P19" s="358"/>
      <c r="Q19" s="1112"/>
      <c r="R19" s="1112"/>
      <c r="S19" s="1112"/>
      <c r="T19" s="1112"/>
      <c r="U19" s="1112"/>
      <c r="V19" s="372"/>
      <c r="W19" s="344"/>
      <c r="X19" s="372"/>
      <c r="Y19" s="373"/>
      <c r="Z19" s="372"/>
      <c r="AA19" s="344"/>
      <c r="AB19" s="372"/>
      <c r="AC19" s="344"/>
      <c r="AD19" s="372"/>
      <c r="AE19" s="344"/>
      <c r="AF19" s="372"/>
      <c r="AG19" s="374"/>
      <c r="AH19" s="374"/>
      <c r="AI19" s="374"/>
      <c r="AJ19" s="374"/>
      <c r="AK19" s="374"/>
      <c r="AL19" s="374"/>
      <c r="AM19" s="374"/>
      <c r="AN19" s="374"/>
      <c r="AO19" s="374"/>
      <c r="AP19" s="374"/>
      <c r="AQ19" s="374"/>
      <c r="AR19" s="374"/>
      <c r="AS19" s="374"/>
      <c r="AT19" s="356"/>
    </row>
    <row r="20" spans="2:53" ht="15" customHeight="1" x14ac:dyDescent="0.3">
      <c r="B20" s="375"/>
      <c r="C20" s="373">
        <f>AS12+1</f>
        <v>16</v>
      </c>
      <c r="D20" s="373"/>
      <c r="E20" s="373">
        <f>C20+1</f>
        <v>17</v>
      </c>
      <c r="F20" s="373"/>
      <c r="G20" s="373">
        <f>E20+1</f>
        <v>18</v>
      </c>
      <c r="H20" s="373"/>
      <c r="I20" s="373">
        <f>G20+1</f>
        <v>19</v>
      </c>
      <c r="J20" s="373"/>
      <c r="K20" s="373">
        <f>I20+1</f>
        <v>20</v>
      </c>
      <c r="L20" s="373"/>
      <c r="M20" s="373">
        <f>K20+1</f>
        <v>21</v>
      </c>
      <c r="N20" s="373"/>
      <c r="O20" s="373">
        <f t="shared" ref="O20" si="0">M20+1</f>
        <v>22</v>
      </c>
      <c r="P20" s="373"/>
      <c r="Q20" s="373">
        <f t="shared" ref="Q20" si="1">O20+1</f>
        <v>23</v>
      </c>
      <c r="R20" s="373"/>
      <c r="S20" s="373">
        <f t="shared" ref="S20" si="2">Q20+1</f>
        <v>24</v>
      </c>
      <c r="T20" s="373"/>
      <c r="U20" s="373">
        <f t="shared" ref="U20" si="3">S20+1</f>
        <v>25</v>
      </c>
      <c r="V20" s="373"/>
      <c r="W20" s="373">
        <f t="shared" ref="W20" si="4">U20+1</f>
        <v>26</v>
      </c>
      <c r="X20" s="373"/>
      <c r="Y20" s="373">
        <f t="shared" ref="Y20" si="5">W20+1</f>
        <v>27</v>
      </c>
      <c r="Z20" s="373"/>
      <c r="AA20" s="373">
        <f t="shared" ref="AA20" si="6">Y20+1</f>
        <v>28</v>
      </c>
      <c r="AB20" s="373"/>
      <c r="AC20" s="373">
        <f t="shared" ref="AC20" si="7">AA20+1</f>
        <v>29</v>
      </c>
      <c r="AD20" s="373"/>
      <c r="AE20" s="373">
        <f>AC20+1</f>
        <v>30</v>
      </c>
      <c r="AF20" s="373"/>
      <c r="AG20" s="373">
        <f>AE20+1</f>
        <v>31</v>
      </c>
      <c r="AH20" s="373"/>
      <c r="AI20" s="373">
        <f>AG20+1</f>
        <v>32</v>
      </c>
      <c r="AJ20" s="373"/>
      <c r="AK20" s="373">
        <f>AI20+1</f>
        <v>33</v>
      </c>
      <c r="AL20" s="373"/>
      <c r="AM20" s="373">
        <f>AK20+1</f>
        <v>34</v>
      </c>
      <c r="AN20" s="373"/>
      <c r="AO20" s="373">
        <f>AM20+1</f>
        <v>35</v>
      </c>
      <c r="AP20" s="373"/>
      <c r="AQ20" s="373">
        <f>AO20+1</f>
        <v>36</v>
      </c>
      <c r="AR20" s="373"/>
      <c r="AS20" s="373">
        <f>AQ20+1</f>
        <v>37</v>
      </c>
      <c r="AT20" s="356"/>
    </row>
    <row r="21" spans="2:53" s="381" customFormat="1" ht="15" customHeight="1" x14ac:dyDescent="0.3">
      <c r="B21" s="376"/>
      <c r="C21" s="377" t="s">
        <v>1309</v>
      </c>
      <c r="D21" s="373"/>
      <c r="E21" s="377" t="s">
        <v>1310</v>
      </c>
      <c r="F21" s="373"/>
      <c r="G21" s="377" t="s">
        <v>1311</v>
      </c>
      <c r="H21" s="373"/>
      <c r="I21" s="359" t="s">
        <v>1312</v>
      </c>
      <c r="J21" s="378"/>
      <c r="K21" s="359" t="s">
        <v>264</v>
      </c>
      <c r="L21" s="373"/>
      <c r="M21" s="379" t="s">
        <v>476</v>
      </c>
      <c r="N21" s="373"/>
      <c r="O21" s="377" t="s">
        <v>916</v>
      </c>
      <c r="P21" s="373"/>
      <c r="Q21" s="377" t="s">
        <v>917</v>
      </c>
      <c r="R21" s="373"/>
      <c r="S21" s="359" t="s">
        <v>918</v>
      </c>
      <c r="T21" s="373"/>
      <c r="U21" s="359" t="s">
        <v>919</v>
      </c>
      <c r="V21" s="373"/>
      <c r="W21" s="359" t="s">
        <v>920</v>
      </c>
      <c r="Y21" s="377" t="s">
        <v>921</v>
      </c>
      <c r="Z21" s="373"/>
      <c r="AA21" s="377" t="s">
        <v>922</v>
      </c>
      <c r="AB21" s="373"/>
      <c r="AC21" s="377" t="s">
        <v>265</v>
      </c>
      <c r="AD21" s="373"/>
      <c r="AE21" s="377" t="s">
        <v>477</v>
      </c>
      <c r="AF21" s="373"/>
      <c r="AG21" s="377" t="s">
        <v>478</v>
      </c>
      <c r="AH21" s="373"/>
      <c r="AI21" s="359" t="s">
        <v>479</v>
      </c>
      <c r="AJ21" s="378"/>
      <c r="AK21" s="359" t="s">
        <v>480</v>
      </c>
      <c r="AL21" s="373"/>
      <c r="AM21" s="379" t="s">
        <v>481</v>
      </c>
      <c r="AN21" s="373"/>
      <c r="AO21" s="377" t="s">
        <v>482</v>
      </c>
      <c r="AP21" s="373"/>
      <c r="AQ21" s="377" t="s">
        <v>483</v>
      </c>
      <c r="AR21" s="373"/>
      <c r="AS21" s="359" t="s">
        <v>484</v>
      </c>
      <c r="AT21" s="380"/>
      <c r="AU21" s="359"/>
      <c r="AV21" s="373"/>
    </row>
    <row r="22" spans="2:53" ht="15" customHeight="1" x14ac:dyDescent="0.3">
      <c r="B22" s="382"/>
      <c r="T22" s="344"/>
      <c r="V22" s="344"/>
      <c r="X22" s="344"/>
      <c r="Z22" s="344"/>
      <c r="AB22" s="344"/>
      <c r="AD22" s="344"/>
      <c r="AF22" s="344"/>
      <c r="AH22" s="344"/>
      <c r="AJ22" s="344"/>
      <c r="AL22" s="344"/>
      <c r="AN22" s="344"/>
      <c r="AP22" s="344"/>
      <c r="AR22" s="344"/>
      <c r="AT22" s="356"/>
    </row>
    <row r="23" spans="2:53" ht="15" customHeight="1" x14ac:dyDescent="0.3">
      <c r="B23" s="1255"/>
      <c r="AT23" s="356"/>
    </row>
    <row r="24" spans="2:53" ht="20.25" customHeight="1" x14ac:dyDescent="0.3">
      <c r="B24" s="1255"/>
      <c r="C24" s="708">
        <v>3</v>
      </c>
      <c r="D24" s="367">
        <f>VLOOKUP(C21,'Location Summary'!$G$2:$H$604,2,FALSE)</f>
        <v>356</v>
      </c>
      <c r="E24" s="708">
        <v>3</v>
      </c>
      <c r="F24" s="367">
        <f>VLOOKUP(E21,'Location Summary'!$G$2:$H$604,2,FALSE)</f>
        <v>439</v>
      </c>
      <c r="G24" s="708">
        <v>3</v>
      </c>
      <c r="H24" s="367">
        <f>VLOOKUP(G21,'Location Summary'!$G$2:$H$604,2,FALSE)</f>
        <v>377</v>
      </c>
      <c r="I24" s="708">
        <v>3</v>
      </c>
      <c r="J24" s="367">
        <f>VLOOKUP(I21,'Location Summary'!$G$2:$H$604,2,FALSE)</f>
        <v>455.07</v>
      </c>
      <c r="K24" s="708">
        <v>3</v>
      </c>
      <c r="L24" s="367">
        <f>VLOOKUP(K21,'Location Summary'!$G$2:$H$604,2,FALSE)</f>
        <v>344.16300000000001</v>
      </c>
      <c r="M24" s="366">
        <v>3</v>
      </c>
      <c r="N24" s="367">
        <f>VLOOKUP(M21,'Location Summary'!$G$2:$H$604,2,FALSE)</f>
        <v>365</v>
      </c>
      <c r="O24" s="366">
        <v>3</v>
      </c>
      <c r="P24" s="367">
        <f>VLOOKUP(O21,'Location Summary'!$G$2:$H$604,2,FALSE)</f>
        <v>340</v>
      </c>
      <c r="Q24" s="366">
        <v>3</v>
      </c>
      <c r="R24" s="367">
        <f>VLOOKUP(Q21,'Location Summary'!$G$2:$H$604,2,FALSE)</f>
        <v>419.99900000000002</v>
      </c>
      <c r="S24" s="366">
        <v>3</v>
      </c>
      <c r="T24" s="367">
        <f>VLOOKUP(S21,'Location Summary'!$G$2:$H$604,2,FALSE)</f>
        <v>415</v>
      </c>
      <c r="U24" s="366">
        <v>3</v>
      </c>
      <c r="V24" s="367">
        <f>VLOOKUP(U21,'Location Summary'!$G$2:$H$604,2,FALSE)</f>
        <v>365</v>
      </c>
      <c r="W24" s="366">
        <v>3</v>
      </c>
      <c r="X24" s="367">
        <f>VLOOKUP(W21,'Location Summary'!$G$2:$H$604,2,FALSE)</f>
        <v>330</v>
      </c>
      <c r="Y24" s="366">
        <v>3</v>
      </c>
      <c r="Z24" s="367">
        <f>VLOOKUP(Y21,'Location Summary'!$G$2:$H$604,2,FALSE)</f>
        <v>457</v>
      </c>
      <c r="AA24" s="366">
        <v>3</v>
      </c>
      <c r="AB24" s="367">
        <f>VLOOKUP(AA21,'Location Summary'!$G$2:$H$604,2,FALSE)</f>
        <v>354.61200000000002</v>
      </c>
      <c r="AC24" s="708">
        <v>3</v>
      </c>
      <c r="AD24" s="367">
        <f>VLOOKUP(AC21,'Location Summary'!$G$2:$H$604,2,FALSE)</f>
        <v>428.38900000000001</v>
      </c>
      <c r="AE24" s="708">
        <v>3</v>
      </c>
      <c r="AF24" s="367">
        <f>VLOOKUP(AE21,'Location Summary'!$G$2:$H$604,2,FALSE)</f>
        <v>340</v>
      </c>
      <c r="AG24" s="366">
        <v>3</v>
      </c>
      <c r="AH24" s="367">
        <f>VLOOKUP(AG21,'Location Summary'!$G$2:$H$604,2,FALSE)</f>
        <v>375</v>
      </c>
      <c r="AI24" s="366">
        <v>3</v>
      </c>
      <c r="AJ24" s="367">
        <f>VLOOKUP(AI21,'Location Summary'!$G$2:$H$604,2,FALSE)</f>
        <v>365</v>
      </c>
      <c r="AK24" s="366">
        <v>3</v>
      </c>
      <c r="AL24" s="367">
        <f>VLOOKUP(AK21,'Location Summary'!$G$2:$H$604,2,FALSE)</f>
        <v>460</v>
      </c>
      <c r="AM24" s="366">
        <v>3</v>
      </c>
      <c r="AN24" s="367">
        <f>VLOOKUP(AM21,'Location Summary'!$G$2:$H$604,2,FALSE)</f>
        <v>380</v>
      </c>
      <c r="AO24" s="366">
        <v>3</v>
      </c>
      <c r="AP24" s="367">
        <f>VLOOKUP(AO21,'Location Summary'!$G$2:$H$604,2,FALSE)</f>
        <v>410</v>
      </c>
      <c r="AQ24" s="366">
        <v>3</v>
      </c>
      <c r="AR24" s="367">
        <f>VLOOKUP(AQ21,'Location Summary'!$G$2:$H$604,2,FALSE)</f>
        <v>400</v>
      </c>
      <c r="AS24" s="366">
        <v>3</v>
      </c>
      <c r="AT24" s="368">
        <f>VLOOKUP(AS21,'Location Summary'!$G$2:$H$604,2,FALSE)</f>
        <v>420</v>
      </c>
    </row>
    <row r="25" spans="2:53" ht="15" customHeight="1" x14ac:dyDescent="0.3">
      <c r="B25" s="1255"/>
      <c r="C25" s="371">
        <v>2</v>
      </c>
      <c r="E25" s="371">
        <v>2</v>
      </c>
      <c r="G25" s="371">
        <v>2</v>
      </c>
      <c r="I25" s="371">
        <v>2</v>
      </c>
      <c r="K25" s="371">
        <v>2</v>
      </c>
      <c r="M25" s="371">
        <v>2</v>
      </c>
      <c r="O25" s="371">
        <v>2</v>
      </c>
      <c r="Q25" s="371">
        <v>2</v>
      </c>
      <c r="S25" s="371">
        <v>2</v>
      </c>
      <c r="U25" s="371">
        <v>2</v>
      </c>
      <c r="W25" s="371">
        <v>2</v>
      </c>
      <c r="Y25" s="371">
        <v>2</v>
      </c>
      <c r="AA25" s="371">
        <v>2</v>
      </c>
      <c r="AC25" s="371">
        <v>2</v>
      </c>
      <c r="AE25" s="371">
        <v>2</v>
      </c>
      <c r="AG25" s="371">
        <v>2</v>
      </c>
      <c r="AI25" s="371">
        <v>2</v>
      </c>
      <c r="AK25" s="371">
        <v>2</v>
      </c>
      <c r="AM25" s="371">
        <v>2</v>
      </c>
      <c r="AO25" s="371">
        <v>2</v>
      </c>
      <c r="AQ25" s="371">
        <v>2</v>
      </c>
      <c r="AS25" s="371">
        <v>2</v>
      </c>
      <c r="AT25" s="356"/>
    </row>
    <row r="26" spans="2:53" ht="15" customHeight="1" x14ac:dyDescent="0.3">
      <c r="B26" s="382"/>
      <c r="C26" s="344" t="str">
        <f>VLOOKUP(C21,'Location Summary'!$C$2:$J$604,2,FALSE)</f>
        <v>DB1+9</v>
      </c>
      <c r="D26" s="358"/>
      <c r="E26" s="344" t="str">
        <f>VLOOKUP(E21,'Location Summary'!$C$2:$J$604,2,FALSE)</f>
        <v>DA+3</v>
      </c>
      <c r="F26" s="358"/>
      <c r="G26" s="344" t="str">
        <f>VLOOKUP(G21,'Location Summary'!$C$2:$J$604,2,FALSE)</f>
        <v>DA+9</v>
      </c>
      <c r="H26" s="358"/>
      <c r="I26" s="344" t="str">
        <f>VLOOKUP(I21,'Location Summary'!$C$2:$J$604,2,FALSE)</f>
        <v>DA+6</v>
      </c>
      <c r="J26" s="358"/>
      <c r="K26" s="344" t="str">
        <f>VLOOKUP(K21,'Location Summary'!$C$2:$J$604,2,FALSE)</f>
        <v>DB2+9</v>
      </c>
      <c r="L26" s="358"/>
      <c r="M26" s="344" t="str">
        <f>VLOOKUP(M21,'Location Summary'!$C$2:$J$604,2,FALSE)</f>
        <v>DA+6</v>
      </c>
      <c r="N26" s="358"/>
      <c r="O26" s="344" t="str">
        <f>VLOOKUP(O21,'Location Summary'!$C$2:$J$604,2,FALSE)</f>
        <v>DB1+3</v>
      </c>
      <c r="P26" s="358"/>
      <c r="Q26" s="344" t="str">
        <f>VLOOKUP(Q21,'Location Summary'!$C$2:$J$604,2,FALSE)</f>
        <v>DA+6</v>
      </c>
      <c r="R26" s="358"/>
      <c r="S26" s="344" t="str">
        <f>VLOOKUP(S21,'Location Summary'!$C$2:$J$604,2,FALSE)</f>
        <v>DA+6</v>
      </c>
      <c r="T26" s="372"/>
      <c r="U26" s="344" t="str">
        <f>VLOOKUP(U21,'Location Summary'!$C$2:$J$604,2,FALSE)</f>
        <v>DA+9</v>
      </c>
      <c r="V26" s="372"/>
      <c r="W26" s="344" t="str">
        <f>VLOOKUP(W21,'Location Summary'!$C$2:$J$604,2,FALSE)</f>
        <v>DA+6</v>
      </c>
      <c r="X26" s="372"/>
      <c r="Y26" s="344" t="str">
        <f>VLOOKUP(Y21,'Location Summary'!$C$2:$J$604,2,FALSE)</f>
        <v>DA+9</v>
      </c>
      <c r="Z26" s="372"/>
      <c r="AA26" s="344" t="str">
        <f>VLOOKUP(AA21,'Location Summary'!$C$2:$J$604,2,FALSE)</f>
        <v>DA+9</v>
      </c>
      <c r="AB26" s="372"/>
      <c r="AC26" s="344" t="str">
        <f>VLOOKUP(AC21,'Location Summary'!$C$2:$J$604,2,FALSE)</f>
        <v>DB1+6</v>
      </c>
      <c r="AD26" s="372"/>
      <c r="AE26" s="344" t="str">
        <f>VLOOKUP(AE21,'Location Summary'!$C$2:$J$604,2,FALSE)</f>
        <v>DA+6</v>
      </c>
      <c r="AF26" s="372"/>
      <c r="AG26" s="344" t="str">
        <f>VLOOKUP(AG21,'Location Summary'!$C$2:$J$604,2,FALSE)</f>
        <v>DA+9</v>
      </c>
      <c r="AH26" s="372"/>
      <c r="AI26" s="344" t="str">
        <f>VLOOKUP(AI21,'Location Summary'!$C$2:$J$604,2,FALSE)</f>
        <v>DA+9</v>
      </c>
      <c r="AJ26" s="372"/>
      <c r="AK26" s="344" t="str">
        <f>VLOOKUP(AK21,'Location Summary'!$C$2:$J$604,2,FALSE)</f>
        <v>DA-1.5</v>
      </c>
      <c r="AL26" s="372"/>
      <c r="AM26" s="344" t="str">
        <f>VLOOKUP(AM21,'Location Summary'!$C$2:$J$604,2,FALSE)</f>
        <v>DA+6</v>
      </c>
      <c r="AN26" s="372"/>
      <c r="AO26" s="344" t="str">
        <f>VLOOKUP(AO21,'Location Summary'!$C$2:$J$604,2,FALSE)</f>
        <v>DA+3</v>
      </c>
      <c r="AP26" s="372"/>
      <c r="AQ26" s="344" t="str">
        <f>VLOOKUP(AQ21,'Location Summary'!$C$2:$J$604,2,FALSE)</f>
        <v>DA+9</v>
      </c>
      <c r="AS26" s="344" t="str">
        <f>VLOOKUP(AS21,'Location Summary'!$C$2:$J$604,2,FALSE)</f>
        <v>DA+6</v>
      </c>
      <c r="AT26" s="356"/>
    </row>
    <row r="27" spans="2:53" ht="15" customHeight="1" x14ac:dyDescent="0.3">
      <c r="B27" s="1022"/>
      <c r="C27" s="372"/>
      <c r="D27" s="372"/>
      <c r="E27" s="354"/>
      <c r="F27" s="383"/>
      <c r="G27" s="354"/>
      <c r="H27" s="383"/>
      <c r="I27" s="354"/>
      <c r="J27" s="383"/>
      <c r="K27" s="354"/>
      <c r="L27" s="354"/>
      <c r="M27" s="354"/>
      <c r="N27" s="354"/>
      <c r="O27" s="344"/>
      <c r="P27" s="344"/>
      <c r="Q27" s="344"/>
      <c r="R27" s="344"/>
      <c r="S27" s="344"/>
      <c r="T27" s="344"/>
      <c r="U27" s="344"/>
      <c r="V27" s="344"/>
      <c r="W27" s="344"/>
      <c r="X27" s="344"/>
      <c r="Y27" s="344"/>
      <c r="Z27" s="344"/>
      <c r="AA27" s="344"/>
      <c r="AB27" s="344"/>
      <c r="AC27" s="344"/>
      <c r="AD27" s="344"/>
      <c r="AE27" s="344"/>
      <c r="AF27" s="344"/>
      <c r="AG27" s="344"/>
      <c r="AH27" s="344"/>
      <c r="AI27" s="344"/>
      <c r="AJ27" s="344"/>
      <c r="AK27" s="344"/>
      <c r="AM27" s="344"/>
      <c r="AT27" s="356"/>
    </row>
    <row r="28" spans="2:53" ht="15" customHeight="1" x14ac:dyDescent="0.3">
      <c r="B28" s="375"/>
      <c r="C28" s="373">
        <f>AS20+1</f>
        <v>38</v>
      </c>
      <c r="D28" s="373"/>
      <c r="E28" s="373">
        <f>C28+1</f>
        <v>39</v>
      </c>
      <c r="F28" s="373"/>
      <c r="G28" s="373">
        <f>E28+1</f>
        <v>40</v>
      </c>
      <c r="H28" s="373"/>
      <c r="I28" s="373">
        <f>G28+1</f>
        <v>41</v>
      </c>
      <c r="J28" s="373"/>
      <c r="K28" s="373">
        <f>I28+1</f>
        <v>42</v>
      </c>
      <c r="L28" s="373"/>
      <c r="M28" s="373">
        <f>K28+1</f>
        <v>43</v>
      </c>
      <c r="N28" s="373"/>
      <c r="O28" s="373">
        <f>M28+1</f>
        <v>44</v>
      </c>
      <c r="P28" s="373"/>
      <c r="Q28" s="373">
        <f>O28+1</f>
        <v>45</v>
      </c>
      <c r="R28" s="373"/>
      <c r="S28" s="373">
        <f>Q28+1</f>
        <v>46</v>
      </c>
      <c r="T28" s="373"/>
      <c r="U28" s="373">
        <f>S28+1</f>
        <v>47</v>
      </c>
      <c r="V28" s="373"/>
      <c r="W28" s="373">
        <f>U28+1</f>
        <v>48</v>
      </c>
      <c r="X28" s="373"/>
      <c r="Y28" s="373">
        <f>W28+1</f>
        <v>49</v>
      </c>
      <c r="Z28" s="373"/>
      <c r="AA28" s="373">
        <f>Y28+1</f>
        <v>50</v>
      </c>
      <c r="AB28" s="373"/>
      <c r="AC28" s="373">
        <f>AA28+1</f>
        <v>51</v>
      </c>
      <c r="AD28" s="373"/>
      <c r="AE28" s="373">
        <f>AC28+1</f>
        <v>52</v>
      </c>
      <c r="AF28" s="373"/>
      <c r="AG28" s="373">
        <f>AE28+1</f>
        <v>53</v>
      </c>
      <c r="AH28" s="373"/>
      <c r="AI28" s="373">
        <f>AG28+1</f>
        <v>54</v>
      </c>
      <c r="AJ28" s="373"/>
      <c r="AK28" s="373">
        <f>AI28+1</f>
        <v>55</v>
      </c>
      <c r="AL28" s="373"/>
      <c r="AM28" s="373">
        <f>AK28+1</f>
        <v>56</v>
      </c>
      <c r="AN28" s="373"/>
      <c r="AO28" s="373">
        <f>AM28+1</f>
        <v>57</v>
      </c>
      <c r="AP28" s="373"/>
      <c r="AQ28" s="373">
        <f>AO28+1</f>
        <v>58</v>
      </c>
      <c r="AR28" s="373"/>
      <c r="AS28" s="373">
        <f>AQ28+1</f>
        <v>59</v>
      </c>
      <c r="AT28" s="356"/>
    </row>
    <row r="29" spans="2:53" s="386" customFormat="1" ht="15" customHeight="1" x14ac:dyDescent="0.3">
      <c r="B29" s="376"/>
      <c r="C29" s="377" t="s">
        <v>485</v>
      </c>
      <c r="D29" s="378"/>
      <c r="E29" s="377" t="s">
        <v>486</v>
      </c>
      <c r="F29" s="378"/>
      <c r="G29" s="384" t="s">
        <v>692</v>
      </c>
      <c r="H29" s="378"/>
      <c r="I29" s="384" t="s">
        <v>266</v>
      </c>
      <c r="J29" s="378"/>
      <c r="K29" s="378" t="s">
        <v>267</v>
      </c>
      <c r="L29" s="378"/>
      <c r="M29" s="378" t="s">
        <v>268</v>
      </c>
      <c r="N29" s="378"/>
      <c r="O29" s="385" t="s">
        <v>487</v>
      </c>
      <c r="P29" s="378"/>
      <c r="Q29" s="378" t="s">
        <v>488</v>
      </c>
      <c r="R29" s="378"/>
      <c r="S29" s="378" t="s">
        <v>489</v>
      </c>
      <c r="T29" s="378"/>
      <c r="U29" s="385" t="s">
        <v>490</v>
      </c>
      <c r="V29" s="378"/>
      <c r="W29" s="378" t="s">
        <v>491</v>
      </c>
      <c r="X29" s="378"/>
      <c r="Y29" s="385" t="s">
        <v>492</v>
      </c>
      <c r="Z29" s="378"/>
      <c r="AA29" s="384" t="s">
        <v>493</v>
      </c>
      <c r="AB29" s="378"/>
      <c r="AC29" s="384" t="s">
        <v>494</v>
      </c>
      <c r="AD29" s="378"/>
      <c r="AE29" s="359" t="s">
        <v>495</v>
      </c>
      <c r="AF29" s="378"/>
      <c r="AG29" s="384" t="s">
        <v>510</v>
      </c>
      <c r="AH29" s="378"/>
      <c r="AI29" s="359" t="s">
        <v>269</v>
      </c>
      <c r="AJ29" s="378"/>
      <c r="AK29" s="384" t="s">
        <v>496</v>
      </c>
      <c r="AM29" s="359" t="s">
        <v>497</v>
      </c>
      <c r="AO29" s="386" t="s">
        <v>498</v>
      </c>
      <c r="AQ29" s="386" t="s">
        <v>499</v>
      </c>
      <c r="AS29" s="386" t="s">
        <v>500</v>
      </c>
      <c r="AT29" s="387"/>
    </row>
    <row r="30" spans="2:53" ht="15" customHeight="1" x14ac:dyDescent="0.3">
      <c r="B30" s="376"/>
      <c r="T30" s="344"/>
      <c r="V30" s="344"/>
      <c r="X30" s="344"/>
      <c r="Z30" s="344"/>
      <c r="AB30" s="344"/>
      <c r="AD30" s="344"/>
      <c r="AF30" s="344"/>
      <c r="AH30" s="344"/>
      <c r="AJ30" s="344"/>
      <c r="AL30" s="344"/>
      <c r="AN30" s="344"/>
      <c r="AP30" s="344"/>
      <c r="AR30" s="344"/>
      <c r="AT30" s="356"/>
    </row>
    <row r="31" spans="2:53" ht="15" customHeight="1" x14ac:dyDescent="0.3">
      <c r="B31" s="376"/>
      <c r="AT31" s="356"/>
    </row>
    <row r="32" spans="2:53" ht="20.25" customHeight="1" x14ac:dyDescent="0.3">
      <c r="B32" s="388"/>
      <c r="C32" s="366">
        <v>3</v>
      </c>
      <c r="D32" s="367">
        <f>VLOOKUP(C29,'Location Summary'!$G$2:$H$604,2,FALSE)</f>
        <v>345</v>
      </c>
      <c r="E32" s="366">
        <v>3</v>
      </c>
      <c r="F32" s="367">
        <f>VLOOKUP(E29,'Location Summary'!$G$2:$H$604,2,FALSE)</f>
        <v>495</v>
      </c>
      <c r="G32" s="366">
        <v>3</v>
      </c>
      <c r="H32" s="367">
        <f>VLOOKUP(G29,'Location Summary'!$G$2:$H$604,2,FALSE)</f>
        <v>419.48</v>
      </c>
      <c r="I32" s="366">
        <v>3</v>
      </c>
      <c r="J32" s="367">
        <f>VLOOKUP(I29,'Location Summary'!$G$2:$H$604,2,FALSE)</f>
        <v>350.52</v>
      </c>
      <c r="K32" s="366">
        <v>3</v>
      </c>
      <c r="L32" s="367">
        <f>VLOOKUP(K29,'Location Summary'!$G$2:$H$604,2,FALSE)</f>
        <v>445</v>
      </c>
      <c r="M32" s="366">
        <v>3</v>
      </c>
      <c r="N32" s="367">
        <f>VLOOKUP(M29,'Location Summary'!$G$2:$H$604,2,FALSE)</f>
        <v>390</v>
      </c>
      <c r="O32" s="366">
        <v>3</v>
      </c>
      <c r="P32" s="367">
        <f>VLOOKUP(O29,'Location Summary'!$G$2:$H$604,2,FALSE)</f>
        <v>350</v>
      </c>
      <c r="Q32" s="366">
        <v>3</v>
      </c>
      <c r="R32" s="367">
        <f>VLOOKUP(Q29,'Location Summary'!$G$2:$H$604,2,FALSE)</f>
        <v>490</v>
      </c>
      <c r="S32" s="366">
        <v>3</v>
      </c>
      <c r="T32" s="367">
        <f>VLOOKUP(S29,'Location Summary'!$G$2:$H$604,2,FALSE)</f>
        <v>350</v>
      </c>
      <c r="U32" s="366">
        <v>3</v>
      </c>
      <c r="V32" s="367">
        <f>VLOOKUP(U29,'Location Summary'!$G$2:$H$604,2,FALSE)</f>
        <v>347</v>
      </c>
      <c r="W32" s="366">
        <v>3</v>
      </c>
      <c r="X32" s="367">
        <f>VLOOKUP(W29,'Location Summary'!$G$2:$H$604,2,FALSE)</f>
        <v>373</v>
      </c>
      <c r="Y32" s="366">
        <v>3</v>
      </c>
      <c r="Z32" s="367">
        <f>VLOOKUP(Y29,'Location Summary'!$G$2:$H$604,2,FALSE)</f>
        <v>380</v>
      </c>
      <c r="AA32" s="366">
        <v>3</v>
      </c>
      <c r="AB32" s="367">
        <f>VLOOKUP(AA29,'Location Summary'!$G$2:$H$604,2,FALSE)</f>
        <v>335</v>
      </c>
      <c r="AC32" s="366">
        <v>3</v>
      </c>
      <c r="AD32" s="367">
        <f>VLOOKUP(AC29,'Location Summary'!$G$2:$H$604,2,FALSE)</f>
        <v>315</v>
      </c>
      <c r="AE32" s="366">
        <v>3</v>
      </c>
      <c r="AF32" s="367">
        <f>VLOOKUP(AE29,'Location Summary'!$G$2:$H$604,2,FALSE)</f>
        <v>410</v>
      </c>
      <c r="AG32" s="366">
        <v>3</v>
      </c>
      <c r="AH32" s="367">
        <f>VLOOKUP(AG29,'Location Summary'!$G$2:$H$604,2,FALSE)</f>
        <v>365.71600000000001</v>
      </c>
      <c r="AI32" s="366">
        <v>3</v>
      </c>
      <c r="AJ32" s="367">
        <f>VLOOKUP(AI29,'Location Summary'!$G$2:$H$604,2,FALSE)</f>
        <v>319.28399999999999</v>
      </c>
      <c r="AK32" s="366">
        <v>3</v>
      </c>
      <c r="AL32" s="367">
        <f>VLOOKUP(AK29,'Location Summary'!$G$2:$H$604,2,FALSE)</f>
        <v>465</v>
      </c>
      <c r="AM32" s="366">
        <v>3</v>
      </c>
      <c r="AN32" s="367">
        <f>VLOOKUP(AM29,'Location Summary'!$G$2:$H$604,2,FALSE)</f>
        <v>375</v>
      </c>
      <c r="AO32" s="366">
        <v>3</v>
      </c>
      <c r="AP32" s="367">
        <f>VLOOKUP(AO29,'Location Summary'!$G$2:$H$604,2,FALSE)</f>
        <v>355</v>
      </c>
      <c r="AQ32" s="366">
        <v>3</v>
      </c>
      <c r="AR32" s="367">
        <f>VLOOKUP(AQ29,'Location Summary'!$G$2:$H$604,2,FALSE)</f>
        <v>420</v>
      </c>
      <c r="AS32" s="366">
        <v>3</v>
      </c>
      <c r="AT32" s="368">
        <f>VLOOKUP(AS29,'Location Summary'!$G$2:$H$604,2,FALSE)</f>
        <v>315</v>
      </c>
    </row>
    <row r="33" spans="2:48" ht="15" customHeight="1" x14ac:dyDescent="0.3">
      <c r="B33" s="389"/>
      <c r="C33" s="371">
        <v>2</v>
      </c>
      <c r="E33" s="371">
        <v>2</v>
      </c>
      <c r="G33" s="371">
        <v>2</v>
      </c>
      <c r="I33" s="371">
        <v>2</v>
      </c>
      <c r="K33" s="371">
        <v>2</v>
      </c>
      <c r="M33" s="371">
        <v>2</v>
      </c>
      <c r="O33" s="371">
        <v>2</v>
      </c>
      <c r="Q33" s="371">
        <v>2</v>
      </c>
      <c r="S33" s="371">
        <v>2</v>
      </c>
      <c r="U33" s="371">
        <v>2</v>
      </c>
      <c r="W33" s="371">
        <v>2</v>
      </c>
      <c r="Y33" s="371">
        <v>2</v>
      </c>
      <c r="AA33" s="371">
        <v>2</v>
      </c>
      <c r="AC33" s="371">
        <v>2</v>
      </c>
      <c r="AE33" s="371">
        <v>2</v>
      </c>
      <c r="AG33" s="371">
        <v>2</v>
      </c>
      <c r="AI33" s="371">
        <v>2</v>
      </c>
      <c r="AK33" s="371">
        <v>2</v>
      </c>
      <c r="AM33" s="371">
        <v>2</v>
      </c>
      <c r="AO33" s="371">
        <v>2</v>
      </c>
      <c r="AQ33" s="371">
        <v>2</v>
      </c>
      <c r="AS33" s="371">
        <v>2</v>
      </c>
      <c r="AT33" s="356"/>
    </row>
    <row r="34" spans="2:48" ht="15" customHeight="1" x14ac:dyDescent="0.3">
      <c r="B34" s="382"/>
      <c r="C34" s="344" t="str">
        <f>VLOOKUP(C29,'Location Summary'!$C$2:$J$604,2,FALSE)</f>
        <v>DA+6</v>
      </c>
      <c r="D34" s="358"/>
      <c r="E34" s="344" t="str">
        <f>VLOOKUP(E29,'Location Summary'!$C$2:$J$604,2,FALSE)</f>
        <v>DA+9</v>
      </c>
      <c r="F34" s="358"/>
      <c r="G34" s="344" t="str">
        <f>VLOOKUP(G29,'Location Summary'!$C$2:$J$604,2,FALSE)</f>
        <v>DB1+12</v>
      </c>
      <c r="H34" s="358"/>
      <c r="I34" s="344" t="str">
        <f>VLOOKUP(I29,'Location Summary'!$C$2:$J$604,2,FALSE)</f>
        <v>DB1+9</v>
      </c>
      <c r="J34" s="358"/>
      <c r="K34" s="344" t="str">
        <f>VLOOKUP(K29,'Location Summary'!$C$2:$J$604,2,FALSE)</f>
        <v>DA+9</v>
      </c>
      <c r="L34" s="358"/>
      <c r="M34" s="344" t="str">
        <f>VLOOKUP(M29,'Location Summary'!$C$2:$J$604,2,FALSE)</f>
        <v>DA+6</v>
      </c>
      <c r="N34" s="358"/>
      <c r="O34" s="344" t="str">
        <f>VLOOKUP(O29,'Location Summary'!$C$2:$J$604,2,FALSE)</f>
        <v>DA+3</v>
      </c>
      <c r="P34" s="358"/>
      <c r="Q34" s="344" t="str">
        <f>VLOOKUP(Q29,'Location Summary'!$C$2:$J$604,2,FALSE)</f>
        <v>DA+9</v>
      </c>
      <c r="R34" s="358"/>
      <c r="S34" s="344" t="str">
        <f>VLOOKUP(S29,'Location Summary'!$C$2:$J$604,2,FALSE)</f>
        <v>DA+9</v>
      </c>
      <c r="T34" s="372"/>
      <c r="U34" s="344" t="str">
        <f>VLOOKUP(U29,'Location Summary'!$C$2:$J$604,2,FALSE)</f>
        <v>DA-3</v>
      </c>
      <c r="V34" s="372"/>
      <c r="W34" s="344" t="str">
        <f>VLOOKUP(W29,'Location Summary'!$C$2:$J$604,2,FALSE)</f>
        <v>DA+1.5</v>
      </c>
      <c r="X34" s="372"/>
      <c r="Y34" s="344" t="str">
        <f>VLOOKUP(Y29,'Location Summary'!$C$2:$J$604,2,FALSE)</f>
        <v>DA+3</v>
      </c>
      <c r="Z34" s="372"/>
      <c r="AA34" s="344" t="str">
        <f>VLOOKUP(AA29,'Location Summary'!$C$2:$J$604,2,FALSE)</f>
        <v>DA+6</v>
      </c>
      <c r="AB34" s="372"/>
      <c r="AC34" s="344" t="str">
        <f>VLOOKUP(AC29,'Location Summary'!$C$2:$J$604,2,FALSE)</f>
        <v>DA+1.5</v>
      </c>
      <c r="AD34" s="372"/>
      <c r="AE34" s="344" t="str">
        <f>VLOOKUP(AE29,'Location Summary'!$C$2:$J$604,2,FALSE)</f>
        <v>DA-1.5</v>
      </c>
      <c r="AF34" s="372"/>
      <c r="AG34" s="344" t="str">
        <f>VLOOKUP(AG29,'Location Summary'!$C$2:$J$604,2,FALSE)</f>
        <v>DA+1.5</v>
      </c>
      <c r="AH34" s="372"/>
      <c r="AI34" s="344" t="str">
        <f>VLOOKUP(AI29,'Location Summary'!$C$2:$J$604,2,FALSE)</f>
        <v>DB2+0</v>
      </c>
      <c r="AJ34" s="372"/>
      <c r="AK34" s="344" t="str">
        <f>VLOOKUP(AK29,'Location Summary'!$C$2:$J$604,2,FALSE)</f>
        <v>DA-3</v>
      </c>
      <c r="AL34" s="372"/>
      <c r="AM34" s="344" t="str">
        <f>VLOOKUP(AM29,'Location Summary'!$C$2:$J$604,2,FALSE)</f>
        <v>DA+6</v>
      </c>
      <c r="AN34" s="372"/>
      <c r="AO34" s="344" t="str">
        <f>VLOOKUP(AO29,'Location Summary'!$C$2:$J$604,2,FALSE)</f>
        <v>DA+9</v>
      </c>
      <c r="AP34" s="372"/>
      <c r="AQ34" s="344" t="str">
        <f>VLOOKUP(AQ29,'Location Summary'!$C$2:$J$604,2,FALSE)</f>
        <v>DA+6</v>
      </c>
      <c r="AS34" s="344" t="str">
        <f>VLOOKUP(AS29,'Location Summary'!$C$2:$J$604,2,FALSE)</f>
        <v>DA+6</v>
      </c>
      <c r="AT34" s="356"/>
    </row>
    <row r="35" spans="2:48" ht="15" customHeight="1" x14ac:dyDescent="0.3">
      <c r="B35" s="382"/>
      <c r="C35" s="344"/>
      <c r="D35" s="344"/>
      <c r="E35" s="344"/>
      <c r="F35" s="344"/>
      <c r="G35" s="344"/>
      <c r="H35" s="344"/>
      <c r="I35" s="344"/>
      <c r="J35" s="344"/>
      <c r="K35" s="344"/>
      <c r="L35" s="344"/>
      <c r="M35" s="344"/>
      <c r="N35" s="344"/>
      <c r="O35" s="344"/>
      <c r="P35" s="344"/>
      <c r="Q35" s="344"/>
      <c r="R35" s="344"/>
      <c r="S35" s="344"/>
      <c r="T35" s="344"/>
      <c r="U35" s="344"/>
      <c r="V35" s="344"/>
      <c r="W35" s="344"/>
      <c r="X35" s="344"/>
      <c r="Y35" s="344"/>
      <c r="Z35" s="344"/>
      <c r="AA35" s="344"/>
      <c r="AB35" s="344"/>
      <c r="AC35" s="344"/>
      <c r="AD35" s="344"/>
      <c r="AE35" s="344"/>
      <c r="AF35" s="344"/>
      <c r="AG35" s="344"/>
      <c r="AH35" s="344"/>
      <c r="AI35" s="344"/>
      <c r="AJ35" s="344"/>
      <c r="AK35" s="344"/>
      <c r="AL35" s="344"/>
      <c r="AM35" s="344"/>
      <c r="AN35" s="344"/>
      <c r="AO35" s="344"/>
      <c r="AP35" s="344"/>
      <c r="AQ35" s="344"/>
      <c r="AR35" s="344"/>
      <c r="AS35" s="344"/>
      <c r="AT35" s="356"/>
      <c r="AV35" s="381"/>
    </row>
    <row r="36" spans="2:48" ht="15" customHeight="1" x14ac:dyDescent="0.3">
      <c r="B36" s="375"/>
      <c r="C36" s="373">
        <f>AS28+1</f>
        <v>60</v>
      </c>
      <c r="D36" s="354"/>
      <c r="E36" s="373">
        <f>C36+1</f>
        <v>61</v>
      </c>
      <c r="F36" s="373"/>
      <c r="G36" s="373">
        <f>E36+1</f>
        <v>62</v>
      </c>
      <c r="H36" s="373"/>
      <c r="I36" s="373">
        <f>G36+1</f>
        <v>63</v>
      </c>
      <c r="J36" s="373"/>
      <c r="K36" s="373">
        <f>I36+1</f>
        <v>64</v>
      </c>
      <c r="L36" s="373"/>
      <c r="M36" s="373">
        <f>K36+1</f>
        <v>65</v>
      </c>
      <c r="N36" s="373"/>
      <c r="O36" s="373">
        <f>M36+1</f>
        <v>66</v>
      </c>
      <c r="P36" s="373"/>
      <c r="Q36" s="373">
        <f>O36+1</f>
        <v>67</v>
      </c>
      <c r="R36" s="373"/>
      <c r="S36" s="373">
        <f>Q36+1</f>
        <v>68</v>
      </c>
      <c r="U36" s="373">
        <f>S36+1</f>
        <v>69</v>
      </c>
      <c r="V36" s="373"/>
      <c r="W36" s="373">
        <f>U36+1</f>
        <v>70</v>
      </c>
      <c r="X36" s="373"/>
      <c r="Y36" s="373">
        <f>W36+1</f>
        <v>71</v>
      </c>
      <c r="Z36" s="373"/>
      <c r="AA36" s="373">
        <f>Y36+1</f>
        <v>72</v>
      </c>
      <c r="AB36" s="373"/>
      <c r="AC36" s="373">
        <f>AA36+1</f>
        <v>73</v>
      </c>
      <c r="AD36" s="373"/>
      <c r="AE36" s="373">
        <f>AC36+1</f>
        <v>74</v>
      </c>
      <c r="AF36" s="373"/>
      <c r="AG36" s="373">
        <f>AE36+1</f>
        <v>75</v>
      </c>
      <c r="AH36" s="373"/>
      <c r="AI36" s="373">
        <f>AG36+1</f>
        <v>76</v>
      </c>
      <c r="AJ36" s="373"/>
      <c r="AK36" s="373">
        <f>AI36+1</f>
        <v>77</v>
      </c>
      <c r="AL36" s="373"/>
      <c r="AM36" s="373">
        <f>AK36+1</f>
        <v>78</v>
      </c>
      <c r="AO36" s="373">
        <f>AM36+1</f>
        <v>79</v>
      </c>
      <c r="AP36" s="373"/>
      <c r="AQ36" s="373">
        <f>AO36+1</f>
        <v>80</v>
      </c>
      <c r="AR36" s="373"/>
      <c r="AS36" s="373">
        <f>AQ36+1</f>
        <v>81</v>
      </c>
      <c r="AT36" s="356"/>
    </row>
    <row r="37" spans="2:48" s="386" customFormat="1" ht="15" customHeight="1" x14ac:dyDescent="0.3">
      <c r="B37" s="376"/>
      <c r="C37" s="386" t="s">
        <v>501</v>
      </c>
      <c r="E37" s="386" t="s">
        <v>511</v>
      </c>
      <c r="G37" s="386" t="s">
        <v>512</v>
      </c>
      <c r="I37" s="386" t="s">
        <v>513</v>
      </c>
      <c r="K37" s="386" t="s">
        <v>514</v>
      </c>
      <c r="M37" s="386" t="s">
        <v>515</v>
      </c>
      <c r="O37" s="386" t="s">
        <v>516</v>
      </c>
      <c r="Q37" s="386" t="s">
        <v>270</v>
      </c>
      <c r="S37" s="386" t="s">
        <v>410</v>
      </c>
      <c r="U37" s="386" t="s">
        <v>411</v>
      </c>
      <c r="W37" s="386" t="s">
        <v>412</v>
      </c>
      <c r="Y37" s="386" t="s">
        <v>413</v>
      </c>
      <c r="AA37" s="386" t="s">
        <v>414</v>
      </c>
      <c r="AC37" s="386" t="s">
        <v>415</v>
      </c>
      <c r="AE37" s="386" t="s">
        <v>416</v>
      </c>
      <c r="AG37" s="386" t="s">
        <v>417</v>
      </c>
      <c r="AI37" s="386" t="s">
        <v>418</v>
      </c>
      <c r="AK37" s="386" t="s">
        <v>419</v>
      </c>
      <c r="AM37" s="386" t="s">
        <v>420</v>
      </c>
      <c r="AO37" s="386" t="s">
        <v>502</v>
      </c>
      <c r="AQ37" s="386" t="s">
        <v>271</v>
      </c>
      <c r="AS37" s="386" t="s">
        <v>422</v>
      </c>
      <c r="AT37" s="387"/>
    </row>
    <row r="38" spans="2:48" ht="15" customHeight="1" x14ac:dyDescent="0.3">
      <c r="B38" s="382"/>
      <c r="T38" s="344"/>
      <c r="V38" s="344"/>
      <c r="X38" s="344"/>
      <c r="Z38" s="344"/>
      <c r="AB38" s="344"/>
      <c r="AD38" s="344"/>
      <c r="AF38" s="344"/>
      <c r="AH38" s="344"/>
      <c r="AJ38" s="344"/>
      <c r="AL38" s="344"/>
      <c r="AN38" s="344"/>
      <c r="AP38" s="344"/>
      <c r="AR38" s="344"/>
      <c r="AT38" s="356"/>
    </row>
    <row r="39" spans="2:48" ht="15" customHeight="1" x14ac:dyDescent="0.3">
      <c r="B39" s="388"/>
      <c r="AT39" s="356"/>
    </row>
    <row r="40" spans="2:48" ht="20.25" customHeight="1" x14ac:dyDescent="0.3">
      <c r="B40" s="388"/>
      <c r="C40" s="366">
        <v>3</v>
      </c>
      <c r="D40" s="367">
        <f>VLOOKUP(C37,'Location Summary'!$G$2:$H$604,2,FALSE)</f>
        <v>450</v>
      </c>
      <c r="E40" s="366">
        <v>3</v>
      </c>
      <c r="F40" s="367">
        <f>VLOOKUP(E37,'Location Summary'!$G$2:$H$604,2,FALSE)</f>
        <v>435</v>
      </c>
      <c r="G40" s="366">
        <v>3</v>
      </c>
      <c r="H40" s="367">
        <f>VLOOKUP(G37,'Location Summary'!$G$2:$H$604,2,FALSE)</f>
        <v>385</v>
      </c>
      <c r="I40" s="366">
        <v>3</v>
      </c>
      <c r="J40" s="367">
        <f>VLOOKUP(I37,'Location Summary'!$G$2:$H$604,2,FALSE)</f>
        <v>390</v>
      </c>
      <c r="K40" s="366">
        <v>3</v>
      </c>
      <c r="L40" s="367">
        <f>VLOOKUP(K37,'Location Summary'!$G$2:$H$604,2,FALSE)</f>
        <v>405</v>
      </c>
      <c r="M40" s="366">
        <v>3</v>
      </c>
      <c r="N40" s="367">
        <f>VLOOKUP(M37,'Location Summary'!$G$2:$H$604,2,FALSE)</f>
        <v>390</v>
      </c>
      <c r="O40" s="366">
        <v>3</v>
      </c>
      <c r="P40" s="367">
        <f>VLOOKUP(O37,'Location Summary'!$G$2:$H$604,2,FALSE)</f>
        <v>429.77</v>
      </c>
      <c r="Q40" s="366">
        <v>3</v>
      </c>
      <c r="R40" s="367">
        <f>VLOOKUP(Q37,'Location Summary'!$G$2:$H$604,2,FALSE)</f>
        <v>350</v>
      </c>
      <c r="S40" s="366">
        <v>3</v>
      </c>
      <c r="T40" s="367">
        <f>VLOOKUP(S37,'Location Summary'!$G$2:$H$604,2,FALSE)</f>
        <v>330</v>
      </c>
      <c r="U40" s="366">
        <v>3</v>
      </c>
      <c r="V40" s="367">
        <f>VLOOKUP(U37,'Location Summary'!$G$2:$H$604,2,FALSE)</f>
        <v>390</v>
      </c>
      <c r="W40" s="366">
        <v>3</v>
      </c>
      <c r="X40" s="367">
        <f>VLOOKUP(W37,'Location Summary'!$G$2:$H$604,2,FALSE)</f>
        <v>400</v>
      </c>
      <c r="Y40" s="366">
        <v>3</v>
      </c>
      <c r="Z40" s="367">
        <f>VLOOKUP(Y37,'Location Summary'!$G$2:$H$604,2,FALSE)</f>
        <v>345</v>
      </c>
      <c r="AA40" s="366">
        <v>3</v>
      </c>
      <c r="AB40" s="367">
        <f>VLOOKUP(AA37,'Location Summary'!$G$2:$H$604,2,FALSE)</f>
        <v>350</v>
      </c>
      <c r="AC40" s="366">
        <v>3</v>
      </c>
      <c r="AD40" s="367">
        <f>VLOOKUP(AC37,'Location Summary'!$G$2:$H$604,2,FALSE)</f>
        <v>335</v>
      </c>
      <c r="AE40" s="366">
        <v>3</v>
      </c>
      <c r="AF40" s="367">
        <f>VLOOKUP(AE37,'Location Summary'!$G$2:$H$604,2,FALSE)</f>
        <v>415</v>
      </c>
      <c r="AG40" s="366">
        <v>3</v>
      </c>
      <c r="AH40" s="367">
        <f>VLOOKUP(AG37,'Location Summary'!$G$2:$H$604,2,FALSE)</f>
        <v>375</v>
      </c>
      <c r="AI40" s="366">
        <v>3</v>
      </c>
      <c r="AJ40" s="367">
        <f>VLOOKUP(AI37,'Location Summary'!$G$2:$H$604,2,FALSE)</f>
        <v>375</v>
      </c>
      <c r="AK40" s="366">
        <v>3</v>
      </c>
      <c r="AL40" s="367">
        <f>VLOOKUP(AK37,'Location Summary'!$G$2:$H$604,2,FALSE)</f>
        <v>375</v>
      </c>
      <c r="AM40" s="691">
        <v>3</v>
      </c>
      <c r="AN40" s="367">
        <f>VLOOKUP(AM37,'Location Summary'!$G$2:$H$604,2,FALSE)</f>
        <v>415</v>
      </c>
      <c r="AO40" s="366">
        <v>3</v>
      </c>
      <c r="AP40" s="367">
        <f>VLOOKUP(AO37,'Location Summary'!$G$2:$H$604,2,FALSE)</f>
        <v>466.62900000000002</v>
      </c>
      <c r="AQ40" s="366">
        <v>3</v>
      </c>
      <c r="AR40" s="367">
        <f>VLOOKUP(AQ37,'Location Summary'!$G$2:$H$604,2,FALSE)</f>
        <v>418.37200000000001</v>
      </c>
      <c r="AS40" s="366">
        <v>3</v>
      </c>
      <c r="AT40" s="368">
        <f>VLOOKUP(AS37,'Location Summary'!$G$2:$H$604,2,FALSE)</f>
        <v>410</v>
      </c>
    </row>
    <row r="41" spans="2:48" ht="15" customHeight="1" x14ac:dyDescent="0.3">
      <c r="B41" s="388"/>
      <c r="C41" s="371">
        <v>2</v>
      </c>
      <c r="E41" s="371">
        <v>2</v>
      </c>
      <c r="G41" s="371">
        <v>2</v>
      </c>
      <c r="I41" s="371">
        <v>2</v>
      </c>
      <c r="K41" s="371">
        <v>2</v>
      </c>
      <c r="M41" s="371">
        <v>2</v>
      </c>
      <c r="O41" s="371">
        <v>2</v>
      </c>
      <c r="Q41" s="371">
        <v>2</v>
      </c>
      <c r="S41" s="371">
        <v>2</v>
      </c>
      <c r="U41" s="371">
        <v>2</v>
      </c>
      <c r="W41" s="371">
        <v>2</v>
      </c>
      <c r="Y41" s="371">
        <v>2</v>
      </c>
      <c r="AA41" s="390">
        <v>2</v>
      </c>
      <c r="AC41" s="371">
        <v>2</v>
      </c>
      <c r="AE41" s="371">
        <v>2</v>
      </c>
      <c r="AG41" s="371">
        <v>2</v>
      </c>
      <c r="AI41" s="371">
        <v>2</v>
      </c>
      <c r="AK41" s="371">
        <v>2</v>
      </c>
      <c r="AM41" s="391">
        <v>2</v>
      </c>
      <c r="AO41" s="371">
        <v>2</v>
      </c>
      <c r="AQ41" s="371">
        <v>2</v>
      </c>
      <c r="AS41" s="371">
        <v>2</v>
      </c>
      <c r="AT41" s="356"/>
    </row>
    <row r="42" spans="2:48" ht="15" customHeight="1" x14ac:dyDescent="0.3">
      <c r="B42" s="382"/>
      <c r="C42" s="344" t="str">
        <f>VLOOKUP(C37,'Location Summary'!$C$2:$J$604,2,FALSE)</f>
        <v>DA-1.5</v>
      </c>
      <c r="D42" s="344"/>
      <c r="E42" s="344" t="str">
        <f>VLOOKUP(E37,'Location Summary'!$C$2:$J$604,2,FALSE)</f>
        <v>DB1+6</v>
      </c>
      <c r="F42" s="344"/>
      <c r="G42" s="344" t="str">
        <f>VLOOKUP(G37,'Location Summary'!$C$2:$J$604,2,FALSE)</f>
        <v>DA+1.5</v>
      </c>
      <c r="H42" s="344"/>
      <c r="I42" s="344" t="str">
        <f>VLOOKUP(I37,'Location Summary'!$C$2:$J$604,2,FALSE)</f>
        <v>DA+3</v>
      </c>
      <c r="J42" s="344"/>
      <c r="K42" s="344" t="str">
        <f>VLOOKUP(K37,'Location Summary'!$C$2:$J$604,2,FALSE)</f>
        <v>DA+3</v>
      </c>
      <c r="L42" s="344"/>
      <c r="M42" s="344" t="str">
        <f>VLOOKUP(M37,'Location Summary'!$C$2:$J$604,2,FALSE)</f>
        <v>DA+3</v>
      </c>
      <c r="N42" s="344"/>
      <c r="O42" s="344" t="str">
        <f>VLOOKUP(O37,'Location Summary'!$C$2:$J$604,2,FALSE)</f>
        <v>DA+3</v>
      </c>
      <c r="P42" s="344"/>
      <c r="Q42" s="344" t="str">
        <f>VLOOKUP(Q37,'Location Summary'!$C$2:$J$604,2,FALSE)</f>
        <v>DB1+0</v>
      </c>
      <c r="R42" s="344"/>
      <c r="S42" s="344" t="str">
        <f>VLOOKUP(S37,'Location Summary'!$C$2:$J$604,2,FALSE)</f>
        <v>DA-3</v>
      </c>
      <c r="T42" s="344"/>
      <c r="U42" s="344" t="str">
        <f>VLOOKUP(U37,'Location Summary'!$C$2:$J$604,2,FALSE)</f>
        <v>DA+6</v>
      </c>
      <c r="V42" s="344"/>
      <c r="W42" s="344" t="str">
        <f>VLOOKUP(W37,'Location Summary'!$C$2:$J$604,2,FALSE)</f>
        <v>DA+9</v>
      </c>
      <c r="X42" s="344"/>
      <c r="Y42" s="344" t="str">
        <f>VLOOKUP(Y37,'Location Summary'!$C$2:$J$604,2,FALSE)</f>
        <v>DA+6</v>
      </c>
      <c r="Z42" s="344"/>
      <c r="AA42" s="344" t="str">
        <f>VLOOKUP(AA37,'Location Summary'!$C$2:$J$604,2,FALSE)</f>
        <v>DA+9</v>
      </c>
      <c r="AB42" s="344"/>
      <c r="AC42" s="344" t="str">
        <f>VLOOKUP(AC37,'Location Summary'!$C$2:$J$604,2,FALSE)</f>
        <v>DA+3</v>
      </c>
      <c r="AD42" s="344"/>
      <c r="AE42" s="344" t="str">
        <f>VLOOKUP(AE37,'Location Summary'!$C$2:$J$604,2,FALSE)</f>
        <v>DA+3</v>
      </c>
      <c r="AF42" s="344"/>
      <c r="AG42" s="344" t="str">
        <f>VLOOKUP(AG37,'Location Summary'!$C$2:$J$604,2,FALSE)</f>
        <v>DA+9</v>
      </c>
      <c r="AH42" s="344"/>
      <c r="AI42" s="344" t="str">
        <f>VLOOKUP(AI37,'Location Summary'!$C$2:$J$604,2,FALSE)</f>
        <v>DA+3</v>
      </c>
      <c r="AJ42" s="344"/>
      <c r="AK42" s="344" t="str">
        <f>VLOOKUP(AK37,'Location Summary'!$C$2:$J$604,2,FALSE)</f>
        <v>DA+0</v>
      </c>
      <c r="AL42" s="372"/>
      <c r="AM42" s="344" t="str">
        <f>VLOOKUP(AM37,'Location Summary'!$C$2:$J$604,2,FALSE)</f>
        <v>DA+9</v>
      </c>
      <c r="AN42" s="372"/>
      <c r="AO42" s="344" t="str">
        <f>VLOOKUP(AO37,'Location Summary'!$C$2:$J$604,2,FALSE)</f>
        <v>DB1+12</v>
      </c>
      <c r="AP42" s="372"/>
      <c r="AQ42" s="344" t="str">
        <f>VLOOKUP(AQ37,'Location Summary'!$C$2:$J$604,2,FALSE)</f>
        <v>DB1+12</v>
      </c>
      <c r="AS42" s="344" t="str">
        <f>VLOOKUP(AS37,'Location Summary'!$C$2:$J$604,2,FALSE)</f>
        <v>DA+3</v>
      </c>
      <c r="AT42" s="356"/>
    </row>
    <row r="43" spans="2:48" ht="15" customHeight="1" x14ac:dyDescent="0.3">
      <c r="B43" s="382"/>
      <c r="C43" s="344"/>
      <c r="D43" s="344"/>
      <c r="E43" s="344"/>
      <c r="F43" s="344"/>
      <c r="G43" s="344"/>
      <c r="H43" s="344"/>
      <c r="I43" s="344"/>
      <c r="J43" s="344"/>
      <c r="K43" s="344"/>
      <c r="L43" s="344"/>
      <c r="M43" s="344"/>
      <c r="N43" s="344"/>
      <c r="O43" s="344"/>
      <c r="P43" s="344"/>
      <c r="Q43" s="344"/>
      <c r="R43" s="344"/>
      <c r="S43" s="344"/>
      <c r="T43" s="344"/>
      <c r="U43" s="344"/>
      <c r="V43" s="344"/>
      <c r="W43" s="344"/>
      <c r="X43" s="344"/>
      <c r="Y43" s="344"/>
      <c r="Z43" s="344"/>
      <c r="AA43" s="344"/>
      <c r="AB43" s="344"/>
      <c r="AC43" s="344"/>
      <c r="AD43" s="344"/>
      <c r="AE43" s="344"/>
      <c r="AF43" s="344"/>
      <c r="AG43" s="344"/>
      <c r="AH43" s="373"/>
      <c r="AI43" s="344"/>
      <c r="AJ43" s="344"/>
      <c r="AK43" s="344"/>
      <c r="AL43" s="344"/>
      <c r="AM43" s="344"/>
      <c r="AN43" s="373"/>
      <c r="AO43" s="344"/>
      <c r="AP43" s="344"/>
      <c r="AQ43" s="344"/>
      <c r="AR43" s="344"/>
      <c r="AS43" s="344"/>
      <c r="AT43" s="356"/>
      <c r="AV43" s="381"/>
    </row>
    <row r="44" spans="2:48" ht="15" customHeight="1" x14ac:dyDescent="0.3">
      <c r="B44" s="375"/>
      <c r="C44" s="373">
        <f>AS36+1</f>
        <v>82</v>
      </c>
      <c r="D44" s="354"/>
      <c r="E44" s="373">
        <f>C44+1</f>
        <v>83</v>
      </c>
      <c r="F44" s="373"/>
      <c r="G44" s="373">
        <f>E44+1</f>
        <v>84</v>
      </c>
      <c r="H44" s="373"/>
      <c r="I44" s="373">
        <f>G44+1</f>
        <v>85</v>
      </c>
      <c r="J44" s="373"/>
      <c r="K44" s="373">
        <f>I44+1</f>
        <v>86</v>
      </c>
      <c r="L44" s="373"/>
      <c r="M44" s="373">
        <f>K44+1</f>
        <v>87</v>
      </c>
      <c r="N44" s="373"/>
      <c r="O44" s="373">
        <f>M44+1</f>
        <v>88</v>
      </c>
      <c r="P44" s="373"/>
      <c r="Q44" s="373">
        <f>O44+1</f>
        <v>89</v>
      </c>
      <c r="R44" s="373"/>
      <c r="S44" s="373">
        <f>Q44+1</f>
        <v>90</v>
      </c>
      <c r="T44" s="373"/>
      <c r="U44" s="373">
        <f>S44+1</f>
        <v>91</v>
      </c>
      <c r="V44" s="373"/>
      <c r="W44" s="373">
        <f>U44+1</f>
        <v>92</v>
      </c>
      <c r="X44" s="373"/>
      <c r="Y44" s="373">
        <f>W44+1</f>
        <v>93</v>
      </c>
      <c r="Z44" s="373"/>
      <c r="AA44" s="373">
        <f>Y44+1</f>
        <v>94</v>
      </c>
      <c r="AB44" s="373"/>
      <c r="AC44" s="373">
        <f>AA44+1</f>
        <v>95</v>
      </c>
      <c r="AD44" s="373"/>
      <c r="AE44" s="373">
        <f>AC44+1</f>
        <v>96</v>
      </c>
      <c r="AF44" s="373"/>
      <c r="AG44" s="373">
        <f>AE44+1</f>
        <v>97</v>
      </c>
      <c r="AI44" s="373">
        <f>AG44+1</f>
        <v>98</v>
      </c>
      <c r="AJ44" s="373"/>
      <c r="AK44" s="373">
        <f>AI44+1</f>
        <v>99</v>
      </c>
      <c r="AL44" s="373"/>
      <c r="AM44" s="373">
        <f>AK44+1</f>
        <v>100</v>
      </c>
      <c r="AO44" s="373">
        <f>AM44+1</f>
        <v>101</v>
      </c>
      <c r="AP44" s="373"/>
      <c r="AQ44" s="373">
        <f>AO44+1</f>
        <v>102</v>
      </c>
      <c r="AR44" s="373"/>
      <c r="AS44" s="373">
        <f>AQ44+1</f>
        <v>103</v>
      </c>
      <c r="AT44" s="356"/>
    </row>
    <row r="45" spans="2:48" s="378" customFormat="1" ht="15" customHeight="1" x14ac:dyDescent="0.3">
      <c r="B45" s="392"/>
      <c r="C45" s="386" t="s">
        <v>424</v>
      </c>
      <c r="D45" s="386"/>
      <c r="E45" s="386" t="s">
        <v>425</v>
      </c>
      <c r="F45" s="386"/>
      <c r="G45" s="386" t="s">
        <v>388</v>
      </c>
      <c r="H45" s="386"/>
      <c r="I45" s="386" t="s">
        <v>389</v>
      </c>
      <c r="J45" s="386"/>
      <c r="K45" s="386" t="s">
        <v>390</v>
      </c>
      <c r="L45" s="386"/>
      <c r="M45" s="386" t="s">
        <v>426</v>
      </c>
      <c r="N45" s="386"/>
      <c r="O45" s="386" t="s">
        <v>427</v>
      </c>
      <c r="P45" s="386"/>
      <c r="Q45" s="386" t="s">
        <v>428</v>
      </c>
      <c r="R45" s="386"/>
      <c r="S45" s="386" t="s">
        <v>429</v>
      </c>
      <c r="T45" s="386"/>
      <c r="U45" s="386" t="s">
        <v>430</v>
      </c>
      <c r="V45" s="386"/>
      <c r="W45" s="386" t="s">
        <v>272</v>
      </c>
      <c r="X45" s="386"/>
      <c r="Y45" s="386" t="s">
        <v>431</v>
      </c>
      <c r="Z45" s="386"/>
      <c r="AA45" s="386" t="s">
        <v>432</v>
      </c>
      <c r="AB45" s="386"/>
      <c r="AC45" s="386" t="s">
        <v>273</v>
      </c>
      <c r="AD45" s="386"/>
      <c r="AE45" s="386" t="s">
        <v>274</v>
      </c>
      <c r="AF45" s="386"/>
      <c r="AG45" s="386" t="s">
        <v>275</v>
      </c>
      <c r="AH45" s="386"/>
      <c r="AI45" s="386" t="s">
        <v>503</v>
      </c>
      <c r="AJ45" s="386"/>
      <c r="AK45" s="386" t="s">
        <v>11</v>
      </c>
      <c r="AL45" s="386"/>
      <c r="AM45" s="386" t="s">
        <v>174</v>
      </c>
      <c r="AN45" s="386"/>
      <c r="AO45" s="386" t="s">
        <v>316</v>
      </c>
      <c r="AP45" s="386"/>
      <c r="AQ45" s="386" t="s">
        <v>433</v>
      </c>
      <c r="AR45" s="386"/>
      <c r="AS45" s="386" t="s">
        <v>434</v>
      </c>
      <c r="AT45" s="387"/>
    </row>
    <row r="46" spans="2:48" ht="15" customHeight="1" x14ac:dyDescent="0.3">
      <c r="B46" s="382"/>
      <c r="T46" s="344"/>
      <c r="V46" s="344"/>
      <c r="X46" s="344"/>
      <c r="Z46" s="344"/>
      <c r="AB46" s="344"/>
      <c r="AD46" s="344"/>
      <c r="AF46" s="393" t="s">
        <v>242</v>
      </c>
      <c r="AH46" s="344"/>
      <c r="AJ46" s="344"/>
      <c r="AL46" s="393" t="s">
        <v>240</v>
      </c>
      <c r="AN46" s="344"/>
      <c r="AP46" s="344"/>
      <c r="AR46" s="344"/>
      <c r="AT46" s="356"/>
    </row>
    <row r="47" spans="2:48" ht="15" customHeight="1" x14ac:dyDescent="0.3">
      <c r="B47" s="388"/>
      <c r="AT47" s="356"/>
    </row>
    <row r="48" spans="2:48" s="397" customFormat="1" ht="20.25" customHeight="1" x14ac:dyDescent="0.3">
      <c r="B48" s="394"/>
      <c r="C48" s="366">
        <v>3</v>
      </c>
      <c r="D48" s="395">
        <f>VLOOKUP(C45,'Location Summary'!$G$2:$H$604,2,FALSE)</f>
        <v>395</v>
      </c>
      <c r="E48" s="366">
        <v>3</v>
      </c>
      <c r="F48" s="395">
        <f>VLOOKUP(E45,'Location Summary'!$G$2:$H$604,2,FALSE)</f>
        <v>395</v>
      </c>
      <c r="G48" s="366">
        <v>3</v>
      </c>
      <c r="H48" s="395">
        <f>VLOOKUP(G45,'Location Summary'!$G$2:$H$604,2,FALSE)</f>
        <v>425</v>
      </c>
      <c r="I48" s="366">
        <v>3</v>
      </c>
      <c r="J48" s="395">
        <f>VLOOKUP(I45,'Location Summary'!$G$2:$H$604,2,FALSE)</f>
        <v>415</v>
      </c>
      <c r="K48" s="708">
        <v>3</v>
      </c>
      <c r="L48" s="395">
        <f>VLOOKUP(K45,'Location Summary'!$G$2:$H$604,2,FALSE)</f>
        <v>405</v>
      </c>
      <c r="M48" s="708">
        <v>3</v>
      </c>
      <c r="N48" s="395">
        <f>VLOOKUP(M45,'Location Summary'!$G$2:$H$604,2,FALSE)</f>
        <v>435</v>
      </c>
      <c r="O48" s="708">
        <v>3</v>
      </c>
      <c r="P48" s="395">
        <f>VLOOKUP(O45,'Location Summary'!$G$2:$H$604,2,FALSE)</f>
        <v>405</v>
      </c>
      <c r="Q48" s="708">
        <v>3</v>
      </c>
      <c r="R48" s="395">
        <f>VLOOKUP(Q45,'Location Summary'!$G$2:$H$604,2,FALSE)</f>
        <v>435</v>
      </c>
      <c r="S48" s="366">
        <v>3</v>
      </c>
      <c r="T48" s="395">
        <f>VLOOKUP(S45,'Location Summary'!$G$2:$H$604,2,FALSE)</f>
        <v>395</v>
      </c>
      <c r="U48" s="366">
        <v>3</v>
      </c>
      <c r="V48" s="395">
        <f>VLOOKUP(U45,'Location Summary'!$G$2:$H$604,2,FALSE)</f>
        <v>431.548</v>
      </c>
      <c r="W48" s="366">
        <v>3</v>
      </c>
      <c r="X48" s="395">
        <f>VLOOKUP(W45,'Location Summary'!$G$2:$H$604,2,FALSE)</f>
        <v>363.452</v>
      </c>
      <c r="Y48" s="366">
        <v>3</v>
      </c>
      <c r="Z48" s="395">
        <f>VLOOKUP(Y45,'Location Summary'!$G$2:$H$604,2,FALSE)</f>
        <v>295</v>
      </c>
      <c r="AA48" s="366">
        <v>3</v>
      </c>
      <c r="AB48" s="395">
        <f>VLOOKUP(AA45,'Location Summary'!$G$2:$H$604,2,FALSE)</f>
        <v>345.73099999999999</v>
      </c>
      <c r="AC48" s="707">
        <v>3</v>
      </c>
      <c r="AD48" s="395">
        <f>VLOOKUP(AC45,'Location Summary'!$G$2:$H$604,2,FALSE)</f>
        <v>242.893</v>
      </c>
      <c r="AE48" s="707">
        <v>3</v>
      </c>
      <c r="AF48" s="395">
        <f>VLOOKUP(AE45,'Location Summary'!$G$2:$H$604,2,FALSE)</f>
        <v>329.72800000000001</v>
      </c>
      <c r="AG48" s="707">
        <v>3</v>
      </c>
      <c r="AH48" s="395">
        <f>VLOOKUP(AG45,'Location Summary'!$G$2:$H$604,2,FALSE)</f>
        <v>416.87799999999999</v>
      </c>
      <c r="AI48" s="707">
        <v>3</v>
      </c>
      <c r="AJ48" s="395">
        <f>VLOOKUP(AI45,'Location Summary'!$G$2:$H$604,2,FALSE)</f>
        <v>480.26900000000001</v>
      </c>
      <c r="AK48" s="707">
        <v>3</v>
      </c>
      <c r="AL48" s="395">
        <f>VLOOKUP(AK45,'Location Summary'!$G$2:$H$604,2,FALSE)</f>
        <v>223.816</v>
      </c>
      <c r="AM48" s="707">
        <v>3</v>
      </c>
      <c r="AN48" s="395">
        <f>VLOOKUP(AM45,'Location Summary'!$G$2:$H$604,2,FALSE)</f>
        <v>405.91500000000002</v>
      </c>
      <c r="AO48" s="366">
        <v>3</v>
      </c>
      <c r="AP48" s="395">
        <f>VLOOKUP(AO45,'Location Summary'!$G$2:$H$604,2,FALSE)</f>
        <v>405</v>
      </c>
      <c r="AQ48" s="366">
        <v>3</v>
      </c>
      <c r="AR48" s="395">
        <f>VLOOKUP(AQ45,'Location Summary'!$G$2:$H$604,2,FALSE)</f>
        <v>420</v>
      </c>
      <c r="AS48" s="366">
        <v>3</v>
      </c>
      <c r="AT48" s="396">
        <f>VLOOKUP(AS45,'Location Summary'!$G$2:$H$604,2,FALSE)</f>
        <v>415</v>
      </c>
    </row>
    <row r="49" spans="2:48" ht="15" customHeight="1" x14ac:dyDescent="0.3">
      <c r="B49" s="388"/>
      <c r="C49" s="371">
        <v>2</v>
      </c>
      <c r="E49" s="390">
        <v>2</v>
      </c>
      <c r="F49" s="397"/>
      <c r="G49" s="390">
        <v>2</v>
      </c>
      <c r="H49" s="397"/>
      <c r="I49" s="390">
        <v>2</v>
      </c>
      <c r="K49" s="371">
        <v>2</v>
      </c>
      <c r="M49" s="371">
        <v>2</v>
      </c>
      <c r="O49" s="371">
        <v>2</v>
      </c>
      <c r="Q49" s="371">
        <v>2</v>
      </c>
      <c r="S49" s="371">
        <v>2</v>
      </c>
      <c r="U49" s="390">
        <v>2</v>
      </c>
      <c r="W49" s="371">
        <v>2</v>
      </c>
      <c r="Y49" s="390">
        <v>2</v>
      </c>
      <c r="AA49" s="390">
        <v>2</v>
      </c>
      <c r="AC49" s="371">
        <v>2</v>
      </c>
      <c r="AE49" s="371">
        <v>2</v>
      </c>
      <c r="AG49" s="371">
        <v>2</v>
      </c>
      <c r="AI49" s="371">
        <v>2</v>
      </c>
      <c r="AK49" s="371">
        <v>2</v>
      </c>
      <c r="AM49" s="371">
        <v>2</v>
      </c>
      <c r="AO49" s="371">
        <v>2</v>
      </c>
      <c r="AQ49" s="390">
        <v>2</v>
      </c>
      <c r="AS49" s="390">
        <v>2</v>
      </c>
      <c r="AT49" s="356"/>
    </row>
    <row r="50" spans="2:48" s="400" customFormat="1" ht="21" customHeight="1" x14ac:dyDescent="0.3">
      <c r="B50" s="398"/>
      <c r="C50" s="344" t="str">
        <f>VLOOKUP(C45,'Location Summary'!$C$2:$J$604,2,FALSE)</f>
        <v>DA+3</v>
      </c>
      <c r="D50" s="358"/>
      <c r="E50" s="344" t="str">
        <f>VLOOKUP(E45,'Location Summary'!$C$2:$J$604,2,FALSE)</f>
        <v>DA+0</v>
      </c>
      <c r="F50" s="358"/>
      <c r="G50" s="344" t="str">
        <f>VLOOKUP(G45,'Location Summary'!$C$2:$J$604,2,FALSE)</f>
        <v>DA+6</v>
      </c>
      <c r="H50" s="358"/>
      <c r="I50" s="344" t="str">
        <f>VLOOKUP(I45,'Location Summary'!$C$2:$J$604,2,FALSE)</f>
        <v>DA+3</v>
      </c>
      <c r="J50" s="358"/>
      <c r="K50" s="344" t="str">
        <f>VLOOKUP(K45,'Location Summary'!$C$2:$J$604,2,FALSE)</f>
        <v>DA+3</v>
      </c>
      <c r="L50" s="358"/>
      <c r="M50" s="344" t="str">
        <f>VLOOKUP(M45,'Location Summary'!$C$2:$J$604,2,FALSE)</f>
        <v>DA+9</v>
      </c>
      <c r="N50" s="358"/>
      <c r="O50" s="344" t="str">
        <f>VLOOKUP(O45,'Location Summary'!$C$2:$J$604,2,FALSE)</f>
        <v>DA+0</v>
      </c>
      <c r="P50" s="358"/>
      <c r="Q50" s="344" t="str">
        <f>VLOOKUP(Q45,'Location Summary'!$C$2:$J$604,2,FALSE)</f>
        <v>DA+0</v>
      </c>
      <c r="R50" s="358"/>
      <c r="S50" s="344" t="str">
        <f>VLOOKUP(S45,'Location Summary'!$C$2:$J$604,2,FALSE)</f>
        <v>DA+3</v>
      </c>
      <c r="T50" s="372"/>
      <c r="U50" s="344" t="str">
        <f>VLOOKUP(U45,'Location Summary'!$C$2:$J$604,2,FALSE)</f>
        <v>DA+3</v>
      </c>
      <c r="V50" s="372"/>
      <c r="W50" s="344" t="str">
        <f>VLOOKUP(W45,'Location Summary'!$C$2:$J$604,2,FALSE)</f>
        <v>DB1+6</v>
      </c>
      <c r="X50" s="372"/>
      <c r="Y50" s="344" t="str">
        <f>VLOOKUP(Y45,'Location Summary'!$C$2:$J$604,2,FALSE)</f>
        <v>DA+3</v>
      </c>
      <c r="Z50" s="372"/>
      <c r="AA50" s="344" t="str">
        <f>VLOOKUP(AA45,'Location Summary'!$C$2:$J$604,2,FALSE)</f>
        <v>DA+3</v>
      </c>
      <c r="AB50" s="372"/>
      <c r="AC50" s="399" t="str">
        <f>VLOOKUP(AC45,'Location Summary'!$C$2:$J$604,2,FALSE)</f>
        <v>DD45+0</v>
      </c>
      <c r="AD50" s="372"/>
      <c r="AE50" s="344" t="str">
        <f>VLOOKUP(AE45,'Location Summary'!$C$2:$J$604,2,FALSE)</f>
        <v>DB1+9</v>
      </c>
      <c r="AF50" s="372"/>
      <c r="AG50" s="344" t="str">
        <f>VLOOKUP(AG45,'Location Summary'!$C$2:$J$604,2,FALSE)</f>
        <v>DD60+9</v>
      </c>
      <c r="AH50" s="372"/>
      <c r="AI50" s="344" t="str">
        <f>VLOOKUP(AI45,'Location Summary'!$C$2:$J$604,2,FALSE)</f>
        <v>DB1+9</v>
      </c>
      <c r="AJ50" s="372"/>
      <c r="AK50" s="344" t="str">
        <f>VLOOKUP(AK45,'Location Summary'!$C$2:$J$604,2,FALSE)</f>
        <v>DD60+18</v>
      </c>
      <c r="AL50" s="372"/>
      <c r="AM50" s="344" t="str">
        <f>VLOOKUP(AM45,'Location Summary'!$C$2:$J$604,2,FALSE)</f>
        <v>DD60+25</v>
      </c>
      <c r="AN50" s="372"/>
      <c r="AO50" s="344" t="str">
        <f>VLOOKUP(AO45,'Location Summary'!$C$2:$J$604,2,FALSE)</f>
        <v>DA+6</v>
      </c>
      <c r="AP50" s="372"/>
      <c r="AQ50" s="344" t="str">
        <f>VLOOKUP(AQ45,'Location Summary'!$C$2:$J$604,2,FALSE)</f>
        <v>DA+3</v>
      </c>
      <c r="AR50" s="340"/>
      <c r="AS50" s="344" t="str">
        <f>VLOOKUP(AS45,'Location Summary'!$C$2:$J$604,2,FALSE)</f>
        <v>DA+3</v>
      </c>
      <c r="AT50" s="356"/>
    </row>
    <row r="51" spans="2:48" ht="15" customHeight="1" thickBot="1" x14ac:dyDescent="0.35">
      <c r="B51" s="401"/>
      <c r="C51" s="402"/>
      <c r="D51" s="402"/>
      <c r="E51" s="402"/>
      <c r="F51" s="402"/>
      <c r="G51" s="402"/>
      <c r="H51" s="402"/>
      <c r="I51" s="402"/>
      <c r="J51" s="402"/>
      <c r="K51" s="402"/>
      <c r="L51" s="402"/>
      <c r="M51" s="402"/>
      <c r="N51" s="402"/>
      <c r="O51" s="402"/>
      <c r="P51" s="402"/>
      <c r="Q51" s="402"/>
      <c r="R51" s="661"/>
      <c r="S51" s="661"/>
      <c r="T51" s="661"/>
      <c r="U51" s="661"/>
      <c r="V51" s="661"/>
      <c r="W51" s="661"/>
      <c r="X51" s="661"/>
      <c r="Y51" s="661"/>
      <c r="Z51" s="661"/>
      <c r="AA51" s="661"/>
      <c r="AB51" s="661"/>
      <c r="AC51" s="1217" t="s">
        <v>707</v>
      </c>
      <c r="AD51" s="1217"/>
      <c r="AE51" s="1217"/>
      <c r="AF51" s="402"/>
      <c r="AG51" s="402"/>
      <c r="AH51" s="402"/>
      <c r="AI51" s="403"/>
      <c r="AJ51" s="1222" t="s">
        <v>1198</v>
      </c>
      <c r="AK51" s="1222"/>
      <c r="AL51" s="1222"/>
      <c r="AM51" s="402"/>
      <c r="AN51" s="402"/>
      <c r="AO51" s="402"/>
      <c r="AP51" s="402"/>
      <c r="AQ51" s="402"/>
      <c r="AR51" s="402"/>
      <c r="AS51" s="402"/>
      <c r="AT51" s="404"/>
      <c r="AV51" s="381"/>
    </row>
    <row r="52" spans="2:48" ht="15" customHeight="1" x14ac:dyDescent="0.3">
      <c r="B52" s="375"/>
      <c r="C52" s="373">
        <f>AS44+1</f>
        <v>104</v>
      </c>
      <c r="D52" s="354"/>
      <c r="E52" s="373">
        <f>C52+1</f>
        <v>105</v>
      </c>
      <c r="F52" s="373"/>
      <c r="G52" s="373">
        <f>E52+1</f>
        <v>106</v>
      </c>
      <c r="H52" s="373"/>
      <c r="I52" s="373">
        <f>G52+1</f>
        <v>107</v>
      </c>
      <c r="J52" s="373"/>
      <c r="K52" s="373">
        <f>I52+1</f>
        <v>108</v>
      </c>
      <c r="L52" s="373"/>
      <c r="M52" s="373">
        <f>K52+1</f>
        <v>109</v>
      </c>
      <c r="N52" s="373"/>
      <c r="O52" s="373">
        <f>M52+1</f>
        <v>110</v>
      </c>
      <c r="P52" s="373"/>
      <c r="Q52" s="373">
        <f>O52+1</f>
        <v>111</v>
      </c>
      <c r="R52" s="373"/>
      <c r="S52" s="373">
        <f>Q52+1</f>
        <v>112</v>
      </c>
      <c r="T52" s="373"/>
      <c r="U52" s="373">
        <f>S52+1</f>
        <v>113</v>
      </c>
      <c r="V52" s="373"/>
      <c r="W52" s="373">
        <f>U52+1</f>
        <v>114</v>
      </c>
      <c r="X52" s="373"/>
      <c r="Y52" s="373">
        <f>W52+1</f>
        <v>115</v>
      </c>
      <c r="Z52" s="373"/>
      <c r="AA52" s="373">
        <f>Y52+1</f>
        <v>116</v>
      </c>
      <c r="AB52" s="373"/>
      <c r="AC52" s="373">
        <f>AA52+1</f>
        <v>117</v>
      </c>
      <c r="AD52" s="373"/>
      <c r="AE52" s="373">
        <f>AC52+1</f>
        <v>118</v>
      </c>
      <c r="AF52" s="373"/>
      <c r="AG52" s="373">
        <f>AE52+1</f>
        <v>119</v>
      </c>
      <c r="AH52" s="373"/>
      <c r="AI52" s="373">
        <f>AG52+1</f>
        <v>120</v>
      </c>
      <c r="AJ52" s="373"/>
      <c r="AK52" s="373">
        <f>AI52+1</f>
        <v>121</v>
      </c>
      <c r="AL52" s="373"/>
      <c r="AM52" s="373">
        <f>AK52+1</f>
        <v>122</v>
      </c>
      <c r="AO52" s="373">
        <f>AM52+1</f>
        <v>123</v>
      </c>
      <c r="AP52" s="373"/>
      <c r="AQ52" s="373">
        <f>AO52+1</f>
        <v>124</v>
      </c>
      <c r="AR52" s="373"/>
      <c r="AS52" s="373">
        <f>AQ52+1</f>
        <v>125</v>
      </c>
      <c r="AT52" s="356"/>
    </row>
    <row r="53" spans="2:48" s="378" customFormat="1" ht="15" customHeight="1" x14ac:dyDescent="0.3">
      <c r="B53" s="392"/>
      <c r="C53" s="386" t="s">
        <v>435</v>
      </c>
      <c r="D53" s="386"/>
      <c r="E53" s="386" t="s">
        <v>436</v>
      </c>
      <c r="F53" s="386"/>
      <c r="G53" s="386" t="s">
        <v>437</v>
      </c>
      <c r="H53" s="386"/>
      <c r="I53" s="386" t="s">
        <v>438</v>
      </c>
      <c r="J53" s="386"/>
      <c r="K53" s="386" t="s">
        <v>439</v>
      </c>
      <c r="L53" s="386"/>
      <c r="M53" s="386" t="s">
        <v>440</v>
      </c>
      <c r="N53" s="386"/>
      <c r="O53" s="386" t="s">
        <v>441</v>
      </c>
      <c r="P53" s="386"/>
      <c r="Q53" s="386" t="s">
        <v>442</v>
      </c>
      <c r="R53" s="386"/>
      <c r="S53" s="386" t="s">
        <v>443</v>
      </c>
      <c r="T53" s="386"/>
      <c r="U53" s="386" t="s">
        <v>12</v>
      </c>
      <c r="V53" s="340"/>
      <c r="W53" s="386" t="s">
        <v>13</v>
      </c>
      <c r="X53" s="386"/>
      <c r="Y53" s="386" t="s">
        <v>52</v>
      </c>
      <c r="Z53" s="386"/>
      <c r="AA53" s="386" t="s">
        <v>200</v>
      </c>
      <c r="AB53" s="386"/>
      <c r="AC53" s="386" t="s">
        <v>201</v>
      </c>
      <c r="AD53" s="386"/>
      <c r="AE53" s="386" t="s">
        <v>262</v>
      </c>
      <c r="AF53" s="386"/>
      <c r="AG53" s="386" t="s">
        <v>261</v>
      </c>
      <c r="AH53" s="386"/>
      <c r="AI53" s="386" t="s">
        <v>260</v>
      </c>
      <c r="AJ53" s="386"/>
      <c r="AK53" s="386" t="s">
        <v>259</v>
      </c>
      <c r="AL53" s="386"/>
      <c r="AM53" s="386" t="s">
        <v>444</v>
      </c>
      <c r="AN53" s="386"/>
      <c r="AO53" s="386" t="s">
        <v>53</v>
      </c>
      <c r="AP53" s="386"/>
      <c r="AQ53" s="386" t="s">
        <v>54</v>
      </c>
      <c r="AR53" s="386"/>
      <c r="AS53" s="386" t="s">
        <v>182</v>
      </c>
      <c r="AT53" s="387"/>
    </row>
    <row r="54" spans="2:48" ht="15" customHeight="1" x14ac:dyDescent="0.3">
      <c r="B54" s="382"/>
      <c r="T54" s="344"/>
      <c r="V54" s="344"/>
      <c r="X54" s="344"/>
      <c r="Z54" s="344"/>
      <c r="AB54" s="344"/>
      <c r="AD54" s="344"/>
      <c r="AF54" s="344"/>
      <c r="AH54" s="344"/>
      <c r="AJ54" s="344"/>
      <c r="AL54" s="344"/>
      <c r="AN54" s="344"/>
      <c r="AP54" s="344"/>
      <c r="AR54" s="344"/>
      <c r="AT54" s="356"/>
    </row>
    <row r="55" spans="2:48" ht="15" customHeight="1" x14ac:dyDescent="0.3">
      <c r="B55" s="388"/>
      <c r="AT55" s="356"/>
    </row>
    <row r="56" spans="2:48" s="397" customFormat="1" ht="20.25" customHeight="1" x14ac:dyDescent="0.3">
      <c r="B56" s="394"/>
      <c r="C56" s="366">
        <v>3</v>
      </c>
      <c r="D56" s="395">
        <f>VLOOKUP(C53,'Location Summary'!$G$2:$H$604,2,FALSE)</f>
        <v>410</v>
      </c>
      <c r="E56" s="366">
        <v>3</v>
      </c>
      <c r="F56" s="395">
        <f>VLOOKUP(E53,'Location Summary'!$G$2:$H$604,2,FALSE)</f>
        <v>285</v>
      </c>
      <c r="G56" s="366">
        <v>3</v>
      </c>
      <c r="H56" s="395">
        <f>VLOOKUP(G53,'Location Summary'!$G$2:$H$604,2,FALSE)</f>
        <v>355</v>
      </c>
      <c r="I56" s="366">
        <v>3</v>
      </c>
      <c r="J56" s="395">
        <f>VLOOKUP(I53,'Location Summary'!$G$2:$H$604,2,FALSE)</f>
        <v>355</v>
      </c>
      <c r="K56" s="366">
        <v>3</v>
      </c>
      <c r="L56" s="395">
        <f>VLOOKUP(K53,'Location Summary'!$G$2:$H$604,2,FALSE)</f>
        <v>410</v>
      </c>
      <c r="M56" s="366">
        <v>3</v>
      </c>
      <c r="N56" s="395">
        <f>VLOOKUP(M53,'Location Summary'!$G$2:$H$604,2,FALSE)</f>
        <v>430</v>
      </c>
      <c r="O56" s="366">
        <v>3</v>
      </c>
      <c r="P56" s="395">
        <f>VLOOKUP(O53,'Location Summary'!$G$2:$H$604,2,FALSE)</f>
        <v>385</v>
      </c>
      <c r="Q56" s="366">
        <v>3</v>
      </c>
      <c r="R56" s="395">
        <f>VLOOKUP(Q53,'Location Summary'!$G$2:$H$604,2,FALSE)</f>
        <v>455</v>
      </c>
      <c r="S56" s="366">
        <v>3</v>
      </c>
      <c r="T56" s="395">
        <f>VLOOKUP(S53,'Location Summary'!$G$2:$H$604,2,FALSE)</f>
        <v>288.42500000000001</v>
      </c>
      <c r="U56" s="366">
        <v>3</v>
      </c>
      <c r="V56" s="395">
        <f>VLOOKUP(U53,'Location Summary'!$G$2:$H$604,2,FALSE)</f>
        <v>392.69400000000002</v>
      </c>
      <c r="W56" s="366">
        <v>3</v>
      </c>
      <c r="X56" s="395">
        <f>VLOOKUP(W53,'Location Summary'!$G$2:$H$604,2,FALSE)</f>
        <v>398.404</v>
      </c>
      <c r="Y56" s="366">
        <v>3</v>
      </c>
      <c r="Z56" s="395">
        <f>VLOOKUP(Y53,'Location Summary'!$G$2:$H$604,2,FALSE)</f>
        <v>307.59500000000003</v>
      </c>
      <c r="AA56" s="366">
        <v>3</v>
      </c>
      <c r="AB56" s="395">
        <f>VLOOKUP(AA53,'Location Summary'!$G$2:$H$604,2,FALSE)</f>
        <v>390</v>
      </c>
      <c r="AC56" s="366">
        <v>3</v>
      </c>
      <c r="AD56" s="395">
        <f>VLOOKUP(AC53,'Location Summary'!$G$2:$H$604,2,FALSE)</f>
        <v>380</v>
      </c>
      <c r="AE56" s="366">
        <v>3</v>
      </c>
      <c r="AF56" s="395">
        <f>VLOOKUP(AE53,'Location Summary'!$G$2:$H$604,2,FALSE)</f>
        <v>405</v>
      </c>
      <c r="AG56" s="366">
        <v>3</v>
      </c>
      <c r="AH56" s="395">
        <f>VLOOKUP(AG53,'Location Summary'!$G$2:$H$604,2,FALSE)</f>
        <v>335</v>
      </c>
      <c r="AI56" s="366">
        <v>3</v>
      </c>
      <c r="AJ56" s="395">
        <f>VLOOKUP(AI53,'Location Summary'!$G$2:$H$604,2,FALSE)</f>
        <v>425</v>
      </c>
      <c r="AK56" s="366">
        <v>3</v>
      </c>
      <c r="AL56" s="395">
        <f>VLOOKUP(AK53,'Location Summary'!$G$2:$H$604,2,FALSE)</f>
        <v>402</v>
      </c>
      <c r="AM56" s="407">
        <v>3</v>
      </c>
      <c r="AN56" s="395">
        <f>VLOOKUP(AM53,'Location Summary'!$G$2:$H$604,2,FALSE)</f>
        <v>385.43400000000003</v>
      </c>
      <c r="AO56" s="366">
        <v>3</v>
      </c>
      <c r="AP56" s="395">
        <f>VLOOKUP(AO53,'Location Summary'!$G$2:$H$604,2,FALSE)</f>
        <v>279.36</v>
      </c>
      <c r="AQ56" s="366">
        <v>3</v>
      </c>
      <c r="AR56" s="395">
        <f>VLOOKUP(AQ53,'Location Summary'!$G$2:$H$604,2,FALSE)</f>
        <v>388.51499999999999</v>
      </c>
      <c r="AS56" s="366">
        <v>3</v>
      </c>
      <c r="AT56" s="396">
        <f>VLOOKUP(AS53,'Location Summary'!$G$2:$H$604,2,FALSE)</f>
        <v>330</v>
      </c>
    </row>
    <row r="57" spans="2:48" ht="15" customHeight="1" x14ac:dyDescent="0.3">
      <c r="B57" s="388"/>
      <c r="C57" s="349"/>
      <c r="E57" s="349"/>
      <c r="G57" s="405">
        <v>2</v>
      </c>
      <c r="I57" s="371">
        <v>2</v>
      </c>
      <c r="K57" s="371">
        <v>2</v>
      </c>
      <c r="M57" s="371">
        <v>2</v>
      </c>
      <c r="O57" s="371">
        <v>2</v>
      </c>
      <c r="Q57" s="371">
        <v>2</v>
      </c>
      <c r="S57" s="371">
        <v>2</v>
      </c>
      <c r="U57" s="371">
        <v>2</v>
      </c>
      <c r="W57" s="371">
        <v>2</v>
      </c>
      <c r="Y57" s="371">
        <v>2</v>
      </c>
      <c r="AA57" s="371">
        <v>2</v>
      </c>
      <c r="AC57" s="371">
        <v>2</v>
      </c>
      <c r="AE57" s="371">
        <v>2</v>
      </c>
      <c r="AG57" s="371">
        <v>2</v>
      </c>
      <c r="AI57" s="371">
        <v>2</v>
      </c>
      <c r="AK57" s="371">
        <v>2</v>
      </c>
      <c r="AM57" s="371">
        <v>2</v>
      </c>
      <c r="AO57" s="371">
        <v>2</v>
      </c>
      <c r="AQ57" s="371">
        <v>2</v>
      </c>
      <c r="AS57" s="371">
        <v>2</v>
      </c>
      <c r="AT57" s="356"/>
    </row>
    <row r="58" spans="2:48" ht="15" customHeight="1" x14ac:dyDescent="0.3">
      <c r="B58" s="382"/>
      <c r="C58" s="344" t="str">
        <f>VLOOKUP(C53,'Location Summary'!$C$2:$J$604,2,FALSE)</f>
        <v>DA+6</v>
      </c>
      <c r="D58" s="358"/>
      <c r="E58" s="344" t="str">
        <f>VLOOKUP(E53,'Location Summary'!$C$2:$J$604,2,FALSE)</f>
        <v>DA+3</v>
      </c>
      <c r="F58" s="358"/>
      <c r="G58" s="344" t="str">
        <f>VLOOKUP(G53,'Location Summary'!$C$2:$J$604,2,FALSE)</f>
        <v>DA+9</v>
      </c>
      <c r="H58" s="358"/>
      <c r="I58" s="344" t="str">
        <f>VLOOKUP(I53,'Location Summary'!$C$2:$J$604,2,FALSE)</f>
        <v>DA+0</v>
      </c>
      <c r="J58" s="358"/>
      <c r="K58" s="344" t="str">
        <f>VLOOKUP(K53,'Location Summary'!$C$2:$J$604,2,FALSE)</f>
        <v>DA+1.5</v>
      </c>
      <c r="L58" s="358"/>
      <c r="M58" s="344" t="str">
        <f>VLOOKUP(M53,'Location Summary'!$C$2:$J$604,2,FALSE)</f>
        <v>DA+0</v>
      </c>
      <c r="N58" s="358"/>
      <c r="O58" s="344" t="str">
        <f>VLOOKUP(O53,'Location Summary'!$C$2:$J$604,2,FALSE)</f>
        <v>DA-1.5</v>
      </c>
      <c r="P58" s="358"/>
      <c r="Q58" s="344" t="str">
        <f>VLOOKUP(Q53,'Location Summary'!$C$2:$J$604,2,FALSE)</f>
        <v>DA+0</v>
      </c>
      <c r="R58" s="358"/>
      <c r="S58" s="344" t="str">
        <f>VLOOKUP(S53,'Location Summary'!$C$2:$J$604,2,FALSE)</f>
        <v>DA+6</v>
      </c>
      <c r="T58" s="372"/>
      <c r="U58" s="344" t="str">
        <f>VLOOKUP(U53,'Location Summary'!$C$2:$J$604,2,FALSE)</f>
        <v>DC2+0</v>
      </c>
      <c r="V58" s="372"/>
      <c r="W58" s="344" t="str">
        <f>VLOOKUP(W53,'Location Summary'!$C$2:$J$604,2,FALSE)</f>
        <v>DC1+3</v>
      </c>
      <c r="X58" s="372"/>
      <c r="Y58" s="344" t="str">
        <f>VLOOKUP(Y53,'Location Summary'!$C$2:$J$604,2,FALSE)</f>
        <v>DB2+6</v>
      </c>
      <c r="Z58" s="372"/>
      <c r="AA58" s="344" t="str">
        <f>VLOOKUP(AA53,'Location Summary'!$C$2:$J$604,2,FALSE)</f>
        <v>DA+3</v>
      </c>
      <c r="AB58" s="372"/>
      <c r="AC58" s="344" t="str">
        <f>VLOOKUP(AC53,'Location Summary'!$C$2:$J$604,2,FALSE)</f>
        <v>DA+1.5</v>
      </c>
      <c r="AD58" s="372"/>
      <c r="AE58" s="344" t="str">
        <f>VLOOKUP(AE53,'Location Summary'!$C$2:$J$604,2,FALSE)</f>
        <v>DA+6</v>
      </c>
      <c r="AF58" s="372"/>
      <c r="AG58" s="344" t="str">
        <f>VLOOKUP(AG53,'Location Summary'!$C$2:$J$604,2,FALSE)</f>
        <v>DA-3</v>
      </c>
      <c r="AH58" s="372"/>
      <c r="AI58" s="344" t="str">
        <f>VLOOKUP(AI53,'Location Summary'!$C$2:$J$604,2,FALSE)</f>
        <v>DA+0</v>
      </c>
      <c r="AJ58" s="372"/>
      <c r="AK58" s="344" t="str">
        <f>VLOOKUP(AK53,'Location Summary'!$C$2:$J$604,2,FALSE)</f>
        <v>DA+9</v>
      </c>
      <c r="AL58" s="372"/>
      <c r="AM58" s="344" t="str">
        <f>VLOOKUP(AM53,'Location Summary'!$C$2:$J$604,2,FALSE)</f>
        <v>DA+1.5</v>
      </c>
      <c r="AN58" s="372"/>
      <c r="AO58" s="399" t="str">
        <f>VLOOKUP(AO53,'Location Summary'!$C$2:$J$604,2,FALSE)</f>
        <v>DD60+3</v>
      </c>
      <c r="AP58" s="372"/>
      <c r="AQ58" s="406" t="str">
        <f>VLOOKUP(AQ53,'Location Summary'!$C$2:$J$604,2,FALSE)</f>
        <v>DD60+3</v>
      </c>
      <c r="AS58" s="344" t="str">
        <f>VLOOKUP(AS53,'Location Summary'!$C$2:$J$604,2,FALSE)</f>
        <v>DA-3</v>
      </c>
      <c r="AT58" s="356"/>
    </row>
    <row r="59" spans="2:48" ht="15" customHeight="1" x14ac:dyDescent="0.3">
      <c r="B59" s="382"/>
      <c r="C59" s="344"/>
      <c r="D59" s="344"/>
      <c r="E59" s="344"/>
      <c r="F59" s="344"/>
      <c r="G59" s="344"/>
      <c r="H59" s="344"/>
      <c r="I59" s="344"/>
      <c r="J59" s="344"/>
      <c r="K59" s="1216" t="s">
        <v>533</v>
      </c>
      <c r="L59" s="1216"/>
      <c r="M59" s="1216"/>
      <c r="N59" s="344"/>
      <c r="O59" s="344"/>
      <c r="P59" s="372"/>
      <c r="Q59" s="344"/>
      <c r="R59" s="344"/>
      <c r="S59" s="344"/>
      <c r="T59" s="372"/>
      <c r="U59" s="344"/>
      <c r="V59" s="344"/>
      <c r="W59" s="344"/>
      <c r="X59" s="344"/>
      <c r="Y59" s="344"/>
      <c r="Z59" s="344"/>
      <c r="AA59" s="344"/>
      <c r="AB59" s="344"/>
      <c r="AC59" s="344"/>
      <c r="AD59" s="344"/>
      <c r="AE59" s="344"/>
      <c r="AF59" s="344"/>
      <c r="AG59" s="344"/>
      <c r="AH59" s="372"/>
      <c r="AI59" s="344"/>
      <c r="AJ59" s="344"/>
      <c r="AK59" s="344"/>
      <c r="AL59" s="344"/>
      <c r="AM59" s="344"/>
      <c r="AN59" s="1216" t="s">
        <v>317</v>
      </c>
      <c r="AO59" s="1216"/>
      <c r="AP59" s="1216"/>
      <c r="AQ59" s="1216"/>
      <c r="AR59" s="344"/>
      <c r="AS59" s="344"/>
      <c r="AT59" s="356"/>
      <c r="AV59" s="381"/>
    </row>
    <row r="60" spans="2:48" ht="15" customHeight="1" x14ac:dyDescent="0.3">
      <c r="B60" s="375"/>
      <c r="C60" s="373">
        <f>AS52+1</f>
        <v>126</v>
      </c>
      <c r="D60" s="354"/>
      <c r="E60" s="373">
        <f>C60+1</f>
        <v>127</v>
      </c>
      <c r="F60" s="373"/>
      <c r="G60" s="373">
        <f>E60+1</f>
        <v>128</v>
      </c>
      <c r="H60" s="373"/>
      <c r="I60" s="373">
        <f>G60+1</f>
        <v>129</v>
      </c>
      <c r="J60" s="373"/>
      <c r="K60" s="373">
        <f>I60+1</f>
        <v>130</v>
      </c>
      <c r="L60" s="373"/>
      <c r="M60" s="373">
        <f>K60+1</f>
        <v>131</v>
      </c>
      <c r="N60" s="373"/>
      <c r="O60" s="373">
        <f>M60+1</f>
        <v>132</v>
      </c>
      <c r="P60" s="373"/>
      <c r="Q60" s="373">
        <f>O60+1</f>
        <v>133</v>
      </c>
      <c r="R60" s="373"/>
      <c r="S60" s="373">
        <f>Q60+1</f>
        <v>134</v>
      </c>
      <c r="T60" s="373"/>
      <c r="U60" s="373">
        <f>S60+1</f>
        <v>135</v>
      </c>
      <c r="V60" s="373"/>
      <c r="W60" s="373">
        <f>U60+1</f>
        <v>136</v>
      </c>
      <c r="X60" s="373"/>
      <c r="Y60" s="373">
        <f>W60+1</f>
        <v>137</v>
      </c>
      <c r="Z60" s="373"/>
      <c r="AA60" s="373">
        <f>Y60+1</f>
        <v>138</v>
      </c>
      <c r="AB60" s="373"/>
      <c r="AC60" s="373">
        <f>AA60+1</f>
        <v>139</v>
      </c>
      <c r="AD60" s="373"/>
      <c r="AE60" s="373">
        <f>AC60+1</f>
        <v>140</v>
      </c>
      <c r="AF60" s="373"/>
      <c r="AG60" s="373">
        <f>AE60+1</f>
        <v>141</v>
      </c>
      <c r="AH60" s="373"/>
      <c r="AI60" s="373">
        <f>AG60+1</f>
        <v>142</v>
      </c>
      <c r="AJ60" s="373"/>
      <c r="AK60" s="373">
        <f>AI60+1</f>
        <v>143</v>
      </c>
      <c r="AL60" s="373"/>
      <c r="AM60" s="373">
        <f>AK60+1</f>
        <v>144</v>
      </c>
      <c r="AO60" s="373">
        <f>AM60+1</f>
        <v>145</v>
      </c>
      <c r="AP60" s="373"/>
      <c r="AQ60" s="373">
        <f>AO60+1</f>
        <v>146</v>
      </c>
      <c r="AR60" s="373"/>
      <c r="AS60" s="373">
        <f>AQ60+1</f>
        <v>147</v>
      </c>
      <c r="AT60" s="356"/>
    </row>
    <row r="61" spans="2:48" s="386" customFormat="1" ht="15" customHeight="1" x14ac:dyDescent="0.3">
      <c r="B61" s="376"/>
      <c r="C61" s="386" t="s">
        <v>183</v>
      </c>
      <c r="E61" s="386" t="s">
        <v>184</v>
      </c>
      <c r="G61" s="386" t="s">
        <v>185</v>
      </c>
      <c r="I61" s="386" t="s">
        <v>445</v>
      </c>
      <c r="K61" s="386" t="s">
        <v>446</v>
      </c>
      <c r="M61" s="386" t="s">
        <v>55</v>
      </c>
      <c r="O61" s="386" t="s">
        <v>187</v>
      </c>
      <c r="Q61" s="386" t="s">
        <v>188</v>
      </c>
      <c r="S61" s="386" t="s">
        <v>189</v>
      </c>
      <c r="U61" s="386" t="s">
        <v>190</v>
      </c>
      <c r="W61" s="386" t="s">
        <v>447</v>
      </c>
      <c r="Y61" s="386" t="s">
        <v>56</v>
      </c>
      <c r="AA61" s="386" t="s">
        <v>57</v>
      </c>
      <c r="AC61" s="386" t="s">
        <v>694</v>
      </c>
      <c r="AE61" s="386" t="s">
        <v>58</v>
      </c>
      <c r="AG61" s="386" t="s">
        <v>59</v>
      </c>
      <c r="AI61" s="386" t="s">
        <v>60</v>
      </c>
      <c r="AK61" s="386" t="s">
        <v>61</v>
      </c>
      <c r="AM61" s="386" t="s">
        <v>62</v>
      </c>
      <c r="AO61" s="386" t="s">
        <v>63</v>
      </c>
      <c r="AQ61" s="386" t="s">
        <v>158</v>
      </c>
      <c r="AS61" s="386" t="s">
        <v>160</v>
      </c>
      <c r="AT61" s="387"/>
    </row>
    <row r="62" spans="2:48" ht="15" customHeight="1" x14ac:dyDescent="0.3">
      <c r="B62" s="408"/>
      <c r="T62" s="344"/>
      <c r="V62" s="344"/>
      <c r="X62" s="344"/>
      <c r="Z62" s="393" t="s">
        <v>241</v>
      </c>
      <c r="AB62" s="344"/>
      <c r="AD62" s="344"/>
      <c r="AF62" s="393" t="s">
        <v>240</v>
      </c>
      <c r="AH62" s="344"/>
      <c r="AJ62" s="393" t="s">
        <v>706</v>
      </c>
      <c r="AL62" s="344"/>
      <c r="AN62" s="344"/>
      <c r="AP62" s="344"/>
      <c r="AR62" s="344"/>
      <c r="AT62" s="356"/>
    </row>
    <row r="63" spans="2:48" ht="15" customHeight="1" x14ac:dyDescent="0.3">
      <c r="B63" s="388"/>
      <c r="AT63" s="356"/>
    </row>
    <row r="64" spans="2:48" s="397" customFormat="1" ht="20.25" customHeight="1" x14ac:dyDescent="0.3">
      <c r="B64" s="388"/>
      <c r="C64" s="708">
        <v>3</v>
      </c>
      <c r="D64" s="367">
        <f>VLOOKUP(C61,'Location Summary'!$G$2:$H$604,2,FALSE)</f>
        <v>340</v>
      </c>
      <c r="E64" s="708">
        <v>3</v>
      </c>
      <c r="F64" s="367">
        <f>VLOOKUP(E61,'Location Summary'!$G$2:$H$604,2,FALSE)</f>
        <v>420</v>
      </c>
      <c r="G64" s="708">
        <v>3</v>
      </c>
      <c r="H64" s="367">
        <f>VLOOKUP(G61,'Location Summary'!$G$2:$H$604,2,FALSE)</f>
        <v>375</v>
      </c>
      <c r="I64" s="708">
        <v>3</v>
      </c>
      <c r="J64" s="367">
        <f>VLOOKUP(I61,'Location Summary'!$G$2:$H$604,2,FALSE)</f>
        <v>355</v>
      </c>
      <c r="K64" s="708">
        <v>3</v>
      </c>
      <c r="L64" s="367">
        <f>VLOOKUP(K61,'Location Summary'!$G$2:$H$604,2,FALSE)</f>
        <v>341.65199999999999</v>
      </c>
      <c r="M64" s="708">
        <v>3</v>
      </c>
      <c r="N64" s="367">
        <f>VLOOKUP(M61,'Location Summary'!$G$2:$H$604,2,FALSE)</f>
        <v>326.34800000000001</v>
      </c>
      <c r="O64" s="708">
        <v>3</v>
      </c>
      <c r="P64" s="367">
        <f>VLOOKUP(O61,'Location Summary'!$G$2:$H$604,2,FALSE)</f>
        <v>427</v>
      </c>
      <c r="Q64" s="708">
        <v>3</v>
      </c>
      <c r="R64" s="367">
        <f>VLOOKUP(Q61,'Location Summary'!$G$2:$H$604,2,FALSE)</f>
        <v>410</v>
      </c>
      <c r="S64" s="708">
        <v>3</v>
      </c>
      <c r="T64" s="367">
        <f>VLOOKUP(S61,'Location Summary'!$G$2:$H$604,2,FALSE)</f>
        <v>405</v>
      </c>
      <c r="U64" s="708">
        <v>3</v>
      </c>
      <c r="V64" s="367">
        <f>VLOOKUP(U61,'Location Summary'!$G$2:$H$604,2,FALSE)</f>
        <v>300</v>
      </c>
      <c r="W64" s="708">
        <v>3</v>
      </c>
      <c r="X64" s="367">
        <f>VLOOKUP(W61,'Location Summary'!$G$2:$H$604,2,FALSE)</f>
        <v>415.18700000000001</v>
      </c>
      <c r="Y64" s="366">
        <v>3</v>
      </c>
      <c r="Z64" s="367">
        <f>VLOOKUP(Y61,'Location Summary'!$G$2:$H$604,2,FALSE)</f>
        <v>259.048</v>
      </c>
      <c r="AA64" s="366">
        <v>3</v>
      </c>
      <c r="AB64" s="367">
        <f>VLOOKUP(AA61,'Location Summary'!$G$2:$H$604,2,FALSE)</f>
        <v>440.45499999999998</v>
      </c>
      <c r="AC64" s="366">
        <v>3</v>
      </c>
      <c r="AD64" s="367">
        <f>VLOOKUP(AC61,'Location Summary'!$G$2:$H$604,2,FALSE)</f>
        <v>496.685</v>
      </c>
      <c r="AE64" s="366">
        <v>3</v>
      </c>
      <c r="AF64" s="367">
        <f>VLOOKUP(AE61,'Location Summary'!$G$2:$H$604,2,FALSE)</f>
        <v>244.029</v>
      </c>
      <c r="AG64" s="366">
        <v>3</v>
      </c>
      <c r="AH64" s="367">
        <f>VLOOKUP(AG61,'Location Summary'!$G$2:$H$604,2,FALSE)</f>
        <v>237.428</v>
      </c>
      <c r="AI64" s="366">
        <v>3</v>
      </c>
      <c r="AJ64" s="367">
        <f>VLOOKUP(AI61,'Location Summary'!$G$2:$H$604,2,FALSE)</f>
        <v>203.47900000000001</v>
      </c>
      <c r="AK64" s="366">
        <v>3</v>
      </c>
      <c r="AL64" s="367">
        <f>VLOOKUP(AK61,'Location Summary'!$G$2:$H$604,2,FALSE)</f>
        <v>453.68799999999999</v>
      </c>
      <c r="AM64" s="366">
        <v>3</v>
      </c>
      <c r="AN64" s="367">
        <f>VLOOKUP(AM61,'Location Summary'!$G$2:$H$604,2,FALSE)</f>
        <v>345</v>
      </c>
      <c r="AO64" s="366">
        <v>3</v>
      </c>
      <c r="AP64" s="367">
        <f>VLOOKUP(AO61,'Location Summary'!$G$2:$H$604,2,FALSE)</f>
        <v>360</v>
      </c>
      <c r="AQ64" s="366">
        <v>3</v>
      </c>
      <c r="AR64" s="367">
        <f>VLOOKUP(AQ61,'Location Summary'!$G$2:$H$604,2,FALSE)</f>
        <v>410</v>
      </c>
      <c r="AS64" s="366">
        <v>3</v>
      </c>
      <c r="AT64" s="368">
        <f>VLOOKUP(AS61,'Location Summary'!$G$2:$H$604,2,FALSE)</f>
        <v>350</v>
      </c>
    </row>
    <row r="65" spans="2:48" s="397" customFormat="1" ht="15" customHeight="1" x14ac:dyDescent="0.3">
      <c r="B65" s="394"/>
      <c r="C65" s="371">
        <v>2</v>
      </c>
      <c r="D65" s="340"/>
      <c r="E65" s="371">
        <v>2</v>
      </c>
      <c r="F65" s="340"/>
      <c r="G65" s="371">
        <v>2</v>
      </c>
      <c r="H65" s="340"/>
      <c r="I65" s="371">
        <v>2</v>
      </c>
      <c r="J65" s="340"/>
      <c r="K65" s="371">
        <v>2</v>
      </c>
      <c r="L65" s="340"/>
      <c r="M65" s="371">
        <v>2</v>
      </c>
      <c r="N65" s="340"/>
      <c r="O65" s="371">
        <v>2</v>
      </c>
      <c r="P65" s="340"/>
      <c r="Q65" s="371">
        <v>2</v>
      </c>
      <c r="R65" s="340"/>
      <c r="S65" s="371">
        <v>2</v>
      </c>
      <c r="T65" s="340"/>
      <c r="U65" s="371">
        <v>2</v>
      </c>
      <c r="V65" s="340"/>
      <c r="W65" s="371">
        <v>2</v>
      </c>
      <c r="X65" s="340"/>
      <c r="Y65" s="371">
        <v>2</v>
      </c>
      <c r="Z65" s="340"/>
      <c r="AA65" s="371">
        <v>2</v>
      </c>
      <c r="AB65" s="340"/>
      <c r="AC65" s="371">
        <v>2</v>
      </c>
      <c r="AD65" s="340"/>
      <c r="AE65" s="371">
        <v>2</v>
      </c>
      <c r="AF65" s="340"/>
      <c r="AG65" s="371">
        <v>2</v>
      </c>
      <c r="AH65" s="340"/>
      <c r="AI65" s="371">
        <v>2</v>
      </c>
      <c r="AJ65" s="340"/>
      <c r="AK65" s="371">
        <v>2</v>
      </c>
      <c r="AL65" s="340"/>
      <c r="AM65" s="371">
        <v>2</v>
      </c>
      <c r="AN65" s="340"/>
      <c r="AO65" s="371">
        <v>2</v>
      </c>
      <c r="AP65" s="340"/>
      <c r="AQ65" s="371">
        <v>2</v>
      </c>
      <c r="AR65" s="340"/>
      <c r="AS65" s="371">
        <v>2</v>
      </c>
      <c r="AT65" s="356"/>
    </row>
    <row r="66" spans="2:48" ht="15" customHeight="1" x14ac:dyDescent="0.3">
      <c r="B66" s="382"/>
      <c r="C66" s="344" t="str">
        <f>VLOOKUP(C61,'Location Summary'!$C$2:$J$604,2,FALSE)</f>
        <v>DA-3</v>
      </c>
      <c r="D66" s="358"/>
      <c r="E66" s="344" t="str">
        <f>VLOOKUP(E61,'Location Summary'!$C$2:$J$604,2,FALSE)</f>
        <v>DA+1.5</v>
      </c>
      <c r="F66" s="358"/>
      <c r="G66" s="344" t="str">
        <f>VLOOKUP(G61,'Location Summary'!$C$2:$J$604,2,FALSE)</f>
        <v>DA+3</v>
      </c>
      <c r="H66" s="358"/>
      <c r="I66" s="344" t="str">
        <f>VLOOKUP(I61,'Location Summary'!$C$2:$J$604,2,FALSE)</f>
        <v>DA+0</v>
      </c>
      <c r="J66" s="358"/>
      <c r="K66" s="344" t="str">
        <f>VLOOKUP(K61,'Location Summary'!$C$2:$J$604,2,FALSE)</f>
        <v>DA-3</v>
      </c>
      <c r="L66" s="358"/>
      <c r="M66" s="344" t="str">
        <f>VLOOKUP(M61,'Location Summary'!$C$2:$J$604,2,FALSE)</f>
        <v>DB1+0</v>
      </c>
      <c r="N66" s="358"/>
      <c r="O66" s="344" t="str">
        <f>VLOOKUP(O61,'Location Summary'!$C$2:$J$604,2,FALSE)</f>
        <v>DA+0</v>
      </c>
      <c r="P66" s="358"/>
      <c r="Q66" s="344" t="str">
        <f>VLOOKUP(Q61,'Location Summary'!$C$2:$J$604,2,FALSE)</f>
        <v>DA+6</v>
      </c>
      <c r="R66" s="358"/>
      <c r="S66" s="344" t="str">
        <f>VLOOKUP(S61,'Location Summary'!$C$2:$J$604,2,FALSE)</f>
        <v>DA+6</v>
      </c>
      <c r="T66" s="372"/>
      <c r="U66" s="344" t="str">
        <f>VLOOKUP(U61,'Location Summary'!$C$2:$J$604,2,FALSE)</f>
        <v>DA+0</v>
      </c>
      <c r="V66" s="372"/>
      <c r="W66" s="344" t="str">
        <f>VLOOKUP(W61,'Location Summary'!$C$2:$J$604,2,FALSE)</f>
        <v>DA+0</v>
      </c>
      <c r="X66" s="372"/>
      <c r="Y66" s="344" t="str">
        <f>VLOOKUP(Y61,'Location Summary'!$C$2:$J$604,2,FALSE)</f>
        <v>DC2+15</v>
      </c>
      <c r="Z66" s="372"/>
      <c r="AA66" s="344" t="str">
        <f>VLOOKUP(AA61,'Location Summary'!$C$2:$J$604,2,FALSE)</f>
        <v>DB2+9</v>
      </c>
      <c r="AB66" s="372"/>
      <c r="AC66" s="344" t="str">
        <f>VLOOKUP(AC61,'Location Summary'!$C$2:$J$604,2,FALSE)</f>
        <v>DB1+9</v>
      </c>
      <c r="AD66" s="372"/>
      <c r="AE66" s="344" t="str">
        <f>VLOOKUP(AE61,'Location Summary'!$C$2:$J$604,2,FALSE)</f>
        <v>DD60+18</v>
      </c>
      <c r="AF66" s="372"/>
      <c r="AG66" s="344" t="str">
        <f>VLOOKUP(AG61,'Location Summary'!$C$2:$J$604,2,FALSE)</f>
        <v>DD60+18</v>
      </c>
      <c r="AH66" s="372"/>
      <c r="AI66" s="344" t="str">
        <f>VLOOKUP(AI61,'Location Summary'!$C$2:$J$604,2,FALSE)</f>
        <v>DD60+35</v>
      </c>
      <c r="AJ66" s="372"/>
      <c r="AK66" s="344" t="str">
        <f>VLOOKUP(AK61,'Location Summary'!$C$2:$J$604,2,FALSE)</f>
        <v>DD60+35</v>
      </c>
      <c r="AL66" s="372"/>
      <c r="AM66" s="344" t="str">
        <f>VLOOKUP(AM61,'Location Summary'!$C$2:$J$604,2,FALSE)</f>
        <v>DA+9</v>
      </c>
      <c r="AN66" s="372"/>
      <c r="AO66" s="344" t="str">
        <f>VLOOKUP(AO61,'Location Summary'!$C$2:$J$604,2,FALSE)</f>
        <v>DA-1.5</v>
      </c>
      <c r="AP66" s="372"/>
      <c r="AQ66" s="344" t="str">
        <f>VLOOKUP(AQ61,'Location Summary'!$C$2:$J$604,2,FALSE)</f>
        <v>DA+1.5</v>
      </c>
      <c r="AS66" s="344" t="str">
        <f>VLOOKUP(AS61,'Location Summary'!$C$2:$J$604,2,FALSE)</f>
        <v>DA+1.5</v>
      </c>
      <c r="AT66" s="356"/>
    </row>
    <row r="67" spans="2:48" ht="15" customHeight="1" x14ac:dyDescent="0.3">
      <c r="B67" s="409"/>
      <c r="C67" s="344"/>
      <c r="D67" s="344"/>
      <c r="E67" s="1083"/>
      <c r="F67" s="1083"/>
      <c r="G67" s="1068"/>
      <c r="H67" s="1032"/>
      <c r="I67" s="1032"/>
      <c r="J67" s="1032"/>
      <c r="K67" s="1032"/>
      <c r="L67" s="1032"/>
      <c r="M67" s="1032"/>
      <c r="N67" s="1032"/>
      <c r="O67" s="1032"/>
      <c r="P67" s="1032"/>
      <c r="Q67" s="1032"/>
      <c r="R67" s="344"/>
      <c r="S67" s="344"/>
      <c r="T67" s="344"/>
      <c r="U67" s="344"/>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56"/>
      <c r="AV67" s="381"/>
    </row>
    <row r="68" spans="2:48" ht="15" customHeight="1" x14ac:dyDescent="0.3">
      <c r="B68" s="375"/>
      <c r="C68" s="373">
        <f>AS60+1</f>
        <v>148</v>
      </c>
      <c r="D68" s="354"/>
      <c r="E68" s="373">
        <f>C68+1</f>
        <v>149</v>
      </c>
      <c r="F68" s="373"/>
      <c r="G68" s="373">
        <f>E68+1</f>
        <v>150</v>
      </c>
      <c r="H68" s="373"/>
      <c r="I68" s="373">
        <f>G68+1</f>
        <v>151</v>
      </c>
      <c r="J68" s="373"/>
      <c r="K68" s="373">
        <f>I68+1</f>
        <v>152</v>
      </c>
      <c r="L68" s="373"/>
      <c r="M68" s="373">
        <f>K68+1</f>
        <v>153</v>
      </c>
      <c r="N68" s="373"/>
      <c r="O68" s="373">
        <f>M68+1</f>
        <v>154</v>
      </c>
      <c r="P68" s="373"/>
      <c r="Q68" s="373">
        <f>O68+1</f>
        <v>155</v>
      </c>
      <c r="R68" s="373"/>
      <c r="S68" s="373">
        <f>Q68+1</f>
        <v>156</v>
      </c>
      <c r="T68" s="373"/>
      <c r="U68" s="373">
        <f>S68+1</f>
        <v>157</v>
      </c>
      <c r="V68" s="373"/>
      <c r="W68" s="373">
        <f>U68+1</f>
        <v>158</v>
      </c>
      <c r="X68" s="373"/>
      <c r="Y68" s="373">
        <f>W68+1</f>
        <v>159</v>
      </c>
      <c r="Z68" s="373"/>
      <c r="AA68" s="373">
        <f>Y68+1</f>
        <v>160</v>
      </c>
      <c r="AB68" s="373"/>
      <c r="AC68" s="373">
        <f>AA68+1</f>
        <v>161</v>
      </c>
      <c r="AD68" s="373"/>
      <c r="AE68" s="373">
        <f>AC68+1</f>
        <v>162</v>
      </c>
      <c r="AF68" s="373"/>
      <c r="AG68" s="373">
        <f>AE68+1</f>
        <v>163</v>
      </c>
      <c r="AH68" s="373"/>
      <c r="AI68" s="373">
        <f>AG68+1</f>
        <v>164</v>
      </c>
      <c r="AJ68" s="373"/>
      <c r="AK68" s="373">
        <f>AI68+1</f>
        <v>165</v>
      </c>
      <c r="AL68" s="373"/>
      <c r="AM68" s="373">
        <f>AK68+1</f>
        <v>166</v>
      </c>
      <c r="AN68" s="344"/>
      <c r="AO68" s="373">
        <f>AM68+1</f>
        <v>167</v>
      </c>
      <c r="AP68" s="373"/>
      <c r="AQ68" s="373">
        <f>AO68+1</f>
        <v>168</v>
      </c>
      <c r="AR68" s="373"/>
      <c r="AS68" s="373">
        <f>AQ68+1</f>
        <v>169</v>
      </c>
      <c r="AT68" s="356"/>
    </row>
    <row r="69" spans="2:48" s="386" customFormat="1" ht="15" customHeight="1" x14ac:dyDescent="0.3">
      <c r="B69" s="376"/>
      <c r="C69" s="386" t="s">
        <v>161</v>
      </c>
      <c r="E69" s="386" t="s">
        <v>169</v>
      </c>
      <c r="G69" s="386" t="s">
        <v>64</v>
      </c>
      <c r="I69" s="386" t="s">
        <v>65</v>
      </c>
      <c r="K69" s="386" t="s">
        <v>450</v>
      </c>
      <c r="M69" s="386" t="s">
        <v>451</v>
      </c>
      <c r="O69" s="386" t="s">
        <v>452</v>
      </c>
      <c r="Q69" s="386" t="s">
        <v>453</v>
      </c>
      <c r="S69" s="386" t="s">
        <v>454</v>
      </c>
      <c r="U69" s="386" t="s">
        <v>924</v>
      </c>
      <c r="W69" s="386" t="s">
        <v>925</v>
      </c>
      <c r="Y69" s="386" t="s">
        <v>926</v>
      </c>
      <c r="AA69" s="386" t="s">
        <v>927</v>
      </c>
      <c r="AC69" s="386" t="s">
        <v>928</v>
      </c>
      <c r="AE69" s="386" t="s">
        <v>929</v>
      </c>
      <c r="AG69" s="386" t="s">
        <v>930</v>
      </c>
      <c r="AI69" s="386" t="s">
        <v>66</v>
      </c>
      <c r="AK69" s="386" t="s">
        <v>26</v>
      </c>
      <c r="AM69" s="386" t="s">
        <v>455</v>
      </c>
      <c r="AN69" s="344"/>
      <c r="AO69" s="386" t="s">
        <v>456</v>
      </c>
      <c r="AQ69" s="386" t="s">
        <v>457</v>
      </c>
      <c r="AS69" s="386" t="s">
        <v>458</v>
      </c>
      <c r="AT69" s="387"/>
    </row>
    <row r="70" spans="2:48" ht="15" customHeight="1" x14ac:dyDescent="0.3">
      <c r="B70" s="382"/>
      <c r="D70" s="386"/>
      <c r="T70" s="344"/>
      <c r="V70" s="344"/>
      <c r="X70" s="344"/>
      <c r="Z70" s="344"/>
      <c r="AB70" s="344"/>
      <c r="AD70" s="344"/>
      <c r="AF70" s="344"/>
      <c r="AH70" s="344"/>
      <c r="AJ70" s="344"/>
      <c r="AL70" s="344"/>
      <c r="AN70" s="344"/>
      <c r="AP70" s="344"/>
      <c r="AR70" s="344"/>
      <c r="AT70" s="356"/>
    </row>
    <row r="71" spans="2:48" ht="15" customHeight="1" x14ac:dyDescent="0.3">
      <c r="B71" s="388"/>
      <c r="AT71" s="356"/>
    </row>
    <row r="72" spans="2:48" s="397" customFormat="1" ht="20.25" customHeight="1" x14ac:dyDescent="0.3">
      <c r="B72" s="388"/>
      <c r="C72" s="366">
        <v>3</v>
      </c>
      <c r="D72" s="367">
        <f>VLOOKUP(C69,'Location Summary'!$G$2:$H$604,2,FALSE)</f>
        <v>355</v>
      </c>
      <c r="E72" s="366">
        <v>3</v>
      </c>
      <c r="F72" s="367">
        <f>VLOOKUP(E69,'Location Summary'!$G$2:$H$604,2,FALSE)</f>
        <v>274.58699999999999</v>
      </c>
      <c r="G72" s="366">
        <v>3</v>
      </c>
      <c r="H72" s="367">
        <f>VLOOKUP(G69,'Location Summary'!$G$2:$H$604,2,FALSE)</f>
        <v>211.209</v>
      </c>
      <c r="I72" s="366">
        <v>3</v>
      </c>
      <c r="J72" s="367">
        <f>VLOOKUP(I69,'Location Summary'!$G$2:$H$604,2,FALSE)</f>
        <v>384.20400000000001</v>
      </c>
      <c r="K72" s="366">
        <v>3</v>
      </c>
      <c r="L72" s="367">
        <f>VLOOKUP(K69,'Location Summary'!$G$2:$H$604,2,FALSE)</f>
        <v>430</v>
      </c>
      <c r="M72" s="366">
        <v>3</v>
      </c>
      <c r="N72" s="367">
        <f>VLOOKUP(M69,'Location Summary'!$G$2:$H$604,2,FALSE)</f>
        <v>370</v>
      </c>
      <c r="O72" s="366">
        <v>3</v>
      </c>
      <c r="P72" s="367">
        <f>VLOOKUP(O69,'Location Summary'!$G$2:$H$604,2,FALSE)</f>
        <v>390</v>
      </c>
      <c r="Q72" s="366">
        <v>3</v>
      </c>
      <c r="R72" s="367">
        <f>VLOOKUP(Q69,'Location Summary'!$G$2:$H$604,2,FALSE)</f>
        <v>435</v>
      </c>
      <c r="S72" s="366">
        <v>3</v>
      </c>
      <c r="T72" s="367">
        <f>VLOOKUP(S69,'Location Summary'!$G$2:$H$604,2,FALSE)</f>
        <v>370</v>
      </c>
      <c r="U72" s="366">
        <v>3</v>
      </c>
      <c r="V72" s="367">
        <f>VLOOKUP(U69,'Location Summary'!$G$2:$H$604,2,FALSE)</f>
        <v>455</v>
      </c>
      <c r="W72" s="366">
        <v>3</v>
      </c>
      <c r="X72" s="367">
        <f>VLOOKUP(W69,'Location Summary'!$G$2:$H$604,2,FALSE)</f>
        <v>325</v>
      </c>
      <c r="Y72" s="366">
        <v>3</v>
      </c>
      <c r="Z72" s="367">
        <f>VLOOKUP(Y69,'Location Summary'!$G$2:$H$604,2,FALSE)</f>
        <v>395</v>
      </c>
      <c r="AA72" s="366">
        <v>3</v>
      </c>
      <c r="AB72" s="367">
        <f>VLOOKUP(AA69,'Location Summary'!$G$2:$H$604,2,FALSE)</f>
        <v>345</v>
      </c>
      <c r="AC72" s="366">
        <v>3</v>
      </c>
      <c r="AD72" s="367">
        <f>VLOOKUP(AC69,'Location Summary'!$G$2:$H$604,2,FALSE)</f>
        <v>365</v>
      </c>
      <c r="AE72" s="366">
        <v>3</v>
      </c>
      <c r="AF72" s="367">
        <f>VLOOKUP(AE69,'Location Summary'!$G$2:$H$604,2,FALSE)</f>
        <v>420</v>
      </c>
      <c r="AG72" s="366">
        <v>3</v>
      </c>
      <c r="AH72" s="367">
        <f>VLOOKUP(AG69,'Location Summary'!$G$2:$H$604,2,FALSE)</f>
        <v>364.00700000000001</v>
      </c>
      <c r="AI72" s="366">
        <v>3</v>
      </c>
      <c r="AJ72" s="367">
        <f>VLOOKUP(AI69,'Location Summary'!$G$2:$H$604,2,FALSE)</f>
        <v>295.99299999999999</v>
      </c>
      <c r="AK72" s="366">
        <v>3</v>
      </c>
      <c r="AL72" s="367">
        <f>VLOOKUP(AK69,'Location Summary'!$G$2:$H$604,2,FALSE)</f>
        <v>425</v>
      </c>
      <c r="AM72" s="366">
        <v>3</v>
      </c>
      <c r="AN72" s="367">
        <f>VLOOKUP(AM69,'Location Summary'!$G$2:$H$604,2,FALSE)</f>
        <v>315</v>
      </c>
      <c r="AO72" s="366">
        <v>3</v>
      </c>
      <c r="AP72" s="367">
        <f>VLOOKUP(AO69,'Location Summary'!$G$2:$H$604,2,FALSE)</f>
        <v>380</v>
      </c>
      <c r="AQ72" s="366">
        <v>3</v>
      </c>
      <c r="AR72" s="367">
        <f>VLOOKUP(AQ69,'Location Summary'!$G$2:$H$604,2,FALSE)</f>
        <v>430</v>
      </c>
      <c r="AS72" s="366">
        <v>3</v>
      </c>
      <c r="AT72" s="368">
        <f>VLOOKUP(AS69,'Location Summary'!$G$2:$H$604,2,FALSE)</f>
        <v>380</v>
      </c>
    </row>
    <row r="73" spans="2:48" s="397" customFormat="1" ht="15" customHeight="1" x14ac:dyDescent="0.3">
      <c r="B73" s="394"/>
      <c r="C73" s="371">
        <v>2</v>
      </c>
      <c r="D73" s="340"/>
      <c r="E73" s="371">
        <v>2</v>
      </c>
      <c r="F73" s="340"/>
      <c r="G73" s="371">
        <v>2</v>
      </c>
      <c r="H73" s="340"/>
      <c r="I73" s="371">
        <v>2</v>
      </c>
      <c r="J73" s="340"/>
      <c r="K73" s="371">
        <v>2</v>
      </c>
      <c r="L73" s="340"/>
      <c r="M73" s="371">
        <v>2</v>
      </c>
      <c r="N73" s="340"/>
      <c r="O73" s="371">
        <v>2</v>
      </c>
      <c r="P73" s="340"/>
      <c r="Q73" s="371">
        <v>2</v>
      </c>
      <c r="R73" s="340"/>
      <c r="S73" s="371">
        <v>2</v>
      </c>
      <c r="T73" s="340"/>
      <c r="U73" s="371">
        <v>2</v>
      </c>
      <c r="V73" s="340"/>
      <c r="W73" s="371">
        <v>2</v>
      </c>
      <c r="X73" s="340"/>
      <c r="Y73" s="371">
        <v>2</v>
      </c>
      <c r="Z73" s="340"/>
      <c r="AA73" s="371">
        <v>2</v>
      </c>
      <c r="AB73" s="340"/>
      <c r="AC73" s="371">
        <v>2</v>
      </c>
      <c r="AD73" s="340"/>
      <c r="AE73" s="371">
        <v>2</v>
      </c>
      <c r="AF73" s="340"/>
      <c r="AG73" s="371">
        <v>2</v>
      </c>
      <c r="AH73" s="340"/>
      <c r="AI73" s="371">
        <v>2</v>
      </c>
      <c r="AJ73" s="340"/>
      <c r="AK73" s="371">
        <v>2</v>
      </c>
      <c r="AL73" s="340"/>
      <c r="AM73" s="371">
        <v>2</v>
      </c>
      <c r="AN73" s="340"/>
      <c r="AO73" s="371">
        <v>2</v>
      </c>
      <c r="AP73" s="340"/>
      <c r="AQ73" s="371">
        <v>2</v>
      </c>
      <c r="AR73" s="340"/>
      <c r="AS73" s="371">
        <v>2</v>
      </c>
      <c r="AT73" s="356"/>
    </row>
    <row r="74" spans="2:48" s="411" customFormat="1" ht="15" customHeight="1" x14ac:dyDescent="0.3">
      <c r="B74" s="410"/>
      <c r="C74" s="344" t="str">
        <f>VLOOKUP(C69,'Location Summary'!$C$2:$J$604,2,FALSE)</f>
        <v>DA-1.5</v>
      </c>
      <c r="D74" s="358"/>
      <c r="E74" s="344" t="str">
        <f>VLOOKUP(E69,'Location Summary'!$C$2:$J$604,2,FALSE)</f>
        <v>DA-3</v>
      </c>
      <c r="F74" s="358"/>
      <c r="G74" s="399" t="str">
        <f>VLOOKUP(G69,'Location Summary'!$C$2:$J$604,2,FALSE)</f>
        <v>DC2-3</v>
      </c>
      <c r="H74" s="358"/>
      <c r="I74" s="344" t="str">
        <f>VLOOKUP(I69,'Location Summary'!$C$2:$J$604,2,FALSE)</f>
        <v>DC1+0</v>
      </c>
      <c r="J74" s="358"/>
      <c r="K74" s="344" t="str">
        <f>VLOOKUP(K69,'Location Summary'!$C$2:$J$604,2,FALSE)</f>
        <v>DA+6</v>
      </c>
      <c r="L74" s="358"/>
      <c r="M74" s="344" t="str">
        <f>VLOOKUP(M69,'Location Summary'!$C$2:$J$604,2,FALSE)</f>
        <v>DA+0</v>
      </c>
      <c r="N74" s="358"/>
      <c r="O74" s="344" t="str">
        <f>VLOOKUP(O69,'Location Summary'!$C$2:$J$604,2,FALSE)</f>
        <v>DA+0</v>
      </c>
      <c r="P74" s="358"/>
      <c r="Q74" s="344" t="str">
        <f>VLOOKUP(Q69,'Location Summary'!$C$2:$J$604,2,FALSE)</f>
        <v>DA+3</v>
      </c>
      <c r="R74" s="358"/>
      <c r="S74" s="344" t="str">
        <f>VLOOKUP(S69,'Location Summary'!$C$2:$J$604,2,FALSE)</f>
        <v>DA+0</v>
      </c>
      <c r="T74" s="372"/>
      <c r="U74" s="344" t="str">
        <f>VLOOKUP(U69,'Location Summary'!$C$2:$J$604,2,FALSE)</f>
        <v>DB1+0</v>
      </c>
      <c r="V74" s="372"/>
      <c r="W74" s="344" t="str">
        <f>VLOOKUP(W69,'Location Summary'!$C$2:$J$604,2,FALSE)</f>
        <v>DA+6</v>
      </c>
      <c r="X74" s="372"/>
      <c r="Y74" s="344" t="str">
        <f>VLOOKUP(Y69,'Location Summary'!$C$2:$J$604,2,FALSE)</f>
        <v>DA+6</v>
      </c>
      <c r="Z74" s="372"/>
      <c r="AA74" s="344" t="str">
        <f>VLOOKUP(AA69,'Location Summary'!$C$2:$J$604,2,FALSE)</f>
        <v>DA+6</v>
      </c>
      <c r="AB74" s="372"/>
      <c r="AC74" s="344" t="str">
        <f>VLOOKUP(AC69,'Location Summary'!$C$2:$J$604,2,FALSE)</f>
        <v>DA+3</v>
      </c>
      <c r="AD74" s="372"/>
      <c r="AE74" s="344" t="str">
        <f>VLOOKUP(AE69,'Location Summary'!$C$2:$J$604,2,FALSE)</f>
        <v>DA+6</v>
      </c>
      <c r="AF74" s="372"/>
      <c r="AG74" s="344" t="str">
        <f>VLOOKUP(AG69,'Location Summary'!$C$2:$J$604,2,FALSE)</f>
        <v>DA+9</v>
      </c>
      <c r="AH74" s="372"/>
      <c r="AI74" s="344" t="str">
        <f>VLOOKUP(AI69,'Location Summary'!$C$2:$J$604,2,FALSE)</f>
        <v>DB1+0</v>
      </c>
      <c r="AJ74" s="372"/>
      <c r="AK74" s="344" t="str">
        <f>VLOOKUP(AK69,'Location Summary'!$C$2:$J$604,2,FALSE)</f>
        <v>DA+0</v>
      </c>
      <c r="AL74" s="372"/>
      <c r="AM74" s="344" t="str">
        <f>VLOOKUP(AM69,'Location Summary'!$C$2:$J$604,2,FALSE)</f>
        <v>DA+9</v>
      </c>
      <c r="AN74" s="372"/>
      <c r="AO74" s="344" t="str">
        <f>VLOOKUP(AO69,'Location Summary'!$C$2:$J$604,2,FALSE)</f>
        <v>DA+3</v>
      </c>
      <c r="AP74" s="372"/>
      <c r="AQ74" s="344" t="str">
        <f>VLOOKUP(AQ69,'Location Summary'!$C$2:$J$604,2,FALSE)</f>
        <v>DA+9</v>
      </c>
      <c r="AR74" s="340"/>
      <c r="AS74" s="344" t="str">
        <f>VLOOKUP(AS69,'Location Summary'!$C$2:$J$604,2,FALSE)</f>
        <v>DA+0</v>
      </c>
      <c r="AT74" s="356"/>
    </row>
    <row r="75" spans="2:48" ht="15" customHeight="1" x14ac:dyDescent="0.3">
      <c r="B75" s="412"/>
      <c r="C75" s="344"/>
      <c r="D75" s="344"/>
      <c r="E75" s="344"/>
      <c r="F75" s="344"/>
      <c r="G75" s="1212" t="s">
        <v>708</v>
      </c>
      <c r="H75" s="1212"/>
      <c r="I75" s="1212"/>
      <c r="J75" s="344"/>
      <c r="K75" s="344"/>
      <c r="L75" s="344"/>
      <c r="M75" s="344"/>
      <c r="N75" s="344"/>
      <c r="O75" s="344"/>
      <c r="P75" s="344"/>
      <c r="Q75" s="344"/>
      <c r="R75" s="344"/>
      <c r="S75" s="344"/>
      <c r="T75" s="344"/>
      <c r="U75" s="344"/>
      <c r="W75" s="344"/>
      <c r="X75" s="344"/>
      <c r="Y75" s="344"/>
      <c r="Z75" s="344"/>
      <c r="AA75" s="344"/>
      <c r="AB75" s="344"/>
      <c r="AC75" s="344"/>
      <c r="AD75" s="344"/>
      <c r="AE75" s="344"/>
      <c r="AF75" s="344"/>
      <c r="AG75" s="344"/>
      <c r="AH75" s="344"/>
      <c r="AI75" s="344"/>
      <c r="AJ75" s="344"/>
      <c r="AK75" s="344"/>
      <c r="AL75" s="344"/>
      <c r="AM75" s="413"/>
      <c r="AN75" s="344"/>
      <c r="AO75" s="413"/>
      <c r="AP75" s="344"/>
      <c r="AQ75" s="344"/>
      <c r="AR75" s="344"/>
      <c r="AS75" s="344"/>
      <c r="AT75" s="356"/>
      <c r="AV75" s="381"/>
    </row>
    <row r="76" spans="2:48" ht="15" customHeight="1" x14ac:dyDescent="0.3">
      <c r="B76" s="375"/>
      <c r="C76" s="373">
        <f>AS68+1</f>
        <v>170</v>
      </c>
      <c r="D76" s="354"/>
      <c r="E76" s="373">
        <f>C76+1</f>
        <v>171</v>
      </c>
      <c r="F76" s="373"/>
      <c r="G76" s="373">
        <f>E76+1</f>
        <v>172</v>
      </c>
      <c r="H76" s="373"/>
      <c r="I76" s="373">
        <f>G76+1</f>
        <v>173</v>
      </c>
      <c r="J76" s="373"/>
      <c r="K76" s="373">
        <f>I76+1</f>
        <v>174</v>
      </c>
      <c r="L76" s="373"/>
      <c r="M76" s="373">
        <f>K76+1</f>
        <v>175</v>
      </c>
      <c r="N76" s="373"/>
      <c r="O76" s="373">
        <f>M76+1</f>
        <v>176</v>
      </c>
      <c r="P76" s="373"/>
      <c r="Q76" s="373">
        <f>O76+1</f>
        <v>177</v>
      </c>
      <c r="R76" s="373"/>
      <c r="S76" s="373">
        <f>Q76+1</f>
        <v>178</v>
      </c>
      <c r="T76" s="373"/>
      <c r="U76" s="373">
        <f>S76+1</f>
        <v>179</v>
      </c>
      <c r="V76" s="373"/>
      <c r="W76" s="373">
        <f>U76+1</f>
        <v>180</v>
      </c>
      <c r="X76" s="373"/>
      <c r="Y76" s="373">
        <f>W76+1</f>
        <v>181</v>
      </c>
      <c r="Z76" s="373"/>
      <c r="AA76" s="373">
        <f>Y76+1</f>
        <v>182</v>
      </c>
      <c r="AB76" s="373"/>
      <c r="AC76" s="373">
        <f>AA76+1</f>
        <v>183</v>
      </c>
      <c r="AD76" s="373"/>
      <c r="AE76" s="373">
        <f>AC76+1</f>
        <v>184</v>
      </c>
      <c r="AF76" s="373"/>
      <c r="AG76" s="373">
        <f>AE76+1</f>
        <v>185</v>
      </c>
      <c r="AH76" s="373"/>
      <c r="AI76" s="373">
        <f>AG76+1</f>
        <v>186</v>
      </c>
      <c r="AJ76" s="373"/>
      <c r="AK76" s="373">
        <f>AI76+1</f>
        <v>187</v>
      </c>
      <c r="AL76" s="373"/>
      <c r="AM76" s="373">
        <f>AK76+1</f>
        <v>188</v>
      </c>
      <c r="AO76" s="373">
        <f>AM76+1</f>
        <v>189</v>
      </c>
      <c r="AP76" s="373"/>
      <c r="AQ76" s="373">
        <f>AO76+1</f>
        <v>190</v>
      </c>
      <c r="AR76" s="373"/>
      <c r="AS76" s="373">
        <f>AQ76+1</f>
        <v>191</v>
      </c>
      <c r="AT76" s="356"/>
    </row>
    <row r="77" spans="2:48" s="378" customFormat="1" ht="15" customHeight="1" x14ac:dyDescent="0.3">
      <c r="B77" s="392"/>
      <c r="C77" s="386" t="s">
        <v>459</v>
      </c>
      <c r="D77" s="386"/>
      <c r="E77" s="386" t="s">
        <v>460</v>
      </c>
      <c r="F77" s="386"/>
      <c r="G77" s="386" t="s">
        <v>461</v>
      </c>
      <c r="H77" s="386"/>
      <c r="I77" s="386" t="s">
        <v>462</v>
      </c>
      <c r="J77" s="386"/>
      <c r="K77" s="386" t="s">
        <v>463</v>
      </c>
      <c r="L77" s="386"/>
      <c r="M77" s="386" t="s">
        <v>9</v>
      </c>
      <c r="N77" s="386"/>
      <c r="O77" s="386" t="s">
        <v>84</v>
      </c>
      <c r="P77" s="386"/>
      <c r="Q77" s="386" t="s">
        <v>170</v>
      </c>
      <c r="R77" s="386"/>
      <c r="S77" s="386" t="s">
        <v>171</v>
      </c>
      <c r="T77" s="386"/>
      <c r="U77" s="386" t="s">
        <v>464</v>
      </c>
      <c r="V77" s="386"/>
      <c r="W77" s="386" t="s">
        <v>465</v>
      </c>
      <c r="X77" s="386"/>
      <c r="Y77" s="386" t="s">
        <v>466</v>
      </c>
      <c r="Z77" s="386"/>
      <c r="AA77" s="386" t="s">
        <v>467</v>
      </c>
      <c r="AB77" s="386"/>
      <c r="AC77" s="386" t="s">
        <v>468</v>
      </c>
      <c r="AD77" s="386"/>
      <c r="AE77" s="386" t="s">
        <v>469</v>
      </c>
      <c r="AF77" s="386"/>
      <c r="AG77" s="386" t="s">
        <v>470</v>
      </c>
      <c r="AH77" s="386"/>
      <c r="AI77" s="386" t="s">
        <v>10</v>
      </c>
      <c r="AK77" s="384" t="s">
        <v>67</v>
      </c>
      <c r="AM77" s="359" t="s">
        <v>172</v>
      </c>
      <c r="AO77" s="378" t="s">
        <v>899</v>
      </c>
      <c r="AQ77" s="378" t="s">
        <v>900</v>
      </c>
      <c r="AS77" s="378" t="s">
        <v>901</v>
      </c>
      <c r="AT77" s="414"/>
    </row>
    <row r="78" spans="2:48" ht="15" customHeight="1" x14ac:dyDescent="0.3">
      <c r="B78" s="382"/>
      <c r="T78" s="344"/>
      <c r="V78" s="344"/>
      <c r="X78" s="344"/>
      <c r="Z78" s="344"/>
      <c r="AB78" s="344"/>
      <c r="AD78" s="344"/>
      <c r="AF78" s="344"/>
      <c r="AH78" s="344"/>
      <c r="AJ78" s="344"/>
      <c r="AL78" s="344"/>
      <c r="AN78" s="378"/>
      <c r="AP78" s="344"/>
      <c r="AR78" s="344"/>
      <c r="AT78" s="356"/>
    </row>
    <row r="79" spans="2:48" ht="15" customHeight="1" x14ac:dyDescent="0.3">
      <c r="B79" s="388"/>
      <c r="AT79" s="356"/>
    </row>
    <row r="80" spans="2:48" s="397" customFormat="1" ht="20.25" customHeight="1" x14ac:dyDescent="0.3">
      <c r="B80" s="388"/>
      <c r="C80" s="366">
        <v>3</v>
      </c>
      <c r="D80" s="367">
        <f>VLOOKUP(C77,'Location Summary'!$G$2:$H$604,2,FALSE)</f>
        <v>335</v>
      </c>
      <c r="E80" s="366">
        <v>3</v>
      </c>
      <c r="F80" s="367">
        <f>VLOOKUP(E77,'Location Summary'!$G$2:$H$604,2,FALSE)</f>
        <v>395</v>
      </c>
      <c r="G80" s="366">
        <v>3</v>
      </c>
      <c r="H80" s="367">
        <f>VLOOKUP(G77,'Location Summary'!$G$2:$H$604,2,FALSE)</f>
        <v>390</v>
      </c>
      <c r="I80" s="366">
        <v>3</v>
      </c>
      <c r="J80" s="367">
        <f>VLOOKUP(I77,'Location Summary'!$G$2:$H$604,2,FALSE)</f>
        <v>350</v>
      </c>
      <c r="K80" s="366">
        <v>3</v>
      </c>
      <c r="L80" s="367">
        <f>VLOOKUP(K77,'Location Summary'!$G$2:$H$604,2,FALSE)</f>
        <v>428.23899999999998</v>
      </c>
      <c r="M80" s="366">
        <v>3</v>
      </c>
      <c r="N80" s="367">
        <f>VLOOKUP(M77,'Location Summary'!$G$2:$H$604,2,FALSE)</f>
        <v>376.76100000000002</v>
      </c>
      <c r="O80" s="366">
        <v>3</v>
      </c>
      <c r="P80" s="367">
        <f>VLOOKUP(O77,'Location Summary'!$G$2:$H$604,2,FALSE)</f>
        <v>410</v>
      </c>
      <c r="Q80" s="366">
        <v>3</v>
      </c>
      <c r="R80" s="367">
        <f>VLOOKUP(Q77,'Location Summary'!$G$2:$H$604,2,FALSE)</f>
        <v>430</v>
      </c>
      <c r="S80" s="366">
        <v>3</v>
      </c>
      <c r="T80" s="367">
        <f>VLOOKUP(S77,'Location Summary'!$G$2:$H$604,2,FALSE)</f>
        <v>380</v>
      </c>
      <c r="U80" s="366">
        <v>3</v>
      </c>
      <c r="V80" s="367">
        <f>VLOOKUP(U77,'Location Summary'!$G$2:$H$604,2,FALSE)</f>
        <v>445</v>
      </c>
      <c r="W80" s="366">
        <v>3</v>
      </c>
      <c r="X80" s="367">
        <f>VLOOKUP(W77,'Location Summary'!$G$2:$H$604,2,FALSE)</f>
        <v>385</v>
      </c>
      <c r="Y80" s="366">
        <v>3</v>
      </c>
      <c r="Z80" s="367">
        <f>VLOOKUP(Y77,'Location Summary'!$G$2:$H$604,2,FALSE)</f>
        <v>420</v>
      </c>
      <c r="AA80" s="366">
        <v>3</v>
      </c>
      <c r="AB80" s="367">
        <f>VLOOKUP(AA77,'Location Summary'!$G$2:$H$604,2,FALSE)</f>
        <v>415</v>
      </c>
      <c r="AC80" s="366">
        <v>3</v>
      </c>
      <c r="AD80" s="367">
        <f>VLOOKUP(AC77,'Location Summary'!$G$2:$H$604,2,FALSE)</f>
        <v>310</v>
      </c>
      <c r="AE80" s="366">
        <v>3</v>
      </c>
      <c r="AF80" s="367">
        <f>VLOOKUP(AE77,'Location Summary'!$G$2:$H$604,2,FALSE)</f>
        <v>445</v>
      </c>
      <c r="AG80" s="366">
        <v>3</v>
      </c>
      <c r="AH80" s="367">
        <f>VLOOKUP(AG77,'Location Summary'!$G$2:$H$604,2,FALSE)</f>
        <v>316.608</v>
      </c>
      <c r="AI80" s="366">
        <v>3</v>
      </c>
      <c r="AJ80" s="367">
        <f>VLOOKUP(AI77,'Location Summary'!$G$2:$H$604,2,FALSE)</f>
        <v>385.51</v>
      </c>
      <c r="AK80" s="366">
        <v>3</v>
      </c>
      <c r="AL80" s="367">
        <f>VLOOKUP(AK77,'Location Summary'!$G$2:$H$604,2,FALSE)</f>
        <v>390</v>
      </c>
      <c r="AM80" s="366">
        <v>3</v>
      </c>
      <c r="AN80" s="367">
        <f>VLOOKUP(AM77,'Location Summary'!$G$2:$H$604,2,FALSE)</f>
        <v>410</v>
      </c>
      <c r="AO80" s="366">
        <v>3</v>
      </c>
      <c r="AP80" s="367">
        <f>VLOOKUP(AO77,'Location Summary'!$G$2:$H$604,2,FALSE)</f>
        <v>430</v>
      </c>
      <c r="AQ80" s="366">
        <v>3</v>
      </c>
      <c r="AR80" s="367">
        <f>VLOOKUP(AQ77,'Location Summary'!$G$2:$H$604,2,FALSE)</f>
        <v>390</v>
      </c>
      <c r="AS80" s="366">
        <v>3</v>
      </c>
      <c r="AT80" s="368">
        <f>VLOOKUP(AS77,'Location Summary'!$G$2:$H$604,2,FALSE)</f>
        <v>439</v>
      </c>
    </row>
    <row r="81" spans="2:48" s="397" customFormat="1" ht="15" customHeight="1" x14ac:dyDescent="0.3">
      <c r="B81" s="394"/>
      <c r="C81" s="371">
        <v>2</v>
      </c>
      <c r="D81" s="340"/>
      <c r="E81" s="371">
        <v>2</v>
      </c>
      <c r="F81" s="340"/>
      <c r="G81" s="371">
        <v>2</v>
      </c>
      <c r="H81" s="340"/>
      <c r="I81" s="371">
        <v>2</v>
      </c>
      <c r="J81" s="340"/>
      <c r="K81" s="371">
        <v>2</v>
      </c>
      <c r="L81" s="340"/>
      <c r="M81" s="371">
        <v>2</v>
      </c>
      <c r="N81" s="340"/>
      <c r="O81" s="371">
        <v>2</v>
      </c>
      <c r="P81" s="340"/>
      <c r="Q81" s="371">
        <v>2</v>
      </c>
      <c r="R81" s="340"/>
      <c r="S81" s="371">
        <v>2</v>
      </c>
      <c r="T81" s="340"/>
      <c r="U81" s="391">
        <v>2</v>
      </c>
      <c r="V81" s="340"/>
      <c r="W81" s="371">
        <v>2</v>
      </c>
      <c r="X81" s="340"/>
      <c r="Y81" s="371">
        <v>2</v>
      </c>
      <c r="Z81" s="340"/>
      <c r="AA81" s="371">
        <v>2</v>
      </c>
      <c r="AB81" s="340"/>
      <c r="AC81" s="371">
        <v>2</v>
      </c>
      <c r="AD81" s="340"/>
      <c r="AE81" s="371">
        <v>2</v>
      </c>
      <c r="AF81" s="340"/>
      <c r="AG81" s="371">
        <v>2</v>
      </c>
      <c r="AH81" s="340"/>
      <c r="AI81" s="371">
        <v>2</v>
      </c>
      <c r="AJ81" s="340"/>
      <c r="AK81" s="371">
        <v>2</v>
      </c>
      <c r="AL81" s="340"/>
      <c r="AM81" s="371">
        <v>2</v>
      </c>
      <c r="AN81" s="340"/>
      <c r="AO81" s="371">
        <v>2</v>
      </c>
      <c r="AP81" s="340"/>
      <c r="AQ81" s="371">
        <v>2</v>
      </c>
      <c r="AR81" s="340"/>
      <c r="AS81" s="371">
        <v>2</v>
      </c>
      <c r="AT81" s="356"/>
    </row>
    <row r="82" spans="2:48" ht="15" customHeight="1" x14ac:dyDescent="0.3">
      <c r="B82" s="382"/>
      <c r="C82" s="344" t="str">
        <f>VLOOKUP(C77,'Location Summary'!$C$2:$J$604,2,FALSE)</f>
        <v>DA+6</v>
      </c>
      <c r="D82" s="358"/>
      <c r="E82" s="344" t="str">
        <f>VLOOKUP(E77,'Location Summary'!$C$2:$J$604,2,FALSE)</f>
        <v>DA-3</v>
      </c>
      <c r="F82" s="358"/>
      <c r="G82" s="344" t="str">
        <f>VLOOKUP(G77,'Location Summary'!$C$2:$J$604,2,FALSE)</f>
        <v>DA+3</v>
      </c>
      <c r="H82" s="358"/>
      <c r="I82" s="344" t="str">
        <f>VLOOKUP(I77,'Location Summary'!$C$2:$J$604,2,FALSE)</f>
        <v>DA-3</v>
      </c>
      <c r="J82" s="358"/>
      <c r="K82" s="344" t="str">
        <f>VLOOKUP(K77,'Location Summary'!$C$2:$J$604,2,FALSE)</f>
        <v>DA+3</v>
      </c>
      <c r="L82" s="358"/>
      <c r="M82" s="344" t="str">
        <f>VLOOKUP(M77,'Location Summary'!$C$2:$J$604,2,FALSE)</f>
        <v>DB1+0</v>
      </c>
      <c r="N82" s="358"/>
      <c r="O82" s="344" t="str">
        <f>VLOOKUP(O77,'Location Summary'!$C$2:$J$604,2,FALSE)</f>
        <v>DA+3</v>
      </c>
      <c r="P82" s="358"/>
      <c r="Q82" s="344" t="str">
        <f>VLOOKUP(Q77,'Location Summary'!$C$2:$J$604,2,FALSE)</f>
        <v>DA+1.5</v>
      </c>
      <c r="R82" s="358"/>
      <c r="S82" s="344" t="str">
        <f>VLOOKUP(S77,'Location Summary'!$C$2:$J$604,2,FALSE)</f>
        <v>DA+3</v>
      </c>
      <c r="T82" s="372"/>
      <c r="U82" s="344" t="str">
        <f>VLOOKUP(U77,'Location Summary'!$C$2:$J$604,2,FALSE)</f>
        <v>DA-1.5</v>
      </c>
      <c r="V82" s="372"/>
      <c r="W82" s="344" t="str">
        <f>VLOOKUP(W77,'Location Summary'!$C$2:$J$604,2,FALSE)</f>
        <v>DA+6</v>
      </c>
      <c r="X82" s="372"/>
      <c r="Y82" s="344" t="str">
        <f>VLOOKUP(Y77,'Location Summary'!$C$2:$J$604,2,FALSE)</f>
        <v>DA+9</v>
      </c>
      <c r="Z82" s="372"/>
      <c r="AA82" s="344" t="str">
        <f>VLOOKUP(AA77,'Location Summary'!$C$2:$J$604,2,FALSE)</f>
        <v>DA+0</v>
      </c>
      <c r="AB82" s="372"/>
      <c r="AC82" s="344" t="str">
        <f>VLOOKUP(AC77,'Location Summary'!$C$2:$J$604,2,FALSE)</f>
        <v>DA+0</v>
      </c>
      <c r="AD82" s="372"/>
      <c r="AE82" s="344" t="str">
        <f>VLOOKUP(AE77,'Location Summary'!$C$2:$J$604,2,FALSE)</f>
        <v>DA+1.5</v>
      </c>
      <c r="AF82" s="372"/>
      <c r="AG82" s="344" t="str">
        <f>VLOOKUP(AG77,'Location Summary'!$C$2:$J$604,2,FALSE)</f>
        <v>DA+4.5</v>
      </c>
      <c r="AH82" s="372"/>
      <c r="AI82" s="344" t="str">
        <f>VLOOKUP(AI77,'Location Summary'!$C$2:$J$604,2,FALSE)</f>
        <v>DB2+0</v>
      </c>
      <c r="AJ82" s="372"/>
      <c r="AK82" s="344" t="str">
        <f>VLOOKUP(AK77,'Location Summary'!$C$2:$J$604,2,FALSE)</f>
        <v>DA+6</v>
      </c>
      <c r="AL82" s="372"/>
      <c r="AM82" s="344" t="str">
        <f>VLOOKUP(AM77,'Location Summary'!$C$2:$J$604,2,FALSE)</f>
        <v>DA+9</v>
      </c>
      <c r="AN82" s="372"/>
      <c r="AO82" s="344" t="str">
        <f>VLOOKUP(AO77,'Location Summary'!$C$2:$J$604,2,FALSE)</f>
        <v>DA+6</v>
      </c>
      <c r="AP82" s="372"/>
      <c r="AQ82" s="344" t="str">
        <f>VLOOKUP(AQ77,'Location Summary'!$C$2:$J$604,2,FALSE)</f>
        <v>DA+9</v>
      </c>
      <c r="AS82" s="344" t="str">
        <f>VLOOKUP(AS77,'Location Summary'!$C$2:$J$604,2,FALSE)</f>
        <v>DA+9</v>
      </c>
      <c r="AT82" s="356"/>
    </row>
    <row r="83" spans="2:48" ht="15" customHeight="1" x14ac:dyDescent="0.3">
      <c r="B83" s="375"/>
      <c r="C83" s="344"/>
      <c r="D83" s="344"/>
      <c r="E83" s="344"/>
      <c r="F83" s="344"/>
      <c r="G83" s="344"/>
      <c r="H83" s="344"/>
      <c r="I83" s="344"/>
      <c r="J83" s="344"/>
      <c r="K83" s="344"/>
      <c r="L83" s="344"/>
      <c r="M83" s="344"/>
      <c r="N83" s="344"/>
      <c r="O83" s="344"/>
      <c r="P83" s="344"/>
      <c r="Q83" s="344"/>
      <c r="R83" s="344"/>
      <c r="S83" s="344"/>
      <c r="T83" s="344"/>
      <c r="U83" s="344"/>
      <c r="V83" s="344"/>
      <c r="W83" s="344"/>
      <c r="X83" s="344"/>
      <c r="Y83" s="344"/>
      <c r="Z83" s="344"/>
      <c r="AA83" s="344"/>
      <c r="AB83" s="344"/>
      <c r="AC83" s="344"/>
      <c r="AD83" s="344"/>
      <c r="AE83" s="344"/>
      <c r="AF83" s="344"/>
      <c r="AG83" s="344"/>
      <c r="AH83" s="344"/>
      <c r="AI83" s="344"/>
      <c r="AJ83" s="344"/>
      <c r="AK83" s="344"/>
      <c r="AL83" s="344"/>
      <c r="AM83" s="373"/>
      <c r="AN83" s="344"/>
      <c r="AO83" s="413"/>
      <c r="AP83" s="344"/>
      <c r="AQ83" s="344"/>
      <c r="AR83" s="643"/>
      <c r="AS83" s="660" t="s">
        <v>1198</v>
      </c>
      <c r="AT83" s="683"/>
      <c r="AV83" s="381"/>
    </row>
    <row r="84" spans="2:48" ht="15" customHeight="1" x14ac:dyDescent="0.3">
      <c r="B84" s="375"/>
      <c r="C84" s="373">
        <f>AS76+1</f>
        <v>192</v>
      </c>
      <c r="D84" s="354"/>
      <c r="E84" s="373">
        <f>C84+1</f>
        <v>193</v>
      </c>
      <c r="F84" s="373"/>
      <c r="G84" s="373">
        <f>E84+1</f>
        <v>194</v>
      </c>
      <c r="H84" s="373"/>
      <c r="I84" s="373">
        <f>G84+1</f>
        <v>195</v>
      </c>
      <c r="J84" s="373"/>
      <c r="K84" s="373">
        <f>I84+1</f>
        <v>196</v>
      </c>
      <c r="L84" s="373"/>
      <c r="M84" s="373">
        <f>K84+1</f>
        <v>197</v>
      </c>
      <c r="N84" s="373"/>
      <c r="O84" s="373">
        <f>M84+1</f>
        <v>198</v>
      </c>
      <c r="P84" s="373"/>
      <c r="Q84" s="373">
        <f>O84+1</f>
        <v>199</v>
      </c>
      <c r="R84" s="373"/>
      <c r="S84" s="373">
        <f>Q84+1</f>
        <v>200</v>
      </c>
      <c r="T84" s="373"/>
      <c r="U84" s="373">
        <f>S84+1</f>
        <v>201</v>
      </c>
      <c r="V84" s="373"/>
      <c r="W84" s="373">
        <f>U84+1</f>
        <v>202</v>
      </c>
      <c r="X84" s="373"/>
      <c r="Y84" s="373">
        <f>W84+1</f>
        <v>203</v>
      </c>
      <c r="Z84" s="373"/>
      <c r="AA84" s="373">
        <f>Y84+1</f>
        <v>204</v>
      </c>
      <c r="AB84" s="373"/>
      <c r="AC84" s="373">
        <f>AA84+1</f>
        <v>205</v>
      </c>
      <c r="AD84" s="373"/>
      <c r="AE84" s="373">
        <f>AC84+1</f>
        <v>206</v>
      </c>
      <c r="AF84" s="373"/>
      <c r="AG84" s="373">
        <f>AE84+1</f>
        <v>207</v>
      </c>
      <c r="AH84" s="373"/>
      <c r="AI84" s="373">
        <f>AG84+1</f>
        <v>208</v>
      </c>
      <c r="AJ84" s="373"/>
      <c r="AK84" s="373">
        <f>AI84+1</f>
        <v>209</v>
      </c>
      <c r="AL84" s="373"/>
      <c r="AM84" s="373">
        <f>AK84+1</f>
        <v>210</v>
      </c>
      <c r="AO84" s="373">
        <f>AM84+1</f>
        <v>211</v>
      </c>
      <c r="AP84" s="373"/>
      <c r="AQ84" s="373">
        <f>AO84+1</f>
        <v>212</v>
      </c>
      <c r="AR84" s="373"/>
      <c r="AS84" s="373">
        <f>AQ84+1</f>
        <v>213</v>
      </c>
      <c r="AT84" s="356"/>
    </row>
    <row r="85" spans="2:48" s="378" customFormat="1" ht="15" customHeight="1" x14ac:dyDescent="0.3">
      <c r="B85" s="392"/>
      <c r="C85" s="378" t="s">
        <v>902</v>
      </c>
      <c r="E85" s="378" t="s">
        <v>903</v>
      </c>
      <c r="G85" s="378" t="s">
        <v>799</v>
      </c>
      <c r="I85" s="378" t="s">
        <v>800</v>
      </c>
      <c r="K85" s="378" t="s">
        <v>68</v>
      </c>
      <c r="M85" s="378" t="s">
        <v>69</v>
      </c>
      <c r="O85" s="378" t="s">
        <v>70</v>
      </c>
      <c r="Q85" s="378" t="s">
        <v>71</v>
      </c>
      <c r="S85" s="378" t="s">
        <v>195</v>
      </c>
      <c r="U85" s="378" t="s">
        <v>589</v>
      </c>
      <c r="W85" s="378" t="s">
        <v>590</v>
      </c>
      <c r="Y85" s="378" t="s">
        <v>591</v>
      </c>
      <c r="AA85" s="378" t="s">
        <v>592</v>
      </c>
      <c r="AC85" s="378" t="s">
        <v>593</v>
      </c>
      <c r="AE85" s="378" t="s">
        <v>173</v>
      </c>
      <c r="AG85" s="378" t="s">
        <v>595</v>
      </c>
      <c r="AI85" s="378" t="s">
        <v>596</v>
      </c>
      <c r="AK85" s="378" t="s">
        <v>597</v>
      </c>
      <c r="AM85" s="378" t="s">
        <v>598</v>
      </c>
      <c r="AO85" s="378" t="s">
        <v>599</v>
      </c>
      <c r="AQ85" s="378" t="s">
        <v>600</v>
      </c>
      <c r="AS85" s="378" t="s">
        <v>601</v>
      </c>
      <c r="AT85" s="356"/>
    </row>
    <row r="86" spans="2:48" ht="15" customHeight="1" x14ac:dyDescent="0.3">
      <c r="B86" s="382"/>
      <c r="T86" s="344"/>
      <c r="V86" s="344"/>
      <c r="X86" s="344"/>
      <c r="Z86" s="344"/>
      <c r="AB86" s="344"/>
      <c r="AD86" s="344"/>
      <c r="AF86" s="344">
        <v>5</v>
      </c>
      <c r="AH86" s="344">
        <v>5</v>
      </c>
      <c r="AJ86" s="344">
        <v>5</v>
      </c>
      <c r="AL86" s="344">
        <v>5</v>
      </c>
      <c r="AN86" s="344">
        <v>5</v>
      </c>
      <c r="AP86" s="344">
        <v>5</v>
      </c>
      <c r="AR86" s="344">
        <v>5</v>
      </c>
      <c r="AT86" s="356">
        <v>5</v>
      </c>
    </row>
    <row r="87" spans="2:48" ht="15" customHeight="1" x14ac:dyDescent="0.3">
      <c r="B87" s="388"/>
      <c r="AT87" s="356"/>
    </row>
    <row r="88" spans="2:48" s="397" customFormat="1" ht="20.25" customHeight="1" x14ac:dyDescent="0.3">
      <c r="B88" s="388"/>
      <c r="C88" s="366">
        <v>3</v>
      </c>
      <c r="D88" s="367">
        <f>VLOOKUP(C85,'Location Summary'!$G$2:$H$604,2,FALSE)</f>
        <v>360</v>
      </c>
      <c r="E88" s="366">
        <v>3</v>
      </c>
      <c r="F88" s="367">
        <f>VLOOKUP(E85,'Location Summary'!$G$2:$H$604,2,FALSE)</f>
        <v>479</v>
      </c>
      <c r="G88" s="366">
        <v>3</v>
      </c>
      <c r="H88" s="367">
        <f>VLOOKUP(G85,'Location Summary'!$G$2:$H$604,2,FALSE)</f>
        <v>402</v>
      </c>
      <c r="I88" s="789">
        <v>3</v>
      </c>
      <c r="J88" s="367">
        <f>VLOOKUP(I85,'Location Summary'!$G$2:$H$604,2,FALSE)</f>
        <v>438.43900000000002</v>
      </c>
      <c r="K88" s="366">
        <v>3</v>
      </c>
      <c r="L88" s="415">
        <f>VLOOKUP(K85,'Location Summary'!$G$2:$H$604,2,FALSE)</f>
        <v>441.56099999999998</v>
      </c>
      <c r="M88" s="366">
        <v>3</v>
      </c>
      <c r="N88" s="415">
        <f>VLOOKUP(M85,'Location Summary'!$G$2:$H$604,2,FALSE)</f>
        <v>395</v>
      </c>
      <c r="O88" s="366">
        <v>3</v>
      </c>
      <c r="P88" s="367">
        <f>VLOOKUP(O85,'Location Summary'!$G$2:$H$604,2,FALSE)</f>
        <v>435</v>
      </c>
      <c r="Q88" s="366">
        <v>3</v>
      </c>
      <c r="R88" s="367">
        <f>VLOOKUP(Q85,'Location Summary'!$G$2:$H$604,2,FALSE)</f>
        <v>405</v>
      </c>
      <c r="S88" s="366">
        <v>3</v>
      </c>
      <c r="T88" s="367">
        <f>VLOOKUP(S85,'Location Summary'!$G$2:$H$604,2,FALSE)</f>
        <v>420</v>
      </c>
      <c r="U88" s="366">
        <v>3</v>
      </c>
      <c r="V88" s="367">
        <f>VLOOKUP(U85,'Location Summary'!$G$2:$H$604,2,FALSE)</f>
        <v>405</v>
      </c>
      <c r="W88" s="366">
        <v>3</v>
      </c>
      <c r="X88" s="367">
        <f>VLOOKUP(W85,'Location Summary'!$G$2:$H$604,2,FALSE)</f>
        <v>415</v>
      </c>
      <c r="Y88" s="366">
        <v>3</v>
      </c>
      <c r="Z88" s="367">
        <f>VLOOKUP(Y85,'Location Summary'!$G$2:$H$604,2,FALSE)</f>
        <v>355</v>
      </c>
      <c r="AA88" s="366">
        <v>3</v>
      </c>
      <c r="AB88" s="367">
        <f>VLOOKUP(AA85,'Location Summary'!$G$2:$H$604,2,FALSE)</f>
        <v>380</v>
      </c>
      <c r="AC88" s="366">
        <v>3</v>
      </c>
      <c r="AD88" s="367">
        <f>VLOOKUP(AC85,'Location Summary'!$G$2:$H$604,2,FALSE)</f>
        <v>398.20299999999997</v>
      </c>
      <c r="AE88" s="366">
        <v>3</v>
      </c>
      <c r="AF88" s="367">
        <f>VLOOKUP(AE85,'Location Summary'!$G$2:$H$604,2,FALSE)</f>
        <v>441.798</v>
      </c>
      <c r="AG88" s="366">
        <v>3</v>
      </c>
      <c r="AH88" s="367">
        <f>VLOOKUP(AG85,'Location Summary'!$G$2:$H$604,2,FALSE)</f>
        <v>395</v>
      </c>
      <c r="AI88" s="366">
        <v>3</v>
      </c>
      <c r="AJ88" s="367">
        <f>VLOOKUP(AI85,'Location Summary'!$G$2:$H$604,2,FALSE)</f>
        <v>375</v>
      </c>
      <c r="AK88" s="366">
        <v>3</v>
      </c>
      <c r="AL88" s="367">
        <f>VLOOKUP(AK85,'Location Summary'!$G$2:$H$604,2,FALSE)</f>
        <v>445</v>
      </c>
      <c r="AM88" s="366">
        <v>3</v>
      </c>
      <c r="AN88" s="367">
        <f>VLOOKUP(AM85,'Location Summary'!$G$2:$H$604,2,FALSE)</f>
        <v>395</v>
      </c>
      <c r="AO88" s="366">
        <v>3</v>
      </c>
      <c r="AP88" s="367">
        <f>VLOOKUP(AO85,'Location Summary'!$G$2:$H$604,2,FALSE)</f>
        <v>435</v>
      </c>
      <c r="AQ88" s="366">
        <v>3</v>
      </c>
      <c r="AR88" s="367">
        <f>VLOOKUP(AQ85,'Location Summary'!$G$2:$H$604,2,FALSE)</f>
        <v>330</v>
      </c>
      <c r="AS88" s="366">
        <v>3</v>
      </c>
      <c r="AT88" s="368">
        <f>VLOOKUP(AS85,'Location Summary'!$G$2:$H$604,2,FALSE)</f>
        <v>330</v>
      </c>
    </row>
    <row r="89" spans="2:48" s="397" customFormat="1" ht="15" customHeight="1" x14ac:dyDescent="0.3">
      <c r="B89" s="394"/>
      <c r="C89" s="371">
        <v>2</v>
      </c>
      <c r="D89" s="340"/>
      <c r="E89" s="371">
        <v>2</v>
      </c>
      <c r="F89" s="340"/>
      <c r="G89" s="371">
        <v>2</v>
      </c>
      <c r="H89" s="340"/>
      <c r="I89" s="391">
        <v>2</v>
      </c>
      <c r="J89" s="340"/>
      <c r="K89" s="371">
        <v>2</v>
      </c>
      <c r="L89" s="340"/>
      <c r="M89" s="371">
        <v>2</v>
      </c>
      <c r="N89" s="340"/>
      <c r="O89" s="371">
        <v>2</v>
      </c>
      <c r="P89" s="340"/>
      <c r="Q89" s="371">
        <v>2</v>
      </c>
      <c r="R89" s="340"/>
      <c r="S89" s="371">
        <v>2</v>
      </c>
      <c r="T89" s="340"/>
      <c r="U89" s="371">
        <v>2</v>
      </c>
      <c r="V89" s="340"/>
      <c r="W89" s="371">
        <v>2</v>
      </c>
      <c r="X89" s="340"/>
      <c r="Y89" s="371">
        <v>2</v>
      </c>
      <c r="Z89" s="340"/>
      <c r="AA89" s="371">
        <v>2</v>
      </c>
      <c r="AB89" s="340"/>
      <c r="AC89" s="371">
        <v>2</v>
      </c>
      <c r="AD89" s="340"/>
      <c r="AE89" s="371">
        <v>2</v>
      </c>
      <c r="AF89" s="340"/>
      <c r="AG89" s="371">
        <v>2</v>
      </c>
      <c r="AH89" s="340"/>
      <c r="AI89" s="371">
        <v>2</v>
      </c>
      <c r="AJ89" s="340"/>
      <c r="AK89" s="371">
        <v>2</v>
      </c>
      <c r="AL89" s="340"/>
      <c r="AM89" s="371">
        <v>2</v>
      </c>
      <c r="AN89" s="340"/>
      <c r="AO89" s="371">
        <v>2</v>
      </c>
      <c r="AP89" s="340"/>
      <c r="AQ89" s="371">
        <v>2</v>
      </c>
      <c r="AR89" s="340"/>
      <c r="AS89" s="371">
        <v>2</v>
      </c>
      <c r="AT89" s="356"/>
    </row>
    <row r="90" spans="2:48" ht="15" customHeight="1" x14ac:dyDescent="0.3">
      <c r="B90" s="382"/>
      <c r="C90" s="344" t="str">
        <f>VLOOKUP(C85,'Location Summary'!$C$2:$J$604,2,FALSE)</f>
        <v>DA+9</v>
      </c>
      <c r="D90" s="358"/>
      <c r="E90" s="344" t="str">
        <f>VLOOKUP(E85,'Location Summary'!$C$2:$J$604,2,FALSE)</f>
        <v>DA+3</v>
      </c>
      <c r="F90" s="358"/>
      <c r="G90" s="344" t="str">
        <f>VLOOKUP(G85,'Location Summary'!$C$2:$J$604,2,FALSE)</f>
        <v>DB1+9</v>
      </c>
      <c r="H90" s="358"/>
      <c r="I90" s="344" t="str">
        <f>VLOOKUP(I85,'Location Summary'!$C$2:$J$604,2,FALSE)</f>
        <v>DA+6</v>
      </c>
      <c r="J90" s="358"/>
      <c r="K90" s="344" t="str">
        <f>VLOOKUP(K85,'Location Summary'!$C$2:$J$604,2,FALSE)</f>
        <v>DB1+9</v>
      </c>
      <c r="L90" s="358"/>
      <c r="M90" s="344" t="str">
        <f>VLOOKUP(M85,'Location Summary'!$C$2:$J$604,2,FALSE)</f>
        <v>DA+9</v>
      </c>
      <c r="N90" s="358"/>
      <c r="O90" s="344" t="str">
        <f>VLOOKUP(O85,'Location Summary'!$C$2:$J$604,2,FALSE)</f>
        <v>DA+9</v>
      </c>
      <c r="P90" s="358"/>
      <c r="Q90" s="344" t="str">
        <f>VLOOKUP(Q85,'Location Summary'!$C$2:$J$604,2,FALSE)</f>
        <v>DA+3</v>
      </c>
      <c r="R90" s="358"/>
      <c r="S90" s="344" t="str">
        <f>VLOOKUP(S85,'Location Summary'!$C$2:$J$604,2,FALSE)</f>
        <v>DA+3</v>
      </c>
      <c r="T90" s="372"/>
      <c r="U90" s="344" t="str">
        <f>VLOOKUP(U85,'Location Summary'!$C$2:$J$604,2,FALSE)</f>
        <v>DA+0</v>
      </c>
      <c r="V90" s="372"/>
      <c r="W90" s="344" t="str">
        <f>VLOOKUP(W85,'Location Summary'!$C$2:$J$604,2,FALSE)</f>
        <v>DA+6</v>
      </c>
      <c r="X90" s="372"/>
      <c r="Y90" s="344" t="str">
        <f>VLOOKUP(Y85,'Location Summary'!$C$2:$J$604,2,FALSE)</f>
        <v>DA+6</v>
      </c>
      <c r="Z90" s="372"/>
      <c r="AA90" s="344" t="str">
        <f>VLOOKUP(AA85,'Location Summary'!$C$2:$J$604,2,FALSE)</f>
        <v>DA+3</v>
      </c>
      <c r="AB90" s="372"/>
      <c r="AC90" s="344" t="str">
        <f>VLOOKUP(AC85,'Location Summary'!$C$2:$J$604,2,FALSE)</f>
        <v>DA+1.5</v>
      </c>
      <c r="AD90" s="372"/>
      <c r="AE90" s="344" t="str">
        <f>VLOOKUP(AE85,'Location Summary'!$C$2:$J$604,2,FALSE)</f>
        <v>DB1+6</v>
      </c>
      <c r="AF90" s="372"/>
      <c r="AG90" s="344" t="str">
        <f>VLOOKUP(AG85,'Location Summary'!$C$2:$J$604,2,FALSE)</f>
        <v>DA+9</v>
      </c>
      <c r="AH90" s="372"/>
      <c r="AI90" s="344" t="str">
        <f>VLOOKUP(AI85,'Location Summary'!$C$2:$J$604,2,FALSE)</f>
        <v>DA+9</v>
      </c>
      <c r="AJ90" s="372"/>
      <c r="AK90" s="344" t="str">
        <f>VLOOKUP(AK85,'Location Summary'!$C$2:$J$604,2,FALSE)</f>
        <v>DA+1.5</v>
      </c>
      <c r="AL90" s="372"/>
      <c r="AM90" s="344" t="str">
        <f>VLOOKUP(AM85,'Location Summary'!$C$2:$J$604,2,FALSE)</f>
        <v>DA+6</v>
      </c>
      <c r="AN90" s="372"/>
      <c r="AO90" s="344" t="str">
        <f>VLOOKUP(AO85,'Location Summary'!$C$2:$J$604,2,FALSE)</f>
        <v>DA+9</v>
      </c>
      <c r="AP90" s="372"/>
      <c r="AQ90" s="344" t="str">
        <f>VLOOKUP(AQ85,'Location Summary'!$C$2:$J$604,2,FALSE)</f>
        <v>DA+3</v>
      </c>
      <c r="AS90" s="344" t="str">
        <f>VLOOKUP(AS85,'Location Summary'!$C$2:$J$604,2,FALSE)</f>
        <v>DA+0</v>
      </c>
      <c r="AT90" s="356"/>
    </row>
    <row r="91" spans="2:48" ht="15" customHeight="1" x14ac:dyDescent="0.3">
      <c r="B91" s="684"/>
      <c r="C91" s="660" t="s">
        <v>1198</v>
      </c>
      <c r="D91" s="643"/>
      <c r="E91" s="373"/>
      <c r="F91" s="344"/>
      <c r="G91" s="344"/>
      <c r="H91" s="344"/>
      <c r="I91" s="344"/>
      <c r="J91" s="660"/>
      <c r="K91" s="660" t="s">
        <v>1198</v>
      </c>
      <c r="L91" s="660"/>
      <c r="M91" s="660" t="s">
        <v>1198</v>
      </c>
      <c r="N91" s="660"/>
      <c r="O91" s="344"/>
      <c r="P91" s="344"/>
      <c r="Q91" s="344"/>
      <c r="R91" s="344"/>
      <c r="S91" s="344"/>
      <c r="T91" s="344"/>
      <c r="U91" s="344"/>
      <c r="V91" s="344"/>
      <c r="W91" s="344"/>
      <c r="X91" s="344"/>
      <c r="Y91" s="344"/>
      <c r="Z91" s="344"/>
      <c r="AA91" s="344"/>
      <c r="AB91" s="344"/>
      <c r="AC91" s="344"/>
      <c r="AD91" s="344"/>
      <c r="AE91" s="344"/>
      <c r="AF91" s="344"/>
      <c r="AG91" s="344"/>
      <c r="AH91" s="344"/>
      <c r="AI91" s="344"/>
      <c r="AJ91" s="344"/>
      <c r="AK91" s="344"/>
      <c r="AL91" s="344"/>
      <c r="AM91" s="344"/>
      <c r="AN91" s="344"/>
      <c r="AO91" s="344"/>
      <c r="AP91" s="344"/>
      <c r="AQ91" s="344"/>
      <c r="AR91" s="344"/>
      <c r="AS91" s="344"/>
      <c r="AT91" s="356"/>
      <c r="AV91" s="381"/>
    </row>
    <row r="92" spans="2:48" ht="15" customHeight="1" x14ac:dyDescent="0.3">
      <c r="B92" s="375"/>
      <c r="C92" s="373">
        <f>AS84+1</f>
        <v>214</v>
      </c>
      <c r="D92" s="354"/>
      <c r="E92" s="373">
        <f>C92+1</f>
        <v>215</v>
      </c>
      <c r="F92" s="373"/>
      <c r="G92" s="373">
        <f>E92+1</f>
        <v>216</v>
      </c>
      <c r="H92" s="373"/>
      <c r="I92" s="373">
        <f>G92+1</f>
        <v>217</v>
      </c>
      <c r="J92" s="373"/>
      <c r="K92" s="373">
        <f>I92+1</f>
        <v>218</v>
      </c>
      <c r="L92" s="373"/>
      <c r="M92" s="373">
        <f>K92+1</f>
        <v>219</v>
      </c>
      <c r="N92" s="373"/>
      <c r="O92" s="373">
        <f>M92+1</f>
        <v>220</v>
      </c>
      <c r="P92" s="373"/>
      <c r="Q92" s="373">
        <f>O92+1</f>
        <v>221</v>
      </c>
      <c r="R92" s="373"/>
      <c r="S92" s="373">
        <f>Q92+1</f>
        <v>222</v>
      </c>
      <c r="T92" s="373"/>
      <c r="U92" s="373">
        <f>S92+1</f>
        <v>223</v>
      </c>
      <c r="V92" s="373"/>
      <c r="W92" s="373">
        <f>U92+1</f>
        <v>224</v>
      </c>
      <c r="X92" s="373"/>
      <c r="Y92" s="373">
        <f>W92+1</f>
        <v>225</v>
      </c>
      <c r="Z92" s="373"/>
      <c r="AA92" s="373">
        <f>Y92+1</f>
        <v>226</v>
      </c>
      <c r="AB92" s="373"/>
      <c r="AC92" s="373">
        <f>AA92+1</f>
        <v>227</v>
      </c>
      <c r="AD92" s="373"/>
      <c r="AE92" s="373">
        <f>AC92+1</f>
        <v>228</v>
      </c>
      <c r="AF92" s="373"/>
      <c r="AG92" s="373">
        <f>AE92+1</f>
        <v>229</v>
      </c>
      <c r="AH92" s="373"/>
      <c r="AI92" s="373">
        <f>AG92+1</f>
        <v>230</v>
      </c>
      <c r="AJ92" s="373"/>
      <c r="AK92" s="373">
        <f>AI92+1</f>
        <v>231</v>
      </c>
      <c r="AL92" s="373"/>
      <c r="AM92" s="373">
        <f>AK92+1</f>
        <v>232</v>
      </c>
      <c r="AO92" s="373">
        <f>AM92+1</f>
        <v>233</v>
      </c>
      <c r="AP92" s="373"/>
      <c r="AQ92" s="373">
        <f>AO92+1</f>
        <v>234</v>
      </c>
      <c r="AR92" s="373"/>
      <c r="AS92" s="373">
        <f>AQ92+1</f>
        <v>235</v>
      </c>
      <c r="AT92" s="356"/>
    </row>
    <row r="93" spans="2:48" s="378" customFormat="1" ht="15" customHeight="1" x14ac:dyDescent="0.3">
      <c r="B93" s="392"/>
      <c r="C93" s="378" t="s">
        <v>602</v>
      </c>
      <c r="E93" s="378" t="s">
        <v>603</v>
      </c>
      <c r="G93" s="378" t="s">
        <v>604</v>
      </c>
      <c r="I93" s="378" t="s">
        <v>605</v>
      </c>
      <c r="K93" s="378" t="s">
        <v>606</v>
      </c>
      <c r="M93" s="378" t="s">
        <v>72</v>
      </c>
      <c r="O93" s="378" t="s">
        <v>608</v>
      </c>
      <c r="Q93" s="378" t="s">
        <v>609</v>
      </c>
      <c r="S93" s="378" t="s">
        <v>610</v>
      </c>
      <c r="U93" s="378" t="s">
        <v>611</v>
      </c>
      <c r="W93" s="378" t="s">
        <v>612</v>
      </c>
      <c r="Y93" s="378" t="s">
        <v>613</v>
      </c>
      <c r="AA93" s="378" t="s">
        <v>614</v>
      </c>
      <c r="AC93" s="378" t="s">
        <v>615</v>
      </c>
      <c r="AE93" s="378" t="s">
        <v>616</v>
      </c>
      <c r="AG93" s="378" t="s">
        <v>617</v>
      </c>
      <c r="AI93" s="378" t="s">
        <v>618</v>
      </c>
      <c r="AK93" s="378" t="s">
        <v>8</v>
      </c>
      <c r="AM93" s="378" t="s">
        <v>1096</v>
      </c>
      <c r="AO93" s="378" t="s">
        <v>1097</v>
      </c>
      <c r="AQ93" s="378" t="s">
        <v>1098</v>
      </c>
      <c r="AS93" s="378" t="s">
        <v>175</v>
      </c>
      <c r="AT93" s="356"/>
    </row>
    <row r="94" spans="2:48" ht="15" customHeight="1" x14ac:dyDescent="0.3">
      <c r="B94" s="382"/>
      <c r="D94" s="340">
        <v>5</v>
      </c>
      <c r="F94" s="340">
        <v>5</v>
      </c>
      <c r="H94" s="340">
        <v>5</v>
      </c>
      <c r="J94" s="340">
        <v>5</v>
      </c>
      <c r="T94" s="344"/>
      <c r="V94" s="344"/>
      <c r="X94" s="344"/>
      <c r="Z94" s="344"/>
      <c r="AB94" s="344"/>
      <c r="AD94" s="344"/>
      <c r="AF94" s="344"/>
      <c r="AH94" s="344"/>
      <c r="AJ94" s="344"/>
      <c r="AL94" s="344"/>
      <c r="AN94" s="344"/>
      <c r="AP94" s="344"/>
      <c r="AR94" s="344"/>
      <c r="AT94" s="356"/>
    </row>
    <row r="95" spans="2:48" ht="15" customHeight="1" x14ac:dyDescent="0.3">
      <c r="B95" s="388"/>
      <c r="AT95" s="356"/>
    </row>
    <row r="96" spans="2:48" s="397" customFormat="1" ht="20.25" customHeight="1" x14ac:dyDescent="0.3">
      <c r="B96" s="388"/>
      <c r="C96" s="366">
        <v>3</v>
      </c>
      <c r="D96" s="367">
        <f>VLOOKUP(C93,'Location Summary'!$G$2:$H$604,2,FALSE)</f>
        <v>400</v>
      </c>
      <c r="E96" s="366">
        <v>3</v>
      </c>
      <c r="F96" s="367">
        <f>VLOOKUP(E93,'Location Summary'!$G$2:$H$604,2,FALSE)</f>
        <v>310</v>
      </c>
      <c r="G96" s="366">
        <v>3</v>
      </c>
      <c r="H96" s="367">
        <f>VLOOKUP(G93,'Location Summary'!$G$2:$H$604,2,FALSE)</f>
        <v>315</v>
      </c>
      <c r="I96" s="366">
        <v>3</v>
      </c>
      <c r="J96" s="367">
        <f>VLOOKUP(I93,'Location Summary'!$G$2:$H$604,2,FALSE)</f>
        <v>375</v>
      </c>
      <c r="K96" s="366">
        <v>3</v>
      </c>
      <c r="L96" s="367">
        <f>VLOOKUP(K93,'Location Summary'!$G$2:$H$604,2,FALSE)</f>
        <v>351.79</v>
      </c>
      <c r="M96" s="366">
        <v>3</v>
      </c>
      <c r="N96" s="367">
        <f>VLOOKUP(M93,'Location Summary'!$G$2:$H$604,2,FALSE)</f>
        <v>393.209</v>
      </c>
      <c r="O96" s="366">
        <v>3</v>
      </c>
      <c r="P96" s="367">
        <f>VLOOKUP(O93,'Location Summary'!$G$2:$H$604,2,FALSE)</f>
        <v>435</v>
      </c>
      <c r="Q96" s="708">
        <v>3</v>
      </c>
      <c r="R96" s="367">
        <f>VLOOKUP(Q93,'Location Summary'!$G$2:$H$604,2,FALSE)</f>
        <v>390</v>
      </c>
      <c r="S96" s="708">
        <v>3</v>
      </c>
      <c r="T96" s="367">
        <f>VLOOKUP(S93,'Location Summary'!$G$2:$H$604,2,FALSE)</f>
        <v>405</v>
      </c>
      <c r="U96" s="366">
        <v>3</v>
      </c>
      <c r="V96" s="367">
        <f>VLOOKUP(U93,'Location Summary'!$G$2:$H$604,2,FALSE)</f>
        <v>435</v>
      </c>
      <c r="W96" s="366">
        <v>3</v>
      </c>
      <c r="X96" s="367">
        <f>VLOOKUP(W93,'Location Summary'!$G$2:$H$604,2,FALSE)</f>
        <v>360</v>
      </c>
      <c r="Y96" s="366">
        <v>3</v>
      </c>
      <c r="Z96" s="367">
        <f>VLOOKUP(Y93,'Location Summary'!$G$2:$H$604,2,FALSE)</f>
        <v>395</v>
      </c>
      <c r="AA96" s="366">
        <v>3</v>
      </c>
      <c r="AB96" s="367">
        <f>VLOOKUP(AA93,'Location Summary'!$G$2:$H$604,2,FALSE)</f>
        <v>440</v>
      </c>
      <c r="AC96" s="366">
        <v>3</v>
      </c>
      <c r="AD96" s="367">
        <f>VLOOKUP(AC93,'Location Summary'!$G$2:$H$604,2,FALSE)</f>
        <v>400</v>
      </c>
      <c r="AE96" s="366">
        <v>3</v>
      </c>
      <c r="AF96" s="367">
        <f>VLOOKUP(AE93,'Location Summary'!$G$2:$H$604,2,FALSE)</f>
        <v>440</v>
      </c>
      <c r="AG96" s="708">
        <v>3</v>
      </c>
      <c r="AH96" s="367">
        <f>VLOOKUP(AG93,'Location Summary'!$G$2:$H$604,2,FALSE)</f>
        <v>330</v>
      </c>
      <c r="AI96" s="366">
        <v>3</v>
      </c>
      <c r="AJ96" s="367">
        <f>VLOOKUP(AI93,'Location Summary'!$G$2:$H$604,2,FALSE)</f>
        <v>493.084</v>
      </c>
      <c r="AK96" s="366">
        <v>3</v>
      </c>
      <c r="AL96" s="367">
        <f>VLOOKUP(AK93,'Location Summary'!$G$2:$H$604,2,FALSE)</f>
        <v>453.99900000000002</v>
      </c>
      <c r="AM96" s="366">
        <v>3</v>
      </c>
      <c r="AN96" s="367">
        <f>VLOOKUP(AM93,'Location Summary'!$G$2:$H$604,2,FALSE)</f>
        <v>451</v>
      </c>
      <c r="AO96" s="366">
        <v>3</v>
      </c>
      <c r="AP96" s="367">
        <f>VLOOKUP(AO93,'Location Summary'!$G$2:$H$604,2,FALSE)</f>
        <v>389</v>
      </c>
      <c r="AQ96" s="366">
        <v>3</v>
      </c>
      <c r="AR96" s="367">
        <f>VLOOKUP(AQ93,'Location Summary'!$G$2:$H$604,2,FALSE)</f>
        <v>451.52300000000002</v>
      </c>
      <c r="AS96" s="366">
        <v>3</v>
      </c>
      <c r="AT96" s="368">
        <f>VLOOKUP(AS93,'Location Summary'!$G$2:$H$604,2,FALSE)</f>
        <v>401.39400000000001</v>
      </c>
    </row>
    <row r="97" spans="2:51" s="397" customFormat="1" ht="15" customHeight="1" x14ac:dyDescent="0.3">
      <c r="B97" s="394"/>
      <c r="C97" s="371">
        <v>2</v>
      </c>
      <c r="D97" s="340"/>
      <c r="E97" s="371">
        <v>2</v>
      </c>
      <c r="F97" s="340"/>
      <c r="G97" s="371">
        <v>2</v>
      </c>
      <c r="H97" s="340"/>
      <c r="I97" s="371">
        <v>2</v>
      </c>
      <c r="J97" s="340"/>
      <c r="K97" s="371">
        <v>2</v>
      </c>
      <c r="L97" s="340"/>
      <c r="M97" s="371">
        <v>2</v>
      </c>
      <c r="N97" s="340"/>
      <c r="O97" s="371">
        <v>2</v>
      </c>
      <c r="P97" s="340"/>
      <c r="Q97" s="371">
        <v>2</v>
      </c>
      <c r="R97" s="340"/>
      <c r="S97" s="371">
        <v>2</v>
      </c>
      <c r="T97" s="340"/>
      <c r="U97" s="371">
        <v>2</v>
      </c>
      <c r="V97" s="340"/>
      <c r="W97" s="371">
        <v>2</v>
      </c>
      <c r="X97" s="340"/>
      <c r="Y97" s="371">
        <v>2</v>
      </c>
      <c r="Z97" s="340"/>
      <c r="AA97" s="371">
        <v>2</v>
      </c>
      <c r="AB97" s="340"/>
      <c r="AC97" s="371">
        <v>2</v>
      </c>
      <c r="AD97" s="340"/>
      <c r="AE97" s="371">
        <v>2</v>
      </c>
      <c r="AF97" s="340"/>
      <c r="AG97" s="371">
        <v>2</v>
      </c>
      <c r="AH97" s="340"/>
      <c r="AI97" s="371">
        <v>2</v>
      </c>
      <c r="AJ97" s="340"/>
      <c r="AK97" s="371">
        <v>2</v>
      </c>
      <c r="AL97" s="340"/>
      <c r="AM97" s="371">
        <v>2</v>
      </c>
      <c r="AN97" s="340"/>
      <c r="AO97" s="371">
        <v>2</v>
      </c>
      <c r="AP97" s="340"/>
      <c r="AQ97" s="371">
        <v>2</v>
      </c>
      <c r="AR97" s="340"/>
      <c r="AS97" s="371">
        <v>2</v>
      </c>
      <c r="AT97" s="356"/>
    </row>
    <row r="98" spans="2:51" ht="15" customHeight="1" x14ac:dyDescent="0.3">
      <c r="B98" s="382"/>
      <c r="C98" s="344" t="str">
        <f>VLOOKUP(C93,'Location Summary'!$C$2:$J$604,2,FALSE)</f>
        <v>DA+0</v>
      </c>
      <c r="D98" s="358"/>
      <c r="E98" s="344" t="str">
        <f>VLOOKUP(E93,'Location Summary'!$C$2:$J$604,2,FALSE)</f>
        <v>DA+1.5</v>
      </c>
      <c r="F98" s="358"/>
      <c r="G98" s="344" t="str">
        <f>VLOOKUP(G93,'Location Summary'!$C$2:$J$604,2,FALSE)</f>
        <v>DA-3</v>
      </c>
      <c r="H98" s="358"/>
      <c r="I98" s="344" t="str">
        <f>VLOOKUP(I93,'Location Summary'!$C$2:$J$604,2,FALSE)</f>
        <v>DA+1.5</v>
      </c>
      <c r="J98" s="358"/>
      <c r="K98" s="344" t="str">
        <f>VLOOKUP(K93,'Location Summary'!$C$2:$J$604,2,FALSE)</f>
        <v>DA+3</v>
      </c>
      <c r="L98" s="358"/>
      <c r="M98" s="344" t="str">
        <f>VLOOKUP(M93,'Location Summary'!$C$2:$J$604,2,FALSE)</f>
        <v>DB2+0</v>
      </c>
      <c r="N98" s="358"/>
      <c r="O98" s="344" t="str">
        <f>VLOOKUP(O93,'Location Summary'!$C$2:$J$604,2,FALSE)</f>
        <v>DA+6</v>
      </c>
      <c r="P98" s="358"/>
      <c r="Q98" s="344" t="str">
        <f>VLOOKUP(Q93,'Location Summary'!$C$2:$J$604,2,FALSE)</f>
        <v>DA+6</v>
      </c>
      <c r="R98" s="358"/>
      <c r="S98" s="344" t="str">
        <f>VLOOKUP(S93,'Location Summary'!$C$2:$J$604,2,FALSE)</f>
        <v>DA-3</v>
      </c>
      <c r="T98" s="372"/>
      <c r="U98" s="344" t="str">
        <f>VLOOKUP(U93,'Location Summary'!$C$2:$J$604,2,FALSE)</f>
        <v>DA+9</v>
      </c>
      <c r="V98" s="372"/>
      <c r="W98" s="344" t="str">
        <f>VLOOKUP(W93,'Location Summary'!$C$2:$J$604,2,FALSE)</f>
        <v>DA+9</v>
      </c>
      <c r="X98" s="372"/>
      <c r="Y98" s="344" t="str">
        <f>VLOOKUP(Y93,'Location Summary'!$C$2:$J$604,2,FALSE)</f>
        <v>DA+6</v>
      </c>
      <c r="Z98" s="372"/>
      <c r="AA98" s="344" t="str">
        <f>VLOOKUP(AA93,'Location Summary'!$C$2:$J$604,2,FALSE)</f>
        <v>DA+3</v>
      </c>
      <c r="AB98" s="372"/>
      <c r="AC98" s="344" t="str">
        <f>VLOOKUP(AC93,'Location Summary'!$C$2:$J$604,2,FALSE)</f>
        <v>DA+6</v>
      </c>
      <c r="AD98" s="372"/>
      <c r="AE98" s="344" t="str">
        <f>VLOOKUP(AE93,'Location Summary'!$C$2:$J$604,2,FALSE)</f>
        <v>DA+1.5</v>
      </c>
      <c r="AF98" s="372"/>
      <c r="AG98" s="344" t="str">
        <f>VLOOKUP(AG93,'Location Summary'!$C$2:$J$604,2,FALSE)</f>
        <v>DA+3</v>
      </c>
      <c r="AH98" s="372"/>
      <c r="AI98" s="344" t="str">
        <f>VLOOKUP(AI93,'Location Summary'!$C$2:$J$604,2,FALSE)</f>
        <v>DA+3</v>
      </c>
      <c r="AJ98" s="372"/>
      <c r="AK98" s="344" t="str">
        <f>VLOOKUP(AK93,'Location Summary'!$C$2:$J$604,2,FALSE)</f>
        <v>DB2+3</v>
      </c>
      <c r="AL98" s="372"/>
      <c r="AM98" s="344" t="str">
        <f>VLOOKUP(AM93,'Location Summary'!$C$2:$J$604,2,FALSE)</f>
        <v>DB1+9</v>
      </c>
      <c r="AN98" s="372"/>
      <c r="AO98" s="344" t="str">
        <f>VLOOKUP(AO93,'Location Summary'!$C$2:$J$604,2,FALSE)</f>
        <v>DA+3</v>
      </c>
      <c r="AP98" s="372"/>
      <c r="AQ98" s="344" t="str">
        <f>VLOOKUP(AQ93,'Location Summary'!$C$2:$J$604,2,FALSE)</f>
        <v>DA+9</v>
      </c>
      <c r="AS98" s="344" t="str">
        <f>VLOOKUP(AS93,'Location Summary'!$C$2:$J$604,2,FALSE)</f>
        <v>DB2+3</v>
      </c>
      <c r="AT98" s="356"/>
    </row>
    <row r="99" spans="2:51" ht="15" customHeight="1" thickBot="1" x14ac:dyDescent="0.35">
      <c r="B99" s="401"/>
      <c r="C99" s="402"/>
      <c r="D99" s="402"/>
      <c r="E99" s="402"/>
      <c r="F99" s="402"/>
      <c r="G99" s="402"/>
      <c r="H99" s="402"/>
      <c r="I99" s="402"/>
      <c r="J99" s="402"/>
      <c r="K99" s="402"/>
      <c r="L99" s="402"/>
      <c r="M99" s="661"/>
      <c r="N99" s="661"/>
      <c r="O99" s="661"/>
      <c r="P99" s="1223"/>
      <c r="Q99" s="1223"/>
      <c r="R99" s="1223"/>
      <c r="S99" s="1156" t="s">
        <v>1561</v>
      </c>
      <c r="U99" s="782"/>
      <c r="V99" s="661"/>
      <c r="W99" s="661"/>
      <c r="X99" s="661"/>
      <c r="Y99" s="661"/>
      <c r="Z99" s="661"/>
      <c r="AA99" s="661"/>
      <c r="AB99" s="661"/>
      <c r="AC99" s="661"/>
      <c r="AD99" s="661"/>
      <c r="AE99" s="661"/>
      <c r="AF99" s="1223" t="s">
        <v>1561</v>
      </c>
      <c r="AG99" s="1223"/>
      <c r="AH99" s="1223"/>
      <c r="AI99" s="402"/>
      <c r="AK99" s="1156" t="s">
        <v>1561</v>
      </c>
      <c r="AL99" s="402"/>
      <c r="AM99" s="402"/>
      <c r="AN99" s="402"/>
      <c r="AO99" s="402"/>
      <c r="AP99" s="402"/>
      <c r="AQ99" s="1221" t="s">
        <v>1503</v>
      </c>
      <c r="AR99" s="1221"/>
      <c r="AS99" s="1221"/>
      <c r="AT99" s="404"/>
      <c r="AV99" s="381"/>
    </row>
    <row r="100" spans="2:51" ht="15" customHeight="1" x14ac:dyDescent="0.3">
      <c r="B100" s="375"/>
      <c r="C100" s="373">
        <f>AS92+1</f>
        <v>236</v>
      </c>
      <c r="D100" s="354"/>
      <c r="E100" s="373">
        <f>C100+1</f>
        <v>237</v>
      </c>
      <c r="F100" s="373"/>
      <c r="G100" s="373">
        <f>E100+1</f>
        <v>238</v>
      </c>
      <c r="H100" s="373"/>
      <c r="I100" s="373">
        <f>G100+1</f>
        <v>239</v>
      </c>
      <c r="J100" s="373"/>
      <c r="K100" s="373">
        <f>I100+1</f>
        <v>240</v>
      </c>
      <c r="L100" s="373"/>
      <c r="M100" s="373">
        <f>K100+1</f>
        <v>241</v>
      </c>
      <c r="N100" s="373"/>
      <c r="O100" s="373">
        <f>M100+1</f>
        <v>242</v>
      </c>
      <c r="P100" s="373"/>
      <c r="Q100" s="373">
        <f>O100+1</f>
        <v>243</v>
      </c>
      <c r="R100" s="373"/>
      <c r="S100" s="373">
        <f>Q100+1</f>
        <v>244</v>
      </c>
      <c r="T100" s="373"/>
      <c r="U100" s="373">
        <f>S100+1</f>
        <v>245</v>
      </c>
      <c r="V100" s="373"/>
      <c r="W100" s="373">
        <f>U100+1</f>
        <v>246</v>
      </c>
      <c r="X100" s="373"/>
      <c r="Y100" s="373">
        <f>W100+1</f>
        <v>247</v>
      </c>
      <c r="Z100" s="373"/>
      <c r="AA100" s="373">
        <f>Y100+1</f>
        <v>248</v>
      </c>
      <c r="AB100" s="373"/>
      <c r="AC100" s="373">
        <f>AA100+1</f>
        <v>249</v>
      </c>
      <c r="AD100" s="373" t="s">
        <v>34</v>
      </c>
      <c r="AE100" s="373">
        <f>AC100+1</f>
        <v>250</v>
      </c>
      <c r="AF100" s="373"/>
      <c r="AG100" s="373">
        <f>AE100+1</f>
        <v>251</v>
      </c>
      <c r="AH100" s="373"/>
      <c r="AI100" s="373">
        <f>AG100+1</f>
        <v>252</v>
      </c>
      <c r="AJ100" s="373"/>
      <c r="AK100" s="373">
        <f>AI100+1</f>
        <v>253</v>
      </c>
      <c r="AL100" s="373"/>
      <c r="AM100" s="373">
        <f>AK100+1</f>
        <v>254</v>
      </c>
      <c r="AO100" s="373">
        <f>AM100+1</f>
        <v>255</v>
      </c>
      <c r="AP100" s="373"/>
      <c r="AQ100" s="373">
        <f>AO100+1</f>
        <v>256</v>
      </c>
      <c r="AR100" s="373"/>
      <c r="AS100" s="373">
        <f>AQ100+1</f>
        <v>257</v>
      </c>
      <c r="AT100" s="356"/>
    </row>
    <row r="101" spans="2:51" s="378" customFormat="1" ht="15" customHeight="1" x14ac:dyDescent="0.3">
      <c r="B101" s="392"/>
      <c r="C101" s="378" t="s">
        <v>621</v>
      </c>
      <c r="E101" s="378" t="s">
        <v>622</v>
      </c>
      <c r="G101" s="378" t="s">
        <v>623</v>
      </c>
      <c r="I101" s="378" t="s">
        <v>624</v>
      </c>
      <c r="K101" s="378" t="s">
        <v>625</v>
      </c>
      <c r="M101" s="378" t="s">
        <v>801</v>
      </c>
      <c r="O101" s="378" t="s">
        <v>802</v>
      </c>
      <c r="Q101" s="378" t="s">
        <v>803</v>
      </c>
      <c r="S101" s="378" t="s">
        <v>804</v>
      </c>
      <c r="U101" s="378" t="s">
        <v>805</v>
      </c>
      <c r="W101" s="378" t="s">
        <v>806</v>
      </c>
      <c r="Y101" s="378" t="s">
        <v>807</v>
      </c>
      <c r="AA101" s="378" t="s">
        <v>73</v>
      </c>
      <c r="AC101" s="378" t="s">
        <v>627</v>
      </c>
      <c r="AE101" s="378" t="s">
        <v>628</v>
      </c>
      <c r="AG101" s="378" t="s">
        <v>629</v>
      </c>
      <c r="AI101" s="378" t="s">
        <v>630</v>
      </c>
      <c r="AK101" s="378" t="s">
        <v>631</v>
      </c>
      <c r="AM101" s="378" t="s">
        <v>632</v>
      </c>
      <c r="AO101" s="378" t="s">
        <v>633</v>
      </c>
      <c r="AQ101" s="378" t="s">
        <v>634</v>
      </c>
      <c r="AS101" s="378" t="s">
        <v>635</v>
      </c>
      <c r="AT101" s="356"/>
    </row>
    <row r="102" spans="2:51" ht="15" customHeight="1" x14ac:dyDescent="0.3">
      <c r="B102" s="382"/>
      <c r="N102" s="340">
        <v>5</v>
      </c>
      <c r="P102" s="340">
        <v>5</v>
      </c>
      <c r="R102" s="340">
        <v>5</v>
      </c>
      <c r="T102" s="344">
        <v>5</v>
      </c>
      <c r="V102" s="344">
        <v>5</v>
      </c>
      <c r="X102" s="344">
        <v>5</v>
      </c>
      <c r="Z102" s="344">
        <v>5</v>
      </c>
      <c r="AB102" s="344">
        <v>5</v>
      </c>
      <c r="AD102" s="344">
        <v>5</v>
      </c>
      <c r="AF102" s="344">
        <v>5</v>
      </c>
      <c r="AH102" s="344">
        <v>5</v>
      </c>
      <c r="AJ102" s="344">
        <v>5</v>
      </c>
      <c r="AL102" s="344">
        <v>5</v>
      </c>
      <c r="AN102" s="344">
        <v>5</v>
      </c>
      <c r="AP102" s="344">
        <v>5</v>
      </c>
      <c r="AR102" s="344">
        <v>5</v>
      </c>
      <c r="AT102" s="356">
        <v>5</v>
      </c>
    </row>
    <row r="103" spans="2:51" ht="15" customHeight="1" x14ac:dyDescent="0.3">
      <c r="B103" s="388"/>
      <c r="AT103" s="356"/>
    </row>
    <row r="104" spans="2:51" s="397" customFormat="1" ht="20.25" customHeight="1" x14ac:dyDescent="0.3">
      <c r="B104" s="388"/>
      <c r="C104" s="366">
        <v>3</v>
      </c>
      <c r="D104" s="367">
        <f>VLOOKUP(C101,'Location Summary'!$G$2:$H$604,2,FALSE)</f>
        <v>430</v>
      </c>
      <c r="E104" s="366">
        <v>3</v>
      </c>
      <c r="F104" s="367">
        <f>VLOOKUP(E101,'Location Summary'!$G$2:$H$604,2,FALSE)</f>
        <v>405</v>
      </c>
      <c r="G104" s="366">
        <v>3</v>
      </c>
      <c r="H104" s="367">
        <f>VLOOKUP(G101,'Location Summary'!$G$2:$H$604,2,FALSE)</f>
        <v>430</v>
      </c>
      <c r="I104" s="366">
        <v>3</v>
      </c>
      <c r="J104" s="367">
        <f>VLOOKUP(I101,'Location Summary'!$G$2:$H$604,2,FALSE)</f>
        <v>410</v>
      </c>
      <c r="K104" s="366">
        <v>3</v>
      </c>
      <c r="L104" s="367">
        <f>VLOOKUP(K101,'Location Summary'!$G$2:$H$604,2,FALSE)</f>
        <v>420</v>
      </c>
      <c r="M104" s="366">
        <v>3</v>
      </c>
      <c r="N104" s="367">
        <f>VLOOKUP(M101,'Location Summary'!$G$2:$H$604,2,FALSE)</f>
        <v>280</v>
      </c>
      <c r="O104" s="366">
        <v>3</v>
      </c>
      <c r="P104" s="367">
        <f>VLOOKUP(O101,'Location Summary'!$G$2:$H$604,2,FALSE)</f>
        <v>345</v>
      </c>
      <c r="Q104" s="366">
        <v>3</v>
      </c>
      <c r="R104" s="367">
        <f>VLOOKUP(Q101,'Location Summary'!$G$2:$H$604,2,FALSE)</f>
        <v>330</v>
      </c>
      <c r="S104" s="366">
        <v>3</v>
      </c>
      <c r="T104" s="367">
        <f>VLOOKUP(S101,'Location Summary'!$G$2:$H$604,2,FALSE)</f>
        <v>455</v>
      </c>
      <c r="U104" s="366">
        <v>3</v>
      </c>
      <c r="V104" s="367">
        <f>VLOOKUP(U101,'Location Summary'!$G$2:$H$604,2,FALSE)</f>
        <v>340</v>
      </c>
      <c r="W104" s="366">
        <v>3</v>
      </c>
      <c r="X104" s="367">
        <f>VLOOKUP(W101,'Location Summary'!$G$2:$H$604,2,FALSE)</f>
        <v>435</v>
      </c>
      <c r="Y104" s="366">
        <v>3</v>
      </c>
      <c r="Z104" s="367">
        <f>VLOOKUP(Y101,'Location Summary'!$G$2:$H$604,2,FALSE)</f>
        <v>398.589</v>
      </c>
      <c r="AA104" s="366">
        <v>3</v>
      </c>
      <c r="AB104" s="367">
        <f>VLOOKUP(AA101,'Location Summary'!$G$2:$H$604,2,FALSE)</f>
        <v>426.411</v>
      </c>
      <c r="AC104" s="366">
        <v>3</v>
      </c>
      <c r="AD104" s="367">
        <f>VLOOKUP(AC101,'Location Summary'!$G$2:$H$604,2,FALSE)</f>
        <v>390</v>
      </c>
      <c r="AE104" s="366">
        <v>3</v>
      </c>
      <c r="AF104" s="367">
        <f>VLOOKUP(AE101,'Location Summary'!$G$2:$H$604,2,FALSE)</f>
        <v>335</v>
      </c>
      <c r="AG104" s="366">
        <v>3</v>
      </c>
      <c r="AH104" s="367">
        <f>VLOOKUP(AG101,'Location Summary'!$G$2:$H$604,2,FALSE)</f>
        <v>440</v>
      </c>
      <c r="AI104" s="366">
        <v>3</v>
      </c>
      <c r="AJ104" s="367">
        <f>VLOOKUP(AI101,'Location Summary'!$G$2:$H$604,2,FALSE)</f>
        <v>280</v>
      </c>
      <c r="AK104" s="366">
        <v>3</v>
      </c>
      <c r="AL104" s="367">
        <f>VLOOKUP(AK101,'Location Summary'!$G$2:$H$604,2,FALSE)</f>
        <v>450</v>
      </c>
      <c r="AM104" s="366">
        <v>3</v>
      </c>
      <c r="AN104" s="367">
        <f>VLOOKUP(AM101,'Location Summary'!$G$2:$H$604,2,FALSE)</f>
        <v>285</v>
      </c>
      <c r="AO104" s="366">
        <v>3</v>
      </c>
      <c r="AP104" s="367">
        <f>VLOOKUP(AO101,'Location Summary'!$G$2:$H$604,2,FALSE)</f>
        <v>445</v>
      </c>
      <c r="AQ104" s="366">
        <v>3</v>
      </c>
      <c r="AR104" s="367">
        <f>VLOOKUP(AQ101,'Location Summary'!$G$2:$H$604,2,FALSE)</f>
        <v>360</v>
      </c>
      <c r="AS104" s="366">
        <v>3</v>
      </c>
      <c r="AT104" s="368">
        <f>VLOOKUP(AS101,'Location Summary'!$G$2:$H$604,2,FALSE)</f>
        <v>430</v>
      </c>
    </row>
    <row r="105" spans="2:51" s="397" customFormat="1" ht="15" customHeight="1" x14ac:dyDescent="0.3">
      <c r="B105" s="394"/>
      <c r="C105" s="371">
        <v>2</v>
      </c>
      <c r="D105" s="340"/>
      <c r="E105" s="371">
        <v>2</v>
      </c>
      <c r="F105" s="340"/>
      <c r="G105" s="371">
        <v>2</v>
      </c>
      <c r="H105" s="340"/>
      <c r="I105" s="371">
        <v>2</v>
      </c>
      <c r="J105" s="340"/>
      <c r="K105" s="371">
        <v>2</v>
      </c>
      <c r="L105" s="340"/>
      <c r="M105" s="371">
        <v>2</v>
      </c>
      <c r="N105" s="340"/>
      <c r="O105" s="371">
        <v>2</v>
      </c>
      <c r="P105" s="340"/>
      <c r="Q105" s="371">
        <v>2</v>
      </c>
      <c r="R105" s="340"/>
      <c r="S105" s="371">
        <v>2</v>
      </c>
      <c r="T105" s="340"/>
      <c r="U105" s="371">
        <v>2</v>
      </c>
      <c r="V105" s="340"/>
      <c r="W105" s="371">
        <v>2</v>
      </c>
      <c r="X105" s="340"/>
      <c r="Y105" s="371">
        <v>2</v>
      </c>
      <c r="Z105" s="340"/>
      <c r="AA105" s="371">
        <v>2</v>
      </c>
      <c r="AB105" s="340"/>
      <c r="AC105" s="371">
        <v>2</v>
      </c>
      <c r="AD105" s="340"/>
      <c r="AE105" s="371">
        <v>2</v>
      </c>
      <c r="AF105" s="340"/>
      <c r="AG105" s="371">
        <v>2</v>
      </c>
      <c r="AH105" s="340"/>
      <c r="AI105" s="371">
        <v>2</v>
      </c>
      <c r="AJ105" s="340"/>
      <c r="AK105" s="371">
        <v>2</v>
      </c>
      <c r="AL105" s="340"/>
      <c r="AM105" s="371">
        <v>2</v>
      </c>
      <c r="AN105" s="340"/>
      <c r="AO105" s="371">
        <v>2</v>
      </c>
      <c r="AP105" s="340"/>
      <c r="AQ105" s="371">
        <v>2</v>
      </c>
      <c r="AR105" s="340"/>
      <c r="AS105" s="371">
        <v>2</v>
      </c>
      <c r="AT105" s="356"/>
    </row>
    <row r="106" spans="2:51" ht="15" customHeight="1" x14ac:dyDescent="0.3">
      <c r="B106" s="382"/>
      <c r="C106" s="344" t="str">
        <f>VLOOKUP(C101,'Location Summary'!$C$2:$J$604,2,FALSE)</f>
        <v>DA+3</v>
      </c>
      <c r="D106" s="358"/>
      <c r="E106" s="344" t="str">
        <f>VLOOKUP(E101,'Location Summary'!$C$2:$J$604,2,FALSE)</f>
        <v>DA+3</v>
      </c>
      <c r="F106" s="358"/>
      <c r="G106" s="344" t="str">
        <f>VLOOKUP(G101,'Location Summary'!$C$2:$J$604,2,FALSE)</f>
        <v>DA-1.5</v>
      </c>
      <c r="H106" s="358"/>
      <c r="I106" s="344" t="str">
        <f>VLOOKUP(I101,'Location Summary'!$C$2:$J$604,2,FALSE)</f>
        <v>DA+9</v>
      </c>
      <c r="J106" s="358"/>
      <c r="K106" s="344" t="str">
        <f>VLOOKUP(K101,'Location Summary'!$C$2:$J$604,2,FALSE)</f>
        <v>DA+3</v>
      </c>
      <c r="L106" s="358"/>
      <c r="M106" s="344" t="str">
        <f>VLOOKUP(M101,'Location Summary'!$C$2:$J$604,2,FALSE)</f>
        <v>DB1+0</v>
      </c>
      <c r="N106" s="358"/>
      <c r="O106" s="344" t="str">
        <f>VLOOKUP(O101,'Location Summary'!$C$2:$J$604,2,FALSE)</f>
        <v>DA+3</v>
      </c>
      <c r="P106" s="358"/>
      <c r="Q106" s="344" t="str">
        <f>VLOOKUP(Q101,'Location Summary'!$C$2:$J$604,2,FALSE)</f>
        <v>DA+1.5</v>
      </c>
      <c r="R106" s="358"/>
      <c r="S106" s="344" t="str">
        <f>VLOOKUP(S101,'Location Summary'!$C$2:$J$604,2,FALSE)</f>
        <v>DA+3</v>
      </c>
      <c r="T106" s="372"/>
      <c r="U106" s="344" t="str">
        <f>VLOOKUP(U101,'Location Summary'!$C$2:$J$604,2,FALSE)</f>
        <v>DA+9</v>
      </c>
      <c r="V106" s="372"/>
      <c r="W106" s="344" t="str">
        <f>VLOOKUP(W101,'Location Summary'!$C$2:$J$604,2,FALSE)</f>
        <v>DA+3</v>
      </c>
      <c r="X106" s="372"/>
      <c r="Y106" s="344" t="str">
        <f>VLOOKUP(Y101,'Location Summary'!$C$2:$J$604,2,FALSE)</f>
        <v>DA+3</v>
      </c>
      <c r="Z106" s="372"/>
      <c r="AA106" s="344" t="str">
        <f>VLOOKUP(AA101,'Location Summary'!$C$2:$J$604,2,FALSE)</f>
        <v>DB1+3</v>
      </c>
      <c r="AB106" s="372"/>
      <c r="AC106" s="344" t="str">
        <f>VLOOKUP(AC101,'Location Summary'!$C$2:$J$604,2,FALSE)</f>
        <v>DA+0</v>
      </c>
      <c r="AD106" s="372"/>
      <c r="AE106" s="344" t="str">
        <f>VLOOKUP(AE101,'Location Summary'!$C$2:$J$604,2,FALSE)</f>
        <v>DA+0</v>
      </c>
      <c r="AF106" s="372"/>
      <c r="AG106" s="344" t="str">
        <f>VLOOKUP(AG101,'Location Summary'!$C$2:$J$604,2,FALSE)</f>
        <v>DA+3</v>
      </c>
      <c r="AH106" s="372"/>
      <c r="AI106" s="344" t="str">
        <f>VLOOKUP(AI101,'Location Summary'!$C$2:$J$604,2,FALSE)</f>
        <v>DA+1.5</v>
      </c>
      <c r="AJ106" s="372"/>
      <c r="AK106" s="344" t="str">
        <f>VLOOKUP(AK101,'Location Summary'!$C$2:$J$604,2,FALSE)</f>
        <v>DA+3</v>
      </c>
      <c r="AL106" s="372"/>
      <c r="AM106" s="344" t="str">
        <f>VLOOKUP(AM101,'Location Summary'!$C$2:$J$604,2,FALSE)</f>
        <v>DA+6</v>
      </c>
      <c r="AN106" s="372"/>
      <c r="AO106" s="344" t="str">
        <f>VLOOKUP(AO101,'Location Summary'!$C$2:$J$604,2,FALSE)</f>
        <v>DA+9</v>
      </c>
      <c r="AP106" s="372"/>
      <c r="AQ106" s="344" t="str">
        <f>VLOOKUP(AQ101,'Location Summary'!$C$2:$J$604,2,FALSE)</f>
        <v>DA+1.5</v>
      </c>
      <c r="AS106" s="344" t="str">
        <f>VLOOKUP(AS101,'Location Summary'!$C$2:$J$604,2,FALSE)</f>
        <v>DA+0</v>
      </c>
      <c r="AT106" s="356"/>
    </row>
    <row r="107" spans="2:51" ht="15" customHeight="1" x14ac:dyDescent="0.3">
      <c r="B107" s="375"/>
      <c r="C107" s="344"/>
      <c r="D107" s="344"/>
      <c r="E107" s="344"/>
      <c r="F107" s="344"/>
      <c r="G107" s="344"/>
      <c r="H107" s="344"/>
      <c r="I107" s="344"/>
      <c r="J107" s="344"/>
      <c r="K107" s="344"/>
      <c r="L107" s="344"/>
      <c r="M107" s="344"/>
      <c r="N107" s="344"/>
      <c r="O107" s="344"/>
      <c r="P107" s="344"/>
      <c r="Q107" s="344"/>
      <c r="R107" s="344"/>
      <c r="S107" s="344"/>
      <c r="T107" s="344"/>
      <c r="U107" s="344"/>
      <c r="V107" s="344"/>
      <c r="W107" s="344"/>
      <c r="X107" s="344"/>
      <c r="Y107" s="373"/>
      <c r="Z107" s="344"/>
      <c r="AA107" s="344"/>
      <c r="AB107" s="344"/>
      <c r="AC107" s="344"/>
      <c r="AD107" s="344"/>
      <c r="AE107" s="344"/>
      <c r="AF107" s="344"/>
      <c r="AG107" s="344"/>
      <c r="AH107" s="344"/>
      <c r="AI107" s="344"/>
      <c r="AJ107" s="344"/>
      <c r="AK107" s="344"/>
      <c r="AL107" s="344"/>
      <c r="AM107" s="344"/>
      <c r="AN107" s="344"/>
      <c r="AO107" s="344"/>
      <c r="AP107" s="344"/>
      <c r="AQ107" s="344"/>
      <c r="AR107" s="344"/>
      <c r="AS107" s="344"/>
      <c r="AT107" s="356"/>
      <c r="AV107" s="381"/>
    </row>
    <row r="108" spans="2:51" ht="15" customHeight="1" x14ac:dyDescent="0.3">
      <c r="B108" s="375"/>
      <c r="C108" s="373">
        <f>AS100+1</f>
        <v>258</v>
      </c>
      <c r="D108" s="354"/>
      <c r="E108" s="373">
        <f>C108+1</f>
        <v>259</v>
      </c>
      <c r="F108" s="373"/>
      <c r="G108" s="373">
        <f>E108+1</f>
        <v>260</v>
      </c>
      <c r="H108" s="373"/>
      <c r="I108" s="373">
        <f>G108+1</f>
        <v>261</v>
      </c>
      <c r="J108" s="373"/>
      <c r="K108" s="373">
        <f>I108+1</f>
        <v>262</v>
      </c>
      <c r="L108" s="373"/>
      <c r="M108" s="373">
        <f>K108+1</f>
        <v>263</v>
      </c>
      <c r="N108" s="373"/>
      <c r="O108" s="373">
        <f>M108+1</f>
        <v>264</v>
      </c>
      <c r="P108" s="373"/>
      <c r="Q108" s="373">
        <f>O108+1</f>
        <v>265</v>
      </c>
      <c r="R108" s="373"/>
      <c r="S108" s="373">
        <f>Q108+1</f>
        <v>266</v>
      </c>
      <c r="T108" s="373"/>
      <c r="U108" s="373">
        <f>S108+1</f>
        <v>267</v>
      </c>
      <c r="V108" s="373"/>
      <c r="W108" s="373">
        <f>U108+1</f>
        <v>268</v>
      </c>
      <c r="X108" s="373"/>
      <c r="Y108" s="373">
        <f>W108+1</f>
        <v>269</v>
      </c>
      <c r="Z108" s="373"/>
      <c r="AA108" s="373">
        <f>Y108+1</f>
        <v>270</v>
      </c>
      <c r="AB108" s="373"/>
      <c r="AC108" s="373">
        <f>AA108+1</f>
        <v>271</v>
      </c>
      <c r="AD108" s="373"/>
      <c r="AE108" s="373">
        <f>AC108+1</f>
        <v>272</v>
      </c>
      <c r="AF108" s="373"/>
      <c r="AG108" s="373">
        <f>AE108+1</f>
        <v>273</v>
      </c>
      <c r="AH108" s="373"/>
      <c r="AI108" s="373">
        <f>AG108+1</f>
        <v>274</v>
      </c>
      <c r="AJ108" s="373"/>
      <c r="AK108" s="373">
        <f>AI108+1</f>
        <v>275</v>
      </c>
      <c r="AL108" s="373"/>
      <c r="AM108" s="373">
        <f>AK108+1</f>
        <v>276</v>
      </c>
      <c r="AO108" s="373">
        <f>AM108+1</f>
        <v>277</v>
      </c>
      <c r="AP108" s="373"/>
      <c r="AQ108" s="373">
        <f>AO108+1</f>
        <v>278</v>
      </c>
      <c r="AR108" s="373"/>
      <c r="AS108" s="373">
        <f>AQ108+1</f>
        <v>279</v>
      </c>
      <c r="AT108" s="356"/>
    </row>
    <row r="109" spans="2:51" s="386" customFormat="1" ht="15" customHeight="1" x14ac:dyDescent="0.3">
      <c r="B109" s="376"/>
      <c r="C109" s="378" t="s">
        <v>636</v>
      </c>
      <c r="D109" s="378"/>
      <c r="E109" s="378" t="s">
        <v>74</v>
      </c>
      <c r="F109" s="378"/>
      <c r="G109" s="378" t="s">
        <v>638</v>
      </c>
      <c r="H109" s="378"/>
      <c r="I109" s="378" t="s">
        <v>639</v>
      </c>
      <c r="J109" s="378"/>
      <c r="K109" s="378" t="s">
        <v>640</v>
      </c>
      <c r="L109" s="378"/>
      <c r="M109" s="378" t="s">
        <v>641</v>
      </c>
      <c r="N109" s="378"/>
      <c r="O109" s="378" t="s">
        <v>642</v>
      </c>
      <c r="P109" s="378"/>
      <c r="Q109" s="378" t="s">
        <v>643</v>
      </c>
      <c r="R109" s="378"/>
      <c r="S109" s="378" t="s">
        <v>644</v>
      </c>
      <c r="T109" s="378"/>
      <c r="U109" s="378" t="s">
        <v>645</v>
      </c>
      <c r="V109" s="378"/>
      <c r="W109" s="378" t="s">
        <v>646</v>
      </c>
      <c r="X109" s="378"/>
      <c r="Y109" s="378" t="s">
        <v>647</v>
      </c>
      <c r="Z109" s="378"/>
      <c r="AA109" s="378" t="s">
        <v>648</v>
      </c>
      <c r="AB109" s="378"/>
      <c r="AC109" s="378" t="s">
        <v>75</v>
      </c>
      <c r="AD109" s="378"/>
      <c r="AE109" s="378" t="s">
        <v>214</v>
      </c>
      <c r="AF109" s="378"/>
      <c r="AG109" s="378" t="s">
        <v>215</v>
      </c>
      <c r="AH109" s="378"/>
      <c r="AI109" s="378" t="s">
        <v>5</v>
      </c>
      <c r="AJ109" s="378"/>
      <c r="AK109" s="378" t="s">
        <v>6</v>
      </c>
      <c r="AL109" s="378"/>
      <c r="AM109" s="378" t="s">
        <v>650</v>
      </c>
      <c r="AN109" s="378"/>
      <c r="AO109" s="378" t="s">
        <v>651</v>
      </c>
      <c r="AP109" s="378"/>
      <c r="AQ109" s="378" t="s">
        <v>652</v>
      </c>
      <c r="AR109" s="378"/>
      <c r="AS109" s="378" t="s">
        <v>653</v>
      </c>
      <c r="AT109" s="387"/>
      <c r="AY109" s="386" t="s">
        <v>34</v>
      </c>
    </row>
    <row r="110" spans="2:51" ht="15" customHeight="1" x14ac:dyDescent="0.3">
      <c r="B110" s="382">
        <v>5</v>
      </c>
      <c r="D110" s="340">
        <v>5</v>
      </c>
      <c r="F110" s="340">
        <v>5</v>
      </c>
      <c r="H110" s="340">
        <v>5</v>
      </c>
      <c r="J110" s="340">
        <v>5</v>
      </c>
      <c r="L110" s="340">
        <v>5</v>
      </c>
      <c r="N110" s="340">
        <v>5</v>
      </c>
      <c r="P110" s="340">
        <v>5</v>
      </c>
      <c r="T110" s="344"/>
      <c r="V110" s="344"/>
      <c r="X110" s="344"/>
      <c r="Z110" s="344"/>
      <c r="AB110" s="344"/>
      <c r="AD110" s="344"/>
      <c r="AF110" s="344"/>
      <c r="AH110" s="344"/>
      <c r="AJ110" s="344"/>
      <c r="AL110" s="344"/>
      <c r="AN110" s="344"/>
      <c r="AP110" s="344"/>
      <c r="AR110" s="344"/>
      <c r="AT110" s="356"/>
    </row>
    <row r="111" spans="2:51" ht="15" customHeight="1" x14ac:dyDescent="0.3">
      <c r="B111" s="388"/>
      <c r="AT111" s="356"/>
    </row>
    <row r="112" spans="2:51" s="397" customFormat="1" ht="20.25" customHeight="1" x14ac:dyDescent="0.3">
      <c r="B112" s="388"/>
      <c r="C112" s="366">
        <v>3</v>
      </c>
      <c r="D112" s="367">
        <f>VLOOKUP(C109,'Location Summary'!$G$2:$H$604,2,FALSE)</f>
        <v>322.26600000000002</v>
      </c>
      <c r="E112" s="366">
        <v>3</v>
      </c>
      <c r="F112" s="367">
        <f>VLOOKUP(E109,'Location Summary'!$G$2:$H$604,2,FALSE)</f>
        <v>392.73</v>
      </c>
      <c r="G112" s="366">
        <v>3</v>
      </c>
      <c r="H112" s="367">
        <f>VLOOKUP(G109,'Location Summary'!$G$2:$H$604,2,FALSE)</f>
        <v>395</v>
      </c>
      <c r="I112" s="366">
        <v>3</v>
      </c>
      <c r="J112" s="367">
        <f>VLOOKUP(I109,'Location Summary'!$G$2:$H$604,2,FALSE)</f>
        <v>385</v>
      </c>
      <c r="K112" s="366">
        <v>3</v>
      </c>
      <c r="L112" s="367">
        <f>VLOOKUP(K109,'Location Summary'!$G$2:$H$604,2,FALSE)</f>
        <v>340</v>
      </c>
      <c r="M112" s="366">
        <v>3</v>
      </c>
      <c r="N112" s="367">
        <f>VLOOKUP(M109,'Location Summary'!$G$2:$H$604,2,FALSE)</f>
        <v>395</v>
      </c>
      <c r="O112" s="366">
        <v>3</v>
      </c>
      <c r="P112" s="367">
        <f>VLOOKUP(O109,'Location Summary'!$G$2:$H$604,2,FALSE)</f>
        <v>410</v>
      </c>
      <c r="Q112" s="366">
        <v>3</v>
      </c>
      <c r="R112" s="367">
        <f>VLOOKUP(Q109,'Location Summary'!$G$2:$H$604,2,FALSE)</f>
        <v>415</v>
      </c>
      <c r="S112" s="366">
        <v>3</v>
      </c>
      <c r="T112" s="367">
        <f>VLOOKUP(S109,'Location Summary'!$G$2:$H$604,2,FALSE)</f>
        <v>415</v>
      </c>
      <c r="U112" s="366">
        <v>3</v>
      </c>
      <c r="V112" s="367">
        <f>VLOOKUP(U109,'Location Summary'!$G$2:$H$604,2,FALSE)</f>
        <v>350</v>
      </c>
      <c r="W112" s="366">
        <v>3</v>
      </c>
      <c r="X112" s="367">
        <f>VLOOKUP(W109,'Location Summary'!$G$2:$H$604,2,FALSE)</f>
        <v>425</v>
      </c>
      <c r="Y112" s="366">
        <v>3</v>
      </c>
      <c r="Z112" s="367">
        <f>VLOOKUP(Y109,'Location Summary'!$G$2:$H$604,2,FALSE)</f>
        <v>350</v>
      </c>
      <c r="AA112" s="366">
        <v>3</v>
      </c>
      <c r="AB112" s="367">
        <f>VLOOKUP(AA109,'Location Summary'!$G$2:$H$604,2,FALSE)</f>
        <v>444.08100000000002</v>
      </c>
      <c r="AC112" s="366">
        <v>3</v>
      </c>
      <c r="AD112" s="367">
        <f>VLOOKUP(AC109,'Location Summary'!$G$2:$H$604,2,FALSE)</f>
        <v>260.91800000000001</v>
      </c>
      <c r="AE112" s="366">
        <v>3</v>
      </c>
      <c r="AF112" s="367">
        <f>VLOOKUP(AE109,'Location Summary'!$G$2:$H$604,2,FALSE)</f>
        <v>385</v>
      </c>
      <c r="AG112" s="366">
        <v>3</v>
      </c>
      <c r="AH112" s="367">
        <f>VLOOKUP(AG109,'Location Summary'!$G$2:$H$604,2,FALSE)</f>
        <v>435</v>
      </c>
      <c r="AI112" s="366">
        <v>3</v>
      </c>
      <c r="AJ112" s="367">
        <f>VLOOKUP(AI109,'Location Summary'!$G$2:$H$604,2,FALSE)</f>
        <v>385</v>
      </c>
      <c r="AK112" s="366">
        <v>3</v>
      </c>
      <c r="AL112" s="367">
        <f>VLOOKUP(AK109,'Location Summary'!$G$2:$H$604,2,FALSE)</f>
        <v>455</v>
      </c>
      <c r="AM112" s="366">
        <v>3</v>
      </c>
      <c r="AN112" s="367">
        <f>VLOOKUP(AM109,'Location Summary'!$G$2:$H$604,2,FALSE)</f>
        <v>370</v>
      </c>
      <c r="AO112" s="366">
        <v>3</v>
      </c>
      <c r="AP112" s="367">
        <f>VLOOKUP(AO109,'Location Summary'!$G$2:$H$604,2,FALSE)</f>
        <v>400</v>
      </c>
      <c r="AQ112" s="366">
        <v>3</v>
      </c>
      <c r="AR112" s="367">
        <f>VLOOKUP(AQ109,'Location Summary'!$G$2:$H$604,2,FALSE)</f>
        <v>350</v>
      </c>
      <c r="AS112" s="366">
        <v>3</v>
      </c>
      <c r="AT112" s="368">
        <f>VLOOKUP(AS109,'Location Summary'!$G$2:$H$604,2,FALSE)</f>
        <v>470</v>
      </c>
    </row>
    <row r="113" spans="2:48" s="397" customFormat="1" ht="15" customHeight="1" x14ac:dyDescent="0.3">
      <c r="B113" s="394"/>
      <c r="C113" s="371">
        <v>2</v>
      </c>
      <c r="D113" s="340"/>
      <c r="E113" s="371">
        <v>2</v>
      </c>
      <c r="F113" s="340"/>
      <c r="G113" s="371">
        <v>2</v>
      </c>
      <c r="H113" s="340"/>
      <c r="I113" s="371">
        <v>2</v>
      </c>
      <c r="J113" s="340"/>
      <c r="K113" s="371">
        <v>2</v>
      </c>
      <c r="L113" s="340"/>
      <c r="M113" s="371">
        <v>2</v>
      </c>
      <c r="N113" s="340"/>
      <c r="O113" s="371">
        <v>2</v>
      </c>
      <c r="P113" s="340"/>
      <c r="Q113" s="371">
        <v>2</v>
      </c>
      <c r="R113" s="340"/>
      <c r="S113" s="371">
        <v>2</v>
      </c>
      <c r="T113" s="340"/>
      <c r="U113" s="371">
        <v>2</v>
      </c>
      <c r="V113" s="340"/>
      <c r="W113" s="371">
        <v>2</v>
      </c>
      <c r="X113" s="340"/>
      <c r="Y113" s="371">
        <v>2</v>
      </c>
      <c r="Z113" s="340"/>
      <c r="AA113" s="371">
        <v>2</v>
      </c>
      <c r="AB113" s="340"/>
      <c r="AC113" s="371">
        <v>2</v>
      </c>
      <c r="AD113" s="340"/>
      <c r="AE113" s="371">
        <v>2</v>
      </c>
      <c r="AF113" s="340"/>
      <c r="AG113" s="371">
        <v>2</v>
      </c>
      <c r="AH113" s="340"/>
      <c r="AI113" s="371">
        <v>2</v>
      </c>
      <c r="AJ113" s="340"/>
      <c r="AK113" s="371">
        <v>2</v>
      </c>
      <c r="AL113" s="340"/>
      <c r="AM113" s="371">
        <v>2</v>
      </c>
      <c r="AN113" s="340"/>
      <c r="AO113" s="371">
        <v>2</v>
      </c>
      <c r="AP113" s="340"/>
      <c r="AQ113" s="371">
        <v>2</v>
      </c>
      <c r="AR113" s="340"/>
      <c r="AS113" s="371">
        <v>2</v>
      </c>
      <c r="AT113" s="356"/>
    </row>
    <row r="114" spans="2:48" ht="15" customHeight="1" x14ac:dyDescent="0.3">
      <c r="B114" s="382"/>
      <c r="C114" s="344" t="str">
        <f>VLOOKUP(C109,'Location Summary'!$C$2:$J$604,2,FALSE)</f>
        <v>DA+3</v>
      </c>
      <c r="D114" s="358"/>
      <c r="E114" s="344" t="str">
        <f>VLOOKUP(E109,'Location Summary'!$C$2:$J$604,2,FALSE)</f>
        <v>DB2+0</v>
      </c>
      <c r="F114" s="358"/>
      <c r="G114" s="344" t="str">
        <f>VLOOKUP(G109,'Location Summary'!$C$2:$J$604,2,FALSE)</f>
        <v>DA-1.5</v>
      </c>
      <c r="H114" s="358"/>
      <c r="I114" s="344" t="str">
        <f>VLOOKUP(I109,'Location Summary'!$C$2:$J$604,2,FALSE)</f>
        <v>DA+3</v>
      </c>
      <c r="J114" s="358"/>
      <c r="K114" s="344" t="str">
        <f>VLOOKUP(K109,'Location Summary'!$C$2:$J$604,2,FALSE)</f>
        <v>DA+1.5</v>
      </c>
      <c r="L114" s="358"/>
      <c r="M114" s="344" t="str">
        <f>VLOOKUP(M109,'Location Summary'!$C$2:$J$604,2,FALSE)</f>
        <v>DA+3</v>
      </c>
      <c r="N114" s="358"/>
      <c r="O114" s="344" t="str">
        <f>VLOOKUP(O109,'Location Summary'!$C$2:$J$604,2,FALSE)</f>
        <v>DA+1.5</v>
      </c>
      <c r="P114" s="358"/>
      <c r="Q114" s="344" t="str">
        <f>VLOOKUP(Q109,'Location Summary'!$C$2:$J$604,2,FALSE)</f>
        <v>DA+1.5</v>
      </c>
      <c r="R114" s="358"/>
      <c r="S114" s="344" t="str">
        <f>VLOOKUP(S109,'Location Summary'!$C$2:$J$604,2,FALSE)</f>
        <v>DA+3</v>
      </c>
      <c r="T114" s="372"/>
      <c r="U114" s="344" t="str">
        <f>VLOOKUP(U109,'Location Summary'!$C$2:$J$604,2,FALSE)</f>
        <v>DA+1.5</v>
      </c>
      <c r="V114" s="372"/>
      <c r="W114" s="344" t="str">
        <f>VLOOKUP(W109,'Location Summary'!$C$2:$J$604,2,FALSE)</f>
        <v>DA+6</v>
      </c>
      <c r="X114" s="372"/>
      <c r="Y114" s="344" t="str">
        <f>VLOOKUP(Y109,'Location Summary'!$C$2:$J$604,2,FALSE)</f>
        <v>DA+3</v>
      </c>
      <c r="Z114" s="372"/>
      <c r="AA114" s="344" t="str">
        <f>VLOOKUP(AA109,'Location Summary'!$C$2:$J$604,2,FALSE)</f>
        <v>DA+6</v>
      </c>
      <c r="AB114" s="372"/>
      <c r="AC114" s="344" t="str">
        <f>VLOOKUP(AC109,'Location Summary'!$C$2:$J$604,2,FALSE)</f>
        <v>DB1+6</v>
      </c>
      <c r="AD114" s="372"/>
      <c r="AE114" s="344" t="str">
        <f>VLOOKUP(AE109,'Location Summary'!$C$2:$J$604,2,FALSE)</f>
        <v>DA+9</v>
      </c>
      <c r="AF114" s="372"/>
      <c r="AG114" s="344" t="str">
        <f>VLOOKUP(AG109,'Location Summary'!$C$2:$J$604,2,FALSE)</f>
        <v>DA+6</v>
      </c>
      <c r="AH114" s="372"/>
      <c r="AI114" s="344" t="str">
        <f>VLOOKUP(AI109,'Location Summary'!$C$2:$J$604,2,FALSE)</f>
        <v>DA+3</v>
      </c>
      <c r="AJ114" s="372"/>
      <c r="AK114" s="344" t="str">
        <f>VLOOKUP(AK109,'Location Summary'!$C$2:$J$604,2,FALSE)</f>
        <v>DA+6</v>
      </c>
      <c r="AL114" s="372"/>
      <c r="AM114" s="344" t="str">
        <f>VLOOKUP(AM109,'Location Summary'!$C$2:$J$604,2,FALSE)</f>
        <v>DA+9</v>
      </c>
      <c r="AN114" s="372"/>
      <c r="AO114" s="344" t="str">
        <f>VLOOKUP(AO109,'Location Summary'!$C$2:$J$604,2,FALSE)</f>
        <v>DA+9</v>
      </c>
      <c r="AP114" s="372"/>
      <c r="AQ114" s="344" t="str">
        <f>VLOOKUP(AQ109,'Location Summary'!$C$2:$J$604,2,FALSE)</f>
        <v>DA+3</v>
      </c>
      <c r="AS114" s="344" t="str">
        <f>VLOOKUP(AS109,'Location Summary'!$C$2:$J$604,2,FALSE)</f>
        <v>DA-1.5</v>
      </c>
      <c r="AT114" s="356"/>
    </row>
    <row r="115" spans="2:48" ht="15" customHeight="1" x14ac:dyDescent="0.3">
      <c r="B115" s="375"/>
      <c r="C115" s="344"/>
      <c r="D115" s="344"/>
      <c r="E115" s="344"/>
      <c r="F115" s="344"/>
      <c r="G115" s="344"/>
      <c r="H115" s="344"/>
      <c r="I115" s="344"/>
      <c r="J115" s="344"/>
      <c r="K115" s="344"/>
      <c r="L115" s="344"/>
      <c r="M115" s="344"/>
      <c r="N115" s="344"/>
      <c r="O115" s="344"/>
      <c r="P115" s="344"/>
      <c r="Q115" s="344"/>
      <c r="R115" s="344"/>
      <c r="S115" s="344"/>
      <c r="T115" s="344"/>
      <c r="U115" s="344"/>
      <c r="V115" s="344"/>
      <c r="W115" s="344"/>
      <c r="X115" s="344"/>
      <c r="Y115" s="344"/>
      <c r="Z115" s="344"/>
      <c r="AA115" s="344"/>
      <c r="AB115" s="344"/>
      <c r="AC115" s="344"/>
      <c r="AD115" s="643"/>
      <c r="AE115" s="660" t="s">
        <v>1198</v>
      </c>
      <c r="AF115" s="643"/>
      <c r="AG115" s="344"/>
      <c r="AH115" s="344"/>
      <c r="AI115" s="344"/>
      <c r="AJ115" s="344"/>
      <c r="AK115" s="373"/>
      <c r="AL115" s="344"/>
      <c r="AM115" s="373"/>
      <c r="AN115" s="344"/>
      <c r="AO115" s="373"/>
      <c r="AP115" s="344"/>
      <c r="AQ115" s="344"/>
      <c r="AR115" s="344"/>
      <c r="AS115" s="344"/>
      <c r="AT115" s="356"/>
      <c r="AV115" s="381"/>
    </row>
    <row r="116" spans="2:48" ht="15" customHeight="1" x14ac:dyDescent="0.3">
      <c r="B116" s="375"/>
      <c r="C116" s="373">
        <f>AS108+1</f>
        <v>280</v>
      </c>
      <c r="D116" s="354"/>
      <c r="E116" s="373">
        <f>C116+1</f>
        <v>281</v>
      </c>
      <c r="F116" s="373"/>
      <c r="G116" s="373">
        <f>E116+1</f>
        <v>282</v>
      </c>
      <c r="H116" s="373"/>
      <c r="I116" s="373">
        <f>G116+1</f>
        <v>283</v>
      </c>
      <c r="J116" s="373"/>
      <c r="K116" s="373">
        <f>I116+1</f>
        <v>284</v>
      </c>
      <c r="L116" s="373"/>
      <c r="M116" s="373">
        <f>K116+1</f>
        <v>285</v>
      </c>
      <c r="N116" s="373"/>
      <c r="O116" s="373">
        <f>M116+1</f>
        <v>286</v>
      </c>
      <c r="P116" s="354"/>
      <c r="Q116" s="355">
        <f>O116+1</f>
        <v>287</v>
      </c>
      <c r="R116" s="354"/>
      <c r="S116" s="355">
        <f>Q116+1</f>
        <v>288</v>
      </c>
      <c r="T116" s="354"/>
      <c r="U116" s="355">
        <f>S116+1</f>
        <v>289</v>
      </c>
      <c r="V116" s="354"/>
      <c r="W116" s="355">
        <f>U116+1</f>
        <v>290</v>
      </c>
      <c r="X116" s="354"/>
      <c r="Y116" s="355">
        <f>W116+1</f>
        <v>291</v>
      </c>
      <c r="Z116" s="354"/>
      <c r="AA116" s="355">
        <f>Y116+1</f>
        <v>292</v>
      </c>
      <c r="AB116" s="354"/>
      <c r="AC116" s="355">
        <f>AA116+1</f>
        <v>293</v>
      </c>
      <c r="AD116" s="354"/>
      <c r="AE116" s="355">
        <f>AC116+1</f>
        <v>294</v>
      </c>
      <c r="AF116" s="354"/>
      <c r="AG116" s="355">
        <f>AE116+1</f>
        <v>295</v>
      </c>
      <c r="AH116" s="354"/>
      <c r="AI116" s="355">
        <f>AG116+1</f>
        <v>296</v>
      </c>
      <c r="AJ116" s="354"/>
      <c r="AK116" s="355">
        <f>AI116+1</f>
        <v>297</v>
      </c>
      <c r="AL116" s="354"/>
      <c r="AM116" s="373">
        <f>AK116+1</f>
        <v>298</v>
      </c>
      <c r="AO116" s="373">
        <f>AM116+1</f>
        <v>299</v>
      </c>
      <c r="AP116" s="373"/>
      <c r="AQ116" s="373">
        <v>300</v>
      </c>
      <c r="AR116" s="373"/>
      <c r="AS116" s="373">
        <v>301</v>
      </c>
      <c r="AT116" s="356"/>
    </row>
    <row r="117" spans="2:48" s="386" customFormat="1" ht="15" customHeight="1" x14ac:dyDescent="0.3">
      <c r="B117" s="376"/>
      <c r="C117" s="378" t="s">
        <v>654</v>
      </c>
      <c r="D117" s="378"/>
      <c r="E117" s="378" t="s">
        <v>655</v>
      </c>
      <c r="F117" s="378"/>
      <c r="G117" s="378" t="s">
        <v>656</v>
      </c>
      <c r="H117" s="378"/>
      <c r="I117" s="378" t="s">
        <v>658</v>
      </c>
      <c r="J117" s="378"/>
      <c r="K117" s="378" t="s">
        <v>76</v>
      </c>
      <c r="L117" s="378"/>
      <c r="M117" s="378" t="s">
        <v>77</v>
      </c>
      <c r="N117" s="378"/>
      <c r="O117" s="378" t="s">
        <v>78</v>
      </c>
      <c r="P117" s="378"/>
      <c r="Q117" s="378" t="s">
        <v>179</v>
      </c>
      <c r="R117" s="378"/>
      <c r="S117" s="378" t="s">
        <v>180</v>
      </c>
      <c r="T117" s="378"/>
      <c r="U117" s="378" t="s">
        <v>177</v>
      </c>
      <c r="V117" s="378"/>
      <c r="W117" s="378" t="s">
        <v>79</v>
      </c>
      <c r="X117" s="378"/>
      <c r="Y117" s="378" t="s">
        <v>662</v>
      </c>
      <c r="Z117" s="378"/>
      <c r="AA117" s="378" t="s">
        <v>663</v>
      </c>
      <c r="AB117" s="378"/>
      <c r="AC117" s="378" t="s">
        <v>664</v>
      </c>
      <c r="AD117" s="378"/>
      <c r="AE117" s="378" t="s">
        <v>665</v>
      </c>
      <c r="AF117" s="378"/>
      <c r="AG117" s="378" t="s">
        <v>666</v>
      </c>
      <c r="AH117" s="378"/>
      <c r="AI117" s="378" t="s">
        <v>667</v>
      </c>
      <c r="AJ117" s="378"/>
      <c r="AK117" s="378" t="s">
        <v>668</v>
      </c>
      <c r="AL117" s="378"/>
      <c r="AM117" s="378" t="s">
        <v>669</v>
      </c>
      <c r="AN117" s="378"/>
      <c r="AO117" s="378" t="s">
        <v>7</v>
      </c>
      <c r="AP117" s="378"/>
      <c r="AQ117" s="378" t="s">
        <v>1284</v>
      </c>
      <c r="AR117" s="378"/>
      <c r="AS117" s="378" t="s">
        <v>1286</v>
      </c>
      <c r="AT117" s="387"/>
    </row>
    <row r="118" spans="2:48" ht="15" customHeight="1" x14ac:dyDescent="0.3">
      <c r="B118" s="382"/>
      <c r="T118" s="344"/>
      <c r="V118" s="344"/>
      <c r="X118" s="344"/>
      <c r="Z118" s="344"/>
      <c r="AB118" s="344"/>
      <c r="AD118" s="344"/>
      <c r="AF118" s="344"/>
      <c r="AH118" s="344"/>
      <c r="AJ118" s="344"/>
      <c r="AL118" s="344"/>
      <c r="AN118" s="344"/>
      <c r="AP118" s="344"/>
      <c r="AR118" s="344"/>
      <c r="AT118" s="356"/>
    </row>
    <row r="119" spans="2:48" ht="15" customHeight="1" x14ac:dyDescent="0.3">
      <c r="B119" s="388"/>
      <c r="AT119" s="356"/>
    </row>
    <row r="120" spans="2:48" s="397" customFormat="1" ht="20.25" customHeight="1" x14ac:dyDescent="0.3">
      <c r="B120" s="388"/>
      <c r="C120" s="366">
        <v>3</v>
      </c>
      <c r="D120" s="367">
        <f>VLOOKUP(C117,'Location Summary'!$G$2:$H$604,2,FALSE)</f>
        <v>355</v>
      </c>
      <c r="E120" s="366">
        <v>3</v>
      </c>
      <c r="F120" s="367">
        <f>VLOOKUP(E117,'Location Summary'!$G$2:$H$604,2,FALSE)</f>
        <v>485</v>
      </c>
      <c r="G120" s="366">
        <v>3</v>
      </c>
      <c r="H120" s="367">
        <f>VLOOKUP(G117,'Location Summary'!$G$2:$H$604,2,FALSE)</f>
        <v>315</v>
      </c>
      <c r="I120" s="366">
        <v>3</v>
      </c>
      <c r="J120" s="367">
        <f>VLOOKUP(I117,'Location Summary'!$G$2:$H$604,2,FALSE)</f>
        <v>410.60700000000003</v>
      </c>
      <c r="K120" s="366">
        <v>3</v>
      </c>
      <c r="L120" s="367">
        <f>VLOOKUP(K117,'Location Summary'!$G$2:$H$604,2,FALSE)</f>
        <v>358</v>
      </c>
      <c r="M120" s="366">
        <v>3</v>
      </c>
      <c r="N120" s="367">
        <f>VLOOKUP(M117,'Location Summary'!$G$2:$H$604,2,FALSE)</f>
        <v>465.78199999999998</v>
      </c>
      <c r="O120" s="366">
        <v>3</v>
      </c>
      <c r="P120" s="367">
        <f>VLOOKUP(O117,'Location Summary'!$G$2:$H$604,2,FALSE)</f>
        <v>419.99799999999999</v>
      </c>
      <c r="Q120" s="708">
        <v>3</v>
      </c>
      <c r="R120" s="367">
        <f>VLOOKUP(Q117,'Location Summary'!$G$2:$H$604,2,FALSE)</f>
        <v>375</v>
      </c>
      <c r="S120" s="366">
        <v>3</v>
      </c>
      <c r="T120" s="367">
        <f>VLOOKUP(S117,'Location Summary'!$G$2:$H$604,2,FALSE)</f>
        <v>464</v>
      </c>
      <c r="U120" s="366">
        <v>3</v>
      </c>
      <c r="V120" s="367">
        <f>VLOOKUP(U117,'Location Summary'!$G$2:$H$604,2,FALSE)</f>
        <v>424.89100000000002</v>
      </c>
      <c r="W120" s="366">
        <v>3</v>
      </c>
      <c r="X120" s="367">
        <f>VLOOKUP(W117,'Location Summary'!$G$2:$H$604,2,FALSE)</f>
        <v>341.86599999999999</v>
      </c>
      <c r="Y120" s="390">
        <v>3</v>
      </c>
      <c r="Z120" s="367">
        <f>VLOOKUP(Y117,'Location Summary'!$G$2:$H$604,2,FALSE)</f>
        <v>375</v>
      </c>
      <c r="AA120" s="390">
        <v>3</v>
      </c>
      <c r="AB120" s="367">
        <f>VLOOKUP(AA117,'Location Summary'!$G$2:$H$604,2,FALSE)</f>
        <v>375</v>
      </c>
      <c r="AC120" s="366">
        <v>3</v>
      </c>
      <c r="AD120" s="367">
        <f>VLOOKUP(AC117,'Location Summary'!$G$2:$H$604,2,FALSE)</f>
        <v>355</v>
      </c>
      <c r="AE120" s="366">
        <v>3</v>
      </c>
      <c r="AF120" s="367">
        <f>VLOOKUP(AE117,'Location Summary'!$G$2:$H$604,2,FALSE)</f>
        <v>405</v>
      </c>
      <c r="AG120" s="366">
        <v>3</v>
      </c>
      <c r="AH120" s="367">
        <f>VLOOKUP(AG117,'Location Summary'!$G$2:$H$604,2,FALSE)</f>
        <v>375</v>
      </c>
      <c r="AI120" s="366">
        <v>3</v>
      </c>
      <c r="AJ120" s="367">
        <f>VLOOKUP(AI117,'Location Summary'!$G$2:$H$604,2,FALSE)</f>
        <v>385</v>
      </c>
      <c r="AK120" s="366">
        <v>3</v>
      </c>
      <c r="AL120" s="367">
        <f>VLOOKUP(AK117,'Location Summary'!$G$2:$H$604,2,FALSE)</f>
        <v>415</v>
      </c>
      <c r="AM120" s="366">
        <v>3</v>
      </c>
      <c r="AN120" s="367">
        <f>VLOOKUP(AM117,'Location Summary'!$G$2:$H$604,2,FALSE)</f>
        <v>409.54599999999999</v>
      </c>
      <c r="AO120" s="366">
        <v>3</v>
      </c>
      <c r="AP120" s="367">
        <f>VLOOKUP(AO117,'Location Summary'!$G$2:$H$604,2,FALSE)</f>
        <v>400</v>
      </c>
      <c r="AQ120" s="789">
        <v>3</v>
      </c>
      <c r="AR120" s="367">
        <f>VLOOKUP(AQ117,'Location Summary'!$G$2:$H$678,2,FALSE)</f>
        <v>427</v>
      </c>
      <c r="AS120" s="789">
        <v>3</v>
      </c>
      <c r="AT120" s="367">
        <f>VLOOKUP(AS117,'Location Summary'!$G$2:$H$678,2,FALSE)</f>
        <v>366</v>
      </c>
    </row>
    <row r="121" spans="2:48" s="397" customFormat="1" ht="15" customHeight="1" x14ac:dyDescent="0.3">
      <c r="B121" s="394"/>
      <c r="C121" s="371">
        <v>2</v>
      </c>
      <c r="D121" s="340"/>
      <c r="E121" s="371">
        <v>2</v>
      </c>
      <c r="F121" s="340"/>
      <c r="G121" s="371">
        <v>2</v>
      </c>
      <c r="H121" s="340"/>
      <c r="I121" s="371">
        <v>2</v>
      </c>
      <c r="J121" s="340"/>
      <c r="K121" s="371">
        <v>2</v>
      </c>
      <c r="L121" s="340"/>
      <c r="M121" s="371">
        <v>2</v>
      </c>
      <c r="N121" s="340"/>
      <c r="O121" s="371">
        <v>2</v>
      </c>
      <c r="P121" s="340"/>
      <c r="Q121" s="371">
        <v>2</v>
      </c>
      <c r="R121" s="340"/>
      <c r="S121" s="371">
        <v>2</v>
      </c>
      <c r="T121" s="340"/>
      <c r="U121" s="371">
        <v>2</v>
      </c>
      <c r="V121" s="340"/>
      <c r="W121" s="371">
        <v>2</v>
      </c>
      <c r="X121" s="340"/>
      <c r="Y121" s="371">
        <v>2</v>
      </c>
      <c r="Z121" s="340"/>
      <c r="AA121" s="371">
        <v>2</v>
      </c>
      <c r="AB121" s="340"/>
      <c r="AC121" s="371">
        <v>2</v>
      </c>
      <c r="AD121" s="340"/>
      <c r="AE121" s="371">
        <v>2</v>
      </c>
      <c r="AF121" s="340"/>
      <c r="AG121" s="371">
        <v>2</v>
      </c>
      <c r="AH121" s="340"/>
      <c r="AI121" s="371">
        <v>2</v>
      </c>
      <c r="AJ121" s="340"/>
      <c r="AK121" s="371">
        <v>2</v>
      </c>
      <c r="AL121" s="340"/>
      <c r="AM121" s="371">
        <v>2</v>
      </c>
      <c r="AN121" s="340"/>
      <c r="AO121" s="371">
        <v>2</v>
      </c>
      <c r="AP121" s="340"/>
      <c r="AQ121" s="391">
        <v>2</v>
      </c>
      <c r="AR121" s="340"/>
      <c r="AS121" s="391">
        <v>2</v>
      </c>
      <c r="AT121" s="356"/>
    </row>
    <row r="122" spans="2:48" ht="15" customHeight="1" x14ac:dyDescent="0.3">
      <c r="B122" s="382"/>
      <c r="C122" s="344" t="str">
        <f>VLOOKUP(C117,'Location Summary'!$C$2:$J$604,2,FALSE)</f>
        <v>DA+9</v>
      </c>
      <c r="D122" s="358"/>
      <c r="E122" s="344" t="str">
        <f>VLOOKUP(E117,'Location Summary'!$C$2:$J$604,2,FALSE)</f>
        <v>DA+3</v>
      </c>
      <c r="F122" s="358"/>
      <c r="G122" s="344" t="str">
        <f>VLOOKUP(G117,'Location Summary'!$C$2:$J$604,2,FALSE)</f>
        <v>DA+9</v>
      </c>
      <c r="H122" s="358"/>
      <c r="I122" s="344" t="str">
        <f>VLOOKUP(I117,'Location Summary'!$C$2:$J$604,2,FALSE)</f>
        <v>DB1+9</v>
      </c>
      <c r="J122" s="358"/>
      <c r="K122" s="344" t="str">
        <f>VLOOKUP(K117,'Location Summary'!$C$2:$J$604,2,FALSE)</f>
        <v>DB1+9</v>
      </c>
      <c r="L122" s="358"/>
      <c r="M122" s="344" t="str">
        <f>VLOOKUP(M117,'Location Summary'!$C$2:$J$604,2,FALSE)</f>
        <v>DA+9</v>
      </c>
      <c r="N122" s="358"/>
      <c r="O122" s="344" t="str">
        <f>VLOOKUP(O117,'Location Summary'!$C$2:$J$604,2,FALSE)</f>
        <v>DB2+0</v>
      </c>
      <c r="P122" s="358"/>
      <c r="Q122" s="344" t="str">
        <f>VLOOKUP(Q117,'Location Summary'!$C$2:$J$604,2,FALSE)</f>
        <v>DA+3</v>
      </c>
      <c r="R122" s="358"/>
      <c r="S122" s="344" t="str">
        <f>VLOOKUP(S117,'Location Summary'!$C$2:$J$604,2,FALSE)</f>
        <v>DA+9</v>
      </c>
      <c r="T122" s="372"/>
      <c r="U122" s="344" t="str">
        <f>VLOOKUP(U117,'Location Summary'!$C$2:$J$604,2,FALSE)</f>
        <v>DB1+9</v>
      </c>
      <c r="V122" s="372"/>
      <c r="W122" s="344" t="str">
        <f>VLOOKUP(W117,'Location Summary'!$C$2:$J$604,2,FALSE)</f>
        <v>DB1+0</v>
      </c>
      <c r="X122" s="372"/>
      <c r="Y122" s="344" t="str">
        <f>VLOOKUP(Y117,'Location Summary'!$C$2:$J$604,2,FALSE)</f>
        <v>DA-1.5</v>
      </c>
      <c r="Z122" s="372"/>
      <c r="AA122" s="344" t="str">
        <f>VLOOKUP(AA117,'Location Summary'!$C$2:$J$604,2,FALSE)</f>
        <v>DA+6</v>
      </c>
      <c r="AB122" s="372"/>
      <c r="AC122" s="344" t="str">
        <f>VLOOKUP(AC117,'Location Summary'!$C$2:$J$604,2,FALSE)</f>
        <v>DA-1.5</v>
      </c>
      <c r="AD122" s="372"/>
      <c r="AE122" s="344" t="str">
        <f>VLOOKUP(AE117,'Location Summary'!$C$2:$J$604,2,FALSE)</f>
        <v>DA+0</v>
      </c>
      <c r="AF122" s="372"/>
      <c r="AG122" s="344" t="str">
        <f>VLOOKUP(AG117,'Location Summary'!$C$2:$J$604,2,FALSE)</f>
        <v>DC2+0</v>
      </c>
      <c r="AH122" s="372"/>
      <c r="AI122" s="344" t="str">
        <f>VLOOKUP(AI117,'Location Summary'!$C$2:$J$604,2,FALSE)</f>
        <v>DA+3</v>
      </c>
      <c r="AJ122" s="372"/>
      <c r="AK122" s="344" t="str">
        <f>VLOOKUP(AK117,'Location Summary'!$C$2:$J$604,2,FALSE)</f>
        <v>DA+0</v>
      </c>
      <c r="AL122" s="372"/>
      <c r="AM122" s="344" t="str">
        <f>VLOOKUP(AM117,'Location Summary'!$C$2:$J$604,2,FALSE)</f>
        <v>DA+9</v>
      </c>
      <c r="AN122" s="372"/>
      <c r="AO122" s="344" t="str">
        <f>VLOOKUP(AO117,'Location Summary'!$C$2:$J$604,2,FALSE)</f>
        <v>DB1+6</v>
      </c>
      <c r="AP122" s="372"/>
      <c r="AQ122" s="344" t="str">
        <f>VLOOKUP(AQ117,'Location Summary'!$C$2:$J$604,2,FALSE)</f>
        <v>DA+3</v>
      </c>
      <c r="AS122" s="344" t="str">
        <f>VLOOKUP(AS117,'Location Summary'!$C$2:$J$678,2,FALSE)</f>
        <v>DA+3</v>
      </c>
      <c r="AT122" s="356"/>
    </row>
    <row r="123" spans="2:48" ht="15" customHeight="1" x14ac:dyDescent="0.3">
      <c r="B123" s="382"/>
      <c r="C123" s="344"/>
      <c r="D123" s="358"/>
      <c r="E123" s="344"/>
      <c r="F123" s="358"/>
      <c r="G123" s="344"/>
      <c r="H123" s="358"/>
      <c r="I123" s="344"/>
      <c r="J123" s="358"/>
      <c r="K123" s="344"/>
      <c r="L123" s="358"/>
      <c r="M123" s="344"/>
      <c r="N123" s="358"/>
      <c r="O123" s="344"/>
      <c r="P123" s="358"/>
      <c r="Q123" s="344"/>
      <c r="R123" s="358"/>
      <c r="S123" s="344"/>
      <c r="T123" s="372"/>
      <c r="U123" s="344"/>
      <c r="V123" s="372"/>
      <c r="W123" s="344"/>
      <c r="X123" s="372"/>
      <c r="Y123" s="344"/>
      <c r="Z123" s="372"/>
      <c r="AA123" s="344"/>
      <c r="AB123" s="372"/>
      <c r="AC123" s="344"/>
      <c r="AD123" s="372"/>
      <c r="AE123" s="344"/>
      <c r="AF123" s="1228" t="s">
        <v>1320</v>
      </c>
      <c r="AG123" s="1228"/>
      <c r="AH123" s="1228"/>
      <c r="AI123" s="344"/>
      <c r="AJ123" s="372"/>
      <c r="AK123" s="344"/>
      <c r="AL123" s="372"/>
      <c r="AM123" s="344"/>
      <c r="AN123" s="372"/>
      <c r="AO123" s="1021"/>
      <c r="AP123" s="372"/>
      <c r="AQ123" s="1227"/>
      <c r="AR123" s="1227"/>
      <c r="AS123" s="1227"/>
      <c r="AT123" s="356"/>
      <c r="AV123" s="381"/>
    </row>
    <row r="124" spans="2:48" ht="15" customHeight="1" x14ac:dyDescent="0.3">
      <c r="B124" s="375"/>
      <c r="C124" s="373">
        <v>302</v>
      </c>
      <c r="D124" s="373"/>
      <c r="E124" s="373">
        <v>303</v>
      </c>
      <c r="F124" s="373"/>
      <c r="G124" s="373">
        <v>304</v>
      </c>
      <c r="H124" s="373"/>
      <c r="I124" s="373">
        <v>305</v>
      </c>
      <c r="J124" s="373"/>
      <c r="K124" s="373">
        <v>306</v>
      </c>
      <c r="L124" s="373"/>
      <c r="M124" s="373" t="s">
        <v>709</v>
      </c>
      <c r="P124" s="354"/>
      <c r="Q124" s="355"/>
      <c r="R124" s="354"/>
      <c r="S124" s="355"/>
      <c r="T124" s="354"/>
      <c r="U124" s="355"/>
      <c r="V124" s="354"/>
      <c r="W124" s="355"/>
      <c r="X124" s="354"/>
      <c r="Y124" s="355"/>
      <c r="Z124" s="354"/>
      <c r="AA124" s="355"/>
      <c r="AB124" s="354"/>
      <c r="AC124" s="355"/>
      <c r="AD124" s="354"/>
      <c r="AE124" s="355"/>
      <c r="AF124" s="354"/>
      <c r="AG124" s="355"/>
      <c r="AH124" s="354"/>
      <c r="AI124" s="355"/>
      <c r="AJ124" s="354"/>
      <c r="AK124" s="355"/>
      <c r="AL124" s="354"/>
      <c r="AM124" s="373"/>
      <c r="AO124" s="373"/>
      <c r="AP124" s="373"/>
      <c r="AR124" s="373"/>
      <c r="AS124" s="373"/>
      <c r="AT124" s="356"/>
    </row>
    <row r="125" spans="2:48" s="386" customFormat="1" ht="15" customHeight="1" x14ac:dyDescent="0.3">
      <c r="B125" s="376"/>
      <c r="C125" s="378" t="s">
        <v>1287</v>
      </c>
      <c r="D125" s="378"/>
      <c r="E125" s="378" t="s">
        <v>1288</v>
      </c>
      <c r="F125" s="378"/>
      <c r="G125" s="378" t="s">
        <v>1289</v>
      </c>
      <c r="H125" s="378"/>
      <c r="I125" s="378" t="s">
        <v>1290</v>
      </c>
      <c r="J125" s="378"/>
      <c r="K125" s="378" t="s">
        <v>1291</v>
      </c>
      <c r="L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87"/>
    </row>
    <row r="126" spans="2:48" ht="15" customHeight="1" x14ac:dyDescent="0.3">
      <c r="B126" s="382"/>
      <c r="J126" s="807" t="s">
        <v>1293</v>
      </c>
      <c r="T126" s="344"/>
      <c r="V126" s="344"/>
      <c r="X126" s="344"/>
      <c r="Z126" s="344"/>
      <c r="AB126" s="344"/>
      <c r="AD126" s="344"/>
      <c r="AF126" s="344"/>
      <c r="AH126" s="344"/>
      <c r="AJ126" s="344"/>
      <c r="AL126" s="344"/>
      <c r="AN126" s="344"/>
      <c r="AP126" s="344"/>
      <c r="AR126" s="344"/>
      <c r="AT126" s="356"/>
    </row>
    <row r="127" spans="2:48" ht="15" customHeight="1" x14ac:dyDescent="0.3">
      <c r="B127" s="388"/>
      <c r="AT127" s="356"/>
    </row>
    <row r="128" spans="2:48" s="397" customFormat="1" ht="20.25" customHeight="1" x14ac:dyDescent="0.3">
      <c r="B128" s="388"/>
      <c r="C128" s="366">
        <v>3</v>
      </c>
      <c r="D128" s="367">
        <f>VLOOKUP(C125,'Location Summary'!$G$2:$H$678,2,FALSE)</f>
        <v>350</v>
      </c>
      <c r="E128" s="366">
        <v>3</v>
      </c>
      <c r="F128" s="367">
        <f>VLOOKUP(E125,'Location Summary'!$G$2:$H$678,2,FALSE)</f>
        <v>383</v>
      </c>
      <c r="G128" s="366">
        <v>3</v>
      </c>
      <c r="H128" s="367">
        <f>VLOOKUP(G125,'Location Summary'!$G$2:$H$678,2,FALSE)</f>
        <v>457.15499999999997</v>
      </c>
      <c r="I128" s="366">
        <v>3</v>
      </c>
      <c r="J128" s="367">
        <f>VLOOKUP(I125,'Location Summary'!$G$2:$H$678,2,FALSE)</f>
        <v>208.53</v>
      </c>
      <c r="K128" s="366">
        <v>3</v>
      </c>
      <c r="L128" s="367"/>
      <c r="M128" s="820"/>
      <c r="P128" s="367"/>
      <c r="Q128" s="804"/>
      <c r="R128" s="367"/>
      <c r="S128" s="416"/>
      <c r="T128" s="367"/>
      <c r="U128" s="416"/>
      <c r="V128" s="367"/>
      <c r="W128" s="416"/>
      <c r="X128" s="367"/>
      <c r="Y128" s="805"/>
      <c r="Z128" s="367"/>
      <c r="AA128" s="805"/>
      <c r="AB128" s="367"/>
      <c r="AC128" s="416"/>
      <c r="AD128" s="367"/>
      <c r="AE128" s="416"/>
      <c r="AF128" s="367"/>
      <c r="AG128" s="416"/>
      <c r="AH128" s="367"/>
      <c r="AI128" s="416"/>
      <c r="AJ128" s="367"/>
      <c r="AK128" s="416"/>
      <c r="AL128" s="367"/>
      <c r="AM128" s="416"/>
      <c r="AN128" s="367"/>
      <c r="AO128" s="416"/>
      <c r="AP128" s="367"/>
      <c r="AQ128" s="806"/>
      <c r="AR128" s="367"/>
      <c r="AS128" s="416"/>
      <c r="AT128" s="368"/>
    </row>
    <row r="129" spans="2:48" s="397" customFormat="1" ht="15" customHeight="1" x14ac:dyDescent="0.3">
      <c r="B129" s="394"/>
      <c r="C129" s="371">
        <v>2</v>
      </c>
      <c r="D129" s="340"/>
      <c r="E129" s="371">
        <v>2</v>
      </c>
      <c r="F129" s="340"/>
      <c r="G129" s="371">
        <v>2</v>
      </c>
      <c r="H129" s="340"/>
      <c r="I129" s="371">
        <v>2</v>
      </c>
      <c r="J129" s="340"/>
      <c r="K129" s="371">
        <v>2</v>
      </c>
      <c r="L129" s="340"/>
      <c r="M129" s="821"/>
      <c r="P129" s="340"/>
      <c r="Q129" s="416"/>
      <c r="R129" s="340"/>
      <c r="S129" s="416"/>
      <c r="T129" s="340"/>
      <c r="U129" s="416"/>
      <c r="V129" s="340"/>
      <c r="W129" s="416"/>
      <c r="X129" s="340"/>
      <c r="Y129" s="416"/>
      <c r="Z129" s="340"/>
      <c r="AA129" s="416"/>
      <c r="AB129" s="340"/>
      <c r="AC129" s="416"/>
      <c r="AD129" s="340"/>
      <c r="AE129" s="416"/>
      <c r="AF129" s="340"/>
      <c r="AG129" s="416"/>
      <c r="AH129" s="340"/>
      <c r="AI129" s="416"/>
      <c r="AJ129" s="340"/>
      <c r="AK129" s="416"/>
      <c r="AL129" s="340"/>
      <c r="AM129" s="416"/>
      <c r="AN129" s="340"/>
      <c r="AO129" s="416"/>
      <c r="AP129" s="340"/>
      <c r="AQ129" s="806"/>
      <c r="AR129" s="340"/>
      <c r="AS129" s="416"/>
      <c r="AT129" s="356"/>
    </row>
    <row r="130" spans="2:48" ht="15" customHeight="1" x14ac:dyDescent="0.3">
      <c r="B130" s="382"/>
      <c r="C130" s="344" t="str">
        <f>VLOOKUP(C125,'Location Summary'!$C$2:$J$678,2,FALSE)</f>
        <v>DA+3</v>
      </c>
      <c r="D130" s="358"/>
      <c r="E130" s="344" t="str">
        <f>VLOOKUP(E125,'Location Summary'!$C$2:$J$678,2,FALSE)</f>
        <v>DA+0</v>
      </c>
      <c r="F130" s="358"/>
      <c r="G130" s="344" t="str">
        <f>VLOOKUP(G125,'Location Summary'!$C$2:$J$678,2,FALSE)</f>
        <v>DA+0</v>
      </c>
      <c r="H130" s="358"/>
      <c r="I130" s="344" t="str">
        <f>VLOOKUP(I125,'Location Summary'!$C$2:$J$678,2,FALSE)</f>
        <v>DB1+9</v>
      </c>
      <c r="J130" s="358"/>
      <c r="K130" s="344" t="str">
        <f>VLOOKUP(K125,'Location Summary'!$C$2:$J$678,2,FALSE)</f>
        <v>DB1+12</v>
      </c>
      <c r="L130" s="358"/>
      <c r="M130" s="344"/>
      <c r="P130" s="358"/>
      <c r="Q130" s="344"/>
      <c r="R130" s="358"/>
      <c r="S130" s="344"/>
      <c r="T130" s="372"/>
      <c r="U130" s="344"/>
      <c r="V130" s="372"/>
      <c r="W130" s="344"/>
      <c r="X130" s="372"/>
      <c r="Y130" s="344"/>
      <c r="Z130" s="372"/>
      <c r="AA130" s="344"/>
      <c r="AB130" s="372"/>
      <c r="AC130" s="344"/>
      <c r="AD130" s="372"/>
      <c r="AE130" s="344"/>
      <c r="AF130" s="372"/>
      <c r="AG130" s="344"/>
      <c r="AH130" s="372"/>
      <c r="AI130" s="344"/>
      <c r="AJ130" s="372"/>
      <c r="AK130" s="344"/>
      <c r="AL130" s="372"/>
      <c r="AM130" s="344"/>
      <c r="AN130" s="372"/>
      <c r="AO130" s="344"/>
      <c r="AP130" s="372"/>
      <c r="AQ130" s="344"/>
      <c r="AS130" s="344"/>
      <c r="AT130" s="356"/>
    </row>
    <row r="131" spans="2:48" ht="16.5" customHeight="1" thickBot="1" x14ac:dyDescent="0.35">
      <c r="B131" s="712"/>
      <c r="C131" s="373"/>
      <c r="D131" s="402"/>
      <c r="E131" s="402"/>
      <c r="F131" s="402"/>
      <c r="G131" s="402"/>
      <c r="H131" s="402"/>
      <c r="I131" s="373"/>
      <c r="J131" s="402"/>
      <c r="K131" s="1066" t="s">
        <v>1478</v>
      </c>
      <c r="L131" s="402"/>
      <c r="M131" s="402"/>
      <c r="N131" s="402"/>
      <c r="O131" s="402"/>
      <c r="P131" s="402"/>
      <c r="Q131" s="402"/>
      <c r="R131" s="402"/>
      <c r="S131" s="402"/>
      <c r="T131" s="402"/>
      <c r="U131" s="402"/>
      <c r="V131" s="402"/>
      <c r="W131" s="402"/>
      <c r="X131" s="402"/>
      <c r="Y131" s="402"/>
      <c r="Z131" s="402"/>
      <c r="AA131" s="402"/>
      <c r="AB131" s="417"/>
      <c r="AC131" s="402"/>
      <c r="AD131" s="418"/>
      <c r="AE131" s="402"/>
      <c r="AF131" s="417"/>
      <c r="AH131" s="402"/>
      <c r="AI131" s="402"/>
      <c r="AJ131" s="402"/>
      <c r="AK131" s="402"/>
      <c r="AL131" s="419"/>
      <c r="AM131" s="402"/>
      <c r="AN131" s="419"/>
      <c r="AO131" s="402"/>
      <c r="AP131" s="419"/>
      <c r="AQ131" s="402"/>
      <c r="AR131" s="419"/>
      <c r="AS131" s="417"/>
      <c r="AT131" s="404"/>
      <c r="AV131" s="381"/>
    </row>
    <row r="132" spans="2:48" ht="16.5" customHeight="1" x14ac:dyDescent="0.35">
      <c r="C132" s="1276" t="s">
        <v>977</v>
      </c>
      <c r="D132" s="1276"/>
      <c r="E132" s="1276"/>
      <c r="F132" s="1276"/>
      <c r="G132" s="1276"/>
      <c r="H132" s="1276"/>
      <c r="I132" s="1276"/>
      <c r="J132" s="1276"/>
      <c r="K132" s="1276"/>
      <c r="L132" s="1276"/>
      <c r="M132" s="1276"/>
      <c r="N132" s="422"/>
      <c r="O132" s="422"/>
      <c r="P132" s="422"/>
      <c r="Q132" s="422"/>
      <c r="R132" s="422"/>
      <c r="S132" s="422"/>
      <c r="T132" s="422"/>
      <c r="U132" s="422"/>
      <c r="V132" s="422"/>
      <c r="W132" s="420"/>
      <c r="X132" s="420"/>
      <c r="Y132" s="421"/>
      <c r="Z132" s="421"/>
      <c r="AA132" s="421"/>
      <c r="AB132" s="421"/>
      <c r="AC132" s="421"/>
      <c r="AD132" s="421"/>
      <c r="AE132" s="421"/>
      <c r="AF132" s="421"/>
      <c r="AG132" s="421"/>
      <c r="AH132" s="423"/>
    </row>
    <row r="133" spans="2:48" x14ac:dyDescent="0.3">
      <c r="C133" s="1277" t="s">
        <v>978</v>
      </c>
      <c r="D133" s="1278"/>
      <c r="E133" s="1281" t="s">
        <v>979</v>
      </c>
      <c r="F133" s="1282"/>
      <c r="G133" s="1218" t="s">
        <v>980</v>
      </c>
      <c r="H133" s="1219"/>
      <c r="I133" s="1220"/>
      <c r="J133" s="1218" t="s">
        <v>305</v>
      </c>
      <c r="K133" s="1219"/>
      <c r="L133" s="1219"/>
      <c r="M133" s="1220"/>
      <c r="O133" s="694"/>
    </row>
    <row r="134" spans="2:48" ht="15.75" customHeight="1" x14ac:dyDescent="0.45">
      <c r="C134" s="1279"/>
      <c r="D134" s="1280"/>
      <c r="E134" s="1283"/>
      <c r="F134" s="1284"/>
      <c r="G134" s="1213" t="s">
        <v>981</v>
      </c>
      <c r="H134" s="1214"/>
      <c r="I134" s="424" t="s">
        <v>997</v>
      </c>
      <c r="J134" s="1213" t="s">
        <v>981</v>
      </c>
      <c r="K134" s="1214"/>
      <c r="L134" s="1213" t="s">
        <v>0</v>
      </c>
      <c r="M134" s="1214"/>
      <c r="P134" s="1297" t="s">
        <v>1316</v>
      </c>
      <c r="Q134" s="1297"/>
      <c r="R134" s="1297"/>
      <c r="S134" s="1297"/>
      <c r="T134" s="1297"/>
      <c r="U134" s="1297"/>
      <c r="V134" s="1297"/>
      <c r="W134" s="1297"/>
      <c r="X134" s="1297"/>
      <c r="Y134" s="1297"/>
      <c r="Z134" s="1297"/>
      <c r="AA134" s="1297"/>
      <c r="AB134" s="1297"/>
      <c r="AC134" s="1297"/>
      <c r="AD134" s="1297"/>
      <c r="AE134" s="1297"/>
    </row>
    <row r="135" spans="2:48" x14ac:dyDescent="0.3">
      <c r="C135" s="1292" t="s">
        <v>4</v>
      </c>
      <c r="D135" s="1293"/>
      <c r="E135" s="1287">
        <f>+COUNTIF('Location Summary'!$D$4:$D$616,'Visual Chart'!C135)</f>
        <v>12</v>
      </c>
      <c r="F135" s="1288"/>
      <c r="G135" s="1233">
        <f>+COUNTIFS('Location Summary'!$D$4:$D$616,'Visual Chart'!C135,'Location Summary'!$K$4:$K$616,"Completed")</f>
        <v>12</v>
      </c>
      <c r="H135" s="1234"/>
      <c r="I135" s="996">
        <f>E135-G135</f>
        <v>0</v>
      </c>
      <c r="J135" s="1235">
        <f>+COUNTIFS('Location Summary'!$D$4:$D$616,'Visual Chart'!C135,'Location Summary'!$M$4:$M$616,"Completed")</f>
        <v>3</v>
      </c>
      <c r="K135" s="1234"/>
      <c r="L135" s="1235">
        <f>G135-J135</f>
        <v>9</v>
      </c>
      <c r="M135" s="1234"/>
    </row>
    <row r="136" spans="2:48" ht="15.5" x14ac:dyDescent="0.35">
      <c r="C136" s="1238" t="s">
        <v>159</v>
      </c>
      <c r="D136" s="1239"/>
      <c r="E136" s="1236">
        <f>+COUNTIF('Location Summary'!$D$4:$D$616,'Visual Chart'!C136)</f>
        <v>12</v>
      </c>
      <c r="F136" s="1237"/>
      <c r="G136" s="1285">
        <f>+COUNTIFS('Location Summary'!$D$4:$D$616,'Visual Chart'!C136,'Location Summary'!$K$4:$K$616,"Completed")</f>
        <v>12</v>
      </c>
      <c r="H136" s="1286"/>
      <c r="I136" s="425">
        <f t="shared" ref="I136:I164" si="8">E136-G136</f>
        <v>0</v>
      </c>
      <c r="J136" s="1230">
        <f>+COUNTIFS('Location Summary'!$D$4:$D$616,'Visual Chart'!C136,'Location Summary'!$M$4:$M$616,"Completed")</f>
        <v>2</v>
      </c>
      <c r="K136" s="1231"/>
      <c r="L136" s="1230">
        <f t="shared" ref="L136:L164" si="9">G136-J136</f>
        <v>10</v>
      </c>
      <c r="M136" s="1231"/>
      <c r="P136" s="1294" t="s">
        <v>1282</v>
      </c>
      <c r="Q136" s="1295"/>
      <c r="R136" s="1295"/>
      <c r="S136" s="1295"/>
      <c r="T136" s="1295"/>
      <c r="U136" s="1295"/>
      <c r="V136" s="1296"/>
      <c r="W136" s="801"/>
      <c r="X136" s="1298" t="s">
        <v>1283</v>
      </c>
      <c r="Y136" s="1298"/>
      <c r="Z136" s="1298"/>
      <c r="AA136" s="1298"/>
      <c r="AB136" s="1298"/>
      <c r="AC136" s="1298"/>
      <c r="AD136" s="1298"/>
      <c r="AE136" s="1298"/>
    </row>
    <row r="137" spans="2:48" ht="14.25" customHeight="1" x14ac:dyDescent="0.35">
      <c r="C137" s="1238" t="s">
        <v>3</v>
      </c>
      <c r="D137" s="1239"/>
      <c r="E137" s="1236">
        <f>+COUNTIF('Location Summary'!$D$4:$D$616,'Visual Chart'!C137)</f>
        <v>33</v>
      </c>
      <c r="F137" s="1237"/>
      <c r="G137" s="1232">
        <f>+COUNTIFS('Location Summary'!$D$4:$D$616,'Visual Chart'!C137,'Location Summary'!$K$4:$K$616,"Completed")</f>
        <v>33</v>
      </c>
      <c r="H137" s="1231"/>
      <c r="I137" s="425">
        <f t="shared" si="8"/>
        <v>0</v>
      </c>
      <c r="J137" s="1230">
        <f>+COUNTIFS('Location Summary'!$D$4:$D$616,'Visual Chart'!C137,'Location Summary'!$M$4:$M$616,"Completed")</f>
        <v>11</v>
      </c>
      <c r="K137" s="1231"/>
      <c r="L137" s="1230">
        <f t="shared" si="9"/>
        <v>22</v>
      </c>
      <c r="M137" s="1231"/>
      <c r="P137" s="1229" t="s">
        <v>1280</v>
      </c>
      <c r="Q137" s="1225"/>
      <c r="R137" s="1225"/>
      <c r="S137" s="1225"/>
      <c r="T137" s="1225"/>
      <c r="U137" s="1225">
        <v>15</v>
      </c>
      <c r="V137" s="1226"/>
      <c r="W137" s="801"/>
      <c r="X137" s="1224" t="s">
        <v>1280</v>
      </c>
      <c r="Y137" s="1224"/>
      <c r="Z137" s="1224"/>
      <c r="AA137" s="1224"/>
      <c r="AB137" s="1224"/>
      <c r="AC137" s="1224"/>
      <c r="AD137" s="1224">
        <v>15</v>
      </c>
      <c r="AE137" s="1224"/>
    </row>
    <row r="138" spans="2:48" ht="14.25" customHeight="1" x14ac:dyDescent="0.35">
      <c r="C138" s="1238" t="s">
        <v>178</v>
      </c>
      <c r="D138" s="1239"/>
      <c r="E138" s="1236">
        <f>+COUNTIF('Location Summary'!$D$4:$D$616,'Visual Chart'!C138)</f>
        <v>24</v>
      </c>
      <c r="F138" s="1237"/>
      <c r="G138" s="1232">
        <f>+COUNTIFS('Location Summary'!$D$4:$D$616,'Visual Chart'!C138,'Location Summary'!$K$4:$K$616,"Completed")</f>
        <v>24</v>
      </c>
      <c r="H138" s="1231"/>
      <c r="I138" s="425">
        <f t="shared" si="8"/>
        <v>0</v>
      </c>
      <c r="J138" s="1230">
        <f>+COUNTIFS('Location Summary'!$D$4:$D$616,'Visual Chart'!C138,'Location Summary'!$M$4:$M$616,"Completed")</f>
        <v>15</v>
      </c>
      <c r="K138" s="1231"/>
      <c r="L138" s="1230">
        <f t="shared" si="9"/>
        <v>9</v>
      </c>
      <c r="M138" s="1231"/>
      <c r="P138" s="1229" t="s">
        <v>409</v>
      </c>
      <c r="Q138" s="1225"/>
      <c r="R138" s="1225"/>
      <c r="S138" s="1225"/>
      <c r="T138" s="1225"/>
      <c r="U138" s="1225">
        <v>1</v>
      </c>
      <c r="V138" s="1226"/>
      <c r="W138" s="801"/>
      <c r="X138" s="1224" t="s">
        <v>409</v>
      </c>
      <c r="Y138" s="1224"/>
      <c r="Z138" s="1224"/>
      <c r="AA138" s="1224"/>
      <c r="AB138" s="1224"/>
      <c r="AC138" s="1224"/>
      <c r="AD138" s="1224">
        <v>1</v>
      </c>
      <c r="AE138" s="1224"/>
    </row>
    <row r="139" spans="2:48" ht="14.25" customHeight="1" x14ac:dyDescent="0.35">
      <c r="C139" s="1238" t="s">
        <v>2</v>
      </c>
      <c r="D139" s="1239"/>
      <c r="E139" s="1236">
        <f>+COUNTIF('Location Summary'!$D$4:$D$616,'Visual Chart'!C139)</f>
        <v>70</v>
      </c>
      <c r="F139" s="1237"/>
      <c r="G139" s="1232">
        <f>+COUNTIFS('Location Summary'!$D$4:$D$616,'Visual Chart'!C139,'Location Summary'!$K$4:$K$616,"Completed")</f>
        <v>70</v>
      </c>
      <c r="H139" s="1231"/>
      <c r="I139" s="425">
        <f t="shared" si="8"/>
        <v>0</v>
      </c>
      <c r="J139" s="1230">
        <f>+COUNTIFS('Location Summary'!$D$4:$D$616,'Visual Chart'!C139,'Location Summary'!$M$4:$M$616,"Completed")</f>
        <v>40</v>
      </c>
      <c r="K139" s="1231"/>
      <c r="L139" s="1230">
        <f t="shared" si="9"/>
        <v>30</v>
      </c>
      <c r="M139" s="1231"/>
      <c r="P139" s="1229" t="s">
        <v>408</v>
      </c>
      <c r="Q139" s="1225"/>
      <c r="R139" s="1225"/>
      <c r="S139" s="1225"/>
      <c r="T139" s="1225"/>
      <c r="U139" s="1225">
        <v>1</v>
      </c>
      <c r="V139" s="1226"/>
      <c r="W139" s="801"/>
      <c r="X139" s="1224" t="s">
        <v>408</v>
      </c>
      <c r="Y139" s="1224"/>
      <c r="Z139" s="1224"/>
      <c r="AA139" s="1224"/>
      <c r="AB139" s="1224"/>
      <c r="AC139" s="1224"/>
      <c r="AD139" s="1224">
        <v>1</v>
      </c>
      <c r="AE139" s="1224"/>
    </row>
    <row r="140" spans="2:48" ht="14.25" customHeight="1" x14ac:dyDescent="0.35">
      <c r="C140" s="1238" t="s">
        <v>1013</v>
      </c>
      <c r="D140" s="1239"/>
      <c r="E140" s="1236">
        <f>+COUNTIF('Location Summary'!$D$4:$D$616,'Visual Chart'!C140)</f>
        <v>1</v>
      </c>
      <c r="F140" s="1237"/>
      <c r="G140" s="1232">
        <f>+COUNTIFS('Location Summary'!$D$4:$D$616,'Visual Chart'!C140,'Location Summary'!$K$4:$K$616,"Completed")</f>
        <v>1</v>
      </c>
      <c r="H140" s="1231"/>
      <c r="I140" s="425">
        <f t="shared" si="8"/>
        <v>0</v>
      </c>
      <c r="J140" s="1230">
        <f>+COUNTIFS('Location Summary'!$D$4:$D$616,'Visual Chart'!C140,'Location Summary'!$M$4:$M$616,"Completed")</f>
        <v>0</v>
      </c>
      <c r="K140" s="1231"/>
      <c r="L140" s="1230">
        <f t="shared" si="9"/>
        <v>1</v>
      </c>
      <c r="M140" s="1231"/>
      <c r="P140" s="1229" t="s">
        <v>1281</v>
      </c>
      <c r="Q140" s="1225"/>
      <c r="R140" s="1225"/>
      <c r="S140" s="1225"/>
      <c r="T140" s="1225"/>
      <c r="U140" s="1225">
        <v>0</v>
      </c>
      <c r="V140" s="1226"/>
      <c r="W140" s="801"/>
      <c r="X140" s="1224" t="s">
        <v>1281</v>
      </c>
      <c r="Y140" s="1224"/>
      <c r="Z140" s="1224"/>
      <c r="AA140" s="1224"/>
      <c r="AB140" s="1224"/>
      <c r="AC140" s="1224"/>
      <c r="AD140" s="1224">
        <v>0</v>
      </c>
      <c r="AE140" s="1224"/>
    </row>
    <row r="141" spans="2:48" ht="14.25" customHeight="1" x14ac:dyDescent="0.35">
      <c r="C141" s="1238" t="s">
        <v>80</v>
      </c>
      <c r="D141" s="1239"/>
      <c r="E141" s="1236">
        <f>+COUNTIF('Location Summary'!$D$4:$D$616,'Visual Chart'!C141)</f>
        <v>47</v>
      </c>
      <c r="F141" s="1237"/>
      <c r="G141" s="1232">
        <f>+COUNTIFS('Location Summary'!$D$4:$D$616,'Visual Chart'!C141,'Location Summary'!$K$4:$K$616,"Completed")</f>
        <v>47</v>
      </c>
      <c r="H141" s="1231"/>
      <c r="I141" s="425">
        <f t="shared" si="8"/>
        <v>0</v>
      </c>
      <c r="J141" s="1230">
        <f>+COUNTIFS('Location Summary'!$D$4:$D$616,'Visual Chart'!C141,'Location Summary'!$M$4:$M$616,"Completed")</f>
        <v>23</v>
      </c>
      <c r="K141" s="1231"/>
      <c r="L141" s="1230">
        <f t="shared" si="9"/>
        <v>24</v>
      </c>
      <c r="M141" s="1231"/>
      <c r="P141" s="1229" t="s">
        <v>517</v>
      </c>
      <c r="Q141" s="1225"/>
      <c r="R141" s="1225"/>
      <c r="S141" s="1225"/>
      <c r="T141" s="1225"/>
      <c r="U141" s="1225">
        <v>0</v>
      </c>
      <c r="V141" s="1226"/>
      <c r="W141" s="801"/>
      <c r="X141" s="1224" t="s">
        <v>517</v>
      </c>
      <c r="Y141" s="1224"/>
      <c r="Z141" s="1224"/>
      <c r="AA141" s="1224"/>
      <c r="AB141" s="1224"/>
      <c r="AC141" s="1224"/>
      <c r="AD141" s="1224">
        <v>0</v>
      </c>
      <c r="AE141" s="1224"/>
    </row>
    <row r="142" spans="2:48" ht="14.25" customHeight="1" x14ac:dyDescent="0.35">
      <c r="C142" s="1238" t="s">
        <v>50</v>
      </c>
      <c r="D142" s="1239"/>
      <c r="E142" s="1236">
        <f>+COUNTIF('Location Summary'!$D$4:$D$616,'Visual Chart'!C142)</f>
        <v>47</v>
      </c>
      <c r="F142" s="1237"/>
      <c r="G142" s="1232">
        <f>+COUNTIFS('Location Summary'!$D$4:$D$616,'Visual Chart'!C142,'Location Summary'!$K$4:$K$616,"Completed")</f>
        <v>47</v>
      </c>
      <c r="H142" s="1231"/>
      <c r="I142" s="425">
        <f t="shared" si="8"/>
        <v>0</v>
      </c>
      <c r="J142" s="1230">
        <f>+COUNTIFS('Location Summary'!$D$4:$D$616,'Visual Chart'!C142,'Location Summary'!$M$4:$M$616,"Completed")</f>
        <v>28</v>
      </c>
      <c r="K142" s="1231"/>
      <c r="L142" s="1230">
        <f t="shared" si="9"/>
        <v>19</v>
      </c>
      <c r="M142" s="1231"/>
      <c r="P142" s="1229" t="s">
        <v>518</v>
      </c>
      <c r="Q142" s="1225"/>
      <c r="R142" s="1225"/>
      <c r="S142" s="1225"/>
      <c r="T142" s="1225"/>
      <c r="U142" s="1225">
        <v>1</v>
      </c>
      <c r="V142" s="1226"/>
      <c r="W142" s="801"/>
      <c r="X142" s="1224" t="s">
        <v>518</v>
      </c>
      <c r="Y142" s="1224"/>
      <c r="Z142" s="1224"/>
      <c r="AA142" s="1224"/>
      <c r="AB142" s="1224"/>
      <c r="AC142" s="1224"/>
      <c r="AD142" s="1224">
        <v>2</v>
      </c>
      <c r="AE142" s="1224"/>
    </row>
    <row r="143" spans="2:48" ht="14.25" customHeight="1" x14ac:dyDescent="0.35">
      <c r="C143" s="1238" t="s">
        <v>205</v>
      </c>
      <c r="D143" s="1239"/>
      <c r="E143" s="1236">
        <f>+COUNTIF('Location Summary'!$D$4:$D$616,'Visual Chart'!C143)</f>
        <v>7</v>
      </c>
      <c r="F143" s="1237"/>
      <c r="G143" s="1232">
        <f>+COUNTIFS('Location Summary'!$D$4:$D$616,'Visual Chart'!C143,'Location Summary'!$K$4:$K$616,"Completed")</f>
        <v>7</v>
      </c>
      <c r="H143" s="1231"/>
      <c r="I143" s="425">
        <f t="shared" si="8"/>
        <v>0</v>
      </c>
      <c r="J143" s="1230">
        <f>+COUNTIFS('Location Summary'!$D$4:$D$616,'Visual Chart'!C143,'Location Summary'!$M$4:$M$616,"Completed")</f>
        <v>3</v>
      </c>
      <c r="K143" s="1231"/>
      <c r="L143" s="1230">
        <f t="shared" si="9"/>
        <v>4</v>
      </c>
      <c r="M143" s="1231"/>
      <c r="P143" s="1229" t="s">
        <v>407</v>
      </c>
      <c r="Q143" s="1225"/>
      <c r="R143" s="1225"/>
      <c r="S143" s="1225"/>
      <c r="T143" s="1225"/>
      <c r="U143" s="1225">
        <v>1</v>
      </c>
      <c r="V143" s="1226"/>
      <c r="W143" s="801"/>
      <c r="X143" s="1224" t="s">
        <v>407</v>
      </c>
      <c r="Y143" s="1224"/>
      <c r="Z143" s="1224"/>
      <c r="AA143" s="1224"/>
      <c r="AB143" s="1224"/>
      <c r="AC143" s="1224"/>
      <c r="AD143" s="1224">
        <v>1</v>
      </c>
      <c r="AE143" s="1224"/>
    </row>
    <row r="144" spans="2:48" ht="17.25" customHeight="1" x14ac:dyDescent="0.45">
      <c r="C144" s="1238" t="s">
        <v>234</v>
      </c>
      <c r="D144" s="1239"/>
      <c r="E144" s="1236">
        <f>+COUNTIF('Location Summary'!$D$4:$D$616,'Visual Chart'!C144)</f>
        <v>2</v>
      </c>
      <c r="F144" s="1237"/>
      <c r="G144" s="1232">
        <f>+COUNTIFS('Location Summary'!$D$4:$D$616,'Visual Chart'!C144,'Location Summary'!$K$4:$K$616,"Completed")</f>
        <v>2</v>
      </c>
      <c r="H144" s="1231"/>
      <c r="I144" s="425">
        <f t="shared" si="8"/>
        <v>0</v>
      </c>
      <c r="J144" s="1230">
        <f>+COUNTIFS('Location Summary'!$D$4:$D$616,'Visual Chart'!C144,'Location Summary'!$M$4:$M$616,"Completed")</f>
        <v>1</v>
      </c>
      <c r="K144" s="1231"/>
      <c r="L144" s="1230">
        <f t="shared" si="9"/>
        <v>1</v>
      </c>
      <c r="M144" s="1231"/>
      <c r="P144" s="1299" t="s">
        <v>83</v>
      </c>
      <c r="Q144" s="1300"/>
      <c r="R144" s="1300"/>
      <c r="S144" s="1300"/>
      <c r="T144" s="1300"/>
      <c r="U144" s="1300">
        <f>SUM(U137:V143)</f>
        <v>19</v>
      </c>
      <c r="V144" s="1301"/>
      <c r="W144" s="802"/>
      <c r="X144" s="1215" t="s">
        <v>83</v>
      </c>
      <c r="Y144" s="1215"/>
      <c r="Z144" s="1215"/>
      <c r="AA144" s="1215"/>
      <c r="AB144" s="1215"/>
      <c r="AC144" s="1215"/>
      <c r="AD144" s="1215">
        <f>SUM(AD137:AE143)</f>
        <v>20</v>
      </c>
      <c r="AE144" s="1215"/>
    </row>
    <row r="145" spans="3:28" x14ac:dyDescent="0.3">
      <c r="C145" s="1238" t="s">
        <v>235</v>
      </c>
      <c r="D145" s="1239"/>
      <c r="E145" s="1236">
        <f>+COUNTIF('Location Summary'!$D$4:$D$616,'Visual Chart'!C145)</f>
        <v>6</v>
      </c>
      <c r="F145" s="1237"/>
      <c r="G145" s="1232">
        <f>+COUNTIFS('Location Summary'!$D$4:$D$616,'Visual Chart'!C145,'Location Summary'!$K$4:$K$616,"Completed")</f>
        <v>6</v>
      </c>
      <c r="H145" s="1231"/>
      <c r="I145" s="425">
        <f t="shared" si="8"/>
        <v>0</v>
      </c>
      <c r="J145" s="1230">
        <f>+COUNTIFS('Location Summary'!$D$4:$D$616,'Visual Chart'!C145,'Location Summary'!$M$4:$M$616,"Completed")</f>
        <v>3</v>
      </c>
      <c r="K145" s="1231"/>
      <c r="L145" s="1230">
        <f t="shared" si="9"/>
        <v>3</v>
      </c>
      <c r="M145" s="1231"/>
    </row>
    <row r="146" spans="3:28" ht="15.5" x14ac:dyDescent="0.35">
      <c r="C146" s="1238" t="s">
        <v>219</v>
      </c>
      <c r="D146" s="1239"/>
      <c r="E146" s="1236">
        <f>+COUNTIF('Location Summary'!$D$4:$D$616,'Visual Chart'!C146)</f>
        <v>12</v>
      </c>
      <c r="F146" s="1237"/>
      <c r="G146" s="1232">
        <f>+COUNTIFS('Location Summary'!$D$4:$D$616,'Visual Chart'!C146,'Location Summary'!$K$4:$K$616,"Completed")</f>
        <v>12</v>
      </c>
      <c r="H146" s="1231"/>
      <c r="I146" s="425">
        <f t="shared" si="8"/>
        <v>0</v>
      </c>
      <c r="J146" s="1230">
        <f>+COUNTIFS('Location Summary'!$D$4:$D$616,'Visual Chart'!C146,'Location Summary'!$M$4:$M$616,"Completed")</f>
        <v>3</v>
      </c>
      <c r="K146" s="1231"/>
      <c r="L146" s="1230">
        <f>G146-J146</f>
        <v>9</v>
      </c>
      <c r="M146" s="1231"/>
      <c r="Q146" s="816" t="s">
        <v>1317</v>
      </c>
      <c r="R146" s="801"/>
      <c r="S146" s="801"/>
      <c r="T146" s="801"/>
      <c r="U146" s="801"/>
      <c r="V146" s="801"/>
      <c r="W146" s="801"/>
      <c r="X146" s="801"/>
    </row>
    <row r="147" spans="3:28" x14ac:dyDescent="0.3">
      <c r="C147" s="1238" t="s">
        <v>421</v>
      </c>
      <c r="D147" s="1239"/>
      <c r="E147" s="1236">
        <f>+COUNTIF('Location Summary'!$D$4:$D$616,'Visual Chart'!C147)</f>
        <v>4</v>
      </c>
      <c r="F147" s="1237"/>
      <c r="G147" s="1232">
        <f>+COUNTIFS('Location Summary'!$D$4:$D$616,'Visual Chart'!C147,'Location Summary'!$K$4:$K$616,"Completed")</f>
        <v>4</v>
      </c>
      <c r="H147" s="1231"/>
      <c r="I147" s="425">
        <f t="shared" si="8"/>
        <v>0</v>
      </c>
      <c r="J147" s="1230">
        <f>+COUNTIFS('Location Summary'!$D$4:$D$616,'Visual Chart'!C147,'Location Summary'!$M$4:$M$616,"Completed")</f>
        <v>1</v>
      </c>
      <c r="K147" s="1231"/>
      <c r="L147" s="1230">
        <f t="shared" si="9"/>
        <v>3</v>
      </c>
      <c r="M147" s="1231"/>
      <c r="R147" s="817"/>
      <c r="S147" s="817"/>
      <c r="T147" s="817"/>
      <c r="U147" s="817"/>
      <c r="V147" s="817"/>
    </row>
    <row r="148" spans="3:28" x14ac:dyDescent="0.3">
      <c r="C148" s="1238" t="s">
        <v>192</v>
      </c>
      <c r="D148" s="1239"/>
      <c r="E148" s="1236">
        <f>+COUNTIF('Location Summary'!$D$4:$D$616,'Visual Chart'!C148)</f>
        <v>5</v>
      </c>
      <c r="F148" s="1237"/>
      <c r="G148" s="1232">
        <f>+COUNTIFS('Location Summary'!$D$4:$D$616,'Visual Chart'!C148,'Location Summary'!$K$4:$K$616,"Completed")</f>
        <v>5</v>
      </c>
      <c r="H148" s="1231"/>
      <c r="I148" s="425">
        <f t="shared" si="8"/>
        <v>0</v>
      </c>
      <c r="J148" s="1230">
        <f>+COUNTIFS('Location Summary'!$D$4:$D$616,'Visual Chart'!C148,'Location Summary'!$M$4:$M$616,"Completed")</f>
        <v>4</v>
      </c>
      <c r="K148" s="1231"/>
      <c r="L148" s="1230">
        <f t="shared" si="9"/>
        <v>1</v>
      </c>
      <c r="M148" s="1231"/>
      <c r="Q148" s="354"/>
      <c r="R148" s="354">
        <v>1</v>
      </c>
      <c r="S148" s="818" t="s">
        <v>549</v>
      </c>
      <c r="T148" s="354" t="s">
        <v>80</v>
      </c>
      <c r="V148" s="817" t="s">
        <v>1318</v>
      </c>
      <c r="W148" s="817"/>
      <c r="X148" s="817"/>
      <c r="Y148" s="817"/>
      <c r="Z148" s="817"/>
      <c r="AA148" s="817"/>
      <c r="AB148" s="817"/>
    </row>
    <row r="149" spans="3:28" x14ac:dyDescent="0.3">
      <c r="C149" s="1238" t="s">
        <v>236</v>
      </c>
      <c r="D149" s="1239"/>
      <c r="E149" s="1236">
        <f>+COUNTIF('Location Summary'!$D$4:$D$616,'Visual Chart'!C149)</f>
        <v>2</v>
      </c>
      <c r="F149" s="1237"/>
      <c r="G149" s="1232">
        <f>+COUNTIFS('Location Summary'!$D$4:$D$616,'Visual Chart'!C149,'Location Summary'!$K$4:$K$616,"Completed")</f>
        <v>2</v>
      </c>
      <c r="H149" s="1231"/>
      <c r="I149" s="425">
        <f t="shared" si="8"/>
        <v>0</v>
      </c>
      <c r="J149" s="1230">
        <f>+COUNTIFS('Location Summary'!$D$4:$D$616,'Visual Chart'!C149,'Location Summary'!$M$4:$M$616,"Completed")</f>
        <v>0</v>
      </c>
      <c r="K149" s="1231"/>
      <c r="L149" s="1230">
        <f t="shared" si="9"/>
        <v>2</v>
      </c>
      <c r="M149" s="1231"/>
      <c r="Q149" s="354"/>
      <c r="R149" s="354">
        <v>2</v>
      </c>
      <c r="S149" s="819" t="s">
        <v>551</v>
      </c>
      <c r="T149" s="354" t="s">
        <v>2</v>
      </c>
      <c r="V149" s="817" t="s">
        <v>1318</v>
      </c>
    </row>
    <row r="150" spans="3:28" x14ac:dyDescent="0.3">
      <c r="C150" s="1238" t="s">
        <v>237</v>
      </c>
      <c r="D150" s="1239"/>
      <c r="E150" s="1236">
        <f>+COUNTIF('Location Summary'!$D$4:$D$616,'Visual Chart'!C150)</f>
        <v>1</v>
      </c>
      <c r="F150" s="1237"/>
      <c r="G150" s="1232">
        <f>+COUNTIFS('Location Summary'!$D$4:$D$616,'Visual Chart'!C150,'Location Summary'!$K$4:$K$616,"Completed")</f>
        <v>1</v>
      </c>
      <c r="H150" s="1231"/>
      <c r="I150" s="425">
        <f t="shared" si="8"/>
        <v>0</v>
      </c>
      <c r="J150" s="1230">
        <f>+COUNTIFS('Location Summary'!$D$4:$D$616,'Visual Chart'!C150,'Location Summary'!$M$4:$M$616,"Completed")</f>
        <v>0</v>
      </c>
      <c r="K150" s="1231"/>
      <c r="L150" s="1230">
        <f t="shared" si="9"/>
        <v>1</v>
      </c>
      <c r="M150" s="1231"/>
      <c r="Q150" s="354"/>
      <c r="R150" s="354">
        <v>3</v>
      </c>
      <c r="S150" s="819" t="s">
        <v>552</v>
      </c>
      <c r="T150" s="354" t="s">
        <v>2</v>
      </c>
      <c r="V150" s="817" t="s">
        <v>1318</v>
      </c>
    </row>
    <row r="151" spans="3:28" x14ac:dyDescent="0.3">
      <c r="C151" s="1238" t="s">
        <v>223</v>
      </c>
      <c r="D151" s="1239"/>
      <c r="E151" s="1236">
        <f>+COUNTIF('Location Summary'!$D$4:$D$616,'Visual Chart'!C151)</f>
        <v>2</v>
      </c>
      <c r="F151" s="1237"/>
      <c r="G151" s="1232">
        <f>+COUNTIFS('Location Summary'!$D$4:$D$616,'Visual Chart'!C151,'Location Summary'!$K$4:$K$616,"Completed")</f>
        <v>2</v>
      </c>
      <c r="H151" s="1231"/>
      <c r="I151" s="425">
        <f t="shared" si="8"/>
        <v>0</v>
      </c>
      <c r="J151" s="1230">
        <f>+COUNTIFS('Location Summary'!$D$4:$D$616,'Visual Chart'!C151,'Location Summary'!$M$4:$M$616,"Completed")</f>
        <v>0</v>
      </c>
      <c r="K151" s="1231"/>
      <c r="L151" s="1230">
        <f t="shared" si="9"/>
        <v>2</v>
      </c>
      <c r="M151" s="1231"/>
      <c r="Q151" s="354"/>
      <c r="R151" s="354">
        <v>4</v>
      </c>
      <c r="S151" s="819" t="s">
        <v>553</v>
      </c>
      <c r="T151" s="354" t="s">
        <v>3</v>
      </c>
      <c r="V151" s="817" t="s">
        <v>1318</v>
      </c>
    </row>
    <row r="152" spans="3:28" x14ac:dyDescent="0.3">
      <c r="C152" s="1238" t="s">
        <v>193</v>
      </c>
      <c r="D152" s="1239"/>
      <c r="E152" s="1236">
        <f>+COUNTIF('Location Summary'!$D$4:$D$616,'Visual Chart'!C152)</f>
        <v>1</v>
      </c>
      <c r="F152" s="1237"/>
      <c r="G152" s="1232">
        <f>+COUNTIFS('Location Summary'!$D$4:$D$616,'Visual Chart'!C152,'Location Summary'!$K$4:$K$616,"Completed")</f>
        <v>1</v>
      </c>
      <c r="H152" s="1231"/>
      <c r="I152" s="425">
        <f t="shared" si="8"/>
        <v>0</v>
      </c>
      <c r="J152" s="1230">
        <f>+COUNTIFS('Location Summary'!$D$4:$D$616,'Visual Chart'!C152,'Location Summary'!$M$4:$M$616,"Completed")</f>
        <v>0</v>
      </c>
      <c r="K152" s="1231"/>
      <c r="L152" s="1230">
        <f t="shared" si="9"/>
        <v>1</v>
      </c>
      <c r="M152" s="1231"/>
      <c r="Q152" s="354"/>
      <c r="R152" s="354">
        <v>5</v>
      </c>
      <c r="S152" s="819" t="s">
        <v>554</v>
      </c>
      <c r="T152" s="354" t="s">
        <v>3</v>
      </c>
      <c r="V152" s="817" t="s">
        <v>1318</v>
      </c>
    </row>
    <row r="153" spans="3:28" x14ac:dyDescent="0.3">
      <c r="C153" s="1238" t="s">
        <v>225</v>
      </c>
      <c r="D153" s="1239"/>
      <c r="E153" s="1236">
        <f>+COUNTIF('Location Summary'!$D$4:$D$616,'Visual Chart'!C153)</f>
        <v>1</v>
      </c>
      <c r="F153" s="1237"/>
      <c r="G153" s="1232">
        <f>+COUNTIFS('Location Summary'!$D$4:$D$616,'Visual Chart'!C153,'Location Summary'!$K$4:$K$616,"Completed")</f>
        <v>1</v>
      </c>
      <c r="H153" s="1231"/>
      <c r="I153" s="425">
        <f t="shared" si="8"/>
        <v>0</v>
      </c>
      <c r="J153" s="1230">
        <f>+COUNTIFS('Location Summary'!$D$4:$D$616,'Visual Chart'!C153,'Location Summary'!$M$4:$M$616,"Completed")</f>
        <v>0</v>
      </c>
      <c r="K153" s="1231"/>
      <c r="L153" s="1230">
        <f t="shared" si="9"/>
        <v>1</v>
      </c>
      <c r="M153" s="1231"/>
      <c r="Q153" s="354"/>
      <c r="R153" s="354">
        <v>6</v>
      </c>
      <c r="S153" s="819" t="s">
        <v>555</v>
      </c>
      <c r="T153" s="354" t="s">
        <v>50</v>
      </c>
      <c r="V153" s="817" t="s">
        <v>1318</v>
      </c>
    </row>
    <row r="154" spans="3:28" x14ac:dyDescent="0.3">
      <c r="C154" s="1238" t="s">
        <v>181</v>
      </c>
      <c r="D154" s="1239"/>
      <c r="E154" s="1236">
        <f>+COUNTIF('Location Summary'!$D$4:$D$616,'Visual Chart'!C154)</f>
        <v>2</v>
      </c>
      <c r="F154" s="1237"/>
      <c r="G154" s="1232">
        <f>+COUNTIFS('Location Summary'!$D$4:$D$616,'Visual Chart'!C154,'Location Summary'!$K$4:$K$616,"Completed")</f>
        <v>2</v>
      </c>
      <c r="H154" s="1231"/>
      <c r="I154" s="425">
        <f t="shared" si="8"/>
        <v>0</v>
      </c>
      <c r="J154" s="1230">
        <f>+COUNTIFS('Location Summary'!$D$4:$D$616,'Visual Chart'!C154,'Location Summary'!$M$4:$M$616,"Completed")</f>
        <v>0</v>
      </c>
      <c r="K154" s="1231"/>
      <c r="L154" s="1230">
        <f t="shared" si="9"/>
        <v>2</v>
      </c>
      <c r="M154" s="1231"/>
      <c r="Q154" s="354"/>
      <c r="R154" s="354">
        <v>7</v>
      </c>
      <c r="S154" s="819" t="s">
        <v>556</v>
      </c>
      <c r="T154" s="354" t="s">
        <v>3</v>
      </c>
      <c r="V154" s="817" t="s">
        <v>1318</v>
      </c>
    </row>
    <row r="155" spans="3:28" x14ac:dyDescent="0.3">
      <c r="C155" s="616" t="s">
        <v>258</v>
      </c>
      <c r="D155" s="995"/>
      <c r="E155" s="1236">
        <f>+COUNTIF('Location Summary'!$D$4:$D$616,'Visual Chart'!C155)</f>
        <v>1</v>
      </c>
      <c r="F155" s="1237"/>
      <c r="G155" s="1232">
        <f>+COUNTIFS('Location Summary'!$D$4:$D$616,'Visual Chart'!C155,'Location Summary'!$K$4:$K$616,"Completed")</f>
        <v>1</v>
      </c>
      <c r="H155" s="1231"/>
      <c r="I155" s="425">
        <f t="shared" si="8"/>
        <v>0</v>
      </c>
      <c r="J155" s="1230">
        <f>+COUNTIFS('Location Summary'!$D$4:$D$616,'Visual Chart'!C155,'Location Summary'!$M$4:$M$616,"Completed")</f>
        <v>0</v>
      </c>
      <c r="K155" s="1231"/>
      <c r="L155" s="1230">
        <f t="shared" si="9"/>
        <v>1</v>
      </c>
      <c r="M155" s="1231"/>
    </row>
    <row r="156" spans="3:28" x14ac:dyDescent="0.3">
      <c r="C156" s="1238" t="s">
        <v>448</v>
      </c>
      <c r="D156" s="1239"/>
      <c r="E156" s="1236">
        <f>+COUNTIF('Location Summary'!$D$4:$D$616,'Visual Chart'!C156)</f>
        <v>1</v>
      </c>
      <c r="F156" s="1237"/>
      <c r="G156" s="1232">
        <f>+COUNTIFS('Location Summary'!$D$4:$D$616,'Visual Chart'!C156,'Location Summary'!$K$4:$K$616,"Completed")</f>
        <v>1</v>
      </c>
      <c r="H156" s="1231"/>
      <c r="I156" s="425">
        <f t="shared" si="8"/>
        <v>0</v>
      </c>
      <c r="J156" s="1230">
        <f>+COUNTIFS('Location Summary'!$D$4:$D$616,'Visual Chart'!C156,'Location Summary'!$M$4:$M$616,"Completed")</f>
        <v>0</v>
      </c>
      <c r="K156" s="1231"/>
      <c r="L156" s="1230">
        <f t="shared" si="9"/>
        <v>1</v>
      </c>
      <c r="M156" s="1231"/>
    </row>
    <row r="157" spans="3:28" x14ac:dyDescent="0.3">
      <c r="C157" s="1238" t="s">
        <v>186</v>
      </c>
      <c r="D157" s="1239"/>
      <c r="E157" s="1236">
        <f>+COUNTIF('Location Summary'!$D$4:$D$616,'Visual Chart'!C157)</f>
        <v>2</v>
      </c>
      <c r="F157" s="1237"/>
      <c r="G157" s="1232">
        <f>+COUNTIFS('Location Summary'!$D$4:$D$616,'Visual Chart'!C157,'Location Summary'!$K$4:$K$616,"Completed")</f>
        <v>2</v>
      </c>
      <c r="H157" s="1231"/>
      <c r="I157" s="425">
        <f t="shared" si="8"/>
        <v>0</v>
      </c>
      <c r="J157" s="1230">
        <f>+COUNTIFS('Location Summary'!$D$4:$D$616,'Visual Chart'!C157,'Location Summary'!$M$4:$M$616,"Completed")</f>
        <v>0</v>
      </c>
      <c r="K157" s="1231"/>
      <c r="L157" s="1230">
        <f t="shared" si="9"/>
        <v>2</v>
      </c>
      <c r="M157" s="1231"/>
    </row>
    <row r="158" spans="3:28" ht="15" customHeight="1" x14ac:dyDescent="0.3">
      <c r="C158" s="616" t="s">
        <v>191</v>
      </c>
      <c r="D158" s="995"/>
      <c r="E158" s="1236">
        <f>+COUNTIF('Location Summary'!$D$4:$D$616,'Visual Chart'!C158)</f>
        <v>1</v>
      </c>
      <c r="F158" s="1237"/>
      <c r="G158" s="1232">
        <f>+COUNTIFS('Location Summary'!$D$4:$D$616,'Visual Chart'!C158,'Location Summary'!$K$4:$K$616,"Completed")</f>
        <v>1</v>
      </c>
      <c r="H158" s="1231"/>
      <c r="I158" s="425">
        <f t="shared" si="8"/>
        <v>0</v>
      </c>
      <c r="J158" s="1230">
        <f>+COUNTIFS('Location Summary'!$D$4:$D$616,'Visual Chart'!C158,'Location Summary'!$M$4:$M$616,"Completed")</f>
        <v>0</v>
      </c>
      <c r="K158" s="1231"/>
      <c r="L158" s="1230">
        <f t="shared" ref="L158" si="10">G158-J158</f>
        <v>1</v>
      </c>
      <c r="M158" s="1231"/>
    </row>
    <row r="159" spans="3:28" x14ac:dyDescent="0.3">
      <c r="C159" s="1238" t="s">
        <v>196</v>
      </c>
      <c r="D159" s="1239"/>
      <c r="E159" s="1236">
        <f>+COUNTIF('Location Summary'!$D$4:$D$616,'Visual Chart'!C159)</f>
        <v>1</v>
      </c>
      <c r="F159" s="1237"/>
      <c r="G159" s="1232">
        <f>+COUNTIFS('Location Summary'!$D$4:$D$616,'Visual Chart'!C159,'Location Summary'!$K$4:$K$616,"Completed")</f>
        <v>1</v>
      </c>
      <c r="H159" s="1231"/>
      <c r="I159" s="425">
        <f t="shared" si="8"/>
        <v>0</v>
      </c>
      <c r="J159" s="1230">
        <f>+COUNTIFS('Location Summary'!$D$4:$D$616,'Visual Chart'!C159,'Location Summary'!$M$4:$M$616,"Completed")</f>
        <v>0</v>
      </c>
      <c r="K159" s="1231"/>
      <c r="L159" s="1230">
        <f t="shared" si="9"/>
        <v>1</v>
      </c>
      <c r="M159" s="1231"/>
    </row>
    <row r="160" spans="3:28" x14ac:dyDescent="0.3">
      <c r="C160" s="1238" t="s">
        <v>221</v>
      </c>
      <c r="D160" s="1239"/>
      <c r="E160" s="1236">
        <f>+COUNTIF('Location Summary'!$D$4:$D$616,'Visual Chart'!C160)</f>
        <v>2</v>
      </c>
      <c r="F160" s="1237"/>
      <c r="G160" s="1232">
        <f>+COUNTIFS('Location Summary'!$D$4:$D$616,'Visual Chart'!C160,'Location Summary'!$K$4:$K$616,"Completed")</f>
        <v>2</v>
      </c>
      <c r="H160" s="1231"/>
      <c r="I160" s="425">
        <f t="shared" si="8"/>
        <v>0</v>
      </c>
      <c r="J160" s="1230">
        <f>+COUNTIFS('Location Summary'!$D$4:$D$616,'Visual Chart'!C160,'Location Summary'!$M$4:$M$616,"Completed")</f>
        <v>0</v>
      </c>
      <c r="K160" s="1231"/>
      <c r="L160" s="1230">
        <f t="shared" si="9"/>
        <v>2</v>
      </c>
      <c r="M160" s="1231"/>
    </row>
    <row r="161" spans="3:41" x14ac:dyDescent="0.3">
      <c r="C161" s="1238" t="s">
        <v>217</v>
      </c>
      <c r="D161" s="1239"/>
      <c r="E161" s="1236">
        <f>+COUNTIF('Location Summary'!$D$4:$D$616,'Visual Chart'!C161)</f>
        <v>1</v>
      </c>
      <c r="F161" s="1237"/>
      <c r="G161" s="1232">
        <f>+COUNTIFS('Location Summary'!$D$4:$D$616,'Visual Chart'!C161,'Location Summary'!$K$4:$K$616,"Completed")</f>
        <v>1</v>
      </c>
      <c r="H161" s="1231"/>
      <c r="I161" s="425">
        <f t="shared" si="8"/>
        <v>0</v>
      </c>
      <c r="J161" s="1230">
        <f>+COUNTIFS('Location Summary'!$D$4:$D$616,'Visual Chart'!C161,'Location Summary'!$M$4:$M$616,"Completed")</f>
        <v>0</v>
      </c>
      <c r="K161" s="1231"/>
      <c r="L161" s="1230">
        <f t="shared" si="9"/>
        <v>1</v>
      </c>
      <c r="M161" s="1231"/>
    </row>
    <row r="162" spans="3:41" x14ac:dyDescent="0.3">
      <c r="C162" s="1238" t="s">
        <v>194</v>
      </c>
      <c r="D162" s="1239"/>
      <c r="E162" s="1236">
        <f>+COUNTIF('Location Summary'!$D$4:$D$616,'Visual Chart'!C162)</f>
        <v>3</v>
      </c>
      <c r="F162" s="1237"/>
      <c r="G162" s="1232">
        <f>+COUNTIFS('Location Summary'!$D$4:$D$616,'Visual Chart'!C162,'Location Summary'!$K$4:$K$616,"Completed")</f>
        <v>3</v>
      </c>
      <c r="H162" s="1231"/>
      <c r="I162" s="425">
        <f t="shared" si="8"/>
        <v>0</v>
      </c>
      <c r="J162" s="1230">
        <f>+COUNTIFS('Location Summary'!$D$4:$D$616,'Visual Chart'!C162,'Location Summary'!$M$4:$M$616,"Completed")</f>
        <v>0</v>
      </c>
      <c r="K162" s="1231"/>
      <c r="L162" s="1230">
        <f t="shared" si="9"/>
        <v>3</v>
      </c>
      <c r="M162" s="1231"/>
    </row>
    <row r="163" spans="3:41" x14ac:dyDescent="0.3">
      <c r="C163" s="1238" t="s">
        <v>226</v>
      </c>
      <c r="D163" s="1239"/>
      <c r="E163" s="1236">
        <f>+COUNTIF('Location Summary'!$D$4:$D$616,'Visual Chart'!C163)</f>
        <v>1</v>
      </c>
      <c r="F163" s="1237"/>
      <c r="G163" s="1232">
        <f>+COUNTIFS('Location Summary'!$D$4:$D$616,'Visual Chart'!C163,'Location Summary'!$K$4:$K$616,"Completed")</f>
        <v>1</v>
      </c>
      <c r="H163" s="1231"/>
      <c r="I163" s="425">
        <f t="shared" si="8"/>
        <v>0</v>
      </c>
      <c r="J163" s="1230">
        <f>+COUNTIFS('Location Summary'!$D$4:$D$616,'Visual Chart'!C163,'Location Summary'!$M$4:$M$616,"Completed")</f>
        <v>0</v>
      </c>
      <c r="K163" s="1231"/>
      <c r="L163" s="1230">
        <f t="shared" si="9"/>
        <v>1</v>
      </c>
      <c r="M163" s="1231"/>
    </row>
    <row r="164" spans="3:41" x14ac:dyDescent="0.3">
      <c r="C164" s="1253" t="s">
        <v>449</v>
      </c>
      <c r="D164" s="1254"/>
      <c r="E164" s="1246">
        <f>+COUNTIF('Location Summary'!$D$4:$D$616,'Visual Chart'!C164)</f>
        <v>2</v>
      </c>
      <c r="F164" s="1247"/>
      <c r="G164" s="1248">
        <f>+COUNTIFS('Location Summary'!$D$4:$D$616,'Visual Chart'!C164,'Location Summary'!$K$4:$K$616,"Completed")</f>
        <v>2</v>
      </c>
      <c r="H164" s="1249"/>
      <c r="I164" s="997">
        <f t="shared" si="8"/>
        <v>0</v>
      </c>
      <c r="J164" s="1250">
        <f>+COUNTIFS('Location Summary'!$D$4:$D$616,'Visual Chart'!C164,'Location Summary'!$M$4:$M$616,"Completed")</f>
        <v>0</v>
      </c>
      <c r="K164" s="1249"/>
      <c r="L164" s="1251">
        <f t="shared" si="9"/>
        <v>2</v>
      </c>
      <c r="M164" s="1252"/>
      <c r="AO164" s="443"/>
    </row>
    <row r="165" spans="3:41" x14ac:dyDescent="0.3">
      <c r="C165" s="1240" t="s">
        <v>83</v>
      </c>
      <c r="D165" s="1241"/>
      <c r="E165" s="1242">
        <f>SUM(E135:E164)</f>
        <v>306</v>
      </c>
      <c r="F165" s="1243"/>
      <c r="G165" s="1244">
        <f>SUM(G135:G164)</f>
        <v>306</v>
      </c>
      <c r="H165" s="1245"/>
      <c r="I165" s="426">
        <f>SUM(I135:I164)</f>
        <v>0</v>
      </c>
      <c r="J165" s="1244">
        <f>SUM(J135:J164)</f>
        <v>137</v>
      </c>
      <c r="K165" s="1245"/>
      <c r="L165" s="1244">
        <f>SUM(L135:L164)</f>
        <v>169</v>
      </c>
      <c r="M165" s="1245"/>
    </row>
  </sheetData>
  <mergeCells count="264">
    <mergeCell ref="L161:M161"/>
    <mergeCell ref="J158:K158"/>
    <mergeCell ref="L158:M158"/>
    <mergeCell ref="J152:K152"/>
    <mergeCell ref="J149:K149"/>
    <mergeCell ref="L149:M149"/>
    <mergeCell ref="L156:M156"/>
    <mergeCell ref="G152:H152"/>
    <mergeCell ref="G153:H153"/>
    <mergeCell ref="J153:K153"/>
    <mergeCell ref="L153:M153"/>
    <mergeCell ref="G150:H150"/>
    <mergeCell ref="J150:K150"/>
    <mergeCell ref="L150:M150"/>
    <mergeCell ref="G151:H151"/>
    <mergeCell ref="L152:M152"/>
    <mergeCell ref="J151:K151"/>
    <mergeCell ref="L151:M151"/>
    <mergeCell ref="G156:H156"/>
    <mergeCell ref="J156:K156"/>
    <mergeCell ref="L155:M155"/>
    <mergeCell ref="G161:H161"/>
    <mergeCell ref="J161:K161"/>
    <mergeCell ref="G158:H158"/>
    <mergeCell ref="AL7:AQ8"/>
    <mergeCell ref="AC7:AF8"/>
    <mergeCell ref="M8:O8"/>
    <mergeCell ref="C9:D9"/>
    <mergeCell ref="E9:H9"/>
    <mergeCell ref="I9:J9"/>
    <mergeCell ref="K9:L9"/>
    <mergeCell ref="C7:D7"/>
    <mergeCell ref="E7:H7"/>
    <mergeCell ref="I7:J7"/>
    <mergeCell ref="K7:L7"/>
    <mergeCell ref="AK6:AK9"/>
    <mergeCell ref="AC6:AF6"/>
    <mergeCell ref="AI6:AI9"/>
    <mergeCell ref="AC9:AF9"/>
    <mergeCell ref="E6:H6"/>
    <mergeCell ref="I6:J6"/>
    <mergeCell ref="P143:T143"/>
    <mergeCell ref="P144:T144"/>
    <mergeCell ref="U144:V144"/>
    <mergeCell ref="AD142:AE142"/>
    <mergeCell ref="U137:V137"/>
    <mergeCell ref="P141:T141"/>
    <mergeCell ref="P142:T142"/>
    <mergeCell ref="P137:T137"/>
    <mergeCell ref="P138:T138"/>
    <mergeCell ref="X143:AC143"/>
    <mergeCell ref="P5:Q5"/>
    <mergeCell ref="P99:R99"/>
    <mergeCell ref="X140:AC140"/>
    <mergeCell ref="X141:AC141"/>
    <mergeCell ref="X142:AC142"/>
    <mergeCell ref="U140:V140"/>
    <mergeCell ref="U141:V141"/>
    <mergeCell ref="U142:V142"/>
    <mergeCell ref="P136:V136"/>
    <mergeCell ref="P134:AE134"/>
    <mergeCell ref="X136:AE136"/>
    <mergeCell ref="X137:AC137"/>
    <mergeCell ref="P139:T139"/>
    <mergeCell ref="AD137:AE137"/>
    <mergeCell ref="AD141:AE141"/>
    <mergeCell ref="E5:H5"/>
    <mergeCell ref="I5:J5"/>
    <mergeCell ref="C143:D143"/>
    <mergeCell ref="C144:D144"/>
    <mergeCell ref="C145:D145"/>
    <mergeCell ref="C8:D8"/>
    <mergeCell ref="E8:H8"/>
    <mergeCell ref="E144:F144"/>
    <mergeCell ref="C136:D136"/>
    <mergeCell ref="J137:K137"/>
    <mergeCell ref="E138:F138"/>
    <mergeCell ref="G143:H143"/>
    <mergeCell ref="J143:K143"/>
    <mergeCell ref="K5:L5"/>
    <mergeCell ref="C6:D6"/>
    <mergeCell ref="G133:I133"/>
    <mergeCell ref="E142:F142"/>
    <mergeCell ref="G144:H144"/>
    <mergeCell ref="J144:K144"/>
    <mergeCell ref="C140:D140"/>
    <mergeCell ref="E145:F145"/>
    <mergeCell ref="G145:H145"/>
    <mergeCell ref="J145:K145"/>
    <mergeCell ref="C135:D135"/>
    <mergeCell ref="C147:D147"/>
    <mergeCell ref="C141:D141"/>
    <mergeCell ref="C142:D142"/>
    <mergeCell ref="C148:D148"/>
    <mergeCell ref="L145:M145"/>
    <mergeCell ref="L146:M146"/>
    <mergeCell ref="L144:M144"/>
    <mergeCell ref="C138:D138"/>
    <mergeCell ref="C139:D139"/>
    <mergeCell ref="E141:F141"/>
    <mergeCell ref="E143:F143"/>
    <mergeCell ref="L139:M139"/>
    <mergeCell ref="L142:M142"/>
    <mergeCell ref="L143:M143"/>
    <mergeCell ref="G139:H139"/>
    <mergeCell ref="J139:K139"/>
    <mergeCell ref="G146:H146"/>
    <mergeCell ref="J146:K146"/>
    <mergeCell ref="C146:D146"/>
    <mergeCell ref="E146:F146"/>
    <mergeCell ref="G147:H147"/>
    <mergeCell ref="J147:K147"/>
    <mergeCell ref="E147:F147"/>
    <mergeCell ref="C137:D137"/>
    <mergeCell ref="C132:M132"/>
    <mergeCell ref="C133:D134"/>
    <mergeCell ref="E133:F134"/>
    <mergeCell ref="G141:H141"/>
    <mergeCell ref="J141:K141"/>
    <mergeCell ref="L141:M141"/>
    <mergeCell ref="E140:F140"/>
    <mergeCell ref="G140:H140"/>
    <mergeCell ref="J140:K140"/>
    <mergeCell ref="L140:M140"/>
    <mergeCell ref="G138:H138"/>
    <mergeCell ref="J138:K138"/>
    <mergeCell ref="L138:M138"/>
    <mergeCell ref="E139:F139"/>
    <mergeCell ref="E137:F137"/>
    <mergeCell ref="L137:M137"/>
    <mergeCell ref="J136:K136"/>
    <mergeCell ref="L136:M136"/>
    <mergeCell ref="G137:H137"/>
    <mergeCell ref="G136:H136"/>
    <mergeCell ref="E135:F135"/>
    <mergeCell ref="E136:F136"/>
    <mergeCell ref="G134:H134"/>
    <mergeCell ref="B1:AT1"/>
    <mergeCell ref="AQ2:AS2"/>
    <mergeCell ref="C4:D4"/>
    <mergeCell ref="E4:H4"/>
    <mergeCell ref="I4:J4"/>
    <mergeCell ref="K4:L4"/>
    <mergeCell ref="M4:O4"/>
    <mergeCell ref="P4:Q4"/>
    <mergeCell ref="AC4:AF4"/>
    <mergeCell ref="AL4:AQ4"/>
    <mergeCell ref="B23:B25"/>
    <mergeCell ref="AL9:AQ9"/>
    <mergeCell ref="M6:O6"/>
    <mergeCell ref="P6:Q6"/>
    <mergeCell ref="Z6:Z9"/>
    <mergeCell ref="AC10:AF10"/>
    <mergeCell ref="AL10:AQ10"/>
    <mergeCell ref="AC5:AF5"/>
    <mergeCell ref="AL5:AQ5"/>
    <mergeCell ref="K6:L6"/>
    <mergeCell ref="P8:Q8"/>
    <mergeCell ref="AB6:AB9"/>
    <mergeCell ref="AL6:AQ6"/>
    <mergeCell ref="M9:O9"/>
    <mergeCell ref="P9:Q9"/>
    <mergeCell ref="M7:O7"/>
    <mergeCell ref="P7:Q7"/>
    <mergeCell ref="AA7:AA8"/>
    <mergeCell ref="B15:B17"/>
    <mergeCell ref="I8:J8"/>
    <mergeCell ref="K8:L8"/>
    <mergeCell ref="M5:O5"/>
    <mergeCell ref="P11:Q11"/>
    <mergeCell ref="C5:D5"/>
    <mergeCell ref="C165:D165"/>
    <mergeCell ref="E165:F165"/>
    <mergeCell ref="G165:H165"/>
    <mergeCell ref="J165:K165"/>
    <mergeCell ref="L165:M165"/>
    <mergeCell ref="G162:H162"/>
    <mergeCell ref="J162:K162"/>
    <mergeCell ref="L162:M162"/>
    <mergeCell ref="E163:F163"/>
    <mergeCell ref="G163:H163"/>
    <mergeCell ref="J163:K163"/>
    <mergeCell ref="L163:M163"/>
    <mergeCell ref="E162:F162"/>
    <mergeCell ref="E164:F164"/>
    <mergeCell ref="G164:H164"/>
    <mergeCell ref="J164:K164"/>
    <mergeCell ref="L164:M164"/>
    <mergeCell ref="C164:D164"/>
    <mergeCell ref="C162:D162"/>
    <mergeCell ref="C163:D163"/>
    <mergeCell ref="C154:D154"/>
    <mergeCell ref="E155:F155"/>
    <mergeCell ref="E154:F154"/>
    <mergeCell ref="C149:D149"/>
    <mergeCell ref="E148:F148"/>
    <mergeCell ref="J155:K155"/>
    <mergeCell ref="G149:H149"/>
    <mergeCell ref="C150:D150"/>
    <mergeCell ref="C151:D151"/>
    <mergeCell ref="E153:F153"/>
    <mergeCell ref="E150:F150"/>
    <mergeCell ref="E151:F151"/>
    <mergeCell ref="E149:F149"/>
    <mergeCell ref="E152:F152"/>
    <mergeCell ref="C153:D153"/>
    <mergeCell ref="C152:D152"/>
    <mergeCell ref="G148:H148"/>
    <mergeCell ref="J148:K148"/>
    <mergeCell ref="G155:H155"/>
    <mergeCell ref="G154:H154"/>
    <mergeCell ref="J154:K154"/>
    <mergeCell ref="E161:F161"/>
    <mergeCell ref="C160:D160"/>
    <mergeCell ref="E157:F157"/>
    <mergeCell ref="E159:F159"/>
    <mergeCell ref="E158:F158"/>
    <mergeCell ref="E156:F156"/>
    <mergeCell ref="C161:D161"/>
    <mergeCell ref="C159:D159"/>
    <mergeCell ref="C157:D157"/>
    <mergeCell ref="C156:D156"/>
    <mergeCell ref="E160:F160"/>
    <mergeCell ref="L154:M154"/>
    <mergeCell ref="G142:H142"/>
    <mergeCell ref="J142:K142"/>
    <mergeCell ref="G135:H135"/>
    <mergeCell ref="J135:K135"/>
    <mergeCell ref="L135:M135"/>
    <mergeCell ref="L148:M148"/>
    <mergeCell ref="L147:M147"/>
    <mergeCell ref="G160:H160"/>
    <mergeCell ref="J160:K160"/>
    <mergeCell ref="L160:M160"/>
    <mergeCell ref="G157:H157"/>
    <mergeCell ref="J157:K157"/>
    <mergeCell ref="L157:M157"/>
    <mergeCell ref="G159:H159"/>
    <mergeCell ref="J159:K159"/>
    <mergeCell ref="L159:M159"/>
    <mergeCell ref="G75:I75"/>
    <mergeCell ref="J134:K134"/>
    <mergeCell ref="L134:M134"/>
    <mergeCell ref="X144:AC144"/>
    <mergeCell ref="K59:M59"/>
    <mergeCell ref="AC51:AE51"/>
    <mergeCell ref="AD144:AE144"/>
    <mergeCell ref="J133:M133"/>
    <mergeCell ref="AQ99:AS99"/>
    <mergeCell ref="AJ51:AL51"/>
    <mergeCell ref="AF99:AH99"/>
    <mergeCell ref="X138:AC138"/>
    <mergeCell ref="X139:AC139"/>
    <mergeCell ref="AD138:AE138"/>
    <mergeCell ref="AD139:AE139"/>
    <mergeCell ref="U138:V138"/>
    <mergeCell ref="U139:V139"/>
    <mergeCell ref="AQ123:AS123"/>
    <mergeCell ref="AN59:AQ59"/>
    <mergeCell ref="AF123:AH123"/>
    <mergeCell ref="AD143:AE143"/>
    <mergeCell ref="AD140:AE140"/>
    <mergeCell ref="P140:T140"/>
    <mergeCell ref="U143:V143"/>
  </mergeCells>
  <conditionalFormatting sqref="A14:XFD18 A19:Q19 V19:XFD19 A20:XFD20 A21:W21 Y21:XFD21 A22:XFD35 A36:S36 U36:XFD36 A37:XFD43 A44:AG44 AI44:XFD44 A45:XFD50 A51:AC51 AF51:AJ51 AM51:XFD51 A52:XFD53 A54:T54 V54:XFD54 A55:XFD58 A59:K59 N59:AN59 AR59:XFD59 A60:XFD66 A67:E67 R67:XFD67 A68:XFD74 A75:G75 J75:XFD75 A76:XFD98 A99:P99 S99 U99:AF99 AI99 AK99:AQ99 AT99:XFD99 A100:XFD122 A123:AF123 AI123:AQ123 AT123:XFD123 A124:M124 P124:AP124 AR124:XFD124 A125:L125 P125:XFD130 A126:M126 A127:I127 K127:M127 A128:M130">
    <cfRule type="cellIs" dxfId="162" priority="17" operator="equal">
      <formula>5</formula>
    </cfRule>
    <cfRule type="cellIs" dxfId="161" priority="18" operator="equal">
      <formula>3</formula>
    </cfRule>
    <cfRule type="cellIs" dxfId="160" priority="19" operator="equal">
      <formula>2</formula>
    </cfRule>
    <cfRule type="cellIs" dxfId="159" priority="20" operator="equal">
      <formula>1</formula>
    </cfRule>
  </conditionalFormatting>
  <conditionalFormatting sqref="C131">
    <cfRule type="cellIs" dxfId="158" priority="13" operator="equal">
      <formula>5</formula>
    </cfRule>
    <cfRule type="cellIs" dxfId="157" priority="14" operator="equal">
      <formula>3</formula>
    </cfRule>
    <cfRule type="cellIs" dxfId="156" priority="15" operator="equal">
      <formula>2</formula>
    </cfRule>
    <cfRule type="cellIs" dxfId="155" priority="16" operator="equal">
      <formula>1</formula>
    </cfRule>
  </conditionalFormatting>
  <conditionalFormatting sqref="I131">
    <cfRule type="cellIs" dxfId="154" priority="9" operator="equal">
      <formula>5</formula>
    </cfRule>
    <cfRule type="cellIs" dxfId="153" priority="10" operator="equal">
      <formula>3</formula>
    </cfRule>
    <cfRule type="cellIs" dxfId="152" priority="11" operator="equal">
      <formula>2</formula>
    </cfRule>
    <cfRule type="cellIs" dxfId="151" priority="12" operator="equal">
      <formula>1</formula>
    </cfRule>
  </conditionalFormatting>
  <conditionalFormatting sqref="AV131">
    <cfRule type="cellIs" dxfId="150" priority="1" operator="equal">
      <formula>5</formula>
    </cfRule>
    <cfRule type="cellIs" dxfId="149" priority="2" operator="equal">
      <formula>3</formula>
    </cfRule>
    <cfRule type="cellIs" dxfId="148" priority="3" operator="equal">
      <formula>2</formula>
    </cfRule>
    <cfRule type="cellIs" dxfId="147" priority="4" operator="equal">
      <formula>1</formula>
    </cfRule>
  </conditionalFormatting>
  <printOptions horizontalCentered="1"/>
  <pageMargins left="0" right="0" top="0" bottom="0" header="0" footer="0"/>
  <pageSetup paperSize="9" scale="64" fitToHeight="0" orientation="landscape" r:id="rId1"/>
  <headerFooter>
    <oddFooter>Page &amp;P of &amp;N</oddFooter>
  </headerFooter>
  <rowBreaks count="3" manualBreakCount="3">
    <brk id="51" max="45" man="1"/>
    <brk id="99" max="45" man="1"/>
    <brk id="131" max="45"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F6A88-411A-4E52-8DF1-D6B23AABBCD7}">
  <sheetPr codeName="Sheet19">
    <tabColor rgb="FFFF0000"/>
    <pageSetUpPr fitToPage="1"/>
  </sheetPr>
  <dimension ref="A1:O2733"/>
  <sheetViews>
    <sheetView zoomScaleNormal="100" workbookViewId="0">
      <pane xSplit="3" ySplit="2" topLeftCell="D3" activePane="bottomRight" state="frozen"/>
      <selection activeCell="K6" sqref="K6:L6"/>
      <selection pane="topRight" activeCell="K6" sqref="K6:L6"/>
      <selection pane="bottomLeft" activeCell="K6" sqref="K6:L6"/>
      <selection pane="bottomRight" activeCell="C23" sqref="C23"/>
    </sheetView>
  </sheetViews>
  <sheetFormatPr defaultColWidth="9.1796875" defaultRowHeight="14.5" x14ac:dyDescent="0.35"/>
  <cols>
    <col min="1" max="1" width="9.1796875" style="2"/>
    <col min="2" max="2" width="14.54296875" style="87" customWidth="1"/>
    <col min="3" max="3" width="9.54296875" style="2" customWidth="1"/>
    <col min="4" max="4" width="12" style="2" customWidth="1"/>
    <col min="5" max="10" width="13" style="87" customWidth="1"/>
    <col min="11" max="11" width="14.453125" style="8" customWidth="1"/>
    <col min="12" max="12" width="21.453125" style="8" hidden="1" customWidth="1"/>
    <col min="13" max="13" width="13.1796875" style="8" customWidth="1"/>
    <col min="14" max="14" width="13" style="8" customWidth="1"/>
    <col min="15" max="15" width="17.81640625" style="87" customWidth="1"/>
    <col min="16" max="16" width="13.453125" style="87" customWidth="1"/>
    <col min="17" max="16384" width="9.1796875" style="87"/>
  </cols>
  <sheetData>
    <row r="1" spans="1:14" ht="15" thickBot="1" x14ac:dyDescent="0.4">
      <c r="A1" s="1308" t="s">
        <v>391</v>
      </c>
      <c r="B1" s="1309"/>
      <c r="C1" s="1309"/>
      <c r="D1" s="1309"/>
      <c r="E1" s="1310" t="s">
        <v>392</v>
      </c>
      <c r="F1" s="1310"/>
      <c r="G1" s="1310"/>
      <c r="H1" s="1310"/>
      <c r="I1" s="1310"/>
      <c r="J1" s="1310"/>
      <c r="K1" s="1311" t="s">
        <v>393</v>
      </c>
      <c r="L1" s="1311"/>
      <c r="M1" s="1311"/>
      <c r="N1" s="1312"/>
    </row>
    <row r="2" spans="1:14" s="2" customFormat="1" ht="31.5" customHeight="1" thickBot="1" x14ac:dyDescent="0.4">
      <c r="A2" s="728" t="s">
        <v>394</v>
      </c>
      <c r="B2" s="729" t="s">
        <v>97</v>
      </c>
      <c r="C2" s="729" t="s">
        <v>395</v>
      </c>
      <c r="D2" s="730" t="s">
        <v>396</v>
      </c>
      <c r="E2" s="730" t="s">
        <v>397</v>
      </c>
      <c r="F2" s="730" t="s">
        <v>398</v>
      </c>
      <c r="G2" s="730" t="s">
        <v>506</v>
      </c>
      <c r="H2" s="730" t="s">
        <v>399</v>
      </c>
      <c r="I2" s="730" t="s">
        <v>400</v>
      </c>
      <c r="J2" s="730" t="s">
        <v>401</v>
      </c>
      <c r="K2" s="731" t="s">
        <v>41</v>
      </c>
      <c r="L2" s="731" t="s">
        <v>402</v>
      </c>
      <c r="M2" s="731" t="s">
        <v>400</v>
      </c>
      <c r="N2" s="732" t="s">
        <v>406</v>
      </c>
    </row>
    <row r="3" spans="1:14" s="2" customFormat="1" x14ac:dyDescent="0.35">
      <c r="A3" s="283">
        <v>1</v>
      </c>
      <c r="B3" s="284" t="s">
        <v>939</v>
      </c>
      <c r="C3" s="733">
        <f>772.154/1000</f>
        <v>0.77215400000000001</v>
      </c>
      <c r="D3" s="734">
        <v>45435</v>
      </c>
      <c r="E3" s="734">
        <v>45442</v>
      </c>
      <c r="F3" s="734">
        <v>45442</v>
      </c>
      <c r="G3" s="734">
        <v>45434</v>
      </c>
      <c r="H3" s="735">
        <v>45516</v>
      </c>
      <c r="I3" s="735">
        <v>45516</v>
      </c>
      <c r="J3" s="735">
        <v>45516</v>
      </c>
      <c r="K3" s="285"/>
      <c r="L3" s="285"/>
      <c r="M3" s="285"/>
      <c r="N3" s="286"/>
    </row>
    <row r="4" spans="1:14" x14ac:dyDescent="0.35">
      <c r="A4" s="4">
        <v>2</v>
      </c>
      <c r="B4" s="484" t="s">
        <v>940</v>
      </c>
      <c r="C4" s="483">
        <f>4860.728/1000</f>
        <v>4.8607279999999999</v>
      </c>
      <c r="D4" s="171">
        <v>45435</v>
      </c>
      <c r="E4" s="171">
        <v>45442</v>
      </c>
      <c r="F4" s="171">
        <v>45442</v>
      </c>
      <c r="G4" s="171">
        <v>45434</v>
      </c>
      <c r="H4" s="171">
        <v>45437</v>
      </c>
      <c r="I4" s="171">
        <v>45437</v>
      </c>
      <c r="J4" s="171">
        <v>45513</v>
      </c>
      <c r="K4" s="181">
        <v>45516</v>
      </c>
      <c r="L4" s="181"/>
      <c r="M4" s="181">
        <v>45516</v>
      </c>
      <c r="N4" s="287">
        <v>45516</v>
      </c>
    </row>
    <row r="5" spans="1:14" s="161" customFormat="1" x14ac:dyDescent="0.35">
      <c r="A5" s="230">
        <v>3</v>
      </c>
      <c r="B5" s="484" t="s">
        <v>507</v>
      </c>
      <c r="C5" s="483">
        <f>5066.611/1000</f>
        <v>5.066611</v>
      </c>
      <c r="D5" s="171">
        <v>45420</v>
      </c>
      <c r="E5" s="171">
        <v>45427</v>
      </c>
      <c r="F5" s="171">
        <v>45429</v>
      </c>
      <c r="G5" s="171">
        <v>45434</v>
      </c>
      <c r="H5" s="171">
        <v>45437</v>
      </c>
      <c r="I5" s="171">
        <v>45437</v>
      </c>
      <c r="J5" s="171">
        <v>45440</v>
      </c>
      <c r="K5" s="181">
        <v>45526</v>
      </c>
      <c r="L5" s="181"/>
      <c r="M5" s="181">
        <v>45526</v>
      </c>
      <c r="N5" s="287">
        <v>45492</v>
      </c>
    </row>
    <row r="6" spans="1:14" s="161" customFormat="1" x14ac:dyDescent="0.35">
      <c r="A6" s="230">
        <f t="shared" ref="A6" si="0">A5+1</f>
        <v>4</v>
      </c>
      <c r="B6" s="484" t="s">
        <v>508</v>
      </c>
      <c r="C6" s="483">
        <f>4837.87/1000</f>
        <v>4.8378699999999997</v>
      </c>
      <c r="D6" s="171">
        <v>45420</v>
      </c>
      <c r="E6" s="171">
        <v>45427</v>
      </c>
      <c r="F6" s="171">
        <v>45429</v>
      </c>
      <c r="G6" s="171">
        <v>45447</v>
      </c>
      <c r="H6" s="171">
        <v>45447</v>
      </c>
      <c r="I6" s="171">
        <v>45448</v>
      </c>
      <c r="J6" s="171">
        <v>45456</v>
      </c>
      <c r="K6" s="181">
        <v>45500</v>
      </c>
      <c r="L6" s="181"/>
      <c r="M6" s="181">
        <v>2</v>
      </c>
      <c r="N6" s="287">
        <v>45503</v>
      </c>
    </row>
    <row r="7" spans="1:14" s="161" customFormat="1" x14ac:dyDescent="0.35">
      <c r="A7" s="230">
        <f>A6+1</f>
        <v>5</v>
      </c>
      <c r="B7" s="484" t="s">
        <v>906</v>
      </c>
      <c r="C7" s="483">
        <f>4901.24/1000</f>
        <v>4.9012399999999996</v>
      </c>
      <c r="D7" s="171">
        <v>45420</v>
      </c>
      <c r="E7" s="171">
        <v>45427</v>
      </c>
      <c r="F7" s="171">
        <v>45429</v>
      </c>
      <c r="G7" s="171">
        <v>45434</v>
      </c>
      <c r="H7" s="171">
        <v>45440</v>
      </c>
      <c r="I7" s="171">
        <v>45440</v>
      </c>
      <c r="J7" s="171">
        <v>45440</v>
      </c>
      <c r="K7" s="181">
        <v>45526</v>
      </c>
      <c r="L7" s="181"/>
      <c r="M7" s="181">
        <v>45526</v>
      </c>
      <c r="N7" s="287">
        <v>45523</v>
      </c>
    </row>
    <row r="8" spans="1:14" s="161" customFormat="1" x14ac:dyDescent="0.35">
      <c r="A8" s="230">
        <f>A7+1</f>
        <v>6</v>
      </c>
      <c r="B8" s="484" t="s">
        <v>907</v>
      </c>
      <c r="C8" s="483">
        <f>5134.054/1000</f>
        <v>5.1340539999999999</v>
      </c>
      <c r="D8" s="171">
        <v>45420</v>
      </c>
      <c r="E8" s="171">
        <v>45427</v>
      </c>
      <c r="F8" s="171">
        <v>45429</v>
      </c>
      <c r="G8" s="171">
        <v>45434</v>
      </c>
      <c r="H8" s="171">
        <v>45440</v>
      </c>
      <c r="I8" s="171">
        <v>45440</v>
      </c>
      <c r="J8" s="171">
        <v>45440</v>
      </c>
      <c r="K8" s="181">
        <v>45500</v>
      </c>
      <c r="L8" s="181"/>
      <c r="M8" s="181">
        <v>45500</v>
      </c>
      <c r="N8" s="287">
        <v>45503</v>
      </c>
    </row>
    <row r="9" spans="1:14" s="161" customFormat="1" x14ac:dyDescent="0.35">
      <c r="A9" s="230">
        <f>A8+1</f>
        <v>7</v>
      </c>
      <c r="B9" s="484" t="s">
        <v>403</v>
      </c>
      <c r="C9" s="483">
        <f>4921.629/1000</f>
        <v>4.9216290000000003</v>
      </c>
      <c r="D9" s="171">
        <v>45418</v>
      </c>
      <c r="E9" s="171">
        <v>45420</v>
      </c>
      <c r="F9" s="171">
        <v>45421</v>
      </c>
      <c r="G9" s="171">
        <v>45429</v>
      </c>
      <c r="H9" s="171">
        <v>45429</v>
      </c>
      <c r="I9" s="171">
        <v>45430</v>
      </c>
      <c r="J9" s="171">
        <v>45440</v>
      </c>
      <c r="K9" s="181">
        <v>45448</v>
      </c>
      <c r="L9" s="181"/>
      <c r="M9" s="181">
        <v>45456</v>
      </c>
      <c r="N9" s="287">
        <v>45456</v>
      </c>
    </row>
    <row r="10" spans="1:14" s="161" customFormat="1" x14ac:dyDescent="0.35">
      <c r="A10" s="230">
        <f t="shared" ref="A10:A23" si="1">A9+1</f>
        <v>8</v>
      </c>
      <c r="B10" s="484" t="s">
        <v>404</v>
      </c>
      <c r="C10" s="483">
        <f>5969.103/1000</f>
        <v>5.9691030000000005</v>
      </c>
      <c r="D10" s="171">
        <v>45416</v>
      </c>
      <c r="E10" s="171">
        <v>45420</v>
      </c>
      <c r="F10" s="171">
        <v>45421</v>
      </c>
      <c r="G10" s="171">
        <v>45425</v>
      </c>
      <c r="H10" s="171">
        <v>45426</v>
      </c>
      <c r="I10" s="171">
        <v>45428</v>
      </c>
      <c r="J10" s="171">
        <v>45428</v>
      </c>
      <c r="K10" s="181">
        <v>45427</v>
      </c>
      <c r="L10" s="181">
        <v>45427</v>
      </c>
      <c r="M10" s="181">
        <v>45428</v>
      </c>
      <c r="N10" s="287">
        <v>45428</v>
      </c>
    </row>
    <row r="11" spans="1:14" s="161" customFormat="1" x14ac:dyDescent="0.35">
      <c r="A11" s="230">
        <f t="shared" si="1"/>
        <v>9</v>
      </c>
      <c r="B11" s="484" t="s">
        <v>689</v>
      </c>
      <c r="C11" s="483">
        <f>1693.584/1000</f>
        <v>1.693584</v>
      </c>
      <c r="D11" s="171">
        <v>45425</v>
      </c>
      <c r="E11" s="171">
        <v>45427</v>
      </c>
      <c r="F11" s="171">
        <v>45433</v>
      </c>
      <c r="G11" s="171">
        <v>45438</v>
      </c>
      <c r="H11" s="171">
        <v>45439</v>
      </c>
      <c r="I11" s="171">
        <v>45439</v>
      </c>
      <c r="J11" s="171">
        <v>45439</v>
      </c>
      <c r="K11" s="181">
        <v>45497</v>
      </c>
      <c r="L11" s="181"/>
      <c r="M11" s="181">
        <v>45497</v>
      </c>
      <c r="N11" s="287">
        <v>45632</v>
      </c>
    </row>
    <row r="12" spans="1:14" s="161" customFormat="1" x14ac:dyDescent="0.35">
      <c r="A12" s="230">
        <f>A11+1</f>
        <v>10</v>
      </c>
      <c r="B12" s="484" t="s">
        <v>690</v>
      </c>
      <c r="C12" s="483">
        <f>5019.34/1000</f>
        <v>5.0193400000000006</v>
      </c>
      <c r="D12" s="171">
        <v>45425</v>
      </c>
      <c r="E12" s="171">
        <v>45427</v>
      </c>
      <c r="F12" s="171">
        <v>45433</v>
      </c>
      <c r="G12" s="171">
        <v>45438</v>
      </c>
      <c r="H12" s="171">
        <v>45439</v>
      </c>
      <c r="I12" s="171">
        <v>45439</v>
      </c>
      <c r="J12" s="171">
        <v>45439</v>
      </c>
      <c r="K12" s="181">
        <v>45454</v>
      </c>
      <c r="L12" s="181"/>
      <c r="M12" s="181">
        <v>45454</v>
      </c>
      <c r="N12" s="287">
        <v>45454</v>
      </c>
    </row>
    <row r="13" spans="1:14" s="161" customFormat="1" x14ac:dyDescent="0.35">
      <c r="A13" s="230">
        <f t="shared" si="1"/>
        <v>11</v>
      </c>
      <c r="B13" s="484" t="s">
        <v>1122</v>
      </c>
      <c r="C13" s="483">
        <v>3.8210000000000002</v>
      </c>
      <c r="D13" s="171">
        <v>45425</v>
      </c>
      <c r="E13" s="171">
        <v>45427</v>
      </c>
      <c r="F13" s="171">
        <v>45433</v>
      </c>
      <c r="G13" s="171">
        <v>45447</v>
      </c>
      <c r="H13" s="171">
        <v>45448</v>
      </c>
      <c r="I13" s="171">
        <v>45448</v>
      </c>
      <c r="J13" s="171">
        <v>45456</v>
      </c>
      <c r="K13" s="181">
        <v>45583</v>
      </c>
      <c r="L13" s="181"/>
      <c r="M13" s="181">
        <v>45583</v>
      </c>
      <c r="N13" s="287">
        <v>45583</v>
      </c>
    </row>
    <row r="14" spans="1:14" s="161" customFormat="1" x14ac:dyDescent="0.35">
      <c r="A14" s="230">
        <f t="shared" si="1"/>
        <v>12</v>
      </c>
      <c r="B14" s="484" t="s">
        <v>1123</v>
      </c>
      <c r="C14" s="483">
        <f>279.36/1000</f>
        <v>0.27936</v>
      </c>
      <c r="D14" s="171">
        <v>45425</v>
      </c>
      <c r="E14" s="171">
        <v>45427</v>
      </c>
      <c r="F14" s="171">
        <v>45433</v>
      </c>
      <c r="G14" s="171">
        <v>45447</v>
      </c>
      <c r="H14" s="171">
        <v>45448</v>
      </c>
      <c r="I14" s="171">
        <v>45448</v>
      </c>
      <c r="J14" s="171">
        <v>45456</v>
      </c>
      <c r="K14" s="181">
        <v>45528</v>
      </c>
      <c r="L14" s="181"/>
      <c r="M14" s="181">
        <v>45528</v>
      </c>
      <c r="N14" s="287"/>
    </row>
    <row r="15" spans="1:14" s="161" customFormat="1" x14ac:dyDescent="0.35">
      <c r="A15" s="230">
        <f t="shared" si="1"/>
        <v>13</v>
      </c>
      <c r="B15" s="484" t="s">
        <v>711</v>
      </c>
      <c r="C15" s="483">
        <f>2550.167/1000</f>
        <v>2.5501670000000001</v>
      </c>
      <c r="D15" s="171">
        <v>45425</v>
      </c>
      <c r="E15" s="171">
        <v>45427</v>
      </c>
      <c r="F15" s="171">
        <v>45433</v>
      </c>
      <c r="G15" s="171">
        <v>45447</v>
      </c>
      <c r="H15" s="171">
        <v>45448</v>
      </c>
      <c r="I15" s="171">
        <v>45448</v>
      </c>
      <c r="J15" s="171">
        <v>45456</v>
      </c>
      <c r="K15" s="181">
        <v>45465</v>
      </c>
      <c r="L15" s="181"/>
      <c r="M15" s="181">
        <v>45465</v>
      </c>
      <c r="N15" s="287">
        <v>45484</v>
      </c>
    </row>
    <row r="16" spans="1:14" s="161" customFormat="1" x14ac:dyDescent="0.35">
      <c r="A16" s="230">
        <f t="shared" si="1"/>
        <v>14</v>
      </c>
      <c r="B16" s="484" t="s">
        <v>1262</v>
      </c>
      <c r="C16" s="483">
        <v>2.2835000000000001</v>
      </c>
      <c r="D16" s="171">
        <v>45425</v>
      </c>
      <c r="E16" s="171">
        <v>45427</v>
      </c>
      <c r="F16" s="171">
        <v>45433</v>
      </c>
      <c r="G16" s="171">
        <v>45447</v>
      </c>
      <c r="H16" s="171">
        <v>45448</v>
      </c>
      <c r="I16" s="171">
        <v>45448</v>
      </c>
      <c r="J16" s="171">
        <v>45456</v>
      </c>
      <c r="K16" s="181">
        <v>45693</v>
      </c>
      <c r="L16" s="181"/>
      <c r="M16" s="181">
        <v>45693</v>
      </c>
      <c r="N16" s="287"/>
    </row>
    <row r="17" spans="1:15" s="161" customFormat="1" x14ac:dyDescent="0.35">
      <c r="A17" s="230">
        <f t="shared" si="1"/>
        <v>15</v>
      </c>
      <c r="B17" s="484" t="s">
        <v>776</v>
      </c>
      <c r="C17" s="483">
        <v>1.881</v>
      </c>
      <c r="D17" s="171">
        <v>45425</v>
      </c>
      <c r="E17" s="171">
        <v>45427</v>
      </c>
      <c r="F17" s="171">
        <v>45433</v>
      </c>
      <c r="G17" s="171">
        <v>45446</v>
      </c>
      <c r="H17" s="171">
        <v>45455</v>
      </c>
      <c r="I17" s="171">
        <v>45455</v>
      </c>
      <c r="J17" s="171">
        <v>45456</v>
      </c>
      <c r="K17" s="181">
        <v>45497</v>
      </c>
      <c r="L17" s="181"/>
      <c r="M17" s="181">
        <v>45497</v>
      </c>
      <c r="N17" s="287" t="s">
        <v>1207</v>
      </c>
    </row>
    <row r="18" spans="1:15" s="161" customFormat="1" x14ac:dyDescent="0.35">
      <c r="A18" s="230">
        <f t="shared" si="1"/>
        <v>16</v>
      </c>
      <c r="B18" s="484" t="s">
        <v>777</v>
      </c>
      <c r="C18" s="483">
        <f>2548.275/1000</f>
        <v>2.5482750000000003</v>
      </c>
      <c r="D18" s="171">
        <v>45425</v>
      </c>
      <c r="E18" s="171">
        <v>45427</v>
      </c>
      <c r="F18" s="171">
        <v>45433</v>
      </c>
      <c r="G18" s="171">
        <v>45446</v>
      </c>
      <c r="H18" s="171">
        <v>45455</v>
      </c>
      <c r="I18" s="171">
        <v>45455</v>
      </c>
      <c r="J18" s="171">
        <v>45456</v>
      </c>
      <c r="K18" s="181">
        <v>45476</v>
      </c>
      <c r="L18" s="181"/>
      <c r="M18" s="181">
        <v>45477</v>
      </c>
      <c r="N18" s="287">
        <v>45484</v>
      </c>
    </row>
    <row r="19" spans="1:15" s="161" customFormat="1" x14ac:dyDescent="0.35">
      <c r="A19" s="230">
        <f t="shared" si="1"/>
        <v>17</v>
      </c>
      <c r="B19" s="484" t="s">
        <v>826</v>
      </c>
      <c r="C19" s="483">
        <f>211.209/1000</f>
        <v>0.21120900000000001</v>
      </c>
      <c r="D19" s="171">
        <v>45425</v>
      </c>
      <c r="E19" s="171">
        <v>45427</v>
      </c>
      <c r="F19" s="171">
        <v>45433</v>
      </c>
      <c r="G19" s="171">
        <v>45446</v>
      </c>
      <c r="H19" s="171">
        <v>45455</v>
      </c>
      <c r="I19" s="171">
        <v>45455</v>
      </c>
      <c r="J19" s="171">
        <v>45456</v>
      </c>
      <c r="K19" s="181">
        <v>45497</v>
      </c>
      <c r="L19" s="181"/>
      <c r="M19" s="181">
        <v>45497</v>
      </c>
      <c r="N19" s="287">
        <v>45693</v>
      </c>
    </row>
    <row r="20" spans="1:15" s="161" customFormat="1" x14ac:dyDescent="0.35">
      <c r="A20" s="230">
        <f t="shared" si="1"/>
        <v>18</v>
      </c>
      <c r="B20" s="484" t="s">
        <v>1030</v>
      </c>
      <c r="C20" s="483">
        <f>5048.211/1000</f>
        <v>5.0482110000000002</v>
      </c>
      <c r="D20" s="171">
        <v>45425</v>
      </c>
      <c r="E20" s="171">
        <v>45427</v>
      </c>
      <c r="F20" s="171">
        <v>45433</v>
      </c>
      <c r="G20" s="171">
        <v>45446</v>
      </c>
      <c r="H20" s="171">
        <v>45455</v>
      </c>
      <c r="I20" s="171">
        <v>45455</v>
      </c>
      <c r="J20" s="171">
        <v>45456</v>
      </c>
      <c r="K20" s="181">
        <v>45490</v>
      </c>
      <c r="L20" s="181"/>
      <c r="M20" s="181">
        <v>45490</v>
      </c>
      <c r="N20" s="287">
        <v>45491</v>
      </c>
    </row>
    <row r="21" spans="1:15" s="161" customFormat="1" x14ac:dyDescent="0.35">
      <c r="A21" s="230">
        <f t="shared" si="1"/>
        <v>19</v>
      </c>
      <c r="B21" s="484" t="s">
        <v>1006</v>
      </c>
      <c r="C21" s="483">
        <f>4124.232/1000</f>
        <v>4.1242320000000001</v>
      </c>
      <c r="D21" s="171">
        <v>45425</v>
      </c>
      <c r="E21" s="171">
        <v>45427</v>
      </c>
      <c r="F21" s="171">
        <v>45433</v>
      </c>
      <c r="G21" s="171">
        <v>45446</v>
      </c>
      <c r="H21" s="171">
        <v>45455</v>
      </c>
      <c r="I21" s="171">
        <v>45455</v>
      </c>
      <c r="J21" s="171">
        <v>45456</v>
      </c>
      <c r="K21" s="181">
        <v>45490</v>
      </c>
      <c r="L21" s="181">
        <v>45490</v>
      </c>
      <c r="M21" s="181">
        <v>45490</v>
      </c>
      <c r="N21" s="287">
        <v>45490</v>
      </c>
    </row>
    <row r="22" spans="1:15" s="161" customFormat="1" x14ac:dyDescent="0.35">
      <c r="A22" s="230">
        <f t="shared" si="1"/>
        <v>20</v>
      </c>
      <c r="B22" s="484" t="s">
        <v>778</v>
      </c>
      <c r="C22" s="483">
        <f>4333.369/1000</f>
        <v>4.3333689999999994</v>
      </c>
      <c r="D22" s="171">
        <v>45425</v>
      </c>
      <c r="E22" s="171">
        <v>45427</v>
      </c>
      <c r="F22" s="171">
        <v>45433</v>
      </c>
      <c r="G22" s="171">
        <v>45446</v>
      </c>
      <c r="H22" s="171">
        <v>45455</v>
      </c>
      <c r="I22" s="171">
        <v>45455</v>
      </c>
      <c r="J22" s="171">
        <v>45456</v>
      </c>
      <c r="K22" s="181">
        <v>45477</v>
      </c>
      <c r="L22" s="181">
        <v>45477</v>
      </c>
      <c r="M22" s="181">
        <v>45477</v>
      </c>
      <c r="N22" s="287">
        <v>45484</v>
      </c>
    </row>
    <row r="23" spans="1:15" s="161" customFormat="1" x14ac:dyDescent="0.35">
      <c r="A23" s="230">
        <f t="shared" si="1"/>
        <v>21</v>
      </c>
      <c r="B23" s="484" t="s">
        <v>795</v>
      </c>
      <c r="C23" s="483">
        <f>4123.949/1000</f>
        <v>4.1239489999999996</v>
      </c>
      <c r="D23" s="171">
        <v>45434</v>
      </c>
      <c r="E23" s="171">
        <v>45442</v>
      </c>
      <c r="F23" s="171">
        <v>45449</v>
      </c>
      <c r="G23" s="171" t="s">
        <v>1043</v>
      </c>
      <c r="H23" s="171">
        <v>45502</v>
      </c>
      <c r="I23" s="171">
        <v>45502</v>
      </c>
      <c r="J23" s="171">
        <v>45502</v>
      </c>
      <c r="K23" s="181">
        <v>45516</v>
      </c>
      <c r="L23" s="181"/>
      <c r="M23" s="181">
        <v>45516</v>
      </c>
      <c r="N23" s="287">
        <v>45516</v>
      </c>
    </row>
    <row r="24" spans="1:15" s="161" customFormat="1" x14ac:dyDescent="0.35">
      <c r="A24" s="230">
        <f>A23+1</f>
        <v>22</v>
      </c>
      <c r="B24" s="484" t="s">
        <v>796</v>
      </c>
      <c r="C24" s="483">
        <f>4049.764/1000</f>
        <v>4.0497639999999997</v>
      </c>
      <c r="D24" s="171">
        <v>45434</v>
      </c>
      <c r="E24" s="171">
        <v>45442</v>
      </c>
      <c r="F24" s="171">
        <v>45449</v>
      </c>
      <c r="G24" s="171" t="s">
        <v>1043</v>
      </c>
      <c r="H24" s="171">
        <v>45502</v>
      </c>
      <c r="I24" s="171">
        <v>45502</v>
      </c>
      <c r="J24" s="171">
        <v>45502</v>
      </c>
      <c r="K24" s="181">
        <v>45516</v>
      </c>
      <c r="L24" s="181"/>
      <c r="M24" s="181">
        <v>45516</v>
      </c>
      <c r="N24" s="287">
        <v>45516</v>
      </c>
    </row>
    <row r="25" spans="1:15" s="161" customFormat="1" x14ac:dyDescent="0.35">
      <c r="A25" s="230">
        <f t="shared" ref="A25:A32" si="2">A24+1</f>
        <v>23</v>
      </c>
      <c r="B25" s="484" t="s">
        <v>1047</v>
      </c>
      <c r="C25" s="483">
        <f>4898.588/1000</f>
        <v>4.8985880000000002</v>
      </c>
      <c r="D25" s="171">
        <v>45434</v>
      </c>
      <c r="E25" s="171">
        <v>45442</v>
      </c>
      <c r="F25" s="171">
        <v>45449</v>
      </c>
      <c r="G25" s="171" t="s">
        <v>1044</v>
      </c>
      <c r="H25" s="171">
        <v>45502</v>
      </c>
      <c r="I25" s="171">
        <v>45502</v>
      </c>
      <c r="J25" s="171">
        <v>45502</v>
      </c>
      <c r="K25" s="181">
        <v>45516</v>
      </c>
      <c r="L25" s="181"/>
      <c r="M25" s="181">
        <v>45516</v>
      </c>
      <c r="N25" s="287">
        <v>45516</v>
      </c>
    </row>
    <row r="26" spans="1:15" s="161" customFormat="1" x14ac:dyDescent="0.35">
      <c r="A26" s="230">
        <f t="shared" si="2"/>
        <v>24</v>
      </c>
      <c r="B26" s="484" t="s">
        <v>1048</v>
      </c>
      <c r="C26" s="483">
        <f>6661.82/1000</f>
        <v>6.6618199999999996</v>
      </c>
      <c r="D26" s="171">
        <v>45434</v>
      </c>
      <c r="E26" s="171">
        <v>45442</v>
      </c>
      <c r="F26" s="171">
        <v>45449</v>
      </c>
      <c r="G26" s="171" t="s">
        <v>1044</v>
      </c>
      <c r="H26" s="171">
        <v>45502</v>
      </c>
      <c r="I26" s="171">
        <v>45502</v>
      </c>
      <c r="J26" s="171">
        <v>45502</v>
      </c>
      <c r="K26" s="181">
        <v>45516</v>
      </c>
      <c r="L26" s="181"/>
      <c r="M26" s="181">
        <v>45516</v>
      </c>
      <c r="N26" s="287">
        <v>45516</v>
      </c>
    </row>
    <row r="27" spans="1:15" s="161" customFormat="1" x14ac:dyDescent="0.35">
      <c r="A27" s="230">
        <f t="shared" si="2"/>
        <v>25</v>
      </c>
      <c r="B27" s="484" t="s">
        <v>1049</v>
      </c>
      <c r="C27" s="483">
        <f>5079.983/1000</f>
        <v>5.0799830000000004</v>
      </c>
      <c r="D27" s="171">
        <v>45434</v>
      </c>
      <c r="E27" s="171">
        <v>45442</v>
      </c>
      <c r="F27" s="171">
        <v>45449</v>
      </c>
      <c r="G27" s="171" t="s">
        <v>1045</v>
      </c>
      <c r="H27" s="171">
        <v>45502</v>
      </c>
      <c r="I27" s="171">
        <v>45502</v>
      </c>
      <c r="J27" s="171">
        <v>45502</v>
      </c>
      <c r="K27" s="181">
        <v>45551</v>
      </c>
      <c r="L27" s="181"/>
      <c r="M27" s="181">
        <v>45551</v>
      </c>
      <c r="N27" s="287">
        <v>45551</v>
      </c>
    </row>
    <row r="28" spans="1:15" s="161" customFormat="1" x14ac:dyDescent="0.35">
      <c r="A28" s="230">
        <f t="shared" si="2"/>
        <v>26</v>
      </c>
      <c r="B28" s="484" t="s">
        <v>1120</v>
      </c>
      <c r="C28" s="483">
        <v>4.1630000000000003</v>
      </c>
      <c r="D28" s="171">
        <v>45434</v>
      </c>
      <c r="E28" s="171">
        <v>45442</v>
      </c>
      <c r="F28" s="171">
        <v>45449</v>
      </c>
      <c r="G28" s="171" t="s">
        <v>1045</v>
      </c>
      <c r="H28" s="171">
        <v>45502</v>
      </c>
      <c r="I28" s="171">
        <v>45502</v>
      </c>
      <c r="J28" s="171">
        <v>45502</v>
      </c>
      <c r="K28" s="181">
        <v>45583</v>
      </c>
      <c r="L28" s="181"/>
      <c r="M28" s="181">
        <v>45583</v>
      </c>
      <c r="N28" s="287">
        <v>45583</v>
      </c>
    </row>
    <row r="29" spans="1:15" s="161" customFormat="1" x14ac:dyDescent="0.35">
      <c r="A29" s="230">
        <f t="shared" si="2"/>
        <v>27</v>
      </c>
      <c r="B29" s="484" t="s">
        <v>1121</v>
      </c>
      <c r="C29" s="483">
        <v>4.7169999999999996</v>
      </c>
      <c r="D29" s="171">
        <v>45434</v>
      </c>
      <c r="E29" s="171">
        <v>45442</v>
      </c>
      <c r="F29" s="171">
        <v>45449</v>
      </c>
      <c r="G29" s="171" t="s">
        <v>1045</v>
      </c>
      <c r="H29" s="171">
        <v>45502</v>
      </c>
      <c r="I29" s="171">
        <v>45502</v>
      </c>
      <c r="J29" s="171">
        <v>45502</v>
      </c>
      <c r="K29" s="181">
        <v>45597</v>
      </c>
      <c r="L29" s="181"/>
      <c r="M29" s="181">
        <v>45597</v>
      </c>
      <c r="N29" s="287">
        <v>45597</v>
      </c>
    </row>
    <row r="30" spans="1:15" s="161" customFormat="1" x14ac:dyDescent="0.35">
      <c r="A30" s="230">
        <f t="shared" si="2"/>
        <v>28</v>
      </c>
      <c r="B30" s="484" t="s">
        <v>797</v>
      </c>
      <c r="C30" s="483">
        <f>5026.525/1000</f>
        <v>5.0265249999999995</v>
      </c>
      <c r="D30" s="171">
        <v>45434</v>
      </c>
      <c r="E30" s="171">
        <v>45442</v>
      </c>
      <c r="F30" s="171">
        <v>45449</v>
      </c>
      <c r="G30" s="171" t="s">
        <v>1046</v>
      </c>
      <c r="H30" s="171">
        <v>45502</v>
      </c>
      <c r="I30" s="171">
        <v>45502</v>
      </c>
      <c r="J30" s="171">
        <v>45502</v>
      </c>
      <c r="K30" s="181">
        <v>45597</v>
      </c>
      <c r="L30" s="181"/>
      <c r="M30" s="181">
        <v>45597</v>
      </c>
      <c r="N30" s="287">
        <v>45597</v>
      </c>
      <c r="O30" s="628"/>
    </row>
    <row r="31" spans="1:15" s="161" customFormat="1" x14ac:dyDescent="0.35">
      <c r="A31" s="230">
        <f t="shared" si="2"/>
        <v>29</v>
      </c>
      <c r="B31" s="484" t="s">
        <v>798</v>
      </c>
      <c r="C31" s="483">
        <f>5944.083/1000</f>
        <v>5.944083</v>
      </c>
      <c r="D31" s="171">
        <v>45434</v>
      </c>
      <c r="E31" s="171">
        <v>45442</v>
      </c>
      <c r="F31" s="171">
        <v>45449</v>
      </c>
      <c r="G31" s="171" t="s">
        <v>1046</v>
      </c>
      <c r="H31" s="171">
        <v>45502</v>
      </c>
      <c r="I31" s="171">
        <v>45502</v>
      </c>
      <c r="J31" s="171">
        <v>45502</v>
      </c>
      <c r="K31" s="181">
        <v>45597</v>
      </c>
      <c r="L31" s="181"/>
      <c r="M31" s="181">
        <v>45597</v>
      </c>
      <c r="N31" s="287">
        <v>45597</v>
      </c>
    </row>
    <row r="32" spans="1:15" ht="18" customHeight="1" x14ac:dyDescent="0.35">
      <c r="A32" s="230">
        <f t="shared" si="2"/>
        <v>30</v>
      </c>
      <c r="B32" s="484" t="s">
        <v>1319</v>
      </c>
      <c r="C32" s="168">
        <f>2591.68/1000</f>
        <v>2.5916799999999998</v>
      </c>
      <c r="D32" s="171">
        <v>45708</v>
      </c>
      <c r="E32" s="171">
        <v>45708</v>
      </c>
      <c r="F32" s="171">
        <v>45708</v>
      </c>
      <c r="G32" s="171">
        <v>45708</v>
      </c>
      <c r="H32" s="171">
        <v>45708</v>
      </c>
      <c r="I32" s="171">
        <v>45708</v>
      </c>
      <c r="J32" s="171">
        <v>45708</v>
      </c>
      <c r="K32" s="181">
        <v>45708</v>
      </c>
      <c r="L32" s="181"/>
      <c r="M32" s="181">
        <v>45708</v>
      </c>
      <c r="N32" s="287">
        <v>45708</v>
      </c>
    </row>
    <row r="33" spans="1:14" s="161" customFormat="1" x14ac:dyDescent="0.35">
      <c r="A33" s="230"/>
      <c r="B33" s="160" t="s">
        <v>405</v>
      </c>
      <c r="C33" s="168">
        <f>SUM(C3:C32)</f>
        <v>117.51302799999999</v>
      </c>
      <c r="D33" s="296">
        <f t="shared" ref="D33:J33" si="3">SUMIF(D3:D32,"&lt;&gt;",$C$3:$C$32)</f>
        <v>117.51302799999999</v>
      </c>
      <c r="E33" s="296">
        <f t="shared" si="3"/>
        <v>117.51302799999999</v>
      </c>
      <c r="F33" s="296">
        <f t="shared" si="3"/>
        <v>117.51302799999999</v>
      </c>
      <c r="G33" s="296">
        <f t="shared" si="3"/>
        <v>117.51302799999999</v>
      </c>
      <c r="H33" s="296">
        <f t="shared" si="3"/>
        <v>117.51302799999999</v>
      </c>
      <c r="I33" s="296">
        <f t="shared" si="3"/>
        <v>117.51302799999999</v>
      </c>
      <c r="J33" s="296">
        <f t="shared" si="3"/>
        <v>117.51302799999999</v>
      </c>
      <c r="K33" s="332">
        <f>SUMIF(K4:K32,"&lt;&gt;",$C$4:$C$32)</f>
        <v>116.74087399999999</v>
      </c>
      <c r="L33" s="332">
        <f>SUMIF(L4:L32,"&lt;&gt;",$C$4:$C$32)</f>
        <v>14.426703999999999</v>
      </c>
      <c r="M33" s="332">
        <f>SUMIF(M4:M32,"&lt;&gt;",$C$4:$C$32)</f>
        <v>116.74087399999999</v>
      </c>
      <c r="N33" s="331">
        <f>SUMIF(N4:N32,"&lt;&gt;",$C$4:$C$32)</f>
        <v>114.17801399999999</v>
      </c>
    </row>
    <row r="34" spans="1:14" s="161" customFormat="1" ht="15" thickBot="1" x14ac:dyDescent="0.4">
      <c r="A34" s="288"/>
      <c r="B34" s="289" t="s">
        <v>0</v>
      </c>
      <c r="C34" s="27"/>
      <c r="D34" s="290">
        <f t="shared" ref="D34:J34" si="4">$D$33-D33</f>
        <v>0</v>
      </c>
      <c r="E34" s="290">
        <f t="shared" si="4"/>
        <v>0</v>
      </c>
      <c r="F34" s="290">
        <f t="shared" si="4"/>
        <v>0</v>
      </c>
      <c r="G34" s="290">
        <f t="shared" si="4"/>
        <v>0</v>
      </c>
      <c r="H34" s="290">
        <f t="shared" si="4"/>
        <v>0</v>
      </c>
      <c r="I34" s="290">
        <f t="shared" si="4"/>
        <v>0</v>
      </c>
      <c r="J34" s="290">
        <f t="shared" si="4"/>
        <v>0</v>
      </c>
      <c r="K34" s="291">
        <f t="shared" ref="K34:N34" si="5">$D$33-K33</f>
        <v>0.77215400000000045</v>
      </c>
      <c r="L34" s="291">
        <f t="shared" si="5"/>
        <v>103.08632399999999</v>
      </c>
      <c r="M34" s="291">
        <f t="shared" si="5"/>
        <v>0.77215400000000045</v>
      </c>
      <c r="N34" s="292">
        <f t="shared" si="5"/>
        <v>3.335014000000001</v>
      </c>
    </row>
    <row r="35" spans="1:14" x14ac:dyDescent="0.35">
      <c r="K35" s="182"/>
      <c r="L35" s="182"/>
      <c r="M35" s="182"/>
      <c r="N35" s="182"/>
    </row>
    <row r="36" spans="1:14" x14ac:dyDescent="0.35">
      <c r="I36" s="41" t="s">
        <v>869</v>
      </c>
      <c r="J36" s="161">
        <f>I33-J33</f>
        <v>0</v>
      </c>
      <c r="K36" s="182"/>
      <c r="L36" s="182"/>
      <c r="M36" s="213" t="s">
        <v>869</v>
      </c>
      <c r="N36" s="644">
        <f>M33-N33</f>
        <v>2.5628600000000006</v>
      </c>
    </row>
    <row r="37" spans="1:14" x14ac:dyDescent="0.35">
      <c r="G37" s="184"/>
      <c r="H37" s="184"/>
      <c r="K37" s="87"/>
      <c r="L37" s="87"/>
      <c r="M37" s="87"/>
      <c r="N37" s="87"/>
    </row>
    <row r="38" spans="1:14" x14ac:dyDescent="0.35">
      <c r="C38" s="2">
        <v>2.2829999999999999</v>
      </c>
      <c r="G38" s="184"/>
      <c r="H38" s="184"/>
      <c r="K38" s="87"/>
      <c r="L38" s="87"/>
      <c r="M38" s="87"/>
      <c r="N38" s="87"/>
    </row>
    <row r="39" spans="1:14" x14ac:dyDescent="0.35">
      <c r="K39" s="87"/>
      <c r="L39" s="87"/>
      <c r="M39" s="87"/>
      <c r="N39" s="87"/>
    </row>
    <row r="40" spans="1:14" x14ac:dyDescent="0.35">
      <c r="K40" s="87"/>
      <c r="L40" s="87"/>
      <c r="M40" s="87"/>
      <c r="N40" s="87"/>
    </row>
    <row r="41" spans="1:14" x14ac:dyDescent="0.35">
      <c r="K41" s="87"/>
      <c r="L41" s="87"/>
      <c r="M41" s="87"/>
      <c r="N41" s="87"/>
    </row>
    <row r="42" spans="1:14" x14ac:dyDescent="0.35">
      <c r="K42" s="87"/>
      <c r="L42" s="87"/>
      <c r="M42" s="87"/>
      <c r="N42" s="87"/>
    </row>
    <row r="43" spans="1:14" x14ac:dyDescent="0.35">
      <c r="K43" s="87"/>
      <c r="L43" s="87"/>
      <c r="M43" s="87"/>
      <c r="N43" s="87"/>
    </row>
    <row r="44" spans="1:14" x14ac:dyDescent="0.35">
      <c r="K44" s="87"/>
      <c r="L44" s="87"/>
      <c r="M44" s="87"/>
      <c r="N44" s="87"/>
    </row>
    <row r="45" spans="1:14" x14ac:dyDescent="0.35">
      <c r="K45" s="87"/>
      <c r="L45" s="87"/>
      <c r="M45" s="87"/>
      <c r="N45" s="87"/>
    </row>
    <row r="46" spans="1:14" x14ac:dyDescent="0.35">
      <c r="K46" s="87"/>
      <c r="L46" s="87"/>
      <c r="M46" s="87"/>
      <c r="N46" s="87"/>
    </row>
    <row r="47" spans="1:14" x14ac:dyDescent="0.35">
      <c r="K47" s="87"/>
      <c r="L47" s="87"/>
      <c r="M47" s="87"/>
      <c r="N47" s="87"/>
    </row>
    <row r="48" spans="1:14" x14ac:dyDescent="0.35">
      <c r="K48" s="87"/>
      <c r="L48" s="87"/>
      <c r="M48" s="87"/>
      <c r="N48" s="87"/>
    </row>
    <row r="49" spans="11:14" x14ac:dyDescent="0.35">
      <c r="K49" s="87"/>
      <c r="L49" s="87"/>
      <c r="M49" s="87"/>
      <c r="N49" s="87"/>
    </row>
    <row r="50" spans="11:14" x14ac:dyDescent="0.35">
      <c r="K50" s="87"/>
      <c r="L50" s="87"/>
      <c r="M50" s="87"/>
      <c r="N50" s="87"/>
    </row>
    <row r="51" spans="11:14" x14ac:dyDescent="0.35">
      <c r="K51" s="87"/>
      <c r="L51" s="87"/>
      <c r="M51" s="87"/>
      <c r="N51" s="87"/>
    </row>
    <row r="52" spans="11:14" x14ac:dyDescent="0.35">
      <c r="K52" s="87"/>
      <c r="L52" s="87"/>
      <c r="M52" s="87"/>
      <c r="N52" s="87"/>
    </row>
    <row r="53" spans="11:14" x14ac:dyDescent="0.35">
      <c r="K53" s="87"/>
      <c r="L53" s="87"/>
      <c r="M53" s="87"/>
      <c r="N53" s="87"/>
    </row>
    <row r="54" spans="11:14" x14ac:dyDescent="0.35">
      <c r="K54" s="87"/>
      <c r="L54" s="87"/>
      <c r="M54" s="87"/>
      <c r="N54" s="87"/>
    </row>
    <row r="55" spans="11:14" x14ac:dyDescent="0.35">
      <c r="K55" s="87"/>
      <c r="L55" s="87"/>
      <c r="M55" s="87"/>
      <c r="N55" s="87"/>
    </row>
    <row r="56" spans="11:14" x14ac:dyDescent="0.35">
      <c r="K56" s="87"/>
      <c r="L56" s="87"/>
      <c r="M56" s="87"/>
      <c r="N56" s="87"/>
    </row>
    <row r="57" spans="11:14" x14ac:dyDescent="0.35">
      <c r="K57" s="87"/>
      <c r="L57" s="87"/>
      <c r="M57" s="87"/>
      <c r="N57" s="87"/>
    </row>
    <row r="58" spans="11:14" x14ac:dyDescent="0.35">
      <c r="K58" s="87"/>
      <c r="L58" s="87"/>
      <c r="M58" s="87"/>
      <c r="N58" s="87"/>
    </row>
    <row r="59" spans="11:14" x14ac:dyDescent="0.35">
      <c r="K59" s="87"/>
      <c r="L59" s="87"/>
      <c r="M59" s="87"/>
      <c r="N59" s="87"/>
    </row>
    <row r="60" spans="11:14" x14ac:dyDescent="0.35">
      <c r="K60" s="87"/>
      <c r="L60" s="87"/>
      <c r="M60" s="87"/>
      <c r="N60" s="87"/>
    </row>
    <row r="61" spans="11:14" x14ac:dyDescent="0.35">
      <c r="K61" s="87"/>
      <c r="L61" s="87"/>
      <c r="M61" s="87"/>
      <c r="N61" s="87"/>
    </row>
    <row r="62" spans="11:14" x14ac:dyDescent="0.35">
      <c r="K62" s="87"/>
      <c r="L62" s="87"/>
      <c r="M62" s="87"/>
      <c r="N62" s="87"/>
    </row>
    <row r="63" spans="11:14" x14ac:dyDescent="0.35">
      <c r="K63" s="87"/>
      <c r="L63" s="87"/>
      <c r="M63" s="87"/>
      <c r="N63" s="87"/>
    </row>
    <row r="64" spans="11:14" x14ac:dyDescent="0.35">
      <c r="K64" s="87"/>
      <c r="L64" s="87"/>
      <c r="M64" s="87"/>
      <c r="N64" s="87"/>
    </row>
    <row r="65" spans="11:14" x14ac:dyDescent="0.35">
      <c r="K65" s="87"/>
      <c r="L65" s="87"/>
      <c r="M65" s="87"/>
      <c r="N65" s="87"/>
    </row>
    <row r="66" spans="11:14" x14ac:dyDescent="0.35">
      <c r="K66" s="87"/>
      <c r="L66" s="87"/>
      <c r="M66" s="87"/>
      <c r="N66" s="87"/>
    </row>
    <row r="67" spans="11:14" x14ac:dyDescent="0.35">
      <c r="K67" s="87"/>
      <c r="L67" s="87"/>
      <c r="M67" s="87"/>
      <c r="N67" s="87"/>
    </row>
    <row r="68" spans="11:14" x14ac:dyDescent="0.35">
      <c r="K68" s="87"/>
      <c r="L68" s="87"/>
      <c r="M68" s="87"/>
      <c r="N68" s="87"/>
    </row>
    <row r="69" spans="11:14" x14ac:dyDescent="0.35">
      <c r="K69" s="87"/>
      <c r="L69" s="87"/>
      <c r="M69" s="87"/>
      <c r="N69" s="87"/>
    </row>
    <row r="70" spans="11:14" x14ac:dyDescent="0.35">
      <c r="K70" s="87"/>
      <c r="L70" s="87"/>
      <c r="M70" s="87"/>
      <c r="N70" s="87"/>
    </row>
    <row r="71" spans="11:14" x14ac:dyDescent="0.35">
      <c r="K71" s="87"/>
      <c r="L71" s="87"/>
      <c r="M71" s="87"/>
      <c r="N71" s="87"/>
    </row>
    <row r="72" spans="11:14" x14ac:dyDescent="0.35">
      <c r="K72" s="87"/>
      <c r="L72" s="87"/>
      <c r="M72" s="87"/>
      <c r="N72" s="87"/>
    </row>
    <row r="73" spans="11:14" x14ac:dyDescent="0.35">
      <c r="K73" s="87"/>
      <c r="L73" s="87"/>
      <c r="M73" s="87"/>
      <c r="N73" s="87"/>
    </row>
    <row r="74" spans="11:14" x14ac:dyDescent="0.35">
      <c r="K74" s="87"/>
      <c r="L74" s="87"/>
      <c r="M74" s="87"/>
      <c r="N74" s="87"/>
    </row>
    <row r="75" spans="11:14" x14ac:dyDescent="0.35">
      <c r="K75" s="87"/>
      <c r="L75" s="87"/>
      <c r="M75" s="87"/>
      <c r="N75" s="87"/>
    </row>
    <row r="76" spans="11:14" x14ac:dyDescent="0.35">
      <c r="K76" s="87"/>
      <c r="L76" s="87"/>
      <c r="M76" s="87"/>
      <c r="N76" s="87"/>
    </row>
    <row r="77" spans="11:14" x14ac:dyDescent="0.35">
      <c r="K77" s="87"/>
      <c r="L77" s="87"/>
      <c r="M77" s="87"/>
      <c r="N77" s="87"/>
    </row>
    <row r="78" spans="11:14" x14ac:dyDescent="0.35">
      <c r="K78" s="87"/>
      <c r="L78" s="87"/>
      <c r="M78" s="87"/>
      <c r="N78" s="87"/>
    </row>
    <row r="79" spans="11:14" x14ac:dyDescent="0.35">
      <c r="K79" s="87"/>
      <c r="L79" s="87"/>
      <c r="M79" s="87"/>
      <c r="N79" s="87"/>
    </row>
    <row r="80" spans="11:14" x14ac:dyDescent="0.35">
      <c r="K80" s="87"/>
      <c r="L80" s="87"/>
      <c r="M80" s="87"/>
      <c r="N80" s="87"/>
    </row>
    <row r="81" spans="11:14" x14ac:dyDescent="0.35">
      <c r="K81" s="87"/>
      <c r="L81" s="87"/>
      <c r="M81" s="87"/>
      <c r="N81" s="87"/>
    </row>
    <row r="82" spans="11:14" x14ac:dyDescent="0.35">
      <c r="K82" s="87"/>
      <c r="L82" s="87"/>
      <c r="M82" s="87"/>
      <c r="N82" s="87"/>
    </row>
    <row r="83" spans="11:14" x14ac:dyDescent="0.35">
      <c r="K83" s="87"/>
      <c r="L83" s="87"/>
      <c r="M83" s="87"/>
      <c r="N83" s="87"/>
    </row>
    <row r="84" spans="11:14" x14ac:dyDescent="0.35">
      <c r="K84" s="87"/>
      <c r="L84" s="87"/>
      <c r="M84" s="87"/>
      <c r="N84" s="87"/>
    </row>
    <row r="85" spans="11:14" x14ac:dyDescent="0.35">
      <c r="K85" s="87"/>
      <c r="L85" s="87"/>
      <c r="M85" s="87"/>
      <c r="N85" s="87"/>
    </row>
    <row r="86" spans="11:14" x14ac:dyDescent="0.35">
      <c r="K86" s="87"/>
      <c r="L86" s="87"/>
      <c r="M86" s="87"/>
      <c r="N86" s="87"/>
    </row>
    <row r="87" spans="11:14" x14ac:dyDescent="0.35">
      <c r="K87" s="87"/>
      <c r="L87" s="87"/>
      <c r="M87" s="87"/>
      <c r="N87" s="87"/>
    </row>
    <row r="88" spans="11:14" x14ac:dyDescent="0.35">
      <c r="K88" s="87"/>
      <c r="L88" s="87"/>
      <c r="M88" s="87"/>
      <c r="N88" s="87"/>
    </row>
    <row r="89" spans="11:14" x14ac:dyDescent="0.35">
      <c r="K89" s="87"/>
      <c r="L89" s="87"/>
      <c r="M89" s="87"/>
      <c r="N89" s="87"/>
    </row>
    <row r="90" spans="11:14" x14ac:dyDescent="0.35">
      <c r="K90" s="87"/>
      <c r="L90" s="87"/>
      <c r="M90" s="87"/>
      <c r="N90" s="87"/>
    </row>
    <row r="91" spans="11:14" x14ac:dyDescent="0.35">
      <c r="K91" s="87"/>
      <c r="L91" s="87"/>
      <c r="M91" s="87"/>
      <c r="N91" s="87"/>
    </row>
    <row r="92" spans="11:14" x14ac:dyDescent="0.35">
      <c r="K92" s="87"/>
      <c r="L92" s="87"/>
      <c r="M92" s="87"/>
      <c r="N92" s="87"/>
    </row>
    <row r="93" spans="11:14" x14ac:dyDescent="0.35">
      <c r="K93" s="87"/>
      <c r="L93" s="87"/>
      <c r="M93" s="87"/>
      <c r="N93" s="87"/>
    </row>
    <row r="94" spans="11:14" x14ac:dyDescent="0.35">
      <c r="K94" s="87"/>
      <c r="L94" s="87"/>
      <c r="M94" s="87"/>
      <c r="N94" s="87"/>
    </row>
    <row r="95" spans="11:14" x14ac:dyDescent="0.35">
      <c r="K95" s="87"/>
      <c r="L95" s="87"/>
      <c r="M95" s="87"/>
      <c r="N95" s="87"/>
    </row>
    <row r="96" spans="11:14" x14ac:dyDescent="0.35">
      <c r="K96" s="87"/>
      <c r="L96" s="87"/>
      <c r="M96" s="87"/>
      <c r="N96" s="87"/>
    </row>
    <row r="97" spans="11:14" x14ac:dyDescent="0.35">
      <c r="K97" s="87"/>
      <c r="L97" s="87"/>
      <c r="M97" s="87"/>
      <c r="N97" s="87"/>
    </row>
    <row r="98" spans="11:14" x14ac:dyDescent="0.35">
      <c r="K98" s="87"/>
      <c r="L98" s="87"/>
      <c r="M98" s="87"/>
      <c r="N98" s="87"/>
    </row>
    <row r="99" spans="11:14" x14ac:dyDescent="0.35">
      <c r="K99" s="87"/>
      <c r="L99" s="87"/>
      <c r="M99" s="87"/>
      <c r="N99" s="87"/>
    </row>
    <row r="100" spans="11:14" x14ac:dyDescent="0.35">
      <c r="K100" s="87"/>
      <c r="L100" s="87"/>
      <c r="M100" s="87"/>
      <c r="N100" s="87"/>
    </row>
    <row r="101" spans="11:14" x14ac:dyDescent="0.35">
      <c r="K101" s="87"/>
      <c r="L101" s="87"/>
      <c r="M101" s="87"/>
      <c r="N101" s="87"/>
    </row>
    <row r="102" spans="11:14" x14ac:dyDescent="0.35">
      <c r="K102" s="87"/>
      <c r="L102" s="87"/>
      <c r="M102" s="87"/>
      <c r="N102" s="87"/>
    </row>
    <row r="103" spans="11:14" x14ac:dyDescent="0.35">
      <c r="K103" s="87"/>
      <c r="L103" s="87"/>
      <c r="M103" s="87"/>
      <c r="N103" s="87"/>
    </row>
    <row r="104" spans="11:14" x14ac:dyDescent="0.35">
      <c r="K104" s="87"/>
      <c r="L104" s="87"/>
      <c r="M104" s="87"/>
      <c r="N104" s="87"/>
    </row>
    <row r="105" spans="11:14" x14ac:dyDescent="0.35">
      <c r="K105" s="87"/>
      <c r="L105" s="87"/>
      <c r="M105" s="87"/>
      <c r="N105" s="87"/>
    </row>
    <row r="106" spans="11:14" x14ac:dyDescent="0.35">
      <c r="K106" s="87"/>
      <c r="L106" s="87"/>
      <c r="M106" s="87"/>
      <c r="N106" s="87"/>
    </row>
    <row r="107" spans="11:14" x14ac:dyDescent="0.35">
      <c r="K107" s="87"/>
      <c r="L107" s="87"/>
      <c r="M107" s="87"/>
      <c r="N107" s="87"/>
    </row>
    <row r="108" spans="11:14" x14ac:dyDescent="0.35">
      <c r="K108" s="87"/>
      <c r="L108" s="87"/>
      <c r="M108" s="87"/>
      <c r="N108" s="87"/>
    </row>
    <row r="109" spans="11:14" x14ac:dyDescent="0.35">
      <c r="K109" s="87"/>
      <c r="L109" s="87"/>
      <c r="M109" s="87"/>
      <c r="N109" s="87"/>
    </row>
    <row r="110" spans="11:14" x14ac:dyDescent="0.35">
      <c r="K110" s="87"/>
      <c r="L110" s="87"/>
      <c r="M110" s="87"/>
      <c r="N110" s="87"/>
    </row>
    <row r="111" spans="11:14" x14ac:dyDescent="0.35">
      <c r="K111" s="87"/>
      <c r="L111" s="87"/>
      <c r="M111" s="87"/>
      <c r="N111" s="87"/>
    </row>
    <row r="112" spans="11:14" x14ac:dyDescent="0.35">
      <c r="K112" s="87"/>
      <c r="L112" s="87"/>
      <c r="M112" s="87"/>
      <c r="N112" s="87"/>
    </row>
    <row r="113" spans="11:14" x14ac:dyDescent="0.35">
      <c r="K113" s="87"/>
      <c r="L113" s="87"/>
      <c r="M113" s="87"/>
      <c r="N113" s="87"/>
    </row>
    <row r="114" spans="11:14" x14ac:dyDescent="0.35">
      <c r="K114" s="87"/>
      <c r="L114" s="87"/>
      <c r="M114" s="87"/>
      <c r="N114" s="87"/>
    </row>
    <row r="115" spans="11:14" x14ac:dyDescent="0.35">
      <c r="K115" s="87"/>
      <c r="L115" s="87"/>
      <c r="M115" s="87"/>
      <c r="N115" s="87"/>
    </row>
    <row r="116" spans="11:14" x14ac:dyDescent="0.35">
      <c r="K116" s="87"/>
      <c r="L116" s="87"/>
      <c r="M116" s="87"/>
      <c r="N116" s="87"/>
    </row>
    <row r="117" spans="11:14" x14ac:dyDescent="0.35">
      <c r="K117" s="87"/>
      <c r="L117" s="87"/>
      <c r="M117" s="87"/>
      <c r="N117" s="87"/>
    </row>
    <row r="118" spans="11:14" x14ac:dyDescent="0.35">
      <c r="K118" s="87"/>
      <c r="L118" s="87"/>
      <c r="M118" s="87"/>
      <c r="N118" s="87"/>
    </row>
    <row r="119" spans="11:14" x14ac:dyDescent="0.35">
      <c r="K119" s="87"/>
      <c r="L119" s="87"/>
      <c r="M119" s="87"/>
      <c r="N119" s="87"/>
    </row>
    <row r="120" spans="11:14" x14ac:dyDescent="0.35">
      <c r="K120" s="87"/>
      <c r="L120" s="87"/>
      <c r="M120" s="87"/>
      <c r="N120" s="87"/>
    </row>
    <row r="121" spans="11:14" x14ac:dyDescent="0.35">
      <c r="K121" s="87"/>
      <c r="L121" s="87"/>
      <c r="M121" s="87"/>
      <c r="N121" s="87"/>
    </row>
    <row r="122" spans="11:14" x14ac:dyDescent="0.35">
      <c r="K122" s="87"/>
      <c r="L122" s="87"/>
      <c r="M122" s="87"/>
      <c r="N122" s="87"/>
    </row>
    <row r="123" spans="11:14" x14ac:dyDescent="0.35">
      <c r="K123" s="87"/>
      <c r="L123" s="87"/>
      <c r="M123" s="87"/>
      <c r="N123" s="87"/>
    </row>
    <row r="124" spans="11:14" x14ac:dyDescent="0.35">
      <c r="K124" s="87"/>
      <c r="L124" s="87"/>
      <c r="M124" s="87"/>
      <c r="N124" s="87"/>
    </row>
    <row r="125" spans="11:14" x14ac:dyDescent="0.35">
      <c r="K125" s="87"/>
      <c r="L125" s="87"/>
      <c r="M125" s="87"/>
      <c r="N125" s="87"/>
    </row>
    <row r="126" spans="11:14" x14ac:dyDescent="0.35">
      <c r="K126" s="87"/>
      <c r="L126" s="87"/>
      <c r="M126" s="87"/>
      <c r="N126" s="87"/>
    </row>
    <row r="127" spans="11:14" x14ac:dyDescent="0.35">
      <c r="K127" s="87"/>
      <c r="L127" s="87"/>
      <c r="M127" s="87"/>
      <c r="N127" s="87"/>
    </row>
    <row r="128" spans="11:14" x14ac:dyDescent="0.35">
      <c r="K128" s="87"/>
      <c r="L128" s="87"/>
      <c r="M128" s="87"/>
      <c r="N128" s="87"/>
    </row>
    <row r="129" spans="11:14" x14ac:dyDescent="0.35">
      <c r="K129" s="87"/>
      <c r="L129" s="87"/>
      <c r="M129" s="87"/>
      <c r="N129" s="87"/>
    </row>
    <row r="130" spans="11:14" x14ac:dyDescent="0.35">
      <c r="K130" s="87"/>
      <c r="L130" s="87"/>
      <c r="M130" s="87"/>
      <c r="N130" s="87"/>
    </row>
    <row r="131" spans="11:14" x14ac:dyDescent="0.35">
      <c r="K131" s="87"/>
      <c r="L131" s="87"/>
      <c r="M131" s="87"/>
      <c r="N131" s="87"/>
    </row>
    <row r="132" spans="11:14" x14ac:dyDescent="0.35">
      <c r="K132" s="87"/>
      <c r="L132" s="87"/>
      <c r="M132" s="87"/>
      <c r="N132" s="87"/>
    </row>
    <row r="133" spans="11:14" x14ac:dyDescent="0.35">
      <c r="K133" s="87"/>
      <c r="L133" s="87"/>
      <c r="M133" s="87"/>
      <c r="N133" s="87"/>
    </row>
    <row r="134" spans="11:14" x14ac:dyDescent="0.35">
      <c r="K134" s="87"/>
      <c r="L134" s="87"/>
      <c r="M134" s="87"/>
      <c r="N134" s="87"/>
    </row>
    <row r="135" spans="11:14" x14ac:dyDescent="0.35">
      <c r="K135" s="87"/>
      <c r="L135" s="87"/>
      <c r="M135" s="87"/>
      <c r="N135" s="87"/>
    </row>
    <row r="136" spans="11:14" x14ac:dyDescent="0.35">
      <c r="K136" s="87"/>
      <c r="L136" s="87"/>
      <c r="M136" s="87"/>
      <c r="N136" s="87"/>
    </row>
    <row r="137" spans="11:14" x14ac:dyDescent="0.35">
      <c r="K137" s="87"/>
      <c r="L137" s="87"/>
      <c r="M137" s="87"/>
      <c r="N137" s="87"/>
    </row>
    <row r="138" spans="11:14" x14ac:dyDescent="0.35">
      <c r="K138" s="87"/>
      <c r="L138" s="87"/>
      <c r="M138" s="87"/>
      <c r="N138" s="87"/>
    </row>
    <row r="139" spans="11:14" x14ac:dyDescent="0.35">
      <c r="K139" s="87"/>
      <c r="L139" s="87"/>
      <c r="M139" s="87"/>
      <c r="N139" s="87"/>
    </row>
    <row r="140" spans="11:14" x14ac:dyDescent="0.35">
      <c r="K140" s="87"/>
      <c r="L140" s="87"/>
      <c r="M140" s="87"/>
      <c r="N140" s="87"/>
    </row>
    <row r="141" spans="11:14" x14ac:dyDescent="0.35">
      <c r="K141" s="87"/>
      <c r="L141" s="87"/>
      <c r="M141" s="87"/>
      <c r="N141" s="87"/>
    </row>
    <row r="142" spans="11:14" x14ac:dyDescent="0.35">
      <c r="K142" s="87"/>
      <c r="L142" s="87"/>
      <c r="M142" s="87"/>
      <c r="N142" s="87"/>
    </row>
    <row r="143" spans="11:14" x14ac:dyDescent="0.35">
      <c r="K143" s="87"/>
      <c r="L143" s="87"/>
      <c r="M143" s="87"/>
      <c r="N143" s="87"/>
    </row>
    <row r="144" spans="11:14" x14ac:dyDescent="0.35">
      <c r="K144" s="87"/>
      <c r="L144" s="87"/>
      <c r="M144" s="87"/>
      <c r="N144" s="87"/>
    </row>
    <row r="145" spans="11:14" x14ac:dyDescent="0.35">
      <c r="K145" s="87"/>
      <c r="L145" s="87"/>
      <c r="M145" s="87"/>
      <c r="N145" s="87"/>
    </row>
    <row r="146" spans="11:14" x14ac:dyDescent="0.35">
      <c r="K146" s="87"/>
      <c r="L146" s="87"/>
      <c r="M146" s="87"/>
      <c r="N146" s="87"/>
    </row>
    <row r="147" spans="11:14" x14ac:dyDescent="0.35">
      <c r="K147" s="87"/>
      <c r="L147" s="87"/>
      <c r="M147" s="87"/>
      <c r="N147" s="87"/>
    </row>
    <row r="148" spans="11:14" x14ac:dyDescent="0.35">
      <c r="K148" s="87"/>
      <c r="L148" s="87"/>
      <c r="M148" s="87"/>
      <c r="N148" s="87"/>
    </row>
    <row r="149" spans="11:14" x14ac:dyDescent="0.35">
      <c r="K149" s="87"/>
      <c r="L149" s="87"/>
      <c r="M149" s="87"/>
      <c r="N149" s="87"/>
    </row>
    <row r="150" spans="11:14" x14ac:dyDescent="0.35">
      <c r="K150" s="87"/>
      <c r="L150" s="87"/>
      <c r="M150" s="87"/>
      <c r="N150" s="87"/>
    </row>
    <row r="151" spans="11:14" x14ac:dyDescent="0.35">
      <c r="K151" s="87"/>
      <c r="L151" s="87"/>
      <c r="M151" s="87"/>
      <c r="N151" s="87"/>
    </row>
    <row r="152" spans="11:14" x14ac:dyDescent="0.35">
      <c r="K152" s="87"/>
      <c r="L152" s="87"/>
      <c r="M152" s="87"/>
      <c r="N152" s="87"/>
    </row>
    <row r="153" spans="11:14" x14ac:dyDescent="0.35">
      <c r="K153" s="87"/>
      <c r="L153" s="87"/>
      <c r="M153" s="87"/>
      <c r="N153" s="87"/>
    </row>
    <row r="154" spans="11:14" x14ac:dyDescent="0.35">
      <c r="K154" s="87"/>
      <c r="L154" s="87"/>
      <c r="M154" s="87"/>
      <c r="N154" s="87"/>
    </row>
    <row r="155" spans="11:14" x14ac:dyDescent="0.35">
      <c r="K155" s="87"/>
      <c r="L155" s="87"/>
      <c r="M155" s="87"/>
      <c r="N155" s="87"/>
    </row>
    <row r="156" spans="11:14" x14ac:dyDescent="0.35">
      <c r="K156" s="87"/>
      <c r="L156" s="87"/>
      <c r="M156" s="87"/>
      <c r="N156" s="87"/>
    </row>
    <row r="157" spans="11:14" x14ac:dyDescent="0.35">
      <c r="K157" s="87"/>
      <c r="L157" s="87"/>
      <c r="M157" s="87"/>
      <c r="N157" s="87"/>
    </row>
    <row r="158" spans="11:14" x14ac:dyDescent="0.35">
      <c r="K158" s="87"/>
      <c r="L158" s="87"/>
      <c r="M158" s="87"/>
      <c r="N158" s="87"/>
    </row>
    <row r="159" spans="11:14" x14ac:dyDescent="0.35">
      <c r="K159" s="87"/>
      <c r="L159" s="87"/>
      <c r="M159" s="87"/>
      <c r="N159" s="87"/>
    </row>
    <row r="160" spans="11:14" x14ac:dyDescent="0.35">
      <c r="K160" s="87"/>
      <c r="L160" s="87"/>
      <c r="M160" s="87"/>
      <c r="N160" s="87"/>
    </row>
    <row r="161" spans="11:14" x14ac:dyDescent="0.35">
      <c r="K161" s="87"/>
      <c r="L161" s="87"/>
      <c r="M161" s="87"/>
      <c r="N161" s="87"/>
    </row>
    <row r="162" spans="11:14" x14ac:dyDescent="0.35">
      <c r="K162" s="87"/>
      <c r="L162" s="87"/>
      <c r="M162" s="87"/>
      <c r="N162" s="87"/>
    </row>
    <row r="163" spans="11:14" x14ac:dyDescent="0.35">
      <c r="K163" s="87"/>
      <c r="L163" s="87"/>
      <c r="M163" s="87"/>
      <c r="N163" s="87"/>
    </row>
    <row r="164" spans="11:14" x14ac:dyDescent="0.35">
      <c r="K164" s="87"/>
      <c r="L164" s="87"/>
      <c r="M164" s="87"/>
      <c r="N164" s="87"/>
    </row>
    <row r="165" spans="11:14" x14ac:dyDescent="0.35">
      <c r="K165" s="87"/>
      <c r="L165" s="87"/>
      <c r="M165" s="87"/>
      <c r="N165" s="87"/>
    </row>
    <row r="166" spans="11:14" x14ac:dyDescent="0.35">
      <c r="K166" s="87"/>
      <c r="L166" s="87"/>
      <c r="M166" s="87"/>
      <c r="N166" s="87"/>
    </row>
    <row r="167" spans="11:14" x14ac:dyDescent="0.35">
      <c r="K167" s="87"/>
      <c r="L167" s="87"/>
      <c r="M167" s="87"/>
      <c r="N167" s="87"/>
    </row>
    <row r="168" spans="11:14" x14ac:dyDescent="0.35">
      <c r="K168" s="87"/>
      <c r="L168" s="87"/>
      <c r="M168" s="87"/>
      <c r="N168" s="87"/>
    </row>
    <row r="169" spans="11:14" x14ac:dyDescent="0.35">
      <c r="K169" s="87"/>
      <c r="L169" s="87"/>
      <c r="M169" s="87"/>
      <c r="N169" s="87"/>
    </row>
    <row r="170" spans="11:14" x14ac:dyDescent="0.35">
      <c r="K170" s="87"/>
      <c r="L170" s="87"/>
      <c r="M170" s="87"/>
      <c r="N170" s="87"/>
    </row>
    <row r="171" spans="11:14" x14ac:dyDescent="0.35">
      <c r="K171" s="87"/>
      <c r="L171" s="87"/>
      <c r="M171" s="87"/>
      <c r="N171" s="87"/>
    </row>
    <row r="172" spans="11:14" x14ac:dyDescent="0.35">
      <c r="K172" s="87"/>
      <c r="L172" s="87"/>
      <c r="M172" s="87"/>
      <c r="N172" s="87"/>
    </row>
    <row r="173" spans="11:14" x14ac:dyDescent="0.35">
      <c r="K173" s="87"/>
      <c r="L173" s="87"/>
      <c r="M173" s="87"/>
      <c r="N173" s="87"/>
    </row>
    <row r="174" spans="11:14" x14ac:dyDescent="0.35">
      <c r="K174" s="87"/>
      <c r="L174" s="87"/>
      <c r="M174" s="87"/>
      <c r="N174" s="87"/>
    </row>
    <row r="175" spans="11:14" x14ac:dyDescent="0.35">
      <c r="K175" s="87"/>
      <c r="L175" s="87"/>
      <c r="M175" s="87"/>
      <c r="N175" s="87"/>
    </row>
    <row r="176" spans="11:14" x14ac:dyDescent="0.35">
      <c r="K176" s="87"/>
      <c r="L176" s="87"/>
      <c r="M176" s="87"/>
      <c r="N176" s="87"/>
    </row>
    <row r="177" spans="11:14" x14ac:dyDescent="0.35">
      <c r="K177" s="87"/>
      <c r="L177" s="87"/>
      <c r="M177" s="87"/>
      <c r="N177" s="87"/>
    </row>
    <row r="178" spans="11:14" x14ac:dyDescent="0.35">
      <c r="K178" s="87"/>
      <c r="L178" s="87"/>
      <c r="M178" s="87"/>
      <c r="N178" s="87"/>
    </row>
    <row r="179" spans="11:14" x14ac:dyDescent="0.35">
      <c r="K179" s="87"/>
      <c r="L179" s="87"/>
      <c r="M179" s="87"/>
      <c r="N179" s="87"/>
    </row>
    <row r="180" spans="11:14" x14ac:dyDescent="0.35">
      <c r="K180" s="87"/>
      <c r="L180" s="87"/>
      <c r="M180" s="87"/>
      <c r="N180" s="87"/>
    </row>
    <row r="181" spans="11:14" x14ac:dyDescent="0.35">
      <c r="K181" s="87"/>
      <c r="L181" s="87"/>
      <c r="M181" s="87"/>
      <c r="N181" s="87"/>
    </row>
    <row r="182" spans="11:14" x14ac:dyDescent="0.35">
      <c r="K182" s="87"/>
      <c r="L182" s="87"/>
      <c r="M182" s="87"/>
      <c r="N182" s="87"/>
    </row>
    <row r="183" spans="11:14" x14ac:dyDescent="0.35">
      <c r="K183" s="87"/>
      <c r="L183" s="87"/>
      <c r="M183" s="87"/>
      <c r="N183" s="87"/>
    </row>
    <row r="184" spans="11:14" x14ac:dyDescent="0.35">
      <c r="K184" s="87"/>
      <c r="L184" s="87"/>
      <c r="M184" s="87"/>
      <c r="N184" s="87"/>
    </row>
    <row r="185" spans="11:14" x14ac:dyDescent="0.35">
      <c r="K185" s="87"/>
      <c r="L185" s="87"/>
      <c r="M185" s="87"/>
      <c r="N185" s="87"/>
    </row>
    <row r="186" spans="11:14" x14ac:dyDescent="0.35">
      <c r="K186" s="87"/>
      <c r="L186" s="87"/>
      <c r="M186" s="87"/>
      <c r="N186" s="87"/>
    </row>
    <row r="187" spans="11:14" x14ac:dyDescent="0.35">
      <c r="K187" s="87"/>
      <c r="L187" s="87"/>
      <c r="M187" s="87"/>
      <c r="N187" s="87"/>
    </row>
    <row r="188" spans="11:14" x14ac:dyDescent="0.35">
      <c r="K188" s="87"/>
      <c r="L188" s="87"/>
      <c r="M188" s="87"/>
      <c r="N188" s="87"/>
    </row>
    <row r="189" spans="11:14" x14ac:dyDescent="0.35">
      <c r="K189" s="87"/>
      <c r="L189" s="87"/>
      <c r="M189" s="87"/>
      <c r="N189" s="87"/>
    </row>
    <row r="190" spans="11:14" x14ac:dyDescent="0.35">
      <c r="K190" s="87"/>
      <c r="L190" s="87"/>
      <c r="M190" s="87"/>
      <c r="N190" s="87"/>
    </row>
    <row r="191" spans="11:14" x14ac:dyDescent="0.35">
      <c r="K191" s="87"/>
      <c r="L191" s="87"/>
      <c r="M191" s="87"/>
      <c r="N191" s="87"/>
    </row>
    <row r="192" spans="11:14" x14ac:dyDescent="0.35">
      <c r="K192" s="87"/>
      <c r="L192" s="87"/>
      <c r="M192" s="87"/>
      <c r="N192" s="87"/>
    </row>
    <row r="193" spans="11:14" x14ac:dyDescent="0.35">
      <c r="K193" s="87"/>
      <c r="L193" s="87"/>
      <c r="M193" s="87"/>
      <c r="N193" s="87"/>
    </row>
    <row r="194" spans="11:14" x14ac:dyDescent="0.35">
      <c r="K194" s="87"/>
      <c r="L194" s="87"/>
      <c r="M194" s="87"/>
      <c r="N194" s="87"/>
    </row>
    <row r="195" spans="11:14" x14ac:dyDescent="0.35">
      <c r="K195" s="87"/>
      <c r="L195" s="87"/>
      <c r="M195" s="87"/>
      <c r="N195" s="87"/>
    </row>
    <row r="196" spans="11:14" x14ac:dyDescent="0.35">
      <c r="K196" s="87"/>
      <c r="L196" s="87"/>
      <c r="M196" s="87"/>
      <c r="N196" s="87"/>
    </row>
    <row r="197" spans="11:14" x14ac:dyDescent="0.35">
      <c r="K197" s="87"/>
      <c r="L197" s="87"/>
      <c r="M197" s="87"/>
      <c r="N197" s="87"/>
    </row>
    <row r="198" spans="11:14" x14ac:dyDescent="0.35">
      <c r="K198" s="87"/>
      <c r="L198" s="87"/>
      <c r="M198" s="87"/>
      <c r="N198" s="87"/>
    </row>
    <row r="199" spans="11:14" x14ac:dyDescent="0.35">
      <c r="K199" s="87"/>
      <c r="L199" s="87"/>
      <c r="M199" s="87"/>
      <c r="N199" s="87"/>
    </row>
    <row r="200" spans="11:14" x14ac:dyDescent="0.35">
      <c r="K200" s="87"/>
      <c r="L200" s="87"/>
      <c r="M200" s="87"/>
      <c r="N200" s="87"/>
    </row>
    <row r="201" spans="11:14" x14ac:dyDescent="0.35">
      <c r="K201" s="87"/>
      <c r="L201" s="87"/>
      <c r="M201" s="87"/>
      <c r="N201" s="87"/>
    </row>
    <row r="202" spans="11:14" x14ac:dyDescent="0.35">
      <c r="K202" s="87"/>
      <c r="L202" s="87"/>
      <c r="M202" s="87"/>
      <c r="N202" s="87"/>
    </row>
    <row r="203" spans="11:14" x14ac:dyDescent="0.35">
      <c r="K203" s="87"/>
      <c r="L203" s="87"/>
      <c r="M203" s="87"/>
      <c r="N203" s="87"/>
    </row>
    <row r="204" spans="11:14" x14ac:dyDescent="0.35">
      <c r="K204" s="87"/>
      <c r="L204" s="87"/>
      <c r="M204" s="87"/>
      <c r="N204" s="87"/>
    </row>
    <row r="205" spans="11:14" x14ac:dyDescent="0.35">
      <c r="K205" s="87"/>
      <c r="L205" s="87"/>
      <c r="M205" s="87"/>
      <c r="N205" s="87"/>
    </row>
    <row r="206" spans="11:14" x14ac:dyDescent="0.35">
      <c r="K206" s="87"/>
      <c r="L206" s="87"/>
      <c r="M206" s="87"/>
      <c r="N206" s="87"/>
    </row>
    <row r="207" spans="11:14" x14ac:dyDescent="0.35">
      <c r="K207" s="87"/>
      <c r="L207" s="87"/>
      <c r="M207" s="87"/>
      <c r="N207" s="87"/>
    </row>
    <row r="208" spans="11:14" x14ac:dyDescent="0.35">
      <c r="K208" s="87"/>
      <c r="L208" s="87"/>
      <c r="M208" s="87"/>
      <c r="N208" s="87"/>
    </row>
    <row r="209" spans="11:14" x14ac:dyDescent="0.35">
      <c r="K209" s="87"/>
      <c r="L209" s="87"/>
      <c r="M209" s="87"/>
      <c r="N209" s="87"/>
    </row>
    <row r="210" spans="11:14" x14ac:dyDescent="0.35">
      <c r="K210" s="87"/>
      <c r="L210" s="87"/>
      <c r="M210" s="87"/>
      <c r="N210" s="87"/>
    </row>
    <row r="211" spans="11:14" x14ac:dyDescent="0.35">
      <c r="K211" s="87"/>
      <c r="L211" s="87"/>
      <c r="M211" s="87"/>
      <c r="N211" s="87"/>
    </row>
    <row r="212" spans="11:14" x14ac:dyDescent="0.35">
      <c r="K212" s="87"/>
      <c r="L212" s="87"/>
      <c r="M212" s="87"/>
      <c r="N212" s="87"/>
    </row>
    <row r="213" spans="11:14" x14ac:dyDescent="0.35">
      <c r="K213" s="87"/>
      <c r="L213" s="87"/>
      <c r="M213" s="87"/>
      <c r="N213" s="87"/>
    </row>
    <row r="214" spans="11:14" x14ac:dyDescent="0.35">
      <c r="K214" s="87"/>
      <c r="L214" s="87"/>
      <c r="M214" s="87"/>
      <c r="N214" s="87"/>
    </row>
    <row r="215" spans="11:14" x14ac:dyDescent="0.35">
      <c r="K215" s="87"/>
      <c r="L215" s="87"/>
      <c r="M215" s="87"/>
      <c r="N215" s="87"/>
    </row>
    <row r="216" spans="11:14" x14ac:dyDescent="0.35">
      <c r="K216" s="87"/>
      <c r="L216" s="87"/>
      <c r="M216" s="87"/>
      <c r="N216" s="87"/>
    </row>
    <row r="217" spans="11:14" x14ac:dyDescent="0.35">
      <c r="K217" s="87"/>
      <c r="L217" s="87"/>
      <c r="M217" s="87"/>
      <c r="N217" s="87"/>
    </row>
    <row r="218" spans="11:14" x14ac:dyDescent="0.35">
      <c r="K218" s="87"/>
      <c r="L218" s="87"/>
      <c r="M218" s="87"/>
      <c r="N218" s="87"/>
    </row>
    <row r="219" spans="11:14" x14ac:dyDescent="0.35">
      <c r="K219" s="87"/>
      <c r="L219" s="87"/>
      <c r="M219" s="87"/>
      <c r="N219" s="87"/>
    </row>
    <row r="220" spans="11:14" x14ac:dyDescent="0.35">
      <c r="K220" s="87"/>
      <c r="L220" s="87"/>
      <c r="M220" s="87"/>
      <c r="N220" s="87"/>
    </row>
    <row r="221" spans="11:14" x14ac:dyDescent="0.35">
      <c r="K221" s="87"/>
      <c r="L221" s="87"/>
      <c r="M221" s="87"/>
      <c r="N221" s="87"/>
    </row>
    <row r="222" spans="11:14" x14ac:dyDescent="0.35">
      <c r="K222" s="87"/>
      <c r="L222" s="87"/>
      <c r="M222" s="87"/>
      <c r="N222" s="87"/>
    </row>
    <row r="223" spans="11:14" x14ac:dyDescent="0.35">
      <c r="K223" s="87"/>
      <c r="L223" s="87"/>
      <c r="M223" s="87"/>
      <c r="N223" s="87"/>
    </row>
    <row r="224" spans="11:14" x14ac:dyDescent="0.35">
      <c r="K224" s="87"/>
      <c r="L224" s="87"/>
      <c r="M224" s="87"/>
      <c r="N224" s="87"/>
    </row>
    <row r="225" spans="11:14" x14ac:dyDescent="0.35">
      <c r="K225" s="87"/>
      <c r="L225" s="87"/>
      <c r="M225" s="87"/>
      <c r="N225" s="87"/>
    </row>
    <row r="226" spans="11:14" x14ac:dyDescent="0.35">
      <c r="K226" s="87"/>
      <c r="L226" s="87"/>
      <c r="M226" s="87"/>
      <c r="N226" s="87"/>
    </row>
    <row r="227" spans="11:14" x14ac:dyDescent="0.35">
      <c r="K227" s="87"/>
      <c r="L227" s="87"/>
      <c r="M227" s="87"/>
      <c r="N227" s="87"/>
    </row>
    <row r="228" spans="11:14" x14ac:dyDescent="0.35">
      <c r="K228" s="87"/>
      <c r="L228" s="87"/>
      <c r="M228" s="87"/>
      <c r="N228" s="87"/>
    </row>
    <row r="229" spans="11:14" x14ac:dyDescent="0.35">
      <c r="K229" s="87"/>
      <c r="L229" s="87"/>
      <c r="M229" s="87"/>
      <c r="N229" s="87"/>
    </row>
    <row r="230" spans="11:14" x14ac:dyDescent="0.35">
      <c r="K230" s="87"/>
      <c r="L230" s="87"/>
      <c r="M230" s="87"/>
      <c r="N230" s="87"/>
    </row>
    <row r="231" spans="11:14" x14ac:dyDescent="0.35">
      <c r="K231" s="87"/>
      <c r="L231" s="87"/>
      <c r="M231" s="87"/>
      <c r="N231" s="87"/>
    </row>
    <row r="232" spans="11:14" x14ac:dyDescent="0.35">
      <c r="K232" s="87"/>
      <c r="L232" s="87"/>
      <c r="M232" s="87"/>
      <c r="N232" s="87"/>
    </row>
    <row r="233" spans="11:14" x14ac:dyDescent="0.35">
      <c r="K233" s="87"/>
      <c r="L233" s="87"/>
      <c r="M233" s="87"/>
      <c r="N233" s="87"/>
    </row>
    <row r="234" spans="11:14" x14ac:dyDescent="0.35">
      <c r="K234" s="87"/>
      <c r="L234" s="87"/>
      <c r="M234" s="87"/>
      <c r="N234" s="87"/>
    </row>
    <row r="235" spans="11:14" x14ac:dyDescent="0.35">
      <c r="K235" s="87"/>
      <c r="L235" s="87"/>
      <c r="M235" s="87"/>
      <c r="N235" s="87"/>
    </row>
    <row r="236" spans="11:14" x14ac:dyDescent="0.35">
      <c r="K236" s="87"/>
      <c r="L236" s="87"/>
      <c r="M236" s="87"/>
      <c r="N236" s="87"/>
    </row>
    <row r="237" spans="11:14" x14ac:dyDescent="0.35">
      <c r="K237" s="87"/>
      <c r="L237" s="87"/>
      <c r="M237" s="87"/>
      <c r="N237" s="87"/>
    </row>
    <row r="238" spans="11:14" x14ac:dyDescent="0.35">
      <c r="K238" s="87"/>
      <c r="L238" s="87"/>
      <c r="M238" s="87"/>
      <c r="N238" s="87"/>
    </row>
    <row r="239" spans="11:14" x14ac:dyDescent="0.35">
      <c r="K239" s="87"/>
      <c r="L239" s="87"/>
      <c r="M239" s="87"/>
      <c r="N239" s="87"/>
    </row>
    <row r="240" spans="11:14" x14ac:dyDescent="0.35">
      <c r="K240" s="87"/>
      <c r="L240" s="87"/>
      <c r="M240" s="87"/>
      <c r="N240" s="87"/>
    </row>
    <row r="241" spans="11:14" x14ac:dyDescent="0.35">
      <c r="K241" s="87"/>
      <c r="L241" s="87"/>
      <c r="M241" s="87"/>
      <c r="N241" s="87"/>
    </row>
    <row r="242" spans="11:14" x14ac:dyDescent="0.35">
      <c r="K242" s="87"/>
      <c r="L242" s="87"/>
      <c r="M242" s="87"/>
      <c r="N242" s="87"/>
    </row>
    <row r="243" spans="11:14" x14ac:dyDescent="0.35">
      <c r="K243" s="87"/>
      <c r="L243" s="87"/>
      <c r="M243" s="87"/>
      <c r="N243" s="87"/>
    </row>
    <row r="244" spans="11:14" x14ac:dyDescent="0.35">
      <c r="K244" s="87"/>
      <c r="L244" s="87"/>
      <c r="M244" s="87"/>
      <c r="N244" s="87"/>
    </row>
    <row r="245" spans="11:14" x14ac:dyDescent="0.35">
      <c r="K245" s="87"/>
      <c r="L245" s="87"/>
      <c r="M245" s="87"/>
      <c r="N245" s="87"/>
    </row>
    <row r="246" spans="11:14" x14ac:dyDescent="0.35">
      <c r="K246" s="87"/>
      <c r="L246" s="87"/>
      <c r="M246" s="87"/>
      <c r="N246" s="87"/>
    </row>
    <row r="247" spans="11:14" x14ac:dyDescent="0.35">
      <c r="K247" s="87"/>
      <c r="L247" s="87"/>
      <c r="M247" s="87"/>
      <c r="N247" s="87"/>
    </row>
    <row r="248" spans="11:14" x14ac:dyDescent="0.35">
      <c r="K248" s="87"/>
      <c r="L248" s="87"/>
      <c r="M248" s="87"/>
      <c r="N248" s="87"/>
    </row>
    <row r="249" spans="11:14" x14ac:dyDescent="0.35">
      <c r="K249" s="87"/>
      <c r="L249" s="87"/>
      <c r="M249" s="87"/>
      <c r="N249" s="87"/>
    </row>
    <row r="250" spans="11:14" x14ac:dyDescent="0.35">
      <c r="K250" s="87"/>
      <c r="L250" s="87"/>
      <c r="M250" s="87"/>
      <c r="N250" s="87"/>
    </row>
    <row r="251" spans="11:14" x14ac:dyDescent="0.35">
      <c r="K251" s="87"/>
      <c r="L251" s="87"/>
      <c r="M251" s="87"/>
      <c r="N251" s="87"/>
    </row>
    <row r="252" spans="11:14" x14ac:dyDescent="0.35">
      <c r="K252" s="87"/>
      <c r="L252" s="87"/>
      <c r="M252" s="87"/>
      <c r="N252" s="87"/>
    </row>
    <row r="253" spans="11:14" x14ac:dyDescent="0.35">
      <c r="K253" s="87"/>
      <c r="L253" s="87"/>
      <c r="M253" s="87"/>
      <c r="N253" s="87"/>
    </row>
    <row r="254" spans="11:14" x14ac:dyDescent="0.35">
      <c r="K254" s="87"/>
      <c r="L254" s="87"/>
      <c r="M254" s="87"/>
      <c r="N254" s="87"/>
    </row>
    <row r="255" spans="11:14" x14ac:dyDescent="0.35">
      <c r="K255" s="87"/>
      <c r="L255" s="87"/>
      <c r="M255" s="87"/>
      <c r="N255" s="87"/>
    </row>
    <row r="256" spans="11:14" x14ac:dyDescent="0.35">
      <c r="K256" s="87"/>
      <c r="L256" s="87"/>
      <c r="M256" s="87"/>
      <c r="N256" s="87"/>
    </row>
    <row r="257" spans="11:14" x14ac:dyDescent="0.35">
      <c r="K257" s="87"/>
      <c r="L257" s="87"/>
      <c r="M257" s="87"/>
      <c r="N257" s="87"/>
    </row>
    <row r="258" spans="11:14" x14ac:dyDescent="0.35">
      <c r="K258" s="87"/>
      <c r="L258" s="87"/>
      <c r="M258" s="87"/>
      <c r="N258" s="87"/>
    </row>
    <row r="259" spans="11:14" x14ac:dyDescent="0.35">
      <c r="K259" s="87"/>
      <c r="L259" s="87"/>
      <c r="M259" s="87"/>
      <c r="N259" s="87"/>
    </row>
    <row r="260" spans="11:14" x14ac:dyDescent="0.35">
      <c r="K260" s="87"/>
      <c r="L260" s="87"/>
      <c r="M260" s="87"/>
      <c r="N260" s="87"/>
    </row>
    <row r="261" spans="11:14" x14ac:dyDescent="0.35">
      <c r="K261" s="87"/>
      <c r="L261" s="87"/>
      <c r="M261" s="87"/>
      <c r="N261" s="87"/>
    </row>
    <row r="262" spans="11:14" x14ac:dyDescent="0.35">
      <c r="K262" s="87"/>
      <c r="L262" s="87"/>
      <c r="M262" s="87"/>
      <c r="N262" s="87"/>
    </row>
    <row r="263" spans="11:14" x14ac:dyDescent="0.35">
      <c r="K263" s="87"/>
      <c r="L263" s="87"/>
      <c r="M263" s="87"/>
      <c r="N263" s="87"/>
    </row>
    <row r="264" spans="11:14" x14ac:dyDescent="0.35">
      <c r="K264" s="87"/>
      <c r="L264" s="87"/>
      <c r="M264" s="87"/>
      <c r="N264" s="87"/>
    </row>
    <row r="265" spans="11:14" x14ac:dyDescent="0.35">
      <c r="K265" s="87"/>
      <c r="L265" s="87"/>
      <c r="M265" s="87"/>
      <c r="N265" s="87"/>
    </row>
    <row r="266" spans="11:14" x14ac:dyDescent="0.35">
      <c r="K266" s="87"/>
      <c r="L266" s="87"/>
      <c r="M266" s="87"/>
      <c r="N266" s="87"/>
    </row>
    <row r="267" spans="11:14" x14ac:dyDescent="0.35">
      <c r="K267" s="87"/>
      <c r="L267" s="87"/>
      <c r="M267" s="87"/>
      <c r="N267" s="87"/>
    </row>
    <row r="268" spans="11:14" x14ac:dyDescent="0.35">
      <c r="K268" s="87"/>
      <c r="L268" s="87"/>
      <c r="M268" s="87"/>
      <c r="N268" s="87"/>
    </row>
    <row r="269" spans="11:14" x14ac:dyDescent="0.35">
      <c r="K269" s="87"/>
      <c r="L269" s="87"/>
      <c r="M269" s="87"/>
      <c r="N269" s="87"/>
    </row>
    <row r="270" spans="11:14" x14ac:dyDescent="0.35">
      <c r="K270" s="87"/>
      <c r="L270" s="87"/>
      <c r="M270" s="87"/>
      <c r="N270" s="87"/>
    </row>
    <row r="271" spans="11:14" x14ac:dyDescent="0.35">
      <c r="K271" s="87"/>
      <c r="L271" s="87"/>
      <c r="M271" s="87"/>
      <c r="N271" s="87"/>
    </row>
    <row r="272" spans="11:14" x14ac:dyDescent="0.35">
      <c r="K272" s="87"/>
      <c r="L272" s="87"/>
      <c r="M272" s="87"/>
      <c r="N272" s="87"/>
    </row>
    <row r="273" spans="11:14" x14ac:dyDescent="0.35">
      <c r="K273" s="87"/>
      <c r="L273" s="87"/>
      <c r="M273" s="87"/>
      <c r="N273" s="87"/>
    </row>
    <row r="274" spans="11:14" x14ac:dyDescent="0.35">
      <c r="K274" s="87"/>
      <c r="L274" s="87"/>
      <c r="M274" s="87"/>
      <c r="N274" s="87"/>
    </row>
    <row r="275" spans="11:14" x14ac:dyDescent="0.35">
      <c r="K275" s="87"/>
      <c r="L275" s="87"/>
      <c r="M275" s="87"/>
      <c r="N275" s="87"/>
    </row>
    <row r="276" spans="11:14" x14ac:dyDescent="0.35">
      <c r="K276" s="87"/>
      <c r="L276" s="87"/>
      <c r="M276" s="87"/>
      <c r="N276" s="87"/>
    </row>
    <row r="277" spans="11:14" x14ac:dyDescent="0.35">
      <c r="K277" s="87"/>
      <c r="L277" s="87"/>
      <c r="M277" s="87"/>
      <c r="N277" s="87"/>
    </row>
    <row r="278" spans="11:14" x14ac:dyDescent="0.35">
      <c r="K278" s="87"/>
      <c r="L278" s="87"/>
      <c r="M278" s="87"/>
      <c r="N278" s="87"/>
    </row>
    <row r="279" spans="11:14" x14ac:dyDescent="0.35">
      <c r="K279" s="87"/>
      <c r="L279" s="87"/>
      <c r="M279" s="87"/>
      <c r="N279" s="87"/>
    </row>
    <row r="280" spans="11:14" x14ac:dyDescent="0.35">
      <c r="K280" s="87"/>
      <c r="L280" s="87"/>
      <c r="M280" s="87"/>
      <c r="N280" s="87"/>
    </row>
    <row r="281" spans="11:14" x14ac:dyDescent="0.35">
      <c r="K281" s="87"/>
      <c r="L281" s="87"/>
      <c r="M281" s="87"/>
      <c r="N281" s="87"/>
    </row>
    <row r="282" spans="11:14" x14ac:dyDescent="0.35">
      <c r="K282" s="87"/>
      <c r="L282" s="87"/>
      <c r="M282" s="87"/>
      <c r="N282" s="87"/>
    </row>
    <row r="283" spans="11:14" x14ac:dyDescent="0.35">
      <c r="K283" s="87"/>
      <c r="L283" s="87"/>
      <c r="M283" s="87"/>
      <c r="N283" s="87"/>
    </row>
    <row r="284" spans="11:14" x14ac:dyDescent="0.35">
      <c r="K284" s="87"/>
      <c r="L284" s="87"/>
      <c r="M284" s="87"/>
      <c r="N284" s="87"/>
    </row>
    <row r="285" spans="11:14" x14ac:dyDescent="0.35">
      <c r="K285" s="87"/>
      <c r="L285" s="87"/>
      <c r="M285" s="87"/>
      <c r="N285" s="87"/>
    </row>
    <row r="286" spans="11:14" x14ac:dyDescent="0.35">
      <c r="K286" s="87"/>
      <c r="L286" s="87"/>
      <c r="M286" s="87"/>
      <c r="N286" s="87"/>
    </row>
    <row r="287" spans="11:14" x14ac:dyDescent="0.35">
      <c r="K287" s="87"/>
      <c r="L287" s="87"/>
      <c r="M287" s="87"/>
      <c r="N287" s="87"/>
    </row>
    <row r="288" spans="11:14" x14ac:dyDescent="0.35">
      <c r="K288" s="87"/>
      <c r="L288" s="87"/>
      <c r="M288" s="87"/>
      <c r="N288" s="87"/>
    </row>
    <row r="289" spans="11:14" x14ac:dyDescent="0.35">
      <c r="K289" s="87"/>
      <c r="L289" s="87"/>
      <c r="M289" s="87"/>
      <c r="N289" s="87"/>
    </row>
    <row r="290" spans="11:14" x14ac:dyDescent="0.35">
      <c r="K290" s="87"/>
      <c r="L290" s="87"/>
      <c r="M290" s="87"/>
      <c r="N290" s="87"/>
    </row>
    <row r="291" spans="11:14" x14ac:dyDescent="0.35">
      <c r="K291" s="87"/>
      <c r="L291" s="87"/>
      <c r="M291" s="87"/>
      <c r="N291" s="87"/>
    </row>
    <row r="292" spans="11:14" x14ac:dyDescent="0.35">
      <c r="K292" s="87"/>
      <c r="L292" s="87"/>
      <c r="M292" s="87"/>
      <c r="N292" s="87"/>
    </row>
    <row r="293" spans="11:14" x14ac:dyDescent="0.35">
      <c r="K293" s="87"/>
      <c r="L293" s="87"/>
      <c r="M293" s="87"/>
      <c r="N293" s="87"/>
    </row>
    <row r="294" spans="11:14" x14ac:dyDescent="0.35">
      <c r="K294" s="87"/>
      <c r="L294" s="87"/>
      <c r="M294" s="87"/>
      <c r="N294" s="87"/>
    </row>
    <row r="295" spans="11:14" x14ac:dyDescent="0.35">
      <c r="K295" s="87"/>
      <c r="L295" s="87"/>
      <c r="M295" s="87"/>
      <c r="N295" s="87"/>
    </row>
    <row r="296" spans="11:14" x14ac:dyDescent="0.35">
      <c r="K296" s="87"/>
      <c r="L296" s="87"/>
      <c r="M296" s="87"/>
      <c r="N296" s="87"/>
    </row>
    <row r="297" spans="11:14" x14ac:dyDescent="0.35">
      <c r="K297" s="87"/>
      <c r="L297" s="87"/>
      <c r="M297" s="87"/>
      <c r="N297" s="87"/>
    </row>
    <row r="298" spans="11:14" x14ac:dyDescent="0.35">
      <c r="K298" s="87"/>
      <c r="L298" s="87"/>
      <c r="M298" s="87"/>
      <c r="N298" s="87"/>
    </row>
    <row r="299" spans="11:14" x14ac:dyDescent="0.35">
      <c r="K299" s="87"/>
      <c r="L299" s="87"/>
      <c r="M299" s="87"/>
      <c r="N299" s="87"/>
    </row>
    <row r="300" spans="11:14" x14ac:dyDescent="0.35">
      <c r="K300" s="87"/>
      <c r="L300" s="87"/>
      <c r="M300" s="87"/>
      <c r="N300" s="87"/>
    </row>
    <row r="301" spans="11:14" x14ac:dyDescent="0.35">
      <c r="K301" s="87"/>
      <c r="L301" s="87"/>
      <c r="M301" s="87"/>
      <c r="N301" s="87"/>
    </row>
    <row r="302" spans="11:14" x14ac:dyDescent="0.35">
      <c r="K302" s="87"/>
      <c r="L302" s="87"/>
      <c r="M302" s="87"/>
      <c r="N302" s="87"/>
    </row>
    <row r="303" spans="11:14" x14ac:dyDescent="0.35">
      <c r="K303" s="87"/>
      <c r="L303" s="87"/>
      <c r="M303" s="87"/>
      <c r="N303" s="87"/>
    </row>
    <row r="304" spans="11:14" x14ac:dyDescent="0.35">
      <c r="K304" s="87"/>
      <c r="L304" s="87"/>
      <c r="M304" s="87"/>
      <c r="N304" s="87"/>
    </row>
    <row r="305" spans="11:14" x14ac:dyDescent="0.35">
      <c r="K305" s="87"/>
      <c r="L305" s="87"/>
      <c r="M305" s="87"/>
      <c r="N305" s="87"/>
    </row>
    <row r="306" spans="11:14" x14ac:dyDescent="0.35">
      <c r="K306" s="87"/>
      <c r="L306" s="87"/>
      <c r="M306" s="87"/>
      <c r="N306" s="87"/>
    </row>
    <row r="307" spans="11:14" x14ac:dyDescent="0.35">
      <c r="K307" s="87"/>
      <c r="L307" s="87"/>
      <c r="M307" s="87"/>
      <c r="N307" s="87"/>
    </row>
    <row r="308" spans="11:14" x14ac:dyDescent="0.35">
      <c r="K308" s="87"/>
      <c r="L308" s="87"/>
      <c r="M308" s="87"/>
      <c r="N308" s="87"/>
    </row>
    <row r="309" spans="11:14" x14ac:dyDescent="0.35">
      <c r="K309" s="87"/>
      <c r="L309" s="87"/>
      <c r="M309" s="87"/>
      <c r="N309" s="87"/>
    </row>
    <row r="310" spans="11:14" x14ac:dyDescent="0.35">
      <c r="K310" s="87"/>
      <c r="L310" s="87"/>
      <c r="M310" s="87"/>
      <c r="N310" s="87"/>
    </row>
    <row r="311" spans="11:14" x14ac:dyDescent="0.35">
      <c r="K311" s="87"/>
      <c r="L311" s="87"/>
      <c r="M311" s="87"/>
      <c r="N311" s="87"/>
    </row>
    <row r="312" spans="11:14" x14ac:dyDescent="0.35">
      <c r="K312" s="87"/>
      <c r="L312" s="87"/>
      <c r="M312" s="87"/>
      <c r="N312" s="87"/>
    </row>
    <row r="313" spans="11:14" x14ac:dyDescent="0.35">
      <c r="K313" s="87"/>
      <c r="L313" s="87"/>
      <c r="M313" s="87"/>
      <c r="N313" s="87"/>
    </row>
    <row r="314" spans="11:14" x14ac:dyDescent="0.35">
      <c r="K314" s="87"/>
      <c r="L314" s="87"/>
      <c r="M314" s="87"/>
      <c r="N314" s="87"/>
    </row>
    <row r="315" spans="11:14" x14ac:dyDescent="0.35">
      <c r="K315" s="87"/>
      <c r="L315" s="87"/>
      <c r="M315" s="87"/>
      <c r="N315" s="87"/>
    </row>
    <row r="316" spans="11:14" x14ac:dyDescent="0.35">
      <c r="K316" s="87"/>
      <c r="L316" s="87"/>
      <c r="M316" s="87"/>
      <c r="N316" s="87"/>
    </row>
    <row r="317" spans="11:14" x14ac:dyDescent="0.35">
      <c r="K317" s="87"/>
      <c r="L317" s="87"/>
      <c r="M317" s="87"/>
      <c r="N317" s="87"/>
    </row>
    <row r="318" spans="11:14" x14ac:dyDescent="0.35">
      <c r="K318" s="87"/>
      <c r="L318" s="87"/>
      <c r="M318" s="87"/>
      <c r="N318" s="87"/>
    </row>
    <row r="319" spans="11:14" x14ac:dyDescent="0.35">
      <c r="K319" s="87"/>
      <c r="L319" s="87"/>
      <c r="M319" s="87"/>
      <c r="N319" s="87"/>
    </row>
    <row r="320" spans="11:14" x14ac:dyDescent="0.35">
      <c r="K320" s="87"/>
      <c r="L320" s="87"/>
      <c r="M320" s="87"/>
      <c r="N320" s="87"/>
    </row>
    <row r="321" spans="11:14" x14ac:dyDescent="0.35">
      <c r="K321" s="87"/>
      <c r="L321" s="87"/>
      <c r="M321" s="87"/>
      <c r="N321" s="87"/>
    </row>
    <row r="322" spans="11:14" x14ac:dyDescent="0.35">
      <c r="K322" s="87"/>
      <c r="L322" s="87"/>
      <c r="M322" s="87"/>
      <c r="N322" s="87"/>
    </row>
    <row r="323" spans="11:14" x14ac:dyDescent="0.35">
      <c r="K323" s="87"/>
      <c r="L323" s="87"/>
      <c r="M323" s="87"/>
      <c r="N323" s="87"/>
    </row>
    <row r="324" spans="11:14" x14ac:dyDescent="0.35">
      <c r="K324" s="87"/>
      <c r="L324" s="87"/>
      <c r="M324" s="87"/>
      <c r="N324" s="87"/>
    </row>
    <row r="325" spans="11:14" x14ac:dyDescent="0.35">
      <c r="K325" s="87"/>
      <c r="L325" s="87"/>
      <c r="M325" s="87"/>
      <c r="N325" s="87"/>
    </row>
    <row r="326" spans="11:14" x14ac:dyDescent="0.35">
      <c r="K326" s="87"/>
      <c r="L326" s="87"/>
      <c r="M326" s="87"/>
      <c r="N326" s="87"/>
    </row>
    <row r="327" spans="11:14" x14ac:dyDescent="0.35">
      <c r="K327" s="87"/>
      <c r="L327" s="87"/>
      <c r="M327" s="87"/>
      <c r="N327" s="87"/>
    </row>
    <row r="328" spans="11:14" x14ac:dyDescent="0.35">
      <c r="K328" s="87"/>
      <c r="L328" s="87"/>
      <c r="M328" s="87"/>
      <c r="N328" s="87"/>
    </row>
    <row r="329" spans="11:14" x14ac:dyDescent="0.35">
      <c r="K329" s="87"/>
      <c r="L329" s="87"/>
      <c r="M329" s="87"/>
      <c r="N329" s="87"/>
    </row>
    <row r="330" spans="11:14" x14ac:dyDescent="0.35">
      <c r="K330" s="87"/>
      <c r="L330" s="87"/>
      <c r="M330" s="87"/>
      <c r="N330" s="87"/>
    </row>
    <row r="331" spans="11:14" x14ac:dyDescent="0.35">
      <c r="K331" s="87"/>
      <c r="L331" s="87"/>
      <c r="M331" s="87"/>
      <c r="N331" s="87"/>
    </row>
    <row r="332" spans="11:14" x14ac:dyDescent="0.35">
      <c r="K332" s="87"/>
      <c r="L332" s="87"/>
      <c r="M332" s="87"/>
      <c r="N332" s="87"/>
    </row>
    <row r="333" spans="11:14" x14ac:dyDescent="0.35">
      <c r="K333" s="87"/>
      <c r="L333" s="87"/>
      <c r="M333" s="87"/>
      <c r="N333" s="87"/>
    </row>
    <row r="334" spans="11:14" x14ac:dyDescent="0.35">
      <c r="K334" s="87"/>
      <c r="L334" s="87"/>
      <c r="M334" s="87"/>
      <c r="N334" s="87"/>
    </row>
    <row r="335" spans="11:14" x14ac:dyDescent="0.35">
      <c r="K335" s="87"/>
      <c r="L335" s="87"/>
      <c r="M335" s="87"/>
      <c r="N335" s="87"/>
    </row>
    <row r="336" spans="11:14" x14ac:dyDescent="0.35">
      <c r="K336" s="87"/>
      <c r="L336" s="87"/>
      <c r="M336" s="87"/>
      <c r="N336" s="87"/>
    </row>
    <row r="337" spans="11:14" x14ac:dyDescent="0.35">
      <c r="K337" s="87"/>
      <c r="L337" s="87"/>
      <c r="M337" s="87"/>
      <c r="N337" s="87"/>
    </row>
    <row r="338" spans="11:14" x14ac:dyDescent="0.35">
      <c r="K338" s="87"/>
      <c r="L338" s="87"/>
      <c r="M338" s="87"/>
      <c r="N338" s="87"/>
    </row>
    <row r="339" spans="11:14" x14ac:dyDescent="0.35">
      <c r="K339" s="87"/>
      <c r="L339" s="87"/>
      <c r="M339" s="87"/>
      <c r="N339" s="87"/>
    </row>
    <row r="340" spans="11:14" x14ac:dyDescent="0.35">
      <c r="K340" s="87"/>
      <c r="L340" s="87"/>
      <c r="M340" s="87"/>
      <c r="N340" s="87"/>
    </row>
    <row r="341" spans="11:14" x14ac:dyDescent="0.35">
      <c r="K341" s="87"/>
      <c r="L341" s="87"/>
      <c r="M341" s="87"/>
      <c r="N341" s="87"/>
    </row>
    <row r="342" spans="11:14" x14ac:dyDescent="0.35">
      <c r="K342" s="87"/>
      <c r="L342" s="87"/>
      <c r="M342" s="87"/>
      <c r="N342" s="87"/>
    </row>
    <row r="343" spans="11:14" x14ac:dyDescent="0.35">
      <c r="K343" s="87"/>
      <c r="L343" s="87"/>
      <c r="M343" s="87"/>
      <c r="N343" s="87"/>
    </row>
    <row r="344" spans="11:14" x14ac:dyDescent="0.35">
      <c r="K344" s="87"/>
      <c r="L344" s="87"/>
      <c r="M344" s="87"/>
      <c r="N344" s="87"/>
    </row>
    <row r="345" spans="11:14" x14ac:dyDescent="0.35">
      <c r="K345" s="87"/>
      <c r="L345" s="87"/>
      <c r="M345" s="87"/>
      <c r="N345" s="87"/>
    </row>
    <row r="346" spans="11:14" x14ac:dyDescent="0.35">
      <c r="K346" s="87"/>
      <c r="L346" s="87"/>
      <c r="M346" s="87"/>
      <c r="N346" s="87"/>
    </row>
    <row r="347" spans="11:14" x14ac:dyDescent="0.35">
      <c r="K347" s="87"/>
      <c r="L347" s="87"/>
      <c r="M347" s="87"/>
      <c r="N347" s="87"/>
    </row>
    <row r="348" spans="11:14" x14ac:dyDescent="0.35">
      <c r="K348" s="87"/>
      <c r="L348" s="87"/>
      <c r="M348" s="87"/>
      <c r="N348" s="87"/>
    </row>
    <row r="349" spans="11:14" x14ac:dyDescent="0.35">
      <c r="K349" s="87"/>
      <c r="L349" s="87"/>
      <c r="M349" s="87"/>
      <c r="N349" s="87"/>
    </row>
    <row r="350" spans="11:14" x14ac:dyDescent="0.35">
      <c r="K350" s="87"/>
      <c r="L350" s="87"/>
      <c r="M350" s="87"/>
      <c r="N350" s="87"/>
    </row>
    <row r="351" spans="11:14" x14ac:dyDescent="0.35">
      <c r="K351" s="87"/>
      <c r="L351" s="87"/>
      <c r="M351" s="87"/>
      <c r="N351" s="87"/>
    </row>
    <row r="352" spans="11:14" x14ac:dyDescent="0.35">
      <c r="K352" s="87"/>
      <c r="L352" s="87"/>
      <c r="M352" s="87"/>
      <c r="N352" s="87"/>
    </row>
    <row r="353" spans="11:14" x14ac:dyDescent="0.35">
      <c r="K353" s="87"/>
      <c r="L353" s="87"/>
      <c r="M353" s="87"/>
      <c r="N353" s="87"/>
    </row>
    <row r="354" spans="11:14" x14ac:dyDescent="0.35">
      <c r="K354" s="87"/>
      <c r="L354" s="87"/>
      <c r="M354" s="87"/>
      <c r="N354" s="87"/>
    </row>
    <row r="355" spans="11:14" x14ac:dyDescent="0.35">
      <c r="K355" s="87"/>
      <c r="L355" s="87"/>
      <c r="M355" s="87"/>
      <c r="N355" s="87"/>
    </row>
    <row r="356" spans="11:14" x14ac:dyDescent="0.35">
      <c r="K356" s="87"/>
      <c r="L356" s="87"/>
      <c r="M356" s="87"/>
      <c r="N356" s="87"/>
    </row>
    <row r="357" spans="11:14" x14ac:dyDescent="0.35">
      <c r="K357" s="87"/>
      <c r="L357" s="87"/>
      <c r="M357" s="87"/>
      <c r="N357" s="87"/>
    </row>
    <row r="358" spans="11:14" x14ac:dyDescent="0.35">
      <c r="K358" s="87"/>
      <c r="L358" s="87"/>
      <c r="M358" s="87"/>
      <c r="N358" s="87"/>
    </row>
    <row r="359" spans="11:14" x14ac:dyDescent="0.35">
      <c r="K359" s="87"/>
      <c r="L359" s="87"/>
      <c r="M359" s="87"/>
      <c r="N359" s="87"/>
    </row>
    <row r="360" spans="11:14" x14ac:dyDescent="0.35">
      <c r="K360" s="87"/>
      <c r="L360" s="87"/>
      <c r="M360" s="87"/>
      <c r="N360" s="87"/>
    </row>
    <row r="361" spans="11:14" x14ac:dyDescent="0.35">
      <c r="K361" s="87"/>
      <c r="L361" s="87"/>
      <c r="M361" s="87"/>
      <c r="N361" s="87"/>
    </row>
    <row r="362" spans="11:14" x14ac:dyDescent="0.35">
      <c r="K362" s="87"/>
      <c r="L362" s="87"/>
      <c r="M362" s="87"/>
      <c r="N362" s="87"/>
    </row>
    <row r="363" spans="11:14" x14ac:dyDescent="0.35">
      <c r="K363" s="87"/>
      <c r="L363" s="87"/>
      <c r="M363" s="87"/>
      <c r="N363" s="87"/>
    </row>
    <row r="364" spans="11:14" x14ac:dyDescent="0.35">
      <c r="K364" s="87"/>
      <c r="L364" s="87"/>
      <c r="M364" s="87"/>
      <c r="N364" s="87"/>
    </row>
    <row r="365" spans="11:14" x14ac:dyDescent="0.35">
      <c r="K365" s="87"/>
      <c r="L365" s="87"/>
      <c r="M365" s="87"/>
      <c r="N365" s="87"/>
    </row>
    <row r="366" spans="11:14" x14ac:dyDescent="0.35">
      <c r="K366" s="87"/>
      <c r="L366" s="87"/>
      <c r="M366" s="87"/>
      <c r="N366" s="87"/>
    </row>
    <row r="367" spans="11:14" x14ac:dyDescent="0.35">
      <c r="K367" s="87"/>
      <c r="L367" s="87"/>
      <c r="M367" s="87"/>
      <c r="N367" s="87"/>
    </row>
    <row r="368" spans="11:14" x14ac:dyDescent="0.35">
      <c r="K368" s="87"/>
      <c r="L368" s="87"/>
      <c r="M368" s="87"/>
      <c r="N368" s="87"/>
    </row>
    <row r="369" spans="11:14" x14ac:dyDescent="0.35">
      <c r="K369" s="87"/>
      <c r="L369" s="87"/>
      <c r="M369" s="87"/>
      <c r="N369" s="87"/>
    </row>
    <row r="370" spans="11:14" x14ac:dyDescent="0.35">
      <c r="K370" s="87"/>
      <c r="L370" s="87"/>
      <c r="M370" s="87"/>
      <c r="N370" s="87"/>
    </row>
    <row r="371" spans="11:14" x14ac:dyDescent="0.35">
      <c r="K371" s="87"/>
      <c r="L371" s="87"/>
      <c r="M371" s="87"/>
      <c r="N371" s="87"/>
    </row>
    <row r="372" spans="11:14" x14ac:dyDescent="0.35">
      <c r="K372" s="87"/>
      <c r="L372" s="87"/>
      <c r="M372" s="87"/>
      <c r="N372" s="87"/>
    </row>
    <row r="373" spans="11:14" x14ac:dyDescent="0.35">
      <c r="K373" s="87"/>
      <c r="L373" s="87"/>
      <c r="M373" s="87"/>
      <c r="N373" s="87"/>
    </row>
    <row r="374" spans="11:14" x14ac:dyDescent="0.35">
      <c r="K374" s="87"/>
      <c r="L374" s="87"/>
      <c r="M374" s="87"/>
      <c r="N374" s="87"/>
    </row>
    <row r="375" spans="11:14" x14ac:dyDescent="0.35">
      <c r="K375" s="87"/>
      <c r="L375" s="87"/>
      <c r="M375" s="87"/>
      <c r="N375" s="87"/>
    </row>
    <row r="376" spans="11:14" x14ac:dyDescent="0.35">
      <c r="K376" s="87"/>
      <c r="L376" s="87"/>
      <c r="M376" s="87"/>
      <c r="N376" s="87"/>
    </row>
    <row r="377" spans="11:14" x14ac:dyDescent="0.35">
      <c r="K377" s="87"/>
      <c r="L377" s="87"/>
      <c r="M377" s="87"/>
      <c r="N377" s="87"/>
    </row>
    <row r="378" spans="11:14" x14ac:dyDescent="0.35">
      <c r="K378" s="87"/>
      <c r="L378" s="87"/>
      <c r="M378" s="87"/>
      <c r="N378" s="87"/>
    </row>
    <row r="379" spans="11:14" x14ac:dyDescent="0.35">
      <c r="K379" s="87"/>
      <c r="L379" s="87"/>
      <c r="M379" s="87"/>
      <c r="N379" s="87"/>
    </row>
    <row r="380" spans="11:14" x14ac:dyDescent="0.35">
      <c r="K380" s="87"/>
      <c r="L380" s="87"/>
      <c r="M380" s="87"/>
      <c r="N380" s="87"/>
    </row>
    <row r="381" spans="11:14" x14ac:dyDescent="0.35">
      <c r="K381" s="87"/>
      <c r="L381" s="87"/>
      <c r="M381" s="87"/>
      <c r="N381" s="87"/>
    </row>
    <row r="382" spans="11:14" x14ac:dyDescent="0.35">
      <c r="K382" s="87"/>
      <c r="L382" s="87"/>
      <c r="M382" s="87"/>
      <c r="N382" s="87"/>
    </row>
    <row r="383" spans="11:14" x14ac:dyDescent="0.35">
      <c r="K383" s="87"/>
      <c r="L383" s="87"/>
      <c r="M383" s="87"/>
      <c r="N383" s="87"/>
    </row>
    <row r="384" spans="11:14" x14ac:dyDescent="0.35">
      <c r="K384" s="87"/>
      <c r="L384" s="87"/>
      <c r="M384" s="87"/>
      <c r="N384" s="87"/>
    </row>
    <row r="385" spans="11:14" x14ac:dyDescent="0.35">
      <c r="K385" s="87"/>
      <c r="L385" s="87"/>
      <c r="M385" s="87"/>
      <c r="N385" s="87"/>
    </row>
    <row r="386" spans="11:14" x14ac:dyDescent="0.35">
      <c r="K386" s="87"/>
      <c r="L386" s="87"/>
      <c r="M386" s="87"/>
      <c r="N386" s="87"/>
    </row>
    <row r="387" spans="11:14" x14ac:dyDescent="0.35">
      <c r="K387" s="87"/>
      <c r="L387" s="87"/>
      <c r="M387" s="87"/>
      <c r="N387" s="87"/>
    </row>
    <row r="388" spans="11:14" x14ac:dyDescent="0.35">
      <c r="K388" s="87"/>
      <c r="L388" s="87"/>
      <c r="M388" s="87"/>
      <c r="N388" s="87"/>
    </row>
    <row r="389" spans="11:14" x14ac:dyDescent="0.35">
      <c r="K389" s="87"/>
      <c r="L389" s="87"/>
      <c r="M389" s="87"/>
      <c r="N389" s="87"/>
    </row>
    <row r="390" spans="11:14" x14ac:dyDescent="0.35">
      <c r="K390" s="87"/>
      <c r="L390" s="87"/>
      <c r="M390" s="87"/>
      <c r="N390" s="87"/>
    </row>
    <row r="391" spans="11:14" x14ac:dyDescent="0.35">
      <c r="K391" s="87"/>
      <c r="L391" s="87"/>
      <c r="M391" s="87"/>
      <c r="N391" s="87"/>
    </row>
    <row r="392" spans="11:14" x14ac:dyDescent="0.35">
      <c r="K392" s="87"/>
      <c r="L392" s="87"/>
      <c r="M392" s="87"/>
      <c r="N392" s="87"/>
    </row>
    <row r="393" spans="11:14" x14ac:dyDescent="0.35">
      <c r="K393" s="87"/>
      <c r="L393" s="87"/>
      <c r="M393" s="87"/>
      <c r="N393" s="87"/>
    </row>
    <row r="394" spans="11:14" x14ac:dyDescent="0.35">
      <c r="K394" s="87"/>
      <c r="L394" s="87"/>
      <c r="M394" s="87"/>
      <c r="N394" s="87"/>
    </row>
    <row r="395" spans="11:14" x14ac:dyDescent="0.35">
      <c r="K395" s="87"/>
      <c r="L395" s="87"/>
      <c r="M395" s="87"/>
      <c r="N395" s="87"/>
    </row>
    <row r="396" spans="11:14" x14ac:dyDescent="0.35">
      <c r="K396" s="87"/>
      <c r="L396" s="87"/>
      <c r="M396" s="87"/>
      <c r="N396" s="87"/>
    </row>
    <row r="397" spans="11:14" x14ac:dyDescent="0.35">
      <c r="K397" s="87"/>
      <c r="L397" s="87"/>
      <c r="M397" s="87"/>
      <c r="N397" s="87"/>
    </row>
    <row r="398" spans="11:14" x14ac:dyDescent="0.35">
      <c r="K398" s="87"/>
      <c r="L398" s="87"/>
      <c r="M398" s="87"/>
      <c r="N398" s="87"/>
    </row>
    <row r="399" spans="11:14" x14ac:dyDescent="0.35">
      <c r="K399" s="87"/>
      <c r="L399" s="87"/>
      <c r="M399" s="87"/>
      <c r="N399" s="87"/>
    </row>
    <row r="400" spans="11:14" x14ac:dyDescent="0.35">
      <c r="K400" s="87"/>
      <c r="L400" s="87"/>
      <c r="M400" s="87"/>
      <c r="N400" s="87"/>
    </row>
    <row r="401" spans="11:14" x14ac:dyDescent="0.35">
      <c r="K401" s="87"/>
      <c r="L401" s="87"/>
      <c r="M401" s="87"/>
      <c r="N401" s="87"/>
    </row>
    <row r="402" spans="11:14" x14ac:dyDescent="0.35">
      <c r="K402" s="87"/>
      <c r="L402" s="87"/>
      <c r="M402" s="87"/>
      <c r="N402" s="87"/>
    </row>
    <row r="403" spans="11:14" x14ac:dyDescent="0.35">
      <c r="K403" s="87"/>
      <c r="L403" s="87"/>
      <c r="M403" s="87"/>
      <c r="N403" s="87"/>
    </row>
    <row r="404" spans="11:14" x14ac:dyDescent="0.35">
      <c r="K404" s="87"/>
      <c r="L404" s="87"/>
      <c r="M404" s="87"/>
      <c r="N404" s="87"/>
    </row>
    <row r="405" spans="11:14" x14ac:dyDescent="0.35">
      <c r="K405" s="87"/>
      <c r="L405" s="87"/>
      <c r="M405" s="87"/>
      <c r="N405" s="87"/>
    </row>
    <row r="406" spans="11:14" x14ac:dyDescent="0.35">
      <c r="K406" s="87"/>
      <c r="L406" s="87"/>
      <c r="M406" s="87"/>
      <c r="N406" s="87"/>
    </row>
    <row r="407" spans="11:14" x14ac:dyDescent="0.35">
      <c r="K407" s="87"/>
      <c r="L407" s="87"/>
      <c r="M407" s="87"/>
      <c r="N407" s="87"/>
    </row>
    <row r="408" spans="11:14" x14ac:dyDescent="0.35">
      <c r="K408" s="87"/>
      <c r="L408" s="87"/>
      <c r="M408" s="87"/>
      <c r="N408" s="87"/>
    </row>
    <row r="409" spans="11:14" x14ac:dyDescent="0.35">
      <c r="K409" s="87"/>
      <c r="L409" s="87"/>
      <c r="M409" s="87"/>
      <c r="N409" s="87"/>
    </row>
    <row r="410" spans="11:14" x14ac:dyDescent="0.35">
      <c r="K410" s="87"/>
      <c r="L410" s="87"/>
      <c r="M410" s="87"/>
      <c r="N410" s="87"/>
    </row>
    <row r="411" spans="11:14" x14ac:dyDescent="0.35">
      <c r="K411" s="87"/>
      <c r="L411" s="87"/>
      <c r="M411" s="87"/>
      <c r="N411" s="87"/>
    </row>
    <row r="412" spans="11:14" x14ac:dyDescent="0.35">
      <c r="K412" s="87"/>
      <c r="L412" s="87"/>
      <c r="M412" s="87"/>
      <c r="N412" s="87"/>
    </row>
    <row r="413" spans="11:14" x14ac:dyDescent="0.35">
      <c r="K413" s="87"/>
      <c r="L413" s="87"/>
      <c r="M413" s="87"/>
      <c r="N413" s="87"/>
    </row>
    <row r="414" spans="11:14" x14ac:dyDescent="0.35">
      <c r="K414" s="87"/>
      <c r="L414" s="87"/>
      <c r="M414" s="87"/>
      <c r="N414" s="87"/>
    </row>
    <row r="415" spans="11:14" x14ac:dyDescent="0.35">
      <c r="K415" s="87"/>
      <c r="L415" s="87"/>
      <c r="M415" s="87"/>
      <c r="N415" s="87"/>
    </row>
    <row r="416" spans="11:14" x14ac:dyDescent="0.35">
      <c r="K416" s="87"/>
      <c r="L416" s="87"/>
      <c r="M416" s="87"/>
      <c r="N416" s="87"/>
    </row>
    <row r="417" spans="11:14" x14ac:dyDescent="0.35">
      <c r="K417" s="87"/>
      <c r="L417" s="87"/>
      <c r="M417" s="87"/>
      <c r="N417" s="87"/>
    </row>
    <row r="418" spans="11:14" x14ac:dyDescent="0.35">
      <c r="K418" s="87"/>
      <c r="L418" s="87"/>
      <c r="M418" s="87"/>
      <c r="N418" s="87"/>
    </row>
    <row r="419" spans="11:14" x14ac:dyDescent="0.35">
      <c r="K419" s="87"/>
      <c r="L419" s="87"/>
      <c r="M419" s="87"/>
      <c r="N419" s="87"/>
    </row>
    <row r="420" spans="11:14" x14ac:dyDescent="0.35">
      <c r="K420" s="87"/>
      <c r="L420" s="87"/>
      <c r="M420" s="87"/>
      <c r="N420" s="87"/>
    </row>
    <row r="421" spans="11:14" x14ac:dyDescent="0.35">
      <c r="K421" s="87"/>
      <c r="L421" s="87"/>
      <c r="M421" s="87"/>
      <c r="N421" s="87"/>
    </row>
    <row r="422" spans="11:14" x14ac:dyDescent="0.35">
      <c r="K422" s="87"/>
      <c r="L422" s="87"/>
      <c r="M422" s="87"/>
      <c r="N422" s="87"/>
    </row>
    <row r="423" spans="11:14" x14ac:dyDescent="0.35">
      <c r="K423" s="87"/>
      <c r="L423" s="87"/>
      <c r="M423" s="87"/>
      <c r="N423" s="87"/>
    </row>
    <row r="424" spans="11:14" x14ac:dyDescent="0.35">
      <c r="K424" s="87"/>
      <c r="L424" s="87"/>
      <c r="M424" s="87"/>
      <c r="N424" s="87"/>
    </row>
    <row r="425" spans="11:14" x14ac:dyDescent="0.35">
      <c r="K425" s="87"/>
      <c r="L425" s="87"/>
      <c r="M425" s="87"/>
      <c r="N425" s="87"/>
    </row>
    <row r="426" spans="11:14" x14ac:dyDescent="0.35">
      <c r="K426" s="87"/>
      <c r="L426" s="87"/>
      <c r="M426" s="87"/>
      <c r="N426" s="87"/>
    </row>
    <row r="427" spans="11:14" x14ac:dyDescent="0.35">
      <c r="K427" s="87"/>
      <c r="L427" s="87"/>
      <c r="M427" s="87"/>
      <c r="N427" s="87"/>
    </row>
    <row r="428" spans="11:14" x14ac:dyDescent="0.35">
      <c r="K428" s="87"/>
      <c r="L428" s="87"/>
      <c r="M428" s="87"/>
      <c r="N428" s="87"/>
    </row>
    <row r="429" spans="11:14" x14ac:dyDescent="0.35">
      <c r="K429" s="87"/>
      <c r="L429" s="87"/>
      <c r="M429" s="87"/>
      <c r="N429" s="87"/>
    </row>
    <row r="430" spans="11:14" x14ac:dyDescent="0.35">
      <c r="K430" s="87"/>
      <c r="L430" s="87"/>
      <c r="M430" s="87"/>
      <c r="N430" s="87"/>
    </row>
    <row r="431" spans="11:14" x14ac:dyDescent="0.35">
      <c r="K431" s="87"/>
      <c r="L431" s="87"/>
      <c r="M431" s="87"/>
      <c r="N431" s="87"/>
    </row>
    <row r="432" spans="11:14" x14ac:dyDescent="0.35">
      <c r="K432" s="87"/>
      <c r="L432" s="87"/>
      <c r="M432" s="87"/>
      <c r="N432" s="87"/>
    </row>
    <row r="433" spans="11:14" x14ac:dyDescent="0.35">
      <c r="K433" s="87"/>
      <c r="L433" s="87"/>
      <c r="M433" s="87"/>
      <c r="N433" s="87"/>
    </row>
    <row r="434" spans="11:14" x14ac:dyDescent="0.35">
      <c r="K434" s="87"/>
      <c r="L434" s="87"/>
      <c r="M434" s="87"/>
      <c r="N434" s="87"/>
    </row>
    <row r="435" spans="11:14" x14ac:dyDescent="0.35">
      <c r="K435" s="87"/>
      <c r="L435" s="87"/>
      <c r="M435" s="87"/>
      <c r="N435" s="87"/>
    </row>
    <row r="436" spans="11:14" x14ac:dyDescent="0.35">
      <c r="K436" s="87"/>
      <c r="L436" s="87"/>
      <c r="M436" s="87"/>
      <c r="N436" s="87"/>
    </row>
    <row r="437" spans="11:14" x14ac:dyDescent="0.35">
      <c r="K437" s="87"/>
      <c r="L437" s="87"/>
      <c r="M437" s="87"/>
      <c r="N437" s="87"/>
    </row>
    <row r="438" spans="11:14" x14ac:dyDescent="0.35">
      <c r="K438" s="87"/>
      <c r="L438" s="87"/>
      <c r="M438" s="87"/>
      <c r="N438" s="87"/>
    </row>
    <row r="439" spans="11:14" x14ac:dyDescent="0.35">
      <c r="K439" s="87"/>
      <c r="L439" s="87"/>
      <c r="M439" s="87"/>
      <c r="N439" s="87"/>
    </row>
    <row r="440" spans="11:14" x14ac:dyDescent="0.35">
      <c r="K440" s="87"/>
      <c r="L440" s="87"/>
      <c r="M440" s="87"/>
      <c r="N440" s="87"/>
    </row>
    <row r="441" spans="11:14" x14ac:dyDescent="0.35">
      <c r="K441" s="87"/>
      <c r="L441" s="87"/>
      <c r="M441" s="87"/>
      <c r="N441" s="87"/>
    </row>
    <row r="442" spans="11:14" x14ac:dyDescent="0.35">
      <c r="K442" s="87"/>
      <c r="L442" s="87"/>
      <c r="M442" s="87"/>
      <c r="N442" s="87"/>
    </row>
    <row r="443" spans="11:14" x14ac:dyDescent="0.35">
      <c r="K443" s="87"/>
      <c r="L443" s="87"/>
      <c r="M443" s="87"/>
      <c r="N443" s="87"/>
    </row>
    <row r="444" spans="11:14" x14ac:dyDescent="0.35">
      <c r="K444" s="87"/>
      <c r="L444" s="87"/>
      <c r="M444" s="87"/>
      <c r="N444" s="87"/>
    </row>
    <row r="445" spans="11:14" x14ac:dyDescent="0.35">
      <c r="K445" s="87"/>
      <c r="L445" s="87"/>
      <c r="M445" s="87"/>
      <c r="N445" s="87"/>
    </row>
    <row r="446" spans="11:14" x14ac:dyDescent="0.35">
      <c r="K446" s="87"/>
      <c r="L446" s="87"/>
      <c r="M446" s="87"/>
      <c r="N446" s="87"/>
    </row>
    <row r="447" spans="11:14" x14ac:dyDescent="0.35">
      <c r="K447" s="87"/>
      <c r="L447" s="87"/>
      <c r="M447" s="87"/>
      <c r="N447" s="87"/>
    </row>
    <row r="448" spans="11:14" x14ac:dyDescent="0.35">
      <c r="K448" s="87"/>
      <c r="L448" s="87"/>
      <c r="M448" s="87"/>
      <c r="N448" s="87"/>
    </row>
    <row r="449" spans="11:14" x14ac:dyDescent="0.35">
      <c r="K449" s="87"/>
      <c r="L449" s="87"/>
      <c r="M449" s="87"/>
      <c r="N449" s="87"/>
    </row>
    <row r="450" spans="11:14" x14ac:dyDescent="0.35">
      <c r="K450" s="87"/>
      <c r="L450" s="87"/>
      <c r="M450" s="87"/>
      <c r="N450" s="87"/>
    </row>
    <row r="451" spans="11:14" x14ac:dyDescent="0.35">
      <c r="K451" s="87"/>
      <c r="L451" s="87"/>
      <c r="M451" s="87"/>
      <c r="N451" s="87"/>
    </row>
    <row r="452" spans="11:14" x14ac:dyDescent="0.35">
      <c r="K452" s="87"/>
      <c r="L452" s="87"/>
      <c r="M452" s="87"/>
      <c r="N452" s="87"/>
    </row>
    <row r="453" spans="11:14" x14ac:dyDescent="0.35">
      <c r="K453" s="87"/>
      <c r="L453" s="87"/>
      <c r="M453" s="87"/>
      <c r="N453" s="87"/>
    </row>
    <row r="454" spans="11:14" x14ac:dyDescent="0.35">
      <c r="K454" s="87"/>
      <c r="L454" s="87"/>
      <c r="M454" s="87"/>
      <c r="N454" s="87"/>
    </row>
    <row r="455" spans="11:14" x14ac:dyDescent="0.35">
      <c r="K455" s="87"/>
      <c r="L455" s="87"/>
      <c r="M455" s="87"/>
      <c r="N455" s="87"/>
    </row>
    <row r="456" spans="11:14" x14ac:dyDescent="0.35">
      <c r="K456" s="87"/>
      <c r="L456" s="87"/>
      <c r="M456" s="87"/>
      <c r="N456" s="87"/>
    </row>
    <row r="457" spans="11:14" x14ac:dyDescent="0.35">
      <c r="K457" s="87"/>
      <c r="L457" s="87"/>
      <c r="M457" s="87"/>
      <c r="N457" s="87"/>
    </row>
    <row r="458" spans="11:14" x14ac:dyDescent="0.35">
      <c r="K458" s="87"/>
      <c r="L458" s="87"/>
      <c r="M458" s="87"/>
      <c r="N458" s="87"/>
    </row>
    <row r="459" spans="11:14" x14ac:dyDescent="0.35">
      <c r="K459" s="87"/>
      <c r="L459" s="87"/>
      <c r="M459" s="87"/>
      <c r="N459" s="87"/>
    </row>
    <row r="460" spans="11:14" x14ac:dyDescent="0.35">
      <c r="K460" s="87"/>
      <c r="L460" s="87"/>
      <c r="M460" s="87"/>
      <c r="N460" s="87"/>
    </row>
    <row r="461" spans="11:14" x14ac:dyDescent="0.35">
      <c r="K461" s="87"/>
      <c r="L461" s="87"/>
      <c r="M461" s="87"/>
      <c r="N461" s="87"/>
    </row>
    <row r="462" spans="11:14" x14ac:dyDescent="0.35">
      <c r="K462" s="87"/>
      <c r="L462" s="87"/>
      <c r="M462" s="87"/>
      <c r="N462" s="87"/>
    </row>
    <row r="463" spans="11:14" x14ac:dyDescent="0.35">
      <c r="K463" s="87"/>
      <c r="L463" s="87"/>
      <c r="M463" s="87"/>
      <c r="N463" s="87"/>
    </row>
    <row r="464" spans="11:14" x14ac:dyDescent="0.35">
      <c r="K464" s="87"/>
      <c r="L464" s="87"/>
      <c r="M464" s="87"/>
      <c r="N464" s="87"/>
    </row>
    <row r="465" spans="11:14" x14ac:dyDescent="0.35">
      <c r="K465" s="87"/>
      <c r="L465" s="87"/>
      <c r="M465" s="87"/>
      <c r="N465" s="87"/>
    </row>
    <row r="466" spans="11:14" x14ac:dyDescent="0.35">
      <c r="K466" s="87"/>
      <c r="L466" s="87"/>
      <c r="M466" s="87"/>
      <c r="N466" s="87"/>
    </row>
    <row r="467" spans="11:14" x14ac:dyDescent="0.35">
      <c r="K467" s="87"/>
      <c r="L467" s="87"/>
      <c r="M467" s="87"/>
      <c r="N467" s="87"/>
    </row>
    <row r="468" spans="11:14" x14ac:dyDescent="0.35">
      <c r="K468" s="87"/>
      <c r="L468" s="87"/>
      <c r="M468" s="87"/>
      <c r="N468" s="87"/>
    </row>
    <row r="469" spans="11:14" x14ac:dyDescent="0.35">
      <c r="K469" s="87"/>
      <c r="L469" s="87"/>
      <c r="M469" s="87"/>
      <c r="N469" s="87"/>
    </row>
    <row r="470" spans="11:14" x14ac:dyDescent="0.35">
      <c r="K470" s="87"/>
      <c r="L470" s="87"/>
      <c r="M470" s="87"/>
      <c r="N470" s="87"/>
    </row>
    <row r="471" spans="11:14" x14ac:dyDescent="0.35">
      <c r="K471" s="87"/>
      <c r="L471" s="87"/>
      <c r="M471" s="87"/>
      <c r="N471" s="87"/>
    </row>
    <row r="472" spans="11:14" x14ac:dyDescent="0.35">
      <c r="K472" s="87"/>
      <c r="L472" s="87"/>
      <c r="M472" s="87"/>
      <c r="N472" s="87"/>
    </row>
    <row r="473" spans="11:14" x14ac:dyDescent="0.35">
      <c r="K473" s="87"/>
      <c r="L473" s="87"/>
      <c r="M473" s="87"/>
      <c r="N473" s="87"/>
    </row>
    <row r="474" spans="11:14" x14ac:dyDescent="0.35">
      <c r="K474" s="87"/>
      <c r="L474" s="87"/>
      <c r="M474" s="87"/>
      <c r="N474" s="87"/>
    </row>
    <row r="475" spans="11:14" x14ac:dyDescent="0.35">
      <c r="K475" s="87"/>
      <c r="L475" s="87"/>
      <c r="M475" s="87"/>
      <c r="N475" s="87"/>
    </row>
    <row r="476" spans="11:14" x14ac:dyDescent="0.35">
      <c r="K476" s="87"/>
      <c r="L476" s="87"/>
      <c r="M476" s="87"/>
      <c r="N476" s="87"/>
    </row>
    <row r="477" spans="11:14" x14ac:dyDescent="0.35">
      <c r="K477" s="87"/>
      <c r="L477" s="87"/>
      <c r="M477" s="87"/>
      <c r="N477" s="87"/>
    </row>
    <row r="478" spans="11:14" x14ac:dyDescent="0.35">
      <c r="K478" s="87"/>
      <c r="L478" s="87"/>
      <c r="M478" s="87"/>
      <c r="N478" s="87"/>
    </row>
    <row r="479" spans="11:14" x14ac:dyDescent="0.35">
      <c r="K479" s="87"/>
      <c r="L479" s="87"/>
      <c r="M479" s="87"/>
      <c r="N479" s="87"/>
    </row>
    <row r="480" spans="11:14" x14ac:dyDescent="0.35">
      <c r="K480" s="87"/>
      <c r="L480" s="87"/>
      <c r="M480" s="87"/>
      <c r="N480" s="87"/>
    </row>
    <row r="481" spans="11:14" x14ac:dyDescent="0.35">
      <c r="K481" s="87"/>
      <c r="L481" s="87"/>
      <c r="M481" s="87"/>
      <c r="N481" s="87"/>
    </row>
    <row r="482" spans="11:14" x14ac:dyDescent="0.35">
      <c r="K482" s="87"/>
      <c r="L482" s="87"/>
      <c r="M482" s="87"/>
      <c r="N482" s="87"/>
    </row>
    <row r="483" spans="11:14" x14ac:dyDescent="0.35">
      <c r="K483" s="87"/>
      <c r="L483" s="87"/>
      <c r="M483" s="87"/>
      <c r="N483" s="87"/>
    </row>
    <row r="484" spans="11:14" x14ac:dyDescent="0.35">
      <c r="K484" s="87"/>
      <c r="L484" s="87"/>
      <c r="M484" s="87"/>
      <c r="N484" s="87"/>
    </row>
    <row r="485" spans="11:14" x14ac:dyDescent="0.35">
      <c r="K485" s="87"/>
      <c r="L485" s="87"/>
      <c r="M485" s="87"/>
      <c r="N485" s="87"/>
    </row>
    <row r="486" spans="11:14" x14ac:dyDescent="0.35">
      <c r="K486" s="87"/>
      <c r="L486" s="87"/>
      <c r="M486" s="87"/>
      <c r="N486" s="87"/>
    </row>
    <row r="487" spans="11:14" x14ac:dyDescent="0.35">
      <c r="K487" s="87"/>
      <c r="L487" s="87"/>
      <c r="M487" s="87"/>
      <c r="N487" s="87"/>
    </row>
    <row r="488" spans="11:14" x14ac:dyDescent="0.35">
      <c r="K488" s="87"/>
      <c r="L488" s="87"/>
      <c r="M488" s="87"/>
      <c r="N488" s="87"/>
    </row>
    <row r="489" spans="11:14" x14ac:dyDescent="0.35">
      <c r="K489" s="87"/>
      <c r="L489" s="87"/>
      <c r="M489" s="87"/>
      <c r="N489" s="87"/>
    </row>
    <row r="490" spans="11:14" x14ac:dyDescent="0.35">
      <c r="K490" s="87"/>
      <c r="L490" s="87"/>
      <c r="M490" s="87"/>
      <c r="N490" s="87"/>
    </row>
    <row r="491" spans="11:14" x14ac:dyDescent="0.35">
      <c r="K491" s="87"/>
      <c r="L491" s="87"/>
      <c r="M491" s="87"/>
      <c r="N491" s="87"/>
    </row>
    <row r="492" spans="11:14" x14ac:dyDescent="0.35">
      <c r="K492" s="87"/>
      <c r="L492" s="87"/>
      <c r="M492" s="87"/>
      <c r="N492" s="87"/>
    </row>
    <row r="493" spans="11:14" x14ac:dyDescent="0.35">
      <c r="K493" s="87"/>
      <c r="L493" s="87"/>
      <c r="M493" s="87"/>
      <c r="N493" s="87"/>
    </row>
    <row r="494" spans="11:14" x14ac:dyDescent="0.35">
      <c r="K494" s="87"/>
      <c r="L494" s="87"/>
      <c r="M494" s="87"/>
      <c r="N494" s="87"/>
    </row>
    <row r="495" spans="11:14" x14ac:dyDescent="0.35">
      <c r="K495" s="87"/>
      <c r="L495" s="87"/>
      <c r="M495" s="87"/>
      <c r="N495" s="87"/>
    </row>
    <row r="496" spans="11:14" x14ac:dyDescent="0.35">
      <c r="K496" s="87"/>
      <c r="L496" s="87"/>
      <c r="M496" s="87"/>
      <c r="N496" s="87"/>
    </row>
    <row r="497" spans="11:14" x14ac:dyDescent="0.35">
      <c r="K497" s="87"/>
      <c r="L497" s="87"/>
      <c r="M497" s="87"/>
      <c r="N497" s="87"/>
    </row>
    <row r="498" spans="11:14" x14ac:dyDescent="0.35">
      <c r="K498" s="87"/>
      <c r="L498" s="87"/>
      <c r="M498" s="87"/>
      <c r="N498" s="87"/>
    </row>
    <row r="499" spans="11:14" x14ac:dyDescent="0.35">
      <c r="K499" s="87"/>
      <c r="L499" s="87"/>
      <c r="M499" s="87"/>
      <c r="N499" s="87"/>
    </row>
    <row r="500" spans="11:14" x14ac:dyDescent="0.35">
      <c r="K500" s="87"/>
      <c r="L500" s="87"/>
      <c r="M500" s="87"/>
      <c r="N500" s="87"/>
    </row>
    <row r="501" spans="11:14" x14ac:dyDescent="0.35">
      <c r="K501" s="87"/>
      <c r="L501" s="87"/>
      <c r="M501" s="87"/>
      <c r="N501" s="87"/>
    </row>
    <row r="502" spans="11:14" x14ac:dyDescent="0.35">
      <c r="K502" s="87"/>
      <c r="L502" s="87"/>
      <c r="M502" s="87"/>
      <c r="N502" s="87"/>
    </row>
    <row r="503" spans="11:14" x14ac:dyDescent="0.35">
      <c r="K503" s="87"/>
      <c r="L503" s="87"/>
      <c r="M503" s="87"/>
      <c r="N503" s="87"/>
    </row>
    <row r="504" spans="11:14" x14ac:dyDescent="0.35">
      <c r="K504" s="87"/>
      <c r="L504" s="87"/>
      <c r="M504" s="87"/>
      <c r="N504" s="87"/>
    </row>
    <row r="505" spans="11:14" x14ac:dyDescent="0.35">
      <c r="K505" s="87"/>
      <c r="L505" s="87"/>
      <c r="M505" s="87"/>
      <c r="N505" s="87"/>
    </row>
    <row r="506" spans="11:14" x14ac:dyDescent="0.35">
      <c r="K506" s="87"/>
      <c r="L506" s="87"/>
      <c r="M506" s="87"/>
      <c r="N506" s="87"/>
    </row>
    <row r="507" spans="11:14" x14ac:dyDescent="0.35">
      <c r="K507" s="87"/>
      <c r="L507" s="87"/>
      <c r="M507" s="87"/>
      <c r="N507" s="87"/>
    </row>
    <row r="508" spans="11:14" x14ac:dyDescent="0.35">
      <c r="K508" s="87"/>
      <c r="L508" s="87"/>
      <c r="M508" s="87"/>
      <c r="N508" s="87"/>
    </row>
    <row r="509" spans="11:14" x14ac:dyDescent="0.35">
      <c r="K509" s="87"/>
      <c r="L509" s="87"/>
      <c r="M509" s="87"/>
      <c r="N509" s="87"/>
    </row>
    <row r="510" spans="11:14" x14ac:dyDescent="0.35">
      <c r="K510" s="87"/>
      <c r="L510" s="87"/>
      <c r="M510" s="87"/>
      <c r="N510" s="87"/>
    </row>
    <row r="511" spans="11:14" x14ac:dyDescent="0.35">
      <c r="K511" s="87"/>
      <c r="L511" s="87"/>
      <c r="M511" s="87"/>
      <c r="N511" s="87"/>
    </row>
    <row r="512" spans="11:14" x14ac:dyDescent="0.35">
      <c r="K512" s="87"/>
      <c r="L512" s="87"/>
      <c r="M512" s="87"/>
      <c r="N512" s="87"/>
    </row>
    <row r="513" spans="11:14" x14ac:dyDescent="0.35">
      <c r="K513" s="87"/>
      <c r="L513" s="87"/>
      <c r="M513" s="87"/>
      <c r="N513" s="87"/>
    </row>
    <row r="514" spans="11:14" x14ac:dyDescent="0.35">
      <c r="K514" s="87"/>
      <c r="L514" s="87"/>
      <c r="M514" s="87"/>
      <c r="N514" s="87"/>
    </row>
    <row r="515" spans="11:14" x14ac:dyDescent="0.35">
      <c r="K515" s="87"/>
      <c r="L515" s="87"/>
      <c r="M515" s="87"/>
      <c r="N515" s="87"/>
    </row>
    <row r="516" spans="11:14" x14ac:dyDescent="0.35">
      <c r="K516" s="87"/>
      <c r="L516" s="87"/>
      <c r="M516" s="87"/>
      <c r="N516" s="87"/>
    </row>
    <row r="517" spans="11:14" x14ac:dyDescent="0.35">
      <c r="K517" s="87"/>
      <c r="L517" s="87"/>
      <c r="M517" s="87"/>
      <c r="N517" s="87"/>
    </row>
    <row r="518" spans="11:14" x14ac:dyDescent="0.35">
      <c r="K518" s="87"/>
      <c r="L518" s="87"/>
      <c r="M518" s="87"/>
      <c r="N518" s="87"/>
    </row>
    <row r="519" spans="11:14" x14ac:dyDescent="0.35">
      <c r="K519" s="87"/>
      <c r="L519" s="87"/>
      <c r="M519" s="87"/>
      <c r="N519" s="87"/>
    </row>
    <row r="520" spans="11:14" x14ac:dyDescent="0.35">
      <c r="K520" s="87"/>
      <c r="L520" s="87"/>
      <c r="M520" s="87"/>
      <c r="N520" s="87"/>
    </row>
    <row r="521" spans="11:14" x14ac:dyDescent="0.35">
      <c r="K521" s="87"/>
      <c r="L521" s="87"/>
      <c r="M521" s="87"/>
      <c r="N521" s="87"/>
    </row>
    <row r="522" spans="11:14" x14ac:dyDescent="0.35">
      <c r="K522" s="87"/>
      <c r="L522" s="87"/>
      <c r="M522" s="87"/>
      <c r="N522" s="87"/>
    </row>
    <row r="523" spans="11:14" x14ac:dyDescent="0.35">
      <c r="K523" s="87"/>
      <c r="L523" s="87"/>
      <c r="M523" s="87"/>
      <c r="N523" s="87"/>
    </row>
    <row r="524" spans="11:14" x14ac:dyDescent="0.35">
      <c r="K524" s="87"/>
      <c r="L524" s="87"/>
      <c r="M524" s="87"/>
      <c r="N524" s="87"/>
    </row>
    <row r="525" spans="11:14" x14ac:dyDescent="0.35">
      <c r="K525" s="87"/>
      <c r="L525" s="87"/>
      <c r="M525" s="87"/>
      <c r="N525" s="87"/>
    </row>
    <row r="526" spans="11:14" x14ac:dyDescent="0.35">
      <c r="K526" s="87"/>
      <c r="L526" s="87"/>
      <c r="M526" s="87"/>
      <c r="N526" s="87"/>
    </row>
    <row r="527" spans="11:14" x14ac:dyDescent="0.35">
      <c r="K527" s="87"/>
      <c r="L527" s="87"/>
      <c r="M527" s="87"/>
      <c r="N527" s="87"/>
    </row>
    <row r="528" spans="11:14" x14ac:dyDescent="0.35">
      <c r="K528" s="87"/>
      <c r="L528" s="87"/>
      <c r="M528" s="87"/>
      <c r="N528" s="87"/>
    </row>
    <row r="529" spans="11:14" x14ac:dyDescent="0.35">
      <c r="K529" s="87"/>
      <c r="L529" s="87"/>
      <c r="M529" s="87"/>
      <c r="N529" s="87"/>
    </row>
    <row r="530" spans="11:14" x14ac:dyDescent="0.35">
      <c r="K530" s="87"/>
      <c r="L530" s="87"/>
      <c r="M530" s="87"/>
      <c r="N530" s="87"/>
    </row>
    <row r="531" spans="11:14" x14ac:dyDescent="0.35">
      <c r="K531" s="87"/>
      <c r="L531" s="87"/>
      <c r="M531" s="87"/>
      <c r="N531" s="87"/>
    </row>
    <row r="532" spans="11:14" x14ac:dyDescent="0.35">
      <c r="K532" s="87"/>
      <c r="L532" s="87"/>
      <c r="M532" s="87"/>
      <c r="N532" s="87"/>
    </row>
    <row r="533" spans="11:14" x14ac:dyDescent="0.35">
      <c r="K533" s="87"/>
      <c r="L533" s="87"/>
      <c r="M533" s="87"/>
      <c r="N533" s="87"/>
    </row>
    <row r="534" spans="11:14" x14ac:dyDescent="0.35">
      <c r="K534" s="87"/>
      <c r="L534" s="87"/>
      <c r="M534" s="87"/>
      <c r="N534" s="87"/>
    </row>
    <row r="535" spans="11:14" x14ac:dyDescent="0.35">
      <c r="K535" s="87"/>
      <c r="L535" s="87"/>
      <c r="M535" s="87"/>
      <c r="N535" s="87"/>
    </row>
    <row r="536" spans="11:14" x14ac:dyDescent="0.35">
      <c r="K536" s="87"/>
      <c r="L536" s="87"/>
      <c r="M536" s="87"/>
      <c r="N536" s="87"/>
    </row>
    <row r="537" spans="11:14" x14ac:dyDescent="0.35">
      <c r="K537" s="87"/>
      <c r="L537" s="87"/>
      <c r="M537" s="87"/>
      <c r="N537" s="87"/>
    </row>
    <row r="538" spans="11:14" x14ac:dyDescent="0.35">
      <c r="K538" s="87"/>
      <c r="L538" s="87"/>
      <c r="M538" s="87"/>
      <c r="N538" s="87"/>
    </row>
    <row r="539" spans="11:14" x14ac:dyDescent="0.35">
      <c r="K539" s="87"/>
      <c r="L539" s="87"/>
      <c r="M539" s="87"/>
      <c r="N539" s="87"/>
    </row>
    <row r="540" spans="11:14" x14ac:dyDescent="0.35">
      <c r="K540" s="87"/>
      <c r="L540" s="87"/>
      <c r="M540" s="87"/>
      <c r="N540" s="87"/>
    </row>
    <row r="541" spans="11:14" x14ac:dyDescent="0.35">
      <c r="K541" s="87"/>
      <c r="L541" s="87"/>
      <c r="M541" s="87"/>
      <c r="N541" s="87"/>
    </row>
    <row r="542" spans="11:14" x14ac:dyDescent="0.35">
      <c r="K542" s="87"/>
      <c r="L542" s="87"/>
      <c r="M542" s="87"/>
      <c r="N542" s="87"/>
    </row>
    <row r="543" spans="11:14" x14ac:dyDescent="0.35">
      <c r="K543" s="87"/>
      <c r="L543" s="87"/>
      <c r="M543" s="87"/>
      <c r="N543" s="87"/>
    </row>
    <row r="544" spans="11:14" x14ac:dyDescent="0.35">
      <c r="K544" s="87"/>
      <c r="L544" s="87"/>
      <c r="M544" s="87"/>
      <c r="N544" s="87"/>
    </row>
    <row r="545" spans="11:14" x14ac:dyDescent="0.35">
      <c r="K545" s="87"/>
      <c r="L545" s="87"/>
      <c r="M545" s="87"/>
      <c r="N545" s="87"/>
    </row>
    <row r="546" spans="11:14" x14ac:dyDescent="0.35">
      <c r="K546" s="87"/>
      <c r="L546" s="87"/>
      <c r="M546" s="87"/>
      <c r="N546" s="87"/>
    </row>
    <row r="547" spans="11:14" x14ac:dyDescent="0.35">
      <c r="K547" s="87"/>
      <c r="L547" s="87"/>
      <c r="M547" s="87"/>
      <c r="N547" s="87"/>
    </row>
    <row r="548" spans="11:14" x14ac:dyDescent="0.35">
      <c r="K548" s="87"/>
      <c r="L548" s="87"/>
      <c r="M548" s="87"/>
      <c r="N548" s="87"/>
    </row>
    <row r="549" spans="11:14" x14ac:dyDescent="0.35">
      <c r="K549" s="87"/>
      <c r="L549" s="87"/>
      <c r="M549" s="87"/>
      <c r="N549" s="87"/>
    </row>
    <row r="550" spans="11:14" x14ac:dyDescent="0.35">
      <c r="K550" s="87"/>
      <c r="L550" s="87"/>
      <c r="M550" s="87"/>
      <c r="N550" s="87"/>
    </row>
    <row r="551" spans="11:14" x14ac:dyDescent="0.35">
      <c r="K551" s="87"/>
      <c r="L551" s="87"/>
      <c r="M551" s="87"/>
      <c r="N551" s="87"/>
    </row>
    <row r="552" spans="11:14" x14ac:dyDescent="0.35">
      <c r="K552" s="87"/>
      <c r="L552" s="87"/>
      <c r="M552" s="87"/>
      <c r="N552" s="87"/>
    </row>
    <row r="553" spans="11:14" x14ac:dyDescent="0.35">
      <c r="K553" s="87"/>
      <c r="L553" s="87"/>
      <c r="M553" s="87"/>
      <c r="N553" s="87"/>
    </row>
    <row r="554" spans="11:14" x14ac:dyDescent="0.35">
      <c r="K554" s="87"/>
      <c r="L554" s="87"/>
      <c r="M554" s="87"/>
      <c r="N554" s="87"/>
    </row>
    <row r="555" spans="11:14" x14ac:dyDescent="0.35">
      <c r="K555" s="87"/>
      <c r="L555" s="87"/>
      <c r="M555" s="87"/>
      <c r="N555" s="87"/>
    </row>
    <row r="556" spans="11:14" x14ac:dyDescent="0.35">
      <c r="K556" s="87"/>
      <c r="L556" s="87"/>
      <c r="M556" s="87"/>
      <c r="N556" s="87"/>
    </row>
    <row r="557" spans="11:14" x14ac:dyDescent="0.35">
      <c r="K557" s="87"/>
      <c r="L557" s="87"/>
      <c r="M557" s="87"/>
      <c r="N557" s="87"/>
    </row>
    <row r="558" spans="11:14" x14ac:dyDescent="0.35">
      <c r="K558" s="87"/>
      <c r="L558" s="87"/>
      <c r="M558" s="87"/>
      <c r="N558" s="87"/>
    </row>
    <row r="559" spans="11:14" x14ac:dyDescent="0.35">
      <c r="K559" s="87"/>
      <c r="L559" s="87"/>
      <c r="M559" s="87"/>
      <c r="N559" s="87"/>
    </row>
    <row r="560" spans="11:14" x14ac:dyDescent="0.35">
      <c r="K560" s="87"/>
      <c r="L560" s="87"/>
      <c r="M560" s="87"/>
      <c r="N560" s="87"/>
    </row>
    <row r="561" spans="11:14" x14ac:dyDescent="0.35">
      <c r="K561" s="87"/>
      <c r="L561" s="87"/>
      <c r="M561" s="87"/>
      <c r="N561" s="87"/>
    </row>
    <row r="562" spans="11:14" x14ac:dyDescent="0.35">
      <c r="K562" s="87"/>
      <c r="L562" s="87"/>
      <c r="M562" s="87"/>
      <c r="N562" s="87"/>
    </row>
    <row r="563" spans="11:14" x14ac:dyDescent="0.35">
      <c r="K563" s="87"/>
      <c r="L563" s="87"/>
      <c r="M563" s="87"/>
      <c r="N563" s="87"/>
    </row>
    <row r="564" spans="11:14" x14ac:dyDescent="0.35">
      <c r="K564" s="87"/>
      <c r="L564" s="87"/>
      <c r="M564" s="87"/>
      <c r="N564" s="87"/>
    </row>
    <row r="565" spans="11:14" x14ac:dyDescent="0.35">
      <c r="K565" s="87"/>
      <c r="L565" s="87"/>
      <c r="M565" s="87"/>
      <c r="N565" s="87"/>
    </row>
    <row r="566" spans="11:14" x14ac:dyDescent="0.35">
      <c r="K566" s="87"/>
      <c r="L566" s="87"/>
      <c r="M566" s="87"/>
      <c r="N566" s="87"/>
    </row>
    <row r="567" spans="11:14" x14ac:dyDescent="0.35">
      <c r="K567" s="87"/>
      <c r="L567" s="87"/>
      <c r="M567" s="87"/>
      <c r="N567" s="87"/>
    </row>
    <row r="568" spans="11:14" x14ac:dyDescent="0.35">
      <c r="K568" s="87"/>
      <c r="L568" s="87"/>
      <c r="M568" s="87"/>
      <c r="N568" s="87"/>
    </row>
    <row r="569" spans="11:14" x14ac:dyDescent="0.35">
      <c r="K569" s="87"/>
      <c r="L569" s="87"/>
      <c r="M569" s="87"/>
      <c r="N569" s="87"/>
    </row>
    <row r="570" spans="11:14" x14ac:dyDescent="0.35">
      <c r="K570" s="87"/>
      <c r="L570" s="87"/>
      <c r="M570" s="87"/>
      <c r="N570" s="87"/>
    </row>
    <row r="571" spans="11:14" x14ac:dyDescent="0.35">
      <c r="K571" s="87"/>
      <c r="L571" s="87"/>
      <c r="M571" s="87"/>
      <c r="N571" s="87"/>
    </row>
    <row r="572" spans="11:14" x14ac:dyDescent="0.35">
      <c r="K572" s="87"/>
      <c r="L572" s="87"/>
      <c r="M572" s="87"/>
      <c r="N572" s="87"/>
    </row>
    <row r="573" spans="11:14" x14ac:dyDescent="0.35">
      <c r="K573" s="87"/>
      <c r="L573" s="87"/>
      <c r="M573" s="87"/>
      <c r="N573" s="87"/>
    </row>
    <row r="574" spans="11:14" x14ac:dyDescent="0.35">
      <c r="K574" s="87"/>
      <c r="L574" s="87"/>
      <c r="M574" s="87"/>
      <c r="N574" s="87"/>
    </row>
    <row r="575" spans="11:14" x14ac:dyDescent="0.35">
      <c r="K575" s="87"/>
      <c r="L575" s="87"/>
      <c r="M575" s="87"/>
      <c r="N575" s="87"/>
    </row>
    <row r="576" spans="11:14" x14ac:dyDescent="0.35">
      <c r="K576" s="87"/>
      <c r="L576" s="87"/>
      <c r="M576" s="87"/>
      <c r="N576" s="87"/>
    </row>
    <row r="577" spans="11:14" x14ac:dyDescent="0.35">
      <c r="K577" s="87"/>
      <c r="L577" s="87"/>
      <c r="M577" s="87"/>
      <c r="N577" s="87"/>
    </row>
    <row r="578" spans="11:14" x14ac:dyDescent="0.35">
      <c r="K578" s="87"/>
      <c r="L578" s="87"/>
      <c r="M578" s="87"/>
      <c r="N578" s="87"/>
    </row>
    <row r="579" spans="11:14" x14ac:dyDescent="0.35">
      <c r="K579" s="87"/>
      <c r="L579" s="87"/>
      <c r="M579" s="87"/>
      <c r="N579" s="87"/>
    </row>
    <row r="580" spans="11:14" x14ac:dyDescent="0.35">
      <c r="K580" s="87"/>
      <c r="L580" s="87"/>
      <c r="M580" s="87"/>
      <c r="N580" s="87"/>
    </row>
    <row r="581" spans="11:14" x14ac:dyDescent="0.35">
      <c r="K581" s="87"/>
      <c r="L581" s="87"/>
      <c r="M581" s="87"/>
      <c r="N581" s="87"/>
    </row>
    <row r="582" spans="11:14" x14ac:dyDescent="0.35">
      <c r="K582" s="87"/>
      <c r="L582" s="87"/>
      <c r="M582" s="87"/>
      <c r="N582" s="87"/>
    </row>
    <row r="583" spans="11:14" x14ac:dyDescent="0.35">
      <c r="K583" s="87"/>
      <c r="L583" s="87"/>
      <c r="M583" s="87"/>
      <c r="N583" s="87"/>
    </row>
    <row r="584" spans="11:14" x14ac:dyDescent="0.35">
      <c r="K584" s="87"/>
      <c r="L584" s="87"/>
      <c r="M584" s="87"/>
      <c r="N584" s="87"/>
    </row>
    <row r="585" spans="11:14" x14ac:dyDescent="0.35">
      <c r="K585" s="87"/>
      <c r="L585" s="87"/>
      <c r="M585" s="87"/>
      <c r="N585" s="87"/>
    </row>
    <row r="586" spans="11:14" x14ac:dyDescent="0.35">
      <c r="K586" s="87"/>
      <c r="L586" s="87"/>
      <c r="M586" s="87"/>
      <c r="N586" s="87"/>
    </row>
    <row r="587" spans="11:14" x14ac:dyDescent="0.35">
      <c r="K587" s="87"/>
      <c r="L587" s="87"/>
      <c r="M587" s="87"/>
      <c r="N587" s="87"/>
    </row>
    <row r="588" spans="11:14" x14ac:dyDescent="0.35">
      <c r="K588" s="87"/>
      <c r="L588" s="87"/>
      <c r="M588" s="87"/>
      <c r="N588" s="87"/>
    </row>
    <row r="589" spans="11:14" x14ac:dyDescent="0.35">
      <c r="K589" s="87"/>
      <c r="L589" s="87"/>
      <c r="M589" s="87"/>
      <c r="N589" s="87"/>
    </row>
    <row r="590" spans="11:14" x14ac:dyDescent="0.35">
      <c r="K590" s="87"/>
      <c r="L590" s="87"/>
      <c r="M590" s="87"/>
      <c r="N590" s="87"/>
    </row>
    <row r="591" spans="11:14" x14ac:dyDescent="0.35">
      <c r="K591" s="87"/>
      <c r="L591" s="87"/>
      <c r="M591" s="87"/>
      <c r="N591" s="87"/>
    </row>
    <row r="592" spans="11:14" x14ac:dyDescent="0.35">
      <c r="K592" s="87"/>
      <c r="L592" s="87"/>
      <c r="M592" s="87"/>
      <c r="N592" s="87"/>
    </row>
    <row r="593" spans="11:14" x14ac:dyDescent="0.35">
      <c r="K593" s="87"/>
      <c r="L593" s="87"/>
      <c r="M593" s="87"/>
      <c r="N593" s="87"/>
    </row>
    <row r="594" spans="11:14" x14ac:dyDescent="0.35">
      <c r="K594" s="87"/>
      <c r="L594" s="87"/>
      <c r="M594" s="87"/>
      <c r="N594" s="87"/>
    </row>
    <row r="595" spans="11:14" x14ac:dyDescent="0.35">
      <c r="K595" s="87"/>
      <c r="L595" s="87"/>
      <c r="M595" s="87"/>
      <c r="N595" s="87"/>
    </row>
    <row r="596" spans="11:14" x14ac:dyDescent="0.35">
      <c r="K596" s="87"/>
      <c r="L596" s="87"/>
      <c r="M596" s="87"/>
      <c r="N596" s="87"/>
    </row>
    <row r="597" spans="11:14" x14ac:dyDescent="0.35">
      <c r="K597" s="87"/>
      <c r="L597" s="87"/>
      <c r="M597" s="87"/>
      <c r="N597" s="87"/>
    </row>
    <row r="598" spans="11:14" x14ac:dyDescent="0.35">
      <c r="K598" s="87"/>
      <c r="L598" s="87"/>
      <c r="M598" s="87"/>
      <c r="N598" s="87"/>
    </row>
    <row r="599" spans="11:14" x14ac:dyDescent="0.35">
      <c r="K599" s="87"/>
      <c r="L599" s="87"/>
      <c r="M599" s="87"/>
      <c r="N599" s="87"/>
    </row>
    <row r="600" spans="11:14" x14ac:dyDescent="0.35">
      <c r="K600" s="87"/>
      <c r="L600" s="87"/>
      <c r="M600" s="87"/>
      <c r="N600" s="87"/>
    </row>
    <row r="601" spans="11:14" x14ac:dyDescent="0.35">
      <c r="K601" s="87"/>
      <c r="L601" s="87"/>
      <c r="M601" s="87"/>
      <c r="N601" s="87"/>
    </row>
    <row r="602" spans="11:14" x14ac:dyDescent="0.35">
      <c r="K602" s="87"/>
      <c r="L602" s="87"/>
      <c r="M602" s="87"/>
      <c r="N602" s="87"/>
    </row>
    <row r="603" spans="11:14" x14ac:dyDescent="0.35">
      <c r="K603" s="87"/>
      <c r="L603" s="87"/>
      <c r="M603" s="87"/>
      <c r="N603" s="87"/>
    </row>
    <row r="604" spans="11:14" x14ac:dyDescent="0.35">
      <c r="K604" s="87"/>
      <c r="L604" s="87"/>
      <c r="M604" s="87"/>
      <c r="N604" s="87"/>
    </row>
    <row r="605" spans="11:14" x14ac:dyDescent="0.35">
      <c r="K605" s="87"/>
      <c r="L605" s="87"/>
      <c r="M605" s="87"/>
      <c r="N605" s="87"/>
    </row>
    <row r="606" spans="11:14" x14ac:dyDescent="0.35">
      <c r="K606" s="87"/>
      <c r="L606" s="87"/>
      <c r="M606" s="87"/>
      <c r="N606" s="87"/>
    </row>
    <row r="607" spans="11:14" x14ac:dyDescent="0.35">
      <c r="K607" s="87"/>
      <c r="L607" s="87"/>
      <c r="M607" s="87"/>
      <c r="N607" s="87"/>
    </row>
    <row r="608" spans="11:14" x14ac:dyDescent="0.35">
      <c r="K608" s="87"/>
      <c r="L608" s="87"/>
      <c r="M608" s="87"/>
      <c r="N608" s="87"/>
    </row>
    <row r="609" spans="11:14" x14ac:dyDescent="0.35">
      <c r="K609" s="87"/>
      <c r="L609" s="87"/>
      <c r="M609" s="87"/>
      <c r="N609" s="87"/>
    </row>
    <row r="610" spans="11:14" x14ac:dyDescent="0.35">
      <c r="K610" s="87"/>
      <c r="L610" s="87"/>
      <c r="M610" s="87"/>
      <c r="N610" s="87"/>
    </row>
    <row r="611" spans="11:14" x14ac:dyDescent="0.35">
      <c r="K611" s="87"/>
      <c r="L611" s="87"/>
      <c r="M611" s="87"/>
      <c r="N611" s="87"/>
    </row>
    <row r="612" spans="11:14" x14ac:dyDescent="0.35">
      <c r="K612" s="87"/>
      <c r="L612" s="87"/>
      <c r="M612" s="87"/>
      <c r="N612" s="87"/>
    </row>
    <row r="613" spans="11:14" x14ac:dyDescent="0.35">
      <c r="K613" s="87"/>
      <c r="L613" s="87"/>
      <c r="M613" s="87"/>
      <c r="N613" s="87"/>
    </row>
    <row r="614" spans="11:14" x14ac:dyDescent="0.35">
      <c r="K614" s="87"/>
      <c r="L614" s="87"/>
      <c r="M614" s="87"/>
      <c r="N614" s="87"/>
    </row>
    <row r="615" spans="11:14" x14ac:dyDescent="0.35">
      <c r="K615" s="87"/>
      <c r="L615" s="87"/>
      <c r="M615" s="87"/>
      <c r="N615" s="87"/>
    </row>
    <row r="616" spans="11:14" x14ac:dyDescent="0.35">
      <c r="K616" s="87"/>
      <c r="L616" s="87"/>
      <c r="M616" s="87"/>
      <c r="N616" s="87"/>
    </row>
    <row r="617" spans="11:14" x14ac:dyDescent="0.35">
      <c r="K617" s="87"/>
      <c r="L617" s="87"/>
      <c r="M617" s="87"/>
      <c r="N617" s="87"/>
    </row>
    <row r="618" spans="11:14" x14ac:dyDescent="0.35">
      <c r="K618" s="87"/>
      <c r="L618" s="87"/>
      <c r="M618" s="87"/>
      <c r="N618" s="87"/>
    </row>
    <row r="619" spans="11:14" x14ac:dyDescent="0.35">
      <c r="K619" s="87"/>
      <c r="L619" s="87"/>
      <c r="M619" s="87"/>
      <c r="N619" s="87"/>
    </row>
    <row r="620" spans="11:14" x14ac:dyDescent="0.35">
      <c r="K620" s="87"/>
      <c r="L620" s="87"/>
      <c r="M620" s="87"/>
      <c r="N620" s="87"/>
    </row>
    <row r="621" spans="11:14" x14ac:dyDescent="0.35">
      <c r="K621" s="87"/>
      <c r="L621" s="87"/>
      <c r="M621" s="87"/>
      <c r="N621" s="87"/>
    </row>
    <row r="622" spans="11:14" x14ac:dyDescent="0.35">
      <c r="K622" s="87"/>
      <c r="L622" s="87"/>
      <c r="M622" s="87"/>
      <c r="N622" s="87"/>
    </row>
    <row r="623" spans="11:14" x14ac:dyDescent="0.35">
      <c r="K623" s="87"/>
      <c r="L623" s="87"/>
      <c r="M623" s="87"/>
      <c r="N623" s="87"/>
    </row>
    <row r="624" spans="11:14" x14ac:dyDescent="0.35">
      <c r="K624" s="87"/>
      <c r="L624" s="87"/>
      <c r="M624" s="87"/>
      <c r="N624" s="87"/>
    </row>
    <row r="625" spans="11:14" x14ac:dyDescent="0.35">
      <c r="K625" s="87"/>
      <c r="L625" s="87"/>
      <c r="M625" s="87"/>
      <c r="N625" s="87"/>
    </row>
    <row r="626" spans="11:14" x14ac:dyDescent="0.35">
      <c r="K626" s="87"/>
      <c r="L626" s="87"/>
      <c r="M626" s="87"/>
      <c r="N626" s="87"/>
    </row>
    <row r="627" spans="11:14" x14ac:dyDescent="0.35">
      <c r="K627" s="87"/>
      <c r="L627" s="87"/>
      <c r="M627" s="87"/>
      <c r="N627" s="87"/>
    </row>
    <row r="628" spans="11:14" x14ac:dyDescent="0.35">
      <c r="K628" s="87"/>
      <c r="L628" s="87"/>
      <c r="M628" s="87"/>
      <c r="N628" s="87"/>
    </row>
    <row r="629" spans="11:14" x14ac:dyDescent="0.35">
      <c r="K629" s="87"/>
      <c r="L629" s="87"/>
      <c r="M629" s="87"/>
      <c r="N629" s="87"/>
    </row>
    <row r="630" spans="11:14" x14ac:dyDescent="0.35">
      <c r="K630" s="87"/>
      <c r="L630" s="87"/>
      <c r="M630" s="87"/>
      <c r="N630" s="87"/>
    </row>
    <row r="631" spans="11:14" x14ac:dyDescent="0.35">
      <c r="K631" s="87"/>
      <c r="L631" s="87"/>
      <c r="M631" s="87"/>
      <c r="N631" s="87"/>
    </row>
    <row r="632" spans="11:14" x14ac:dyDescent="0.35">
      <c r="K632" s="87"/>
      <c r="L632" s="87"/>
      <c r="M632" s="87"/>
      <c r="N632" s="87"/>
    </row>
    <row r="633" spans="11:14" x14ac:dyDescent="0.35">
      <c r="K633" s="87"/>
      <c r="L633" s="87"/>
      <c r="M633" s="87"/>
      <c r="N633" s="87"/>
    </row>
    <row r="634" spans="11:14" x14ac:dyDescent="0.35">
      <c r="K634" s="87"/>
      <c r="L634" s="87"/>
      <c r="M634" s="87"/>
      <c r="N634" s="87"/>
    </row>
    <row r="635" spans="11:14" x14ac:dyDescent="0.35">
      <c r="K635" s="87"/>
      <c r="L635" s="87"/>
      <c r="M635" s="87"/>
      <c r="N635" s="87"/>
    </row>
    <row r="636" spans="11:14" x14ac:dyDescent="0.35">
      <c r="K636" s="87"/>
      <c r="L636" s="87"/>
      <c r="M636" s="87"/>
      <c r="N636" s="87"/>
    </row>
    <row r="637" spans="11:14" x14ac:dyDescent="0.35">
      <c r="K637" s="87"/>
      <c r="L637" s="87"/>
      <c r="M637" s="87"/>
      <c r="N637" s="87"/>
    </row>
    <row r="638" spans="11:14" x14ac:dyDescent="0.35">
      <c r="K638" s="87"/>
      <c r="L638" s="87"/>
      <c r="M638" s="87"/>
      <c r="N638" s="87"/>
    </row>
    <row r="639" spans="11:14" x14ac:dyDescent="0.35">
      <c r="K639" s="87"/>
      <c r="L639" s="87"/>
      <c r="M639" s="87"/>
      <c r="N639" s="87"/>
    </row>
    <row r="640" spans="11:14" x14ac:dyDescent="0.35">
      <c r="K640" s="87"/>
      <c r="L640" s="87"/>
      <c r="M640" s="87"/>
      <c r="N640" s="87"/>
    </row>
    <row r="641" spans="11:14" x14ac:dyDescent="0.35">
      <c r="K641" s="87"/>
      <c r="L641" s="87"/>
      <c r="M641" s="87"/>
      <c r="N641" s="87"/>
    </row>
    <row r="642" spans="11:14" x14ac:dyDescent="0.35">
      <c r="K642" s="87"/>
      <c r="L642" s="87"/>
      <c r="M642" s="87"/>
      <c r="N642" s="87"/>
    </row>
    <row r="643" spans="11:14" x14ac:dyDescent="0.35">
      <c r="K643" s="87"/>
      <c r="L643" s="87"/>
      <c r="M643" s="87"/>
      <c r="N643" s="87"/>
    </row>
    <row r="644" spans="11:14" x14ac:dyDescent="0.35">
      <c r="K644" s="87"/>
      <c r="L644" s="87"/>
      <c r="M644" s="87"/>
      <c r="N644" s="87"/>
    </row>
    <row r="645" spans="11:14" x14ac:dyDescent="0.35">
      <c r="K645" s="87"/>
      <c r="L645" s="87"/>
      <c r="M645" s="87"/>
      <c r="N645" s="87"/>
    </row>
    <row r="646" spans="11:14" x14ac:dyDescent="0.35">
      <c r="K646" s="87"/>
      <c r="L646" s="87"/>
      <c r="M646" s="87"/>
      <c r="N646" s="87"/>
    </row>
    <row r="647" spans="11:14" x14ac:dyDescent="0.35">
      <c r="K647" s="87"/>
      <c r="L647" s="87"/>
      <c r="M647" s="87"/>
      <c r="N647" s="87"/>
    </row>
    <row r="648" spans="11:14" x14ac:dyDescent="0.35">
      <c r="K648" s="87"/>
      <c r="L648" s="87"/>
      <c r="M648" s="87"/>
      <c r="N648" s="87"/>
    </row>
    <row r="649" spans="11:14" x14ac:dyDescent="0.35">
      <c r="K649" s="87"/>
      <c r="L649" s="87"/>
      <c r="M649" s="87"/>
      <c r="N649" s="87"/>
    </row>
    <row r="650" spans="11:14" x14ac:dyDescent="0.35">
      <c r="K650" s="87"/>
      <c r="L650" s="87"/>
      <c r="M650" s="87"/>
      <c r="N650" s="87"/>
    </row>
    <row r="651" spans="11:14" x14ac:dyDescent="0.35">
      <c r="K651" s="87"/>
      <c r="L651" s="87"/>
      <c r="M651" s="87"/>
      <c r="N651" s="87"/>
    </row>
    <row r="652" spans="11:14" x14ac:dyDescent="0.35">
      <c r="K652" s="87"/>
      <c r="L652" s="87"/>
      <c r="M652" s="87"/>
      <c r="N652" s="87"/>
    </row>
    <row r="653" spans="11:14" x14ac:dyDescent="0.35">
      <c r="K653" s="87"/>
      <c r="L653" s="87"/>
      <c r="M653" s="87"/>
      <c r="N653" s="87"/>
    </row>
    <row r="654" spans="11:14" x14ac:dyDescent="0.35">
      <c r="K654" s="87"/>
      <c r="L654" s="87"/>
      <c r="M654" s="87"/>
      <c r="N654" s="87"/>
    </row>
    <row r="655" spans="11:14" x14ac:dyDescent="0.35">
      <c r="K655" s="87"/>
      <c r="L655" s="87"/>
      <c r="M655" s="87"/>
      <c r="N655" s="87"/>
    </row>
    <row r="656" spans="11:14" x14ac:dyDescent="0.35">
      <c r="K656" s="87"/>
      <c r="L656" s="87"/>
      <c r="M656" s="87"/>
      <c r="N656" s="87"/>
    </row>
    <row r="657" spans="11:14" x14ac:dyDescent="0.35">
      <c r="K657" s="87"/>
      <c r="L657" s="87"/>
      <c r="M657" s="87"/>
      <c r="N657" s="87"/>
    </row>
    <row r="658" spans="11:14" x14ac:dyDescent="0.35">
      <c r="K658" s="87"/>
      <c r="L658" s="87"/>
      <c r="M658" s="87"/>
      <c r="N658" s="87"/>
    </row>
    <row r="659" spans="11:14" x14ac:dyDescent="0.35">
      <c r="K659" s="87"/>
      <c r="L659" s="87"/>
      <c r="M659" s="87"/>
      <c r="N659" s="87"/>
    </row>
    <row r="660" spans="11:14" x14ac:dyDescent="0.35">
      <c r="K660" s="87"/>
      <c r="L660" s="87"/>
      <c r="M660" s="87"/>
      <c r="N660" s="87"/>
    </row>
    <row r="661" spans="11:14" x14ac:dyDescent="0.35">
      <c r="K661" s="87"/>
      <c r="L661" s="87"/>
      <c r="M661" s="87"/>
      <c r="N661" s="87"/>
    </row>
    <row r="662" spans="11:14" x14ac:dyDescent="0.35">
      <c r="K662" s="87"/>
      <c r="L662" s="87"/>
      <c r="M662" s="87"/>
      <c r="N662" s="87"/>
    </row>
    <row r="663" spans="11:14" x14ac:dyDescent="0.35">
      <c r="K663" s="87"/>
      <c r="L663" s="87"/>
      <c r="M663" s="87"/>
      <c r="N663" s="87"/>
    </row>
    <row r="664" spans="11:14" x14ac:dyDescent="0.35">
      <c r="K664" s="87"/>
      <c r="L664" s="87"/>
      <c r="M664" s="87"/>
      <c r="N664" s="87"/>
    </row>
    <row r="665" spans="11:14" x14ac:dyDescent="0.35">
      <c r="K665" s="87"/>
      <c r="L665" s="87"/>
      <c r="M665" s="87"/>
      <c r="N665" s="87"/>
    </row>
    <row r="666" spans="11:14" x14ac:dyDescent="0.35">
      <c r="K666" s="87"/>
      <c r="L666" s="87"/>
      <c r="M666" s="87"/>
      <c r="N666" s="87"/>
    </row>
    <row r="667" spans="11:14" x14ac:dyDescent="0.35">
      <c r="K667" s="87"/>
      <c r="L667" s="87"/>
      <c r="M667" s="87"/>
      <c r="N667" s="87"/>
    </row>
    <row r="668" spans="11:14" x14ac:dyDescent="0.35">
      <c r="K668" s="87"/>
      <c r="L668" s="87"/>
      <c r="M668" s="87"/>
      <c r="N668" s="87"/>
    </row>
    <row r="669" spans="11:14" x14ac:dyDescent="0.35">
      <c r="K669" s="87"/>
      <c r="L669" s="87"/>
      <c r="M669" s="87"/>
      <c r="N669" s="87"/>
    </row>
    <row r="670" spans="11:14" x14ac:dyDescent="0.35">
      <c r="K670" s="87"/>
      <c r="L670" s="87"/>
      <c r="M670" s="87"/>
      <c r="N670" s="87"/>
    </row>
    <row r="671" spans="11:14" x14ac:dyDescent="0.35">
      <c r="K671" s="87"/>
      <c r="L671" s="87"/>
      <c r="M671" s="87"/>
      <c r="N671" s="87"/>
    </row>
    <row r="672" spans="11:14" x14ac:dyDescent="0.35">
      <c r="K672" s="87"/>
      <c r="L672" s="87"/>
      <c r="M672" s="87"/>
      <c r="N672" s="87"/>
    </row>
    <row r="673" spans="11:14" x14ac:dyDescent="0.35">
      <c r="K673" s="87"/>
      <c r="L673" s="87"/>
      <c r="M673" s="87"/>
      <c r="N673" s="87"/>
    </row>
    <row r="674" spans="11:14" x14ac:dyDescent="0.35">
      <c r="K674" s="87"/>
      <c r="L674" s="87"/>
      <c r="M674" s="87"/>
      <c r="N674" s="87"/>
    </row>
    <row r="675" spans="11:14" x14ac:dyDescent="0.35">
      <c r="K675" s="87"/>
      <c r="L675" s="87"/>
      <c r="M675" s="87"/>
      <c r="N675" s="87"/>
    </row>
    <row r="676" spans="11:14" x14ac:dyDescent="0.35">
      <c r="K676" s="87"/>
      <c r="L676" s="87"/>
      <c r="M676" s="87"/>
      <c r="N676" s="87"/>
    </row>
    <row r="677" spans="11:14" x14ac:dyDescent="0.35">
      <c r="K677" s="87"/>
      <c r="L677" s="87"/>
      <c r="M677" s="87"/>
      <c r="N677" s="87"/>
    </row>
    <row r="678" spans="11:14" x14ac:dyDescent="0.35">
      <c r="K678" s="87"/>
      <c r="L678" s="87"/>
      <c r="M678" s="87"/>
      <c r="N678" s="87"/>
    </row>
    <row r="679" spans="11:14" x14ac:dyDescent="0.35">
      <c r="K679" s="87"/>
      <c r="L679" s="87"/>
      <c r="M679" s="87"/>
      <c r="N679" s="87"/>
    </row>
    <row r="680" spans="11:14" x14ac:dyDescent="0.35">
      <c r="K680" s="87"/>
      <c r="L680" s="87"/>
      <c r="M680" s="87"/>
      <c r="N680" s="87"/>
    </row>
    <row r="681" spans="11:14" x14ac:dyDescent="0.35">
      <c r="K681" s="87"/>
      <c r="L681" s="87"/>
      <c r="M681" s="87"/>
      <c r="N681" s="87"/>
    </row>
    <row r="682" spans="11:14" x14ac:dyDescent="0.35">
      <c r="K682" s="87"/>
      <c r="L682" s="87"/>
      <c r="M682" s="87"/>
      <c r="N682" s="87"/>
    </row>
    <row r="683" spans="11:14" x14ac:dyDescent="0.35">
      <c r="K683" s="87"/>
      <c r="L683" s="87"/>
      <c r="M683" s="87"/>
      <c r="N683" s="87"/>
    </row>
    <row r="684" spans="11:14" x14ac:dyDescent="0.35">
      <c r="K684" s="87"/>
      <c r="L684" s="87"/>
      <c r="M684" s="87"/>
      <c r="N684" s="87"/>
    </row>
    <row r="685" spans="11:14" x14ac:dyDescent="0.35">
      <c r="K685" s="87"/>
      <c r="L685" s="87"/>
      <c r="M685" s="87"/>
      <c r="N685" s="87"/>
    </row>
    <row r="686" spans="11:14" x14ac:dyDescent="0.35">
      <c r="K686" s="87"/>
      <c r="L686" s="87"/>
      <c r="M686" s="87"/>
      <c r="N686" s="87"/>
    </row>
    <row r="687" spans="11:14" x14ac:dyDescent="0.35">
      <c r="K687" s="87"/>
      <c r="L687" s="87"/>
      <c r="M687" s="87"/>
      <c r="N687" s="87"/>
    </row>
    <row r="688" spans="11:14" x14ac:dyDescent="0.35">
      <c r="K688" s="87"/>
      <c r="L688" s="87"/>
      <c r="M688" s="87"/>
      <c r="N688" s="87"/>
    </row>
    <row r="689" spans="11:14" x14ac:dyDescent="0.35">
      <c r="K689" s="87"/>
      <c r="L689" s="87"/>
      <c r="M689" s="87"/>
      <c r="N689" s="87"/>
    </row>
    <row r="690" spans="11:14" x14ac:dyDescent="0.35">
      <c r="K690" s="87"/>
      <c r="L690" s="87"/>
      <c r="M690" s="87"/>
      <c r="N690" s="87"/>
    </row>
    <row r="691" spans="11:14" x14ac:dyDescent="0.35">
      <c r="K691" s="87"/>
      <c r="L691" s="87"/>
      <c r="M691" s="87"/>
      <c r="N691" s="87"/>
    </row>
    <row r="692" spans="11:14" x14ac:dyDescent="0.35">
      <c r="K692" s="87"/>
      <c r="L692" s="87"/>
      <c r="M692" s="87"/>
      <c r="N692" s="87"/>
    </row>
    <row r="693" spans="11:14" x14ac:dyDescent="0.35">
      <c r="K693" s="87"/>
      <c r="L693" s="87"/>
      <c r="M693" s="87"/>
      <c r="N693" s="87"/>
    </row>
    <row r="694" spans="11:14" x14ac:dyDescent="0.35">
      <c r="K694" s="87"/>
      <c r="L694" s="87"/>
      <c r="M694" s="87"/>
      <c r="N694" s="87"/>
    </row>
    <row r="695" spans="11:14" x14ac:dyDescent="0.35">
      <c r="K695" s="87"/>
      <c r="L695" s="87"/>
      <c r="M695" s="87"/>
      <c r="N695" s="87"/>
    </row>
    <row r="696" spans="11:14" x14ac:dyDescent="0.35">
      <c r="K696" s="87"/>
      <c r="L696" s="87"/>
      <c r="M696" s="87"/>
      <c r="N696" s="87"/>
    </row>
    <row r="697" spans="11:14" x14ac:dyDescent="0.35">
      <c r="K697" s="87"/>
      <c r="L697" s="87"/>
      <c r="M697" s="87"/>
      <c r="N697" s="87"/>
    </row>
    <row r="698" spans="11:14" x14ac:dyDescent="0.35">
      <c r="K698" s="87"/>
      <c r="L698" s="87"/>
      <c r="M698" s="87"/>
      <c r="N698" s="87"/>
    </row>
    <row r="699" spans="11:14" x14ac:dyDescent="0.35">
      <c r="K699" s="87"/>
      <c r="L699" s="87"/>
      <c r="M699" s="87"/>
      <c r="N699" s="87"/>
    </row>
    <row r="700" spans="11:14" x14ac:dyDescent="0.35">
      <c r="K700" s="87"/>
      <c r="L700" s="87"/>
      <c r="M700" s="87"/>
      <c r="N700" s="87"/>
    </row>
    <row r="701" spans="11:14" x14ac:dyDescent="0.35">
      <c r="K701" s="87"/>
      <c r="L701" s="87"/>
      <c r="M701" s="87"/>
      <c r="N701" s="87"/>
    </row>
    <row r="702" spans="11:14" x14ac:dyDescent="0.35">
      <c r="K702" s="87"/>
      <c r="L702" s="87"/>
      <c r="M702" s="87"/>
      <c r="N702" s="87"/>
    </row>
    <row r="703" spans="11:14" x14ac:dyDescent="0.35">
      <c r="K703" s="87"/>
      <c r="L703" s="87"/>
      <c r="M703" s="87"/>
      <c r="N703" s="87"/>
    </row>
    <row r="704" spans="11:14" x14ac:dyDescent="0.35">
      <c r="K704" s="87"/>
      <c r="L704" s="87"/>
      <c r="M704" s="87"/>
      <c r="N704" s="87"/>
    </row>
    <row r="705" spans="11:14" x14ac:dyDescent="0.35">
      <c r="K705" s="87"/>
      <c r="L705" s="87"/>
      <c r="M705" s="87"/>
      <c r="N705" s="87"/>
    </row>
    <row r="706" spans="11:14" x14ac:dyDescent="0.35">
      <c r="K706" s="87"/>
      <c r="L706" s="87"/>
      <c r="M706" s="87"/>
      <c r="N706" s="87"/>
    </row>
    <row r="707" spans="11:14" x14ac:dyDescent="0.35">
      <c r="K707" s="87"/>
      <c r="L707" s="87"/>
      <c r="M707" s="87"/>
      <c r="N707" s="87"/>
    </row>
    <row r="708" spans="11:14" x14ac:dyDescent="0.35">
      <c r="K708" s="87"/>
      <c r="L708" s="87"/>
      <c r="M708" s="87"/>
      <c r="N708" s="87"/>
    </row>
    <row r="709" spans="11:14" x14ac:dyDescent="0.35">
      <c r="K709" s="87"/>
      <c r="L709" s="87"/>
      <c r="M709" s="87"/>
      <c r="N709" s="87"/>
    </row>
    <row r="710" spans="11:14" x14ac:dyDescent="0.35">
      <c r="K710" s="87"/>
      <c r="L710" s="87"/>
      <c r="M710" s="87"/>
      <c r="N710" s="87"/>
    </row>
    <row r="711" spans="11:14" x14ac:dyDescent="0.35">
      <c r="K711" s="87"/>
      <c r="L711" s="87"/>
      <c r="M711" s="87"/>
      <c r="N711" s="87"/>
    </row>
    <row r="712" spans="11:14" x14ac:dyDescent="0.35">
      <c r="K712" s="87"/>
      <c r="L712" s="87"/>
      <c r="M712" s="87"/>
      <c r="N712" s="87"/>
    </row>
    <row r="713" spans="11:14" x14ac:dyDescent="0.35">
      <c r="K713" s="87"/>
      <c r="L713" s="87"/>
      <c r="M713" s="87"/>
      <c r="N713" s="87"/>
    </row>
    <row r="714" spans="11:14" x14ac:dyDescent="0.35">
      <c r="K714" s="87"/>
      <c r="L714" s="87"/>
      <c r="M714" s="87"/>
      <c r="N714" s="87"/>
    </row>
    <row r="715" spans="11:14" x14ac:dyDescent="0.35">
      <c r="K715" s="87"/>
      <c r="L715" s="87"/>
      <c r="M715" s="87"/>
      <c r="N715" s="87"/>
    </row>
    <row r="716" spans="11:14" x14ac:dyDescent="0.35">
      <c r="K716" s="87"/>
      <c r="L716" s="87"/>
      <c r="M716" s="87"/>
      <c r="N716" s="87"/>
    </row>
    <row r="717" spans="11:14" x14ac:dyDescent="0.35">
      <c r="K717" s="87"/>
      <c r="L717" s="87"/>
      <c r="M717" s="87"/>
      <c r="N717" s="87"/>
    </row>
    <row r="718" spans="11:14" x14ac:dyDescent="0.35">
      <c r="K718" s="87"/>
      <c r="L718" s="87"/>
      <c r="M718" s="87"/>
      <c r="N718" s="87"/>
    </row>
    <row r="719" spans="11:14" x14ac:dyDescent="0.35">
      <c r="K719" s="87"/>
      <c r="L719" s="87"/>
      <c r="M719" s="87"/>
      <c r="N719" s="87"/>
    </row>
    <row r="720" spans="11:14" x14ac:dyDescent="0.35">
      <c r="K720" s="87"/>
      <c r="L720" s="87"/>
      <c r="M720" s="87"/>
      <c r="N720" s="87"/>
    </row>
    <row r="721" spans="11:14" x14ac:dyDescent="0.35">
      <c r="K721" s="87"/>
      <c r="L721" s="87"/>
      <c r="M721" s="87"/>
      <c r="N721" s="87"/>
    </row>
    <row r="722" spans="11:14" x14ac:dyDescent="0.35">
      <c r="K722" s="87"/>
      <c r="L722" s="87"/>
      <c r="M722" s="87"/>
      <c r="N722" s="87"/>
    </row>
    <row r="723" spans="11:14" x14ac:dyDescent="0.35">
      <c r="K723" s="87"/>
      <c r="L723" s="87"/>
      <c r="M723" s="87"/>
      <c r="N723" s="87"/>
    </row>
    <row r="724" spans="11:14" x14ac:dyDescent="0.35">
      <c r="K724" s="87"/>
      <c r="L724" s="87"/>
      <c r="M724" s="87"/>
      <c r="N724" s="87"/>
    </row>
    <row r="725" spans="11:14" x14ac:dyDescent="0.35">
      <c r="K725" s="87"/>
      <c r="L725" s="87"/>
      <c r="M725" s="87"/>
      <c r="N725" s="87"/>
    </row>
    <row r="726" spans="11:14" x14ac:dyDescent="0.35">
      <c r="K726" s="87"/>
      <c r="L726" s="87"/>
      <c r="M726" s="87"/>
      <c r="N726" s="87"/>
    </row>
    <row r="727" spans="11:14" x14ac:dyDescent="0.35">
      <c r="K727" s="87"/>
      <c r="L727" s="87"/>
      <c r="M727" s="87"/>
      <c r="N727" s="87"/>
    </row>
    <row r="728" spans="11:14" x14ac:dyDescent="0.35">
      <c r="K728" s="87"/>
      <c r="L728" s="87"/>
      <c r="M728" s="87"/>
      <c r="N728" s="87"/>
    </row>
    <row r="729" spans="11:14" x14ac:dyDescent="0.35">
      <c r="K729" s="87"/>
      <c r="L729" s="87"/>
      <c r="M729" s="87"/>
      <c r="N729" s="87"/>
    </row>
    <row r="730" spans="11:14" x14ac:dyDescent="0.35">
      <c r="K730" s="87"/>
      <c r="L730" s="87"/>
      <c r="M730" s="87"/>
      <c r="N730" s="87"/>
    </row>
    <row r="731" spans="11:14" x14ac:dyDescent="0.35">
      <c r="K731" s="87"/>
      <c r="L731" s="87"/>
      <c r="M731" s="87"/>
      <c r="N731" s="87"/>
    </row>
    <row r="732" spans="11:14" x14ac:dyDescent="0.35">
      <c r="K732" s="87"/>
      <c r="L732" s="87"/>
      <c r="M732" s="87"/>
      <c r="N732" s="87"/>
    </row>
    <row r="733" spans="11:14" x14ac:dyDescent="0.35">
      <c r="K733" s="87"/>
      <c r="L733" s="87"/>
      <c r="M733" s="87"/>
      <c r="N733" s="87"/>
    </row>
    <row r="734" spans="11:14" x14ac:dyDescent="0.35">
      <c r="K734" s="87"/>
      <c r="L734" s="87"/>
      <c r="M734" s="87"/>
      <c r="N734" s="87"/>
    </row>
    <row r="735" spans="11:14" x14ac:dyDescent="0.35">
      <c r="K735" s="87"/>
      <c r="L735" s="87"/>
      <c r="M735" s="87"/>
      <c r="N735" s="87"/>
    </row>
    <row r="736" spans="11:14" x14ac:dyDescent="0.35">
      <c r="K736" s="87"/>
      <c r="L736" s="87"/>
      <c r="M736" s="87"/>
      <c r="N736" s="87"/>
    </row>
    <row r="737" spans="11:14" x14ac:dyDescent="0.35">
      <c r="K737" s="87"/>
      <c r="L737" s="87"/>
      <c r="M737" s="87"/>
      <c r="N737" s="87"/>
    </row>
    <row r="738" spans="11:14" x14ac:dyDescent="0.35">
      <c r="K738" s="87"/>
      <c r="L738" s="87"/>
      <c r="M738" s="87"/>
      <c r="N738" s="87"/>
    </row>
    <row r="739" spans="11:14" x14ac:dyDescent="0.35">
      <c r="K739" s="87"/>
      <c r="L739" s="87"/>
      <c r="M739" s="87"/>
      <c r="N739" s="87"/>
    </row>
    <row r="740" spans="11:14" x14ac:dyDescent="0.35">
      <c r="K740" s="87"/>
      <c r="L740" s="87"/>
      <c r="M740" s="87"/>
      <c r="N740" s="87"/>
    </row>
    <row r="741" spans="11:14" x14ac:dyDescent="0.35">
      <c r="K741" s="87"/>
      <c r="L741" s="87"/>
      <c r="M741" s="87"/>
      <c r="N741" s="87"/>
    </row>
    <row r="742" spans="11:14" x14ac:dyDescent="0.35">
      <c r="K742" s="87"/>
      <c r="L742" s="87"/>
      <c r="M742" s="87"/>
      <c r="N742" s="87"/>
    </row>
    <row r="743" spans="11:14" x14ac:dyDescent="0.35">
      <c r="K743" s="87"/>
      <c r="L743" s="87"/>
      <c r="M743" s="87"/>
      <c r="N743" s="87"/>
    </row>
    <row r="744" spans="11:14" x14ac:dyDescent="0.35">
      <c r="K744" s="87"/>
      <c r="L744" s="87"/>
      <c r="M744" s="87"/>
      <c r="N744" s="87"/>
    </row>
    <row r="745" spans="11:14" x14ac:dyDescent="0.35">
      <c r="K745" s="87"/>
      <c r="L745" s="87"/>
      <c r="M745" s="87"/>
      <c r="N745" s="87"/>
    </row>
    <row r="746" spans="11:14" x14ac:dyDescent="0.35">
      <c r="K746" s="87"/>
      <c r="L746" s="87"/>
      <c r="M746" s="87"/>
      <c r="N746" s="87"/>
    </row>
    <row r="747" spans="11:14" x14ac:dyDescent="0.35">
      <c r="K747" s="87"/>
      <c r="L747" s="87"/>
      <c r="M747" s="87"/>
      <c r="N747" s="87"/>
    </row>
    <row r="748" spans="11:14" x14ac:dyDescent="0.35">
      <c r="K748" s="87"/>
      <c r="L748" s="87"/>
      <c r="M748" s="87"/>
      <c r="N748" s="87"/>
    </row>
    <row r="749" spans="11:14" x14ac:dyDescent="0.35">
      <c r="K749" s="87"/>
      <c r="L749" s="87"/>
      <c r="M749" s="87"/>
      <c r="N749" s="87"/>
    </row>
    <row r="750" spans="11:14" x14ac:dyDescent="0.35">
      <c r="K750" s="87"/>
      <c r="L750" s="87"/>
      <c r="M750" s="87"/>
      <c r="N750" s="87"/>
    </row>
    <row r="751" spans="11:14" x14ac:dyDescent="0.35">
      <c r="K751" s="87"/>
      <c r="L751" s="87"/>
      <c r="M751" s="87"/>
      <c r="N751" s="87"/>
    </row>
    <row r="752" spans="11:14" x14ac:dyDescent="0.35">
      <c r="K752" s="87"/>
      <c r="L752" s="87"/>
      <c r="M752" s="87"/>
      <c r="N752" s="87"/>
    </row>
    <row r="753" spans="11:14" x14ac:dyDescent="0.35">
      <c r="K753" s="87"/>
      <c r="L753" s="87"/>
      <c r="M753" s="87"/>
      <c r="N753" s="87"/>
    </row>
    <row r="754" spans="11:14" x14ac:dyDescent="0.35">
      <c r="K754" s="87"/>
      <c r="L754" s="87"/>
      <c r="M754" s="87"/>
      <c r="N754" s="87"/>
    </row>
    <row r="755" spans="11:14" x14ac:dyDescent="0.35">
      <c r="K755" s="87"/>
      <c r="L755" s="87"/>
      <c r="M755" s="87"/>
      <c r="N755" s="87"/>
    </row>
    <row r="756" spans="11:14" x14ac:dyDescent="0.35">
      <c r="K756" s="87"/>
      <c r="L756" s="87"/>
      <c r="M756" s="87"/>
      <c r="N756" s="87"/>
    </row>
    <row r="757" spans="11:14" x14ac:dyDescent="0.35">
      <c r="K757" s="87"/>
      <c r="L757" s="87"/>
      <c r="M757" s="87"/>
      <c r="N757" s="87"/>
    </row>
    <row r="758" spans="11:14" x14ac:dyDescent="0.35">
      <c r="K758" s="87"/>
      <c r="L758" s="87"/>
      <c r="M758" s="87"/>
      <c r="N758" s="87"/>
    </row>
    <row r="759" spans="11:14" x14ac:dyDescent="0.35">
      <c r="K759" s="87"/>
      <c r="L759" s="87"/>
      <c r="M759" s="87"/>
      <c r="N759" s="87"/>
    </row>
    <row r="760" spans="11:14" x14ac:dyDescent="0.35">
      <c r="K760" s="87"/>
      <c r="L760" s="87"/>
      <c r="M760" s="87"/>
      <c r="N760" s="87"/>
    </row>
    <row r="761" spans="11:14" x14ac:dyDescent="0.35">
      <c r="K761" s="87"/>
      <c r="L761" s="87"/>
      <c r="M761" s="87"/>
      <c r="N761" s="87"/>
    </row>
    <row r="762" spans="11:14" x14ac:dyDescent="0.35">
      <c r="K762" s="87"/>
      <c r="L762" s="87"/>
      <c r="M762" s="87"/>
      <c r="N762" s="87"/>
    </row>
    <row r="763" spans="11:14" x14ac:dyDescent="0.35">
      <c r="K763" s="87"/>
      <c r="L763" s="87"/>
      <c r="M763" s="87"/>
      <c r="N763" s="87"/>
    </row>
    <row r="764" spans="11:14" x14ac:dyDescent="0.35">
      <c r="K764" s="87"/>
      <c r="L764" s="87"/>
      <c r="M764" s="87"/>
      <c r="N764" s="87"/>
    </row>
    <row r="765" spans="11:14" x14ac:dyDescent="0.35">
      <c r="K765" s="87"/>
      <c r="L765" s="87"/>
      <c r="M765" s="87"/>
      <c r="N765" s="87"/>
    </row>
    <row r="766" spans="11:14" x14ac:dyDescent="0.35">
      <c r="K766" s="87"/>
      <c r="L766" s="87"/>
      <c r="M766" s="87"/>
      <c r="N766" s="87"/>
    </row>
    <row r="767" spans="11:14" x14ac:dyDescent="0.35">
      <c r="K767" s="87"/>
      <c r="L767" s="87"/>
      <c r="M767" s="87"/>
      <c r="N767" s="87"/>
    </row>
    <row r="768" spans="11:14" x14ac:dyDescent="0.35">
      <c r="K768" s="87"/>
      <c r="L768" s="87"/>
      <c r="M768" s="87"/>
      <c r="N768" s="87"/>
    </row>
    <row r="769" spans="11:14" x14ac:dyDescent="0.35">
      <c r="K769" s="87"/>
      <c r="L769" s="87"/>
      <c r="M769" s="87"/>
      <c r="N769" s="87"/>
    </row>
    <row r="770" spans="11:14" x14ac:dyDescent="0.35">
      <c r="K770" s="87"/>
      <c r="L770" s="87"/>
      <c r="M770" s="87"/>
      <c r="N770" s="87"/>
    </row>
    <row r="771" spans="11:14" x14ac:dyDescent="0.35">
      <c r="K771" s="87"/>
      <c r="L771" s="87"/>
      <c r="M771" s="87"/>
      <c r="N771" s="87"/>
    </row>
    <row r="772" spans="11:14" x14ac:dyDescent="0.35">
      <c r="K772" s="87"/>
      <c r="L772" s="87"/>
      <c r="M772" s="87"/>
      <c r="N772" s="87"/>
    </row>
    <row r="773" spans="11:14" x14ac:dyDescent="0.35">
      <c r="K773" s="87"/>
      <c r="L773" s="87"/>
      <c r="M773" s="87"/>
      <c r="N773" s="87"/>
    </row>
    <row r="774" spans="11:14" x14ac:dyDescent="0.35">
      <c r="K774" s="87"/>
      <c r="L774" s="87"/>
      <c r="M774" s="87"/>
      <c r="N774" s="87"/>
    </row>
    <row r="775" spans="11:14" x14ac:dyDescent="0.35">
      <c r="K775" s="87"/>
      <c r="L775" s="87"/>
      <c r="M775" s="87"/>
      <c r="N775" s="87"/>
    </row>
    <row r="776" spans="11:14" x14ac:dyDescent="0.35">
      <c r="K776" s="87"/>
      <c r="L776" s="87"/>
      <c r="M776" s="87"/>
      <c r="N776" s="87"/>
    </row>
    <row r="777" spans="11:14" x14ac:dyDescent="0.35">
      <c r="K777" s="87"/>
      <c r="L777" s="87"/>
      <c r="M777" s="87"/>
      <c r="N777" s="87"/>
    </row>
    <row r="778" spans="11:14" x14ac:dyDescent="0.35">
      <c r="K778" s="87"/>
      <c r="L778" s="87"/>
      <c r="M778" s="87"/>
      <c r="N778" s="87"/>
    </row>
    <row r="779" spans="11:14" x14ac:dyDescent="0.35">
      <c r="K779" s="87"/>
      <c r="L779" s="87"/>
      <c r="M779" s="87"/>
      <c r="N779" s="87"/>
    </row>
    <row r="780" spans="11:14" x14ac:dyDescent="0.35">
      <c r="K780" s="87"/>
      <c r="L780" s="87"/>
      <c r="M780" s="87"/>
      <c r="N780" s="87"/>
    </row>
    <row r="781" spans="11:14" x14ac:dyDescent="0.35">
      <c r="K781" s="87"/>
      <c r="L781" s="87"/>
      <c r="M781" s="87"/>
      <c r="N781" s="87"/>
    </row>
    <row r="782" spans="11:14" x14ac:dyDescent="0.35">
      <c r="K782" s="87"/>
      <c r="L782" s="87"/>
      <c r="M782" s="87"/>
      <c r="N782" s="87"/>
    </row>
    <row r="783" spans="11:14" x14ac:dyDescent="0.35">
      <c r="K783" s="87"/>
      <c r="L783" s="87"/>
      <c r="M783" s="87"/>
      <c r="N783" s="87"/>
    </row>
    <row r="784" spans="11:14" x14ac:dyDescent="0.35">
      <c r="K784" s="87"/>
      <c r="L784" s="87"/>
      <c r="M784" s="87"/>
      <c r="N784" s="87"/>
    </row>
    <row r="785" spans="11:14" x14ac:dyDescent="0.35">
      <c r="K785" s="87"/>
      <c r="L785" s="87"/>
      <c r="M785" s="87"/>
      <c r="N785" s="87"/>
    </row>
    <row r="786" spans="11:14" x14ac:dyDescent="0.35">
      <c r="K786" s="87"/>
      <c r="L786" s="87"/>
      <c r="M786" s="87"/>
      <c r="N786" s="87"/>
    </row>
    <row r="787" spans="11:14" x14ac:dyDescent="0.35">
      <c r="K787" s="87"/>
      <c r="L787" s="87"/>
      <c r="M787" s="87"/>
      <c r="N787" s="87"/>
    </row>
    <row r="788" spans="11:14" x14ac:dyDescent="0.35">
      <c r="K788" s="87"/>
      <c r="L788" s="87"/>
      <c r="M788" s="87"/>
      <c r="N788" s="87"/>
    </row>
    <row r="789" spans="11:14" x14ac:dyDescent="0.35">
      <c r="K789" s="87"/>
      <c r="L789" s="87"/>
      <c r="M789" s="87"/>
      <c r="N789" s="87"/>
    </row>
    <row r="790" spans="11:14" x14ac:dyDescent="0.35">
      <c r="K790" s="87"/>
      <c r="L790" s="87"/>
      <c r="M790" s="87"/>
      <c r="N790" s="87"/>
    </row>
    <row r="791" spans="11:14" x14ac:dyDescent="0.35">
      <c r="K791" s="87"/>
      <c r="L791" s="87"/>
      <c r="M791" s="87"/>
      <c r="N791" s="87"/>
    </row>
    <row r="792" spans="11:14" x14ac:dyDescent="0.35">
      <c r="K792" s="87"/>
      <c r="L792" s="87"/>
      <c r="M792" s="87"/>
      <c r="N792" s="87"/>
    </row>
    <row r="793" spans="11:14" x14ac:dyDescent="0.35">
      <c r="K793" s="87"/>
      <c r="L793" s="87"/>
      <c r="M793" s="87"/>
      <c r="N793" s="87"/>
    </row>
    <row r="794" spans="11:14" x14ac:dyDescent="0.35">
      <c r="K794" s="87"/>
      <c r="L794" s="87"/>
      <c r="M794" s="87"/>
      <c r="N794" s="87"/>
    </row>
    <row r="795" spans="11:14" x14ac:dyDescent="0.35">
      <c r="K795" s="87"/>
      <c r="L795" s="87"/>
      <c r="M795" s="87"/>
      <c r="N795" s="87"/>
    </row>
    <row r="796" spans="11:14" x14ac:dyDescent="0.35">
      <c r="K796" s="87"/>
      <c r="L796" s="87"/>
      <c r="M796" s="87"/>
      <c r="N796" s="87"/>
    </row>
    <row r="797" spans="11:14" x14ac:dyDescent="0.35">
      <c r="K797" s="87"/>
      <c r="L797" s="87"/>
      <c r="M797" s="87"/>
      <c r="N797" s="87"/>
    </row>
    <row r="798" spans="11:14" x14ac:dyDescent="0.35">
      <c r="K798" s="87"/>
      <c r="L798" s="87"/>
      <c r="M798" s="87"/>
      <c r="N798" s="87"/>
    </row>
    <row r="799" spans="11:14" x14ac:dyDescent="0.35">
      <c r="K799" s="87"/>
      <c r="L799" s="87"/>
      <c r="M799" s="87"/>
      <c r="N799" s="87"/>
    </row>
    <row r="800" spans="11:14" x14ac:dyDescent="0.35">
      <c r="K800" s="87"/>
      <c r="L800" s="87"/>
      <c r="M800" s="87"/>
      <c r="N800" s="87"/>
    </row>
    <row r="801" spans="11:14" x14ac:dyDescent="0.35">
      <c r="K801" s="87"/>
      <c r="L801" s="87"/>
      <c r="M801" s="87"/>
      <c r="N801" s="87"/>
    </row>
    <row r="802" spans="11:14" x14ac:dyDescent="0.35">
      <c r="K802" s="87"/>
      <c r="L802" s="87"/>
      <c r="M802" s="87"/>
      <c r="N802" s="87"/>
    </row>
    <row r="803" spans="11:14" x14ac:dyDescent="0.35">
      <c r="K803" s="87"/>
      <c r="L803" s="87"/>
      <c r="M803" s="87"/>
      <c r="N803" s="87"/>
    </row>
    <row r="804" spans="11:14" x14ac:dyDescent="0.35">
      <c r="K804" s="87"/>
      <c r="L804" s="87"/>
      <c r="M804" s="87"/>
      <c r="N804" s="87"/>
    </row>
    <row r="805" spans="11:14" x14ac:dyDescent="0.35">
      <c r="K805" s="87"/>
      <c r="L805" s="87"/>
      <c r="M805" s="87"/>
      <c r="N805" s="87"/>
    </row>
    <row r="806" spans="11:14" x14ac:dyDescent="0.35">
      <c r="K806" s="87"/>
      <c r="L806" s="87"/>
      <c r="M806" s="87"/>
      <c r="N806" s="87"/>
    </row>
    <row r="807" spans="11:14" x14ac:dyDescent="0.35">
      <c r="K807" s="87"/>
      <c r="L807" s="87"/>
      <c r="M807" s="87"/>
      <c r="N807" s="87"/>
    </row>
    <row r="808" spans="11:14" x14ac:dyDescent="0.35">
      <c r="K808" s="87"/>
      <c r="L808" s="87"/>
      <c r="M808" s="87"/>
      <c r="N808" s="87"/>
    </row>
    <row r="809" spans="11:14" x14ac:dyDescent="0.35">
      <c r="K809" s="87"/>
      <c r="L809" s="87"/>
      <c r="M809" s="87"/>
      <c r="N809" s="87"/>
    </row>
    <row r="810" spans="11:14" x14ac:dyDescent="0.35">
      <c r="K810" s="87"/>
      <c r="L810" s="87"/>
      <c r="M810" s="87"/>
      <c r="N810" s="87"/>
    </row>
    <row r="811" spans="11:14" x14ac:dyDescent="0.35">
      <c r="K811" s="87"/>
      <c r="L811" s="87"/>
      <c r="M811" s="87"/>
      <c r="N811" s="87"/>
    </row>
    <row r="812" spans="11:14" x14ac:dyDescent="0.35">
      <c r="K812" s="87"/>
      <c r="L812" s="87"/>
      <c r="M812" s="87"/>
      <c r="N812" s="87"/>
    </row>
    <row r="813" spans="11:14" x14ac:dyDescent="0.35">
      <c r="K813" s="87"/>
      <c r="L813" s="87"/>
      <c r="M813" s="87"/>
      <c r="N813" s="87"/>
    </row>
    <row r="814" spans="11:14" x14ac:dyDescent="0.35">
      <c r="K814" s="87"/>
      <c r="L814" s="87"/>
      <c r="M814" s="87"/>
      <c r="N814" s="87"/>
    </row>
    <row r="815" spans="11:14" x14ac:dyDescent="0.35">
      <c r="K815" s="87"/>
      <c r="L815" s="87"/>
      <c r="M815" s="87"/>
      <c r="N815" s="87"/>
    </row>
    <row r="816" spans="11:14" x14ac:dyDescent="0.35">
      <c r="K816" s="87"/>
      <c r="L816" s="87"/>
      <c r="M816" s="87"/>
      <c r="N816" s="87"/>
    </row>
    <row r="817" spans="11:14" x14ac:dyDescent="0.35">
      <c r="K817" s="87"/>
      <c r="L817" s="87"/>
      <c r="M817" s="87"/>
      <c r="N817" s="87"/>
    </row>
    <row r="818" spans="11:14" x14ac:dyDescent="0.35">
      <c r="K818" s="87"/>
      <c r="L818" s="87"/>
      <c r="M818" s="87"/>
      <c r="N818" s="87"/>
    </row>
    <row r="819" spans="11:14" x14ac:dyDescent="0.35">
      <c r="K819" s="87"/>
      <c r="L819" s="87"/>
      <c r="M819" s="87"/>
      <c r="N819" s="87"/>
    </row>
    <row r="820" spans="11:14" x14ac:dyDescent="0.35">
      <c r="K820" s="87"/>
      <c r="L820" s="87"/>
      <c r="M820" s="87"/>
      <c r="N820" s="87"/>
    </row>
    <row r="821" spans="11:14" x14ac:dyDescent="0.35">
      <c r="K821" s="87"/>
      <c r="L821" s="87"/>
      <c r="M821" s="87"/>
      <c r="N821" s="87"/>
    </row>
    <row r="822" spans="11:14" x14ac:dyDescent="0.35">
      <c r="K822" s="87"/>
      <c r="L822" s="87"/>
      <c r="M822" s="87"/>
      <c r="N822" s="87"/>
    </row>
    <row r="823" spans="11:14" x14ac:dyDescent="0.35">
      <c r="K823" s="87"/>
      <c r="L823" s="87"/>
      <c r="M823" s="87"/>
      <c r="N823" s="87"/>
    </row>
    <row r="824" spans="11:14" x14ac:dyDescent="0.35">
      <c r="K824" s="87"/>
      <c r="L824" s="87"/>
      <c r="M824" s="87"/>
      <c r="N824" s="87"/>
    </row>
    <row r="825" spans="11:14" x14ac:dyDescent="0.35">
      <c r="K825" s="87"/>
      <c r="L825" s="87"/>
      <c r="M825" s="87"/>
      <c r="N825" s="87"/>
    </row>
    <row r="826" spans="11:14" x14ac:dyDescent="0.35">
      <c r="K826" s="87"/>
      <c r="L826" s="87"/>
      <c r="M826" s="87"/>
      <c r="N826" s="87"/>
    </row>
    <row r="827" spans="11:14" x14ac:dyDescent="0.35">
      <c r="K827" s="87"/>
      <c r="L827" s="87"/>
      <c r="M827" s="87"/>
      <c r="N827" s="87"/>
    </row>
    <row r="828" spans="11:14" x14ac:dyDescent="0.35">
      <c r="K828" s="87"/>
      <c r="L828" s="87"/>
      <c r="M828" s="87"/>
      <c r="N828" s="87"/>
    </row>
    <row r="829" spans="11:14" x14ac:dyDescent="0.35">
      <c r="K829" s="87"/>
      <c r="L829" s="87"/>
      <c r="M829" s="87"/>
      <c r="N829" s="87"/>
    </row>
    <row r="830" spans="11:14" x14ac:dyDescent="0.35">
      <c r="K830" s="87"/>
      <c r="L830" s="87"/>
      <c r="M830" s="87"/>
      <c r="N830" s="87"/>
    </row>
    <row r="831" spans="11:14" x14ac:dyDescent="0.35">
      <c r="K831" s="87"/>
      <c r="L831" s="87"/>
      <c r="M831" s="87"/>
      <c r="N831" s="87"/>
    </row>
    <row r="832" spans="11:14" x14ac:dyDescent="0.35">
      <c r="K832" s="87"/>
      <c r="L832" s="87"/>
      <c r="M832" s="87"/>
      <c r="N832" s="87"/>
    </row>
    <row r="833" spans="11:14" x14ac:dyDescent="0.35">
      <c r="K833" s="87"/>
      <c r="L833" s="87"/>
      <c r="M833" s="87"/>
      <c r="N833" s="87"/>
    </row>
    <row r="834" spans="11:14" x14ac:dyDescent="0.35">
      <c r="K834" s="87"/>
      <c r="L834" s="87"/>
      <c r="M834" s="87"/>
      <c r="N834" s="87"/>
    </row>
    <row r="835" spans="11:14" x14ac:dyDescent="0.35">
      <c r="K835" s="87"/>
      <c r="L835" s="87"/>
      <c r="M835" s="87"/>
      <c r="N835" s="87"/>
    </row>
    <row r="836" spans="11:14" x14ac:dyDescent="0.35">
      <c r="K836" s="87"/>
      <c r="L836" s="87"/>
      <c r="M836" s="87"/>
      <c r="N836" s="87"/>
    </row>
    <row r="837" spans="11:14" x14ac:dyDescent="0.35">
      <c r="K837" s="87"/>
      <c r="L837" s="87"/>
      <c r="M837" s="87"/>
      <c r="N837" s="87"/>
    </row>
    <row r="838" spans="11:14" x14ac:dyDescent="0.35">
      <c r="K838" s="87"/>
      <c r="L838" s="87"/>
      <c r="M838" s="87"/>
      <c r="N838" s="87"/>
    </row>
    <row r="839" spans="11:14" x14ac:dyDescent="0.35">
      <c r="K839" s="87"/>
      <c r="L839" s="87"/>
      <c r="M839" s="87"/>
      <c r="N839" s="87"/>
    </row>
    <row r="840" spans="11:14" x14ac:dyDescent="0.35">
      <c r="K840" s="87"/>
      <c r="L840" s="87"/>
      <c r="M840" s="87"/>
      <c r="N840" s="87"/>
    </row>
    <row r="841" spans="11:14" x14ac:dyDescent="0.35">
      <c r="K841" s="87"/>
      <c r="L841" s="87"/>
      <c r="M841" s="87"/>
      <c r="N841" s="87"/>
    </row>
    <row r="842" spans="11:14" x14ac:dyDescent="0.35">
      <c r="K842" s="87"/>
      <c r="L842" s="87"/>
      <c r="M842" s="87"/>
      <c r="N842" s="87"/>
    </row>
    <row r="843" spans="11:14" x14ac:dyDescent="0.35">
      <c r="K843" s="87"/>
      <c r="L843" s="87"/>
      <c r="M843" s="87"/>
      <c r="N843" s="87"/>
    </row>
    <row r="844" spans="11:14" x14ac:dyDescent="0.35">
      <c r="K844" s="87"/>
      <c r="L844" s="87"/>
      <c r="M844" s="87"/>
      <c r="N844" s="87"/>
    </row>
    <row r="845" spans="11:14" x14ac:dyDescent="0.35">
      <c r="K845" s="87"/>
      <c r="L845" s="87"/>
      <c r="M845" s="87"/>
      <c r="N845" s="87"/>
    </row>
    <row r="846" spans="11:14" x14ac:dyDescent="0.35">
      <c r="K846" s="87"/>
      <c r="L846" s="87"/>
      <c r="M846" s="87"/>
      <c r="N846" s="87"/>
    </row>
    <row r="847" spans="11:14" x14ac:dyDescent="0.35">
      <c r="K847" s="87"/>
      <c r="L847" s="87"/>
      <c r="M847" s="87"/>
      <c r="N847" s="87"/>
    </row>
    <row r="848" spans="11:14" x14ac:dyDescent="0.35">
      <c r="K848" s="87"/>
      <c r="L848" s="87"/>
      <c r="M848" s="87"/>
      <c r="N848" s="87"/>
    </row>
    <row r="849" spans="11:14" x14ac:dyDescent="0.35">
      <c r="K849" s="87"/>
      <c r="L849" s="87"/>
      <c r="M849" s="87"/>
      <c r="N849" s="87"/>
    </row>
    <row r="850" spans="11:14" x14ac:dyDescent="0.35">
      <c r="K850" s="87"/>
      <c r="L850" s="87"/>
      <c r="M850" s="87"/>
      <c r="N850" s="87"/>
    </row>
    <row r="851" spans="11:14" x14ac:dyDescent="0.35">
      <c r="K851" s="87"/>
      <c r="L851" s="87"/>
      <c r="M851" s="87"/>
      <c r="N851" s="87"/>
    </row>
    <row r="852" spans="11:14" x14ac:dyDescent="0.35">
      <c r="K852" s="87"/>
      <c r="L852" s="87"/>
      <c r="M852" s="87"/>
      <c r="N852" s="87"/>
    </row>
    <row r="853" spans="11:14" x14ac:dyDescent="0.35">
      <c r="K853" s="87"/>
      <c r="L853" s="87"/>
      <c r="M853" s="87"/>
      <c r="N853" s="87"/>
    </row>
    <row r="854" spans="11:14" x14ac:dyDescent="0.35">
      <c r="K854" s="87"/>
      <c r="L854" s="87"/>
      <c r="M854" s="87"/>
      <c r="N854" s="87"/>
    </row>
    <row r="855" spans="11:14" x14ac:dyDescent="0.35">
      <c r="K855" s="87"/>
      <c r="L855" s="87"/>
      <c r="M855" s="87"/>
      <c r="N855" s="87"/>
    </row>
    <row r="856" spans="11:14" x14ac:dyDescent="0.35">
      <c r="K856" s="87"/>
      <c r="L856" s="87"/>
      <c r="M856" s="87"/>
      <c r="N856" s="87"/>
    </row>
    <row r="857" spans="11:14" x14ac:dyDescent="0.35">
      <c r="K857" s="87"/>
      <c r="L857" s="87"/>
      <c r="M857" s="87"/>
      <c r="N857" s="87"/>
    </row>
    <row r="858" spans="11:14" x14ac:dyDescent="0.35">
      <c r="K858" s="87"/>
      <c r="L858" s="87"/>
      <c r="M858" s="87"/>
      <c r="N858" s="87"/>
    </row>
    <row r="859" spans="11:14" x14ac:dyDescent="0.35">
      <c r="K859" s="87"/>
      <c r="L859" s="87"/>
      <c r="M859" s="87"/>
      <c r="N859" s="87"/>
    </row>
    <row r="860" spans="11:14" x14ac:dyDescent="0.35">
      <c r="K860" s="87"/>
      <c r="L860" s="87"/>
      <c r="M860" s="87"/>
      <c r="N860" s="87"/>
    </row>
    <row r="861" spans="11:14" x14ac:dyDescent="0.35">
      <c r="K861" s="87"/>
      <c r="L861" s="87"/>
      <c r="M861" s="87"/>
      <c r="N861" s="87"/>
    </row>
    <row r="862" spans="11:14" x14ac:dyDescent="0.35">
      <c r="K862" s="87"/>
      <c r="L862" s="87"/>
      <c r="M862" s="87"/>
      <c r="N862" s="87"/>
    </row>
    <row r="863" spans="11:14" x14ac:dyDescent="0.35">
      <c r="K863" s="87"/>
      <c r="L863" s="87"/>
      <c r="M863" s="87"/>
      <c r="N863" s="87"/>
    </row>
    <row r="864" spans="11:14" x14ac:dyDescent="0.35">
      <c r="K864" s="87"/>
      <c r="L864" s="87"/>
      <c r="M864" s="87"/>
      <c r="N864" s="87"/>
    </row>
    <row r="865" spans="11:14" x14ac:dyDescent="0.35">
      <c r="K865" s="87"/>
      <c r="L865" s="87"/>
      <c r="M865" s="87"/>
      <c r="N865" s="87"/>
    </row>
    <row r="866" spans="11:14" x14ac:dyDescent="0.35">
      <c r="K866" s="87"/>
      <c r="L866" s="87"/>
      <c r="M866" s="87"/>
      <c r="N866" s="87"/>
    </row>
    <row r="867" spans="11:14" x14ac:dyDescent="0.35">
      <c r="K867" s="87"/>
      <c r="L867" s="87"/>
      <c r="M867" s="87"/>
      <c r="N867" s="87"/>
    </row>
    <row r="868" spans="11:14" x14ac:dyDescent="0.35">
      <c r="K868" s="87"/>
      <c r="L868" s="87"/>
      <c r="M868" s="87"/>
      <c r="N868" s="87"/>
    </row>
    <row r="869" spans="11:14" x14ac:dyDescent="0.35">
      <c r="K869" s="87"/>
      <c r="L869" s="87"/>
      <c r="M869" s="87"/>
      <c r="N869" s="87"/>
    </row>
    <row r="870" spans="11:14" x14ac:dyDescent="0.35">
      <c r="K870" s="87"/>
      <c r="L870" s="87"/>
      <c r="M870" s="87"/>
      <c r="N870" s="87"/>
    </row>
    <row r="871" spans="11:14" x14ac:dyDescent="0.35">
      <c r="K871" s="87"/>
      <c r="L871" s="87"/>
      <c r="M871" s="87"/>
      <c r="N871" s="87"/>
    </row>
    <row r="872" spans="11:14" x14ac:dyDescent="0.35">
      <c r="K872" s="87"/>
      <c r="L872" s="87"/>
      <c r="M872" s="87"/>
      <c r="N872" s="87"/>
    </row>
    <row r="873" spans="11:14" x14ac:dyDescent="0.35">
      <c r="K873" s="87"/>
      <c r="L873" s="87"/>
      <c r="M873" s="87"/>
      <c r="N873" s="87"/>
    </row>
    <row r="874" spans="11:14" x14ac:dyDescent="0.35">
      <c r="K874" s="87"/>
      <c r="L874" s="87"/>
      <c r="M874" s="87"/>
      <c r="N874" s="87"/>
    </row>
    <row r="875" spans="11:14" x14ac:dyDescent="0.35">
      <c r="K875" s="87"/>
      <c r="L875" s="87"/>
      <c r="M875" s="87"/>
      <c r="N875" s="87"/>
    </row>
    <row r="876" spans="11:14" x14ac:dyDescent="0.35">
      <c r="K876" s="87"/>
      <c r="L876" s="87"/>
      <c r="M876" s="87"/>
      <c r="N876" s="87"/>
    </row>
    <row r="877" spans="11:14" x14ac:dyDescent="0.35">
      <c r="K877" s="87"/>
      <c r="L877" s="87"/>
      <c r="M877" s="87"/>
      <c r="N877" s="87"/>
    </row>
    <row r="878" spans="11:14" x14ac:dyDescent="0.35">
      <c r="K878" s="87"/>
      <c r="L878" s="87"/>
      <c r="M878" s="87"/>
      <c r="N878" s="87"/>
    </row>
    <row r="879" spans="11:14" x14ac:dyDescent="0.35">
      <c r="K879" s="87"/>
      <c r="L879" s="87"/>
      <c r="M879" s="87"/>
      <c r="N879" s="87"/>
    </row>
    <row r="880" spans="11:14" x14ac:dyDescent="0.35">
      <c r="K880" s="87"/>
      <c r="L880" s="87"/>
      <c r="M880" s="87"/>
      <c r="N880" s="87"/>
    </row>
    <row r="881" spans="11:14" x14ac:dyDescent="0.35">
      <c r="K881" s="87"/>
      <c r="L881" s="87"/>
      <c r="M881" s="87"/>
      <c r="N881" s="87"/>
    </row>
    <row r="882" spans="11:14" x14ac:dyDescent="0.35">
      <c r="K882" s="87"/>
      <c r="L882" s="87"/>
      <c r="M882" s="87"/>
      <c r="N882" s="87"/>
    </row>
    <row r="883" spans="11:14" x14ac:dyDescent="0.35">
      <c r="K883" s="87"/>
      <c r="L883" s="87"/>
      <c r="M883" s="87"/>
      <c r="N883" s="87"/>
    </row>
    <row r="884" spans="11:14" x14ac:dyDescent="0.35">
      <c r="K884" s="87"/>
      <c r="L884" s="87"/>
      <c r="M884" s="87"/>
      <c r="N884" s="87"/>
    </row>
    <row r="885" spans="11:14" x14ac:dyDescent="0.35">
      <c r="K885" s="87"/>
      <c r="L885" s="87"/>
      <c r="M885" s="87"/>
      <c r="N885" s="87"/>
    </row>
    <row r="886" spans="11:14" x14ac:dyDescent="0.35">
      <c r="K886" s="87"/>
      <c r="L886" s="87"/>
      <c r="M886" s="87"/>
      <c r="N886" s="87"/>
    </row>
    <row r="887" spans="11:14" x14ac:dyDescent="0.35">
      <c r="K887" s="87"/>
      <c r="L887" s="87"/>
      <c r="M887" s="87"/>
      <c r="N887" s="87"/>
    </row>
    <row r="888" spans="11:14" x14ac:dyDescent="0.35">
      <c r="K888" s="87"/>
      <c r="L888" s="87"/>
      <c r="M888" s="87"/>
      <c r="N888" s="87"/>
    </row>
    <row r="889" spans="11:14" x14ac:dyDescent="0.35">
      <c r="K889" s="87"/>
      <c r="L889" s="87"/>
      <c r="M889" s="87"/>
      <c r="N889" s="87"/>
    </row>
    <row r="890" spans="11:14" x14ac:dyDescent="0.35">
      <c r="K890" s="87"/>
      <c r="L890" s="87"/>
      <c r="M890" s="87"/>
      <c r="N890" s="87"/>
    </row>
    <row r="891" spans="11:14" x14ac:dyDescent="0.35">
      <c r="K891" s="87"/>
      <c r="L891" s="87"/>
      <c r="M891" s="87"/>
      <c r="N891" s="87"/>
    </row>
    <row r="892" spans="11:14" x14ac:dyDescent="0.35">
      <c r="K892" s="87"/>
      <c r="L892" s="87"/>
      <c r="M892" s="87"/>
      <c r="N892" s="87"/>
    </row>
    <row r="893" spans="11:14" x14ac:dyDescent="0.35">
      <c r="K893" s="87"/>
      <c r="L893" s="87"/>
      <c r="M893" s="87"/>
      <c r="N893" s="87"/>
    </row>
    <row r="894" spans="11:14" x14ac:dyDescent="0.35">
      <c r="K894" s="87"/>
      <c r="L894" s="87"/>
      <c r="M894" s="87"/>
      <c r="N894" s="87"/>
    </row>
    <row r="895" spans="11:14" x14ac:dyDescent="0.35">
      <c r="K895" s="87"/>
      <c r="L895" s="87"/>
      <c r="M895" s="87"/>
      <c r="N895" s="87"/>
    </row>
    <row r="896" spans="11:14" x14ac:dyDescent="0.35">
      <c r="K896" s="87"/>
      <c r="L896" s="87"/>
      <c r="M896" s="87"/>
      <c r="N896" s="87"/>
    </row>
    <row r="897" spans="11:14" x14ac:dyDescent="0.35">
      <c r="K897" s="87"/>
      <c r="L897" s="87"/>
      <c r="M897" s="87"/>
      <c r="N897" s="87"/>
    </row>
    <row r="898" spans="11:14" x14ac:dyDescent="0.35">
      <c r="K898" s="87"/>
      <c r="L898" s="87"/>
      <c r="M898" s="87"/>
      <c r="N898" s="87"/>
    </row>
    <row r="899" spans="11:14" x14ac:dyDescent="0.35">
      <c r="K899" s="87"/>
      <c r="L899" s="87"/>
      <c r="M899" s="87"/>
      <c r="N899" s="87"/>
    </row>
    <row r="900" spans="11:14" x14ac:dyDescent="0.35">
      <c r="K900" s="87"/>
      <c r="L900" s="87"/>
      <c r="M900" s="87"/>
      <c r="N900" s="87"/>
    </row>
    <row r="901" spans="11:14" x14ac:dyDescent="0.35">
      <c r="K901" s="87"/>
      <c r="L901" s="87"/>
      <c r="M901" s="87"/>
      <c r="N901" s="87"/>
    </row>
    <row r="902" spans="11:14" x14ac:dyDescent="0.35">
      <c r="K902" s="87"/>
      <c r="L902" s="87"/>
      <c r="M902" s="87"/>
      <c r="N902" s="87"/>
    </row>
    <row r="903" spans="11:14" x14ac:dyDescent="0.35">
      <c r="K903" s="87"/>
      <c r="L903" s="87"/>
      <c r="M903" s="87"/>
      <c r="N903" s="87"/>
    </row>
    <row r="904" spans="11:14" x14ac:dyDescent="0.35">
      <c r="K904" s="87"/>
      <c r="L904" s="87"/>
      <c r="M904" s="87"/>
      <c r="N904" s="87"/>
    </row>
    <row r="905" spans="11:14" x14ac:dyDescent="0.35">
      <c r="K905" s="87"/>
      <c r="L905" s="87"/>
      <c r="M905" s="87"/>
      <c r="N905" s="87"/>
    </row>
    <row r="906" spans="11:14" x14ac:dyDescent="0.35">
      <c r="K906" s="87"/>
      <c r="L906" s="87"/>
      <c r="M906" s="87"/>
      <c r="N906" s="87"/>
    </row>
    <row r="907" spans="11:14" x14ac:dyDescent="0.35">
      <c r="K907" s="87"/>
      <c r="L907" s="87"/>
      <c r="M907" s="87"/>
      <c r="N907" s="87"/>
    </row>
    <row r="908" spans="11:14" x14ac:dyDescent="0.35">
      <c r="K908" s="87"/>
      <c r="L908" s="87"/>
      <c r="M908" s="87"/>
      <c r="N908" s="87"/>
    </row>
    <row r="909" spans="11:14" x14ac:dyDescent="0.35">
      <c r="K909" s="87"/>
      <c r="L909" s="87"/>
      <c r="M909" s="87"/>
      <c r="N909" s="87"/>
    </row>
    <row r="910" spans="11:14" x14ac:dyDescent="0.35">
      <c r="K910" s="87"/>
      <c r="L910" s="87"/>
      <c r="M910" s="87"/>
      <c r="N910" s="87"/>
    </row>
    <row r="911" spans="11:14" x14ac:dyDescent="0.35">
      <c r="K911" s="87"/>
      <c r="L911" s="87"/>
      <c r="M911" s="87"/>
      <c r="N911" s="87"/>
    </row>
    <row r="912" spans="11:14" x14ac:dyDescent="0.35">
      <c r="K912" s="87"/>
      <c r="L912" s="87"/>
      <c r="M912" s="87"/>
      <c r="N912" s="87"/>
    </row>
    <row r="913" spans="11:14" x14ac:dyDescent="0.35">
      <c r="K913" s="87"/>
      <c r="L913" s="87"/>
      <c r="M913" s="87"/>
      <c r="N913" s="87"/>
    </row>
    <row r="914" spans="11:14" x14ac:dyDescent="0.35">
      <c r="K914" s="87"/>
      <c r="L914" s="87"/>
      <c r="M914" s="87"/>
      <c r="N914" s="87"/>
    </row>
    <row r="915" spans="11:14" x14ac:dyDescent="0.35">
      <c r="K915" s="87"/>
      <c r="L915" s="87"/>
      <c r="M915" s="87"/>
      <c r="N915" s="87"/>
    </row>
    <row r="916" spans="11:14" x14ac:dyDescent="0.35">
      <c r="K916" s="87"/>
      <c r="L916" s="87"/>
      <c r="M916" s="87"/>
      <c r="N916" s="87"/>
    </row>
    <row r="917" spans="11:14" x14ac:dyDescent="0.35">
      <c r="K917" s="87"/>
      <c r="L917" s="87"/>
      <c r="M917" s="87"/>
      <c r="N917" s="87"/>
    </row>
    <row r="918" spans="11:14" x14ac:dyDescent="0.35">
      <c r="K918" s="87"/>
      <c r="L918" s="87"/>
      <c r="M918" s="87"/>
      <c r="N918" s="87"/>
    </row>
    <row r="919" spans="11:14" x14ac:dyDescent="0.35">
      <c r="K919" s="87"/>
      <c r="L919" s="87"/>
      <c r="M919" s="87"/>
      <c r="N919" s="87"/>
    </row>
    <row r="920" spans="11:14" x14ac:dyDescent="0.35">
      <c r="K920" s="87"/>
      <c r="L920" s="87"/>
      <c r="M920" s="87"/>
      <c r="N920" s="87"/>
    </row>
    <row r="921" spans="11:14" x14ac:dyDescent="0.35">
      <c r="K921" s="87"/>
      <c r="L921" s="87"/>
      <c r="M921" s="87"/>
      <c r="N921" s="87"/>
    </row>
    <row r="922" spans="11:14" x14ac:dyDescent="0.35">
      <c r="K922" s="87"/>
      <c r="L922" s="87"/>
      <c r="M922" s="87"/>
      <c r="N922" s="87"/>
    </row>
    <row r="923" spans="11:14" x14ac:dyDescent="0.35">
      <c r="K923" s="87"/>
      <c r="L923" s="87"/>
      <c r="M923" s="87"/>
      <c r="N923" s="87"/>
    </row>
    <row r="924" spans="11:14" x14ac:dyDescent="0.35">
      <c r="K924" s="87"/>
      <c r="L924" s="87"/>
      <c r="M924" s="87"/>
      <c r="N924" s="87"/>
    </row>
    <row r="925" spans="11:14" x14ac:dyDescent="0.35">
      <c r="K925" s="87"/>
      <c r="L925" s="87"/>
      <c r="M925" s="87"/>
      <c r="N925" s="87"/>
    </row>
    <row r="926" spans="11:14" x14ac:dyDescent="0.35">
      <c r="K926" s="87"/>
      <c r="L926" s="87"/>
      <c r="M926" s="87"/>
      <c r="N926" s="87"/>
    </row>
    <row r="927" spans="11:14" x14ac:dyDescent="0.35">
      <c r="K927" s="87"/>
      <c r="L927" s="87"/>
      <c r="M927" s="87"/>
      <c r="N927" s="87"/>
    </row>
    <row r="928" spans="11:14" x14ac:dyDescent="0.35">
      <c r="K928" s="87"/>
      <c r="L928" s="87"/>
      <c r="M928" s="87"/>
      <c r="N928" s="87"/>
    </row>
    <row r="929" spans="11:14" x14ac:dyDescent="0.35">
      <c r="K929" s="87"/>
      <c r="L929" s="87"/>
      <c r="M929" s="87"/>
      <c r="N929" s="87"/>
    </row>
    <row r="930" spans="11:14" x14ac:dyDescent="0.35">
      <c r="K930" s="87"/>
      <c r="L930" s="87"/>
      <c r="M930" s="87"/>
      <c r="N930" s="87"/>
    </row>
    <row r="931" spans="11:14" x14ac:dyDescent="0.35">
      <c r="K931" s="87"/>
      <c r="L931" s="87"/>
      <c r="M931" s="87"/>
      <c r="N931" s="87"/>
    </row>
    <row r="932" spans="11:14" x14ac:dyDescent="0.35">
      <c r="K932" s="87"/>
      <c r="L932" s="87"/>
      <c r="M932" s="87"/>
      <c r="N932" s="87"/>
    </row>
    <row r="933" spans="11:14" x14ac:dyDescent="0.35">
      <c r="K933" s="87"/>
      <c r="L933" s="87"/>
      <c r="M933" s="87"/>
      <c r="N933" s="87"/>
    </row>
    <row r="934" spans="11:14" x14ac:dyDescent="0.35">
      <c r="K934" s="87"/>
      <c r="L934" s="87"/>
      <c r="M934" s="87"/>
      <c r="N934" s="87"/>
    </row>
    <row r="935" spans="11:14" x14ac:dyDescent="0.35">
      <c r="K935" s="87"/>
      <c r="L935" s="87"/>
      <c r="M935" s="87"/>
      <c r="N935" s="87"/>
    </row>
    <row r="936" spans="11:14" x14ac:dyDescent="0.35">
      <c r="K936" s="87"/>
      <c r="L936" s="87"/>
      <c r="M936" s="87"/>
      <c r="N936" s="87"/>
    </row>
    <row r="937" spans="11:14" x14ac:dyDescent="0.35">
      <c r="K937" s="87"/>
      <c r="L937" s="87"/>
      <c r="M937" s="87"/>
      <c r="N937" s="87"/>
    </row>
    <row r="938" spans="11:14" x14ac:dyDescent="0.35">
      <c r="K938" s="87"/>
      <c r="L938" s="87"/>
      <c r="M938" s="87"/>
      <c r="N938" s="87"/>
    </row>
    <row r="939" spans="11:14" x14ac:dyDescent="0.35">
      <c r="K939" s="87"/>
      <c r="L939" s="87"/>
      <c r="M939" s="87"/>
      <c r="N939" s="87"/>
    </row>
    <row r="940" spans="11:14" x14ac:dyDescent="0.35">
      <c r="K940" s="87"/>
      <c r="L940" s="87"/>
      <c r="M940" s="87"/>
      <c r="N940" s="87"/>
    </row>
    <row r="941" spans="11:14" x14ac:dyDescent="0.35">
      <c r="K941" s="87"/>
      <c r="L941" s="87"/>
      <c r="M941" s="87"/>
      <c r="N941" s="87"/>
    </row>
    <row r="942" spans="11:14" x14ac:dyDescent="0.35">
      <c r="K942" s="87"/>
      <c r="L942" s="87"/>
      <c r="M942" s="87"/>
      <c r="N942" s="87"/>
    </row>
    <row r="943" spans="11:14" x14ac:dyDescent="0.35">
      <c r="K943" s="87"/>
      <c r="L943" s="87"/>
      <c r="M943" s="87"/>
      <c r="N943" s="87"/>
    </row>
    <row r="944" spans="11:14" x14ac:dyDescent="0.35">
      <c r="K944" s="87"/>
      <c r="L944" s="87"/>
      <c r="M944" s="87"/>
      <c r="N944" s="87"/>
    </row>
    <row r="945" spans="11:14" x14ac:dyDescent="0.35">
      <c r="K945" s="87"/>
      <c r="L945" s="87"/>
      <c r="M945" s="87"/>
      <c r="N945" s="87"/>
    </row>
    <row r="946" spans="11:14" x14ac:dyDescent="0.35">
      <c r="K946" s="87"/>
      <c r="L946" s="87"/>
      <c r="M946" s="87"/>
      <c r="N946" s="87"/>
    </row>
    <row r="947" spans="11:14" x14ac:dyDescent="0.35">
      <c r="K947" s="87"/>
      <c r="L947" s="87"/>
      <c r="M947" s="87"/>
      <c r="N947" s="87"/>
    </row>
    <row r="948" spans="11:14" x14ac:dyDescent="0.35">
      <c r="K948" s="87"/>
      <c r="L948" s="87"/>
      <c r="M948" s="87"/>
      <c r="N948" s="87"/>
    </row>
    <row r="949" spans="11:14" x14ac:dyDescent="0.35">
      <c r="K949" s="87"/>
      <c r="L949" s="87"/>
      <c r="M949" s="87"/>
      <c r="N949" s="87"/>
    </row>
    <row r="950" spans="11:14" x14ac:dyDescent="0.35">
      <c r="K950" s="87"/>
      <c r="L950" s="87"/>
      <c r="M950" s="87"/>
      <c r="N950" s="87"/>
    </row>
    <row r="951" spans="11:14" x14ac:dyDescent="0.35">
      <c r="K951" s="87"/>
      <c r="L951" s="87"/>
      <c r="M951" s="87"/>
      <c r="N951" s="87"/>
    </row>
    <row r="952" spans="11:14" x14ac:dyDescent="0.35">
      <c r="K952" s="87"/>
      <c r="L952" s="87"/>
      <c r="M952" s="87"/>
      <c r="N952" s="87"/>
    </row>
    <row r="953" spans="11:14" x14ac:dyDescent="0.35">
      <c r="K953" s="87"/>
      <c r="L953" s="87"/>
      <c r="M953" s="87"/>
      <c r="N953" s="87"/>
    </row>
    <row r="954" spans="11:14" x14ac:dyDescent="0.35">
      <c r="K954" s="87"/>
      <c r="L954" s="87"/>
      <c r="M954" s="87"/>
      <c r="N954" s="87"/>
    </row>
    <row r="955" spans="11:14" x14ac:dyDescent="0.35">
      <c r="K955" s="87"/>
      <c r="L955" s="87"/>
      <c r="M955" s="87"/>
      <c r="N955" s="87"/>
    </row>
    <row r="956" spans="11:14" x14ac:dyDescent="0.35">
      <c r="K956" s="87"/>
      <c r="L956" s="87"/>
      <c r="M956" s="87"/>
      <c r="N956" s="87"/>
    </row>
    <row r="957" spans="11:14" x14ac:dyDescent="0.35">
      <c r="K957" s="87"/>
      <c r="L957" s="87"/>
      <c r="M957" s="87"/>
      <c r="N957" s="87"/>
    </row>
    <row r="958" spans="11:14" x14ac:dyDescent="0.35">
      <c r="K958" s="87"/>
      <c r="L958" s="87"/>
      <c r="M958" s="87"/>
      <c r="N958" s="87"/>
    </row>
    <row r="959" spans="11:14" x14ac:dyDescent="0.35">
      <c r="K959" s="87"/>
      <c r="L959" s="87"/>
      <c r="M959" s="87"/>
      <c r="N959" s="87"/>
    </row>
    <row r="960" spans="11:14" x14ac:dyDescent="0.35">
      <c r="K960" s="87"/>
      <c r="L960" s="87"/>
      <c r="M960" s="87"/>
      <c r="N960" s="87"/>
    </row>
    <row r="961" spans="11:14" x14ac:dyDescent="0.35">
      <c r="K961" s="87"/>
      <c r="L961" s="87"/>
      <c r="M961" s="87"/>
      <c r="N961" s="87"/>
    </row>
    <row r="962" spans="11:14" x14ac:dyDescent="0.35">
      <c r="K962" s="87"/>
      <c r="L962" s="87"/>
      <c r="M962" s="87"/>
      <c r="N962" s="87"/>
    </row>
    <row r="963" spans="11:14" x14ac:dyDescent="0.35">
      <c r="K963" s="87"/>
      <c r="L963" s="87"/>
      <c r="M963" s="87"/>
      <c r="N963" s="87"/>
    </row>
    <row r="964" spans="11:14" x14ac:dyDescent="0.35">
      <c r="K964" s="87"/>
      <c r="L964" s="87"/>
      <c r="M964" s="87"/>
      <c r="N964" s="87"/>
    </row>
    <row r="965" spans="11:14" x14ac:dyDescent="0.35">
      <c r="K965" s="87"/>
      <c r="L965" s="87"/>
      <c r="M965" s="87"/>
      <c r="N965" s="87"/>
    </row>
    <row r="966" spans="11:14" x14ac:dyDescent="0.35">
      <c r="K966" s="87"/>
      <c r="L966" s="87"/>
      <c r="M966" s="87"/>
      <c r="N966" s="87"/>
    </row>
    <row r="967" spans="11:14" x14ac:dyDescent="0.35">
      <c r="K967" s="87"/>
      <c r="L967" s="87"/>
      <c r="M967" s="87"/>
      <c r="N967" s="87"/>
    </row>
    <row r="968" spans="11:14" x14ac:dyDescent="0.35">
      <c r="K968" s="87"/>
      <c r="L968" s="87"/>
      <c r="M968" s="87"/>
      <c r="N968" s="87"/>
    </row>
    <row r="969" spans="11:14" x14ac:dyDescent="0.35">
      <c r="K969" s="87"/>
      <c r="L969" s="87"/>
      <c r="M969" s="87"/>
      <c r="N969" s="87"/>
    </row>
    <row r="970" spans="11:14" x14ac:dyDescent="0.35">
      <c r="K970" s="87"/>
      <c r="L970" s="87"/>
      <c r="M970" s="87"/>
      <c r="N970" s="87"/>
    </row>
    <row r="971" spans="11:14" x14ac:dyDescent="0.35">
      <c r="K971" s="87"/>
      <c r="L971" s="87"/>
      <c r="M971" s="87"/>
      <c r="N971" s="87"/>
    </row>
    <row r="972" spans="11:14" x14ac:dyDescent="0.35">
      <c r="K972" s="87"/>
      <c r="L972" s="87"/>
      <c r="M972" s="87"/>
      <c r="N972" s="87"/>
    </row>
    <row r="973" spans="11:14" x14ac:dyDescent="0.35">
      <c r="K973" s="87"/>
      <c r="L973" s="87"/>
      <c r="M973" s="87"/>
      <c r="N973" s="87"/>
    </row>
    <row r="974" spans="11:14" x14ac:dyDescent="0.35">
      <c r="K974" s="87"/>
      <c r="L974" s="87"/>
      <c r="M974" s="87"/>
      <c r="N974" s="87"/>
    </row>
    <row r="975" spans="11:14" x14ac:dyDescent="0.35">
      <c r="K975" s="87"/>
      <c r="L975" s="87"/>
      <c r="M975" s="87"/>
      <c r="N975" s="87"/>
    </row>
    <row r="976" spans="11:14" x14ac:dyDescent="0.35">
      <c r="K976" s="87"/>
      <c r="L976" s="87"/>
      <c r="M976" s="87"/>
      <c r="N976" s="87"/>
    </row>
    <row r="977" spans="11:14" x14ac:dyDescent="0.35">
      <c r="K977" s="87"/>
      <c r="L977" s="87"/>
      <c r="M977" s="87"/>
      <c r="N977" s="87"/>
    </row>
    <row r="978" spans="11:14" x14ac:dyDescent="0.35">
      <c r="K978" s="87"/>
      <c r="L978" s="87"/>
      <c r="M978" s="87"/>
      <c r="N978" s="87"/>
    </row>
    <row r="979" spans="11:14" x14ac:dyDescent="0.35">
      <c r="K979" s="87"/>
      <c r="L979" s="87"/>
      <c r="M979" s="87"/>
      <c r="N979" s="87"/>
    </row>
    <row r="980" spans="11:14" x14ac:dyDescent="0.35">
      <c r="K980" s="87"/>
      <c r="L980" s="87"/>
      <c r="M980" s="87"/>
      <c r="N980" s="87"/>
    </row>
    <row r="981" spans="11:14" x14ac:dyDescent="0.35">
      <c r="K981" s="87"/>
      <c r="L981" s="87"/>
      <c r="M981" s="87"/>
      <c r="N981" s="87"/>
    </row>
    <row r="982" spans="11:14" x14ac:dyDescent="0.35">
      <c r="K982" s="87"/>
      <c r="L982" s="87"/>
      <c r="M982" s="87"/>
      <c r="N982" s="87"/>
    </row>
    <row r="983" spans="11:14" x14ac:dyDescent="0.35">
      <c r="K983" s="87"/>
      <c r="L983" s="87"/>
      <c r="M983" s="87"/>
      <c r="N983" s="87"/>
    </row>
    <row r="984" spans="11:14" x14ac:dyDescent="0.35">
      <c r="K984" s="87"/>
      <c r="L984" s="87"/>
      <c r="M984" s="87"/>
      <c r="N984" s="87"/>
    </row>
    <row r="985" spans="11:14" x14ac:dyDescent="0.35">
      <c r="K985" s="87"/>
      <c r="L985" s="87"/>
      <c r="M985" s="87"/>
      <c r="N985" s="87"/>
    </row>
    <row r="986" spans="11:14" x14ac:dyDescent="0.35">
      <c r="K986" s="87"/>
      <c r="L986" s="87"/>
      <c r="M986" s="87"/>
      <c r="N986" s="87"/>
    </row>
    <row r="987" spans="11:14" x14ac:dyDescent="0.35">
      <c r="K987" s="87"/>
      <c r="L987" s="87"/>
      <c r="M987" s="87"/>
      <c r="N987" s="87"/>
    </row>
    <row r="988" spans="11:14" x14ac:dyDescent="0.35">
      <c r="K988" s="87"/>
      <c r="L988" s="87"/>
      <c r="M988" s="87"/>
      <c r="N988" s="87"/>
    </row>
    <row r="989" spans="11:14" x14ac:dyDescent="0.35">
      <c r="K989" s="87"/>
      <c r="L989" s="87"/>
      <c r="M989" s="87"/>
      <c r="N989" s="87"/>
    </row>
    <row r="990" spans="11:14" x14ac:dyDescent="0.35">
      <c r="K990" s="87"/>
      <c r="L990" s="87"/>
      <c r="M990" s="87"/>
      <c r="N990" s="87"/>
    </row>
    <row r="991" spans="11:14" x14ac:dyDescent="0.35">
      <c r="K991" s="87"/>
      <c r="L991" s="87"/>
      <c r="M991" s="87"/>
      <c r="N991" s="87"/>
    </row>
    <row r="992" spans="11:14" x14ac:dyDescent="0.35">
      <c r="K992" s="87"/>
      <c r="L992" s="87"/>
      <c r="M992" s="87"/>
      <c r="N992" s="87"/>
    </row>
    <row r="993" spans="11:14" x14ac:dyDescent="0.35">
      <c r="K993" s="87"/>
      <c r="L993" s="87"/>
      <c r="M993" s="87"/>
      <c r="N993" s="87"/>
    </row>
    <row r="994" spans="11:14" x14ac:dyDescent="0.35">
      <c r="K994" s="87"/>
      <c r="L994" s="87"/>
      <c r="M994" s="87"/>
      <c r="N994" s="87"/>
    </row>
    <row r="995" spans="11:14" x14ac:dyDescent="0.35">
      <c r="K995" s="87"/>
      <c r="L995" s="87"/>
      <c r="M995" s="87"/>
      <c r="N995" s="87"/>
    </row>
    <row r="996" spans="11:14" x14ac:dyDescent="0.35">
      <c r="K996" s="87"/>
      <c r="L996" s="87"/>
      <c r="M996" s="87"/>
      <c r="N996" s="87"/>
    </row>
    <row r="997" spans="11:14" x14ac:dyDescent="0.35">
      <c r="K997" s="87"/>
      <c r="L997" s="87"/>
      <c r="M997" s="87"/>
      <c r="N997" s="87"/>
    </row>
    <row r="998" spans="11:14" x14ac:dyDescent="0.35">
      <c r="K998" s="87"/>
      <c r="L998" s="87"/>
      <c r="M998" s="87"/>
      <c r="N998" s="87"/>
    </row>
    <row r="999" spans="11:14" x14ac:dyDescent="0.35">
      <c r="K999" s="87"/>
      <c r="L999" s="87"/>
      <c r="M999" s="87"/>
      <c r="N999" s="87"/>
    </row>
    <row r="1000" spans="11:14" x14ac:dyDescent="0.35">
      <c r="K1000" s="87"/>
      <c r="L1000" s="87"/>
      <c r="M1000" s="87"/>
      <c r="N1000" s="87"/>
    </row>
    <row r="1001" spans="11:14" x14ac:dyDescent="0.35">
      <c r="K1001" s="87"/>
      <c r="L1001" s="87"/>
      <c r="M1001" s="87"/>
      <c r="N1001" s="87"/>
    </row>
    <row r="1002" spans="11:14" x14ac:dyDescent="0.35">
      <c r="K1002" s="87"/>
      <c r="L1002" s="87"/>
      <c r="M1002" s="87"/>
      <c r="N1002" s="87"/>
    </row>
    <row r="1003" spans="11:14" x14ac:dyDescent="0.35">
      <c r="K1003" s="87"/>
      <c r="L1003" s="87"/>
      <c r="M1003" s="87"/>
      <c r="N1003" s="87"/>
    </row>
    <row r="1004" spans="11:14" x14ac:dyDescent="0.35">
      <c r="K1004" s="87"/>
      <c r="L1004" s="87"/>
      <c r="M1004" s="87"/>
      <c r="N1004" s="87"/>
    </row>
    <row r="1005" spans="11:14" x14ac:dyDescent="0.35">
      <c r="K1005" s="87"/>
      <c r="L1005" s="87"/>
      <c r="M1005" s="87"/>
      <c r="N1005" s="87"/>
    </row>
    <row r="1006" spans="11:14" x14ac:dyDescent="0.35">
      <c r="K1006" s="87"/>
      <c r="L1006" s="87"/>
      <c r="M1006" s="87"/>
      <c r="N1006" s="87"/>
    </row>
    <row r="1007" spans="11:14" x14ac:dyDescent="0.35">
      <c r="K1007" s="87"/>
      <c r="L1007" s="87"/>
      <c r="M1007" s="87"/>
      <c r="N1007" s="87"/>
    </row>
    <row r="1008" spans="11:14" x14ac:dyDescent="0.35">
      <c r="K1008" s="87"/>
      <c r="L1008" s="87"/>
      <c r="M1008" s="87"/>
      <c r="N1008" s="87"/>
    </row>
    <row r="1009" spans="11:14" x14ac:dyDescent="0.35">
      <c r="K1009" s="87"/>
      <c r="L1009" s="87"/>
      <c r="M1009" s="87"/>
      <c r="N1009" s="87"/>
    </row>
    <row r="1010" spans="11:14" x14ac:dyDescent="0.35">
      <c r="K1010" s="87"/>
      <c r="L1010" s="87"/>
      <c r="M1010" s="87"/>
      <c r="N1010" s="87"/>
    </row>
    <row r="1011" spans="11:14" x14ac:dyDescent="0.35">
      <c r="K1011" s="87"/>
      <c r="L1011" s="87"/>
      <c r="M1011" s="87"/>
      <c r="N1011" s="87"/>
    </row>
    <row r="1012" spans="11:14" x14ac:dyDescent="0.35">
      <c r="K1012" s="87"/>
      <c r="L1012" s="87"/>
      <c r="M1012" s="87"/>
      <c r="N1012" s="87"/>
    </row>
    <row r="1013" spans="11:14" x14ac:dyDescent="0.35">
      <c r="K1013" s="87"/>
      <c r="L1013" s="87"/>
      <c r="M1013" s="87"/>
      <c r="N1013" s="87"/>
    </row>
    <row r="1014" spans="11:14" x14ac:dyDescent="0.35">
      <c r="K1014" s="87"/>
      <c r="L1014" s="87"/>
      <c r="M1014" s="87"/>
      <c r="N1014" s="87"/>
    </row>
    <row r="1015" spans="11:14" x14ac:dyDescent="0.35">
      <c r="K1015" s="87"/>
      <c r="L1015" s="87"/>
      <c r="M1015" s="87"/>
      <c r="N1015" s="87"/>
    </row>
    <row r="1016" spans="11:14" x14ac:dyDescent="0.35">
      <c r="K1016" s="87"/>
      <c r="L1016" s="87"/>
      <c r="M1016" s="87"/>
      <c r="N1016" s="87"/>
    </row>
    <row r="1017" spans="11:14" x14ac:dyDescent="0.35">
      <c r="K1017" s="87"/>
      <c r="L1017" s="87"/>
      <c r="M1017" s="87"/>
      <c r="N1017" s="87"/>
    </row>
    <row r="1018" spans="11:14" x14ac:dyDescent="0.35">
      <c r="K1018" s="87"/>
      <c r="L1018" s="87"/>
      <c r="M1018" s="87"/>
      <c r="N1018" s="87"/>
    </row>
    <row r="1019" spans="11:14" x14ac:dyDescent="0.35">
      <c r="K1019" s="87"/>
      <c r="L1019" s="87"/>
      <c r="M1019" s="87"/>
      <c r="N1019" s="87"/>
    </row>
    <row r="1020" spans="11:14" x14ac:dyDescent="0.35">
      <c r="K1020" s="87"/>
      <c r="L1020" s="87"/>
      <c r="M1020" s="87"/>
      <c r="N1020" s="87"/>
    </row>
    <row r="1021" spans="11:14" x14ac:dyDescent="0.35">
      <c r="K1021" s="87"/>
      <c r="L1021" s="87"/>
      <c r="M1021" s="87"/>
      <c r="N1021" s="87"/>
    </row>
    <row r="1022" spans="11:14" x14ac:dyDescent="0.35">
      <c r="K1022" s="87"/>
      <c r="L1022" s="87"/>
      <c r="M1022" s="87"/>
      <c r="N1022" s="87"/>
    </row>
    <row r="1023" spans="11:14" x14ac:dyDescent="0.35">
      <c r="K1023" s="87"/>
      <c r="L1023" s="87"/>
      <c r="M1023" s="87"/>
      <c r="N1023" s="87"/>
    </row>
    <row r="1024" spans="11:14" x14ac:dyDescent="0.35">
      <c r="K1024" s="87"/>
      <c r="L1024" s="87"/>
      <c r="M1024" s="87"/>
      <c r="N1024" s="87"/>
    </row>
    <row r="1025" spans="11:14" x14ac:dyDescent="0.35">
      <c r="K1025" s="87"/>
      <c r="L1025" s="87"/>
      <c r="M1025" s="87"/>
      <c r="N1025" s="87"/>
    </row>
    <row r="1026" spans="11:14" x14ac:dyDescent="0.35">
      <c r="K1026" s="87"/>
      <c r="L1026" s="87"/>
      <c r="M1026" s="87"/>
      <c r="N1026" s="87"/>
    </row>
    <row r="1027" spans="11:14" x14ac:dyDescent="0.35">
      <c r="K1027" s="87"/>
      <c r="L1027" s="87"/>
      <c r="M1027" s="87"/>
      <c r="N1027" s="87"/>
    </row>
    <row r="1028" spans="11:14" x14ac:dyDescent="0.35">
      <c r="K1028" s="87"/>
      <c r="L1028" s="87"/>
      <c r="M1028" s="87"/>
      <c r="N1028" s="87"/>
    </row>
    <row r="1029" spans="11:14" x14ac:dyDescent="0.35">
      <c r="K1029" s="87"/>
      <c r="L1029" s="87"/>
      <c r="M1029" s="87"/>
      <c r="N1029" s="87"/>
    </row>
    <row r="1030" spans="11:14" x14ac:dyDescent="0.35">
      <c r="K1030" s="87"/>
      <c r="L1030" s="87"/>
      <c r="M1030" s="87"/>
      <c r="N1030" s="87"/>
    </row>
    <row r="1031" spans="11:14" x14ac:dyDescent="0.35">
      <c r="K1031" s="87"/>
      <c r="L1031" s="87"/>
      <c r="M1031" s="87"/>
      <c r="N1031" s="87"/>
    </row>
    <row r="1032" spans="11:14" x14ac:dyDescent="0.35">
      <c r="K1032" s="87"/>
      <c r="L1032" s="87"/>
      <c r="M1032" s="87"/>
      <c r="N1032" s="87"/>
    </row>
    <row r="1033" spans="11:14" x14ac:dyDescent="0.35">
      <c r="K1033" s="87"/>
      <c r="L1033" s="87"/>
      <c r="M1033" s="87"/>
      <c r="N1033" s="87"/>
    </row>
    <row r="1034" spans="11:14" x14ac:dyDescent="0.35">
      <c r="K1034" s="87"/>
      <c r="L1034" s="87"/>
      <c r="M1034" s="87"/>
      <c r="N1034" s="87"/>
    </row>
    <row r="1035" spans="11:14" x14ac:dyDescent="0.35">
      <c r="K1035" s="87"/>
      <c r="L1035" s="87"/>
      <c r="M1035" s="87"/>
      <c r="N1035" s="87"/>
    </row>
    <row r="1036" spans="11:14" x14ac:dyDescent="0.35">
      <c r="K1036" s="87"/>
      <c r="L1036" s="87"/>
      <c r="M1036" s="87"/>
      <c r="N1036" s="87"/>
    </row>
    <row r="1037" spans="11:14" x14ac:dyDescent="0.35">
      <c r="K1037" s="87"/>
      <c r="L1037" s="87"/>
      <c r="M1037" s="87"/>
      <c r="N1037" s="87"/>
    </row>
    <row r="1038" spans="11:14" x14ac:dyDescent="0.35">
      <c r="K1038" s="87"/>
      <c r="L1038" s="87"/>
      <c r="M1038" s="87"/>
      <c r="N1038" s="87"/>
    </row>
    <row r="1039" spans="11:14" x14ac:dyDescent="0.35">
      <c r="K1039" s="87"/>
      <c r="L1039" s="87"/>
      <c r="M1039" s="87"/>
      <c r="N1039" s="87"/>
    </row>
    <row r="1040" spans="11:14" x14ac:dyDescent="0.35">
      <c r="K1040" s="87"/>
      <c r="L1040" s="87"/>
      <c r="M1040" s="87"/>
      <c r="N1040" s="87"/>
    </row>
    <row r="1041" spans="11:14" x14ac:dyDescent="0.35">
      <c r="K1041" s="87"/>
      <c r="L1041" s="87"/>
      <c r="M1041" s="87"/>
      <c r="N1041" s="87"/>
    </row>
    <row r="1042" spans="11:14" x14ac:dyDescent="0.35">
      <c r="K1042" s="87"/>
      <c r="L1042" s="87"/>
      <c r="M1042" s="87"/>
      <c r="N1042" s="87"/>
    </row>
    <row r="1043" spans="11:14" x14ac:dyDescent="0.35">
      <c r="K1043" s="87"/>
      <c r="L1043" s="87"/>
      <c r="M1043" s="87"/>
      <c r="N1043" s="87"/>
    </row>
    <row r="1044" spans="11:14" x14ac:dyDescent="0.35">
      <c r="K1044" s="87"/>
      <c r="L1044" s="87"/>
      <c r="M1044" s="87"/>
      <c r="N1044" s="87"/>
    </row>
    <row r="1045" spans="11:14" x14ac:dyDescent="0.35">
      <c r="K1045" s="87"/>
      <c r="L1045" s="87"/>
      <c r="M1045" s="87"/>
      <c r="N1045" s="87"/>
    </row>
    <row r="1046" spans="11:14" x14ac:dyDescent="0.35">
      <c r="K1046" s="87"/>
      <c r="L1046" s="87"/>
      <c r="M1046" s="87"/>
      <c r="N1046" s="87"/>
    </row>
    <row r="1047" spans="11:14" x14ac:dyDescent="0.35">
      <c r="K1047" s="87"/>
      <c r="L1047" s="87"/>
      <c r="M1047" s="87"/>
      <c r="N1047" s="87"/>
    </row>
    <row r="1048" spans="11:14" x14ac:dyDescent="0.35">
      <c r="K1048" s="87"/>
      <c r="L1048" s="87"/>
      <c r="M1048" s="87"/>
      <c r="N1048" s="87"/>
    </row>
    <row r="1049" spans="11:14" x14ac:dyDescent="0.35">
      <c r="K1049" s="87"/>
      <c r="L1049" s="87"/>
      <c r="M1049" s="87"/>
      <c r="N1049" s="87"/>
    </row>
    <row r="1050" spans="11:14" x14ac:dyDescent="0.35">
      <c r="K1050" s="87"/>
      <c r="L1050" s="87"/>
      <c r="M1050" s="87"/>
      <c r="N1050" s="87"/>
    </row>
    <row r="1051" spans="11:14" x14ac:dyDescent="0.35">
      <c r="K1051" s="87"/>
      <c r="L1051" s="87"/>
      <c r="M1051" s="87"/>
      <c r="N1051" s="87"/>
    </row>
    <row r="1052" spans="11:14" x14ac:dyDescent="0.35">
      <c r="K1052" s="87"/>
      <c r="L1052" s="87"/>
      <c r="M1052" s="87"/>
      <c r="N1052" s="87"/>
    </row>
    <row r="1053" spans="11:14" x14ac:dyDescent="0.35">
      <c r="K1053" s="87"/>
      <c r="L1053" s="87"/>
      <c r="M1053" s="87"/>
      <c r="N1053" s="87"/>
    </row>
    <row r="1054" spans="11:14" x14ac:dyDescent="0.35">
      <c r="K1054" s="87"/>
      <c r="L1054" s="87"/>
      <c r="M1054" s="87"/>
      <c r="N1054" s="87"/>
    </row>
    <row r="1055" spans="11:14" x14ac:dyDescent="0.35">
      <c r="K1055" s="87"/>
      <c r="L1055" s="87"/>
      <c r="M1055" s="87"/>
      <c r="N1055" s="87"/>
    </row>
    <row r="1056" spans="11:14" x14ac:dyDescent="0.35">
      <c r="K1056" s="87"/>
      <c r="L1056" s="87"/>
      <c r="M1056" s="87"/>
      <c r="N1056" s="87"/>
    </row>
    <row r="1057" spans="11:14" x14ac:dyDescent="0.35">
      <c r="K1057" s="87"/>
      <c r="L1057" s="87"/>
      <c r="M1057" s="87"/>
      <c r="N1057" s="87"/>
    </row>
    <row r="1058" spans="11:14" x14ac:dyDescent="0.35">
      <c r="K1058" s="87"/>
      <c r="L1058" s="87"/>
      <c r="M1058" s="87"/>
      <c r="N1058" s="87"/>
    </row>
    <row r="1059" spans="11:14" x14ac:dyDescent="0.35">
      <c r="K1059" s="87"/>
      <c r="L1059" s="87"/>
      <c r="M1059" s="87"/>
      <c r="N1059" s="87"/>
    </row>
    <row r="1060" spans="11:14" x14ac:dyDescent="0.35">
      <c r="K1060" s="87"/>
      <c r="L1060" s="87"/>
      <c r="M1060" s="87"/>
      <c r="N1060" s="87"/>
    </row>
    <row r="1061" spans="11:14" x14ac:dyDescent="0.35">
      <c r="K1061" s="87"/>
      <c r="L1061" s="87"/>
      <c r="M1061" s="87"/>
      <c r="N1061" s="87"/>
    </row>
    <row r="1062" spans="11:14" x14ac:dyDescent="0.35">
      <c r="K1062" s="87"/>
      <c r="L1062" s="87"/>
      <c r="M1062" s="87"/>
      <c r="N1062" s="87"/>
    </row>
    <row r="1063" spans="11:14" x14ac:dyDescent="0.35">
      <c r="K1063" s="87"/>
      <c r="L1063" s="87"/>
      <c r="M1063" s="87"/>
      <c r="N1063" s="87"/>
    </row>
    <row r="1064" spans="11:14" x14ac:dyDescent="0.35">
      <c r="K1064" s="87"/>
      <c r="L1064" s="87"/>
      <c r="M1064" s="87"/>
      <c r="N1064" s="87"/>
    </row>
    <row r="1065" spans="11:14" x14ac:dyDescent="0.35">
      <c r="K1065" s="87"/>
      <c r="L1065" s="87"/>
      <c r="M1065" s="87"/>
      <c r="N1065" s="87"/>
    </row>
    <row r="1066" spans="11:14" x14ac:dyDescent="0.35">
      <c r="K1066" s="87"/>
      <c r="L1066" s="87"/>
      <c r="M1066" s="87"/>
      <c r="N1066" s="87"/>
    </row>
    <row r="1067" spans="11:14" x14ac:dyDescent="0.35">
      <c r="K1067" s="87"/>
      <c r="L1067" s="87"/>
      <c r="M1067" s="87"/>
      <c r="N1067" s="87"/>
    </row>
    <row r="1068" spans="11:14" x14ac:dyDescent="0.35">
      <c r="K1068" s="87"/>
      <c r="L1068" s="87"/>
      <c r="M1068" s="87"/>
      <c r="N1068" s="87"/>
    </row>
    <row r="1069" spans="11:14" x14ac:dyDescent="0.35">
      <c r="K1069" s="87"/>
      <c r="L1069" s="87"/>
      <c r="M1069" s="87"/>
      <c r="N1069" s="87"/>
    </row>
    <row r="1070" spans="11:14" x14ac:dyDescent="0.35">
      <c r="K1070" s="87"/>
      <c r="L1070" s="87"/>
      <c r="M1070" s="87"/>
      <c r="N1070" s="87"/>
    </row>
    <row r="1071" spans="11:14" x14ac:dyDescent="0.35">
      <c r="K1071" s="87"/>
      <c r="L1071" s="87"/>
      <c r="M1071" s="87"/>
      <c r="N1071" s="87"/>
    </row>
    <row r="1072" spans="11:14" x14ac:dyDescent="0.35">
      <c r="K1072" s="87"/>
      <c r="L1072" s="87"/>
      <c r="M1072" s="87"/>
      <c r="N1072" s="87"/>
    </row>
    <row r="1073" spans="11:14" x14ac:dyDescent="0.35">
      <c r="K1073" s="87"/>
      <c r="L1073" s="87"/>
      <c r="M1073" s="87"/>
      <c r="N1073" s="87"/>
    </row>
    <row r="1074" spans="11:14" x14ac:dyDescent="0.35">
      <c r="K1074" s="87"/>
      <c r="L1074" s="87"/>
      <c r="M1074" s="87"/>
      <c r="N1074" s="87"/>
    </row>
    <row r="1075" spans="11:14" x14ac:dyDescent="0.35">
      <c r="K1075" s="87"/>
      <c r="L1075" s="87"/>
      <c r="M1075" s="87"/>
      <c r="N1075" s="87"/>
    </row>
    <row r="1076" spans="11:14" x14ac:dyDescent="0.35">
      <c r="K1076" s="87"/>
      <c r="L1076" s="87"/>
      <c r="M1076" s="87"/>
      <c r="N1076" s="87"/>
    </row>
    <row r="1077" spans="11:14" x14ac:dyDescent="0.35">
      <c r="K1077" s="87"/>
      <c r="L1077" s="87"/>
      <c r="M1077" s="87"/>
      <c r="N1077" s="87"/>
    </row>
    <row r="1078" spans="11:14" x14ac:dyDescent="0.35">
      <c r="K1078" s="87"/>
      <c r="L1078" s="87"/>
      <c r="M1078" s="87"/>
      <c r="N1078" s="87"/>
    </row>
    <row r="1079" spans="11:14" x14ac:dyDescent="0.35">
      <c r="K1079" s="87"/>
      <c r="L1079" s="87"/>
      <c r="M1079" s="87"/>
      <c r="N1079" s="87"/>
    </row>
    <row r="1080" spans="11:14" x14ac:dyDescent="0.35">
      <c r="K1080" s="87"/>
      <c r="L1080" s="87"/>
      <c r="M1080" s="87"/>
      <c r="N1080" s="87"/>
    </row>
    <row r="1081" spans="11:14" x14ac:dyDescent="0.35">
      <c r="K1081" s="87"/>
      <c r="L1081" s="87"/>
      <c r="M1081" s="87"/>
      <c r="N1081" s="87"/>
    </row>
    <row r="1082" spans="11:14" x14ac:dyDescent="0.35">
      <c r="K1082" s="87"/>
      <c r="L1082" s="87"/>
      <c r="M1082" s="87"/>
      <c r="N1082" s="87"/>
    </row>
    <row r="1083" spans="11:14" x14ac:dyDescent="0.35">
      <c r="K1083" s="87"/>
      <c r="L1083" s="87"/>
      <c r="M1083" s="87"/>
      <c r="N1083" s="87"/>
    </row>
    <row r="1084" spans="11:14" x14ac:dyDescent="0.35">
      <c r="K1084" s="87"/>
      <c r="L1084" s="87"/>
      <c r="M1084" s="87"/>
      <c r="N1084" s="87"/>
    </row>
    <row r="1085" spans="11:14" x14ac:dyDescent="0.35">
      <c r="K1085" s="87"/>
      <c r="L1085" s="87"/>
      <c r="M1085" s="87"/>
      <c r="N1085" s="87"/>
    </row>
    <row r="1086" spans="11:14" x14ac:dyDescent="0.35">
      <c r="K1086" s="87"/>
      <c r="L1086" s="87"/>
      <c r="M1086" s="87"/>
      <c r="N1086" s="87"/>
    </row>
    <row r="1087" spans="11:14" x14ac:dyDescent="0.35">
      <c r="K1087" s="87"/>
      <c r="L1087" s="87"/>
      <c r="M1087" s="87"/>
      <c r="N1087" s="87"/>
    </row>
    <row r="1088" spans="11:14" x14ac:dyDescent="0.35">
      <c r="K1088" s="87"/>
      <c r="L1088" s="87"/>
      <c r="M1088" s="87"/>
      <c r="N1088" s="87"/>
    </row>
    <row r="1089" spans="11:14" x14ac:dyDescent="0.35">
      <c r="K1089" s="87"/>
      <c r="L1089" s="87"/>
      <c r="M1089" s="87"/>
      <c r="N1089" s="87"/>
    </row>
    <row r="1090" spans="11:14" x14ac:dyDescent="0.35">
      <c r="K1090" s="87"/>
      <c r="L1090" s="87"/>
      <c r="M1090" s="87"/>
      <c r="N1090" s="87"/>
    </row>
    <row r="1091" spans="11:14" x14ac:dyDescent="0.35">
      <c r="K1091" s="87"/>
      <c r="L1091" s="87"/>
      <c r="M1091" s="87"/>
      <c r="N1091" s="87"/>
    </row>
    <row r="1092" spans="11:14" x14ac:dyDescent="0.35">
      <c r="K1092" s="87"/>
      <c r="L1092" s="87"/>
      <c r="M1092" s="87"/>
      <c r="N1092" s="87"/>
    </row>
    <row r="1093" spans="11:14" x14ac:dyDescent="0.35">
      <c r="K1093" s="87"/>
      <c r="L1093" s="87"/>
      <c r="M1093" s="87"/>
      <c r="N1093" s="87"/>
    </row>
    <row r="1094" spans="11:14" x14ac:dyDescent="0.35">
      <c r="K1094" s="87"/>
      <c r="L1094" s="87"/>
      <c r="M1094" s="87"/>
      <c r="N1094" s="87"/>
    </row>
    <row r="1095" spans="11:14" x14ac:dyDescent="0.35">
      <c r="K1095" s="87"/>
      <c r="L1095" s="87"/>
      <c r="M1095" s="87"/>
      <c r="N1095" s="87"/>
    </row>
    <row r="1096" spans="11:14" x14ac:dyDescent="0.35">
      <c r="K1096" s="87"/>
      <c r="L1096" s="87"/>
      <c r="M1096" s="87"/>
      <c r="N1096" s="87"/>
    </row>
    <row r="1097" spans="11:14" x14ac:dyDescent="0.35">
      <c r="K1097" s="87"/>
      <c r="L1097" s="87"/>
      <c r="M1097" s="87"/>
      <c r="N1097" s="87"/>
    </row>
    <row r="1098" spans="11:14" x14ac:dyDescent="0.35">
      <c r="K1098" s="87"/>
      <c r="L1098" s="87"/>
      <c r="M1098" s="87"/>
      <c r="N1098" s="87"/>
    </row>
    <row r="1099" spans="11:14" x14ac:dyDescent="0.35">
      <c r="K1099" s="87"/>
      <c r="L1099" s="87"/>
      <c r="M1099" s="87"/>
      <c r="N1099" s="87"/>
    </row>
    <row r="1100" spans="11:14" x14ac:dyDescent="0.35">
      <c r="K1100" s="87"/>
      <c r="L1100" s="87"/>
      <c r="M1100" s="87"/>
      <c r="N1100" s="87"/>
    </row>
    <row r="1101" spans="11:14" x14ac:dyDescent="0.35">
      <c r="K1101" s="87"/>
      <c r="L1101" s="87"/>
      <c r="M1101" s="87"/>
      <c r="N1101" s="87"/>
    </row>
    <row r="1102" spans="11:14" x14ac:dyDescent="0.35">
      <c r="K1102" s="87"/>
      <c r="L1102" s="87"/>
      <c r="M1102" s="87"/>
      <c r="N1102" s="87"/>
    </row>
    <row r="1103" spans="11:14" x14ac:dyDescent="0.35">
      <c r="K1103" s="87"/>
      <c r="L1103" s="87"/>
      <c r="M1103" s="87"/>
      <c r="N1103" s="87"/>
    </row>
    <row r="1104" spans="11:14" x14ac:dyDescent="0.35">
      <c r="K1104" s="87"/>
      <c r="L1104" s="87"/>
      <c r="M1104" s="87"/>
      <c r="N1104" s="87"/>
    </row>
    <row r="1105" spans="11:14" x14ac:dyDescent="0.35">
      <c r="K1105" s="87"/>
      <c r="L1105" s="87"/>
      <c r="M1105" s="87"/>
      <c r="N1105" s="87"/>
    </row>
    <row r="1106" spans="11:14" x14ac:dyDescent="0.35">
      <c r="K1106" s="87"/>
      <c r="L1106" s="87"/>
      <c r="M1106" s="87"/>
      <c r="N1106" s="87"/>
    </row>
    <row r="1107" spans="11:14" x14ac:dyDescent="0.35">
      <c r="K1107" s="87"/>
      <c r="L1107" s="87"/>
      <c r="M1107" s="87"/>
      <c r="N1107" s="87"/>
    </row>
    <row r="1108" spans="11:14" x14ac:dyDescent="0.35">
      <c r="K1108" s="87"/>
      <c r="L1108" s="87"/>
      <c r="M1108" s="87"/>
      <c r="N1108" s="87"/>
    </row>
    <row r="1109" spans="11:14" x14ac:dyDescent="0.35">
      <c r="K1109" s="87"/>
      <c r="L1109" s="87"/>
      <c r="M1109" s="87"/>
      <c r="N1109" s="87"/>
    </row>
    <row r="1110" spans="11:14" x14ac:dyDescent="0.35">
      <c r="K1110" s="87"/>
      <c r="L1110" s="87"/>
      <c r="M1110" s="87"/>
      <c r="N1110" s="87"/>
    </row>
    <row r="1111" spans="11:14" x14ac:dyDescent="0.35">
      <c r="K1111" s="87"/>
      <c r="L1111" s="87"/>
      <c r="M1111" s="87"/>
      <c r="N1111" s="87"/>
    </row>
    <row r="1112" spans="11:14" x14ac:dyDescent="0.35">
      <c r="K1112" s="87"/>
      <c r="L1112" s="87"/>
      <c r="M1112" s="87"/>
      <c r="N1112" s="87"/>
    </row>
    <row r="1113" spans="11:14" x14ac:dyDescent="0.35">
      <c r="K1113" s="87"/>
      <c r="L1113" s="87"/>
      <c r="M1113" s="87"/>
      <c r="N1113" s="87"/>
    </row>
    <row r="1114" spans="11:14" x14ac:dyDescent="0.35">
      <c r="K1114" s="87"/>
      <c r="L1114" s="87"/>
      <c r="M1114" s="87"/>
      <c r="N1114" s="87"/>
    </row>
    <row r="1115" spans="11:14" x14ac:dyDescent="0.35">
      <c r="K1115" s="87"/>
      <c r="L1115" s="87"/>
      <c r="M1115" s="87"/>
      <c r="N1115" s="87"/>
    </row>
    <row r="1116" spans="11:14" x14ac:dyDescent="0.35">
      <c r="K1116" s="87"/>
      <c r="L1116" s="87"/>
      <c r="M1116" s="87"/>
      <c r="N1116" s="87"/>
    </row>
    <row r="1117" spans="11:14" x14ac:dyDescent="0.35">
      <c r="K1117" s="87"/>
      <c r="L1117" s="87"/>
      <c r="M1117" s="87"/>
      <c r="N1117" s="87"/>
    </row>
    <row r="1118" spans="11:14" x14ac:dyDescent="0.35">
      <c r="K1118" s="87"/>
      <c r="L1118" s="87"/>
      <c r="M1118" s="87"/>
      <c r="N1118" s="87"/>
    </row>
    <row r="1119" spans="11:14" x14ac:dyDescent="0.35">
      <c r="K1119" s="87"/>
      <c r="L1119" s="87"/>
      <c r="M1119" s="87"/>
      <c r="N1119" s="87"/>
    </row>
    <row r="1120" spans="11:14" x14ac:dyDescent="0.35">
      <c r="K1120" s="87"/>
      <c r="L1120" s="87"/>
      <c r="M1120" s="87"/>
      <c r="N1120" s="87"/>
    </row>
    <row r="1121" spans="11:14" x14ac:dyDescent="0.35">
      <c r="K1121" s="87"/>
      <c r="L1121" s="87"/>
      <c r="M1121" s="87"/>
      <c r="N1121" s="87"/>
    </row>
    <row r="1122" spans="11:14" x14ac:dyDescent="0.35">
      <c r="K1122" s="87"/>
      <c r="L1122" s="87"/>
      <c r="M1122" s="87"/>
      <c r="N1122" s="87"/>
    </row>
    <row r="1123" spans="11:14" x14ac:dyDescent="0.35">
      <c r="K1123" s="87"/>
      <c r="L1123" s="87"/>
      <c r="M1123" s="87"/>
      <c r="N1123" s="87"/>
    </row>
    <row r="1124" spans="11:14" x14ac:dyDescent="0.35">
      <c r="K1124" s="87"/>
      <c r="L1124" s="87"/>
      <c r="M1124" s="87"/>
      <c r="N1124" s="87"/>
    </row>
    <row r="1125" spans="11:14" x14ac:dyDescent="0.35">
      <c r="K1125" s="87"/>
      <c r="L1125" s="87"/>
      <c r="M1125" s="87"/>
      <c r="N1125" s="87"/>
    </row>
    <row r="1126" spans="11:14" x14ac:dyDescent="0.35">
      <c r="K1126" s="87"/>
      <c r="L1126" s="87"/>
      <c r="M1126" s="87"/>
      <c r="N1126" s="87"/>
    </row>
    <row r="1127" spans="11:14" x14ac:dyDescent="0.35">
      <c r="K1127" s="87"/>
      <c r="L1127" s="87"/>
      <c r="M1127" s="87"/>
      <c r="N1127" s="87"/>
    </row>
    <row r="1128" spans="11:14" x14ac:dyDescent="0.35">
      <c r="K1128" s="87"/>
      <c r="L1128" s="87"/>
      <c r="M1128" s="87"/>
      <c r="N1128" s="87"/>
    </row>
    <row r="1129" spans="11:14" x14ac:dyDescent="0.35">
      <c r="K1129" s="87"/>
      <c r="L1129" s="87"/>
      <c r="M1129" s="87"/>
      <c r="N1129" s="87"/>
    </row>
    <row r="1130" spans="11:14" x14ac:dyDescent="0.35">
      <c r="K1130" s="87"/>
      <c r="L1130" s="87"/>
      <c r="M1130" s="87"/>
      <c r="N1130" s="87"/>
    </row>
    <row r="1131" spans="11:14" x14ac:dyDescent="0.35">
      <c r="K1131" s="87"/>
      <c r="L1131" s="87"/>
      <c r="M1131" s="87"/>
      <c r="N1131" s="87"/>
    </row>
    <row r="1132" spans="11:14" x14ac:dyDescent="0.35">
      <c r="K1132" s="87"/>
      <c r="L1132" s="87"/>
      <c r="M1132" s="87"/>
      <c r="N1132" s="87"/>
    </row>
    <row r="1133" spans="11:14" x14ac:dyDescent="0.35">
      <c r="K1133" s="87"/>
      <c r="L1133" s="87"/>
      <c r="M1133" s="87"/>
      <c r="N1133" s="87"/>
    </row>
    <row r="1134" spans="11:14" x14ac:dyDescent="0.35">
      <c r="K1134" s="87"/>
      <c r="L1134" s="87"/>
      <c r="M1134" s="87"/>
      <c r="N1134" s="87"/>
    </row>
    <row r="1135" spans="11:14" x14ac:dyDescent="0.35">
      <c r="K1135" s="87"/>
      <c r="L1135" s="87"/>
      <c r="M1135" s="87"/>
      <c r="N1135" s="87"/>
    </row>
    <row r="1136" spans="11:14" x14ac:dyDescent="0.35">
      <c r="K1136" s="87"/>
      <c r="L1136" s="87"/>
      <c r="M1136" s="87"/>
      <c r="N1136" s="87"/>
    </row>
    <row r="1137" spans="11:14" x14ac:dyDescent="0.35">
      <c r="K1137" s="87"/>
      <c r="L1137" s="87"/>
      <c r="M1137" s="87"/>
      <c r="N1137" s="87"/>
    </row>
    <row r="1138" spans="11:14" x14ac:dyDescent="0.35">
      <c r="K1138" s="87"/>
      <c r="L1138" s="87"/>
      <c r="M1138" s="87"/>
      <c r="N1138" s="87"/>
    </row>
    <row r="1139" spans="11:14" x14ac:dyDescent="0.35">
      <c r="K1139" s="87"/>
      <c r="L1139" s="87"/>
      <c r="M1139" s="87"/>
      <c r="N1139" s="87"/>
    </row>
    <row r="1140" spans="11:14" x14ac:dyDescent="0.35">
      <c r="K1140" s="87"/>
      <c r="L1140" s="87"/>
      <c r="M1140" s="87"/>
      <c r="N1140" s="87"/>
    </row>
    <row r="1141" spans="11:14" x14ac:dyDescent="0.35">
      <c r="K1141" s="87"/>
      <c r="L1141" s="87"/>
      <c r="M1141" s="87"/>
      <c r="N1141" s="87"/>
    </row>
    <row r="1142" spans="11:14" x14ac:dyDescent="0.35">
      <c r="K1142" s="87"/>
      <c r="L1142" s="87"/>
      <c r="M1142" s="87"/>
      <c r="N1142" s="87"/>
    </row>
    <row r="1143" spans="11:14" x14ac:dyDescent="0.35">
      <c r="K1143" s="87"/>
      <c r="L1143" s="87"/>
      <c r="M1143" s="87"/>
      <c r="N1143" s="87"/>
    </row>
    <row r="1144" spans="11:14" x14ac:dyDescent="0.35">
      <c r="K1144" s="87"/>
      <c r="L1144" s="87"/>
      <c r="M1144" s="87"/>
      <c r="N1144" s="87"/>
    </row>
    <row r="1145" spans="11:14" x14ac:dyDescent="0.35">
      <c r="K1145" s="87"/>
      <c r="L1145" s="87"/>
      <c r="M1145" s="87"/>
      <c r="N1145" s="87"/>
    </row>
    <row r="1146" spans="11:14" x14ac:dyDescent="0.35">
      <c r="K1146" s="87"/>
      <c r="L1146" s="87"/>
      <c r="M1146" s="87"/>
      <c r="N1146" s="87"/>
    </row>
    <row r="1147" spans="11:14" x14ac:dyDescent="0.35">
      <c r="K1147" s="87"/>
      <c r="L1147" s="87"/>
      <c r="M1147" s="87"/>
      <c r="N1147" s="87"/>
    </row>
    <row r="1148" spans="11:14" x14ac:dyDescent="0.35">
      <c r="K1148" s="87"/>
      <c r="L1148" s="87"/>
      <c r="M1148" s="87"/>
      <c r="N1148" s="87"/>
    </row>
    <row r="1149" spans="11:14" x14ac:dyDescent="0.35">
      <c r="K1149" s="87"/>
      <c r="L1149" s="87"/>
      <c r="M1149" s="87"/>
      <c r="N1149" s="87"/>
    </row>
    <row r="1150" spans="11:14" x14ac:dyDescent="0.35">
      <c r="K1150" s="87"/>
      <c r="L1150" s="87"/>
      <c r="M1150" s="87"/>
      <c r="N1150" s="87"/>
    </row>
    <row r="1151" spans="11:14" x14ac:dyDescent="0.35">
      <c r="K1151" s="87"/>
      <c r="L1151" s="87"/>
      <c r="M1151" s="87"/>
      <c r="N1151" s="87"/>
    </row>
    <row r="1152" spans="11:14" x14ac:dyDescent="0.35">
      <c r="K1152" s="87"/>
      <c r="L1152" s="87"/>
      <c r="M1152" s="87"/>
      <c r="N1152" s="87"/>
    </row>
    <row r="1153" spans="11:14" x14ac:dyDescent="0.35">
      <c r="K1153" s="87"/>
      <c r="L1153" s="87"/>
      <c r="M1153" s="87"/>
      <c r="N1153" s="87"/>
    </row>
    <row r="1154" spans="11:14" x14ac:dyDescent="0.35">
      <c r="K1154" s="87"/>
      <c r="L1154" s="87"/>
      <c r="M1154" s="87"/>
      <c r="N1154" s="87"/>
    </row>
    <row r="1155" spans="11:14" x14ac:dyDescent="0.35">
      <c r="K1155" s="87"/>
      <c r="L1155" s="87"/>
      <c r="M1155" s="87"/>
      <c r="N1155" s="87"/>
    </row>
    <row r="1156" spans="11:14" x14ac:dyDescent="0.35">
      <c r="K1156" s="87"/>
      <c r="L1156" s="87"/>
      <c r="M1156" s="87"/>
      <c r="N1156" s="87"/>
    </row>
    <row r="1157" spans="11:14" x14ac:dyDescent="0.35">
      <c r="K1157" s="87"/>
      <c r="L1157" s="87"/>
      <c r="M1157" s="87"/>
      <c r="N1157" s="87"/>
    </row>
    <row r="1158" spans="11:14" x14ac:dyDescent="0.35">
      <c r="K1158" s="87"/>
      <c r="L1158" s="87"/>
      <c r="M1158" s="87"/>
      <c r="N1158" s="87"/>
    </row>
    <row r="1159" spans="11:14" x14ac:dyDescent="0.35">
      <c r="K1159" s="87"/>
      <c r="L1159" s="87"/>
      <c r="M1159" s="87"/>
      <c r="N1159" s="87"/>
    </row>
    <row r="1160" spans="11:14" x14ac:dyDescent="0.35">
      <c r="K1160" s="87"/>
      <c r="L1160" s="87"/>
      <c r="M1160" s="87"/>
      <c r="N1160" s="87"/>
    </row>
    <row r="1161" spans="11:14" x14ac:dyDescent="0.35">
      <c r="K1161" s="87"/>
      <c r="L1161" s="87"/>
      <c r="M1161" s="87"/>
      <c r="N1161" s="87"/>
    </row>
    <row r="1162" spans="11:14" x14ac:dyDescent="0.35">
      <c r="K1162" s="87"/>
      <c r="L1162" s="87"/>
      <c r="M1162" s="87"/>
      <c r="N1162" s="87"/>
    </row>
    <row r="1163" spans="11:14" x14ac:dyDescent="0.35">
      <c r="K1163" s="87"/>
      <c r="L1163" s="87"/>
      <c r="M1163" s="87"/>
      <c r="N1163" s="87"/>
    </row>
    <row r="1164" spans="11:14" x14ac:dyDescent="0.35">
      <c r="K1164" s="87"/>
      <c r="L1164" s="87"/>
      <c r="M1164" s="87"/>
      <c r="N1164" s="87"/>
    </row>
    <row r="1165" spans="11:14" x14ac:dyDescent="0.35">
      <c r="K1165" s="87"/>
      <c r="L1165" s="87"/>
      <c r="M1165" s="87"/>
      <c r="N1165" s="87"/>
    </row>
    <row r="1166" spans="11:14" x14ac:dyDescent="0.35">
      <c r="K1166" s="87"/>
      <c r="L1166" s="87"/>
      <c r="M1166" s="87"/>
      <c r="N1166" s="87"/>
    </row>
    <row r="1167" spans="11:14" x14ac:dyDescent="0.35">
      <c r="K1167" s="87"/>
      <c r="L1167" s="87"/>
      <c r="M1167" s="87"/>
      <c r="N1167" s="87"/>
    </row>
    <row r="1168" spans="11:14" x14ac:dyDescent="0.35">
      <c r="K1168" s="87"/>
      <c r="L1168" s="87"/>
      <c r="M1168" s="87"/>
      <c r="N1168" s="87"/>
    </row>
    <row r="1169" spans="11:14" x14ac:dyDescent="0.35">
      <c r="K1169" s="87"/>
      <c r="L1169" s="87"/>
      <c r="M1169" s="87"/>
      <c r="N1169" s="87"/>
    </row>
    <row r="1170" spans="11:14" x14ac:dyDescent="0.35">
      <c r="K1170" s="87"/>
      <c r="L1170" s="87"/>
      <c r="M1170" s="87"/>
      <c r="N1170" s="87"/>
    </row>
    <row r="1171" spans="11:14" x14ac:dyDescent="0.35">
      <c r="K1171" s="87"/>
      <c r="L1171" s="87"/>
      <c r="M1171" s="87"/>
      <c r="N1171" s="87"/>
    </row>
    <row r="1172" spans="11:14" x14ac:dyDescent="0.35">
      <c r="K1172" s="87"/>
      <c r="L1172" s="87"/>
      <c r="M1172" s="87"/>
      <c r="N1172" s="87"/>
    </row>
    <row r="1173" spans="11:14" x14ac:dyDescent="0.35">
      <c r="K1173" s="87"/>
      <c r="L1173" s="87"/>
      <c r="M1173" s="87"/>
      <c r="N1173" s="87"/>
    </row>
    <row r="1174" spans="11:14" x14ac:dyDescent="0.35">
      <c r="K1174" s="87"/>
      <c r="L1174" s="87"/>
      <c r="M1174" s="87"/>
      <c r="N1174" s="87"/>
    </row>
    <row r="1175" spans="11:14" x14ac:dyDescent="0.35">
      <c r="K1175" s="87"/>
      <c r="L1175" s="87"/>
      <c r="M1175" s="87"/>
      <c r="N1175" s="87"/>
    </row>
    <row r="1176" spans="11:14" x14ac:dyDescent="0.35">
      <c r="K1176" s="87"/>
      <c r="L1176" s="87"/>
      <c r="M1176" s="87"/>
      <c r="N1176" s="87"/>
    </row>
    <row r="1177" spans="11:14" x14ac:dyDescent="0.35">
      <c r="K1177" s="87"/>
      <c r="L1177" s="87"/>
      <c r="M1177" s="87"/>
      <c r="N1177" s="87"/>
    </row>
    <row r="1178" spans="11:14" x14ac:dyDescent="0.35">
      <c r="K1178" s="87"/>
      <c r="L1178" s="87"/>
      <c r="M1178" s="87"/>
      <c r="N1178" s="87"/>
    </row>
    <row r="1179" spans="11:14" x14ac:dyDescent="0.35">
      <c r="K1179" s="87"/>
      <c r="L1179" s="87"/>
      <c r="M1179" s="87"/>
      <c r="N1179" s="87"/>
    </row>
    <row r="1180" spans="11:14" x14ac:dyDescent="0.35">
      <c r="K1180" s="87"/>
      <c r="L1180" s="87"/>
      <c r="M1180" s="87"/>
      <c r="N1180" s="87"/>
    </row>
    <row r="1181" spans="11:14" x14ac:dyDescent="0.35">
      <c r="K1181" s="87"/>
      <c r="L1181" s="87"/>
      <c r="M1181" s="87"/>
      <c r="N1181" s="87"/>
    </row>
    <row r="1182" spans="11:14" x14ac:dyDescent="0.35">
      <c r="K1182" s="87"/>
      <c r="L1182" s="87"/>
      <c r="M1182" s="87"/>
      <c r="N1182" s="87"/>
    </row>
    <row r="1183" spans="11:14" x14ac:dyDescent="0.35">
      <c r="K1183" s="87"/>
      <c r="L1183" s="87"/>
      <c r="M1183" s="87"/>
      <c r="N1183" s="87"/>
    </row>
    <row r="1184" spans="11:14" x14ac:dyDescent="0.35">
      <c r="K1184" s="87"/>
      <c r="L1184" s="87"/>
      <c r="M1184" s="87"/>
      <c r="N1184" s="87"/>
    </row>
    <row r="1185" spans="11:14" x14ac:dyDescent="0.35">
      <c r="K1185" s="87"/>
      <c r="L1185" s="87"/>
      <c r="M1185" s="87"/>
      <c r="N1185" s="87"/>
    </row>
    <row r="1186" spans="11:14" x14ac:dyDescent="0.35">
      <c r="K1186" s="87"/>
      <c r="L1186" s="87"/>
      <c r="M1186" s="87"/>
      <c r="N1186" s="87"/>
    </row>
    <row r="1187" spans="11:14" x14ac:dyDescent="0.35">
      <c r="K1187" s="87"/>
      <c r="L1187" s="87"/>
      <c r="M1187" s="87"/>
      <c r="N1187" s="87"/>
    </row>
    <row r="1188" spans="11:14" x14ac:dyDescent="0.35">
      <c r="K1188" s="87"/>
      <c r="L1188" s="87"/>
      <c r="M1188" s="87"/>
      <c r="N1188" s="87"/>
    </row>
    <row r="1189" spans="11:14" x14ac:dyDescent="0.35">
      <c r="K1189" s="87"/>
      <c r="L1189" s="87"/>
      <c r="M1189" s="87"/>
      <c r="N1189" s="87"/>
    </row>
    <row r="1190" spans="11:14" x14ac:dyDescent="0.35">
      <c r="K1190" s="87"/>
      <c r="L1190" s="87"/>
      <c r="M1190" s="87"/>
      <c r="N1190" s="87"/>
    </row>
    <row r="1191" spans="11:14" x14ac:dyDescent="0.35">
      <c r="K1191" s="87"/>
      <c r="L1191" s="87"/>
      <c r="M1191" s="87"/>
      <c r="N1191" s="87"/>
    </row>
    <row r="1192" spans="11:14" x14ac:dyDescent="0.35">
      <c r="K1192" s="87"/>
      <c r="L1192" s="87"/>
      <c r="M1192" s="87"/>
      <c r="N1192" s="87"/>
    </row>
    <row r="1193" spans="11:14" x14ac:dyDescent="0.35">
      <c r="K1193" s="87"/>
      <c r="L1193" s="87"/>
      <c r="M1193" s="87"/>
      <c r="N1193" s="87"/>
    </row>
    <row r="1194" spans="11:14" x14ac:dyDescent="0.35">
      <c r="K1194" s="87"/>
      <c r="L1194" s="87"/>
      <c r="M1194" s="87"/>
      <c r="N1194" s="87"/>
    </row>
    <row r="1195" spans="11:14" x14ac:dyDescent="0.35">
      <c r="K1195" s="87"/>
      <c r="L1195" s="87"/>
      <c r="M1195" s="87"/>
      <c r="N1195" s="87"/>
    </row>
    <row r="1196" spans="11:14" x14ac:dyDescent="0.35">
      <c r="K1196" s="87"/>
      <c r="L1196" s="87"/>
      <c r="M1196" s="87"/>
      <c r="N1196" s="87"/>
    </row>
    <row r="1197" spans="11:14" x14ac:dyDescent="0.35">
      <c r="K1197" s="87"/>
      <c r="L1197" s="87"/>
      <c r="M1197" s="87"/>
      <c r="N1197" s="87"/>
    </row>
    <row r="1198" spans="11:14" x14ac:dyDescent="0.35">
      <c r="K1198" s="87"/>
      <c r="L1198" s="87"/>
      <c r="M1198" s="87"/>
      <c r="N1198" s="87"/>
    </row>
    <row r="1199" spans="11:14" x14ac:dyDescent="0.35">
      <c r="K1199" s="87"/>
      <c r="L1199" s="87"/>
      <c r="M1199" s="87"/>
      <c r="N1199" s="87"/>
    </row>
    <row r="1200" spans="11:14" x14ac:dyDescent="0.35">
      <c r="K1200" s="87"/>
      <c r="L1200" s="87"/>
      <c r="M1200" s="87"/>
      <c r="N1200" s="87"/>
    </row>
    <row r="1201" spans="11:14" x14ac:dyDescent="0.35">
      <c r="K1201" s="87"/>
      <c r="L1201" s="87"/>
      <c r="M1201" s="87"/>
      <c r="N1201" s="87"/>
    </row>
    <row r="1202" spans="11:14" x14ac:dyDescent="0.35">
      <c r="K1202" s="87"/>
      <c r="L1202" s="87"/>
      <c r="M1202" s="87"/>
      <c r="N1202" s="87"/>
    </row>
    <row r="1203" spans="11:14" x14ac:dyDescent="0.35">
      <c r="K1203" s="87"/>
      <c r="L1203" s="87"/>
      <c r="M1203" s="87"/>
      <c r="N1203" s="87"/>
    </row>
    <row r="1204" spans="11:14" x14ac:dyDescent="0.35">
      <c r="K1204" s="87"/>
      <c r="L1204" s="87"/>
      <c r="M1204" s="87"/>
      <c r="N1204" s="87"/>
    </row>
    <row r="1205" spans="11:14" x14ac:dyDescent="0.35">
      <c r="K1205" s="87"/>
      <c r="L1205" s="87"/>
      <c r="M1205" s="87"/>
      <c r="N1205" s="87"/>
    </row>
    <row r="1206" spans="11:14" x14ac:dyDescent="0.35">
      <c r="K1206" s="87"/>
      <c r="L1206" s="87"/>
      <c r="M1206" s="87"/>
      <c r="N1206" s="87"/>
    </row>
    <row r="1207" spans="11:14" x14ac:dyDescent="0.35">
      <c r="K1207" s="87"/>
      <c r="L1207" s="87"/>
      <c r="M1207" s="87"/>
      <c r="N1207" s="87"/>
    </row>
    <row r="1208" spans="11:14" x14ac:dyDescent="0.35">
      <c r="K1208" s="87"/>
      <c r="L1208" s="87"/>
      <c r="M1208" s="87"/>
      <c r="N1208" s="87"/>
    </row>
    <row r="1209" spans="11:14" x14ac:dyDescent="0.35">
      <c r="K1209" s="87"/>
      <c r="L1209" s="87"/>
      <c r="M1209" s="87"/>
      <c r="N1209" s="87"/>
    </row>
    <row r="1210" spans="11:14" x14ac:dyDescent="0.35">
      <c r="K1210" s="87"/>
      <c r="L1210" s="87"/>
      <c r="M1210" s="87"/>
      <c r="N1210" s="87"/>
    </row>
    <row r="1211" spans="11:14" x14ac:dyDescent="0.35">
      <c r="K1211" s="87"/>
      <c r="L1211" s="87"/>
      <c r="M1211" s="87"/>
      <c r="N1211" s="87"/>
    </row>
    <row r="1212" spans="11:14" x14ac:dyDescent="0.35">
      <c r="K1212" s="87"/>
      <c r="L1212" s="87"/>
      <c r="M1212" s="87"/>
      <c r="N1212" s="87"/>
    </row>
    <row r="1213" spans="11:14" x14ac:dyDescent="0.35">
      <c r="K1213" s="87"/>
      <c r="L1213" s="87"/>
      <c r="M1213" s="87"/>
      <c r="N1213" s="87"/>
    </row>
    <row r="1214" spans="11:14" x14ac:dyDescent="0.35">
      <c r="K1214" s="87"/>
      <c r="L1214" s="87"/>
      <c r="M1214" s="87"/>
      <c r="N1214" s="87"/>
    </row>
    <row r="1215" spans="11:14" x14ac:dyDescent="0.35">
      <c r="K1215" s="87"/>
      <c r="L1215" s="87"/>
      <c r="M1215" s="87"/>
      <c r="N1215" s="87"/>
    </row>
    <row r="1216" spans="11:14" x14ac:dyDescent="0.35">
      <c r="K1216" s="87"/>
      <c r="L1216" s="87"/>
      <c r="M1216" s="87"/>
      <c r="N1216" s="87"/>
    </row>
    <row r="1217" spans="11:14" x14ac:dyDescent="0.35">
      <c r="K1217" s="87"/>
      <c r="L1217" s="87"/>
      <c r="M1217" s="87"/>
      <c r="N1217" s="87"/>
    </row>
    <row r="1218" spans="11:14" x14ac:dyDescent="0.35">
      <c r="K1218" s="87"/>
      <c r="L1218" s="87"/>
      <c r="M1218" s="87"/>
      <c r="N1218" s="87"/>
    </row>
    <row r="1219" spans="11:14" x14ac:dyDescent="0.35">
      <c r="K1219" s="87"/>
      <c r="L1219" s="87"/>
      <c r="M1219" s="87"/>
      <c r="N1219" s="87"/>
    </row>
    <row r="1220" spans="11:14" x14ac:dyDescent="0.35">
      <c r="K1220" s="87"/>
      <c r="L1220" s="87"/>
      <c r="M1220" s="87"/>
      <c r="N1220" s="87"/>
    </row>
    <row r="1221" spans="11:14" x14ac:dyDescent="0.35">
      <c r="K1221" s="87"/>
      <c r="L1221" s="87"/>
      <c r="M1221" s="87"/>
      <c r="N1221" s="87"/>
    </row>
    <row r="1222" spans="11:14" x14ac:dyDescent="0.35">
      <c r="K1222" s="87"/>
      <c r="L1222" s="87"/>
      <c r="M1222" s="87"/>
      <c r="N1222" s="87"/>
    </row>
    <row r="1223" spans="11:14" x14ac:dyDescent="0.35">
      <c r="K1223" s="87"/>
      <c r="L1223" s="87"/>
      <c r="M1223" s="87"/>
      <c r="N1223" s="87"/>
    </row>
    <row r="1224" spans="11:14" x14ac:dyDescent="0.35">
      <c r="K1224" s="87"/>
      <c r="L1224" s="87"/>
      <c r="M1224" s="87"/>
      <c r="N1224" s="87"/>
    </row>
    <row r="1225" spans="11:14" x14ac:dyDescent="0.35">
      <c r="K1225" s="87"/>
      <c r="L1225" s="87"/>
      <c r="M1225" s="87"/>
      <c r="N1225" s="87"/>
    </row>
    <row r="1226" spans="11:14" x14ac:dyDescent="0.35">
      <c r="K1226" s="87"/>
      <c r="L1226" s="87"/>
      <c r="M1226" s="87"/>
      <c r="N1226" s="87"/>
    </row>
    <row r="1227" spans="11:14" x14ac:dyDescent="0.35">
      <c r="K1227" s="87"/>
      <c r="L1227" s="87"/>
      <c r="M1227" s="87"/>
      <c r="N1227" s="87"/>
    </row>
    <row r="1228" spans="11:14" x14ac:dyDescent="0.35">
      <c r="K1228" s="87"/>
      <c r="L1228" s="87"/>
      <c r="M1228" s="87"/>
      <c r="N1228" s="87"/>
    </row>
    <row r="1229" spans="11:14" x14ac:dyDescent="0.35">
      <c r="K1229" s="87"/>
      <c r="L1229" s="87"/>
      <c r="M1229" s="87"/>
      <c r="N1229" s="87"/>
    </row>
    <row r="1230" spans="11:14" x14ac:dyDescent="0.35">
      <c r="K1230" s="87"/>
      <c r="L1230" s="87"/>
      <c r="M1230" s="87"/>
      <c r="N1230" s="87"/>
    </row>
    <row r="1231" spans="11:14" x14ac:dyDescent="0.35">
      <c r="K1231" s="87"/>
      <c r="L1231" s="87"/>
      <c r="M1231" s="87"/>
      <c r="N1231" s="87"/>
    </row>
    <row r="1232" spans="11:14" x14ac:dyDescent="0.35">
      <c r="K1232" s="87"/>
      <c r="L1232" s="87"/>
      <c r="M1232" s="87"/>
      <c r="N1232" s="87"/>
    </row>
    <row r="1233" spans="11:14" x14ac:dyDescent="0.35">
      <c r="K1233" s="87"/>
      <c r="L1233" s="87"/>
      <c r="M1233" s="87"/>
      <c r="N1233" s="87"/>
    </row>
    <row r="1234" spans="11:14" x14ac:dyDescent="0.35">
      <c r="K1234" s="87"/>
      <c r="L1234" s="87"/>
      <c r="M1234" s="87"/>
      <c r="N1234" s="87"/>
    </row>
    <row r="1235" spans="11:14" x14ac:dyDescent="0.35">
      <c r="K1235" s="87"/>
      <c r="L1235" s="87"/>
      <c r="M1235" s="87"/>
      <c r="N1235" s="87"/>
    </row>
    <row r="1236" spans="11:14" x14ac:dyDescent="0.35">
      <c r="K1236" s="87"/>
      <c r="L1236" s="87"/>
      <c r="M1236" s="87"/>
      <c r="N1236" s="87"/>
    </row>
    <row r="1237" spans="11:14" x14ac:dyDescent="0.35">
      <c r="K1237" s="87"/>
      <c r="L1237" s="87"/>
      <c r="M1237" s="87"/>
      <c r="N1237" s="87"/>
    </row>
    <row r="1238" spans="11:14" x14ac:dyDescent="0.35">
      <c r="K1238" s="87"/>
      <c r="L1238" s="87"/>
      <c r="M1238" s="87"/>
      <c r="N1238" s="87"/>
    </row>
    <row r="1239" spans="11:14" x14ac:dyDescent="0.35">
      <c r="K1239" s="87"/>
      <c r="L1239" s="87"/>
      <c r="M1239" s="87"/>
      <c r="N1239" s="87"/>
    </row>
    <row r="1240" spans="11:14" x14ac:dyDescent="0.35">
      <c r="K1240" s="87"/>
      <c r="L1240" s="87"/>
      <c r="M1240" s="87"/>
      <c r="N1240" s="87"/>
    </row>
    <row r="1241" spans="11:14" x14ac:dyDescent="0.35">
      <c r="K1241" s="87"/>
      <c r="L1241" s="87"/>
      <c r="M1241" s="87"/>
      <c r="N1241" s="87"/>
    </row>
    <row r="1242" spans="11:14" x14ac:dyDescent="0.35">
      <c r="K1242" s="87"/>
      <c r="L1242" s="87"/>
      <c r="M1242" s="87"/>
      <c r="N1242" s="87"/>
    </row>
    <row r="1243" spans="11:14" x14ac:dyDescent="0.35">
      <c r="K1243" s="87"/>
      <c r="L1243" s="87"/>
      <c r="M1243" s="87"/>
      <c r="N1243" s="87"/>
    </row>
    <row r="1244" spans="11:14" x14ac:dyDescent="0.35">
      <c r="K1244" s="87"/>
      <c r="L1244" s="87"/>
      <c r="M1244" s="87"/>
      <c r="N1244" s="87"/>
    </row>
    <row r="1245" spans="11:14" x14ac:dyDescent="0.35">
      <c r="K1245" s="87"/>
      <c r="L1245" s="87"/>
      <c r="M1245" s="87"/>
      <c r="N1245" s="87"/>
    </row>
    <row r="1246" spans="11:14" x14ac:dyDescent="0.35">
      <c r="K1246" s="87"/>
      <c r="L1246" s="87"/>
      <c r="M1246" s="87"/>
      <c r="N1246" s="87"/>
    </row>
    <row r="1247" spans="11:14" x14ac:dyDescent="0.35">
      <c r="K1247" s="87"/>
      <c r="L1247" s="87"/>
      <c r="M1247" s="87"/>
      <c r="N1247" s="87"/>
    </row>
    <row r="1248" spans="11:14" x14ac:dyDescent="0.35">
      <c r="K1248" s="87"/>
      <c r="L1248" s="87"/>
      <c r="M1248" s="87"/>
      <c r="N1248" s="87"/>
    </row>
    <row r="1249" spans="11:14" x14ac:dyDescent="0.35">
      <c r="K1249" s="87"/>
      <c r="L1249" s="87"/>
      <c r="M1249" s="87"/>
      <c r="N1249" s="87"/>
    </row>
    <row r="1250" spans="11:14" x14ac:dyDescent="0.35">
      <c r="K1250" s="87"/>
      <c r="L1250" s="87"/>
      <c r="M1250" s="87"/>
      <c r="N1250" s="87"/>
    </row>
    <row r="1251" spans="11:14" x14ac:dyDescent="0.35">
      <c r="K1251" s="87"/>
      <c r="L1251" s="87"/>
      <c r="M1251" s="87"/>
      <c r="N1251" s="87"/>
    </row>
    <row r="1252" spans="11:14" x14ac:dyDescent="0.35">
      <c r="K1252" s="87"/>
      <c r="L1252" s="87"/>
      <c r="M1252" s="87"/>
      <c r="N1252" s="87"/>
    </row>
    <row r="1253" spans="11:14" x14ac:dyDescent="0.35">
      <c r="K1253" s="87"/>
      <c r="L1253" s="87"/>
      <c r="M1253" s="87"/>
      <c r="N1253" s="87"/>
    </row>
    <row r="1254" spans="11:14" x14ac:dyDescent="0.35">
      <c r="K1254" s="87"/>
      <c r="L1254" s="87"/>
      <c r="M1254" s="87"/>
      <c r="N1254" s="87"/>
    </row>
    <row r="1255" spans="11:14" x14ac:dyDescent="0.35">
      <c r="K1255" s="87"/>
      <c r="L1255" s="87"/>
      <c r="M1255" s="87"/>
      <c r="N1255" s="87"/>
    </row>
    <row r="1256" spans="11:14" x14ac:dyDescent="0.35">
      <c r="K1256" s="87"/>
      <c r="L1256" s="87"/>
      <c r="M1256" s="87"/>
      <c r="N1256" s="87"/>
    </row>
    <row r="1257" spans="11:14" x14ac:dyDescent="0.35">
      <c r="K1257" s="87"/>
      <c r="L1257" s="87"/>
      <c r="M1257" s="87"/>
      <c r="N1257" s="87"/>
    </row>
    <row r="1258" spans="11:14" x14ac:dyDescent="0.35">
      <c r="K1258" s="87"/>
      <c r="L1258" s="87"/>
      <c r="M1258" s="87"/>
      <c r="N1258" s="87"/>
    </row>
    <row r="1259" spans="11:14" x14ac:dyDescent="0.35">
      <c r="K1259" s="87"/>
      <c r="L1259" s="87"/>
      <c r="M1259" s="87"/>
      <c r="N1259" s="87"/>
    </row>
    <row r="1260" spans="11:14" x14ac:dyDescent="0.35">
      <c r="K1260" s="87"/>
      <c r="L1260" s="87"/>
      <c r="M1260" s="87"/>
      <c r="N1260" s="87"/>
    </row>
    <row r="1261" spans="11:14" x14ac:dyDescent="0.35">
      <c r="K1261" s="87"/>
      <c r="L1261" s="87"/>
      <c r="M1261" s="87"/>
      <c r="N1261" s="87"/>
    </row>
    <row r="1262" spans="11:14" x14ac:dyDescent="0.35">
      <c r="K1262" s="87"/>
      <c r="L1262" s="87"/>
      <c r="M1262" s="87"/>
      <c r="N1262" s="87"/>
    </row>
    <row r="1263" spans="11:14" x14ac:dyDescent="0.35">
      <c r="K1263" s="87"/>
      <c r="L1263" s="87"/>
      <c r="M1263" s="87"/>
      <c r="N1263" s="87"/>
    </row>
    <row r="1264" spans="11:14" x14ac:dyDescent="0.35">
      <c r="K1264" s="87"/>
      <c r="L1264" s="87"/>
      <c r="M1264" s="87"/>
      <c r="N1264" s="87"/>
    </row>
    <row r="1265" spans="11:14" x14ac:dyDescent="0.35">
      <c r="K1265" s="87"/>
      <c r="L1265" s="87"/>
      <c r="M1265" s="87"/>
      <c r="N1265" s="87"/>
    </row>
    <row r="1266" spans="11:14" x14ac:dyDescent="0.35">
      <c r="K1266" s="87"/>
      <c r="L1266" s="87"/>
      <c r="M1266" s="87"/>
      <c r="N1266" s="87"/>
    </row>
    <row r="1267" spans="11:14" x14ac:dyDescent="0.35">
      <c r="K1267" s="87"/>
      <c r="L1267" s="87"/>
      <c r="M1267" s="87"/>
      <c r="N1267" s="87"/>
    </row>
    <row r="1268" spans="11:14" x14ac:dyDescent="0.35">
      <c r="K1268" s="87"/>
      <c r="L1268" s="87"/>
      <c r="M1268" s="87"/>
      <c r="N1268" s="87"/>
    </row>
    <row r="1269" spans="11:14" x14ac:dyDescent="0.35">
      <c r="K1269" s="87"/>
      <c r="L1269" s="87"/>
      <c r="M1269" s="87"/>
      <c r="N1269" s="87"/>
    </row>
    <row r="1270" spans="11:14" x14ac:dyDescent="0.35">
      <c r="K1270" s="87"/>
      <c r="L1270" s="87"/>
      <c r="M1270" s="87"/>
      <c r="N1270" s="87"/>
    </row>
    <row r="1271" spans="11:14" x14ac:dyDescent="0.35">
      <c r="K1271" s="87"/>
      <c r="L1271" s="87"/>
      <c r="M1271" s="87"/>
      <c r="N1271" s="87"/>
    </row>
    <row r="1272" spans="11:14" x14ac:dyDescent="0.35">
      <c r="K1272" s="87"/>
      <c r="L1272" s="87"/>
      <c r="M1272" s="87"/>
      <c r="N1272" s="87"/>
    </row>
    <row r="1273" spans="11:14" x14ac:dyDescent="0.35">
      <c r="K1273" s="87"/>
      <c r="L1273" s="87"/>
      <c r="M1273" s="87"/>
      <c r="N1273" s="87"/>
    </row>
    <row r="1274" spans="11:14" x14ac:dyDescent="0.35">
      <c r="K1274" s="87"/>
      <c r="L1274" s="87"/>
      <c r="M1274" s="87"/>
      <c r="N1274" s="87"/>
    </row>
    <row r="1275" spans="11:14" x14ac:dyDescent="0.35">
      <c r="K1275" s="87"/>
      <c r="L1275" s="87"/>
      <c r="M1275" s="87"/>
      <c r="N1275" s="87"/>
    </row>
    <row r="1276" spans="11:14" x14ac:dyDescent="0.35">
      <c r="K1276" s="87"/>
      <c r="L1276" s="87"/>
      <c r="M1276" s="87"/>
      <c r="N1276" s="87"/>
    </row>
    <row r="1277" spans="11:14" x14ac:dyDescent="0.35">
      <c r="K1277" s="87"/>
      <c r="L1277" s="87"/>
      <c r="M1277" s="87"/>
      <c r="N1277" s="87"/>
    </row>
    <row r="1278" spans="11:14" x14ac:dyDescent="0.35">
      <c r="K1278" s="87"/>
      <c r="L1278" s="87"/>
      <c r="M1278" s="87"/>
      <c r="N1278" s="87"/>
    </row>
    <row r="1279" spans="11:14" x14ac:dyDescent="0.35">
      <c r="K1279" s="87"/>
      <c r="L1279" s="87"/>
      <c r="M1279" s="87"/>
      <c r="N1279" s="87"/>
    </row>
    <row r="1280" spans="11:14" x14ac:dyDescent="0.35">
      <c r="K1280" s="87"/>
      <c r="L1280" s="87"/>
      <c r="M1280" s="87"/>
      <c r="N1280" s="87"/>
    </row>
    <row r="1281" spans="11:14" x14ac:dyDescent="0.35">
      <c r="K1281" s="87"/>
      <c r="L1281" s="87"/>
      <c r="M1281" s="87"/>
      <c r="N1281" s="87"/>
    </row>
    <row r="1282" spans="11:14" x14ac:dyDescent="0.35">
      <c r="K1282" s="87"/>
      <c r="L1282" s="87"/>
      <c r="M1282" s="87"/>
      <c r="N1282" s="87"/>
    </row>
    <row r="1283" spans="11:14" x14ac:dyDescent="0.35">
      <c r="K1283" s="87"/>
      <c r="L1283" s="87"/>
      <c r="M1283" s="87"/>
      <c r="N1283" s="87"/>
    </row>
    <row r="1284" spans="11:14" x14ac:dyDescent="0.35">
      <c r="K1284" s="87"/>
      <c r="L1284" s="87"/>
      <c r="M1284" s="87"/>
      <c r="N1284" s="87"/>
    </row>
    <row r="1285" spans="11:14" x14ac:dyDescent="0.35">
      <c r="K1285" s="87"/>
      <c r="L1285" s="87"/>
      <c r="M1285" s="87"/>
      <c r="N1285" s="87"/>
    </row>
    <row r="1286" spans="11:14" x14ac:dyDescent="0.35">
      <c r="K1286" s="87"/>
      <c r="L1286" s="87"/>
      <c r="M1286" s="87"/>
      <c r="N1286" s="87"/>
    </row>
    <row r="1287" spans="11:14" x14ac:dyDescent="0.35">
      <c r="K1287" s="87"/>
      <c r="L1287" s="87"/>
      <c r="M1287" s="87"/>
      <c r="N1287" s="87"/>
    </row>
    <row r="1288" spans="11:14" x14ac:dyDescent="0.35">
      <c r="K1288" s="87"/>
      <c r="L1288" s="87"/>
      <c r="M1288" s="87"/>
      <c r="N1288" s="87"/>
    </row>
    <row r="1289" spans="11:14" x14ac:dyDescent="0.35">
      <c r="K1289" s="87"/>
      <c r="L1289" s="87"/>
      <c r="M1289" s="87"/>
      <c r="N1289" s="87"/>
    </row>
    <row r="1290" spans="11:14" x14ac:dyDescent="0.35">
      <c r="K1290" s="87"/>
      <c r="L1290" s="87"/>
      <c r="M1290" s="87"/>
      <c r="N1290" s="87"/>
    </row>
    <row r="1291" spans="11:14" x14ac:dyDescent="0.35">
      <c r="K1291" s="87"/>
      <c r="L1291" s="87"/>
      <c r="M1291" s="87"/>
      <c r="N1291" s="87"/>
    </row>
    <row r="1292" spans="11:14" x14ac:dyDescent="0.35">
      <c r="K1292" s="87"/>
      <c r="L1292" s="87"/>
      <c r="M1292" s="87"/>
      <c r="N1292" s="87"/>
    </row>
    <row r="1293" spans="11:14" x14ac:dyDescent="0.35">
      <c r="K1293" s="87"/>
      <c r="L1293" s="87"/>
      <c r="M1293" s="87"/>
      <c r="N1293" s="87"/>
    </row>
    <row r="1294" spans="11:14" x14ac:dyDescent="0.35">
      <c r="K1294" s="87"/>
      <c r="L1294" s="87"/>
      <c r="M1294" s="87"/>
      <c r="N1294" s="87"/>
    </row>
    <row r="1295" spans="11:14" x14ac:dyDescent="0.35">
      <c r="K1295" s="87"/>
      <c r="L1295" s="87"/>
      <c r="M1295" s="87"/>
      <c r="N1295" s="87"/>
    </row>
    <row r="1296" spans="11:14" x14ac:dyDescent="0.35">
      <c r="K1296" s="87"/>
      <c r="L1296" s="87"/>
      <c r="M1296" s="87"/>
      <c r="N1296" s="87"/>
    </row>
    <row r="1297" spans="11:14" x14ac:dyDescent="0.35">
      <c r="K1297" s="87"/>
      <c r="L1297" s="87"/>
      <c r="M1297" s="87"/>
      <c r="N1297" s="87"/>
    </row>
    <row r="1298" spans="11:14" x14ac:dyDescent="0.35">
      <c r="K1298" s="87"/>
      <c r="L1298" s="87"/>
      <c r="M1298" s="87"/>
      <c r="N1298" s="87"/>
    </row>
    <row r="1299" spans="11:14" x14ac:dyDescent="0.35">
      <c r="K1299" s="87"/>
      <c r="L1299" s="87"/>
      <c r="M1299" s="87"/>
      <c r="N1299" s="87"/>
    </row>
    <row r="1300" spans="11:14" x14ac:dyDescent="0.35">
      <c r="K1300" s="87"/>
      <c r="L1300" s="87"/>
      <c r="M1300" s="87"/>
      <c r="N1300" s="87"/>
    </row>
    <row r="1301" spans="11:14" x14ac:dyDescent="0.35">
      <c r="K1301" s="87"/>
      <c r="L1301" s="87"/>
      <c r="M1301" s="87"/>
      <c r="N1301" s="87"/>
    </row>
    <row r="1302" spans="11:14" x14ac:dyDescent="0.35">
      <c r="K1302" s="87"/>
      <c r="L1302" s="87"/>
      <c r="M1302" s="87"/>
      <c r="N1302" s="87"/>
    </row>
    <row r="1303" spans="11:14" x14ac:dyDescent="0.35">
      <c r="K1303" s="87"/>
      <c r="L1303" s="87"/>
      <c r="M1303" s="87"/>
      <c r="N1303" s="87"/>
    </row>
    <row r="1304" spans="11:14" x14ac:dyDescent="0.35">
      <c r="K1304" s="87"/>
      <c r="L1304" s="87"/>
      <c r="M1304" s="87"/>
      <c r="N1304" s="87"/>
    </row>
    <row r="1305" spans="11:14" x14ac:dyDescent="0.35">
      <c r="K1305" s="87"/>
      <c r="L1305" s="87"/>
      <c r="M1305" s="87"/>
      <c r="N1305" s="87"/>
    </row>
    <row r="1306" spans="11:14" x14ac:dyDescent="0.35">
      <c r="K1306" s="87"/>
      <c r="L1306" s="87"/>
      <c r="M1306" s="87"/>
      <c r="N1306" s="87"/>
    </row>
    <row r="1307" spans="11:14" x14ac:dyDescent="0.35">
      <c r="K1307" s="87"/>
      <c r="L1307" s="87"/>
      <c r="M1307" s="87"/>
      <c r="N1307" s="87"/>
    </row>
    <row r="1308" spans="11:14" x14ac:dyDescent="0.35">
      <c r="K1308" s="87"/>
      <c r="L1308" s="87"/>
      <c r="M1308" s="87"/>
      <c r="N1308" s="87"/>
    </row>
    <row r="1309" spans="11:14" x14ac:dyDescent="0.35">
      <c r="K1309" s="87"/>
      <c r="L1309" s="87"/>
      <c r="M1309" s="87"/>
      <c r="N1309" s="87"/>
    </row>
    <row r="1310" spans="11:14" x14ac:dyDescent="0.35">
      <c r="K1310" s="87"/>
      <c r="L1310" s="87"/>
      <c r="M1310" s="87"/>
      <c r="N1310" s="87"/>
    </row>
    <row r="1311" spans="11:14" x14ac:dyDescent="0.35">
      <c r="K1311" s="87"/>
      <c r="L1311" s="87"/>
      <c r="M1311" s="87"/>
      <c r="N1311" s="87"/>
    </row>
    <row r="1312" spans="11:14" x14ac:dyDescent="0.35">
      <c r="K1312" s="87"/>
      <c r="L1312" s="87"/>
      <c r="M1312" s="87"/>
      <c r="N1312" s="87"/>
    </row>
    <row r="1313" spans="11:14" x14ac:dyDescent="0.35">
      <c r="K1313" s="87"/>
      <c r="L1313" s="87"/>
      <c r="M1313" s="87"/>
      <c r="N1313" s="87"/>
    </row>
    <row r="1314" spans="11:14" x14ac:dyDescent="0.35">
      <c r="K1314" s="87"/>
      <c r="L1314" s="87"/>
      <c r="M1314" s="87"/>
      <c r="N1314" s="87"/>
    </row>
    <row r="1315" spans="11:14" x14ac:dyDescent="0.35">
      <c r="K1315" s="87"/>
      <c r="L1315" s="87"/>
      <c r="M1315" s="87"/>
      <c r="N1315" s="87"/>
    </row>
    <row r="1316" spans="11:14" x14ac:dyDescent="0.35">
      <c r="K1316" s="87"/>
      <c r="L1316" s="87"/>
      <c r="M1316" s="87"/>
      <c r="N1316" s="87"/>
    </row>
    <row r="1317" spans="11:14" x14ac:dyDescent="0.35">
      <c r="K1317" s="87"/>
      <c r="L1317" s="87"/>
      <c r="M1317" s="87"/>
      <c r="N1317" s="87"/>
    </row>
    <row r="1318" spans="11:14" x14ac:dyDescent="0.35">
      <c r="K1318" s="87"/>
      <c r="L1318" s="87"/>
      <c r="M1318" s="87"/>
      <c r="N1318" s="87"/>
    </row>
    <row r="1319" spans="11:14" x14ac:dyDescent="0.35">
      <c r="K1319" s="87"/>
      <c r="L1319" s="87"/>
      <c r="M1319" s="87"/>
      <c r="N1319" s="87"/>
    </row>
    <row r="1320" spans="11:14" x14ac:dyDescent="0.35">
      <c r="K1320" s="87"/>
      <c r="L1320" s="87"/>
      <c r="M1320" s="87"/>
      <c r="N1320" s="87"/>
    </row>
    <row r="1321" spans="11:14" x14ac:dyDescent="0.35">
      <c r="K1321" s="87"/>
      <c r="L1321" s="87"/>
      <c r="M1321" s="87"/>
      <c r="N1321" s="87"/>
    </row>
    <row r="1322" spans="11:14" x14ac:dyDescent="0.35">
      <c r="K1322" s="87"/>
      <c r="L1322" s="87"/>
      <c r="M1322" s="87"/>
      <c r="N1322" s="87"/>
    </row>
    <row r="1323" spans="11:14" x14ac:dyDescent="0.35">
      <c r="K1323" s="87"/>
      <c r="L1323" s="87"/>
      <c r="M1323" s="87"/>
      <c r="N1323" s="87"/>
    </row>
    <row r="1324" spans="11:14" x14ac:dyDescent="0.35">
      <c r="K1324" s="87"/>
      <c r="L1324" s="87"/>
      <c r="M1324" s="87"/>
      <c r="N1324" s="87"/>
    </row>
    <row r="1325" spans="11:14" x14ac:dyDescent="0.35">
      <c r="K1325" s="87"/>
      <c r="L1325" s="87"/>
      <c r="M1325" s="87"/>
      <c r="N1325" s="87"/>
    </row>
    <row r="1326" spans="11:14" x14ac:dyDescent="0.35">
      <c r="K1326" s="87"/>
      <c r="L1326" s="87"/>
      <c r="M1326" s="87"/>
      <c r="N1326" s="87"/>
    </row>
    <row r="1327" spans="11:14" x14ac:dyDescent="0.35">
      <c r="K1327" s="87"/>
      <c r="L1327" s="87"/>
      <c r="M1327" s="87"/>
      <c r="N1327" s="87"/>
    </row>
    <row r="1328" spans="11:14" x14ac:dyDescent="0.35">
      <c r="K1328" s="87"/>
      <c r="L1328" s="87"/>
      <c r="M1328" s="87"/>
      <c r="N1328" s="87"/>
    </row>
    <row r="1329" spans="11:14" x14ac:dyDescent="0.35">
      <c r="K1329" s="87"/>
      <c r="L1329" s="87"/>
      <c r="M1329" s="87"/>
      <c r="N1329" s="87"/>
    </row>
    <row r="1330" spans="11:14" x14ac:dyDescent="0.35">
      <c r="K1330" s="87"/>
      <c r="L1330" s="87"/>
      <c r="M1330" s="87"/>
      <c r="N1330" s="87"/>
    </row>
    <row r="1331" spans="11:14" x14ac:dyDescent="0.35">
      <c r="K1331" s="87"/>
      <c r="L1331" s="87"/>
      <c r="M1331" s="87"/>
      <c r="N1331" s="87"/>
    </row>
    <row r="1332" spans="11:14" x14ac:dyDescent="0.35">
      <c r="K1332" s="87"/>
      <c r="L1332" s="87"/>
      <c r="M1332" s="87"/>
      <c r="N1332" s="87"/>
    </row>
    <row r="1333" spans="11:14" x14ac:dyDescent="0.35">
      <c r="K1333" s="87"/>
      <c r="L1333" s="87"/>
      <c r="M1333" s="87"/>
      <c r="N1333" s="87"/>
    </row>
    <row r="1334" spans="11:14" x14ac:dyDescent="0.35">
      <c r="K1334" s="87"/>
      <c r="L1334" s="87"/>
      <c r="M1334" s="87"/>
      <c r="N1334" s="87"/>
    </row>
    <row r="1335" spans="11:14" x14ac:dyDescent="0.35">
      <c r="K1335" s="87"/>
      <c r="L1335" s="87"/>
      <c r="M1335" s="87"/>
      <c r="N1335" s="87"/>
    </row>
    <row r="1336" spans="11:14" x14ac:dyDescent="0.35">
      <c r="K1336" s="87"/>
      <c r="L1336" s="87"/>
      <c r="M1336" s="87"/>
      <c r="N1336" s="87"/>
    </row>
    <row r="1337" spans="11:14" x14ac:dyDescent="0.35">
      <c r="K1337" s="87"/>
      <c r="L1337" s="87"/>
      <c r="M1337" s="87"/>
      <c r="N1337" s="87"/>
    </row>
    <row r="1338" spans="11:14" x14ac:dyDescent="0.35">
      <c r="K1338" s="87"/>
      <c r="L1338" s="87"/>
      <c r="M1338" s="87"/>
      <c r="N1338" s="87"/>
    </row>
    <row r="1339" spans="11:14" x14ac:dyDescent="0.35">
      <c r="K1339" s="87"/>
      <c r="L1339" s="87"/>
      <c r="M1339" s="87"/>
      <c r="N1339" s="87"/>
    </row>
    <row r="1340" spans="11:14" x14ac:dyDescent="0.35">
      <c r="K1340" s="87"/>
      <c r="L1340" s="87"/>
      <c r="M1340" s="87"/>
      <c r="N1340" s="87"/>
    </row>
    <row r="1341" spans="11:14" x14ac:dyDescent="0.35">
      <c r="K1341" s="87"/>
      <c r="L1341" s="87"/>
      <c r="M1341" s="87"/>
      <c r="N1341" s="87"/>
    </row>
    <row r="1342" spans="11:14" x14ac:dyDescent="0.35">
      <c r="K1342" s="87"/>
      <c r="L1342" s="87"/>
      <c r="M1342" s="87"/>
      <c r="N1342" s="87"/>
    </row>
    <row r="1343" spans="11:14" x14ac:dyDescent="0.35">
      <c r="K1343" s="87"/>
      <c r="L1343" s="87"/>
      <c r="M1343" s="87"/>
      <c r="N1343" s="87"/>
    </row>
    <row r="1344" spans="11:14" x14ac:dyDescent="0.35">
      <c r="K1344" s="87"/>
      <c r="L1344" s="87"/>
      <c r="M1344" s="87"/>
      <c r="N1344" s="87"/>
    </row>
    <row r="1345" spans="11:14" x14ac:dyDescent="0.35">
      <c r="K1345" s="87"/>
      <c r="L1345" s="87"/>
      <c r="M1345" s="87"/>
      <c r="N1345" s="87"/>
    </row>
    <row r="1346" spans="11:14" x14ac:dyDescent="0.35">
      <c r="K1346" s="87"/>
      <c r="L1346" s="87"/>
      <c r="M1346" s="87"/>
      <c r="N1346" s="87"/>
    </row>
    <row r="1347" spans="11:14" x14ac:dyDescent="0.35">
      <c r="K1347" s="87"/>
      <c r="L1347" s="87"/>
      <c r="M1347" s="87"/>
      <c r="N1347" s="87"/>
    </row>
    <row r="1348" spans="11:14" x14ac:dyDescent="0.35">
      <c r="K1348" s="87"/>
      <c r="L1348" s="87"/>
      <c r="M1348" s="87"/>
      <c r="N1348" s="87"/>
    </row>
    <row r="1349" spans="11:14" x14ac:dyDescent="0.35">
      <c r="K1349" s="87"/>
      <c r="L1349" s="87"/>
      <c r="M1349" s="87"/>
      <c r="N1349" s="87"/>
    </row>
    <row r="1350" spans="11:14" x14ac:dyDescent="0.35">
      <c r="K1350" s="87"/>
      <c r="L1350" s="87"/>
      <c r="M1350" s="87"/>
      <c r="N1350" s="87"/>
    </row>
    <row r="1351" spans="11:14" x14ac:dyDescent="0.35">
      <c r="K1351" s="87"/>
      <c r="L1351" s="87"/>
      <c r="M1351" s="87"/>
      <c r="N1351" s="87"/>
    </row>
    <row r="1352" spans="11:14" x14ac:dyDescent="0.35">
      <c r="K1352" s="87"/>
      <c r="L1352" s="87"/>
      <c r="M1352" s="87"/>
      <c r="N1352" s="87"/>
    </row>
    <row r="1353" spans="11:14" x14ac:dyDescent="0.35">
      <c r="K1353" s="87"/>
      <c r="L1353" s="87"/>
      <c r="M1353" s="87"/>
      <c r="N1353" s="87"/>
    </row>
    <row r="1354" spans="11:14" x14ac:dyDescent="0.35">
      <c r="K1354" s="87"/>
      <c r="L1354" s="87"/>
      <c r="M1354" s="87"/>
      <c r="N1354" s="87"/>
    </row>
    <row r="1355" spans="11:14" x14ac:dyDescent="0.35">
      <c r="K1355" s="87"/>
      <c r="L1355" s="87"/>
      <c r="M1355" s="87"/>
      <c r="N1355" s="87"/>
    </row>
    <row r="1356" spans="11:14" x14ac:dyDescent="0.35">
      <c r="K1356" s="87"/>
      <c r="L1356" s="87"/>
      <c r="M1356" s="87"/>
      <c r="N1356" s="87"/>
    </row>
    <row r="1357" spans="11:14" x14ac:dyDescent="0.35">
      <c r="K1357" s="87"/>
      <c r="L1357" s="87"/>
      <c r="M1357" s="87"/>
      <c r="N1357" s="87"/>
    </row>
    <row r="1358" spans="11:14" x14ac:dyDescent="0.35">
      <c r="K1358" s="87"/>
      <c r="L1358" s="87"/>
      <c r="M1358" s="87"/>
      <c r="N1358" s="87"/>
    </row>
    <row r="1359" spans="11:14" x14ac:dyDescent="0.35">
      <c r="K1359" s="87"/>
      <c r="L1359" s="87"/>
      <c r="M1359" s="87"/>
      <c r="N1359" s="87"/>
    </row>
    <row r="1360" spans="11:14" x14ac:dyDescent="0.35">
      <c r="K1360" s="87"/>
      <c r="L1360" s="87"/>
      <c r="M1360" s="87"/>
      <c r="N1360" s="87"/>
    </row>
    <row r="1361" spans="11:14" x14ac:dyDescent="0.35">
      <c r="K1361" s="87"/>
      <c r="L1361" s="87"/>
      <c r="M1361" s="87"/>
      <c r="N1361" s="87"/>
    </row>
    <row r="1362" spans="11:14" x14ac:dyDescent="0.35">
      <c r="K1362" s="87"/>
      <c r="L1362" s="87"/>
      <c r="M1362" s="87"/>
      <c r="N1362" s="87"/>
    </row>
    <row r="1363" spans="11:14" x14ac:dyDescent="0.35">
      <c r="K1363" s="87"/>
      <c r="L1363" s="87"/>
      <c r="M1363" s="87"/>
      <c r="N1363" s="87"/>
    </row>
    <row r="1364" spans="11:14" x14ac:dyDescent="0.35">
      <c r="K1364" s="87"/>
      <c r="L1364" s="87"/>
      <c r="M1364" s="87"/>
      <c r="N1364" s="87"/>
    </row>
    <row r="1365" spans="11:14" x14ac:dyDescent="0.35">
      <c r="K1365" s="87"/>
      <c r="L1365" s="87"/>
      <c r="M1365" s="87"/>
      <c r="N1365" s="87"/>
    </row>
    <row r="1366" spans="11:14" x14ac:dyDescent="0.35">
      <c r="K1366" s="87"/>
      <c r="L1366" s="87"/>
      <c r="M1366" s="87"/>
      <c r="N1366" s="87"/>
    </row>
    <row r="1367" spans="11:14" x14ac:dyDescent="0.35">
      <c r="K1367" s="87"/>
      <c r="L1367" s="87"/>
      <c r="M1367" s="87"/>
      <c r="N1367" s="87"/>
    </row>
    <row r="1368" spans="11:14" x14ac:dyDescent="0.35">
      <c r="K1368" s="87"/>
      <c r="L1368" s="87"/>
      <c r="M1368" s="87"/>
      <c r="N1368" s="87"/>
    </row>
    <row r="1369" spans="11:14" x14ac:dyDescent="0.35">
      <c r="K1369" s="87"/>
      <c r="L1369" s="87"/>
      <c r="M1369" s="87"/>
      <c r="N1369" s="87"/>
    </row>
    <row r="1370" spans="11:14" x14ac:dyDescent="0.35">
      <c r="K1370" s="87"/>
      <c r="L1370" s="87"/>
      <c r="M1370" s="87"/>
      <c r="N1370" s="87"/>
    </row>
    <row r="1371" spans="11:14" x14ac:dyDescent="0.35">
      <c r="K1371" s="87"/>
      <c r="L1371" s="87"/>
      <c r="M1371" s="87"/>
      <c r="N1371" s="87"/>
    </row>
    <row r="1372" spans="11:14" x14ac:dyDescent="0.35">
      <c r="K1372" s="87"/>
      <c r="L1372" s="87"/>
      <c r="M1372" s="87"/>
      <c r="N1372" s="87"/>
    </row>
    <row r="1373" spans="11:14" x14ac:dyDescent="0.35">
      <c r="K1373" s="87"/>
      <c r="L1373" s="87"/>
      <c r="M1373" s="87"/>
      <c r="N1373" s="87"/>
    </row>
    <row r="1374" spans="11:14" x14ac:dyDescent="0.35">
      <c r="K1374" s="87"/>
      <c r="L1374" s="87"/>
      <c r="M1374" s="87"/>
      <c r="N1374" s="87"/>
    </row>
    <row r="1375" spans="11:14" x14ac:dyDescent="0.35">
      <c r="K1375" s="87"/>
      <c r="L1375" s="87"/>
      <c r="M1375" s="87"/>
      <c r="N1375" s="87"/>
    </row>
    <row r="1376" spans="11:14" x14ac:dyDescent="0.35">
      <c r="K1376" s="87"/>
      <c r="L1376" s="87"/>
      <c r="M1376" s="87"/>
      <c r="N1376" s="87"/>
    </row>
    <row r="1377" spans="11:14" x14ac:dyDescent="0.35">
      <c r="K1377" s="87"/>
      <c r="L1377" s="87"/>
      <c r="M1377" s="87"/>
      <c r="N1377" s="87"/>
    </row>
    <row r="1378" spans="11:14" x14ac:dyDescent="0.35">
      <c r="K1378" s="87"/>
      <c r="L1378" s="87"/>
      <c r="M1378" s="87"/>
      <c r="N1378" s="87"/>
    </row>
    <row r="1379" spans="11:14" x14ac:dyDescent="0.35">
      <c r="K1379" s="87"/>
      <c r="L1379" s="87"/>
      <c r="M1379" s="87"/>
      <c r="N1379" s="87"/>
    </row>
    <row r="1380" spans="11:14" x14ac:dyDescent="0.35">
      <c r="K1380" s="87"/>
      <c r="L1380" s="87"/>
      <c r="M1380" s="87"/>
      <c r="N1380" s="87"/>
    </row>
    <row r="1381" spans="11:14" x14ac:dyDescent="0.35">
      <c r="K1381" s="87"/>
      <c r="L1381" s="87"/>
      <c r="M1381" s="87"/>
      <c r="N1381" s="87"/>
    </row>
    <row r="1382" spans="11:14" x14ac:dyDescent="0.35">
      <c r="K1382" s="87"/>
      <c r="L1382" s="87"/>
      <c r="M1382" s="87"/>
      <c r="N1382" s="87"/>
    </row>
    <row r="1383" spans="11:14" x14ac:dyDescent="0.35">
      <c r="K1383" s="87"/>
      <c r="L1383" s="87"/>
      <c r="M1383" s="87"/>
      <c r="N1383" s="87"/>
    </row>
    <row r="1384" spans="11:14" x14ac:dyDescent="0.35">
      <c r="K1384" s="87"/>
      <c r="L1384" s="87"/>
      <c r="M1384" s="87"/>
      <c r="N1384" s="87"/>
    </row>
    <row r="1385" spans="11:14" x14ac:dyDescent="0.35">
      <c r="K1385" s="87"/>
      <c r="L1385" s="87"/>
      <c r="M1385" s="87"/>
      <c r="N1385" s="87"/>
    </row>
    <row r="1386" spans="11:14" x14ac:dyDescent="0.35">
      <c r="K1386" s="87"/>
      <c r="L1386" s="87"/>
      <c r="M1386" s="87"/>
      <c r="N1386" s="87"/>
    </row>
    <row r="1387" spans="11:14" x14ac:dyDescent="0.35">
      <c r="K1387" s="87"/>
      <c r="L1387" s="87"/>
      <c r="M1387" s="87"/>
      <c r="N1387" s="87"/>
    </row>
    <row r="1388" spans="11:14" x14ac:dyDescent="0.35">
      <c r="K1388" s="87"/>
      <c r="L1388" s="87"/>
      <c r="M1388" s="87"/>
      <c r="N1388" s="87"/>
    </row>
    <row r="1389" spans="11:14" x14ac:dyDescent="0.35">
      <c r="K1389" s="87"/>
      <c r="L1389" s="87"/>
      <c r="M1389" s="87"/>
      <c r="N1389" s="87"/>
    </row>
    <row r="1390" spans="11:14" x14ac:dyDescent="0.35">
      <c r="K1390" s="87"/>
      <c r="L1390" s="87"/>
      <c r="M1390" s="87"/>
      <c r="N1390" s="87"/>
    </row>
    <row r="1391" spans="11:14" x14ac:dyDescent="0.35">
      <c r="K1391" s="87"/>
      <c r="L1391" s="87"/>
      <c r="M1391" s="87"/>
      <c r="N1391" s="87"/>
    </row>
    <row r="1392" spans="11:14" x14ac:dyDescent="0.35">
      <c r="K1392" s="87"/>
      <c r="L1392" s="87"/>
      <c r="M1392" s="87"/>
      <c r="N1392" s="87"/>
    </row>
    <row r="1393" spans="11:14" x14ac:dyDescent="0.35">
      <c r="K1393" s="87"/>
      <c r="L1393" s="87"/>
      <c r="M1393" s="87"/>
      <c r="N1393" s="87"/>
    </row>
    <row r="1394" spans="11:14" x14ac:dyDescent="0.35">
      <c r="K1394" s="87"/>
      <c r="L1394" s="87"/>
      <c r="M1394" s="87"/>
      <c r="N1394" s="87"/>
    </row>
    <row r="1395" spans="11:14" x14ac:dyDescent="0.35">
      <c r="K1395" s="87"/>
      <c r="L1395" s="87"/>
      <c r="M1395" s="87"/>
      <c r="N1395" s="87"/>
    </row>
    <row r="1396" spans="11:14" x14ac:dyDescent="0.35">
      <c r="K1396" s="87"/>
      <c r="L1396" s="87"/>
      <c r="M1396" s="87"/>
      <c r="N1396" s="87"/>
    </row>
    <row r="1397" spans="11:14" x14ac:dyDescent="0.35">
      <c r="K1397" s="87"/>
      <c r="L1397" s="87"/>
      <c r="M1397" s="87"/>
      <c r="N1397" s="87"/>
    </row>
    <row r="1398" spans="11:14" x14ac:dyDescent="0.35">
      <c r="K1398" s="87"/>
      <c r="L1398" s="87"/>
      <c r="M1398" s="87"/>
      <c r="N1398" s="87"/>
    </row>
    <row r="1399" spans="11:14" x14ac:dyDescent="0.35">
      <c r="K1399" s="87"/>
      <c r="L1399" s="87"/>
      <c r="M1399" s="87"/>
      <c r="N1399" s="87"/>
    </row>
    <row r="1400" spans="11:14" x14ac:dyDescent="0.35">
      <c r="K1400" s="87"/>
      <c r="L1400" s="87"/>
      <c r="M1400" s="87"/>
      <c r="N1400" s="87"/>
    </row>
    <row r="1401" spans="11:14" x14ac:dyDescent="0.35">
      <c r="K1401" s="87"/>
      <c r="L1401" s="87"/>
      <c r="M1401" s="87"/>
      <c r="N1401" s="87"/>
    </row>
    <row r="1402" spans="11:14" x14ac:dyDescent="0.35">
      <c r="K1402" s="87"/>
      <c r="L1402" s="87"/>
      <c r="M1402" s="87"/>
      <c r="N1402" s="87"/>
    </row>
    <row r="1403" spans="11:14" x14ac:dyDescent="0.35">
      <c r="K1403" s="87"/>
      <c r="L1403" s="87"/>
      <c r="M1403" s="87"/>
      <c r="N1403" s="87"/>
    </row>
    <row r="1404" spans="11:14" x14ac:dyDescent="0.35">
      <c r="K1404" s="87"/>
      <c r="L1404" s="87"/>
      <c r="M1404" s="87"/>
      <c r="N1404" s="87"/>
    </row>
    <row r="1405" spans="11:14" x14ac:dyDescent="0.35">
      <c r="K1405" s="87"/>
      <c r="L1405" s="87"/>
      <c r="M1405" s="87"/>
      <c r="N1405" s="87"/>
    </row>
    <row r="1406" spans="11:14" x14ac:dyDescent="0.35">
      <c r="K1406" s="87"/>
      <c r="L1406" s="87"/>
      <c r="M1406" s="87"/>
      <c r="N1406" s="87"/>
    </row>
    <row r="1407" spans="11:14" x14ac:dyDescent="0.35">
      <c r="K1407" s="87"/>
      <c r="L1407" s="87"/>
      <c r="M1407" s="87"/>
      <c r="N1407" s="87"/>
    </row>
    <row r="1408" spans="11:14" x14ac:dyDescent="0.35">
      <c r="K1408" s="87"/>
      <c r="L1408" s="87"/>
      <c r="M1408" s="87"/>
      <c r="N1408" s="87"/>
    </row>
    <row r="1409" spans="11:14" x14ac:dyDescent="0.35">
      <c r="K1409" s="87"/>
      <c r="L1409" s="87"/>
      <c r="M1409" s="87"/>
      <c r="N1409" s="87"/>
    </row>
    <row r="1410" spans="11:14" x14ac:dyDescent="0.35">
      <c r="K1410" s="87"/>
      <c r="L1410" s="87"/>
      <c r="M1410" s="87"/>
      <c r="N1410" s="87"/>
    </row>
    <row r="1411" spans="11:14" x14ac:dyDescent="0.35">
      <c r="K1411" s="87"/>
      <c r="L1411" s="87"/>
      <c r="M1411" s="87"/>
      <c r="N1411" s="87"/>
    </row>
    <row r="1412" spans="11:14" x14ac:dyDescent="0.35">
      <c r="K1412" s="87"/>
      <c r="L1412" s="87"/>
      <c r="M1412" s="87"/>
      <c r="N1412" s="87"/>
    </row>
    <row r="1413" spans="11:14" x14ac:dyDescent="0.35">
      <c r="K1413" s="87"/>
      <c r="L1413" s="87"/>
      <c r="M1413" s="87"/>
      <c r="N1413" s="87"/>
    </row>
    <row r="1414" spans="11:14" x14ac:dyDescent="0.35">
      <c r="K1414" s="87"/>
      <c r="L1414" s="87"/>
      <c r="M1414" s="87"/>
      <c r="N1414" s="87"/>
    </row>
    <row r="1415" spans="11:14" x14ac:dyDescent="0.35">
      <c r="K1415" s="87"/>
      <c r="L1415" s="87"/>
      <c r="M1415" s="87"/>
      <c r="N1415" s="87"/>
    </row>
    <row r="1416" spans="11:14" x14ac:dyDescent="0.35">
      <c r="K1416" s="87"/>
      <c r="L1416" s="87"/>
      <c r="M1416" s="87"/>
      <c r="N1416" s="87"/>
    </row>
    <row r="1417" spans="11:14" x14ac:dyDescent="0.35">
      <c r="K1417" s="87"/>
      <c r="L1417" s="87"/>
      <c r="M1417" s="87"/>
      <c r="N1417" s="87"/>
    </row>
    <row r="1418" spans="11:14" x14ac:dyDescent="0.35">
      <c r="K1418" s="87"/>
      <c r="L1418" s="87"/>
      <c r="M1418" s="87"/>
      <c r="N1418" s="87"/>
    </row>
    <row r="1419" spans="11:14" x14ac:dyDescent="0.35">
      <c r="K1419" s="87"/>
      <c r="L1419" s="87"/>
      <c r="M1419" s="87"/>
      <c r="N1419" s="87"/>
    </row>
    <row r="1420" spans="11:14" x14ac:dyDescent="0.35">
      <c r="K1420" s="87"/>
      <c r="L1420" s="87"/>
      <c r="M1420" s="87"/>
      <c r="N1420" s="87"/>
    </row>
    <row r="1421" spans="11:14" x14ac:dyDescent="0.35">
      <c r="K1421" s="87"/>
      <c r="L1421" s="87"/>
      <c r="M1421" s="87"/>
      <c r="N1421" s="87"/>
    </row>
    <row r="1422" spans="11:14" x14ac:dyDescent="0.35">
      <c r="K1422" s="87"/>
      <c r="L1422" s="87"/>
      <c r="M1422" s="87"/>
      <c r="N1422" s="87"/>
    </row>
    <row r="1423" spans="11:14" x14ac:dyDescent="0.35">
      <c r="K1423" s="87"/>
      <c r="L1423" s="87"/>
      <c r="M1423" s="87"/>
      <c r="N1423" s="87"/>
    </row>
    <row r="1424" spans="11:14" x14ac:dyDescent="0.35">
      <c r="K1424" s="87"/>
      <c r="L1424" s="87"/>
      <c r="M1424" s="87"/>
      <c r="N1424" s="87"/>
    </row>
    <row r="1425" spans="11:14" x14ac:dyDescent="0.35">
      <c r="K1425" s="87"/>
      <c r="L1425" s="87"/>
      <c r="M1425" s="87"/>
      <c r="N1425" s="87"/>
    </row>
    <row r="1426" spans="11:14" x14ac:dyDescent="0.35">
      <c r="K1426" s="87"/>
      <c r="L1426" s="87"/>
      <c r="M1426" s="87"/>
      <c r="N1426" s="87"/>
    </row>
    <row r="1427" spans="11:14" x14ac:dyDescent="0.35">
      <c r="K1427" s="87"/>
      <c r="L1427" s="87"/>
      <c r="M1427" s="87"/>
      <c r="N1427" s="87"/>
    </row>
    <row r="1428" spans="11:14" x14ac:dyDescent="0.35">
      <c r="K1428" s="87"/>
      <c r="L1428" s="87"/>
      <c r="M1428" s="87"/>
      <c r="N1428" s="87"/>
    </row>
    <row r="1429" spans="11:14" x14ac:dyDescent="0.35">
      <c r="K1429" s="87"/>
      <c r="L1429" s="87"/>
      <c r="M1429" s="87"/>
      <c r="N1429" s="87"/>
    </row>
    <row r="1430" spans="11:14" x14ac:dyDescent="0.35">
      <c r="K1430" s="87"/>
      <c r="L1430" s="87"/>
      <c r="M1430" s="87"/>
      <c r="N1430" s="87"/>
    </row>
    <row r="1431" spans="11:14" x14ac:dyDescent="0.35">
      <c r="K1431" s="87"/>
      <c r="L1431" s="87"/>
      <c r="M1431" s="87"/>
      <c r="N1431" s="87"/>
    </row>
    <row r="1432" spans="11:14" x14ac:dyDescent="0.35">
      <c r="K1432" s="87"/>
      <c r="L1432" s="87"/>
      <c r="M1432" s="87"/>
      <c r="N1432" s="87"/>
    </row>
    <row r="1433" spans="11:14" x14ac:dyDescent="0.35">
      <c r="K1433" s="87"/>
      <c r="L1433" s="87"/>
      <c r="M1433" s="87"/>
      <c r="N1433" s="87"/>
    </row>
    <row r="1434" spans="11:14" x14ac:dyDescent="0.35">
      <c r="K1434" s="87"/>
      <c r="L1434" s="87"/>
      <c r="M1434" s="87"/>
      <c r="N1434" s="87"/>
    </row>
    <row r="1435" spans="11:14" x14ac:dyDescent="0.35">
      <c r="K1435" s="87"/>
      <c r="L1435" s="87"/>
      <c r="M1435" s="87"/>
      <c r="N1435" s="87"/>
    </row>
    <row r="1436" spans="11:14" x14ac:dyDescent="0.35">
      <c r="K1436" s="87"/>
      <c r="L1436" s="87"/>
      <c r="M1436" s="87"/>
      <c r="N1436" s="87"/>
    </row>
    <row r="1437" spans="11:14" x14ac:dyDescent="0.35">
      <c r="K1437" s="87"/>
      <c r="L1437" s="87"/>
      <c r="M1437" s="87"/>
      <c r="N1437" s="87"/>
    </row>
    <row r="1438" spans="11:14" x14ac:dyDescent="0.35">
      <c r="K1438" s="87"/>
      <c r="L1438" s="87"/>
      <c r="M1438" s="87"/>
      <c r="N1438" s="87"/>
    </row>
    <row r="1439" spans="11:14" x14ac:dyDescent="0.35">
      <c r="K1439" s="87"/>
      <c r="L1439" s="87"/>
      <c r="M1439" s="87"/>
      <c r="N1439" s="87"/>
    </row>
    <row r="1440" spans="11:14" x14ac:dyDescent="0.35">
      <c r="K1440" s="87"/>
      <c r="L1440" s="87"/>
      <c r="M1440" s="87"/>
      <c r="N1440" s="87"/>
    </row>
    <row r="1441" spans="11:14" x14ac:dyDescent="0.35">
      <c r="K1441" s="87"/>
      <c r="L1441" s="87"/>
      <c r="M1441" s="87"/>
      <c r="N1441" s="87"/>
    </row>
    <row r="1442" spans="11:14" x14ac:dyDescent="0.35">
      <c r="K1442" s="87"/>
      <c r="L1442" s="87"/>
      <c r="M1442" s="87"/>
      <c r="N1442" s="87"/>
    </row>
    <row r="1443" spans="11:14" x14ac:dyDescent="0.35">
      <c r="K1443" s="87"/>
      <c r="L1443" s="87"/>
      <c r="M1443" s="87"/>
      <c r="N1443" s="87"/>
    </row>
    <row r="1444" spans="11:14" x14ac:dyDescent="0.35">
      <c r="K1444" s="87"/>
      <c r="L1444" s="87"/>
      <c r="M1444" s="87"/>
      <c r="N1444" s="87"/>
    </row>
    <row r="1445" spans="11:14" x14ac:dyDescent="0.35">
      <c r="K1445" s="87"/>
      <c r="L1445" s="87"/>
      <c r="M1445" s="87"/>
      <c r="N1445" s="87"/>
    </row>
    <row r="1446" spans="11:14" x14ac:dyDescent="0.35">
      <c r="K1446" s="87"/>
      <c r="L1446" s="87"/>
      <c r="M1446" s="87"/>
      <c r="N1446" s="87"/>
    </row>
    <row r="1447" spans="11:14" x14ac:dyDescent="0.35">
      <c r="K1447" s="87"/>
      <c r="L1447" s="87"/>
      <c r="M1447" s="87"/>
      <c r="N1447" s="87"/>
    </row>
    <row r="1448" spans="11:14" x14ac:dyDescent="0.35">
      <c r="K1448" s="87"/>
      <c r="L1448" s="87"/>
      <c r="M1448" s="87"/>
      <c r="N1448" s="87"/>
    </row>
    <row r="1449" spans="11:14" x14ac:dyDescent="0.35">
      <c r="K1449" s="87"/>
      <c r="L1449" s="87"/>
      <c r="M1449" s="87"/>
      <c r="N1449" s="87"/>
    </row>
    <row r="1450" spans="11:14" x14ac:dyDescent="0.35">
      <c r="K1450" s="87"/>
      <c r="L1450" s="87"/>
      <c r="M1450" s="87"/>
      <c r="N1450" s="87"/>
    </row>
    <row r="1451" spans="11:14" x14ac:dyDescent="0.35">
      <c r="K1451" s="87"/>
      <c r="L1451" s="87"/>
      <c r="M1451" s="87"/>
      <c r="N1451" s="87"/>
    </row>
    <row r="1452" spans="11:14" x14ac:dyDescent="0.35">
      <c r="K1452" s="87"/>
      <c r="L1452" s="87"/>
      <c r="M1452" s="87"/>
      <c r="N1452" s="87"/>
    </row>
    <row r="1453" spans="11:14" x14ac:dyDescent="0.35">
      <c r="K1453" s="87"/>
      <c r="L1453" s="87"/>
      <c r="M1453" s="87"/>
      <c r="N1453" s="87"/>
    </row>
    <row r="1454" spans="11:14" x14ac:dyDescent="0.35">
      <c r="K1454" s="87"/>
      <c r="L1454" s="87"/>
      <c r="M1454" s="87"/>
      <c r="N1454" s="87"/>
    </row>
    <row r="1455" spans="11:14" x14ac:dyDescent="0.35">
      <c r="K1455" s="87"/>
      <c r="L1455" s="87"/>
      <c r="M1455" s="87"/>
      <c r="N1455" s="87"/>
    </row>
    <row r="1456" spans="11:14" x14ac:dyDescent="0.35">
      <c r="K1456" s="87"/>
      <c r="L1456" s="87"/>
      <c r="M1456" s="87"/>
      <c r="N1456" s="87"/>
    </row>
    <row r="1457" spans="11:14" x14ac:dyDescent="0.35">
      <c r="K1457" s="87"/>
      <c r="L1457" s="87"/>
      <c r="M1457" s="87"/>
      <c r="N1457" s="87"/>
    </row>
    <row r="1458" spans="11:14" x14ac:dyDescent="0.35">
      <c r="K1458" s="87"/>
      <c r="L1458" s="87"/>
      <c r="M1458" s="87"/>
      <c r="N1458" s="87"/>
    </row>
    <row r="1459" spans="11:14" x14ac:dyDescent="0.35">
      <c r="K1459" s="87"/>
      <c r="L1459" s="87"/>
      <c r="M1459" s="87"/>
      <c r="N1459" s="87"/>
    </row>
    <row r="1460" spans="11:14" x14ac:dyDescent="0.35">
      <c r="K1460" s="87"/>
      <c r="L1460" s="87"/>
      <c r="M1460" s="87"/>
      <c r="N1460" s="87"/>
    </row>
    <row r="1461" spans="11:14" x14ac:dyDescent="0.35">
      <c r="K1461" s="87"/>
      <c r="L1461" s="87"/>
      <c r="M1461" s="87"/>
      <c r="N1461" s="87"/>
    </row>
    <row r="1462" spans="11:14" x14ac:dyDescent="0.35">
      <c r="K1462" s="87"/>
      <c r="L1462" s="87"/>
      <c r="M1462" s="87"/>
      <c r="N1462" s="87"/>
    </row>
    <row r="1463" spans="11:14" x14ac:dyDescent="0.35">
      <c r="K1463" s="87"/>
      <c r="L1463" s="87"/>
      <c r="M1463" s="87"/>
      <c r="N1463" s="87"/>
    </row>
    <row r="1464" spans="11:14" x14ac:dyDescent="0.35">
      <c r="K1464" s="87"/>
      <c r="L1464" s="87"/>
      <c r="M1464" s="87"/>
      <c r="N1464" s="87"/>
    </row>
    <row r="1465" spans="11:14" x14ac:dyDescent="0.35">
      <c r="K1465" s="87"/>
      <c r="L1465" s="87"/>
      <c r="M1465" s="87"/>
      <c r="N1465" s="87"/>
    </row>
    <row r="1466" spans="11:14" x14ac:dyDescent="0.35">
      <c r="K1466" s="87"/>
      <c r="L1466" s="87"/>
      <c r="M1466" s="87"/>
      <c r="N1466" s="87"/>
    </row>
    <row r="1467" spans="11:14" x14ac:dyDescent="0.35">
      <c r="K1467" s="87"/>
      <c r="L1467" s="87"/>
      <c r="M1467" s="87"/>
      <c r="N1467" s="87"/>
    </row>
    <row r="1468" spans="11:14" x14ac:dyDescent="0.35">
      <c r="K1468" s="87"/>
      <c r="L1468" s="87"/>
      <c r="M1468" s="87"/>
      <c r="N1468" s="87"/>
    </row>
    <row r="1469" spans="11:14" x14ac:dyDescent="0.35">
      <c r="K1469" s="87"/>
      <c r="L1469" s="87"/>
      <c r="M1469" s="87"/>
      <c r="N1469" s="87"/>
    </row>
    <row r="1470" spans="11:14" x14ac:dyDescent="0.35">
      <c r="K1470" s="87"/>
      <c r="L1470" s="87"/>
      <c r="M1470" s="87"/>
      <c r="N1470" s="87"/>
    </row>
    <row r="1471" spans="11:14" x14ac:dyDescent="0.35">
      <c r="K1471" s="87"/>
      <c r="L1471" s="87"/>
      <c r="M1471" s="87"/>
      <c r="N1471" s="87"/>
    </row>
    <row r="1472" spans="11:14" x14ac:dyDescent="0.35">
      <c r="K1472" s="87"/>
      <c r="L1472" s="87"/>
      <c r="M1472" s="87"/>
      <c r="N1472" s="87"/>
    </row>
    <row r="1473" spans="11:14" x14ac:dyDescent="0.35">
      <c r="K1473" s="87"/>
      <c r="L1473" s="87"/>
      <c r="M1473" s="87"/>
      <c r="N1473" s="87"/>
    </row>
    <row r="1474" spans="11:14" x14ac:dyDescent="0.35">
      <c r="K1474" s="87"/>
      <c r="L1474" s="87"/>
      <c r="M1474" s="87"/>
      <c r="N1474" s="87"/>
    </row>
    <row r="1475" spans="11:14" x14ac:dyDescent="0.35">
      <c r="K1475" s="87"/>
      <c r="L1475" s="87"/>
      <c r="M1475" s="87"/>
      <c r="N1475" s="87"/>
    </row>
    <row r="1476" spans="11:14" x14ac:dyDescent="0.35">
      <c r="K1476" s="87"/>
      <c r="L1476" s="87"/>
      <c r="M1476" s="87"/>
      <c r="N1476" s="87"/>
    </row>
    <row r="1477" spans="11:14" x14ac:dyDescent="0.35">
      <c r="K1477" s="87"/>
      <c r="L1477" s="87"/>
      <c r="M1477" s="87"/>
      <c r="N1477" s="87"/>
    </row>
    <row r="1478" spans="11:14" x14ac:dyDescent="0.35">
      <c r="K1478" s="87"/>
      <c r="L1478" s="87"/>
      <c r="M1478" s="87"/>
      <c r="N1478" s="87"/>
    </row>
    <row r="1479" spans="11:14" x14ac:dyDescent="0.35">
      <c r="K1479" s="87"/>
      <c r="L1479" s="87"/>
      <c r="M1479" s="87"/>
      <c r="N1479" s="87"/>
    </row>
    <row r="1480" spans="11:14" x14ac:dyDescent="0.35">
      <c r="K1480" s="87"/>
      <c r="L1480" s="87"/>
      <c r="M1480" s="87"/>
      <c r="N1480" s="87"/>
    </row>
    <row r="1481" spans="11:14" x14ac:dyDescent="0.35">
      <c r="K1481" s="87"/>
      <c r="L1481" s="87"/>
      <c r="M1481" s="87"/>
      <c r="N1481" s="87"/>
    </row>
    <row r="1482" spans="11:14" x14ac:dyDescent="0.35">
      <c r="K1482" s="87"/>
      <c r="L1482" s="87"/>
      <c r="M1482" s="87"/>
      <c r="N1482" s="87"/>
    </row>
    <row r="1483" spans="11:14" x14ac:dyDescent="0.35">
      <c r="K1483" s="87"/>
      <c r="L1483" s="87"/>
      <c r="M1483" s="87"/>
      <c r="N1483" s="87"/>
    </row>
    <row r="1484" spans="11:14" x14ac:dyDescent="0.35">
      <c r="K1484" s="87"/>
      <c r="L1484" s="87"/>
      <c r="M1484" s="87"/>
      <c r="N1484" s="87"/>
    </row>
    <row r="1485" spans="11:14" x14ac:dyDescent="0.35">
      <c r="K1485" s="87"/>
      <c r="L1485" s="87"/>
      <c r="M1485" s="87"/>
      <c r="N1485" s="87"/>
    </row>
    <row r="1486" spans="11:14" x14ac:dyDescent="0.35">
      <c r="K1486" s="87"/>
      <c r="L1486" s="87"/>
      <c r="M1486" s="87"/>
      <c r="N1486" s="87"/>
    </row>
    <row r="1487" spans="11:14" x14ac:dyDescent="0.35">
      <c r="K1487" s="87"/>
      <c r="L1487" s="87"/>
      <c r="M1487" s="87"/>
      <c r="N1487" s="87"/>
    </row>
    <row r="1488" spans="11:14" x14ac:dyDescent="0.35">
      <c r="K1488" s="87"/>
      <c r="L1488" s="87"/>
      <c r="M1488" s="87"/>
      <c r="N1488" s="87"/>
    </row>
    <row r="1489" spans="11:14" x14ac:dyDescent="0.35">
      <c r="K1489" s="87"/>
      <c r="L1489" s="87"/>
      <c r="M1489" s="87"/>
      <c r="N1489" s="87"/>
    </row>
    <row r="1490" spans="11:14" x14ac:dyDescent="0.35">
      <c r="K1490" s="87"/>
      <c r="L1490" s="87"/>
      <c r="M1490" s="87"/>
      <c r="N1490" s="87"/>
    </row>
    <row r="1491" spans="11:14" x14ac:dyDescent="0.35">
      <c r="K1491" s="87"/>
      <c r="L1491" s="87"/>
      <c r="M1491" s="87"/>
      <c r="N1491" s="87"/>
    </row>
    <row r="1492" spans="11:14" x14ac:dyDescent="0.35">
      <c r="K1492" s="87"/>
      <c r="L1492" s="87"/>
      <c r="M1492" s="87"/>
      <c r="N1492" s="87"/>
    </row>
    <row r="1493" spans="11:14" x14ac:dyDescent="0.35">
      <c r="K1493" s="87"/>
      <c r="L1493" s="87"/>
      <c r="M1493" s="87"/>
      <c r="N1493" s="87"/>
    </row>
    <row r="1494" spans="11:14" x14ac:dyDescent="0.35">
      <c r="K1494" s="87"/>
      <c r="L1494" s="87"/>
      <c r="M1494" s="87"/>
      <c r="N1494" s="87"/>
    </row>
    <row r="1495" spans="11:14" x14ac:dyDescent="0.35">
      <c r="K1495" s="87"/>
      <c r="L1495" s="87"/>
      <c r="M1495" s="87"/>
      <c r="N1495" s="87"/>
    </row>
    <row r="1496" spans="11:14" x14ac:dyDescent="0.35">
      <c r="K1496" s="87"/>
      <c r="L1496" s="87"/>
      <c r="M1496" s="87"/>
      <c r="N1496" s="87"/>
    </row>
    <row r="1497" spans="11:14" x14ac:dyDescent="0.35">
      <c r="K1497" s="87"/>
      <c r="L1497" s="87"/>
      <c r="M1497" s="87"/>
      <c r="N1497" s="87"/>
    </row>
    <row r="1498" spans="11:14" x14ac:dyDescent="0.35">
      <c r="K1498" s="87"/>
      <c r="L1498" s="87"/>
      <c r="M1498" s="87"/>
      <c r="N1498" s="87"/>
    </row>
    <row r="1499" spans="11:14" x14ac:dyDescent="0.35">
      <c r="K1499" s="87"/>
      <c r="L1499" s="87"/>
      <c r="M1499" s="87"/>
      <c r="N1499" s="87"/>
    </row>
    <row r="1500" spans="11:14" x14ac:dyDescent="0.35">
      <c r="K1500" s="87"/>
      <c r="L1500" s="87"/>
      <c r="M1500" s="87"/>
      <c r="N1500" s="87"/>
    </row>
    <row r="1501" spans="11:14" x14ac:dyDescent="0.35">
      <c r="K1501" s="87"/>
      <c r="L1501" s="87"/>
      <c r="M1501" s="87"/>
      <c r="N1501" s="87"/>
    </row>
    <row r="1502" spans="11:14" x14ac:dyDescent="0.35">
      <c r="K1502" s="87"/>
      <c r="L1502" s="87"/>
      <c r="M1502" s="87"/>
      <c r="N1502" s="87"/>
    </row>
    <row r="1503" spans="11:14" x14ac:dyDescent="0.35">
      <c r="K1503" s="87"/>
      <c r="L1503" s="87"/>
      <c r="M1503" s="87"/>
      <c r="N1503" s="87"/>
    </row>
    <row r="1504" spans="11:14" x14ac:dyDescent="0.35">
      <c r="K1504" s="87"/>
      <c r="L1504" s="87"/>
      <c r="M1504" s="87"/>
      <c r="N1504" s="87"/>
    </row>
    <row r="1505" spans="11:14" x14ac:dyDescent="0.35">
      <c r="K1505" s="87"/>
      <c r="L1505" s="87"/>
      <c r="M1505" s="87"/>
      <c r="N1505" s="87"/>
    </row>
    <row r="1506" spans="11:14" x14ac:dyDescent="0.35">
      <c r="K1506" s="87"/>
      <c r="L1506" s="87"/>
      <c r="M1506" s="87"/>
      <c r="N1506" s="87"/>
    </row>
    <row r="1507" spans="11:14" x14ac:dyDescent="0.35">
      <c r="K1507" s="87"/>
      <c r="L1507" s="87"/>
      <c r="M1507" s="87"/>
      <c r="N1507" s="87"/>
    </row>
    <row r="1508" spans="11:14" x14ac:dyDescent="0.35">
      <c r="K1508" s="87"/>
      <c r="L1508" s="87"/>
      <c r="M1508" s="87"/>
      <c r="N1508" s="87"/>
    </row>
    <row r="1509" spans="11:14" x14ac:dyDescent="0.35">
      <c r="K1509" s="87"/>
      <c r="L1509" s="87"/>
      <c r="M1509" s="87"/>
      <c r="N1509" s="87"/>
    </row>
    <row r="1510" spans="11:14" x14ac:dyDescent="0.35">
      <c r="K1510" s="87"/>
      <c r="L1510" s="87"/>
      <c r="M1510" s="87"/>
      <c r="N1510" s="87"/>
    </row>
    <row r="1511" spans="11:14" x14ac:dyDescent="0.35">
      <c r="K1511" s="87"/>
      <c r="L1511" s="87"/>
      <c r="M1511" s="87"/>
      <c r="N1511" s="87"/>
    </row>
    <row r="1512" spans="11:14" x14ac:dyDescent="0.35">
      <c r="K1512" s="87"/>
      <c r="L1512" s="87"/>
      <c r="M1512" s="87"/>
      <c r="N1512" s="87"/>
    </row>
    <row r="1513" spans="11:14" x14ac:dyDescent="0.35">
      <c r="K1513" s="87"/>
      <c r="L1513" s="87"/>
      <c r="M1513" s="87"/>
      <c r="N1513" s="87"/>
    </row>
    <row r="1514" spans="11:14" x14ac:dyDescent="0.35">
      <c r="K1514" s="87"/>
      <c r="L1514" s="87"/>
      <c r="M1514" s="87"/>
      <c r="N1514" s="87"/>
    </row>
    <row r="1515" spans="11:14" x14ac:dyDescent="0.35">
      <c r="K1515" s="87"/>
      <c r="L1515" s="87"/>
      <c r="M1515" s="87"/>
      <c r="N1515" s="87"/>
    </row>
    <row r="1516" spans="11:14" x14ac:dyDescent="0.35">
      <c r="K1516" s="87"/>
      <c r="L1516" s="87"/>
      <c r="M1516" s="87"/>
      <c r="N1516" s="87"/>
    </row>
    <row r="1517" spans="11:14" x14ac:dyDescent="0.35">
      <c r="K1517" s="87"/>
      <c r="L1517" s="87"/>
      <c r="M1517" s="87"/>
      <c r="N1517" s="87"/>
    </row>
    <row r="1518" spans="11:14" x14ac:dyDescent="0.35">
      <c r="K1518" s="87"/>
      <c r="L1518" s="87"/>
      <c r="M1518" s="87"/>
      <c r="N1518" s="87"/>
    </row>
    <row r="1519" spans="11:14" x14ac:dyDescent="0.35">
      <c r="K1519" s="87"/>
      <c r="L1519" s="87"/>
      <c r="M1519" s="87"/>
      <c r="N1519" s="87"/>
    </row>
    <row r="1520" spans="11:14" x14ac:dyDescent="0.35">
      <c r="K1520" s="87"/>
      <c r="L1520" s="87"/>
      <c r="M1520" s="87"/>
      <c r="N1520" s="87"/>
    </row>
    <row r="1521" spans="11:14" x14ac:dyDescent="0.35">
      <c r="K1521" s="87"/>
      <c r="L1521" s="87"/>
      <c r="M1521" s="87"/>
      <c r="N1521" s="87"/>
    </row>
    <row r="1522" spans="11:14" x14ac:dyDescent="0.35">
      <c r="K1522" s="87"/>
      <c r="L1522" s="87"/>
      <c r="M1522" s="87"/>
      <c r="N1522" s="87"/>
    </row>
    <row r="1523" spans="11:14" x14ac:dyDescent="0.35">
      <c r="K1523" s="87"/>
      <c r="L1523" s="87"/>
      <c r="M1523" s="87"/>
      <c r="N1523" s="87"/>
    </row>
    <row r="1524" spans="11:14" x14ac:dyDescent="0.35">
      <c r="K1524" s="87"/>
      <c r="L1524" s="87"/>
      <c r="M1524" s="87"/>
      <c r="N1524" s="87"/>
    </row>
    <row r="1525" spans="11:14" x14ac:dyDescent="0.35">
      <c r="K1525" s="87"/>
      <c r="L1525" s="87"/>
      <c r="M1525" s="87"/>
      <c r="N1525" s="87"/>
    </row>
    <row r="1526" spans="11:14" x14ac:dyDescent="0.35">
      <c r="K1526" s="87"/>
      <c r="L1526" s="87"/>
      <c r="M1526" s="87"/>
      <c r="N1526" s="87"/>
    </row>
    <row r="1527" spans="11:14" x14ac:dyDescent="0.35">
      <c r="K1527" s="87"/>
      <c r="L1527" s="87"/>
      <c r="M1527" s="87"/>
      <c r="N1527" s="87"/>
    </row>
    <row r="1528" spans="11:14" x14ac:dyDescent="0.35">
      <c r="K1528" s="87"/>
      <c r="L1528" s="87"/>
      <c r="M1528" s="87"/>
      <c r="N1528" s="87"/>
    </row>
    <row r="1529" spans="11:14" x14ac:dyDescent="0.35">
      <c r="K1529" s="87"/>
      <c r="L1529" s="87"/>
      <c r="M1529" s="87"/>
      <c r="N1529" s="87"/>
    </row>
    <row r="1530" spans="11:14" x14ac:dyDescent="0.35">
      <c r="K1530" s="87"/>
      <c r="L1530" s="87"/>
      <c r="M1530" s="87"/>
      <c r="N1530" s="87"/>
    </row>
    <row r="1531" spans="11:14" x14ac:dyDescent="0.35">
      <c r="K1531" s="87"/>
      <c r="L1531" s="87"/>
      <c r="M1531" s="87"/>
      <c r="N1531" s="87"/>
    </row>
    <row r="1532" spans="11:14" x14ac:dyDescent="0.35">
      <c r="K1532" s="87"/>
      <c r="L1532" s="87"/>
      <c r="M1532" s="87"/>
      <c r="N1532" s="87"/>
    </row>
    <row r="1533" spans="11:14" x14ac:dyDescent="0.35">
      <c r="K1533" s="87"/>
      <c r="L1533" s="87"/>
      <c r="M1533" s="87"/>
      <c r="N1533" s="87"/>
    </row>
    <row r="1534" spans="11:14" x14ac:dyDescent="0.35">
      <c r="K1534" s="87"/>
      <c r="L1534" s="87"/>
      <c r="M1534" s="87"/>
      <c r="N1534" s="87"/>
    </row>
    <row r="1535" spans="11:14" x14ac:dyDescent="0.35">
      <c r="K1535" s="87"/>
      <c r="L1535" s="87"/>
      <c r="M1535" s="87"/>
      <c r="N1535" s="87"/>
    </row>
    <row r="1536" spans="11:14" x14ac:dyDescent="0.35">
      <c r="K1536" s="87"/>
      <c r="L1536" s="87"/>
      <c r="M1536" s="87"/>
      <c r="N1536" s="87"/>
    </row>
    <row r="1537" spans="11:14" x14ac:dyDescent="0.35">
      <c r="K1537" s="87"/>
      <c r="L1537" s="87"/>
      <c r="M1537" s="87"/>
      <c r="N1537" s="87"/>
    </row>
    <row r="1538" spans="11:14" x14ac:dyDescent="0.35">
      <c r="K1538" s="87"/>
      <c r="L1538" s="87"/>
      <c r="M1538" s="87"/>
      <c r="N1538" s="87"/>
    </row>
    <row r="1539" spans="11:14" x14ac:dyDescent="0.35">
      <c r="K1539" s="87"/>
      <c r="L1539" s="87"/>
      <c r="M1539" s="87"/>
      <c r="N1539" s="87"/>
    </row>
    <row r="1540" spans="11:14" x14ac:dyDescent="0.35">
      <c r="K1540" s="87"/>
      <c r="L1540" s="87"/>
      <c r="M1540" s="87"/>
      <c r="N1540" s="87"/>
    </row>
    <row r="1541" spans="11:14" x14ac:dyDescent="0.35">
      <c r="K1541" s="87"/>
      <c r="L1541" s="87"/>
      <c r="M1541" s="87"/>
      <c r="N1541" s="87"/>
    </row>
    <row r="1542" spans="11:14" x14ac:dyDescent="0.35">
      <c r="K1542" s="87"/>
      <c r="L1542" s="87"/>
      <c r="M1542" s="87"/>
      <c r="N1542" s="87"/>
    </row>
    <row r="1543" spans="11:14" x14ac:dyDescent="0.35">
      <c r="K1543" s="87"/>
      <c r="L1543" s="87"/>
      <c r="M1543" s="87"/>
      <c r="N1543" s="87"/>
    </row>
    <row r="1544" spans="11:14" x14ac:dyDescent="0.35">
      <c r="K1544" s="87"/>
      <c r="L1544" s="87"/>
      <c r="M1544" s="87"/>
      <c r="N1544" s="87"/>
    </row>
    <row r="1545" spans="11:14" x14ac:dyDescent="0.35">
      <c r="K1545" s="87"/>
      <c r="L1545" s="87"/>
      <c r="M1545" s="87"/>
      <c r="N1545" s="87"/>
    </row>
    <row r="1546" spans="11:14" x14ac:dyDescent="0.35">
      <c r="K1546" s="87"/>
      <c r="L1546" s="87"/>
      <c r="M1546" s="87"/>
      <c r="N1546" s="87"/>
    </row>
    <row r="1547" spans="11:14" x14ac:dyDescent="0.35">
      <c r="K1547" s="87"/>
      <c r="L1547" s="87"/>
      <c r="M1547" s="87"/>
      <c r="N1547" s="87"/>
    </row>
    <row r="1548" spans="11:14" x14ac:dyDescent="0.35">
      <c r="K1548" s="87"/>
      <c r="L1548" s="87"/>
      <c r="M1548" s="87"/>
      <c r="N1548" s="87"/>
    </row>
    <row r="1549" spans="11:14" x14ac:dyDescent="0.35">
      <c r="K1549" s="87"/>
      <c r="L1549" s="87"/>
      <c r="M1549" s="87"/>
      <c r="N1549" s="87"/>
    </row>
    <row r="1550" spans="11:14" x14ac:dyDescent="0.35">
      <c r="K1550" s="87"/>
      <c r="L1550" s="87"/>
      <c r="M1550" s="87"/>
      <c r="N1550" s="87"/>
    </row>
    <row r="1551" spans="11:14" x14ac:dyDescent="0.35">
      <c r="K1551" s="87"/>
      <c r="L1551" s="87"/>
      <c r="M1551" s="87"/>
      <c r="N1551" s="87"/>
    </row>
    <row r="1552" spans="11:14" x14ac:dyDescent="0.35">
      <c r="K1552" s="87"/>
      <c r="L1552" s="87"/>
      <c r="M1552" s="87"/>
      <c r="N1552" s="87"/>
    </row>
    <row r="1553" spans="11:14" x14ac:dyDescent="0.35">
      <c r="K1553" s="87"/>
      <c r="L1553" s="87"/>
      <c r="M1553" s="87"/>
      <c r="N1553" s="87"/>
    </row>
    <row r="1554" spans="11:14" x14ac:dyDescent="0.35">
      <c r="K1554" s="87"/>
      <c r="L1554" s="87"/>
      <c r="M1554" s="87"/>
      <c r="N1554" s="87"/>
    </row>
    <row r="1555" spans="11:14" x14ac:dyDescent="0.35">
      <c r="K1555" s="87"/>
      <c r="L1555" s="87"/>
      <c r="M1555" s="87"/>
      <c r="N1555" s="87"/>
    </row>
    <row r="1556" spans="11:14" x14ac:dyDescent="0.35">
      <c r="K1556" s="87"/>
      <c r="L1556" s="87"/>
      <c r="M1556" s="87"/>
      <c r="N1556" s="87"/>
    </row>
    <row r="1557" spans="11:14" x14ac:dyDescent="0.35">
      <c r="K1557" s="87"/>
      <c r="L1557" s="87"/>
      <c r="M1557" s="87"/>
      <c r="N1557" s="87"/>
    </row>
    <row r="1558" spans="11:14" x14ac:dyDescent="0.35">
      <c r="K1558" s="87"/>
      <c r="L1558" s="87"/>
      <c r="M1558" s="87"/>
      <c r="N1558" s="87"/>
    </row>
    <row r="1559" spans="11:14" x14ac:dyDescent="0.35">
      <c r="K1559" s="87"/>
      <c r="L1559" s="87"/>
      <c r="M1559" s="87"/>
      <c r="N1559" s="87"/>
    </row>
    <row r="1560" spans="11:14" x14ac:dyDescent="0.35">
      <c r="K1560" s="87"/>
      <c r="L1560" s="87"/>
      <c r="M1560" s="87"/>
      <c r="N1560" s="87"/>
    </row>
    <row r="1561" spans="11:14" x14ac:dyDescent="0.35">
      <c r="K1561" s="87"/>
      <c r="L1561" s="87"/>
      <c r="M1561" s="87"/>
      <c r="N1561" s="87"/>
    </row>
    <row r="1562" spans="11:14" x14ac:dyDescent="0.35">
      <c r="K1562" s="87"/>
      <c r="L1562" s="87"/>
      <c r="M1562" s="87"/>
      <c r="N1562" s="87"/>
    </row>
    <row r="1563" spans="11:14" x14ac:dyDescent="0.35">
      <c r="K1563" s="87"/>
      <c r="L1563" s="87"/>
      <c r="M1563" s="87"/>
      <c r="N1563" s="87"/>
    </row>
    <row r="1564" spans="11:14" x14ac:dyDescent="0.35">
      <c r="K1564" s="87"/>
      <c r="L1564" s="87"/>
      <c r="M1564" s="87"/>
      <c r="N1564" s="87"/>
    </row>
    <row r="1565" spans="11:14" x14ac:dyDescent="0.35">
      <c r="K1565" s="87"/>
      <c r="L1565" s="87"/>
      <c r="M1565" s="87"/>
      <c r="N1565" s="87"/>
    </row>
    <row r="1566" spans="11:14" x14ac:dyDescent="0.35">
      <c r="K1566" s="87"/>
      <c r="L1566" s="87"/>
      <c r="M1566" s="87"/>
      <c r="N1566" s="87"/>
    </row>
    <row r="1567" spans="11:14" x14ac:dyDescent="0.35">
      <c r="K1567" s="87"/>
      <c r="L1567" s="87"/>
      <c r="M1567" s="87"/>
      <c r="N1567" s="87"/>
    </row>
    <row r="1568" spans="11:14" x14ac:dyDescent="0.35">
      <c r="K1568" s="87"/>
      <c r="L1568" s="87"/>
      <c r="M1568" s="87"/>
      <c r="N1568" s="87"/>
    </row>
    <row r="1569" spans="11:14" x14ac:dyDescent="0.35">
      <c r="K1569" s="87"/>
      <c r="L1569" s="87"/>
      <c r="M1569" s="87"/>
      <c r="N1569" s="87"/>
    </row>
    <row r="1570" spans="11:14" x14ac:dyDescent="0.35">
      <c r="K1570" s="87"/>
      <c r="L1570" s="87"/>
      <c r="M1570" s="87"/>
      <c r="N1570" s="87"/>
    </row>
    <row r="1571" spans="11:14" x14ac:dyDescent="0.35">
      <c r="K1571" s="87"/>
      <c r="L1571" s="87"/>
      <c r="M1571" s="87"/>
      <c r="N1571" s="87"/>
    </row>
    <row r="1572" spans="11:14" x14ac:dyDescent="0.35">
      <c r="K1572" s="87"/>
      <c r="L1572" s="87"/>
      <c r="M1572" s="87"/>
      <c r="N1572" s="87"/>
    </row>
    <row r="1573" spans="11:14" x14ac:dyDescent="0.35">
      <c r="K1573" s="87"/>
      <c r="L1573" s="87"/>
      <c r="M1573" s="87"/>
      <c r="N1573" s="87"/>
    </row>
    <row r="1574" spans="11:14" x14ac:dyDescent="0.35">
      <c r="K1574" s="87"/>
      <c r="L1574" s="87"/>
      <c r="M1574" s="87"/>
      <c r="N1574" s="87"/>
    </row>
    <row r="1575" spans="11:14" x14ac:dyDescent="0.35">
      <c r="K1575" s="87"/>
      <c r="L1575" s="87"/>
      <c r="M1575" s="87"/>
      <c r="N1575" s="87"/>
    </row>
    <row r="1576" spans="11:14" x14ac:dyDescent="0.35">
      <c r="K1576" s="87"/>
      <c r="L1576" s="87"/>
      <c r="M1576" s="87"/>
      <c r="N1576" s="87"/>
    </row>
    <row r="1577" spans="11:14" x14ac:dyDescent="0.35">
      <c r="K1577" s="87"/>
      <c r="L1577" s="87"/>
      <c r="M1577" s="87"/>
      <c r="N1577" s="87"/>
    </row>
    <row r="1578" spans="11:14" x14ac:dyDescent="0.35">
      <c r="K1578" s="87"/>
      <c r="L1578" s="87"/>
      <c r="M1578" s="87"/>
      <c r="N1578" s="87"/>
    </row>
    <row r="1579" spans="11:14" x14ac:dyDescent="0.35">
      <c r="K1579" s="87"/>
      <c r="L1579" s="87"/>
      <c r="M1579" s="87"/>
      <c r="N1579" s="87"/>
    </row>
    <row r="1580" spans="11:14" x14ac:dyDescent="0.35">
      <c r="K1580" s="87"/>
      <c r="L1580" s="87"/>
      <c r="M1580" s="87"/>
      <c r="N1580" s="87"/>
    </row>
    <row r="1581" spans="11:14" x14ac:dyDescent="0.35">
      <c r="K1581" s="87"/>
      <c r="L1581" s="87"/>
      <c r="M1581" s="87"/>
      <c r="N1581" s="87"/>
    </row>
    <row r="1582" spans="11:14" x14ac:dyDescent="0.35">
      <c r="K1582" s="87"/>
      <c r="L1582" s="87"/>
      <c r="M1582" s="87"/>
      <c r="N1582" s="87"/>
    </row>
    <row r="1583" spans="11:14" x14ac:dyDescent="0.35">
      <c r="K1583" s="87"/>
      <c r="L1583" s="87"/>
      <c r="M1583" s="87"/>
      <c r="N1583" s="87"/>
    </row>
    <row r="1584" spans="11:14" x14ac:dyDescent="0.35">
      <c r="K1584" s="87"/>
      <c r="L1584" s="87"/>
      <c r="M1584" s="87"/>
      <c r="N1584" s="87"/>
    </row>
    <row r="1585" spans="11:14" x14ac:dyDescent="0.35">
      <c r="K1585" s="87"/>
      <c r="L1585" s="87"/>
      <c r="M1585" s="87"/>
      <c r="N1585" s="87"/>
    </row>
    <row r="1586" spans="11:14" x14ac:dyDescent="0.35">
      <c r="K1586" s="87"/>
      <c r="L1586" s="87"/>
      <c r="M1586" s="87"/>
      <c r="N1586" s="87"/>
    </row>
    <row r="1587" spans="11:14" x14ac:dyDescent="0.35">
      <c r="K1587" s="87"/>
      <c r="L1587" s="87"/>
      <c r="M1587" s="87"/>
      <c r="N1587" s="87"/>
    </row>
    <row r="1588" spans="11:14" x14ac:dyDescent="0.35">
      <c r="K1588" s="87"/>
      <c r="L1588" s="87"/>
      <c r="M1588" s="87"/>
      <c r="N1588" s="87"/>
    </row>
    <row r="1589" spans="11:14" x14ac:dyDescent="0.35">
      <c r="K1589" s="87"/>
      <c r="L1589" s="87"/>
      <c r="M1589" s="87"/>
      <c r="N1589" s="87"/>
    </row>
    <row r="1590" spans="11:14" x14ac:dyDescent="0.35">
      <c r="K1590" s="87"/>
      <c r="L1590" s="87"/>
      <c r="M1590" s="87"/>
      <c r="N1590" s="87"/>
    </row>
    <row r="1591" spans="11:14" x14ac:dyDescent="0.35">
      <c r="K1591" s="87"/>
      <c r="L1591" s="87"/>
      <c r="M1591" s="87"/>
      <c r="N1591" s="87"/>
    </row>
    <row r="1592" spans="11:14" x14ac:dyDescent="0.35">
      <c r="K1592" s="87"/>
      <c r="L1592" s="87"/>
      <c r="M1592" s="87"/>
      <c r="N1592" s="87"/>
    </row>
    <row r="1593" spans="11:14" x14ac:dyDescent="0.35">
      <c r="K1593" s="87"/>
      <c r="L1593" s="87"/>
      <c r="M1593" s="87"/>
      <c r="N1593" s="87"/>
    </row>
    <row r="1594" spans="11:14" x14ac:dyDescent="0.35">
      <c r="K1594" s="87"/>
      <c r="L1594" s="87"/>
      <c r="M1594" s="87"/>
      <c r="N1594" s="87"/>
    </row>
    <row r="1595" spans="11:14" x14ac:dyDescent="0.35">
      <c r="K1595" s="87"/>
      <c r="L1595" s="87"/>
      <c r="M1595" s="87"/>
      <c r="N1595" s="87"/>
    </row>
    <row r="1596" spans="11:14" x14ac:dyDescent="0.35">
      <c r="K1596" s="87"/>
      <c r="L1596" s="87"/>
      <c r="M1596" s="87"/>
      <c r="N1596" s="87"/>
    </row>
    <row r="1597" spans="11:14" x14ac:dyDescent="0.35">
      <c r="K1597" s="87"/>
      <c r="L1597" s="87"/>
      <c r="M1597" s="87"/>
      <c r="N1597" s="87"/>
    </row>
    <row r="1598" spans="11:14" x14ac:dyDescent="0.35">
      <c r="K1598" s="87"/>
      <c r="L1598" s="87"/>
      <c r="M1598" s="87"/>
      <c r="N1598" s="87"/>
    </row>
    <row r="1599" spans="11:14" x14ac:dyDescent="0.35">
      <c r="K1599" s="87"/>
      <c r="L1599" s="87"/>
      <c r="M1599" s="87"/>
      <c r="N1599" s="87"/>
    </row>
    <row r="1600" spans="11:14" x14ac:dyDescent="0.35">
      <c r="K1600" s="87"/>
      <c r="L1600" s="87"/>
      <c r="M1600" s="87"/>
      <c r="N1600" s="87"/>
    </row>
    <row r="1601" spans="11:14" x14ac:dyDescent="0.35">
      <c r="K1601" s="87"/>
      <c r="L1601" s="87"/>
      <c r="M1601" s="87"/>
      <c r="N1601" s="87"/>
    </row>
    <row r="1602" spans="11:14" x14ac:dyDescent="0.35">
      <c r="K1602" s="87"/>
      <c r="L1602" s="87"/>
      <c r="M1602" s="87"/>
      <c r="N1602" s="87"/>
    </row>
    <row r="1603" spans="11:14" x14ac:dyDescent="0.35">
      <c r="K1603" s="87"/>
      <c r="L1603" s="87"/>
      <c r="M1603" s="87"/>
      <c r="N1603" s="87"/>
    </row>
    <row r="1604" spans="11:14" x14ac:dyDescent="0.35">
      <c r="K1604" s="87"/>
      <c r="L1604" s="87"/>
      <c r="M1604" s="87"/>
      <c r="N1604" s="87"/>
    </row>
    <row r="1605" spans="11:14" x14ac:dyDescent="0.35">
      <c r="K1605" s="87"/>
      <c r="L1605" s="87"/>
      <c r="M1605" s="87"/>
      <c r="N1605" s="87"/>
    </row>
    <row r="1606" spans="11:14" x14ac:dyDescent="0.35">
      <c r="K1606" s="87"/>
      <c r="L1606" s="87"/>
      <c r="M1606" s="87"/>
      <c r="N1606" s="87"/>
    </row>
    <row r="1607" spans="11:14" x14ac:dyDescent="0.35">
      <c r="K1607" s="87"/>
      <c r="L1607" s="87"/>
      <c r="M1607" s="87"/>
      <c r="N1607" s="87"/>
    </row>
    <row r="1608" spans="11:14" x14ac:dyDescent="0.35">
      <c r="K1608" s="87"/>
      <c r="L1608" s="87"/>
      <c r="M1608" s="87"/>
      <c r="N1608" s="87"/>
    </row>
    <row r="1609" spans="11:14" x14ac:dyDescent="0.35">
      <c r="K1609" s="87"/>
      <c r="L1609" s="87"/>
      <c r="M1609" s="87"/>
      <c r="N1609" s="87"/>
    </row>
    <row r="1610" spans="11:14" x14ac:dyDescent="0.35">
      <c r="K1610" s="87"/>
      <c r="L1610" s="87"/>
      <c r="M1610" s="87"/>
      <c r="N1610" s="87"/>
    </row>
    <row r="1611" spans="11:14" x14ac:dyDescent="0.35">
      <c r="K1611" s="87"/>
      <c r="L1611" s="87"/>
      <c r="M1611" s="87"/>
      <c r="N1611" s="87"/>
    </row>
    <row r="1612" spans="11:14" x14ac:dyDescent="0.35">
      <c r="K1612" s="87"/>
      <c r="L1612" s="87"/>
      <c r="M1612" s="87"/>
      <c r="N1612" s="87"/>
    </row>
    <row r="1613" spans="11:14" x14ac:dyDescent="0.35">
      <c r="K1613" s="87"/>
      <c r="L1613" s="87"/>
      <c r="M1613" s="87"/>
      <c r="N1613" s="87"/>
    </row>
    <row r="1614" spans="11:14" x14ac:dyDescent="0.35">
      <c r="K1614" s="87"/>
      <c r="L1614" s="87"/>
      <c r="M1614" s="87"/>
      <c r="N1614" s="87"/>
    </row>
    <row r="1615" spans="11:14" x14ac:dyDescent="0.35">
      <c r="K1615" s="87"/>
      <c r="L1615" s="87"/>
      <c r="M1615" s="87"/>
      <c r="N1615" s="87"/>
    </row>
    <row r="1616" spans="11:14" x14ac:dyDescent="0.35">
      <c r="K1616" s="87"/>
      <c r="L1616" s="87"/>
      <c r="M1616" s="87"/>
      <c r="N1616" s="87"/>
    </row>
    <row r="1617" spans="11:14" x14ac:dyDescent="0.35">
      <c r="K1617" s="87"/>
      <c r="L1617" s="87"/>
      <c r="M1617" s="87"/>
      <c r="N1617" s="87"/>
    </row>
    <row r="1618" spans="11:14" x14ac:dyDescent="0.35">
      <c r="K1618" s="87"/>
      <c r="L1618" s="87"/>
      <c r="M1618" s="87"/>
      <c r="N1618" s="87"/>
    </row>
    <row r="1619" spans="11:14" x14ac:dyDescent="0.35">
      <c r="K1619" s="87"/>
      <c r="L1619" s="87"/>
      <c r="M1619" s="87"/>
      <c r="N1619" s="87"/>
    </row>
    <row r="1620" spans="11:14" x14ac:dyDescent="0.35">
      <c r="K1620" s="87"/>
      <c r="L1620" s="87"/>
      <c r="M1620" s="87"/>
      <c r="N1620" s="87"/>
    </row>
    <row r="1621" spans="11:14" x14ac:dyDescent="0.35">
      <c r="K1621" s="87"/>
      <c r="L1621" s="87"/>
      <c r="M1621" s="87"/>
      <c r="N1621" s="87"/>
    </row>
    <row r="1622" spans="11:14" x14ac:dyDescent="0.35">
      <c r="K1622" s="87"/>
      <c r="L1622" s="87"/>
      <c r="M1622" s="87"/>
      <c r="N1622" s="87"/>
    </row>
    <row r="1623" spans="11:14" x14ac:dyDescent="0.35">
      <c r="K1623" s="87"/>
      <c r="L1623" s="87"/>
      <c r="M1623" s="87"/>
      <c r="N1623" s="87"/>
    </row>
    <row r="1624" spans="11:14" x14ac:dyDescent="0.35">
      <c r="K1624" s="87"/>
      <c r="L1624" s="87"/>
      <c r="M1624" s="87"/>
      <c r="N1624" s="87"/>
    </row>
    <row r="1625" spans="11:14" x14ac:dyDescent="0.35">
      <c r="K1625" s="87"/>
      <c r="L1625" s="87"/>
      <c r="M1625" s="87"/>
      <c r="N1625" s="87"/>
    </row>
    <row r="1626" spans="11:14" x14ac:dyDescent="0.35">
      <c r="K1626" s="87"/>
      <c r="L1626" s="87"/>
      <c r="M1626" s="87"/>
      <c r="N1626" s="87"/>
    </row>
    <row r="1627" spans="11:14" x14ac:dyDescent="0.35">
      <c r="K1627" s="87"/>
      <c r="L1627" s="87"/>
      <c r="M1627" s="87"/>
      <c r="N1627" s="87"/>
    </row>
    <row r="1628" spans="11:14" x14ac:dyDescent="0.35">
      <c r="K1628" s="87"/>
      <c r="L1628" s="87"/>
      <c r="M1628" s="87"/>
      <c r="N1628" s="87"/>
    </row>
    <row r="1629" spans="11:14" x14ac:dyDescent="0.35">
      <c r="K1629" s="87"/>
      <c r="L1629" s="87"/>
      <c r="M1629" s="87"/>
      <c r="N1629" s="87"/>
    </row>
    <row r="1630" spans="11:14" x14ac:dyDescent="0.35">
      <c r="K1630" s="87"/>
      <c r="L1630" s="87"/>
      <c r="M1630" s="87"/>
      <c r="N1630" s="87"/>
    </row>
    <row r="1631" spans="11:14" x14ac:dyDescent="0.35">
      <c r="K1631" s="87"/>
      <c r="L1631" s="87"/>
      <c r="M1631" s="87"/>
      <c r="N1631" s="87"/>
    </row>
    <row r="1632" spans="11:14" x14ac:dyDescent="0.35">
      <c r="K1632" s="87"/>
      <c r="L1632" s="87"/>
      <c r="M1632" s="87"/>
      <c r="N1632" s="87"/>
    </row>
    <row r="1633" spans="11:14" x14ac:dyDescent="0.35">
      <c r="K1633" s="87"/>
      <c r="L1633" s="87"/>
      <c r="M1633" s="87"/>
      <c r="N1633" s="87"/>
    </row>
    <row r="1634" spans="11:14" x14ac:dyDescent="0.35">
      <c r="K1634" s="87"/>
      <c r="L1634" s="87"/>
      <c r="M1634" s="87"/>
      <c r="N1634" s="87"/>
    </row>
    <row r="1635" spans="11:14" x14ac:dyDescent="0.35">
      <c r="K1635" s="87"/>
      <c r="L1635" s="87"/>
      <c r="M1635" s="87"/>
      <c r="N1635" s="87"/>
    </row>
    <row r="1636" spans="11:14" x14ac:dyDescent="0.35">
      <c r="K1636" s="87"/>
      <c r="L1636" s="87"/>
      <c r="M1636" s="87"/>
      <c r="N1636" s="87"/>
    </row>
    <row r="1637" spans="11:14" x14ac:dyDescent="0.35">
      <c r="K1637" s="87"/>
      <c r="L1637" s="87"/>
      <c r="M1637" s="87"/>
      <c r="N1637" s="87"/>
    </row>
    <row r="1638" spans="11:14" x14ac:dyDescent="0.35">
      <c r="K1638" s="87"/>
      <c r="L1638" s="87"/>
      <c r="M1638" s="87"/>
      <c r="N1638" s="87"/>
    </row>
    <row r="1639" spans="11:14" x14ac:dyDescent="0.35">
      <c r="K1639" s="87"/>
      <c r="L1639" s="87"/>
      <c r="M1639" s="87"/>
      <c r="N1639" s="87"/>
    </row>
    <row r="1640" spans="11:14" x14ac:dyDescent="0.35">
      <c r="K1640" s="87"/>
      <c r="L1640" s="87"/>
      <c r="M1640" s="87"/>
      <c r="N1640" s="87"/>
    </row>
    <row r="1641" spans="11:14" x14ac:dyDescent="0.35">
      <c r="K1641" s="87"/>
      <c r="L1641" s="87"/>
      <c r="M1641" s="87"/>
      <c r="N1641" s="87"/>
    </row>
    <row r="1642" spans="11:14" x14ac:dyDescent="0.35">
      <c r="K1642" s="87"/>
      <c r="L1642" s="87"/>
      <c r="M1642" s="87"/>
      <c r="N1642" s="87"/>
    </row>
    <row r="1643" spans="11:14" x14ac:dyDescent="0.35">
      <c r="K1643" s="87"/>
      <c r="L1643" s="87"/>
      <c r="M1643" s="87"/>
      <c r="N1643" s="87"/>
    </row>
    <row r="1644" spans="11:14" x14ac:dyDescent="0.35">
      <c r="K1644" s="87"/>
      <c r="L1644" s="87"/>
      <c r="M1644" s="87"/>
      <c r="N1644" s="87"/>
    </row>
    <row r="1645" spans="11:14" x14ac:dyDescent="0.35">
      <c r="K1645" s="87"/>
      <c r="L1645" s="87"/>
      <c r="M1645" s="87"/>
      <c r="N1645" s="87"/>
    </row>
    <row r="1646" spans="11:14" x14ac:dyDescent="0.35">
      <c r="K1646" s="87"/>
      <c r="L1646" s="87"/>
      <c r="M1646" s="87"/>
      <c r="N1646" s="87"/>
    </row>
    <row r="1647" spans="11:14" x14ac:dyDescent="0.35">
      <c r="K1647" s="87"/>
      <c r="L1647" s="87"/>
      <c r="M1647" s="87"/>
      <c r="N1647" s="87"/>
    </row>
    <row r="1648" spans="11:14" x14ac:dyDescent="0.35">
      <c r="K1648" s="87"/>
      <c r="L1648" s="87"/>
      <c r="M1648" s="87"/>
      <c r="N1648" s="87"/>
    </row>
    <row r="1649" spans="11:14" x14ac:dyDescent="0.35">
      <c r="K1649" s="87"/>
      <c r="L1649" s="87"/>
      <c r="M1649" s="87"/>
      <c r="N1649" s="87"/>
    </row>
    <row r="1650" spans="11:14" x14ac:dyDescent="0.35">
      <c r="K1650" s="87"/>
      <c r="L1650" s="87"/>
      <c r="M1650" s="87"/>
      <c r="N1650" s="87"/>
    </row>
    <row r="1651" spans="11:14" x14ac:dyDescent="0.35">
      <c r="K1651" s="87"/>
      <c r="L1651" s="87"/>
      <c r="M1651" s="87"/>
      <c r="N1651" s="87"/>
    </row>
    <row r="1652" spans="11:14" x14ac:dyDescent="0.35">
      <c r="K1652" s="87"/>
      <c r="L1652" s="87"/>
      <c r="M1652" s="87"/>
      <c r="N1652" s="87"/>
    </row>
    <row r="1653" spans="11:14" x14ac:dyDescent="0.35">
      <c r="K1653" s="87"/>
      <c r="L1653" s="87"/>
      <c r="M1653" s="87"/>
      <c r="N1653" s="87"/>
    </row>
    <row r="1654" spans="11:14" x14ac:dyDescent="0.35">
      <c r="K1654" s="87"/>
      <c r="L1654" s="87"/>
      <c r="M1654" s="87"/>
      <c r="N1654" s="87"/>
    </row>
    <row r="1655" spans="11:14" x14ac:dyDescent="0.35">
      <c r="K1655" s="87"/>
      <c r="L1655" s="87"/>
      <c r="M1655" s="87"/>
      <c r="N1655" s="87"/>
    </row>
    <row r="1656" spans="11:14" x14ac:dyDescent="0.35">
      <c r="K1656" s="87"/>
      <c r="L1656" s="87"/>
      <c r="M1656" s="87"/>
      <c r="N1656" s="87"/>
    </row>
    <row r="1657" spans="11:14" x14ac:dyDescent="0.35">
      <c r="K1657" s="87"/>
      <c r="L1657" s="87"/>
      <c r="M1657" s="87"/>
      <c r="N1657" s="87"/>
    </row>
    <row r="1658" spans="11:14" x14ac:dyDescent="0.35">
      <c r="K1658" s="87"/>
      <c r="L1658" s="87"/>
      <c r="M1658" s="87"/>
      <c r="N1658" s="87"/>
    </row>
    <row r="1659" spans="11:14" x14ac:dyDescent="0.35">
      <c r="K1659" s="87"/>
      <c r="L1659" s="87"/>
      <c r="M1659" s="87"/>
      <c r="N1659" s="87"/>
    </row>
    <row r="1660" spans="11:14" x14ac:dyDescent="0.35">
      <c r="K1660" s="87"/>
      <c r="L1660" s="87"/>
      <c r="M1660" s="87"/>
      <c r="N1660" s="87"/>
    </row>
    <row r="1661" spans="11:14" x14ac:dyDescent="0.35">
      <c r="K1661" s="87"/>
      <c r="L1661" s="87"/>
      <c r="M1661" s="87"/>
      <c r="N1661" s="87"/>
    </row>
    <row r="1662" spans="11:14" x14ac:dyDescent="0.35">
      <c r="K1662" s="87"/>
      <c r="L1662" s="87"/>
      <c r="M1662" s="87"/>
      <c r="N1662" s="87"/>
    </row>
    <row r="1663" spans="11:14" x14ac:dyDescent="0.35">
      <c r="K1663" s="87"/>
      <c r="L1663" s="87"/>
      <c r="M1663" s="87"/>
      <c r="N1663" s="87"/>
    </row>
    <row r="1664" spans="11:14" x14ac:dyDescent="0.35">
      <c r="K1664" s="87"/>
      <c r="L1664" s="87"/>
      <c r="M1664" s="87"/>
      <c r="N1664" s="87"/>
    </row>
    <row r="1665" spans="11:14" x14ac:dyDescent="0.35">
      <c r="K1665" s="87"/>
      <c r="L1665" s="87"/>
      <c r="M1665" s="87"/>
      <c r="N1665" s="87"/>
    </row>
    <row r="1666" spans="11:14" x14ac:dyDescent="0.35">
      <c r="K1666" s="87"/>
      <c r="L1666" s="87"/>
      <c r="M1666" s="87"/>
      <c r="N1666" s="87"/>
    </row>
    <row r="1667" spans="11:14" x14ac:dyDescent="0.35">
      <c r="K1667" s="87"/>
      <c r="L1667" s="87"/>
      <c r="M1667" s="87"/>
      <c r="N1667" s="87"/>
    </row>
    <row r="1668" spans="11:14" x14ac:dyDescent="0.35">
      <c r="K1668" s="87"/>
      <c r="L1668" s="87"/>
      <c r="M1668" s="87"/>
      <c r="N1668" s="87"/>
    </row>
    <row r="1669" spans="11:14" x14ac:dyDescent="0.35">
      <c r="K1669" s="87"/>
      <c r="L1669" s="87"/>
      <c r="M1669" s="87"/>
      <c r="N1669" s="87"/>
    </row>
    <row r="1670" spans="11:14" x14ac:dyDescent="0.35">
      <c r="K1670" s="87"/>
      <c r="L1670" s="87"/>
      <c r="M1670" s="87"/>
      <c r="N1670" s="87"/>
    </row>
    <row r="1671" spans="11:14" x14ac:dyDescent="0.35">
      <c r="K1671" s="87"/>
      <c r="L1671" s="87"/>
      <c r="M1671" s="87"/>
      <c r="N1671" s="87"/>
    </row>
    <row r="1672" spans="11:14" x14ac:dyDescent="0.35">
      <c r="K1672" s="87"/>
      <c r="L1672" s="87"/>
      <c r="M1672" s="87"/>
      <c r="N1672" s="87"/>
    </row>
    <row r="1673" spans="11:14" x14ac:dyDescent="0.35">
      <c r="K1673" s="87"/>
      <c r="L1673" s="87"/>
      <c r="M1673" s="87"/>
      <c r="N1673" s="87"/>
    </row>
    <row r="1674" spans="11:14" x14ac:dyDescent="0.35">
      <c r="K1674" s="87"/>
      <c r="L1674" s="87"/>
      <c r="M1674" s="87"/>
      <c r="N1674" s="87"/>
    </row>
    <row r="1675" spans="11:14" x14ac:dyDescent="0.35">
      <c r="K1675" s="87"/>
      <c r="L1675" s="87"/>
      <c r="M1675" s="87"/>
      <c r="N1675" s="87"/>
    </row>
    <row r="1676" spans="11:14" x14ac:dyDescent="0.35">
      <c r="K1676" s="87"/>
      <c r="L1676" s="87"/>
      <c r="M1676" s="87"/>
      <c r="N1676" s="87"/>
    </row>
    <row r="1677" spans="11:14" x14ac:dyDescent="0.35">
      <c r="K1677" s="87"/>
      <c r="L1677" s="87"/>
      <c r="M1677" s="87"/>
      <c r="N1677" s="87"/>
    </row>
    <row r="1678" spans="11:14" x14ac:dyDescent="0.35">
      <c r="K1678" s="87"/>
      <c r="L1678" s="87"/>
      <c r="M1678" s="87"/>
      <c r="N1678" s="87"/>
    </row>
    <row r="1679" spans="11:14" x14ac:dyDescent="0.35">
      <c r="K1679" s="87"/>
      <c r="L1679" s="87"/>
      <c r="M1679" s="87"/>
      <c r="N1679" s="87"/>
    </row>
    <row r="1680" spans="11:14" x14ac:dyDescent="0.35">
      <c r="K1680" s="87"/>
      <c r="L1680" s="87"/>
      <c r="M1680" s="87"/>
      <c r="N1680" s="87"/>
    </row>
    <row r="1681" spans="11:14" x14ac:dyDescent="0.35">
      <c r="K1681" s="87"/>
      <c r="L1681" s="87"/>
      <c r="M1681" s="87"/>
      <c r="N1681" s="87"/>
    </row>
    <row r="1682" spans="11:14" x14ac:dyDescent="0.35">
      <c r="K1682" s="87"/>
      <c r="L1682" s="87"/>
      <c r="M1682" s="87"/>
      <c r="N1682" s="87"/>
    </row>
    <row r="1683" spans="11:14" x14ac:dyDescent="0.35">
      <c r="K1683" s="87"/>
      <c r="L1683" s="87"/>
      <c r="M1683" s="87"/>
      <c r="N1683" s="87"/>
    </row>
    <row r="1684" spans="11:14" x14ac:dyDescent="0.35">
      <c r="K1684" s="87"/>
      <c r="L1684" s="87"/>
      <c r="M1684" s="87"/>
      <c r="N1684" s="87"/>
    </row>
    <row r="1685" spans="11:14" x14ac:dyDescent="0.35">
      <c r="K1685" s="87"/>
      <c r="L1685" s="87"/>
      <c r="M1685" s="87"/>
      <c r="N1685" s="87"/>
    </row>
    <row r="1686" spans="11:14" x14ac:dyDescent="0.35">
      <c r="K1686" s="87"/>
      <c r="L1686" s="87"/>
      <c r="M1686" s="87"/>
      <c r="N1686" s="87"/>
    </row>
    <row r="1687" spans="11:14" x14ac:dyDescent="0.35">
      <c r="K1687" s="87"/>
      <c r="L1687" s="87"/>
      <c r="M1687" s="87"/>
      <c r="N1687" s="87"/>
    </row>
    <row r="1688" spans="11:14" x14ac:dyDescent="0.35">
      <c r="K1688" s="87"/>
      <c r="L1688" s="87"/>
      <c r="M1688" s="87"/>
      <c r="N1688" s="87"/>
    </row>
    <row r="1689" spans="11:14" x14ac:dyDescent="0.35">
      <c r="K1689" s="87"/>
      <c r="L1689" s="87"/>
      <c r="M1689" s="87"/>
      <c r="N1689" s="87"/>
    </row>
    <row r="1690" spans="11:14" x14ac:dyDescent="0.35">
      <c r="K1690" s="87"/>
      <c r="L1690" s="87"/>
      <c r="M1690" s="87"/>
      <c r="N1690" s="87"/>
    </row>
    <row r="1691" spans="11:14" x14ac:dyDescent="0.35">
      <c r="K1691" s="87"/>
      <c r="L1691" s="87"/>
      <c r="M1691" s="87"/>
      <c r="N1691" s="87"/>
    </row>
    <row r="1692" spans="11:14" x14ac:dyDescent="0.35">
      <c r="K1692" s="87"/>
      <c r="L1692" s="87"/>
      <c r="M1692" s="87"/>
      <c r="N1692" s="87"/>
    </row>
    <row r="1693" spans="11:14" x14ac:dyDescent="0.35">
      <c r="K1693" s="87"/>
      <c r="L1693" s="87"/>
      <c r="M1693" s="87"/>
      <c r="N1693" s="87"/>
    </row>
    <row r="1694" spans="11:14" x14ac:dyDescent="0.35">
      <c r="K1694" s="87"/>
      <c r="L1694" s="87"/>
      <c r="M1694" s="87"/>
      <c r="N1694" s="87"/>
    </row>
    <row r="1695" spans="11:14" x14ac:dyDescent="0.35">
      <c r="K1695" s="87"/>
      <c r="L1695" s="87"/>
      <c r="M1695" s="87"/>
      <c r="N1695" s="87"/>
    </row>
    <row r="1696" spans="11:14" x14ac:dyDescent="0.35">
      <c r="K1696" s="87"/>
      <c r="L1696" s="87"/>
      <c r="M1696" s="87"/>
      <c r="N1696" s="87"/>
    </row>
    <row r="1697" spans="11:14" x14ac:dyDescent="0.35">
      <c r="K1697" s="87"/>
      <c r="L1697" s="87"/>
      <c r="M1697" s="87"/>
      <c r="N1697" s="87"/>
    </row>
    <row r="1698" spans="11:14" x14ac:dyDescent="0.35">
      <c r="K1698" s="87"/>
      <c r="L1698" s="87"/>
      <c r="M1698" s="87"/>
      <c r="N1698" s="87"/>
    </row>
    <row r="1699" spans="11:14" x14ac:dyDescent="0.35">
      <c r="K1699" s="87"/>
      <c r="L1699" s="87"/>
      <c r="M1699" s="87"/>
      <c r="N1699" s="87"/>
    </row>
    <row r="1700" spans="11:14" x14ac:dyDescent="0.35">
      <c r="K1700" s="87"/>
      <c r="L1700" s="87"/>
      <c r="M1700" s="87"/>
      <c r="N1700" s="87"/>
    </row>
    <row r="1701" spans="11:14" x14ac:dyDescent="0.35">
      <c r="K1701" s="87"/>
      <c r="L1701" s="87"/>
      <c r="M1701" s="87"/>
      <c r="N1701" s="87"/>
    </row>
    <row r="1702" spans="11:14" x14ac:dyDescent="0.35">
      <c r="K1702" s="87"/>
      <c r="L1702" s="87"/>
      <c r="M1702" s="87"/>
      <c r="N1702" s="87"/>
    </row>
    <row r="1703" spans="11:14" x14ac:dyDescent="0.35">
      <c r="K1703" s="87"/>
      <c r="L1703" s="87"/>
      <c r="M1703" s="87"/>
      <c r="N1703" s="87"/>
    </row>
    <row r="1704" spans="11:14" x14ac:dyDescent="0.35">
      <c r="K1704" s="87"/>
      <c r="L1704" s="87"/>
      <c r="M1704" s="87"/>
      <c r="N1704" s="87"/>
    </row>
    <row r="1705" spans="11:14" x14ac:dyDescent="0.35">
      <c r="K1705" s="87"/>
      <c r="L1705" s="87"/>
      <c r="M1705" s="87"/>
      <c r="N1705" s="87"/>
    </row>
    <row r="1706" spans="11:14" x14ac:dyDescent="0.35">
      <c r="K1706" s="87"/>
      <c r="L1706" s="87"/>
      <c r="M1706" s="87"/>
      <c r="N1706" s="87"/>
    </row>
    <row r="1707" spans="11:14" x14ac:dyDescent="0.35">
      <c r="K1707" s="87"/>
      <c r="L1707" s="87"/>
      <c r="M1707" s="87"/>
      <c r="N1707" s="87"/>
    </row>
    <row r="1708" spans="11:14" x14ac:dyDescent="0.35">
      <c r="K1708" s="87"/>
      <c r="L1708" s="87"/>
      <c r="M1708" s="87"/>
      <c r="N1708" s="87"/>
    </row>
    <row r="1709" spans="11:14" x14ac:dyDescent="0.35">
      <c r="K1709" s="87"/>
      <c r="L1709" s="87"/>
      <c r="M1709" s="87"/>
      <c r="N1709" s="87"/>
    </row>
    <row r="1710" spans="11:14" x14ac:dyDescent="0.35">
      <c r="K1710" s="87"/>
      <c r="L1710" s="87"/>
      <c r="M1710" s="87"/>
      <c r="N1710" s="87"/>
    </row>
    <row r="1711" spans="11:14" x14ac:dyDescent="0.35">
      <c r="K1711" s="87"/>
      <c r="L1711" s="87"/>
      <c r="M1711" s="87"/>
      <c r="N1711" s="87"/>
    </row>
    <row r="1712" spans="11:14" x14ac:dyDescent="0.35">
      <c r="K1712" s="87"/>
      <c r="L1712" s="87"/>
      <c r="M1712" s="87"/>
      <c r="N1712" s="87"/>
    </row>
    <row r="1713" spans="11:14" x14ac:dyDescent="0.35">
      <c r="K1713" s="87"/>
      <c r="L1713" s="87"/>
      <c r="M1713" s="87"/>
      <c r="N1713" s="87"/>
    </row>
    <row r="1714" spans="11:14" x14ac:dyDescent="0.35">
      <c r="K1714" s="87"/>
      <c r="L1714" s="87"/>
      <c r="M1714" s="87"/>
      <c r="N1714" s="87"/>
    </row>
    <row r="1715" spans="11:14" x14ac:dyDescent="0.35">
      <c r="K1715" s="87"/>
      <c r="L1715" s="87"/>
      <c r="M1715" s="87"/>
      <c r="N1715" s="87"/>
    </row>
    <row r="1716" spans="11:14" x14ac:dyDescent="0.35">
      <c r="K1716" s="87"/>
      <c r="L1716" s="87"/>
      <c r="M1716" s="87"/>
      <c r="N1716" s="87"/>
    </row>
    <row r="1717" spans="11:14" x14ac:dyDescent="0.35">
      <c r="K1717" s="87"/>
      <c r="L1717" s="87"/>
      <c r="M1717" s="87"/>
      <c r="N1717" s="87"/>
    </row>
    <row r="1718" spans="11:14" x14ac:dyDescent="0.35">
      <c r="K1718" s="87"/>
      <c r="L1718" s="87"/>
      <c r="M1718" s="87"/>
      <c r="N1718" s="87"/>
    </row>
    <row r="1719" spans="11:14" x14ac:dyDescent="0.35">
      <c r="K1719" s="87"/>
      <c r="L1719" s="87"/>
      <c r="M1719" s="87"/>
      <c r="N1719" s="87"/>
    </row>
    <row r="1720" spans="11:14" x14ac:dyDescent="0.35">
      <c r="K1720" s="87"/>
      <c r="L1720" s="87"/>
      <c r="M1720" s="87"/>
      <c r="N1720" s="87"/>
    </row>
    <row r="1721" spans="11:14" x14ac:dyDescent="0.35">
      <c r="K1721" s="87"/>
      <c r="L1721" s="87"/>
      <c r="M1721" s="87"/>
      <c r="N1721" s="87"/>
    </row>
    <row r="1722" spans="11:14" x14ac:dyDescent="0.35">
      <c r="K1722" s="87"/>
      <c r="L1722" s="87"/>
      <c r="M1722" s="87"/>
      <c r="N1722" s="87"/>
    </row>
    <row r="1723" spans="11:14" x14ac:dyDescent="0.35">
      <c r="K1723" s="87"/>
      <c r="L1723" s="87"/>
      <c r="M1723" s="87"/>
      <c r="N1723" s="87"/>
    </row>
    <row r="1724" spans="11:14" x14ac:dyDescent="0.35">
      <c r="K1724" s="87"/>
      <c r="L1724" s="87"/>
      <c r="M1724" s="87"/>
      <c r="N1724" s="87"/>
    </row>
    <row r="1725" spans="11:14" x14ac:dyDescent="0.35">
      <c r="K1725" s="87"/>
      <c r="L1725" s="87"/>
      <c r="M1725" s="87"/>
      <c r="N1725" s="87"/>
    </row>
    <row r="1726" spans="11:14" x14ac:dyDescent="0.35">
      <c r="K1726" s="87"/>
      <c r="L1726" s="87"/>
      <c r="M1726" s="87"/>
      <c r="N1726" s="87"/>
    </row>
    <row r="1727" spans="11:14" x14ac:dyDescent="0.35">
      <c r="K1727" s="87"/>
      <c r="L1727" s="87"/>
      <c r="M1727" s="87"/>
      <c r="N1727" s="87"/>
    </row>
    <row r="1728" spans="11:14" x14ac:dyDescent="0.35">
      <c r="K1728" s="87"/>
      <c r="L1728" s="87"/>
      <c r="M1728" s="87"/>
      <c r="N1728" s="87"/>
    </row>
    <row r="1729" spans="11:14" x14ac:dyDescent="0.35">
      <c r="K1729" s="87"/>
      <c r="L1729" s="87"/>
      <c r="M1729" s="87"/>
      <c r="N1729" s="87"/>
    </row>
    <row r="1730" spans="11:14" x14ac:dyDescent="0.35">
      <c r="K1730" s="87"/>
      <c r="L1730" s="87"/>
      <c r="M1730" s="87"/>
      <c r="N1730" s="87"/>
    </row>
    <row r="1731" spans="11:14" x14ac:dyDescent="0.35">
      <c r="K1731" s="87"/>
      <c r="L1731" s="87"/>
      <c r="M1731" s="87"/>
      <c r="N1731" s="87"/>
    </row>
    <row r="1732" spans="11:14" x14ac:dyDescent="0.35">
      <c r="K1732" s="87"/>
      <c r="L1732" s="87"/>
      <c r="M1732" s="87"/>
      <c r="N1732" s="87"/>
    </row>
    <row r="1733" spans="11:14" x14ac:dyDescent="0.35">
      <c r="K1733" s="87"/>
      <c r="L1733" s="87"/>
      <c r="M1733" s="87"/>
      <c r="N1733" s="87"/>
    </row>
    <row r="1734" spans="11:14" x14ac:dyDescent="0.35">
      <c r="K1734" s="87"/>
      <c r="L1734" s="87"/>
      <c r="M1734" s="87"/>
      <c r="N1734" s="87"/>
    </row>
    <row r="1735" spans="11:14" x14ac:dyDescent="0.35">
      <c r="K1735" s="87"/>
      <c r="L1735" s="87"/>
      <c r="M1735" s="87"/>
      <c r="N1735" s="87"/>
    </row>
    <row r="1736" spans="11:14" x14ac:dyDescent="0.35">
      <c r="K1736" s="87"/>
      <c r="L1736" s="87"/>
      <c r="M1736" s="87"/>
      <c r="N1736" s="87"/>
    </row>
    <row r="1737" spans="11:14" x14ac:dyDescent="0.35">
      <c r="K1737" s="87"/>
      <c r="L1737" s="87"/>
      <c r="M1737" s="87"/>
      <c r="N1737" s="87"/>
    </row>
    <row r="1738" spans="11:14" x14ac:dyDescent="0.35">
      <c r="K1738" s="87"/>
      <c r="L1738" s="87"/>
      <c r="M1738" s="87"/>
      <c r="N1738" s="87"/>
    </row>
    <row r="1739" spans="11:14" x14ac:dyDescent="0.35">
      <c r="K1739" s="87"/>
      <c r="L1739" s="87"/>
      <c r="M1739" s="87"/>
      <c r="N1739" s="87"/>
    </row>
    <row r="1740" spans="11:14" x14ac:dyDescent="0.35">
      <c r="K1740" s="87"/>
      <c r="L1740" s="87"/>
      <c r="M1740" s="87"/>
      <c r="N1740" s="87"/>
    </row>
    <row r="1741" spans="11:14" x14ac:dyDescent="0.35">
      <c r="K1741" s="87"/>
      <c r="L1741" s="87"/>
      <c r="M1741" s="87"/>
      <c r="N1741" s="87"/>
    </row>
    <row r="1742" spans="11:14" x14ac:dyDescent="0.35">
      <c r="K1742" s="87"/>
      <c r="L1742" s="87"/>
      <c r="M1742" s="87"/>
      <c r="N1742" s="87"/>
    </row>
    <row r="1743" spans="11:14" x14ac:dyDescent="0.35">
      <c r="K1743" s="87"/>
      <c r="L1743" s="87"/>
      <c r="M1743" s="87"/>
      <c r="N1743" s="87"/>
    </row>
    <row r="1744" spans="11:14" x14ac:dyDescent="0.35">
      <c r="K1744" s="87"/>
      <c r="L1744" s="87"/>
      <c r="M1744" s="87"/>
      <c r="N1744" s="87"/>
    </row>
    <row r="1745" spans="11:14" x14ac:dyDescent="0.35">
      <c r="K1745" s="87"/>
      <c r="L1745" s="87"/>
      <c r="M1745" s="87"/>
      <c r="N1745" s="87"/>
    </row>
    <row r="1746" spans="11:14" x14ac:dyDescent="0.35">
      <c r="K1746" s="87"/>
      <c r="L1746" s="87"/>
      <c r="M1746" s="87"/>
      <c r="N1746" s="87"/>
    </row>
    <row r="1747" spans="11:14" x14ac:dyDescent="0.35">
      <c r="K1747" s="87"/>
      <c r="L1747" s="87"/>
      <c r="M1747" s="87"/>
      <c r="N1747" s="87"/>
    </row>
    <row r="1748" spans="11:14" x14ac:dyDescent="0.35">
      <c r="K1748" s="87"/>
      <c r="L1748" s="87"/>
      <c r="M1748" s="87"/>
      <c r="N1748" s="87"/>
    </row>
    <row r="1749" spans="11:14" x14ac:dyDescent="0.35">
      <c r="K1749" s="87"/>
      <c r="L1749" s="87"/>
      <c r="M1749" s="87"/>
      <c r="N1749" s="87"/>
    </row>
    <row r="1750" spans="11:14" x14ac:dyDescent="0.35">
      <c r="K1750" s="87"/>
      <c r="L1750" s="87"/>
      <c r="M1750" s="87"/>
      <c r="N1750" s="87"/>
    </row>
    <row r="1751" spans="11:14" x14ac:dyDescent="0.35">
      <c r="K1751" s="87"/>
      <c r="L1751" s="87"/>
      <c r="M1751" s="87"/>
      <c r="N1751" s="87"/>
    </row>
    <row r="1752" spans="11:14" x14ac:dyDescent="0.35">
      <c r="K1752" s="87"/>
      <c r="L1752" s="87"/>
      <c r="M1752" s="87"/>
      <c r="N1752" s="87"/>
    </row>
    <row r="1753" spans="11:14" x14ac:dyDescent="0.35">
      <c r="K1753" s="87"/>
      <c r="L1753" s="87"/>
      <c r="M1753" s="87"/>
      <c r="N1753" s="87"/>
    </row>
    <row r="1754" spans="11:14" x14ac:dyDescent="0.35">
      <c r="K1754" s="87"/>
      <c r="L1754" s="87"/>
      <c r="M1754" s="87"/>
      <c r="N1754" s="87"/>
    </row>
    <row r="1755" spans="11:14" x14ac:dyDescent="0.35">
      <c r="K1755" s="87"/>
      <c r="L1755" s="87"/>
      <c r="M1755" s="87"/>
      <c r="N1755" s="87"/>
    </row>
    <row r="1756" spans="11:14" x14ac:dyDescent="0.35">
      <c r="K1756" s="87"/>
      <c r="L1756" s="87"/>
      <c r="M1756" s="87"/>
      <c r="N1756" s="87"/>
    </row>
    <row r="1757" spans="11:14" x14ac:dyDescent="0.35">
      <c r="K1757" s="87"/>
      <c r="L1757" s="87"/>
      <c r="M1757" s="87"/>
      <c r="N1757" s="87"/>
    </row>
    <row r="1758" spans="11:14" x14ac:dyDescent="0.35">
      <c r="K1758" s="87"/>
      <c r="L1758" s="87"/>
      <c r="M1758" s="87"/>
      <c r="N1758" s="87"/>
    </row>
    <row r="1759" spans="11:14" x14ac:dyDescent="0.35">
      <c r="K1759" s="87"/>
      <c r="L1759" s="87"/>
      <c r="M1759" s="87"/>
      <c r="N1759" s="87"/>
    </row>
    <row r="1760" spans="11:14" x14ac:dyDescent="0.35">
      <c r="K1760" s="87"/>
      <c r="L1760" s="87"/>
      <c r="M1760" s="87"/>
      <c r="N1760" s="87"/>
    </row>
    <row r="1761" spans="11:14" x14ac:dyDescent="0.35">
      <c r="K1761" s="87"/>
      <c r="L1761" s="87"/>
      <c r="M1761" s="87"/>
      <c r="N1761" s="87"/>
    </row>
    <row r="1762" spans="11:14" x14ac:dyDescent="0.35">
      <c r="K1762" s="87"/>
      <c r="L1762" s="87"/>
      <c r="M1762" s="87"/>
      <c r="N1762" s="87"/>
    </row>
    <row r="1763" spans="11:14" x14ac:dyDescent="0.35">
      <c r="K1763" s="87"/>
      <c r="L1763" s="87"/>
      <c r="M1763" s="87"/>
      <c r="N1763" s="87"/>
    </row>
    <row r="1764" spans="11:14" x14ac:dyDescent="0.35">
      <c r="K1764" s="87"/>
      <c r="L1764" s="87"/>
      <c r="M1764" s="87"/>
      <c r="N1764" s="87"/>
    </row>
    <row r="1765" spans="11:14" x14ac:dyDescent="0.35">
      <c r="K1765" s="87"/>
      <c r="L1765" s="87"/>
      <c r="M1765" s="87"/>
      <c r="N1765" s="87"/>
    </row>
    <row r="1766" spans="11:14" x14ac:dyDescent="0.35">
      <c r="K1766" s="87"/>
      <c r="L1766" s="87"/>
      <c r="M1766" s="87"/>
      <c r="N1766" s="87"/>
    </row>
    <row r="1767" spans="11:14" x14ac:dyDescent="0.35">
      <c r="K1767" s="87"/>
      <c r="L1767" s="87"/>
      <c r="M1767" s="87"/>
      <c r="N1767" s="87"/>
    </row>
    <row r="1768" spans="11:14" x14ac:dyDescent="0.35">
      <c r="K1768" s="87"/>
      <c r="L1768" s="87"/>
      <c r="M1768" s="87"/>
      <c r="N1768" s="87"/>
    </row>
    <row r="1769" spans="11:14" x14ac:dyDescent="0.35">
      <c r="K1769" s="87"/>
      <c r="L1769" s="87"/>
      <c r="M1769" s="87"/>
      <c r="N1769" s="87"/>
    </row>
    <row r="1770" spans="11:14" x14ac:dyDescent="0.35">
      <c r="K1770" s="87"/>
      <c r="L1770" s="87"/>
      <c r="M1770" s="87"/>
      <c r="N1770" s="87"/>
    </row>
    <row r="1771" spans="11:14" x14ac:dyDescent="0.35">
      <c r="K1771" s="87"/>
      <c r="L1771" s="87"/>
      <c r="M1771" s="87"/>
      <c r="N1771" s="87"/>
    </row>
    <row r="1772" spans="11:14" x14ac:dyDescent="0.35">
      <c r="K1772" s="87"/>
      <c r="L1772" s="87"/>
      <c r="M1772" s="87"/>
      <c r="N1772" s="87"/>
    </row>
    <row r="1773" spans="11:14" x14ac:dyDescent="0.35">
      <c r="K1773" s="87"/>
      <c r="L1773" s="87"/>
      <c r="M1773" s="87"/>
      <c r="N1773" s="87"/>
    </row>
    <row r="1774" spans="11:14" x14ac:dyDescent="0.35">
      <c r="K1774" s="87"/>
      <c r="L1774" s="87"/>
      <c r="M1774" s="87"/>
      <c r="N1774" s="87"/>
    </row>
    <row r="1775" spans="11:14" x14ac:dyDescent="0.35">
      <c r="K1775" s="87"/>
      <c r="L1775" s="87"/>
      <c r="M1775" s="87"/>
      <c r="N1775" s="87"/>
    </row>
    <row r="1776" spans="11:14" x14ac:dyDescent="0.35">
      <c r="K1776" s="87"/>
      <c r="L1776" s="87"/>
      <c r="M1776" s="87"/>
      <c r="N1776" s="87"/>
    </row>
    <row r="1777" spans="11:14" x14ac:dyDescent="0.35">
      <c r="K1777" s="87"/>
      <c r="L1777" s="87"/>
      <c r="M1777" s="87"/>
      <c r="N1777" s="87"/>
    </row>
    <row r="1778" spans="11:14" x14ac:dyDescent="0.35">
      <c r="K1778" s="87"/>
      <c r="L1778" s="87"/>
      <c r="M1778" s="87"/>
      <c r="N1778" s="87"/>
    </row>
    <row r="1779" spans="11:14" x14ac:dyDescent="0.35">
      <c r="K1779" s="87"/>
      <c r="L1779" s="87"/>
      <c r="M1779" s="87"/>
      <c r="N1779" s="87"/>
    </row>
    <row r="1780" spans="11:14" x14ac:dyDescent="0.35">
      <c r="K1780" s="87"/>
      <c r="L1780" s="87"/>
      <c r="M1780" s="87"/>
      <c r="N1780" s="87"/>
    </row>
    <row r="1781" spans="11:14" x14ac:dyDescent="0.35">
      <c r="K1781" s="87"/>
      <c r="L1781" s="87"/>
      <c r="M1781" s="87"/>
      <c r="N1781" s="87"/>
    </row>
    <row r="1782" spans="11:14" x14ac:dyDescent="0.35">
      <c r="K1782" s="87"/>
      <c r="L1782" s="87"/>
      <c r="M1782" s="87"/>
      <c r="N1782" s="87"/>
    </row>
    <row r="1783" spans="11:14" x14ac:dyDescent="0.35">
      <c r="K1783" s="87"/>
      <c r="L1783" s="87"/>
      <c r="M1783" s="87"/>
      <c r="N1783" s="87"/>
    </row>
    <row r="1784" spans="11:14" x14ac:dyDescent="0.35">
      <c r="K1784" s="87"/>
      <c r="L1784" s="87"/>
      <c r="M1784" s="87"/>
      <c r="N1784" s="87"/>
    </row>
    <row r="1785" spans="11:14" x14ac:dyDescent="0.35">
      <c r="K1785" s="87"/>
      <c r="L1785" s="87"/>
      <c r="M1785" s="87"/>
      <c r="N1785" s="87"/>
    </row>
    <row r="1786" spans="11:14" x14ac:dyDescent="0.35">
      <c r="K1786" s="87"/>
      <c r="L1786" s="87"/>
      <c r="M1786" s="87"/>
      <c r="N1786" s="87"/>
    </row>
    <row r="1787" spans="11:14" x14ac:dyDescent="0.35">
      <c r="K1787" s="87"/>
      <c r="L1787" s="87"/>
      <c r="M1787" s="87"/>
      <c r="N1787" s="87"/>
    </row>
    <row r="1788" spans="11:14" x14ac:dyDescent="0.35">
      <c r="K1788" s="87"/>
      <c r="L1788" s="87"/>
      <c r="M1788" s="87"/>
      <c r="N1788" s="87"/>
    </row>
    <row r="1789" spans="11:14" x14ac:dyDescent="0.35">
      <c r="K1789" s="87"/>
      <c r="L1789" s="87"/>
      <c r="M1789" s="87"/>
      <c r="N1789" s="87"/>
    </row>
    <row r="1790" spans="11:14" x14ac:dyDescent="0.35">
      <c r="K1790" s="87"/>
      <c r="L1790" s="87"/>
      <c r="M1790" s="87"/>
      <c r="N1790" s="87"/>
    </row>
    <row r="1791" spans="11:14" x14ac:dyDescent="0.35">
      <c r="K1791" s="87"/>
      <c r="L1791" s="87"/>
      <c r="M1791" s="87"/>
      <c r="N1791" s="87"/>
    </row>
    <row r="1792" spans="11:14" x14ac:dyDescent="0.35">
      <c r="K1792" s="87"/>
      <c r="L1792" s="87"/>
      <c r="M1792" s="87"/>
      <c r="N1792" s="87"/>
    </row>
    <row r="1793" spans="11:14" x14ac:dyDescent="0.35">
      <c r="K1793" s="87"/>
      <c r="L1793" s="87"/>
      <c r="M1793" s="87"/>
      <c r="N1793" s="87"/>
    </row>
    <row r="1794" spans="11:14" x14ac:dyDescent="0.35">
      <c r="K1794" s="87"/>
      <c r="L1794" s="87"/>
      <c r="M1794" s="87"/>
      <c r="N1794" s="87"/>
    </row>
    <row r="1795" spans="11:14" x14ac:dyDescent="0.35">
      <c r="K1795" s="87"/>
      <c r="L1795" s="87"/>
      <c r="M1795" s="87"/>
      <c r="N1795" s="87"/>
    </row>
    <row r="1796" spans="11:14" x14ac:dyDescent="0.35">
      <c r="K1796" s="87"/>
      <c r="L1796" s="87"/>
      <c r="M1796" s="87"/>
      <c r="N1796" s="87"/>
    </row>
    <row r="1797" spans="11:14" x14ac:dyDescent="0.35">
      <c r="K1797" s="87"/>
      <c r="L1797" s="87"/>
      <c r="M1797" s="87"/>
      <c r="N1797" s="87"/>
    </row>
    <row r="1798" spans="11:14" x14ac:dyDescent="0.35">
      <c r="K1798" s="87"/>
      <c r="L1798" s="87"/>
      <c r="M1798" s="87"/>
      <c r="N1798" s="87"/>
    </row>
    <row r="1799" spans="11:14" x14ac:dyDescent="0.35">
      <c r="K1799" s="87"/>
      <c r="L1799" s="87"/>
      <c r="M1799" s="87"/>
      <c r="N1799" s="87"/>
    </row>
    <row r="1800" spans="11:14" x14ac:dyDescent="0.35">
      <c r="K1800" s="87"/>
      <c r="L1800" s="87"/>
      <c r="M1800" s="87"/>
      <c r="N1800" s="87"/>
    </row>
    <row r="1801" spans="11:14" x14ac:dyDescent="0.35">
      <c r="K1801" s="87"/>
      <c r="L1801" s="87"/>
      <c r="M1801" s="87"/>
      <c r="N1801" s="87"/>
    </row>
    <row r="1802" spans="11:14" x14ac:dyDescent="0.35">
      <c r="K1802" s="87"/>
      <c r="L1802" s="87"/>
      <c r="M1802" s="87"/>
      <c r="N1802" s="87"/>
    </row>
    <row r="1803" spans="11:14" x14ac:dyDescent="0.35">
      <c r="K1803" s="87"/>
      <c r="L1803" s="87"/>
      <c r="M1803" s="87"/>
      <c r="N1803" s="87"/>
    </row>
    <row r="1804" spans="11:14" x14ac:dyDescent="0.35">
      <c r="K1804" s="87"/>
      <c r="L1804" s="87"/>
      <c r="M1804" s="87"/>
      <c r="N1804" s="87"/>
    </row>
    <row r="1805" spans="11:14" x14ac:dyDescent="0.35">
      <c r="K1805" s="87"/>
      <c r="L1805" s="87"/>
      <c r="M1805" s="87"/>
      <c r="N1805" s="87"/>
    </row>
    <row r="1806" spans="11:14" x14ac:dyDescent="0.35">
      <c r="K1806" s="87"/>
      <c r="L1806" s="87"/>
      <c r="M1806" s="87"/>
      <c r="N1806" s="87"/>
    </row>
    <row r="1807" spans="11:14" x14ac:dyDescent="0.35">
      <c r="K1807" s="87"/>
      <c r="L1807" s="87"/>
      <c r="M1807" s="87"/>
      <c r="N1807" s="87"/>
    </row>
    <row r="1808" spans="11:14" x14ac:dyDescent="0.35">
      <c r="K1808" s="87"/>
      <c r="L1808" s="87"/>
      <c r="M1808" s="87"/>
      <c r="N1808" s="87"/>
    </row>
    <row r="1809" spans="11:14" x14ac:dyDescent="0.35">
      <c r="K1809" s="87"/>
      <c r="L1809" s="87"/>
      <c r="M1809" s="87"/>
      <c r="N1809" s="87"/>
    </row>
    <row r="1810" spans="11:14" x14ac:dyDescent="0.35">
      <c r="K1810" s="87"/>
      <c r="L1810" s="87"/>
      <c r="M1810" s="87"/>
      <c r="N1810" s="87"/>
    </row>
    <row r="1811" spans="11:14" x14ac:dyDescent="0.35">
      <c r="K1811" s="87"/>
      <c r="L1811" s="87"/>
      <c r="M1811" s="87"/>
      <c r="N1811" s="87"/>
    </row>
    <row r="1812" spans="11:14" x14ac:dyDescent="0.35">
      <c r="K1812" s="87"/>
      <c r="L1812" s="87"/>
      <c r="M1812" s="87"/>
      <c r="N1812" s="87"/>
    </row>
    <row r="1813" spans="11:14" x14ac:dyDescent="0.35">
      <c r="K1813" s="87"/>
      <c r="L1813" s="87"/>
      <c r="M1813" s="87"/>
      <c r="N1813" s="87"/>
    </row>
    <row r="1814" spans="11:14" x14ac:dyDescent="0.35">
      <c r="K1814" s="87"/>
      <c r="L1814" s="87"/>
      <c r="M1814" s="87"/>
      <c r="N1814" s="87"/>
    </row>
    <row r="1815" spans="11:14" x14ac:dyDescent="0.35">
      <c r="K1815" s="87"/>
      <c r="L1815" s="87"/>
      <c r="M1815" s="87"/>
      <c r="N1815" s="87"/>
    </row>
    <row r="1816" spans="11:14" x14ac:dyDescent="0.35">
      <c r="K1816" s="87"/>
      <c r="L1816" s="87"/>
      <c r="M1816" s="87"/>
      <c r="N1816" s="87"/>
    </row>
    <row r="1817" spans="11:14" x14ac:dyDescent="0.35">
      <c r="K1817" s="87"/>
      <c r="L1817" s="87"/>
      <c r="M1817" s="87"/>
      <c r="N1817" s="87"/>
    </row>
    <row r="1818" spans="11:14" x14ac:dyDescent="0.35">
      <c r="K1818" s="87"/>
      <c r="L1818" s="87"/>
      <c r="M1818" s="87"/>
      <c r="N1818" s="87"/>
    </row>
    <row r="1819" spans="11:14" x14ac:dyDescent="0.35">
      <c r="K1819" s="87"/>
      <c r="L1819" s="87"/>
      <c r="M1819" s="87"/>
      <c r="N1819" s="87"/>
    </row>
    <row r="1820" spans="11:14" x14ac:dyDescent="0.35">
      <c r="K1820" s="87"/>
      <c r="L1820" s="87"/>
      <c r="M1820" s="87"/>
      <c r="N1820" s="87"/>
    </row>
    <row r="1821" spans="11:14" x14ac:dyDescent="0.35">
      <c r="K1821" s="87"/>
      <c r="L1821" s="87"/>
      <c r="M1821" s="87"/>
      <c r="N1821" s="87"/>
    </row>
    <row r="1822" spans="11:14" x14ac:dyDescent="0.35">
      <c r="K1822" s="87"/>
      <c r="L1822" s="87"/>
      <c r="M1822" s="87"/>
      <c r="N1822" s="87"/>
    </row>
    <row r="1823" spans="11:14" x14ac:dyDescent="0.35">
      <c r="K1823" s="87"/>
      <c r="L1823" s="87"/>
      <c r="M1823" s="87"/>
      <c r="N1823" s="87"/>
    </row>
    <row r="1824" spans="11:14" x14ac:dyDescent="0.35">
      <c r="K1824" s="87"/>
      <c r="L1824" s="87"/>
      <c r="M1824" s="87"/>
      <c r="N1824" s="87"/>
    </row>
    <row r="1825" spans="11:14" x14ac:dyDescent="0.35">
      <c r="K1825" s="87"/>
      <c r="L1825" s="87"/>
      <c r="M1825" s="87"/>
      <c r="N1825" s="87"/>
    </row>
    <row r="1826" spans="11:14" x14ac:dyDescent="0.35">
      <c r="K1826" s="87"/>
      <c r="L1826" s="87"/>
      <c r="M1826" s="87"/>
      <c r="N1826" s="87"/>
    </row>
    <row r="1827" spans="11:14" x14ac:dyDescent="0.35">
      <c r="K1827" s="87"/>
      <c r="L1827" s="87"/>
      <c r="M1827" s="87"/>
      <c r="N1827" s="87"/>
    </row>
    <row r="1828" spans="11:14" x14ac:dyDescent="0.35">
      <c r="K1828" s="87"/>
      <c r="L1828" s="87"/>
      <c r="M1828" s="87"/>
      <c r="N1828" s="87"/>
    </row>
    <row r="1829" spans="11:14" x14ac:dyDescent="0.35">
      <c r="K1829" s="87"/>
      <c r="L1829" s="87"/>
      <c r="M1829" s="87"/>
      <c r="N1829" s="87"/>
    </row>
    <row r="1830" spans="11:14" x14ac:dyDescent="0.35">
      <c r="K1830" s="87"/>
      <c r="L1830" s="87"/>
      <c r="M1830" s="87"/>
      <c r="N1830" s="87"/>
    </row>
    <row r="1831" spans="11:14" x14ac:dyDescent="0.35">
      <c r="K1831" s="87"/>
      <c r="L1831" s="87"/>
      <c r="M1831" s="87"/>
      <c r="N1831" s="87"/>
    </row>
    <row r="1832" spans="11:14" x14ac:dyDescent="0.35">
      <c r="K1832" s="87"/>
      <c r="L1832" s="87"/>
      <c r="M1832" s="87"/>
      <c r="N1832" s="87"/>
    </row>
    <row r="1833" spans="11:14" x14ac:dyDescent="0.35">
      <c r="K1833" s="87"/>
      <c r="L1833" s="87"/>
      <c r="M1833" s="87"/>
      <c r="N1833" s="87"/>
    </row>
    <row r="1834" spans="11:14" x14ac:dyDescent="0.35">
      <c r="K1834" s="87"/>
      <c r="L1834" s="87"/>
      <c r="M1834" s="87"/>
      <c r="N1834" s="87"/>
    </row>
    <row r="1835" spans="11:14" x14ac:dyDescent="0.35">
      <c r="K1835" s="87"/>
      <c r="L1835" s="87"/>
      <c r="M1835" s="87"/>
      <c r="N1835" s="87"/>
    </row>
    <row r="1836" spans="11:14" x14ac:dyDescent="0.35">
      <c r="K1836" s="87"/>
      <c r="L1836" s="87"/>
      <c r="M1836" s="87"/>
      <c r="N1836" s="87"/>
    </row>
    <row r="1837" spans="11:14" x14ac:dyDescent="0.35">
      <c r="K1837" s="87"/>
      <c r="L1837" s="87"/>
      <c r="M1837" s="87"/>
      <c r="N1837" s="87"/>
    </row>
    <row r="1838" spans="11:14" x14ac:dyDescent="0.35">
      <c r="K1838" s="87"/>
      <c r="L1838" s="87"/>
      <c r="M1838" s="87"/>
      <c r="N1838" s="87"/>
    </row>
    <row r="1839" spans="11:14" x14ac:dyDescent="0.35">
      <c r="K1839" s="87"/>
      <c r="L1839" s="87"/>
      <c r="M1839" s="87"/>
      <c r="N1839" s="87"/>
    </row>
    <row r="1840" spans="11:14" x14ac:dyDescent="0.35">
      <c r="K1840" s="87"/>
      <c r="L1840" s="87"/>
      <c r="M1840" s="87"/>
      <c r="N1840" s="87"/>
    </row>
    <row r="1841" spans="11:14" x14ac:dyDescent="0.35">
      <c r="K1841" s="87"/>
      <c r="L1841" s="87"/>
      <c r="M1841" s="87"/>
      <c r="N1841" s="87"/>
    </row>
    <row r="1842" spans="11:14" x14ac:dyDescent="0.35">
      <c r="K1842" s="87"/>
      <c r="L1842" s="87"/>
      <c r="M1842" s="87"/>
      <c r="N1842" s="87"/>
    </row>
    <row r="1843" spans="11:14" x14ac:dyDescent="0.35">
      <c r="K1843" s="87"/>
      <c r="L1843" s="87"/>
      <c r="M1843" s="87"/>
      <c r="N1843" s="87"/>
    </row>
    <row r="1844" spans="11:14" x14ac:dyDescent="0.35">
      <c r="K1844" s="87"/>
      <c r="L1844" s="87"/>
      <c r="M1844" s="87"/>
      <c r="N1844" s="87"/>
    </row>
    <row r="1845" spans="11:14" x14ac:dyDescent="0.35">
      <c r="K1845" s="87"/>
      <c r="L1845" s="87"/>
      <c r="M1845" s="87"/>
      <c r="N1845" s="87"/>
    </row>
    <row r="1846" spans="11:14" x14ac:dyDescent="0.35">
      <c r="K1846" s="87"/>
      <c r="L1846" s="87"/>
      <c r="M1846" s="87"/>
      <c r="N1846" s="87"/>
    </row>
    <row r="1847" spans="11:14" x14ac:dyDescent="0.35">
      <c r="K1847" s="87"/>
      <c r="L1847" s="87"/>
      <c r="M1847" s="87"/>
      <c r="N1847" s="87"/>
    </row>
    <row r="1848" spans="11:14" x14ac:dyDescent="0.35">
      <c r="K1848" s="87"/>
      <c r="L1848" s="87"/>
      <c r="M1848" s="87"/>
      <c r="N1848" s="87"/>
    </row>
    <row r="1849" spans="11:14" x14ac:dyDescent="0.35">
      <c r="K1849" s="87"/>
      <c r="L1849" s="87"/>
      <c r="M1849" s="87"/>
      <c r="N1849" s="87"/>
    </row>
    <row r="1850" spans="11:14" x14ac:dyDescent="0.35">
      <c r="K1850" s="87"/>
      <c r="L1850" s="87"/>
      <c r="M1850" s="87"/>
      <c r="N1850" s="87"/>
    </row>
    <row r="1851" spans="11:14" x14ac:dyDescent="0.35">
      <c r="K1851" s="87"/>
      <c r="L1851" s="87"/>
      <c r="M1851" s="87"/>
      <c r="N1851" s="87"/>
    </row>
    <row r="1852" spans="11:14" x14ac:dyDescent="0.35">
      <c r="K1852" s="87"/>
      <c r="L1852" s="87"/>
      <c r="M1852" s="87"/>
      <c r="N1852" s="87"/>
    </row>
    <row r="1853" spans="11:14" x14ac:dyDescent="0.35">
      <c r="K1853" s="87"/>
      <c r="L1853" s="87"/>
      <c r="M1853" s="87"/>
      <c r="N1853" s="87"/>
    </row>
    <row r="1854" spans="11:14" x14ac:dyDescent="0.35">
      <c r="K1854" s="87"/>
      <c r="L1854" s="87"/>
      <c r="M1854" s="87"/>
      <c r="N1854" s="87"/>
    </row>
    <row r="1855" spans="11:14" x14ac:dyDescent="0.35">
      <c r="K1855" s="87"/>
      <c r="L1855" s="87"/>
      <c r="M1855" s="87"/>
      <c r="N1855" s="87"/>
    </row>
    <row r="1856" spans="11:14" x14ac:dyDescent="0.35">
      <c r="K1856" s="87"/>
      <c r="L1856" s="87"/>
      <c r="M1856" s="87"/>
      <c r="N1856" s="87"/>
    </row>
    <row r="1857" spans="11:14" x14ac:dyDescent="0.35">
      <c r="K1857" s="87"/>
      <c r="L1857" s="87"/>
      <c r="M1857" s="87"/>
      <c r="N1857" s="87"/>
    </row>
    <row r="1858" spans="11:14" x14ac:dyDescent="0.35">
      <c r="K1858" s="87"/>
      <c r="L1858" s="87"/>
      <c r="M1858" s="87"/>
      <c r="N1858" s="87"/>
    </row>
    <row r="1859" spans="11:14" x14ac:dyDescent="0.35">
      <c r="K1859" s="87"/>
      <c r="L1859" s="87"/>
      <c r="M1859" s="87"/>
      <c r="N1859" s="87"/>
    </row>
    <row r="1860" spans="11:14" x14ac:dyDescent="0.35">
      <c r="K1860" s="87"/>
      <c r="L1860" s="87"/>
      <c r="M1860" s="87"/>
      <c r="N1860" s="87"/>
    </row>
    <row r="1861" spans="11:14" x14ac:dyDescent="0.35">
      <c r="K1861" s="87"/>
      <c r="L1861" s="87"/>
      <c r="M1861" s="87"/>
      <c r="N1861" s="87"/>
    </row>
    <row r="1862" spans="11:14" x14ac:dyDescent="0.35">
      <c r="K1862" s="87"/>
      <c r="L1862" s="87"/>
      <c r="M1862" s="87"/>
      <c r="N1862" s="87"/>
    </row>
    <row r="1863" spans="11:14" x14ac:dyDescent="0.35">
      <c r="K1863" s="87"/>
      <c r="L1863" s="87"/>
      <c r="M1863" s="87"/>
      <c r="N1863" s="87"/>
    </row>
    <row r="1864" spans="11:14" x14ac:dyDescent="0.35">
      <c r="K1864" s="87"/>
      <c r="L1864" s="87"/>
      <c r="M1864" s="87"/>
      <c r="N1864" s="87"/>
    </row>
    <row r="1865" spans="11:14" x14ac:dyDescent="0.35">
      <c r="K1865" s="87"/>
      <c r="L1865" s="87"/>
      <c r="M1865" s="87"/>
      <c r="N1865" s="87"/>
    </row>
    <row r="1866" spans="11:14" x14ac:dyDescent="0.35">
      <c r="K1866" s="87"/>
      <c r="L1866" s="87"/>
      <c r="M1866" s="87"/>
      <c r="N1866" s="87"/>
    </row>
    <row r="1867" spans="11:14" x14ac:dyDescent="0.35">
      <c r="K1867" s="87"/>
      <c r="L1867" s="87"/>
      <c r="M1867" s="87"/>
      <c r="N1867" s="87"/>
    </row>
    <row r="1868" spans="11:14" x14ac:dyDescent="0.35">
      <c r="K1868" s="87"/>
      <c r="L1868" s="87"/>
      <c r="M1868" s="87"/>
      <c r="N1868" s="87"/>
    </row>
    <row r="1869" spans="11:14" x14ac:dyDescent="0.35">
      <c r="K1869" s="87"/>
      <c r="L1869" s="87"/>
      <c r="M1869" s="87"/>
      <c r="N1869" s="87"/>
    </row>
    <row r="1870" spans="11:14" x14ac:dyDescent="0.35">
      <c r="K1870" s="87"/>
      <c r="L1870" s="87"/>
      <c r="M1870" s="87"/>
      <c r="N1870" s="87"/>
    </row>
    <row r="1871" spans="11:14" x14ac:dyDescent="0.35">
      <c r="K1871" s="87"/>
      <c r="L1871" s="87"/>
      <c r="M1871" s="87"/>
      <c r="N1871" s="87"/>
    </row>
    <row r="1872" spans="11:14" x14ac:dyDescent="0.35">
      <c r="K1872" s="87"/>
      <c r="L1872" s="87"/>
      <c r="M1872" s="87"/>
      <c r="N1872" s="87"/>
    </row>
    <row r="1873" spans="11:14" x14ac:dyDescent="0.35">
      <c r="K1873" s="87"/>
      <c r="L1873" s="87"/>
      <c r="M1873" s="87"/>
      <c r="N1873" s="87"/>
    </row>
    <row r="1874" spans="11:14" x14ac:dyDescent="0.35">
      <c r="K1874" s="87"/>
      <c r="L1874" s="87"/>
      <c r="M1874" s="87"/>
      <c r="N1874" s="87"/>
    </row>
    <row r="1875" spans="11:14" x14ac:dyDescent="0.35">
      <c r="K1875" s="87"/>
      <c r="L1875" s="87"/>
      <c r="M1875" s="87"/>
      <c r="N1875" s="87"/>
    </row>
    <row r="1876" spans="11:14" x14ac:dyDescent="0.35">
      <c r="K1876" s="87"/>
      <c r="L1876" s="87"/>
      <c r="M1876" s="87"/>
      <c r="N1876" s="87"/>
    </row>
    <row r="1877" spans="11:14" x14ac:dyDescent="0.35">
      <c r="K1877" s="87"/>
      <c r="L1877" s="87"/>
      <c r="M1877" s="87"/>
      <c r="N1877" s="87"/>
    </row>
    <row r="1878" spans="11:14" x14ac:dyDescent="0.35">
      <c r="K1878" s="87"/>
      <c r="L1878" s="87"/>
      <c r="M1878" s="87"/>
      <c r="N1878" s="87"/>
    </row>
    <row r="1879" spans="11:14" x14ac:dyDescent="0.35">
      <c r="K1879" s="87"/>
      <c r="L1879" s="87"/>
      <c r="M1879" s="87"/>
      <c r="N1879" s="87"/>
    </row>
    <row r="1880" spans="11:14" x14ac:dyDescent="0.35">
      <c r="K1880" s="87"/>
      <c r="L1880" s="87"/>
      <c r="M1880" s="87"/>
      <c r="N1880" s="87"/>
    </row>
    <row r="1881" spans="11:14" x14ac:dyDescent="0.35">
      <c r="K1881" s="87"/>
      <c r="L1881" s="87"/>
      <c r="M1881" s="87"/>
      <c r="N1881" s="87"/>
    </row>
    <row r="1882" spans="11:14" x14ac:dyDescent="0.35">
      <c r="K1882" s="87"/>
      <c r="L1882" s="87"/>
      <c r="M1882" s="87"/>
      <c r="N1882" s="87"/>
    </row>
    <row r="1883" spans="11:14" x14ac:dyDescent="0.35">
      <c r="K1883" s="87"/>
      <c r="L1883" s="87"/>
      <c r="M1883" s="87"/>
      <c r="N1883" s="87"/>
    </row>
    <row r="1884" spans="11:14" x14ac:dyDescent="0.35">
      <c r="K1884" s="87"/>
      <c r="L1884" s="87"/>
      <c r="M1884" s="87"/>
      <c r="N1884" s="87"/>
    </row>
    <row r="1885" spans="11:14" x14ac:dyDescent="0.35">
      <c r="K1885" s="87"/>
      <c r="L1885" s="87"/>
      <c r="M1885" s="87"/>
      <c r="N1885" s="87"/>
    </row>
    <row r="1886" spans="11:14" x14ac:dyDescent="0.35">
      <c r="K1886" s="87"/>
      <c r="L1886" s="87"/>
      <c r="M1886" s="87"/>
      <c r="N1886" s="87"/>
    </row>
    <row r="1887" spans="11:14" x14ac:dyDescent="0.35">
      <c r="K1887" s="87"/>
      <c r="L1887" s="87"/>
      <c r="M1887" s="87"/>
      <c r="N1887" s="87"/>
    </row>
    <row r="1888" spans="11:14" x14ac:dyDescent="0.35">
      <c r="K1888" s="87"/>
      <c r="L1888" s="87"/>
      <c r="M1888" s="87"/>
      <c r="N1888" s="87"/>
    </row>
    <row r="1889" spans="11:14" x14ac:dyDescent="0.35">
      <c r="K1889" s="87"/>
      <c r="L1889" s="87"/>
      <c r="M1889" s="87"/>
      <c r="N1889" s="87"/>
    </row>
    <row r="1890" spans="11:14" x14ac:dyDescent="0.35">
      <c r="K1890" s="87"/>
      <c r="L1890" s="87"/>
      <c r="M1890" s="87"/>
      <c r="N1890" s="87"/>
    </row>
    <row r="1891" spans="11:14" x14ac:dyDescent="0.35">
      <c r="K1891" s="87"/>
      <c r="L1891" s="87"/>
      <c r="M1891" s="87"/>
      <c r="N1891" s="87"/>
    </row>
    <row r="1892" spans="11:14" x14ac:dyDescent="0.35">
      <c r="K1892" s="87"/>
      <c r="L1892" s="87"/>
      <c r="M1892" s="87"/>
      <c r="N1892" s="87"/>
    </row>
    <row r="1893" spans="11:14" x14ac:dyDescent="0.35">
      <c r="K1893" s="87"/>
      <c r="L1893" s="87"/>
      <c r="M1893" s="87"/>
      <c r="N1893" s="87"/>
    </row>
    <row r="1894" spans="11:14" x14ac:dyDescent="0.35">
      <c r="K1894" s="87"/>
      <c r="L1894" s="87"/>
      <c r="M1894" s="87"/>
      <c r="N1894" s="87"/>
    </row>
    <row r="1895" spans="11:14" x14ac:dyDescent="0.35">
      <c r="K1895" s="87"/>
      <c r="L1895" s="87"/>
      <c r="M1895" s="87"/>
      <c r="N1895" s="87"/>
    </row>
    <row r="1896" spans="11:14" x14ac:dyDescent="0.35">
      <c r="K1896" s="87"/>
      <c r="L1896" s="87"/>
      <c r="M1896" s="87"/>
      <c r="N1896" s="87"/>
    </row>
    <row r="1897" spans="11:14" x14ac:dyDescent="0.35">
      <c r="K1897" s="87"/>
      <c r="L1897" s="87"/>
      <c r="M1897" s="87"/>
      <c r="N1897" s="87"/>
    </row>
    <row r="1898" spans="11:14" x14ac:dyDescent="0.35">
      <c r="K1898" s="87"/>
      <c r="L1898" s="87"/>
      <c r="M1898" s="87"/>
      <c r="N1898" s="87"/>
    </row>
    <row r="1899" spans="11:14" x14ac:dyDescent="0.35">
      <c r="K1899" s="87"/>
      <c r="L1899" s="87"/>
      <c r="M1899" s="87"/>
      <c r="N1899" s="87"/>
    </row>
    <row r="1900" spans="11:14" x14ac:dyDescent="0.35">
      <c r="K1900" s="87"/>
      <c r="L1900" s="87"/>
      <c r="M1900" s="87"/>
      <c r="N1900" s="87"/>
    </row>
    <row r="1901" spans="11:14" x14ac:dyDescent="0.35">
      <c r="K1901" s="87"/>
      <c r="L1901" s="87"/>
      <c r="M1901" s="87"/>
      <c r="N1901" s="87"/>
    </row>
    <row r="1902" spans="11:14" x14ac:dyDescent="0.35">
      <c r="K1902" s="87"/>
      <c r="L1902" s="87"/>
      <c r="M1902" s="87"/>
      <c r="N1902" s="87"/>
    </row>
    <row r="1903" spans="11:14" x14ac:dyDescent="0.35">
      <c r="K1903" s="87"/>
      <c r="L1903" s="87"/>
      <c r="M1903" s="87"/>
      <c r="N1903" s="87"/>
    </row>
    <row r="1904" spans="11:14" x14ac:dyDescent="0.35">
      <c r="K1904" s="87"/>
      <c r="L1904" s="87"/>
      <c r="M1904" s="87"/>
      <c r="N1904" s="87"/>
    </row>
    <row r="1905" spans="11:14" x14ac:dyDescent="0.35">
      <c r="K1905" s="87"/>
      <c r="L1905" s="87"/>
      <c r="M1905" s="87"/>
      <c r="N1905" s="87"/>
    </row>
    <row r="1906" spans="11:14" x14ac:dyDescent="0.35">
      <c r="K1906" s="87"/>
      <c r="L1906" s="87"/>
      <c r="M1906" s="87"/>
      <c r="N1906" s="87"/>
    </row>
    <row r="1907" spans="11:14" x14ac:dyDescent="0.35">
      <c r="K1907" s="87"/>
      <c r="L1907" s="87"/>
      <c r="M1907" s="87"/>
      <c r="N1907" s="87"/>
    </row>
    <row r="1908" spans="11:14" x14ac:dyDescent="0.35">
      <c r="K1908" s="87"/>
      <c r="L1908" s="87"/>
      <c r="M1908" s="87"/>
      <c r="N1908" s="87"/>
    </row>
    <row r="1909" spans="11:14" x14ac:dyDescent="0.35">
      <c r="K1909" s="87"/>
      <c r="L1909" s="87"/>
      <c r="M1909" s="87"/>
      <c r="N1909" s="87"/>
    </row>
    <row r="1910" spans="11:14" x14ac:dyDescent="0.35">
      <c r="K1910" s="87"/>
      <c r="L1910" s="87"/>
      <c r="M1910" s="87"/>
      <c r="N1910" s="87"/>
    </row>
    <row r="1911" spans="11:14" x14ac:dyDescent="0.35">
      <c r="K1911" s="87"/>
      <c r="L1911" s="87"/>
      <c r="M1911" s="87"/>
      <c r="N1911" s="87"/>
    </row>
    <row r="1912" spans="11:14" x14ac:dyDescent="0.35">
      <c r="K1912" s="87"/>
      <c r="L1912" s="87"/>
      <c r="M1912" s="87"/>
      <c r="N1912" s="87"/>
    </row>
    <row r="1913" spans="11:14" x14ac:dyDescent="0.35">
      <c r="K1913" s="87"/>
      <c r="L1913" s="87"/>
      <c r="M1913" s="87"/>
      <c r="N1913" s="87"/>
    </row>
    <row r="1914" spans="11:14" x14ac:dyDescent="0.35">
      <c r="K1914" s="87"/>
      <c r="L1914" s="87"/>
      <c r="M1914" s="87"/>
      <c r="N1914" s="87"/>
    </row>
    <row r="1915" spans="11:14" x14ac:dyDescent="0.35">
      <c r="K1915" s="87"/>
      <c r="L1915" s="87"/>
      <c r="M1915" s="87"/>
      <c r="N1915" s="87"/>
    </row>
    <row r="1916" spans="11:14" x14ac:dyDescent="0.35">
      <c r="K1916" s="87"/>
      <c r="L1916" s="87"/>
      <c r="M1916" s="87"/>
      <c r="N1916" s="87"/>
    </row>
    <row r="1917" spans="11:14" x14ac:dyDescent="0.35">
      <c r="K1917" s="87"/>
      <c r="L1917" s="87"/>
      <c r="M1917" s="87"/>
      <c r="N1917" s="87"/>
    </row>
    <row r="1918" spans="11:14" x14ac:dyDescent="0.35">
      <c r="K1918" s="87"/>
      <c r="L1918" s="87"/>
      <c r="M1918" s="87"/>
      <c r="N1918" s="87"/>
    </row>
    <row r="1919" spans="11:14" x14ac:dyDescent="0.35">
      <c r="K1919" s="87"/>
      <c r="L1919" s="87"/>
      <c r="M1919" s="87"/>
      <c r="N1919" s="87"/>
    </row>
    <row r="1920" spans="11:14" x14ac:dyDescent="0.35">
      <c r="K1920" s="87"/>
      <c r="L1920" s="87"/>
      <c r="M1920" s="87"/>
      <c r="N1920" s="87"/>
    </row>
    <row r="1921" spans="11:14" x14ac:dyDescent="0.35">
      <c r="K1921" s="87"/>
      <c r="L1921" s="87"/>
      <c r="M1921" s="87"/>
      <c r="N1921" s="87"/>
    </row>
    <row r="1922" spans="11:14" x14ac:dyDescent="0.35">
      <c r="K1922" s="87"/>
      <c r="L1922" s="87"/>
      <c r="M1922" s="87"/>
      <c r="N1922" s="87"/>
    </row>
    <row r="1923" spans="11:14" x14ac:dyDescent="0.35">
      <c r="K1923" s="87"/>
      <c r="L1923" s="87"/>
      <c r="M1923" s="87"/>
      <c r="N1923" s="87"/>
    </row>
    <row r="1924" spans="11:14" x14ac:dyDescent="0.35">
      <c r="K1924" s="87"/>
      <c r="L1924" s="87"/>
      <c r="M1924" s="87"/>
      <c r="N1924" s="87"/>
    </row>
    <row r="1925" spans="11:14" x14ac:dyDescent="0.35">
      <c r="K1925" s="87"/>
      <c r="L1925" s="87"/>
      <c r="M1925" s="87"/>
      <c r="N1925" s="87"/>
    </row>
    <row r="1926" spans="11:14" x14ac:dyDescent="0.35">
      <c r="K1926" s="87"/>
      <c r="L1926" s="87"/>
      <c r="M1926" s="87"/>
      <c r="N1926" s="87"/>
    </row>
    <row r="1927" spans="11:14" x14ac:dyDescent="0.35">
      <c r="K1927" s="87"/>
      <c r="L1927" s="87"/>
      <c r="M1927" s="87"/>
      <c r="N1927" s="87"/>
    </row>
    <row r="1928" spans="11:14" x14ac:dyDescent="0.35">
      <c r="K1928" s="87"/>
      <c r="L1928" s="87"/>
      <c r="M1928" s="87"/>
      <c r="N1928" s="87"/>
    </row>
    <row r="1929" spans="11:14" x14ac:dyDescent="0.35">
      <c r="K1929" s="87"/>
      <c r="L1929" s="87"/>
      <c r="M1929" s="87"/>
      <c r="N1929" s="87"/>
    </row>
    <row r="1930" spans="11:14" x14ac:dyDescent="0.35">
      <c r="K1930" s="87"/>
      <c r="L1930" s="87"/>
      <c r="M1930" s="87"/>
      <c r="N1930" s="87"/>
    </row>
    <row r="1931" spans="11:14" x14ac:dyDescent="0.35">
      <c r="K1931" s="87"/>
      <c r="L1931" s="87"/>
      <c r="M1931" s="87"/>
      <c r="N1931" s="87"/>
    </row>
    <row r="1932" spans="11:14" x14ac:dyDescent="0.35">
      <c r="K1932" s="87"/>
      <c r="L1932" s="87"/>
      <c r="M1932" s="87"/>
      <c r="N1932" s="87"/>
    </row>
    <row r="1933" spans="11:14" x14ac:dyDescent="0.35">
      <c r="K1933" s="87"/>
      <c r="L1933" s="87"/>
      <c r="M1933" s="87"/>
      <c r="N1933" s="87"/>
    </row>
    <row r="1934" spans="11:14" x14ac:dyDescent="0.35">
      <c r="K1934" s="87"/>
      <c r="L1934" s="87"/>
      <c r="M1934" s="87"/>
      <c r="N1934" s="87"/>
    </row>
    <row r="1935" spans="11:14" x14ac:dyDescent="0.35">
      <c r="K1935" s="87"/>
      <c r="L1935" s="87"/>
      <c r="M1935" s="87"/>
      <c r="N1935" s="87"/>
    </row>
    <row r="1936" spans="11:14" x14ac:dyDescent="0.35">
      <c r="K1936" s="87"/>
      <c r="L1936" s="87"/>
      <c r="M1936" s="87"/>
      <c r="N1936" s="87"/>
    </row>
    <row r="1937" spans="11:14" x14ac:dyDescent="0.35">
      <c r="K1937" s="87"/>
      <c r="L1937" s="87"/>
      <c r="M1937" s="87"/>
      <c r="N1937" s="87"/>
    </row>
    <row r="1938" spans="11:14" x14ac:dyDescent="0.35">
      <c r="K1938" s="87"/>
      <c r="L1938" s="87"/>
      <c r="M1938" s="87"/>
      <c r="N1938" s="87"/>
    </row>
    <row r="1939" spans="11:14" x14ac:dyDescent="0.35">
      <c r="K1939" s="87"/>
      <c r="L1939" s="87"/>
      <c r="M1939" s="87"/>
      <c r="N1939" s="87"/>
    </row>
    <row r="1940" spans="11:14" x14ac:dyDescent="0.35">
      <c r="K1940" s="87"/>
      <c r="L1940" s="87"/>
      <c r="M1940" s="87"/>
      <c r="N1940" s="87"/>
    </row>
    <row r="1941" spans="11:14" x14ac:dyDescent="0.35">
      <c r="K1941" s="87"/>
      <c r="L1941" s="87"/>
      <c r="M1941" s="87"/>
      <c r="N1941" s="87"/>
    </row>
    <row r="1942" spans="11:14" x14ac:dyDescent="0.35">
      <c r="K1942" s="87"/>
      <c r="L1942" s="87"/>
      <c r="M1942" s="87"/>
      <c r="N1942" s="87"/>
    </row>
    <row r="1943" spans="11:14" x14ac:dyDescent="0.35">
      <c r="K1943" s="87"/>
      <c r="L1943" s="87"/>
      <c r="M1943" s="87"/>
      <c r="N1943" s="87"/>
    </row>
    <row r="1944" spans="11:14" x14ac:dyDescent="0.35">
      <c r="K1944" s="87"/>
      <c r="L1944" s="87"/>
      <c r="M1944" s="87"/>
      <c r="N1944" s="87"/>
    </row>
    <row r="1945" spans="11:14" x14ac:dyDescent="0.35">
      <c r="K1945" s="87"/>
      <c r="L1945" s="87"/>
      <c r="M1945" s="87"/>
      <c r="N1945" s="87"/>
    </row>
    <row r="1946" spans="11:14" x14ac:dyDescent="0.35">
      <c r="K1946" s="87"/>
      <c r="L1946" s="87"/>
      <c r="M1946" s="87"/>
      <c r="N1946" s="87"/>
    </row>
    <row r="1947" spans="11:14" x14ac:dyDescent="0.35">
      <c r="K1947" s="87"/>
      <c r="L1947" s="87"/>
      <c r="M1947" s="87"/>
      <c r="N1947" s="87"/>
    </row>
    <row r="1948" spans="11:14" x14ac:dyDescent="0.35">
      <c r="K1948" s="87"/>
      <c r="L1948" s="87"/>
      <c r="M1948" s="87"/>
      <c r="N1948" s="87"/>
    </row>
    <row r="1949" spans="11:14" x14ac:dyDescent="0.35">
      <c r="K1949" s="87"/>
      <c r="L1949" s="87"/>
      <c r="M1949" s="87"/>
      <c r="N1949" s="87"/>
    </row>
    <row r="1950" spans="11:14" x14ac:dyDescent="0.35">
      <c r="K1950" s="87"/>
      <c r="L1950" s="87"/>
      <c r="M1950" s="87"/>
      <c r="N1950" s="87"/>
    </row>
    <row r="1951" spans="11:14" x14ac:dyDescent="0.35">
      <c r="K1951" s="87"/>
      <c r="L1951" s="87"/>
      <c r="M1951" s="87"/>
      <c r="N1951" s="87"/>
    </row>
    <row r="1952" spans="11:14" x14ac:dyDescent="0.35">
      <c r="K1952" s="87"/>
      <c r="L1952" s="87"/>
      <c r="M1952" s="87"/>
      <c r="N1952" s="87"/>
    </row>
    <row r="1953" spans="11:14" x14ac:dyDescent="0.35">
      <c r="K1953" s="87"/>
      <c r="L1953" s="87"/>
      <c r="M1953" s="87"/>
      <c r="N1953" s="87"/>
    </row>
    <row r="1954" spans="11:14" x14ac:dyDescent="0.35">
      <c r="K1954" s="87"/>
      <c r="L1954" s="87"/>
      <c r="M1954" s="87"/>
      <c r="N1954" s="87"/>
    </row>
    <row r="1955" spans="11:14" x14ac:dyDescent="0.35">
      <c r="K1955" s="87"/>
      <c r="L1955" s="87"/>
      <c r="M1955" s="87"/>
      <c r="N1955" s="87"/>
    </row>
    <row r="1956" spans="11:14" x14ac:dyDescent="0.35">
      <c r="K1956" s="87"/>
      <c r="L1956" s="87"/>
      <c r="M1956" s="87"/>
      <c r="N1956" s="87"/>
    </row>
    <row r="1957" spans="11:14" x14ac:dyDescent="0.35">
      <c r="K1957" s="87"/>
      <c r="L1957" s="87"/>
      <c r="M1957" s="87"/>
      <c r="N1957" s="87"/>
    </row>
    <row r="1958" spans="11:14" x14ac:dyDescent="0.35">
      <c r="K1958" s="87"/>
      <c r="L1958" s="87"/>
      <c r="M1958" s="87"/>
      <c r="N1958" s="87"/>
    </row>
    <row r="1959" spans="11:14" x14ac:dyDescent="0.35">
      <c r="K1959" s="87"/>
      <c r="L1959" s="87"/>
      <c r="M1959" s="87"/>
      <c r="N1959" s="87"/>
    </row>
    <row r="1960" spans="11:14" x14ac:dyDescent="0.35">
      <c r="K1960" s="87"/>
      <c r="L1960" s="87"/>
      <c r="M1960" s="87"/>
      <c r="N1960" s="87"/>
    </row>
    <row r="1961" spans="11:14" x14ac:dyDescent="0.35">
      <c r="K1961" s="87"/>
      <c r="L1961" s="87"/>
      <c r="M1961" s="87"/>
      <c r="N1961" s="87"/>
    </row>
    <row r="1962" spans="11:14" x14ac:dyDescent="0.35">
      <c r="K1962" s="87"/>
      <c r="L1962" s="87"/>
      <c r="M1962" s="87"/>
      <c r="N1962" s="87"/>
    </row>
    <row r="1963" spans="11:14" x14ac:dyDescent="0.35">
      <c r="K1963" s="87"/>
      <c r="L1963" s="87"/>
      <c r="M1963" s="87"/>
      <c r="N1963" s="87"/>
    </row>
    <row r="1964" spans="11:14" x14ac:dyDescent="0.35">
      <c r="K1964" s="87"/>
      <c r="L1964" s="87"/>
      <c r="M1964" s="87"/>
      <c r="N1964" s="87"/>
    </row>
    <row r="1965" spans="11:14" x14ac:dyDescent="0.35">
      <c r="K1965" s="87"/>
      <c r="L1965" s="87"/>
      <c r="M1965" s="87"/>
      <c r="N1965" s="87"/>
    </row>
    <row r="1966" spans="11:14" x14ac:dyDescent="0.35">
      <c r="K1966" s="87"/>
      <c r="L1966" s="87"/>
      <c r="M1966" s="87"/>
      <c r="N1966" s="87"/>
    </row>
    <row r="1967" spans="11:14" x14ac:dyDescent="0.35">
      <c r="K1967" s="87"/>
      <c r="L1967" s="87"/>
      <c r="M1967" s="87"/>
      <c r="N1967" s="87"/>
    </row>
    <row r="1968" spans="11:14" x14ac:dyDescent="0.35">
      <c r="K1968" s="87"/>
      <c r="L1968" s="87"/>
      <c r="M1968" s="87"/>
      <c r="N1968" s="87"/>
    </row>
    <row r="1969" spans="11:14" x14ac:dyDescent="0.35">
      <c r="K1969" s="87"/>
      <c r="L1969" s="87"/>
      <c r="M1969" s="87"/>
      <c r="N1969" s="87"/>
    </row>
    <row r="1970" spans="11:14" x14ac:dyDescent="0.35">
      <c r="K1970" s="87"/>
      <c r="L1970" s="87"/>
      <c r="M1970" s="87"/>
      <c r="N1970" s="87"/>
    </row>
    <row r="1971" spans="11:14" x14ac:dyDescent="0.35">
      <c r="K1971" s="87"/>
      <c r="L1971" s="87"/>
      <c r="M1971" s="87"/>
      <c r="N1971" s="87"/>
    </row>
    <row r="1972" spans="11:14" x14ac:dyDescent="0.35">
      <c r="K1972" s="87"/>
      <c r="L1972" s="87"/>
      <c r="M1972" s="87"/>
      <c r="N1972" s="87"/>
    </row>
    <row r="1973" spans="11:14" x14ac:dyDescent="0.35">
      <c r="K1973" s="87"/>
      <c r="L1973" s="87"/>
      <c r="M1973" s="87"/>
      <c r="N1973" s="87"/>
    </row>
    <row r="1974" spans="11:14" x14ac:dyDescent="0.35">
      <c r="K1974" s="87"/>
      <c r="L1974" s="87"/>
      <c r="M1974" s="87"/>
      <c r="N1974" s="87"/>
    </row>
    <row r="1975" spans="11:14" x14ac:dyDescent="0.35">
      <c r="K1975" s="87"/>
      <c r="L1975" s="87"/>
      <c r="M1975" s="87"/>
      <c r="N1975" s="87"/>
    </row>
    <row r="1976" spans="11:14" x14ac:dyDescent="0.35">
      <c r="K1976" s="87"/>
      <c r="L1976" s="87"/>
      <c r="M1976" s="87"/>
      <c r="N1976" s="87"/>
    </row>
    <row r="1977" spans="11:14" x14ac:dyDescent="0.35">
      <c r="K1977" s="87"/>
      <c r="L1977" s="87"/>
      <c r="M1977" s="87"/>
      <c r="N1977" s="87"/>
    </row>
    <row r="1978" spans="11:14" x14ac:dyDescent="0.35">
      <c r="K1978" s="87"/>
      <c r="L1978" s="87"/>
      <c r="M1978" s="87"/>
      <c r="N1978" s="87"/>
    </row>
    <row r="1979" spans="11:14" x14ac:dyDescent="0.35">
      <c r="K1979" s="87"/>
      <c r="L1979" s="87"/>
      <c r="M1979" s="87"/>
      <c r="N1979" s="87"/>
    </row>
    <row r="1980" spans="11:14" x14ac:dyDescent="0.35">
      <c r="K1980" s="87"/>
      <c r="L1980" s="87"/>
      <c r="M1980" s="87"/>
      <c r="N1980" s="87"/>
    </row>
    <row r="1981" spans="11:14" x14ac:dyDescent="0.35">
      <c r="K1981" s="87"/>
      <c r="L1981" s="87"/>
      <c r="M1981" s="87"/>
      <c r="N1981" s="87"/>
    </row>
    <row r="1982" spans="11:14" x14ac:dyDescent="0.35">
      <c r="K1982" s="87"/>
      <c r="L1982" s="87"/>
      <c r="M1982" s="87"/>
      <c r="N1982" s="87"/>
    </row>
    <row r="1983" spans="11:14" x14ac:dyDescent="0.35">
      <c r="K1983" s="87"/>
      <c r="L1983" s="87"/>
      <c r="M1983" s="87"/>
      <c r="N1983" s="87"/>
    </row>
    <row r="1984" spans="11:14" x14ac:dyDescent="0.35">
      <c r="K1984" s="87"/>
      <c r="L1984" s="87"/>
      <c r="M1984" s="87"/>
      <c r="N1984" s="87"/>
    </row>
    <row r="1985" spans="11:14" x14ac:dyDescent="0.35">
      <c r="K1985" s="87"/>
      <c r="L1985" s="87"/>
      <c r="M1985" s="87"/>
      <c r="N1985" s="87"/>
    </row>
    <row r="1986" spans="11:14" x14ac:dyDescent="0.35">
      <c r="K1986" s="87"/>
      <c r="L1986" s="87"/>
      <c r="M1986" s="87"/>
      <c r="N1986" s="87"/>
    </row>
    <row r="1987" spans="11:14" x14ac:dyDescent="0.35">
      <c r="K1987" s="87"/>
      <c r="L1987" s="87"/>
      <c r="M1987" s="87"/>
      <c r="N1987" s="87"/>
    </row>
    <row r="1988" spans="11:14" x14ac:dyDescent="0.35">
      <c r="K1988" s="87"/>
      <c r="L1988" s="87"/>
      <c r="M1988" s="87"/>
      <c r="N1988" s="87"/>
    </row>
    <row r="1989" spans="11:14" x14ac:dyDescent="0.35">
      <c r="K1989" s="87"/>
      <c r="L1989" s="87"/>
      <c r="M1989" s="87"/>
      <c r="N1989" s="87"/>
    </row>
    <row r="1990" spans="11:14" x14ac:dyDescent="0.35">
      <c r="K1990" s="87"/>
      <c r="L1990" s="87"/>
      <c r="M1990" s="87"/>
      <c r="N1990" s="87"/>
    </row>
    <row r="1991" spans="11:14" x14ac:dyDescent="0.35">
      <c r="K1991" s="87"/>
      <c r="L1991" s="87"/>
      <c r="M1991" s="87"/>
      <c r="N1991" s="87"/>
    </row>
    <row r="1992" spans="11:14" x14ac:dyDescent="0.35">
      <c r="K1992" s="87"/>
      <c r="L1992" s="87"/>
      <c r="M1992" s="87"/>
      <c r="N1992" s="87"/>
    </row>
    <row r="1993" spans="11:14" x14ac:dyDescent="0.35">
      <c r="K1993" s="87"/>
      <c r="L1993" s="87"/>
      <c r="M1993" s="87"/>
      <c r="N1993" s="87"/>
    </row>
    <row r="1994" spans="11:14" x14ac:dyDescent="0.35">
      <c r="K1994" s="87"/>
      <c r="L1994" s="87"/>
      <c r="M1994" s="87"/>
      <c r="N1994" s="87"/>
    </row>
    <row r="1995" spans="11:14" x14ac:dyDescent="0.35">
      <c r="K1995" s="87"/>
      <c r="L1995" s="87"/>
      <c r="M1995" s="87"/>
      <c r="N1995" s="87"/>
    </row>
    <row r="1996" spans="11:14" x14ac:dyDescent="0.35">
      <c r="K1996" s="87"/>
      <c r="L1996" s="87"/>
      <c r="M1996" s="87"/>
      <c r="N1996" s="87"/>
    </row>
    <row r="1997" spans="11:14" x14ac:dyDescent="0.35">
      <c r="K1997" s="87"/>
      <c r="L1997" s="87"/>
      <c r="M1997" s="87"/>
      <c r="N1997" s="87"/>
    </row>
    <row r="1998" spans="11:14" x14ac:dyDescent="0.35">
      <c r="K1998" s="87"/>
      <c r="L1998" s="87"/>
      <c r="M1998" s="87"/>
      <c r="N1998" s="87"/>
    </row>
    <row r="1999" spans="11:14" x14ac:dyDescent="0.35">
      <c r="K1999" s="87"/>
      <c r="L1999" s="87"/>
      <c r="M1999" s="87"/>
      <c r="N1999" s="87"/>
    </row>
    <row r="2000" spans="11:14" x14ac:dyDescent="0.35">
      <c r="K2000" s="87"/>
      <c r="L2000" s="87"/>
      <c r="M2000" s="87"/>
      <c r="N2000" s="87"/>
    </row>
    <row r="2001" spans="11:14" x14ac:dyDescent="0.35">
      <c r="K2001" s="87"/>
      <c r="L2001" s="87"/>
      <c r="M2001" s="87"/>
      <c r="N2001" s="87"/>
    </row>
    <row r="2002" spans="11:14" x14ac:dyDescent="0.35">
      <c r="K2002" s="87"/>
      <c r="L2002" s="87"/>
      <c r="M2002" s="87"/>
      <c r="N2002" s="87"/>
    </row>
    <row r="2003" spans="11:14" x14ac:dyDescent="0.35">
      <c r="K2003" s="87"/>
      <c r="L2003" s="87"/>
      <c r="M2003" s="87"/>
      <c r="N2003" s="87"/>
    </row>
    <row r="2004" spans="11:14" x14ac:dyDescent="0.35">
      <c r="K2004" s="87"/>
      <c r="L2004" s="87"/>
      <c r="M2004" s="87"/>
      <c r="N2004" s="87"/>
    </row>
    <row r="2005" spans="11:14" x14ac:dyDescent="0.35">
      <c r="K2005" s="87"/>
      <c r="L2005" s="87"/>
      <c r="M2005" s="87"/>
      <c r="N2005" s="87"/>
    </row>
    <row r="2006" spans="11:14" x14ac:dyDescent="0.35">
      <c r="K2006" s="87"/>
      <c r="L2006" s="87"/>
      <c r="M2006" s="87"/>
      <c r="N2006" s="87"/>
    </row>
    <row r="2007" spans="11:14" x14ac:dyDescent="0.35">
      <c r="K2007" s="87"/>
      <c r="L2007" s="87"/>
      <c r="M2007" s="87"/>
      <c r="N2007" s="87"/>
    </row>
    <row r="2008" spans="11:14" x14ac:dyDescent="0.35">
      <c r="K2008" s="87"/>
      <c r="L2008" s="87"/>
      <c r="M2008" s="87"/>
      <c r="N2008" s="87"/>
    </row>
    <row r="2009" spans="11:14" x14ac:dyDescent="0.35">
      <c r="K2009" s="87"/>
      <c r="L2009" s="87"/>
      <c r="M2009" s="87"/>
      <c r="N2009" s="87"/>
    </row>
    <row r="2010" spans="11:14" x14ac:dyDescent="0.35">
      <c r="K2010" s="87"/>
      <c r="L2010" s="87"/>
      <c r="M2010" s="87"/>
      <c r="N2010" s="87"/>
    </row>
    <row r="2011" spans="11:14" x14ac:dyDescent="0.35">
      <c r="K2011" s="87"/>
      <c r="L2011" s="87"/>
      <c r="M2011" s="87"/>
      <c r="N2011" s="87"/>
    </row>
    <row r="2012" spans="11:14" x14ac:dyDescent="0.35">
      <c r="K2012" s="87"/>
      <c r="L2012" s="87"/>
      <c r="M2012" s="87"/>
      <c r="N2012" s="87"/>
    </row>
    <row r="2013" spans="11:14" x14ac:dyDescent="0.35">
      <c r="K2013" s="87"/>
      <c r="L2013" s="87"/>
      <c r="M2013" s="87"/>
      <c r="N2013" s="87"/>
    </row>
    <row r="2014" spans="11:14" x14ac:dyDescent="0.35">
      <c r="K2014" s="87"/>
      <c r="L2014" s="87"/>
      <c r="M2014" s="87"/>
      <c r="N2014" s="87"/>
    </row>
    <row r="2015" spans="11:14" x14ac:dyDescent="0.35">
      <c r="K2015" s="87"/>
      <c r="L2015" s="87"/>
      <c r="M2015" s="87"/>
      <c r="N2015" s="87"/>
    </row>
    <row r="2016" spans="11:14" x14ac:dyDescent="0.35">
      <c r="K2016" s="87"/>
      <c r="L2016" s="87"/>
      <c r="M2016" s="87"/>
      <c r="N2016" s="87"/>
    </row>
    <row r="2017" spans="11:14" x14ac:dyDescent="0.35">
      <c r="K2017" s="87"/>
      <c r="L2017" s="87"/>
      <c r="M2017" s="87"/>
      <c r="N2017" s="87"/>
    </row>
    <row r="2018" spans="11:14" x14ac:dyDescent="0.35">
      <c r="K2018" s="87"/>
      <c r="L2018" s="87"/>
      <c r="M2018" s="87"/>
      <c r="N2018" s="87"/>
    </row>
    <row r="2019" spans="11:14" x14ac:dyDescent="0.35">
      <c r="K2019" s="87"/>
      <c r="L2019" s="87"/>
      <c r="M2019" s="87"/>
      <c r="N2019" s="87"/>
    </row>
    <row r="2020" spans="11:14" x14ac:dyDescent="0.35">
      <c r="K2020" s="87"/>
      <c r="L2020" s="87"/>
      <c r="M2020" s="87"/>
      <c r="N2020" s="87"/>
    </row>
    <row r="2021" spans="11:14" x14ac:dyDescent="0.35">
      <c r="K2021" s="87"/>
      <c r="L2021" s="87"/>
      <c r="M2021" s="87"/>
      <c r="N2021" s="87"/>
    </row>
    <row r="2022" spans="11:14" x14ac:dyDescent="0.35">
      <c r="K2022" s="87"/>
      <c r="L2022" s="87"/>
      <c r="M2022" s="87"/>
      <c r="N2022" s="87"/>
    </row>
    <row r="2023" spans="11:14" x14ac:dyDescent="0.35">
      <c r="K2023" s="87"/>
      <c r="L2023" s="87"/>
      <c r="M2023" s="87"/>
      <c r="N2023" s="87"/>
    </row>
    <row r="2024" spans="11:14" x14ac:dyDescent="0.35">
      <c r="K2024" s="87"/>
      <c r="L2024" s="87"/>
      <c r="M2024" s="87"/>
      <c r="N2024" s="87"/>
    </row>
    <row r="2025" spans="11:14" x14ac:dyDescent="0.35">
      <c r="K2025" s="87"/>
      <c r="L2025" s="87"/>
      <c r="M2025" s="87"/>
      <c r="N2025" s="87"/>
    </row>
    <row r="2026" spans="11:14" x14ac:dyDescent="0.35">
      <c r="K2026" s="87"/>
      <c r="L2026" s="87"/>
      <c r="M2026" s="87"/>
      <c r="N2026" s="87"/>
    </row>
    <row r="2027" spans="11:14" x14ac:dyDescent="0.35">
      <c r="K2027" s="87"/>
      <c r="L2027" s="87"/>
      <c r="M2027" s="87"/>
      <c r="N2027" s="87"/>
    </row>
    <row r="2028" spans="11:14" x14ac:dyDescent="0.35">
      <c r="K2028" s="87"/>
      <c r="L2028" s="87"/>
      <c r="M2028" s="87"/>
      <c r="N2028" s="87"/>
    </row>
    <row r="2029" spans="11:14" x14ac:dyDescent="0.35">
      <c r="K2029" s="87"/>
      <c r="L2029" s="87"/>
      <c r="M2029" s="87"/>
      <c r="N2029" s="87"/>
    </row>
    <row r="2030" spans="11:14" x14ac:dyDescent="0.35">
      <c r="K2030" s="87"/>
      <c r="L2030" s="87"/>
      <c r="M2030" s="87"/>
      <c r="N2030" s="87"/>
    </row>
    <row r="2031" spans="11:14" x14ac:dyDescent="0.35">
      <c r="K2031" s="87"/>
      <c r="L2031" s="87"/>
      <c r="M2031" s="87"/>
      <c r="N2031" s="87"/>
    </row>
    <row r="2032" spans="11:14" x14ac:dyDescent="0.35">
      <c r="K2032" s="87"/>
      <c r="L2032" s="87"/>
      <c r="M2032" s="87"/>
      <c r="N2032" s="87"/>
    </row>
    <row r="2033" spans="11:14" x14ac:dyDescent="0.35">
      <c r="K2033" s="87"/>
      <c r="L2033" s="87"/>
      <c r="M2033" s="87"/>
      <c r="N2033" s="87"/>
    </row>
    <row r="2034" spans="11:14" x14ac:dyDescent="0.35">
      <c r="K2034" s="87"/>
      <c r="L2034" s="87"/>
      <c r="M2034" s="87"/>
      <c r="N2034" s="87"/>
    </row>
    <row r="2035" spans="11:14" x14ac:dyDescent="0.35">
      <c r="K2035" s="87"/>
      <c r="L2035" s="87"/>
      <c r="M2035" s="87"/>
      <c r="N2035" s="87"/>
    </row>
    <row r="2036" spans="11:14" x14ac:dyDescent="0.35">
      <c r="K2036" s="87"/>
      <c r="L2036" s="87"/>
      <c r="M2036" s="87"/>
      <c r="N2036" s="87"/>
    </row>
    <row r="2037" spans="11:14" x14ac:dyDescent="0.35">
      <c r="K2037" s="87"/>
      <c r="L2037" s="87"/>
      <c r="M2037" s="87"/>
      <c r="N2037" s="87"/>
    </row>
    <row r="2038" spans="11:14" x14ac:dyDescent="0.35">
      <c r="K2038" s="87"/>
      <c r="L2038" s="87"/>
      <c r="M2038" s="87"/>
      <c r="N2038" s="87"/>
    </row>
    <row r="2039" spans="11:14" x14ac:dyDescent="0.35">
      <c r="K2039" s="87"/>
      <c r="L2039" s="87"/>
      <c r="M2039" s="87"/>
      <c r="N2039" s="87"/>
    </row>
    <row r="2040" spans="11:14" x14ac:dyDescent="0.35">
      <c r="K2040" s="87"/>
      <c r="L2040" s="87"/>
      <c r="M2040" s="87"/>
      <c r="N2040" s="87"/>
    </row>
    <row r="2041" spans="11:14" x14ac:dyDescent="0.35">
      <c r="K2041" s="87"/>
      <c r="L2041" s="87"/>
      <c r="M2041" s="87"/>
      <c r="N2041" s="87"/>
    </row>
    <row r="2042" spans="11:14" x14ac:dyDescent="0.35">
      <c r="K2042" s="87"/>
      <c r="L2042" s="87"/>
      <c r="M2042" s="87"/>
      <c r="N2042" s="87"/>
    </row>
    <row r="2043" spans="11:14" x14ac:dyDescent="0.35">
      <c r="K2043" s="87"/>
      <c r="L2043" s="87"/>
      <c r="M2043" s="87"/>
      <c r="N2043" s="87"/>
    </row>
    <row r="2044" spans="11:14" x14ac:dyDescent="0.35">
      <c r="K2044" s="87"/>
      <c r="L2044" s="87"/>
      <c r="M2044" s="87"/>
      <c r="N2044" s="87"/>
    </row>
    <row r="2045" spans="11:14" x14ac:dyDescent="0.35">
      <c r="K2045" s="87"/>
      <c r="L2045" s="87"/>
      <c r="M2045" s="87"/>
      <c r="N2045" s="87"/>
    </row>
    <row r="2046" spans="11:14" x14ac:dyDescent="0.35">
      <c r="K2046" s="87"/>
      <c r="L2046" s="87"/>
      <c r="M2046" s="87"/>
      <c r="N2046" s="87"/>
    </row>
    <row r="2047" spans="11:14" x14ac:dyDescent="0.35">
      <c r="K2047" s="87"/>
      <c r="L2047" s="87"/>
      <c r="M2047" s="87"/>
      <c r="N2047" s="87"/>
    </row>
    <row r="2048" spans="11:14" x14ac:dyDescent="0.35">
      <c r="K2048" s="87"/>
      <c r="L2048" s="87"/>
      <c r="M2048" s="87"/>
      <c r="N2048" s="87"/>
    </row>
    <row r="2049" spans="11:14" x14ac:dyDescent="0.35">
      <c r="K2049" s="87"/>
      <c r="L2049" s="87"/>
      <c r="M2049" s="87"/>
      <c r="N2049" s="87"/>
    </row>
    <row r="2050" spans="11:14" x14ac:dyDescent="0.35">
      <c r="K2050" s="87"/>
      <c r="L2050" s="87"/>
      <c r="M2050" s="87"/>
      <c r="N2050" s="87"/>
    </row>
    <row r="2051" spans="11:14" x14ac:dyDescent="0.35">
      <c r="K2051" s="87"/>
      <c r="L2051" s="87"/>
      <c r="M2051" s="87"/>
      <c r="N2051" s="87"/>
    </row>
    <row r="2052" spans="11:14" x14ac:dyDescent="0.35">
      <c r="K2052" s="87"/>
      <c r="L2052" s="87"/>
      <c r="M2052" s="87"/>
      <c r="N2052" s="87"/>
    </row>
    <row r="2053" spans="11:14" x14ac:dyDescent="0.35">
      <c r="K2053" s="87"/>
      <c r="L2053" s="87"/>
      <c r="M2053" s="87"/>
      <c r="N2053" s="87"/>
    </row>
    <row r="2054" spans="11:14" x14ac:dyDescent="0.35">
      <c r="K2054" s="87"/>
      <c r="L2054" s="87"/>
      <c r="M2054" s="87"/>
      <c r="N2054" s="87"/>
    </row>
    <row r="2055" spans="11:14" x14ac:dyDescent="0.35">
      <c r="K2055" s="87"/>
      <c r="L2055" s="87"/>
      <c r="M2055" s="87"/>
      <c r="N2055" s="87"/>
    </row>
    <row r="2056" spans="11:14" x14ac:dyDescent="0.35">
      <c r="K2056" s="87"/>
      <c r="L2056" s="87"/>
      <c r="M2056" s="87"/>
      <c r="N2056" s="87"/>
    </row>
    <row r="2057" spans="11:14" x14ac:dyDescent="0.35">
      <c r="K2057" s="87"/>
      <c r="L2057" s="87"/>
      <c r="M2057" s="87"/>
      <c r="N2057" s="87"/>
    </row>
    <row r="2058" spans="11:14" x14ac:dyDescent="0.35">
      <c r="K2058" s="87"/>
      <c r="L2058" s="87"/>
      <c r="M2058" s="87"/>
      <c r="N2058" s="87"/>
    </row>
    <row r="2059" spans="11:14" x14ac:dyDescent="0.35">
      <c r="K2059" s="87"/>
      <c r="L2059" s="87"/>
      <c r="M2059" s="87"/>
      <c r="N2059" s="87"/>
    </row>
    <row r="2060" spans="11:14" x14ac:dyDescent="0.35">
      <c r="K2060" s="87"/>
      <c r="L2060" s="87"/>
      <c r="M2060" s="87"/>
      <c r="N2060" s="87"/>
    </row>
    <row r="2061" spans="11:14" x14ac:dyDescent="0.35">
      <c r="K2061" s="87"/>
      <c r="L2061" s="87"/>
      <c r="M2061" s="87"/>
      <c r="N2061" s="87"/>
    </row>
    <row r="2062" spans="11:14" x14ac:dyDescent="0.35">
      <c r="K2062" s="87"/>
      <c r="L2062" s="87"/>
      <c r="M2062" s="87"/>
      <c r="N2062" s="87"/>
    </row>
    <row r="2063" spans="11:14" x14ac:dyDescent="0.35">
      <c r="K2063" s="87"/>
      <c r="L2063" s="87"/>
      <c r="M2063" s="87"/>
      <c r="N2063" s="87"/>
    </row>
    <row r="2064" spans="11:14" x14ac:dyDescent="0.35">
      <c r="K2064" s="87"/>
      <c r="L2064" s="87"/>
      <c r="M2064" s="87"/>
      <c r="N2064" s="87"/>
    </row>
    <row r="2065" spans="11:14" x14ac:dyDescent="0.35">
      <c r="K2065" s="87"/>
      <c r="L2065" s="87"/>
      <c r="M2065" s="87"/>
      <c r="N2065" s="87"/>
    </row>
    <row r="2066" spans="11:14" x14ac:dyDescent="0.35">
      <c r="K2066" s="87"/>
      <c r="L2066" s="87"/>
      <c r="M2066" s="87"/>
      <c r="N2066" s="87"/>
    </row>
    <row r="2067" spans="11:14" x14ac:dyDescent="0.35">
      <c r="K2067" s="87"/>
      <c r="L2067" s="87"/>
      <c r="M2067" s="87"/>
      <c r="N2067" s="87"/>
    </row>
    <row r="2068" spans="11:14" x14ac:dyDescent="0.35">
      <c r="K2068" s="87"/>
      <c r="L2068" s="87"/>
      <c r="M2068" s="87"/>
      <c r="N2068" s="87"/>
    </row>
    <row r="2069" spans="11:14" x14ac:dyDescent="0.35">
      <c r="K2069" s="87"/>
      <c r="L2069" s="87"/>
      <c r="M2069" s="87"/>
      <c r="N2069" s="87"/>
    </row>
    <row r="2070" spans="11:14" x14ac:dyDescent="0.35">
      <c r="K2070" s="87"/>
      <c r="L2070" s="87"/>
      <c r="M2070" s="87"/>
      <c r="N2070" s="87"/>
    </row>
    <row r="2071" spans="11:14" x14ac:dyDescent="0.35">
      <c r="K2071" s="87"/>
      <c r="L2071" s="87"/>
      <c r="M2071" s="87"/>
      <c r="N2071" s="87"/>
    </row>
    <row r="2072" spans="11:14" x14ac:dyDescent="0.35">
      <c r="K2072" s="87"/>
      <c r="L2072" s="87"/>
      <c r="M2072" s="87"/>
      <c r="N2072" s="87"/>
    </row>
    <row r="2073" spans="11:14" x14ac:dyDescent="0.35">
      <c r="K2073" s="87"/>
      <c r="L2073" s="87"/>
      <c r="M2073" s="87"/>
      <c r="N2073" s="87"/>
    </row>
    <row r="2074" spans="11:14" x14ac:dyDescent="0.35">
      <c r="K2074" s="87"/>
      <c r="L2074" s="87"/>
      <c r="M2074" s="87"/>
      <c r="N2074" s="87"/>
    </row>
    <row r="2075" spans="11:14" x14ac:dyDescent="0.35">
      <c r="K2075" s="87"/>
      <c r="L2075" s="87"/>
      <c r="M2075" s="87"/>
      <c r="N2075" s="87"/>
    </row>
    <row r="2076" spans="11:14" x14ac:dyDescent="0.35">
      <c r="K2076" s="87"/>
      <c r="L2076" s="87"/>
      <c r="M2076" s="87"/>
      <c r="N2076" s="87"/>
    </row>
    <row r="2077" spans="11:14" x14ac:dyDescent="0.35">
      <c r="K2077" s="87"/>
      <c r="L2077" s="87"/>
      <c r="M2077" s="87"/>
      <c r="N2077" s="87"/>
    </row>
    <row r="2078" spans="11:14" x14ac:dyDescent="0.35">
      <c r="K2078" s="87"/>
      <c r="L2078" s="87"/>
      <c r="M2078" s="87"/>
      <c r="N2078" s="87"/>
    </row>
    <row r="2079" spans="11:14" x14ac:dyDescent="0.35">
      <c r="K2079" s="87"/>
      <c r="L2079" s="87"/>
      <c r="M2079" s="87"/>
      <c r="N2079" s="87"/>
    </row>
    <row r="2080" spans="11:14" x14ac:dyDescent="0.35">
      <c r="K2080" s="87"/>
      <c r="L2080" s="87"/>
      <c r="M2080" s="87"/>
      <c r="N2080" s="87"/>
    </row>
    <row r="2081" spans="11:14" x14ac:dyDescent="0.35">
      <c r="K2081" s="87"/>
      <c r="L2081" s="87"/>
      <c r="M2081" s="87"/>
      <c r="N2081" s="87"/>
    </row>
    <row r="2082" spans="11:14" x14ac:dyDescent="0.35">
      <c r="K2082" s="87"/>
      <c r="L2082" s="87"/>
      <c r="M2082" s="87"/>
      <c r="N2082" s="87"/>
    </row>
    <row r="2083" spans="11:14" x14ac:dyDescent="0.35">
      <c r="K2083" s="87"/>
      <c r="L2083" s="87"/>
      <c r="M2083" s="87"/>
      <c r="N2083" s="87"/>
    </row>
    <row r="2084" spans="11:14" x14ac:dyDescent="0.35">
      <c r="K2084" s="87"/>
      <c r="L2084" s="87"/>
      <c r="M2084" s="87"/>
      <c r="N2084" s="87"/>
    </row>
    <row r="2085" spans="11:14" x14ac:dyDescent="0.35">
      <c r="K2085" s="87"/>
      <c r="L2085" s="87"/>
      <c r="M2085" s="87"/>
      <c r="N2085" s="87"/>
    </row>
    <row r="2086" spans="11:14" x14ac:dyDescent="0.35">
      <c r="K2086" s="87"/>
      <c r="L2086" s="87"/>
      <c r="M2086" s="87"/>
      <c r="N2086" s="87"/>
    </row>
    <row r="2087" spans="11:14" x14ac:dyDescent="0.35">
      <c r="K2087" s="87"/>
      <c r="L2087" s="87"/>
      <c r="M2087" s="87"/>
      <c r="N2087" s="87"/>
    </row>
    <row r="2088" spans="11:14" x14ac:dyDescent="0.35">
      <c r="K2088" s="87"/>
      <c r="L2088" s="87"/>
      <c r="M2088" s="87"/>
      <c r="N2088" s="87"/>
    </row>
    <row r="2089" spans="11:14" x14ac:dyDescent="0.35">
      <c r="K2089" s="87"/>
      <c r="L2089" s="87"/>
      <c r="M2089" s="87"/>
      <c r="N2089" s="87"/>
    </row>
    <row r="2090" spans="11:14" x14ac:dyDescent="0.35">
      <c r="K2090" s="87"/>
      <c r="L2090" s="87"/>
      <c r="M2090" s="87"/>
      <c r="N2090" s="87"/>
    </row>
    <row r="2091" spans="11:14" x14ac:dyDescent="0.35">
      <c r="K2091" s="87"/>
      <c r="L2091" s="87"/>
      <c r="M2091" s="87"/>
      <c r="N2091" s="87"/>
    </row>
    <row r="2092" spans="11:14" x14ac:dyDescent="0.35">
      <c r="K2092" s="87"/>
      <c r="L2092" s="87"/>
      <c r="M2092" s="87"/>
      <c r="N2092" s="87"/>
    </row>
    <row r="2093" spans="11:14" x14ac:dyDescent="0.35">
      <c r="K2093" s="87"/>
      <c r="L2093" s="87"/>
      <c r="M2093" s="87"/>
      <c r="N2093" s="87"/>
    </row>
    <row r="2094" spans="11:14" x14ac:dyDescent="0.35">
      <c r="K2094" s="87"/>
      <c r="L2094" s="87"/>
      <c r="M2094" s="87"/>
      <c r="N2094" s="87"/>
    </row>
    <row r="2095" spans="11:14" x14ac:dyDescent="0.35">
      <c r="K2095" s="87"/>
      <c r="L2095" s="87"/>
      <c r="M2095" s="87"/>
      <c r="N2095" s="87"/>
    </row>
    <row r="2096" spans="11:14" x14ac:dyDescent="0.35">
      <c r="K2096" s="87"/>
      <c r="L2096" s="87"/>
      <c r="M2096" s="87"/>
      <c r="N2096" s="87"/>
    </row>
    <row r="2097" spans="11:14" x14ac:dyDescent="0.35">
      <c r="K2097" s="87"/>
      <c r="L2097" s="87"/>
      <c r="M2097" s="87"/>
      <c r="N2097" s="87"/>
    </row>
    <row r="2098" spans="11:14" x14ac:dyDescent="0.35">
      <c r="K2098" s="87"/>
      <c r="L2098" s="87"/>
      <c r="M2098" s="87"/>
      <c r="N2098" s="87"/>
    </row>
    <row r="2099" spans="11:14" x14ac:dyDescent="0.35">
      <c r="K2099" s="87"/>
      <c r="L2099" s="87"/>
      <c r="M2099" s="87"/>
      <c r="N2099" s="87"/>
    </row>
    <row r="2100" spans="11:14" x14ac:dyDescent="0.35">
      <c r="K2100" s="87"/>
      <c r="L2100" s="87"/>
      <c r="M2100" s="87"/>
      <c r="N2100" s="87"/>
    </row>
    <row r="2101" spans="11:14" x14ac:dyDescent="0.35">
      <c r="K2101" s="87"/>
      <c r="L2101" s="87"/>
      <c r="M2101" s="87"/>
      <c r="N2101" s="87"/>
    </row>
    <row r="2102" spans="11:14" x14ac:dyDescent="0.35">
      <c r="K2102" s="87"/>
      <c r="L2102" s="87"/>
      <c r="M2102" s="87"/>
      <c r="N2102" s="87"/>
    </row>
    <row r="2103" spans="11:14" x14ac:dyDescent="0.35">
      <c r="K2103" s="87"/>
      <c r="L2103" s="87"/>
      <c r="M2103" s="87"/>
      <c r="N2103" s="87"/>
    </row>
    <row r="2104" spans="11:14" x14ac:dyDescent="0.35">
      <c r="K2104" s="87"/>
      <c r="L2104" s="87"/>
      <c r="M2104" s="87"/>
      <c r="N2104" s="87"/>
    </row>
    <row r="2105" spans="11:14" x14ac:dyDescent="0.35">
      <c r="K2105" s="87"/>
      <c r="L2105" s="87"/>
      <c r="M2105" s="87"/>
      <c r="N2105" s="87"/>
    </row>
    <row r="2106" spans="11:14" x14ac:dyDescent="0.35">
      <c r="K2106" s="87"/>
      <c r="L2106" s="87"/>
      <c r="M2106" s="87"/>
      <c r="N2106" s="87"/>
    </row>
    <row r="2107" spans="11:14" x14ac:dyDescent="0.35">
      <c r="K2107" s="87"/>
      <c r="L2107" s="87"/>
      <c r="M2107" s="87"/>
      <c r="N2107" s="87"/>
    </row>
    <row r="2108" spans="11:14" x14ac:dyDescent="0.35">
      <c r="K2108" s="87"/>
      <c r="L2108" s="87"/>
      <c r="M2108" s="87"/>
      <c r="N2108" s="87"/>
    </row>
    <row r="2109" spans="11:14" x14ac:dyDescent="0.35">
      <c r="K2109" s="87"/>
      <c r="L2109" s="87"/>
      <c r="M2109" s="87"/>
      <c r="N2109" s="87"/>
    </row>
    <row r="2110" spans="11:14" x14ac:dyDescent="0.35">
      <c r="K2110" s="87"/>
      <c r="L2110" s="87"/>
      <c r="M2110" s="87"/>
      <c r="N2110" s="87"/>
    </row>
    <row r="2111" spans="11:14" x14ac:dyDescent="0.35">
      <c r="K2111" s="87"/>
      <c r="L2111" s="87"/>
      <c r="M2111" s="87"/>
      <c r="N2111" s="87"/>
    </row>
    <row r="2112" spans="11:14" x14ac:dyDescent="0.35">
      <c r="K2112" s="87"/>
      <c r="L2112" s="87"/>
      <c r="M2112" s="87"/>
      <c r="N2112" s="87"/>
    </row>
    <row r="2113" spans="11:14" x14ac:dyDescent="0.35">
      <c r="K2113" s="87"/>
      <c r="L2113" s="87"/>
      <c r="M2113" s="87"/>
      <c r="N2113" s="87"/>
    </row>
    <row r="2114" spans="11:14" x14ac:dyDescent="0.35">
      <c r="K2114" s="87"/>
      <c r="L2114" s="87"/>
      <c r="M2114" s="87"/>
      <c r="N2114" s="87"/>
    </row>
    <row r="2115" spans="11:14" x14ac:dyDescent="0.35">
      <c r="K2115" s="87"/>
      <c r="L2115" s="87"/>
      <c r="M2115" s="87"/>
      <c r="N2115" s="87"/>
    </row>
    <row r="2116" spans="11:14" x14ac:dyDescent="0.35">
      <c r="K2116" s="87"/>
      <c r="L2116" s="87"/>
      <c r="M2116" s="87"/>
      <c r="N2116" s="87"/>
    </row>
    <row r="2117" spans="11:14" x14ac:dyDescent="0.35">
      <c r="K2117" s="87"/>
      <c r="L2117" s="87"/>
      <c r="M2117" s="87"/>
      <c r="N2117" s="87"/>
    </row>
    <row r="2118" spans="11:14" x14ac:dyDescent="0.35">
      <c r="K2118" s="87"/>
      <c r="L2118" s="87"/>
      <c r="M2118" s="87"/>
      <c r="N2118" s="87"/>
    </row>
    <row r="2119" spans="11:14" x14ac:dyDescent="0.35">
      <c r="K2119" s="87"/>
      <c r="L2119" s="87"/>
      <c r="M2119" s="87"/>
      <c r="N2119" s="87"/>
    </row>
    <row r="2120" spans="11:14" x14ac:dyDescent="0.35">
      <c r="K2120" s="87"/>
      <c r="L2120" s="87"/>
      <c r="M2120" s="87"/>
      <c r="N2120" s="87"/>
    </row>
    <row r="2121" spans="11:14" x14ac:dyDescent="0.35">
      <c r="K2121" s="87"/>
      <c r="L2121" s="87"/>
      <c r="M2121" s="87"/>
      <c r="N2121" s="87"/>
    </row>
    <row r="2122" spans="11:14" x14ac:dyDescent="0.35">
      <c r="K2122" s="87"/>
      <c r="L2122" s="87"/>
      <c r="M2122" s="87"/>
      <c r="N2122" s="87"/>
    </row>
    <row r="2123" spans="11:14" x14ac:dyDescent="0.35">
      <c r="K2123" s="87"/>
      <c r="L2123" s="87"/>
      <c r="M2123" s="87"/>
      <c r="N2123" s="87"/>
    </row>
    <row r="2124" spans="11:14" x14ac:dyDescent="0.35">
      <c r="K2124" s="87"/>
      <c r="L2124" s="87"/>
      <c r="M2124" s="87"/>
      <c r="N2124" s="87"/>
    </row>
    <row r="2125" spans="11:14" x14ac:dyDescent="0.35">
      <c r="K2125" s="87"/>
      <c r="L2125" s="87"/>
      <c r="M2125" s="87"/>
      <c r="N2125" s="87"/>
    </row>
    <row r="2126" spans="11:14" x14ac:dyDescent="0.35">
      <c r="K2126" s="87"/>
      <c r="L2126" s="87"/>
      <c r="M2126" s="87"/>
      <c r="N2126" s="87"/>
    </row>
    <row r="2127" spans="11:14" x14ac:dyDescent="0.35">
      <c r="K2127" s="87"/>
      <c r="L2127" s="87"/>
      <c r="M2127" s="87"/>
      <c r="N2127" s="87"/>
    </row>
    <row r="2128" spans="11:14" x14ac:dyDescent="0.35">
      <c r="K2128" s="87"/>
      <c r="L2128" s="87"/>
      <c r="M2128" s="87"/>
      <c r="N2128" s="87"/>
    </row>
    <row r="2129" spans="11:14" x14ac:dyDescent="0.35">
      <c r="K2129" s="87"/>
      <c r="L2129" s="87"/>
      <c r="M2129" s="87"/>
      <c r="N2129" s="87"/>
    </row>
    <row r="2130" spans="11:14" x14ac:dyDescent="0.35">
      <c r="K2130" s="87"/>
      <c r="L2130" s="87"/>
      <c r="M2130" s="87"/>
      <c r="N2130" s="87"/>
    </row>
    <row r="2131" spans="11:14" x14ac:dyDescent="0.35">
      <c r="K2131" s="87"/>
      <c r="L2131" s="87"/>
      <c r="M2131" s="87"/>
      <c r="N2131" s="87"/>
    </row>
    <row r="2132" spans="11:14" x14ac:dyDescent="0.35">
      <c r="K2132" s="87"/>
      <c r="L2132" s="87"/>
      <c r="M2132" s="87"/>
      <c r="N2132" s="87"/>
    </row>
    <row r="2133" spans="11:14" x14ac:dyDescent="0.35">
      <c r="K2133" s="87"/>
      <c r="L2133" s="87"/>
      <c r="M2133" s="87"/>
      <c r="N2133" s="87"/>
    </row>
    <row r="2134" spans="11:14" x14ac:dyDescent="0.35">
      <c r="K2134" s="87"/>
      <c r="L2134" s="87"/>
      <c r="M2134" s="87"/>
      <c r="N2134" s="87"/>
    </row>
    <row r="2135" spans="11:14" x14ac:dyDescent="0.35">
      <c r="K2135" s="87"/>
      <c r="L2135" s="87"/>
      <c r="M2135" s="87"/>
      <c r="N2135" s="87"/>
    </row>
    <row r="2136" spans="11:14" x14ac:dyDescent="0.35">
      <c r="K2136" s="87"/>
      <c r="L2136" s="87"/>
      <c r="M2136" s="87"/>
      <c r="N2136" s="87"/>
    </row>
    <row r="2137" spans="11:14" x14ac:dyDescent="0.35">
      <c r="K2137" s="87"/>
      <c r="L2137" s="87"/>
      <c r="M2137" s="87"/>
      <c r="N2137" s="87"/>
    </row>
    <row r="2138" spans="11:14" x14ac:dyDescent="0.35">
      <c r="K2138" s="87"/>
      <c r="L2138" s="87"/>
      <c r="M2138" s="87"/>
      <c r="N2138" s="87"/>
    </row>
    <row r="2139" spans="11:14" x14ac:dyDescent="0.35">
      <c r="K2139" s="87"/>
      <c r="L2139" s="87"/>
      <c r="M2139" s="87"/>
      <c r="N2139" s="87"/>
    </row>
    <row r="2140" spans="11:14" x14ac:dyDescent="0.35">
      <c r="K2140" s="87"/>
      <c r="L2140" s="87"/>
      <c r="M2140" s="87"/>
      <c r="N2140" s="87"/>
    </row>
    <row r="2141" spans="11:14" x14ac:dyDescent="0.35">
      <c r="K2141" s="87"/>
      <c r="L2141" s="87"/>
      <c r="M2141" s="87"/>
      <c r="N2141" s="87"/>
    </row>
    <row r="2142" spans="11:14" x14ac:dyDescent="0.35">
      <c r="K2142" s="87"/>
      <c r="L2142" s="87"/>
      <c r="M2142" s="87"/>
      <c r="N2142" s="87"/>
    </row>
    <row r="2143" spans="11:14" x14ac:dyDescent="0.35">
      <c r="K2143" s="87"/>
      <c r="L2143" s="87"/>
      <c r="M2143" s="87"/>
      <c r="N2143" s="87"/>
    </row>
    <row r="2144" spans="11:14" x14ac:dyDescent="0.35">
      <c r="K2144" s="87"/>
      <c r="L2144" s="87"/>
      <c r="M2144" s="87"/>
      <c r="N2144" s="87"/>
    </row>
    <row r="2145" spans="11:14" x14ac:dyDescent="0.35">
      <c r="K2145" s="87"/>
      <c r="L2145" s="87"/>
      <c r="M2145" s="87"/>
      <c r="N2145" s="87"/>
    </row>
    <row r="2146" spans="11:14" x14ac:dyDescent="0.35">
      <c r="K2146" s="87"/>
      <c r="L2146" s="87"/>
      <c r="M2146" s="87"/>
      <c r="N2146" s="87"/>
    </row>
    <row r="2147" spans="11:14" x14ac:dyDescent="0.35">
      <c r="K2147" s="87"/>
      <c r="L2147" s="87"/>
      <c r="M2147" s="87"/>
      <c r="N2147" s="87"/>
    </row>
    <row r="2148" spans="11:14" x14ac:dyDescent="0.35">
      <c r="K2148" s="87"/>
      <c r="L2148" s="87"/>
      <c r="M2148" s="87"/>
      <c r="N2148" s="87"/>
    </row>
    <row r="2149" spans="11:14" x14ac:dyDescent="0.35">
      <c r="K2149" s="87"/>
      <c r="L2149" s="87"/>
      <c r="M2149" s="87"/>
      <c r="N2149" s="87"/>
    </row>
    <row r="2150" spans="11:14" x14ac:dyDescent="0.35">
      <c r="K2150" s="87"/>
      <c r="L2150" s="87"/>
      <c r="M2150" s="87"/>
      <c r="N2150" s="87"/>
    </row>
    <row r="2151" spans="11:14" x14ac:dyDescent="0.35">
      <c r="K2151" s="87"/>
      <c r="L2151" s="87"/>
      <c r="M2151" s="87"/>
      <c r="N2151" s="87"/>
    </row>
    <row r="2152" spans="11:14" x14ac:dyDescent="0.35">
      <c r="K2152" s="87"/>
      <c r="L2152" s="87"/>
      <c r="M2152" s="87"/>
      <c r="N2152" s="87"/>
    </row>
    <row r="2153" spans="11:14" x14ac:dyDescent="0.35">
      <c r="K2153" s="87"/>
      <c r="L2153" s="87"/>
      <c r="M2153" s="87"/>
      <c r="N2153" s="87"/>
    </row>
    <row r="2154" spans="11:14" x14ac:dyDescent="0.35">
      <c r="K2154" s="87"/>
      <c r="L2154" s="87"/>
      <c r="M2154" s="87"/>
      <c r="N2154" s="87"/>
    </row>
    <row r="2155" spans="11:14" x14ac:dyDescent="0.35">
      <c r="K2155" s="87"/>
      <c r="L2155" s="87"/>
      <c r="M2155" s="87"/>
      <c r="N2155" s="87"/>
    </row>
    <row r="2156" spans="11:14" x14ac:dyDescent="0.35">
      <c r="K2156" s="87"/>
      <c r="L2156" s="87"/>
      <c r="M2156" s="87"/>
      <c r="N2156" s="87"/>
    </row>
    <row r="2157" spans="11:14" x14ac:dyDescent="0.35">
      <c r="K2157" s="87"/>
      <c r="L2157" s="87"/>
      <c r="M2157" s="87"/>
      <c r="N2157" s="87"/>
    </row>
    <row r="2158" spans="11:14" x14ac:dyDescent="0.35">
      <c r="K2158" s="87"/>
      <c r="L2158" s="87"/>
      <c r="M2158" s="87"/>
      <c r="N2158" s="87"/>
    </row>
    <row r="2159" spans="11:14" x14ac:dyDescent="0.35">
      <c r="K2159" s="87"/>
      <c r="L2159" s="87"/>
      <c r="M2159" s="87"/>
      <c r="N2159" s="87"/>
    </row>
    <row r="2160" spans="11:14" x14ac:dyDescent="0.35">
      <c r="K2160" s="87"/>
      <c r="L2160" s="87"/>
      <c r="M2160" s="87"/>
      <c r="N2160" s="87"/>
    </row>
    <row r="2161" spans="11:14" x14ac:dyDescent="0.35">
      <c r="K2161" s="87"/>
      <c r="L2161" s="87"/>
      <c r="M2161" s="87"/>
      <c r="N2161" s="87"/>
    </row>
    <row r="2162" spans="11:14" x14ac:dyDescent="0.35">
      <c r="K2162" s="87"/>
      <c r="L2162" s="87"/>
      <c r="M2162" s="87"/>
      <c r="N2162" s="87"/>
    </row>
    <row r="2163" spans="11:14" x14ac:dyDescent="0.35">
      <c r="K2163" s="87"/>
      <c r="L2163" s="87"/>
      <c r="M2163" s="87"/>
      <c r="N2163" s="87"/>
    </row>
    <row r="2164" spans="11:14" x14ac:dyDescent="0.35">
      <c r="K2164" s="87"/>
      <c r="L2164" s="87"/>
      <c r="M2164" s="87"/>
      <c r="N2164" s="87"/>
    </row>
    <row r="2165" spans="11:14" x14ac:dyDescent="0.35">
      <c r="K2165" s="87"/>
      <c r="L2165" s="87"/>
      <c r="M2165" s="87"/>
      <c r="N2165" s="87"/>
    </row>
    <row r="2166" spans="11:14" x14ac:dyDescent="0.35">
      <c r="K2166" s="87"/>
      <c r="L2166" s="87"/>
      <c r="M2166" s="87"/>
      <c r="N2166" s="87"/>
    </row>
    <row r="2167" spans="11:14" x14ac:dyDescent="0.35">
      <c r="K2167" s="87"/>
      <c r="L2167" s="87"/>
      <c r="M2167" s="87"/>
      <c r="N2167" s="87"/>
    </row>
    <row r="2168" spans="11:14" x14ac:dyDescent="0.35">
      <c r="K2168" s="87"/>
      <c r="L2168" s="87"/>
      <c r="M2168" s="87"/>
      <c r="N2168" s="87"/>
    </row>
    <row r="2169" spans="11:14" x14ac:dyDescent="0.35">
      <c r="K2169" s="87"/>
      <c r="L2169" s="87"/>
      <c r="M2169" s="87"/>
      <c r="N2169" s="87"/>
    </row>
    <row r="2170" spans="11:14" x14ac:dyDescent="0.35">
      <c r="K2170" s="87"/>
      <c r="L2170" s="87"/>
      <c r="M2170" s="87"/>
      <c r="N2170" s="87"/>
    </row>
    <row r="2171" spans="11:14" x14ac:dyDescent="0.35">
      <c r="K2171" s="87"/>
      <c r="L2171" s="87"/>
      <c r="M2171" s="87"/>
      <c r="N2171" s="87"/>
    </row>
    <row r="2172" spans="11:14" x14ac:dyDescent="0.35">
      <c r="K2172" s="87"/>
      <c r="L2172" s="87"/>
      <c r="M2172" s="87"/>
      <c r="N2172" s="87"/>
    </row>
    <row r="2173" spans="11:14" x14ac:dyDescent="0.35">
      <c r="K2173" s="87"/>
      <c r="L2173" s="87"/>
      <c r="M2173" s="87"/>
      <c r="N2173" s="87"/>
    </row>
    <row r="2174" spans="11:14" x14ac:dyDescent="0.35">
      <c r="K2174" s="87"/>
      <c r="L2174" s="87"/>
      <c r="M2174" s="87"/>
      <c r="N2174" s="87"/>
    </row>
    <row r="2175" spans="11:14" x14ac:dyDescent="0.35">
      <c r="K2175" s="87"/>
      <c r="L2175" s="87"/>
      <c r="M2175" s="87"/>
      <c r="N2175" s="87"/>
    </row>
    <row r="2176" spans="11:14" x14ac:dyDescent="0.35">
      <c r="K2176" s="87"/>
      <c r="L2176" s="87"/>
      <c r="M2176" s="87"/>
      <c r="N2176" s="87"/>
    </row>
    <row r="2177" spans="11:14" x14ac:dyDescent="0.35">
      <c r="K2177" s="87"/>
      <c r="L2177" s="87"/>
      <c r="M2177" s="87"/>
      <c r="N2177" s="87"/>
    </row>
    <row r="2178" spans="11:14" x14ac:dyDescent="0.35">
      <c r="K2178" s="87"/>
      <c r="L2178" s="87"/>
      <c r="M2178" s="87"/>
      <c r="N2178" s="87"/>
    </row>
    <row r="2179" spans="11:14" x14ac:dyDescent="0.35">
      <c r="K2179" s="87"/>
      <c r="L2179" s="87"/>
      <c r="M2179" s="87"/>
      <c r="N2179" s="87"/>
    </row>
    <row r="2180" spans="11:14" x14ac:dyDescent="0.35">
      <c r="K2180" s="87"/>
      <c r="L2180" s="87"/>
      <c r="M2180" s="87"/>
      <c r="N2180" s="87"/>
    </row>
    <row r="2181" spans="11:14" x14ac:dyDescent="0.35">
      <c r="K2181" s="87"/>
      <c r="L2181" s="87"/>
      <c r="M2181" s="87"/>
      <c r="N2181" s="87"/>
    </row>
    <row r="2182" spans="11:14" x14ac:dyDescent="0.35">
      <c r="K2182" s="87"/>
      <c r="L2182" s="87"/>
      <c r="M2182" s="87"/>
      <c r="N2182" s="87"/>
    </row>
    <row r="2183" spans="11:14" x14ac:dyDescent="0.35">
      <c r="K2183" s="87"/>
      <c r="L2183" s="87"/>
      <c r="M2183" s="87"/>
      <c r="N2183" s="87"/>
    </row>
    <row r="2184" spans="11:14" x14ac:dyDescent="0.35">
      <c r="K2184" s="87"/>
      <c r="L2184" s="87"/>
      <c r="M2184" s="87"/>
      <c r="N2184" s="87"/>
    </row>
    <row r="2185" spans="11:14" x14ac:dyDescent="0.35">
      <c r="K2185" s="87"/>
      <c r="L2185" s="87"/>
      <c r="M2185" s="87"/>
      <c r="N2185" s="87"/>
    </row>
    <row r="2186" spans="11:14" x14ac:dyDescent="0.35">
      <c r="K2186" s="87"/>
      <c r="L2186" s="87"/>
      <c r="M2186" s="87"/>
      <c r="N2186" s="87"/>
    </row>
    <row r="2187" spans="11:14" x14ac:dyDescent="0.35">
      <c r="K2187" s="87"/>
      <c r="L2187" s="87"/>
      <c r="M2187" s="87"/>
      <c r="N2187" s="87"/>
    </row>
    <row r="2188" spans="11:14" x14ac:dyDescent="0.35">
      <c r="K2188" s="87"/>
      <c r="L2188" s="87"/>
      <c r="M2188" s="87"/>
      <c r="N2188" s="87"/>
    </row>
    <row r="2189" spans="11:14" x14ac:dyDescent="0.35">
      <c r="K2189" s="87"/>
      <c r="L2189" s="87"/>
      <c r="M2189" s="87"/>
      <c r="N2189" s="87"/>
    </row>
    <row r="2190" spans="11:14" x14ac:dyDescent="0.35">
      <c r="K2190" s="87"/>
      <c r="L2190" s="87"/>
      <c r="M2190" s="87"/>
      <c r="N2190" s="87"/>
    </row>
    <row r="2191" spans="11:14" x14ac:dyDescent="0.35">
      <c r="K2191" s="87"/>
      <c r="L2191" s="87"/>
      <c r="M2191" s="87"/>
      <c r="N2191" s="87"/>
    </row>
    <row r="2192" spans="11:14" x14ac:dyDescent="0.35">
      <c r="K2192" s="87"/>
      <c r="L2192" s="87"/>
      <c r="M2192" s="87"/>
      <c r="N2192" s="87"/>
    </row>
    <row r="2193" spans="11:14" x14ac:dyDescent="0.35">
      <c r="K2193" s="87"/>
      <c r="L2193" s="87"/>
      <c r="M2193" s="87"/>
      <c r="N2193" s="87"/>
    </row>
    <row r="2194" spans="11:14" x14ac:dyDescent="0.35">
      <c r="K2194" s="87"/>
      <c r="L2194" s="87"/>
      <c r="M2194" s="87"/>
      <c r="N2194" s="87"/>
    </row>
    <row r="2195" spans="11:14" x14ac:dyDescent="0.35">
      <c r="K2195" s="87"/>
      <c r="L2195" s="87"/>
      <c r="M2195" s="87"/>
      <c r="N2195" s="87"/>
    </row>
    <row r="2196" spans="11:14" x14ac:dyDescent="0.35">
      <c r="K2196" s="87"/>
      <c r="L2196" s="87"/>
      <c r="M2196" s="87"/>
      <c r="N2196" s="87"/>
    </row>
    <row r="2197" spans="11:14" x14ac:dyDescent="0.35">
      <c r="K2197" s="87"/>
      <c r="L2197" s="87"/>
      <c r="M2197" s="87"/>
      <c r="N2197" s="87"/>
    </row>
    <row r="2198" spans="11:14" x14ac:dyDescent="0.35">
      <c r="K2198" s="87"/>
      <c r="L2198" s="87"/>
      <c r="M2198" s="87"/>
      <c r="N2198" s="87"/>
    </row>
    <row r="2199" spans="11:14" x14ac:dyDescent="0.35">
      <c r="K2199" s="87"/>
      <c r="L2199" s="87"/>
      <c r="M2199" s="87"/>
      <c r="N2199" s="87"/>
    </row>
    <row r="2200" spans="11:14" x14ac:dyDescent="0.35">
      <c r="K2200" s="87"/>
      <c r="L2200" s="87"/>
      <c r="M2200" s="87"/>
      <c r="N2200" s="87"/>
    </row>
    <row r="2201" spans="11:14" x14ac:dyDescent="0.35">
      <c r="K2201" s="87"/>
      <c r="L2201" s="87"/>
      <c r="M2201" s="87"/>
      <c r="N2201" s="87"/>
    </row>
    <row r="2202" spans="11:14" x14ac:dyDescent="0.35">
      <c r="K2202" s="87"/>
      <c r="L2202" s="87"/>
      <c r="M2202" s="87"/>
      <c r="N2202" s="87"/>
    </row>
    <row r="2203" spans="11:14" x14ac:dyDescent="0.35">
      <c r="K2203" s="87"/>
      <c r="L2203" s="87"/>
      <c r="M2203" s="87"/>
      <c r="N2203" s="87"/>
    </row>
    <row r="2204" spans="11:14" x14ac:dyDescent="0.35">
      <c r="K2204" s="87"/>
      <c r="L2204" s="87"/>
      <c r="M2204" s="87"/>
      <c r="N2204" s="87"/>
    </row>
    <row r="2205" spans="11:14" x14ac:dyDescent="0.35">
      <c r="K2205" s="87"/>
      <c r="L2205" s="87"/>
      <c r="M2205" s="87"/>
      <c r="N2205" s="87"/>
    </row>
    <row r="2206" spans="11:14" x14ac:dyDescent="0.35">
      <c r="K2206" s="87"/>
      <c r="L2206" s="87"/>
      <c r="M2206" s="87"/>
      <c r="N2206" s="87"/>
    </row>
    <row r="2207" spans="11:14" x14ac:dyDescent="0.35">
      <c r="K2207" s="87"/>
      <c r="L2207" s="87"/>
      <c r="M2207" s="87"/>
      <c r="N2207" s="87"/>
    </row>
    <row r="2208" spans="11:14" x14ac:dyDescent="0.35">
      <c r="K2208" s="87"/>
      <c r="L2208" s="87"/>
      <c r="M2208" s="87"/>
      <c r="N2208" s="87"/>
    </row>
    <row r="2209" spans="11:14" x14ac:dyDescent="0.35">
      <c r="K2209" s="87"/>
      <c r="L2209" s="87"/>
      <c r="M2209" s="87"/>
      <c r="N2209" s="87"/>
    </row>
    <row r="2210" spans="11:14" x14ac:dyDescent="0.35">
      <c r="K2210" s="87"/>
      <c r="L2210" s="87"/>
      <c r="M2210" s="87"/>
      <c r="N2210" s="87"/>
    </row>
    <row r="2211" spans="11:14" x14ac:dyDescent="0.35">
      <c r="K2211" s="87"/>
      <c r="L2211" s="87"/>
      <c r="M2211" s="87"/>
      <c r="N2211" s="87"/>
    </row>
    <row r="2212" spans="11:14" x14ac:dyDescent="0.35">
      <c r="K2212" s="87"/>
      <c r="L2212" s="87"/>
      <c r="M2212" s="87"/>
      <c r="N2212" s="87"/>
    </row>
    <row r="2213" spans="11:14" x14ac:dyDescent="0.35">
      <c r="K2213" s="87"/>
      <c r="L2213" s="87"/>
      <c r="M2213" s="87"/>
      <c r="N2213" s="87"/>
    </row>
    <row r="2214" spans="11:14" x14ac:dyDescent="0.35">
      <c r="K2214" s="87"/>
      <c r="L2214" s="87"/>
      <c r="M2214" s="87"/>
      <c r="N2214" s="87"/>
    </row>
    <row r="2215" spans="11:14" x14ac:dyDescent="0.35">
      <c r="K2215" s="87"/>
      <c r="L2215" s="87"/>
      <c r="M2215" s="87"/>
      <c r="N2215" s="87"/>
    </row>
    <row r="2216" spans="11:14" x14ac:dyDescent="0.35">
      <c r="K2216" s="87"/>
      <c r="L2216" s="87"/>
      <c r="M2216" s="87"/>
      <c r="N2216" s="87"/>
    </row>
    <row r="2217" spans="11:14" x14ac:dyDescent="0.35">
      <c r="K2217" s="87"/>
      <c r="L2217" s="87"/>
      <c r="M2217" s="87"/>
      <c r="N2217" s="87"/>
    </row>
    <row r="2218" spans="11:14" x14ac:dyDescent="0.35">
      <c r="K2218" s="87"/>
      <c r="L2218" s="87"/>
      <c r="M2218" s="87"/>
      <c r="N2218" s="87"/>
    </row>
    <row r="2219" spans="11:14" x14ac:dyDescent="0.35">
      <c r="K2219" s="87"/>
      <c r="L2219" s="87"/>
      <c r="M2219" s="87"/>
      <c r="N2219" s="87"/>
    </row>
    <row r="2220" spans="11:14" x14ac:dyDescent="0.35">
      <c r="K2220" s="87"/>
      <c r="L2220" s="87"/>
      <c r="M2220" s="87"/>
      <c r="N2220" s="87"/>
    </row>
    <row r="2221" spans="11:14" x14ac:dyDescent="0.35">
      <c r="K2221" s="87"/>
      <c r="L2221" s="87"/>
      <c r="M2221" s="87"/>
      <c r="N2221" s="87"/>
    </row>
    <row r="2222" spans="11:14" x14ac:dyDescent="0.35">
      <c r="K2222" s="87"/>
      <c r="L2222" s="87"/>
      <c r="M2222" s="87"/>
      <c r="N2222" s="87"/>
    </row>
    <row r="2223" spans="11:14" x14ac:dyDescent="0.35">
      <c r="K2223" s="87"/>
      <c r="L2223" s="87"/>
      <c r="M2223" s="87"/>
      <c r="N2223" s="87"/>
    </row>
    <row r="2224" spans="11:14" x14ac:dyDescent="0.35">
      <c r="K2224" s="87"/>
      <c r="L2224" s="87"/>
      <c r="M2224" s="87"/>
      <c r="N2224" s="87"/>
    </row>
    <row r="2225" spans="11:14" x14ac:dyDescent="0.35">
      <c r="K2225" s="87"/>
      <c r="L2225" s="87"/>
      <c r="M2225" s="87"/>
      <c r="N2225" s="87"/>
    </row>
    <row r="2226" spans="11:14" x14ac:dyDescent="0.35">
      <c r="K2226" s="87"/>
      <c r="L2226" s="87"/>
      <c r="M2226" s="87"/>
      <c r="N2226" s="87"/>
    </row>
    <row r="2227" spans="11:14" x14ac:dyDescent="0.35">
      <c r="K2227" s="87"/>
      <c r="L2227" s="87"/>
      <c r="M2227" s="87"/>
      <c r="N2227" s="87"/>
    </row>
    <row r="2228" spans="11:14" x14ac:dyDescent="0.35">
      <c r="K2228" s="87"/>
      <c r="L2228" s="87"/>
      <c r="M2228" s="87"/>
      <c r="N2228" s="87"/>
    </row>
    <row r="2229" spans="11:14" x14ac:dyDescent="0.35">
      <c r="K2229" s="87"/>
      <c r="L2229" s="87"/>
      <c r="M2229" s="87"/>
      <c r="N2229" s="87"/>
    </row>
    <row r="2230" spans="11:14" x14ac:dyDescent="0.35">
      <c r="K2230" s="87"/>
      <c r="L2230" s="87"/>
      <c r="M2230" s="87"/>
      <c r="N2230" s="87"/>
    </row>
    <row r="2231" spans="11:14" x14ac:dyDescent="0.35">
      <c r="K2231" s="87"/>
      <c r="L2231" s="87"/>
      <c r="M2231" s="87"/>
      <c r="N2231" s="87"/>
    </row>
    <row r="2232" spans="11:14" x14ac:dyDescent="0.35">
      <c r="K2232" s="87"/>
      <c r="L2232" s="87"/>
      <c r="M2232" s="87"/>
      <c r="N2232" s="87"/>
    </row>
    <row r="2233" spans="11:14" x14ac:dyDescent="0.35">
      <c r="K2233" s="87"/>
      <c r="L2233" s="87"/>
      <c r="M2233" s="87"/>
      <c r="N2233" s="87"/>
    </row>
    <row r="2234" spans="11:14" x14ac:dyDescent="0.35">
      <c r="K2234" s="87"/>
      <c r="L2234" s="87"/>
      <c r="M2234" s="87"/>
      <c r="N2234" s="87"/>
    </row>
    <row r="2235" spans="11:14" x14ac:dyDescent="0.35">
      <c r="K2235" s="87"/>
      <c r="L2235" s="87"/>
      <c r="M2235" s="87"/>
      <c r="N2235" s="87"/>
    </row>
    <row r="2236" spans="11:14" x14ac:dyDescent="0.35">
      <c r="K2236" s="87"/>
      <c r="L2236" s="87"/>
      <c r="M2236" s="87"/>
      <c r="N2236" s="87"/>
    </row>
    <row r="2237" spans="11:14" x14ac:dyDescent="0.35">
      <c r="K2237" s="87"/>
      <c r="L2237" s="87"/>
      <c r="M2237" s="87"/>
      <c r="N2237" s="87"/>
    </row>
    <row r="2238" spans="11:14" x14ac:dyDescent="0.35">
      <c r="K2238" s="87"/>
      <c r="L2238" s="87"/>
      <c r="M2238" s="87"/>
      <c r="N2238" s="87"/>
    </row>
    <row r="2239" spans="11:14" x14ac:dyDescent="0.35">
      <c r="K2239" s="87"/>
      <c r="L2239" s="87"/>
      <c r="M2239" s="87"/>
      <c r="N2239" s="87"/>
    </row>
    <row r="2240" spans="11:14" x14ac:dyDescent="0.35">
      <c r="K2240" s="87"/>
      <c r="L2240" s="87"/>
      <c r="M2240" s="87"/>
      <c r="N2240" s="87"/>
    </row>
    <row r="2241" spans="11:14" x14ac:dyDescent="0.35">
      <c r="K2241" s="87"/>
      <c r="L2241" s="87"/>
      <c r="M2241" s="87"/>
      <c r="N2241" s="87"/>
    </row>
    <row r="2242" spans="11:14" x14ac:dyDescent="0.35">
      <c r="K2242" s="87"/>
      <c r="L2242" s="87"/>
      <c r="M2242" s="87"/>
      <c r="N2242" s="87"/>
    </row>
    <row r="2243" spans="11:14" x14ac:dyDescent="0.35">
      <c r="K2243" s="87"/>
      <c r="L2243" s="87"/>
      <c r="M2243" s="87"/>
      <c r="N2243" s="87"/>
    </row>
    <row r="2244" spans="11:14" x14ac:dyDescent="0.35">
      <c r="K2244" s="87"/>
      <c r="L2244" s="87"/>
      <c r="M2244" s="87"/>
      <c r="N2244" s="87"/>
    </row>
    <row r="2245" spans="11:14" x14ac:dyDescent="0.35">
      <c r="K2245" s="87"/>
      <c r="L2245" s="87"/>
      <c r="M2245" s="87"/>
      <c r="N2245" s="87"/>
    </row>
    <row r="2246" spans="11:14" x14ac:dyDescent="0.35">
      <c r="K2246" s="87"/>
      <c r="L2246" s="87"/>
      <c r="M2246" s="87"/>
      <c r="N2246" s="87"/>
    </row>
    <row r="2247" spans="11:14" x14ac:dyDescent="0.35">
      <c r="K2247" s="87"/>
      <c r="L2247" s="87"/>
      <c r="M2247" s="87"/>
      <c r="N2247" s="87"/>
    </row>
    <row r="2248" spans="11:14" x14ac:dyDescent="0.35">
      <c r="K2248" s="87"/>
      <c r="L2248" s="87"/>
      <c r="M2248" s="87"/>
      <c r="N2248" s="87"/>
    </row>
    <row r="2249" spans="11:14" x14ac:dyDescent="0.35">
      <c r="K2249" s="87"/>
      <c r="L2249" s="87"/>
      <c r="M2249" s="87"/>
      <c r="N2249" s="87"/>
    </row>
    <row r="2250" spans="11:14" x14ac:dyDescent="0.35">
      <c r="K2250" s="87"/>
      <c r="L2250" s="87"/>
      <c r="M2250" s="87"/>
      <c r="N2250" s="87"/>
    </row>
    <row r="2251" spans="11:14" x14ac:dyDescent="0.35">
      <c r="K2251" s="87"/>
      <c r="L2251" s="87"/>
      <c r="M2251" s="87"/>
      <c r="N2251" s="87"/>
    </row>
    <row r="2252" spans="11:14" x14ac:dyDescent="0.35">
      <c r="K2252" s="87"/>
      <c r="L2252" s="87"/>
      <c r="M2252" s="87"/>
      <c r="N2252" s="87"/>
    </row>
    <row r="2253" spans="11:14" x14ac:dyDescent="0.35">
      <c r="K2253" s="87"/>
      <c r="L2253" s="87"/>
      <c r="M2253" s="87"/>
      <c r="N2253" s="87"/>
    </row>
    <row r="2254" spans="11:14" x14ac:dyDescent="0.35">
      <c r="K2254" s="87"/>
      <c r="L2254" s="87"/>
      <c r="M2254" s="87"/>
      <c r="N2254" s="87"/>
    </row>
    <row r="2255" spans="11:14" x14ac:dyDescent="0.35">
      <c r="K2255" s="87"/>
      <c r="L2255" s="87"/>
      <c r="M2255" s="87"/>
      <c r="N2255" s="87"/>
    </row>
    <row r="2256" spans="11:14" x14ac:dyDescent="0.35">
      <c r="K2256" s="87"/>
      <c r="L2256" s="87"/>
      <c r="M2256" s="87"/>
      <c r="N2256" s="87"/>
    </row>
    <row r="2257" spans="11:14" x14ac:dyDescent="0.35">
      <c r="K2257" s="87"/>
      <c r="L2257" s="87"/>
      <c r="M2257" s="87"/>
      <c r="N2257" s="87"/>
    </row>
    <row r="2258" spans="11:14" x14ac:dyDescent="0.35">
      <c r="K2258" s="87"/>
      <c r="L2258" s="87"/>
      <c r="M2258" s="87"/>
      <c r="N2258" s="87"/>
    </row>
    <row r="2259" spans="11:14" x14ac:dyDescent="0.35">
      <c r="K2259" s="87"/>
      <c r="L2259" s="87"/>
      <c r="M2259" s="87"/>
      <c r="N2259" s="87"/>
    </row>
    <row r="2260" spans="11:14" x14ac:dyDescent="0.35">
      <c r="K2260" s="87"/>
      <c r="L2260" s="87"/>
      <c r="M2260" s="87"/>
      <c r="N2260" s="87"/>
    </row>
    <row r="2261" spans="11:14" x14ac:dyDescent="0.35">
      <c r="K2261" s="87"/>
      <c r="L2261" s="87"/>
      <c r="M2261" s="87"/>
      <c r="N2261" s="87"/>
    </row>
    <row r="2262" spans="11:14" x14ac:dyDescent="0.35">
      <c r="K2262" s="87"/>
      <c r="L2262" s="87"/>
      <c r="M2262" s="87"/>
      <c r="N2262" s="87"/>
    </row>
    <row r="2263" spans="11:14" x14ac:dyDescent="0.35">
      <c r="K2263" s="87"/>
      <c r="L2263" s="87"/>
      <c r="M2263" s="87"/>
      <c r="N2263" s="87"/>
    </row>
    <row r="2264" spans="11:14" x14ac:dyDescent="0.35">
      <c r="K2264" s="87"/>
      <c r="L2264" s="87"/>
      <c r="M2264" s="87"/>
      <c r="N2264" s="87"/>
    </row>
    <row r="2265" spans="11:14" x14ac:dyDescent="0.35">
      <c r="K2265" s="87"/>
      <c r="L2265" s="87"/>
      <c r="M2265" s="87"/>
      <c r="N2265" s="87"/>
    </row>
    <row r="2266" spans="11:14" x14ac:dyDescent="0.35">
      <c r="K2266" s="87"/>
      <c r="L2266" s="87"/>
      <c r="M2266" s="87"/>
      <c r="N2266" s="87"/>
    </row>
    <row r="2267" spans="11:14" x14ac:dyDescent="0.35">
      <c r="K2267" s="87"/>
      <c r="L2267" s="87"/>
      <c r="M2267" s="87"/>
      <c r="N2267" s="87"/>
    </row>
    <row r="2268" spans="11:14" x14ac:dyDescent="0.35">
      <c r="K2268" s="87"/>
      <c r="L2268" s="87"/>
      <c r="M2268" s="87"/>
      <c r="N2268" s="87"/>
    </row>
    <row r="2269" spans="11:14" x14ac:dyDescent="0.35">
      <c r="K2269" s="87"/>
      <c r="L2269" s="87"/>
      <c r="M2269" s="87"/>
      <c r="N2269" s="87"/>
    </row>
    <row r="2270" spans="11:14" x14ac:dyDescent="0.35">
      <c r="K2270" s="87"/>
      <c r="L2270" s="87"/>
      <c r="M2270" s="87"/>
      <c r="N2270" s="87"/>
    </row>
    <row r="2271" spans="11:14" x14ac:dyDescent="0.35">
      <c r="K2271" s="87"/>
      <c r="L2271" s="87"/>
      <c r="M2271" s="87"/>
      <c r="N2271" s="87"/>
    </row>
    <row r="2272" spans="11:14" x14ac:dyDescent="0.35">
      <c r="K2272" s="87"/>
      <c r="L2272" s="87"/>
      <c r="M2272" s="87"/>
      <c r="N2272" s="87"/>
    </row>
    <row r="2273" spans="11:14" x14ac:dyDescent="0.35">
      <c r="K2273" s="87"/>
      <c r="L2273" s="87"/>
      <c r="M2273" s="87"/>
      <c r="N2273" s="87"/>
    </row>
    <row r="2274" spans="11:14" x14ac:dyDescent="0.35">
      <c r="K2274" s="87"/>
      <c r="L2274" s="87"/>
      <c r="M2274" s="87"/>
      <c r="N2274" s="87"/>
    </row>
    <row r="2275" spans="11:14" x14ac:dyDescent="0.35">
      <c r="K2275" s="87"/>
      <c r="L2275" s="87"/>
      <c r="M2275" s="87"/>
      <c r="N2275" s="87"/>
    </row>
    <row r="2276" spans="11:14" x14ac:dyDescent="0.35">
      <c r="K2276" s="87"/>
      <c r="L2276" s="87"/>
      <c r="M2276" s="87"/>
      <c r="N2276" s="87"/>
    </row>
    <row r="2277" spans="11:14" x14ac:dyDescent="0.35">
      <c r="K2277" s="87"/>
      <c r="L2277" s="87"/>
      <c r="M2277" s="87"/>
      <c r="N2277" s="87"/>
    </row>
    <row r="2278" spans="11:14" x14ac:dyDescent="0.35">
      <c r="K2278" s="87"/>
      <c r="L2278" s="87"/>
      <c r="M2278" s="87"/>
      <c r="N2278" s="87"/>
    </row>
    <row r="2279" spans="11:14" x14ac:dyDescent="0.35">
      <c r="K2279" s="87"/>
      <c r="L2279" s="87"/>
      <c r="M2279" s="87"/>
      <c r="N2279" s="87"/>
    </row>
    <row r="2280" spans="11:14" x14ac:dyDescent="0.35">
      <c r="K2280" s="87"/>
      <c r="L2280" s="87"/>
      <c r="M2280" s="87"/>
      <c r="N2280" s="87"/>
    </row>
    <row r="2281" spans="11:14" x14ac:dyDescent="0.35">
      <c r="K2281" s="87"/>
      <c r="L2281" s="87"/>
      <c r="M2281" s="87"/>
      <c r="N2281" s="87"/>
    </row>
    <row r="2282" spans="11:14" x14ac:dyDescent="0.35">
      <c r="K2282" s="87"/>
      <c r="L2282" s="87"/>
      <c r="M2282" s="87"/>
      <c r="N2282" s="87"/>
    </row>
    <row r="2283" spans="11:14" x14ac:dyDescent="0.35">
      <c r="K2283" s="87"/>
      <c r="L2283" s="87"/>
      <c r="M2283" s="87"/>
      <c r="N2283" s="87"/>
    </row>
    <row r="2284" spans="11:14" x14ac:dyDescent="0.35">
      <c r="K2284" s="87"/>
      <c r="L2284" s="87"/>
      <c r="M2284" s="87"/>
      <c r="N2284" s="87"/>
    </row>
    <row r="2285" spans="11:14" x14ac:dyDescent="0.35">
      <c r="K2285" s="87"/>
      <c r="L2285" s="87"/>
      <c r="M2285" s="87"/>
      <c r="N2285" s="87"/>
    </row>
    <row r="2286" spans="11:14" x14ac:dyDescent="0.35">
      <c r="K2286" s="87"/>
      <c r="L2286" s="87"/>
      <c r="M2286" s="87"/>
      <c r="N2286" s="87"/>
    </row>
    <row r="2287" spans="11:14" x14ac:dyDescent="0.35">
      <c r="K2287" s="87"/>
      <c r="L2287" s="87"/>
      <c r="M2287" s="87"/>
      <c r="N2287" s="87"/>
    </row>
    <row r="2288" spans="11:14" x14ac:dyDescent="0.35">
      <c r="K2288" s="87"/>
      <c r="L2288" s="87"/>
      <c r="M2288" s="87"/>
      <c r="N2288" s="87"/>
    </row>
    <row r="2289" spans="11:14" x14ac:dyDescent="0.35">
      <c r="K2289" s="87"/>
      <c r="L2289" s="87"/>
      <c r="M2289" s="87"/>
      <c r="N2289" s="87"/>
    </row>
    <row r="2290" spans="11:14" x14ac:dyDescent="0.35">
      <c r="K2290" s="87"/>
      <c r="L2290" s="87"/>
      <c r="M2290" s="87"/>
      <c r="N2290" s="87"/>
    </row>
    <row r="2291" spans="11:14" x14ac:dyDescent="0.35">
      <c r="K2291" s="87"/>
      <c r="L2291" s="87"/>
      <c r="M2291" s="87"/>
      <c r="N2291" s="87"/>
    </row>
    <row r="2292" spans="11:14" x14ac:dyDescent="0.35">
      <c r="K2292" s="87"/>
      <c r="L2292" s="87"/>
      <c r="M2292" s="87"/>
      <c r="N2292" s="87"/>
    </row>
    <row r="2293" spans="11:14" x14ac:dyDescent="0.35">
      <c r="K2293" s="87"/>
      <c r="L2293" s="87"/>
      <c r="M2293" s="87"/>
      <c r="N2293" s="87"/>
    </row>
    <row r="2294" spans="11:14" x14ac:dyDescent="0.35">
      <c r="K2294" s="87"/>
      <c r="L2294" s="87"/>
      <c r="M2294" s="87"/>
      <c r="N2294" s="87"/>
    </row>
    <row r="2295" spans="11:14" x14ac:dyDescent="0.35">
      <c r="K2295" s="87"/>
      <c r="L2295" s="87"/>
      <c r="M2295" s="87"/>
      <c r="N2295" s="87"/>
    </row>
    <row r="2296" spans="11:14" x14ac:dyDescent="0.35">
      <c r="K2296" s="87"/>
      <c r="L2296" s="87"/>
      <c r="M2296" s="87"/>
      <c r="N2296" s="87"/>
    </row>
    <row r="2297" spans="11:14" x14ac:dyDescent="0.35">
      <c r="K2297" s="87"/>
      <c r="L2297" s="87"/>
      <c r="M2297" s="87"/>
      <c r="N2297" s="87"/>
    </row>
    <row r="2298" spans="11:14" x14ac:dyDescent="0.35">
      <c r="K2298" s="87"/>
      <c r="L2298" s="87"/>
      <c r="M2298" s="87"/>
      <c r="N2298" s="87"/>
    </row>
    <row r="2299" spans="11:14" x14ac:dyDescent="0.35">
      <c r="K2299" s="87"/>
      <c r="L2299" s="87"/>
      <c r="M2299" s="87"/>
      <c r="N2299" s="87"/>
    </row>
    <row r="2300" spans="11:14" x14ac:dyDescent="0.35">
      <c r="K2300" s="87"/>
      <c r="L2300" s="87"/>
      <c r="M2300" s="87"/>
      <c r="N2300" s="87"/>
    </row>
    <row r="2301" spans="11:14" x14ac:dyDescent="0.35">
      <c r="K2301" s="87"/>
      <c r="L2301" s="87"/>
      <c r="M2301" s="87"/>
      <c r="N2301" s="87"/>
    </row>
    <row r="2302" spans="11:14" x14ac:dyDescent="0.35">
      <c r="K2302" s="87"/>
      <c r="L2302" s="87"/>
      <c r="M2302" s="87"/>
      <c r="N2302" s="87"/>
    </row>
    <row r="2303" spans="11:14" x14ac:dyDescent="0.35">
      <c r="K2303" s="87"/>
      <c r="L2303" s="87"/>
      <c r="M2303" s="87"/>
      <c r="N2303" s="87"/>
    </row>
    <row r="2304" spans="11:14" x14ac:dyDescent="0.35">
      <c r="K2304" s="87"/>
      <c r="L2304" s="87"/>
      <c r="M2304" s="87"/>
      <c r="N2304" s="87"/>
    </row>
    <row r="2305" spans="11:14" x14ac:dyDescent="0.35">
      <c r="K2305" s="87"/>
      <c r="L2305" s="87"/>
      <c r="M2305" s="87"/>
      <c r="N2305" s="87"/>
    </row>
    <row r="2306" spans="11:14" x14ac:dyDescent="0.35">
      <c r="K2306" s="87"/>
      <c r="L2306" s="87"/>
      <c r="M2306" s="87"/>
      <c r="N2306" s="87"/>
    </row>
    <row r="2307" spans="11:14" x14ac:dyDescent="0.35">
      <c r="K2307" s="87"/>
      <c r="L2307" s="87"/>
      <c r="M2307" s="87"/>
      <c r="N2307" s="87"/>
    </row>
    <row r="2308" spans="11:14" x14ac:dyDescent="0.35">
      <c r="K2308" s="87"/>
      <c r="L2308" s="87"/>
      <c r="M2308" s="87"/>
      <c r="N2308" s="87"/>
    </row>
    <row r="2309" spans="11:14" x14ac:dyDescent="0.35">
      <c r="K2309" s="87"/>
      <c r="L2309" s="87"/>
      <c r="M2309" s="87"/>
      <c r="N2309" s="87"/>
    </row>
    <row r="2310" spans="11:14" x14ac:dyDescent="0.35">
      <c r="K2310" s="87"/>
      <c r="L2310" s="87"/>
      <c r="M2310" s="87"/>
      <c r="N2310" s="87"/>
    </row>
    <row r="2311" spans="11:14" x14ac:dyDescent="0.35">
      <c r="K2311" s="87"/>
      <c r="L2311" s="87"/>
      <c r="M2311" s="87"/>
      <c r="N2311" s="87"/>
    </row>
    <row r="2312" spans="11:14" x14ac:dyDescent="0.35">
      <c r="K2312" s="87"/>
      <c r="L2312" s="87"/>
      <c r="M2312" s="87"/>
      <c r="N2312" s="87"/>
    </row>
    <row r="2313" spans="11:14" x14ac:dyDescent="0.35">
      <c r="K2313" s="87"/>
      <c r="L2313" s="87"/>
      <c r="M2313" s="87"/>
      <c r="N2313" s="87"/>
    </row>
    <row r="2314" spans="11:14" x14ac:dyDescent="0.35">
      <c r="K2314" s="87"/>
      <c r="L2314" s="87"/>
      <c r="M2314" s="87"/>
      <c r="N2314" s="87"/>
    </row>
    <row r="2315" spans="11:14" x14ac:dyDescent="0.35">
      <c r="K2315" s="87"/>
      <c r="L2315" s="87"/>
      <c r="M2315" s="87"/>
      <c r="N2315" s="87"/>
    </row>
    <row r="2316" spans="11:14" x14ac:dyDescent="0.35">
      <c r="K2316" s="87"/>
      <c r="L2316" s="87"/>
      <c r="M2316" s="87"/>
      <c r="N2316" s="87"/>
    </row>
    <row r="2317" spans="11:14" x14ac:dyDescent="0.35">
      <c r="K2317" s="87"/>
      <c r="L2317" s="87"/>
      <c r="M2317" s="87"/>
      <c r="N2317" s="87"/>
    </row>
    <row r="2318" spans="11:14" x14ac:dyDescent="0.35">
      <c r="K2318" s="87"/>
      <c r="L2318" s="87"/>
      <c r="M2318" s="87"/>
      <c r="N2318" s="87"/>
    </row>
    <row r="2319" spans="11:14" x14ac:dyDescent="0.35">
      <c r="K2319" s="87"/>
      <c r="L2319" s="87"/>
      <c r="M2319" s="87"/>
      <c r="N2319" s="87"/>
    </row>
    <row r="2320" spans="11:14" x14ac:dyDescent="0.35">
      <c r="K2320" s="87"/>
      <c r="L2320" s="87"/>
      <c r="M2320" s="87"/>
      <c r="N2320" s="87"/>
    </row>
    <row r="2321" spans="11:14" x14ac:dyDescent="0.35">
      <c r="K2321" s="87"/>
      <c r="L2321" s="87"/>
      <c r="M2321" s="87"/>
      <c r="N2321" s="87"/>
    </row>
    <row r="2322" spans="11:14" x14ac:dyDescent="0.35">
      <c r="K2322" s="87"/>
      <c r="L2322" s="87"/>
      <c r="M2322" s="87"/>
      <c r="N2322" s="87"/>
    </row>
    <row r="2323" spans="11:14" x14ac:dyDescent="0.35">
      <c r="K2323" s="87"/>
      <c r="L2323" s="87"/>
      <c r="M2323" s="87"/>
      <c r="N2323" s="87"/>
    </row>
    <row r="2324" spans="11:14" x14ac:dyDescent="0.35">
      <c r="K2324" s="87"/>
      <c r="L2324" s="87"/>
      <c r="M2324" s="87"/>
      <c r="N2324" s="87"/>
    </row>
    <row r="2325" spans="11:14" x14ac:dyDescent="0.35">
      <c r="K2325" s="87"/>
      <c r="L2325" s="87"/>
      <c r="M2325" s="87"/>
      <c r="N2325" s="87"/>
    </row>
    <row r="2326" spans="11:14" x14ac:dyDescent="0.35">
      <c r="K2326" s="87"/>
      <c r="L2326" s="87"/>
      <c r="M2326" s="87"/>
      <c r="N2326" s="87"/>
    </row>
    <row r="2327" spans="11:14" x14ac:dyDescent="0.35">
      <c r="K2327" s="87"/>
      <c r="L2327" s="87"/>
      <c r="M2327" s="87"/>
      <c r="N2327" s="87"/>
    </row>
    <row r="2328" spans="11:14" x14ac:dyDescent="0.35">
      <c r="K2328" s="87"/>
      <c r="L2328" s="87"/>
      <c r="M2328" s="87"/>
      <c r="N2328" s="87"/>
    </row>
    <row r="2329" spans="11:14" x14ac:dyDescent="0.35">
      <c r="K2329" s="87"/>
      <c r="L2329" s="87"/>
      <c r="M2329" s="87"/>
      <c r="N2329" s="87"/>
    </row>
    <row r="2330" spans="11:14" x14ac:dyDescent="0.35">
      <c r="K2330" s="87"/>
      <c r="L2330" s="87"/>
      <c r="M2330" s="87"/>
      <c r="N2330" s="87"/>
    </row>
    <row r="2331" spans="11:14" x14ac:dyDescent="0.35">
      <c r="K2331" s="87"/>
      <c r="L2331" s="87"/>
      <c r="M2331" s="87"/>
      <c r="N2331" s="87"/>
    </row>
    <row r="2332" spans="11:14" x14ac:dyDescent="0.35">
      <c r="K2332" s="87"/>
      <c r="L2332" s="87"/>
      <c r="M2332" s="87"/>
      <c r="N2332" s="87"/>
    </row>
    <row r="2333" spans="11:14" x14ac:dyDescent="0.35">
      <c r="K2333" s="87"/>
      <c r="L2333" s="87"/>
      <c r="M2333" s="87"/>
      <c r="N2333" s="87"/>
    </row>
    <row r="2334" spans="11:14" x14ac:dyDescent="0.35">
      <c r="K2334" s="87"/>
      <c r="L2334" s="87"/>
      <c r="M2334" s="87"/>
      <c r="N2334" s="87"/>
    </row>
    <row r="2335" spans="11:14" x14ac:dyDescent="0.35">
      <c r="K2335" s="87"/>
      <c r="L2335" s="87"/>
      <c r="M2335" s="87"/>
      <c r="N2335" s="87"/>
    </row>
    <row r="2336" spans="11:14" x14ac:dyDescent="0.35">
      <c r="K2336" s="87"/>
      <c r="L2336" s="87"/>
      <c r="M2336" s="87"/>
      <c r="N2336" s="87"/>
    </row>
    <row r="2337" spans="11:14" x14ac:dyDescent="0.35">
      <c r="K2337" s="87"/>
      <c r="L2337" s="87"/>
      <c r="M2337" s="87"/>
      <c r="N2337" s="87"/>
    </row>
    <row r="2338" spans="11:14" x14ac:dyDescent="0.35">
      <c r="K2338" s="87"/>
      <c r="L2338" s="87"/>
      <c r="M2338" s="87"/>
      <c r="N2338" s="87"/>
    </row>
    <row r="2339" spans="11:14" x14ac:dyDescent="0.35">
      <c r="K2339" s="87"/>
      <c r="L2339" s="87"/>
      <c r="M2339" s="87"/>
      <c r="N2339" s="87"/>
    </row>
    <row r="2340" spans="11:14" x14ac:dyDescent="0.35">
      <c r="K2340" s="87"/>
      <c r="L2340" s="87"/>
      <c r="M2340" s="87"/>
      <c r="N2340" s="87"/>
    </row>
    <row r="2341" spans="11:14" x14ac:dyDescent="0.35">
      <c r="K2341" s="87"/>
      <c r="L2341" s="87"/>
      <c r="M2341" s="87"/>
      <c r="N2341" s="87"/>
    </row>
    <row r="2342" spans="11:14" x14ac:dyDescent="0.35">
      <c r="K2342" s="87"/>
      <c r="L2342" s="87"/>
      <c r="M2342" s="87"/>
      <c r="N2342" s="87"/>
    </row>
    <row r="2343" spans="11:14" x14ac:dyDescent="0.35">
      <c r="K2343" s="87"/>
      <c r="L2343" s="87"/>
      <c r="M2343" s="87"/>
      <c r="N2343" s="87"/>
    </row>
    <row r="2344" spans="11:14" x14ac:dyDescent="0.35">
      <c r="K2344" s="87"/>
      <c r="L2344" s="87"/>
      <c r="M2344" s="87"/>
      <c r="N2344" s="87"/>
    </row>
    <row r="2345" spans="11:14" x14ac:dyDescent="0.35">
      <c r="K2345" s="87"/>
      <c r="L2345" s="87"/>
      <c r="M2345" s="87"/>
      <c r="N2345" s="87"/>
    </row>
    <row r="2346" spans="11:14" x14ac:dyDescent="0.35">
      <c r="K2346" s="87"/>
      <c r="L2346" s="87"/>
      <c r="M2346" s="87"/>
      <c r="N2346" s="87"/>
    </row>
    <row r="2347" spans="11:14" x14ac:dyDescent="0.35">
      <c r="K2347" s="87"/>
      <c r="L2347" s="87"/>
      <c r="M2347" s="87"/>
      <c r="N2347" s="87"/>
    </row>
    <row r="2348" spans="11:14" x14ac:dyDescent="0.35">
      <c r="K2348" s="87"/>
      <c r="L2348" s="87"/>
      <c r="M2348" s="87"/>
      <c r="N2348" s="87"/>
    </row>
    <row r="2349" spans="11:14" x14ac:dyDescent="0.35">
      <c r="K2349" s="87"/>
      <c r="L2349" s="87"/>
      <c r="M2349" s="87"/>
      <c r="N2349" s="87"/>
    </row>
    <row r="2350" spans="11:14" x14ac:dyDescent="0.35">
      <c r="K2350" s="87"/>
      <c r="L2350" s="87"/>
      <c r="M2350" s="87"/>
      <c r="N2350" s="87"/>
    </row>
    <row r="2351" spans="11:14" x14ac:dyDescent="0.35">
      <c r="K2351" s="87"/>
      <c r="L2351" s="87"/>
      <c r="M2351" s="87"/>
      <c r="N2351" s="87"/>
    </row>
    <row r="2352" spans="11:14" x14ac:dyDescent="0.35">
      <c r="K2352" s="87"/>
      <c r="L2352" s="87"/>
      <c r="M2352" s="87"/>
      <c r="N2352" s="87"/>
    </row>
    <row r="2353" spans="11:14" x14ac:dyDescent="0.35">
      <c r="K2353" s="87"/>
      <c r="L2353" s="87"/>
      <c r="M2353" s="87"/>
      <c r="N2353" s="87"/>
    </row>
    <row r="2354" spans="11:14" x14ac:dyDescent="0.35">
      <c r="K2354" s="87"/>
      <c r="L2354" s="87"/>
      <c r="M2354" s="87"/>
      <c r="N2354" s="87"/>
    </row>
    <row r="2355" spans="11:14" x14ac:dyDescent="0.35">
      <c r="K2355" s="87"/>
      <c r="L2355" s="87"/>
      <c r="M2355" s="87"/>
      <c r="N2355" s="87"/>
    </row>
    <row r="2356" spans="11:14" x14ac:dyDescent="0.35">
      <c r="K2356" s="87"/>
      <c r="L2356" s="87"/>
      <c r="M2356" s="87"/>
      <c r="N2356" s="87"/>
    </row>
    <row r="2357" spans="11:14" x14ac:dyDescent="0.35">
      <c r="K2357" s="87"/>
      <c r="L2357" s="87"/>
      <c r="M2357" s="87"/>
      <c r="N2357" s="87"/>
    </row>
    <row r="2358" spans="11:14" x14ac:dyDescent="0.35">
      <c r="K2358" s="87"/>
      <c r="L2358" s="87"/>
      <c r="M2358" s="87"/>
      <c r="N2358" s="87"/>
    </row>
    <row r="2359" spans="11:14" x14ac:dyDescent="0.35">
      <c r="K2359" s="87"/>
      <c r="L2359" s="87"/>
      <c r="M2359" s="87"/>
      <c r="N2359" s="87"/>
    </row>
    <row r="2360" spans="11:14" x14ac:dyDescent="0.35">
      <c r="K2360" s="87"/>
      <c r="L2360" s="87"/>
      <c r="M2360" s="87"/>
      <c r="N2360" s="87"/>
    </row>
    <row r="2361" spans="11:14" x14ac:dyDescent="0.35">
      <c r="K2361" s="87"/>
      <c r="L2361" s="87"/>
      <c r="M2361" s="87"/>
      <c r="N2361" s="87"/>
    </row>
    <row r="2362" spans="11:14" x14ac:dyDescent="0.35">
      <c r="K2362" s="87"/>
      <c r="L2362" s="87"/>
      <c r="M2362" s="87"/>
      <c r="N2362" s="87"/>
    </row>
    <row r="2363" spans="11:14" x14ac:dyDescent="0.35">
      <c r="K2363" s="87"/>
      <c r="L2363" s="87"/>
      <c r="M2363" s="87"/>
      <c r="N2363" s="87"/>
    </row>
    <row r="2364" spans="11:14" x14ac:dyDescent="0.35">
      <c r="K2364" s="87"/>
      <c r="L2364" s="87"/>
      <c r="M2364" s="87"/>
      <c r="N2364" s="87"/>
    </row>
    <row r="2365" spans="11:14" x14ac:dyDescent="0.35">
      <c r="K2365" s="87"/>
      <c r="L2365" s="87"/>
      <c r="M2365" s="87"/>
      <c r="N2365" s="87"/>
    </row>
    <row r="2366" spans="11:14" x14ac:dyDescent="0.35">
      <c r="K2366" s="87"/>
      <c r="L2366" s="87"/>
      <c r="M2366" s="87"/>
      <c r="N2366" s="87"/>
    </row>
    <row r="2367" spans="11:14" x14ac:dyDescent="0.35">
      <c r="K2367" s="87"/>
      <c r="L2367" s="87"/>
      <c r="M2367" s="87"/>
      <c r="N2367" s="87"/>
    </row>
    <row r="2368" spans="11:14" x14ac:dyDescent="0.35">
      <c r="K2368" s="87"/>
      <c r="L2368" s="87"/>
      <c r="M2368" s="87"/>
      <c r="N2368" s="87"/>
    </row>
    <row r="2369" spans="11:14" x14ac:dyDescent="0.35">
      <c r="K2369" s="87"/>
      <c r="L2369" s="87"/>
      <c r="M2369" s="87"/>
      <c r="N2369" s="87"/>
    </row>
    <row r="2370" spans="11:14" x14ac:dyDescent="0.35">
      <c r="K2370" s="87"/>
      <c r="L2370" s="87"/>
      <c r="M2370" s="87"/>
      <c r="N2370" s="87"/>
    </row>
    <row r="2371" spans="11:14" x14ac:dyDescent="0.35">
      <c r="K2371" s="87"/>
      <c r="L2371" s="87"/>
      <c r="M2371" s="87"/>
      <c r="N2371" s="87"/>
    </row>
    <row r="2372" spans="11:14" x14ac:dyDescent="0.35">
      <c r="K2372" s="87"/>
      <c r="L2372" s="87"/>
      <c r="M2372" s="87"/>
      <c r="N2372" s="87"/>
    </row>
    <row r="2373" spans="11:14" x14ac:dyDescent="0.35">
      <c r="K2373" s="87"/>
      <c r="L2373" s="87"/>
      <c r="M2373" s="87"/>
      <c r="N2373" s="87"/>
    </row>
    <row r="2374" spans="11:14" x14ac:dyDescent="0.35">
      <c r="K2374" s="87"/>
      <c r="L2374" s="87"/>
      <c r="M2374" s="87"/>
      <c r="N2374" s="87"/>
    </row>
    <row r="2375" spans="11:14" x14ac:dyDescent="0.35">
      <c r="K2375" s="87"/>
      <c r="L2375" s="87"/>
      <c r="M2375" s="87"/>
      <c r="N2375" s="87"/>
    </row>
    <row r="2376" spans="11:14" x14ac:dyDescent="0.35">
      <c r="K2376" s="87"/>
      <c r="L2376" s="87"/>
      <c r="M2376" s="87"/>
      <c r="N2376" s="87"/>
    </row>
    <row r="2377" spans="11:14" x14ac:dyDescent="0.35">
      <c r="K2377" s="87"/>
      <c r="L2377" s="87"/>
      <c r="M2377" s="87"/>
      <c r="N2377" s="87"/>
    </row>
    <row r="2378" spans="11:14" x14ac:dyDescent="0.35">
      <c r="K2378" s="87"/>
      <c r="L2378" s="87"/>
      <c r="M2378" s="87"/>
      <c r="N2378" s="87"/>
    </row>
    <row r="2379" spans="11:14" x14ac:dyDescent="0.35">
      <c r="K2379" s="87"/>
      <c r="L2379" s="87"/>
      <c r="M2379" s="87"/>
      <c r="N2379" s="87"/>
    </row>
    <row r="2380" spans="11:14" x14ac:dyDescent="0.35">
      <c r="K2380" s="87"/>
      <c r="L2380" s="87"/>
      <c r="M2380" s="87"/>
      <c r="N2380" s="87"/>
    </row>
    <row r="2381" spans="11:14" x14ac:dyDescent="0.35">
      <c r="K2381" s="87"/>
      <c r="L2381" s="87"/>
      <c r="M2381" s="87"/>
      <c r="N2381" s="87"/>
    </row>
    <row r="2382" spans="11:14" x14ac:dyDescent="0.35">
      <c r="K2382" s="87"/>
      <c r="L2382" s="87"/>
      <c r="M2382" s="87"/>
      <c r="N2382" s="87"/>
    </row>
    <row r="2383" spans="11:14" x14ac:dyDescent="0.35">
      <c r="K2383" s="87"/>
      <c r="L2383" s="87"/>
      <c r="M2383" s="87"/>
      <c r="N2383" s="87"/>
    </row>
    <row r="2384" spans="11:14" x14ac:dyDescent="0.35">
      <c r="K2384" s="87"/>
      <c r="L2384" s="87"/>
      <c r="M2384" s="87"/>
      <c r="N2384" s="87"/>
    </row>
    <row r="2385" spans="11:14" x14ac:dyDescent="0.35">
      <c r="K2385" s="87"/>
      <c r="L2385" s="87"/>
      <c r="M2385" s="87"/>
      <c r="N2385" s="87"/>
    </row>
    <row r="2386" spans="11:14" x14ac:dyDescent="0.35">
      <c r="K2386" s="87"/>
      <c r="L2386" s="87"/>
      <c r="M2386" s="87"/>
      <c r="N2386" s="87"/>
    </row>
    <row r="2387" spans="11:14" x14ac:dyDescent="0.35">
      <c r="K2387" s="87"/>
      <c r="L2387" s="87"/>
      <c r="M2387" s="87"/>
      <c r="N2387" s="87"/>
    </row>
    <row r="2388" spans="11:14" x14ac:dyDescent="0.35">
      <c r="K2388" s="87"/>
      <c r="L2388" s="87"/>
      <c r="M2388" s="87"/>
      <c r="N2388" s="87"/>
    </row>
    <row r="2389" spans="11:14" x14ac:dyDescent="0.35">
      <c r="K2389" s="87"/>
      <c r="L2389" s="87"/>
      <c r="M2389" s="87"/>
      <c r="N2389" s="87"/>
    </row>
    <row r="2390" spans="11:14" x14ac:dyDescent="0.35">
      <c r="K2390" s="87"/>
      <c r="L2390" s="87"/>
      <c r="M2390" s="87"/>
      <c r="N2390" s="87"/>
    </row>
    <row r="2391" spans="11:14" x14ac:dyDescent="0.35">
      <c r="K2391" s="87"/>
      <c r="L2391" s="87"/>
      <c r="M2391" s="87"/>
      <c r="N2391" s="87"/>
    </row>
    <row r="2392" spans="11:14" x14ac:dyDescent="0.35">
      <c r="K2392" s="87"/>
      <c r="L2392" s="87"/>
      <c r="M2392" s="87"/>
      <c r="N2392" s="87"/>
    </row>
    <row r="2393" spans="11:14" x14ac:dyDescent="0.35">
      <c r="K2393" s="87"/>
      <c r="L2393" s="87"/>
      <c r="M2393" s="87"/>
      <c r="N2393" s="87"/>
    </row>
    <row r="2394" spans="11:14" x14ac:dyDescent="0.35">
      <c r="K2394" s="87"/>
      <c r="L2394" s="87"/>
      <c r="M2394" s="87"/>
      <c r="N2394" s="87"/>
    </row>
    <row r="2395" spans="11:14" x14ac:dyDescent="0.35">
      <c r="K2395" s="87"/>
      <c r="L2395" s="87"/>
      <c r="M2395" s="87"/>
      <c r="N2395" s="87"/>
    </row>
    <row r="2396" spans="11:14" x14ac:dyDescent="0.35">
      <c r="K2396" s="87"/>
      <c r="L2396" s="87"/>
      <c r="M2396" s="87"/>
      <c r="N2396" s="87"/>
    </row>
    <row r="2397" spans="11:14" x14ac:dyDescent="0.35">
      <c r="K2397" s="87"/>
      <c r="L2397" s="87"/>
      <c r="M2397" s="87"/>
      <c r="N2397" s="87"/>
    </row>
    <row r="2398" spans="11:14" x14ac:dyDescent="0.35">
      <c r="K2398" s="87"/>
      <c r="L2398" s="87"/>
      <c r="M2398" s="87"/>
      <c r="N2398" s="87"/>
    </row>
    <row r="2399" spans="11:14" x14ac:dyDescent="0.35">
      <c r="K2399" s="87"/>
      <c r="L2399" s="87"/>
      <c r="M2399" s="87"/>
      <c r="N2399" s="87"/>
    </row>
    <row r="2400" spans="11:14" x14ac:dyDescent="0.35">
      <c r="K2400" s="87"/>
      <c r="L2400" s="87"/>
      <c r="M2400" s="87"/>
      <c r="N2400" s="87"/>
    </row>
    <row r="2401" spans="11:14" x14ac:dyDescent="0.35">
      <c r="K2401" s="87"/>
      <c r="L2401" s="87"/>
      <c r="M2401" s="87"/>
      <c r="N2401" s="87"/>
    </row>
    <row r="2402" spans="11:14" x14ac:dyDescent="0.35">
      <c r="K2402" s="87"/>
      <c r="L2402" s="87"/>
      <c r="M2402" s="87"/>
      <c r="N2402" s="87"/>
    </row>
    <row r="2403" spans="11:14" x14ac:dyDescent="0.35">
      <c r="K2403" s="87"/>
      <c r="L2403" s="87"/>
      <c r="M2403" s="87"/>
      <c r="N2403" s="87"/>
    </row>
    <row r="2404" spans="11:14" x14ac:dyDescent="0.35">
      <c r="K2404" s="87"/>
      <c r="L2404" s="87"/>
      <c r="M2404" s="87"/>
      <c r="N2404" s="87"/>
    </row>
    <row r="2405" spans="11:14" x14ac:dyDescent="0.35">
      <c r="K2405" s="87"/>
      <c r="L2405" s="87"/>
      <c r="M2405" s="87"/>
      <c r="N2405" s="87"/>
    </row>
    <row r="2406" spans="11:14" x14ac:dyDescent="0.35">
      <c r="K2406" s="87"/>
      <c r="L2406" s="87"/>
      <c r="M2406" s="87"/>
      <c r="N2406" s="87"/>
    </row>
    <row r="2407" spans="11:14" x14ac:dyDescent="0.35">
      <c r="K2407" s="87"/>
      <c r="L2407" s="87"/>
      <c r="M2407" s="87"/>
      <c r="N2407" s="87"/>
    </row>
    <row r="2408" spans="11:14" x14ac:dyDescent="0.35">
      <c r="K2408" s="87"/>
      <c r="L2408" s="87"/>
      <c r="M2408" s="87"/>
      <c r="N2408" s="87"/>
    </row>
    <row r="2409" spans="11:14" x14ac:dyDescent="0.35">
      <c r="K2409" s="87"/>
      <c r="L2409" s="87"/>
      <c r="M2409" s="87"/>
      <c r="N2409" s="87"/>
    </row>
    <row r="2410" spans="11:14" x14ac:dyDescent="0.35">
      <c r="K2410" s="87"/>
      <c r="L2410" s="87"/>
      <c r="M2410" s="87"/>
      <c r="N2410" s="87"/>
    </row>
    <row r="2411" spans="11:14" x14ac:dyDescent="0.35">
      <c r="K2411" s="87"/>
      <c r="L2411" s="87"/>
      <c r="M2411" s="87"/>
      <c r="N2411" s="87"/>
    </row>
    <row r="2412" spans="11:14" x14ac:dyDescent="0.35">
      <c r="K2412" s="87"/>
      <c r="L2412" s="87"/>
      <c r="M2412" s="87"/>
      <c r="N2412" s="87"/>
    </row>
    <row r="2413" spans="11:14" x14ac:dyDescent="0.35">
      <c r="K2413" s="87"/>
      <c r="L2413" s="87"/>
      <c r="M2413" s="87"/>
      <c r="N2413" s="87"/>
    </row>
    <row r="2414" spans="11:14" x14ac:dyDescent="0.35">
      <c r="K2414" s="87"/>
      <c r="L2414" s="87"/>
      <c r="M2414" s="87"/>
      <c r="N2414" s="87"/>
    </row>
    <row r="2415" spans="11:14" x14ac:dyDescent="0.35">
      <c r="K2415" s="87"/>
      <c r="L2415" s="87"/>
      <c r="M2415" s="87"/>
      <c r="N2415" s="87"/>
    </row>
    <row r="2416" spans="11:14" x14ac:dyDescent="0.35">
      <c r="K2416" s="87"/>
      <c r="L2416" s="87"/>
      <c r="M2416" s="87"/>
      <c r="N2416" s="87"/>
    </row>
    <row r="2417" spans="11:14" x14ac:dyDescent="0.35">
      <c r="K2417" s="87"/>
      <c r="L2417" s="87"/>
      <c r="M2417" s="87"/>
      <c r="N2417" s="87"/>
    </row>
    <row r="2418" spans="11:14" x14ac:dyDescent="0.35">
      <c r="K2418" s="87"/>
      <c r="L2418" s="87"/>
      <c r="M2418" s="87"/>
      <c r="N2418" s="87"/>
    </row>
    <row r="2419" spans="11:14" x14ac:dyDescent="0.35">
      <c r="K2419" s="87"/>
      <c r="L2419" s="87"/>
      <c r="M2419" s="87"/>
      <c r="N2419" s="87"/>
    </row>
    <row r="2420" spans="11:14" x14ac:dyDescent="0.35">
      <c r="K2420" s="87"/>
      <c r="L2420" s="87"/>
      <c r="M2420" s="87"/>
      <c r="N2420" s="87"/>
    </row>
    <row r="2421" spans="11:14" x14ac:dyDescent="0.35">
      <c r="K2421" s="87"/>
      <c r="L2421" s="87"/>
      <c r="M2421" s="87"/>
      <c r="N2421" s="87"/>
    </row>
    <row r="2422" spans="11:14" x14ac:dyDescent="0.35">
      <c r="K2422" s="87"/>
      <c r="L2422" s="87"/>
      <c r="M2422" s="87"/>
      <c r="N2422" s="87"/>
    </row>
    <row r="2423" spans="11:14" x14ac:dyDescent="0.35">
      <c r="K2423" s="87"/>
      <c r="L2423" s="87"/>
      <c r="M2423" s="87"/>
      <c r="N2423" s="87"/>
    </row>
    <row r="2424" spans="11:14" x14ac:dyDescent="0.35">
      <c r="K2424" s="87"/>
      <c r="L2424" s="87"/>
      <c r="M2424" s="87"/>
      <c r="N2424" s="87"/>
    </row>
    <row r="2425" spans="11:14" x14ac:dyDescent="0.35">
      <c r="K2425" s="87"/>
      <c r="L2425" s="87"/>
      <c r="M2425" s="87"/>
      <c r="N2425" s="87"/>
    </row>
    <row r="2426" spans="11:14" x14ac:dyDescent="0.35">
      <c r="K2426" s="87"/>
      <c r="L2426" s="87"/>
      <c r="M2426" s="87"/>
      <c r="N2426" s="87"/>
    </row>
    <row r="2427" spans="11:14" x14ac:dyDescent="0.35">
      <c r="K2427" s="87"/>
      <c r="L2427" s="87"/>
      <c r="M2427" s="87"/>
      <c r="N2427" s="87"/>
    </row>
    <row r="2428" spans="11:14" x14ac:dyDescent="0.35">
      <c r="K2428" s="87"/>
      <c r="L2428" s="87"/>
      <c r="M2428" s="87"/>
      <c r="N2428" s="87"/>
    </row>
    <row r="2429" spans="11:14" x14ac:dyDescent="0.35">
      <c r="K2429" s="87"/>
      <c r="L2429" s="87"/>
      <c r="M2429" s="87"/>
      <c r="N2429" s="87"/>
    </row>
    <row r="2430" spans="11:14" x14ac:dyDescent="0.35">
      <c r="K2430" s="87"/>
      <c r="L2430" s="87"/>
      <c r="M2430" s="87"/>
      <c r="N2430" s="87"/>
    </row>
    <row r="2431" spans="11:14" x14ac:dyDescent="0.35">
      <c r="K2431" s="87"/>
      <c r="L2431" s="87"/>
      <c r="M2431" s="87"/>
      <c r="N2431" s="87"/>
    </row>
    <row r="2432" spans="11:14" x14ac:dyDescent="0.35">
      <c r="K2432" s="87"/>
      <c r="L2432" s="87"/>
      <c r="M2432" s="87"/>
      <c r="N2432" s="87"/>
    </row>
    <row r="2433" spans="11:14" x14ac:dyDescent="0.35">
      <c r="K2433" s="87"/>
      <c r="L2433" s="87"/>
      <c r="M2433" s="87"/>
      <c r="N2433" s="87"/>
    </row>
    <row r="2434" spans="11:14" x14ac:dyDescent="0.35">
      <c r="K2434" s="87"/>
      <c r="L2434" s="87"/>
      <c r="M2434" s="87"/>
      <c r="N2434" s="87"/>
    </row>
    <row r="2435" spans="11:14" x14ac:dyDescent="0.35">
      <c r="K2435" s="87"/>
      <c r="L2435" s="87"/>
      <c r="M2435" s="87"/>
      <c r="N2435" s="87"/>
    </row>
    <row r="2436" spans="11:14" x14ac:dyDescent="0.35">
      <c r="K2436" s="87"/>
      <c r="L2436" s="87"/>
      <c r="M2436" s="87"/>
      <c r="N2436" s="87"/>
    </row>
    <row r="2437" spans="11:14" x14ac:dyDescent="0.35">
      <c r="K2437" s="87"/>
      <c r="L2437" s="87"/>
      <c r="M2437" s="87"/>
      <c r="N2437" s="87"/>
    </row>
    <row r="2438" spans="11:14" x14ac:dyDescent="0.35">
      <c r="K2438" s="87"/>
      <c r="L2438" s="87"/>
      <c r="M2438" s="87"/>
      <c r="N2438" s="87"/>
    </row>
    <row r="2439" spans="11:14" x14ac:dyDescent="0.35">
      <c r="K2439" s="87"/>
      <c r="L2439" s="87"/>
      <c r="M2439" s="87"/>
      <c r="N2439" s="87"/>
    </row>
    <row r="2440" spans="11:14" x14ac:dyDescent="0.35">
      <c r="K2440" s="87"/>
      <c r="L2440" s="87"/>
      <c r="M2440" s="87"/>
      <c r="N2440" s="87"/>
    </row>
    <row r="2441" spans="11:14" x14ac:dyDescent="0.35">
      <c r="K2441" s="87"/>
      <c r="L2441" s="87"/>
      <c r="M2441" s="87"/>
      <c r="N2441" s="87"/>
    </row>
    <row r="2442" spans="11:14" x14ac:dyDescent="0.35">
      <c r="K2442" s="87"/>
      <c r="L2442" s="87"/>
      <c r="M2442" s="87"/>
      <c r="N2442" s="87"/>
    </row>
    <row r="2443" spans="11:14" x14ac:dyDescent="0.35">
      <c r="K2443" s="87"/>
      <c r="L2443" s="87"/>
      <c r="M2443" s="87"/>
      <c r="N2443" s="87"/>
    </row>
    <row r="2444" spans="11:14" x14ac:dyDescent="0.35">
      <c r="K2444" s="87"/>
      <c r="L2444" s="87"/>
      <c r="M2444" s="87"/>
      <c r="N2444" s="87"/>
    </row>
    <row r="2445" spans="11:14" x14ac:dyDescent="0.35">
      <c r="K2445" s="87"/>
      <c r="L2445" s="87"/>
      <c r="M2445" s="87"/>
      <c r="N2445" s="87"/>
    </row>
    <row r="2446" spans="11:14" x14ac:dyDescent="0.35">
      <c r="K2446" s="87"/>
      <c r="L2446" s="87"/>
      <c r="M2446" s="87"/>
      <c r="N2446" s="87"/>
    </row>
    <row r="2447" spans="11:14" x14ac:dyDescent="0.35">
      <c r="K2447" s="87"/>
      <c r="L2447" s="87"/>
      <c r="M2447" s="87"/>
      <c r="N2447" s="87"/>
    </row>
    <row r="2448" spans="11:14" x14ac:dyDescent="0.35">
      <c r="K2448" s="87"/>
      <c r="L2448" s="87"/>
      <c r="M2448" s="87"/>
      <c r="N2448" s="87"/>
    </row>
    <row r="2449" spans="11:14" x14ac:dyDescent="0.35">
      <c r="K2449" s="87"/>
      <c r="L2449" s="87"/>
      <c r="M2449" s="87"/>
      <c r="N2449" s="87"/>
    </row>
    <row r="2450" spans="11:14" x14ac:dyDescent="0.35">
      <c r="K2450" s="87"/>
      <c r="L2450" s="87"/>
      <c r="M2450" s="87"/>
      <c r="N2450" s="87"/>
    </row>
    <row r="2451" spans="11:14" x14ac:dyDescent="0.35">
      <c r="K2451" s="87"/>
      <c r="L2451" s="87"/>
      <c r="M2451" s="87"/>
      <c r="N2451" s="87"/>
    </row>
    <row r="2452" spans="11:14" x14ac:dyDescent="0.35">
      <c r="K2452" s="87"/>
      <c r="L2452" s="87"/>
      <c r="M2452" s="87"/>
      <c r="N2452" s="87"/>
    </row>
    <row r="2453" spans="11:14" x14ac:dyDescent="0.35">
      <c r="K2453" s="87"/>
      <c r="L2453" s="87"/>
      <c r="M2453" s="87"/>
      <c r="N2453" s="87"/>
    </row>
    <row r="2454" spans="11:14" x14ac:dyDescent="0.35">
      <c r="K2454" s="87"/>
      <c r="L2454" s="87"/>
      <c r="M2454" s="87"/>
      <c r="N2454" s="87"/>
    </row>
    <row r="2455" spans="11:14" x14ac:dyDescent="0.35">
      <c r="K2455" s="87"/>
      <c r="L2455" s="87"/>
      <c r="M2455" s="87"/>
      <c r="N2455" s="87"/>
    </row>
    <row r="2456" spans="11:14" x14ac:dyDescent="0.35">
      <c r="K2456" s="87"/>
      <c r="L2456" s="87"/>
      <c r="M2456" s="87"/>
      <c r="N2456" s="87"/>
    </row>
    <row r="2457" spans="11:14" x14ac:dyDescent="0.35">
      <c r="K2457" s="87"/>
      <c r="L2457" s="87"/>
      <c r="M2457" s="87"/>
      <c r="N2457" s="87"/>
    </row>
    <row r="2458" spans="11:14" x14ac:dyDescent="0.35">
      <c r="K2458" s="87"/>
      <c r="L2458" s="87"/>
      <c r="M2458" s="87"/>
      <c r="N2458" s="87"/>
    </row>
    <row r="2459" spans="11:14" x14ac:dyDescent="0.35">
      <c r="K2459" s="87"/>
      <c r="L2459" s="87"/>
      <c r="M2459" s="87"/>
      <c r="N2459" s="87"/>
    </row>
    <row r="2460" spans="11:14" x14ac:dyDescent="0.35">
      <c r="K2460" s="87"/>
      <c r="L2460" s="87"/>
      <c r="M2460" s="87"/>
      <c r="N2460" s="87"/>
    </row>
    <row r="2461" spans="11:14" x14ac:dyDescent="0.35">
      <c r="K2461" s="87"/>
      <c r="L2461" s="87"/>
      <c r="M2461" s="87"/>
      <c r="N2461" s="87"/>
    </row>
    <row r="2462" spans="11:14" x14ac:dyDescent="0.35">
      <c r="K2462" s="87"/>
      <c r="L2462" s="87"/>
      <c r="M2462" s="87"/>
      <c r="N2462" s="87"/>
    </row>
    <row r="2463" spans="11:14" x14ac:dyDescent="0.35">
      <c r="K2463" s="87"/>
      <c r="L2463" s="87"/>
      <c r="M2463" s="87"/>
      <c r="N2463" s="87"/>
    </row>
    <row r="2464" spans="11:14" x14ac:dyDescent="0.35">
      <c r="K2464" s="87"/>
      <c r="L2464" s="87"/>
      <c r="M2464" s="87"/>
      <c r="N2464" s="87"/>
    </row>
    <row r="2465" spans="11:14" x14ac:dyDescent="0.35">
      <c r="K2465" s="87"/>
      <c r="L2465" s="87"/>
      <c r="M2465" s="87"/>
      <c r="N2465" s="87"/>
    </row>
    <row r="2466" spans="11:14" x14ac:dyDescent="0.35">
      <c r="K2466" s="87"/>
      <c r="L2466" s="87"/>
      <c r="M2466" s="87"/>
      <c r="N2466" s="87"/>
    </row>
    <row r="2467" spans="11:14" x14ac:dyDescent="0.35">
      <c r="K2467" s="87"/>
      <c r="L2467" s="87"/>
      <c r="M2467" s="87"/>
      <c r="N2467" s="87"/>
    </row>
    <row r="2468" spans="11:14" x14ac:dyDescent="0.35">
      <c r="K2468" s="87"/>
      <c r="L2468" s="87"/>
      <c r="M2468" s="87"/>
      <c r="N2468" s="87"/>
    </row>
    <row r="2469" spans="11:14" x14ac:dyDescent="0.35">
      <c r="K2469" s="87"/>
      <c r="L2469" s="87"/>
      <c r="M2469" s="87"/>
      <c r="N2469" s="87"/>
    </row>
    <row r="2470" spans="11:14" x14ac:dyDescent="0.35">
      <c r="K2470" s="87"/>
      <c r="L2470" s="87"/>
      <c r="M2470" s="87"/>
      <c r="N2470" s="87"/>
    </row>
    <row r="2471" spans="11:14" x14ac:dyDescent="0.35">
      <c r="K2471" s="87"/>
      <c r="L2471" s="87"/>
      <c r="M2471" s="87"/>
      <c r="N2471" s="87"/>
    </row>
    <row r="2472" spans="11:14" x14ac:dyDescent="0.35">
      <c r="K2472" s="87"/>
      <c r="L2472" s="87"/>
      <c r="M2472" s="87"/>
      <c r="N2472" s="87"/>
    </row>
    <row r="2473" spans="11:14" x14ac:dyDescent="0.35">
      <c r="K2473" s="87"/>
      <c r="L2473" s="87"/>
      <c r="M2473" s="87"/>
      <c r="N2473" s="87"/>
    </row>
    <row r="2474" spans="11:14" x14ac:dyDescent="0.35">
      <c r="K2474" s="87"/>
      <c r="L2474" s="87"/>
      <c r="M2474" s="87"/>
      <c r="N2474" s="87"/>
    </row>
    <row r="2475" spans="11:14" x14ac:dyDescent="0.35">
      <c r="K2475" s="87"/>
      <c r="L2475" s="87"/>
      <c r="M2475" s="87"/>
      <c r="N2475" s="87"/>
    </row>
    <row r="2476" spans="11:14" x14ac:dyDescent="0.35">
      <c r="K2476" s="87"/>
      <c r="L2476" s="87"/>
      <c r="M2476" s="87"/>
      <c r="N2476" s="87"/>
    </row>
    <row r="2477" spans="11:14" x14ac:dyDescent="0.35">
      <c r="K2477" s="87"/>
      <c r="L2477" s="87"/>
      <c r="M2477" s="87"/>
      <c r="N2477" s="87"/>
    </row>
    <row r="2478" spans="11:14" x14ac:dyDescent="0.35">
      <c r="K2478" s="87"/>
      <c r="L2478" s="87"/>
      <c r="M2478" s="87"/>
      <c r="N2478" s="87"/>
    </row>
    <row r="2479" spans="11:14" x14ac:dyDescent="0.35">
      <c r="K2479" s="87"/>
      <c r="L2479" s="87"/>
      <c r="M2479" s="87"/>
      <c r="N2479" s="87"/>
    </row>
    <row r="2480" spans="11:14" x14ac:dyDescent="0.35">
      <c r="K2480" s="87"/>
      <c r="L2480" s="87"/>
      <c r="M2480" s="87"/>
      <c r="N2480" s="87"/>
    </row>
    <row r="2481" spans="11:14" x14ac:dyDescent="0.35">
      <c r="K2481" s="87"/>
      <c r="L2481" s="87"/>
      <c r="M2481" s="87"/>
      <c r="N2481" s="87"/>
    </row>
    <row r="2482" spans="11:14" x14ac:dyDescent="0.35">
      <c r="K2482" s="87"/>
      <c r="L2482" s="87"/>
      <c r="M2482" s="87"/>
      <c r="N2482" s="87"/>
    </row>
    <row r="2483" spans="11:14" x14ac:dyDescent="0.35">
      <c r="K2483" s="87"/>
      <c r="L2483" s="87"/>
      <c r="M2483" s="87"/>
      <c r="N2483" s="87"/>
    </row>
    <row r="2484" spans="11:14" x14ac:dyDescent="0.35">
      <c r="K2484" s="87"/>
      <c r="L2484" s="87"/>
      <c r="M2484" s="87"/>
      <c r="N2484" s="87"/>
    </row>
    <row r="2485" spans="11:14" x14ac:dyDescent="0.35">
      <c r="K2485" s="87"/>
      <c r="L2485" s="87"/>
      <c r="M2485" s="87"/>
      <c r="N2485" s="87"/>
    </row>
    <row r="2486" spans="11:14" x14ac:dyDescent="0.35">
      <c r="K2486" s="87"/>
      <c r="L2486" s="87"/>
      <c r="M2486" s="87"/>
      <c r="N2486" s="87"/>
    </row>
    <row r="2487" spans="11:14" x14ac:dyDescent="0.35">
      <c r="K2487" s="87"/>
      <c r="L2487" s="87"/>
      <c r="M2487" s="87"/>
      <c r="N2487" s="87"/>
    </row>
    <row r="2488" spans="11:14" x14ac:dyDescent="0.35">
      <c r="K2488" s="87"/>
      <c r="L2488" s="87"/>
      <c r="M2488" s="87"/>
      <c r="N2488" s="87"/>
    </row>
    <row r="2489" spans="11:14" x14ac:dyDescent="0.35">
      <c r="K2489" s="87"/>
      <c r="L2489" s="87"/>
      <c r="M2489" s="87"/>
      <c r="N2489" s="87"/>
    </row>
    <row r="2490" spans="11:14" x14ac:dyDescent="0.35">
      <c r="K2490" s="87"/>
      <c r="L2490" s="87"/>
      <c r="M2490" s="87"/>
      <c r="N2490" s="87"/>
    </row>
    <row r="2491" spans="11:14" x14ac:dyDescent="0.35">
      <c r="K2491" s="87"/>
      <c r="L2491" s="87"/>
      <c r="M2491" s="87"/>
      <c r="N2491" s="87"/>
    </row>
    <row r="2492" spans="11:14" x14ac:dyDescent="0.35">
      <c r="K2492" s="87"/>
      <c r="L2492" s="87"/>
      <c r="M2492" s="87"/>
      <c r="N2492" s="87"/>
    </row>
    <row r="2493" spans="11:14" x14ac:dyDescent="0.35">
      <c r="K2493" s="87"/>
      <c r="L2493" s="87"/>
      <c r="M2493" s="87"/>
      <c r="N2493" s="87"/>
    </row>
    <row r="2494" spans="11:14" x14ac:dyDescent="0.35">
      <c r="K2494" s="87"/>
      <c r="L2494" s="87"/>
      <c r="M2494" s="87"/>
      <c r="N2494" s="87"/>
    </row>
    <row r="2495" spans="11:14" x14ac:dyDescent="0.35">
      <c r="K2495" s="87"/>
      <c r="L2495" s="87"/>
      <c r="M2495" s="87"/>
      <c r="N2495" s="87"/>
    </row>
    <row r="2496" spans="11:14" x14ac:dyDescent="0.35">
      <c r="K2496" s="87"/>
      <c r="L2496" s="87"/>
      <c r="M2496" s="87"/>
      <c r="N2496" s="87"/>
    </row>
    <row r="2497" spans="11:14" x14ac:dyDescent="0.35">
      <c r="K2497" s="87"/>
      <c r="L2497" s="87"/>
      <c r="M2497" s="87"/>
      <c r="N2497" s="87"/>
    </row>
    <row r="2498" spans="11:14" x14ac:dyDescent="0.35">
      <c r="K2498" s="87"/>
      <c r="L2498" s="87"/>
      <c r="M2498" s="87"/>
      <c r="N2498" s="87"/>
    </row>
    <row r="2499" spans="11:14" x14ac:dyDescent="0.35">
      <c r="K2499" s="87"/>
      <c r="L2499" s="87"/>
      <c r="M2499" s="87"/>
      <c r="N2499" s="87"/>
    </row>
    <row r="2500" spans="11:14" x14ac:dyDescent="0.35">
      <c r="K2500" s="87"/>
      <c r="L2500" s="87"/>
      <c r="M2500" s="87"/>
      <c r="N2500" s="87"/>
    </row>
    <row r="2501" spans="11:14" x14ac:dyDescent="0.35">
      <c r="K2501" s="87"/>
      <c r="L2501" s="87"/>
      <c r="M2501" s="87"/>
      <c r="N2501" s="87"/>
    </row>
    <row r="2502" spans="11:14" x14ac:dyDescent="0.35">
      <c r="K2502" s="87"/>
      <c r="L2502" s="87"/>
      <c r="M2502" s="87"/>
      <c r="N2502" s="87"/>
    </row>
    <row r="2503" spans="11:14" x14ac:dyDescent="0.35">
      <c r="K2503" s="87"/>
      <c r="L2503" s="87"/>
      <c r="M2503" s="87"/>
      <c r="N2503" s="87"/>
    </row>
    <row r="2504" spans="11:14" x14ac:dyDescent="0.35">
      <c r="K2504" s="87"/>
      <c r="L2504" s="87"/>
      <c r="M2504" s="87"/>
      <c r="N2504" s="87"/>
    </row>
    <row r="2505" spans="11:14" x14ac:dyDescent="0.35">
      <c r="K2505" s="87"/>
      <c r="L2505" s="87"/>
      <c r="M2505" s="87"/>
      <c r="N2505" s="87"/>
    </row>
    <row r="2506" spans="11:14" x14ac:dyDescent="0.35">
      <c r="K2506" s="87"/>
      <c r="L2506" s="87"/>
      <c r="M2506" s="87"/>
      <c r="N2506" s="87"/>
    </row>
    <row r="2507" spans="11:14" x14ac:dyDescent="0.35">
      <c r="K2507" s="87"/>
      <c r="L2507" s="87"/>
      <c r="M2507" s="87"/>
      <c r="N2507" s="87"/>
    </row>
    <row r="2508" spans="11:14" x14ac:dyDescent="0.35">
      <c r="K2508" s="87"/>
      <c r="L2508" s="87"/>
      <c r="M2508" s="87"/>
      <c r="N2508" s="87"/>
    </row>
    <row r="2509" spans="11:14" x14ac:dyDescent="0.35">
      <c r="K2509" s="87"/>
      <c r="L2509" s="87"/>
      <c r="M2509" s="87"/>
      <c r="N2509" s="87"/>
    </row>
    <row r="2510" spans="11:14" x14ac:dyDescent="0.35">
      <c r="K2510" s="87"/>
      <c r="L2510" s="87"/>
      <c r="M2510" s="87"/>
      <c r="N2510" s="87"/>
    </row>
    <row r="2511" spans="11:14" x14ac:dyDescent="0.35">
      <c r="K2511" s="87"/>
      <c r="L2511" s="87"/>
      <c r="M2511" s="87"/>
      <c r="N2511" s="87"/>
    </row>
    <row r="2512" spans="11:14" x14ac:dyDescent="0.35">
      <c r="K2512" s="87"/>
      <c r="L2512" s="87"/>
      <c r="M2512" s="87"/>
      <c r="N2512" s="87"/>
    </row>
    <row r="2513" spans="11:14" x14ac:dyDescent="0.35">
      <c r="K2513" s="87"/>
      <c r="L2513" s="87"/>
      <c r="M2513" s="87"/>
      <c r="N2513" s="87"/>
    </row>
    <row r="2514" spans="11:14" x14ac:dyDescent="0.35">
      <c r="K2514" s="87"/>
      <c r="L2514" s="87"/>
      <c r="M2514" s="87"/>
      <c r="N2514" s="87"/>
    </row>
    <row r="2515" spans="11:14" x14ac:dyDescent="0.35">
      <c r="K2515" s="87"/>
      <c r="L2515" s="87"/>
      <c r="M2515" s="87"/>
      <c r="N2515" s="87"/>
    </row>
    <row r="2516" spans="11:14" x14ac:dyDescent="0.35">
      <c r="K2516" s="87"/>
      <c r="L2516" s="87"/>
      <c r="M2516" s="87"/>
      <c r="N2516" s="87"/>
    </row>
    <row r="2517" spans="11:14" x14ac:dyDescent="0.35">
      <c r="K2517" s="87"/>
      <c r="L2517" s="87"/>
      <c r="M2517" s="87"/>
      <c r="N2517" s="87"/>
    </row>
    <row r="2518" spans="11:14" x14ac:dyDescent="0.35">
      <c r="K2518" s="87"/>
      <c r="L2518" s="87"/>
      <c r="M2518" s="87"/>
      <c r="N2518" s="87"/>
    </row>
    <row r="2519" spans="11:14" x14ac:dyDescent="0.35">
      <c r="K2519" s="87"/>
      <c r="L2519" s="87"/>
      <c r="M2519" s="87"/>
      <c r="N2519" s="87"/>
    </row>
    <row r="2520" spans="11:14" x14ac:dyDescent="0.35">
      <c r="K2520" s="87"/>
      <c r="L2520" s="87"/>
      <c r="M2520" s="87"/>
      <c r="N2520" s="87"/>
    </row>
    <row r="2521" spans="11:14" x14ac:dyDescent="0.35">
      <c r="K2521" s="87"/>
      <c r="L2521" s="87"/>
      <c r="M2521" s="87"/>
      <c r="N2521" s="87"/>
    </row>
    <row r="2522" spans="11:14" x14ac:dyDescent="0.35">
      <c r="K2522" s="87"/>
      <c r="L2522" s="87"/>
      <c r="M2522" s="87"/>
      <c r="N2522" s="87"/>
    </row>
    <row r="2523" spans="11:14" x14ac:dyDescent="0.35">
      <c r="K2523" s="87"/>
      <c r="L2523" s="87"/>
      <c r="M2523" s="87"/>
      <c r="N2523" s="87"/>
    </row>
    <row r="2524" spans="11:14" x14ac:dyDescent="0.35">
      <c r="K2524" s="87"/>
      <c r="L2524" s="87"/>
      <c r="M2524" s="87"/>
      <c r="N2524" s="87"/>
    </row>
    <row r="2525" spans="11:14" x14ac:dyDescent="0.35">
      <c r="K2525" s="87"/>
      <c r="L2525" s="87"/>
      <c r="M2525" s="87"/>
      <c r="N2525" s="87"/>
    </row>
    <row r="2526" spans="11:14" x14ac:dyDescent="0.35">
      <c r="K2526" s="87"/>
      <c r="L2526" s="87"/>
      <c r="M2526" s="87"/>
      <c r="N2526" s="87"/>
    </row>
    <row r="2527" spans="11:14" x14ac:dyDescent="0.35">
      <c r="K2527" s="87"/>
      <c r="L2527" s="87"/>
      <c r="M2527" s="87"/>
      <c r="N2527" s="87"/>
    </row>
    <row r="2528" spans="11:14" x14ac:dyDescent="0.35">
      <c r="K2528" s="87"/>
      <c r="L2528" s="87"/>
      <c r="M2528" s="87"/>
      <c r="N2528" s="87"/>
    </row>
    <row r="2529" spans="11:14" x14ac:dyDescent="0.35">
      <c r="K2529" s="87"/>
      <c r="L2529" s="87"/>
      <c r="M2529" s="87"/>
      <c r="N2529" s="87"/>
    </row>
    <row r="2530" spans="11:14" x14ac:dyDescent="0.35">
      <c r="K2530" s="87"/>
      <c r="L2530" s="87"/>
      <c r="M2530" s="87"/>
      <c r="N2530" s="87"/>
    </row>
    <row r="2531" spans="11:14" x14ac:dyDescent="0.35">
      <c r="K2531" s="87"/>
      <c r="L2531" s="87"/>
      <c r="M2531" s="87"/>
      <c r="N2531" s="87"/>
    </row>
    <row r="2532" spans="11:14" x14ac:dyDescent="0.35">
      <c r="K2532" s="87"/>
      <c r="L2532" s="87"/>
      <c r="M2532" s="87"/>
      <c r="N2532" s="87"/>
    </row>
    <row r="2533" spans="11:14" x14ac:dyDescent="0.35">
      <c r="K2533" s="87"/>
      <c r="L2533" s="87"/>
      <c r="M2533" s="87"/>
      <c r="N2533" s="87"/>
    </row>
    <row r="2534" spans="11:14" x14ac:dyDescent="0.35">
      <c r="K2534" s="87"/>
      <c r="L2534" s="87"/>
      <c r="M2534" s="87"/>
      <c r="N2534" s="87"/>
    </row>
    <row r="2535" spans="11:14" x14ac:dyDescent="0.35">
      <c r="K2535" s="87"/>
      <c r="L2535" s="87"/>
      <c r="M2535" s="87"/>
      <c r="N2535" s="87"/>
    </row>
    <row r="2536" spans="11:14" x14ac:dyDescent="0.35">
      <c r="K2536" s="87"/>
      <c r="L2536" s="87"/>
      <c r="M2536" s="87"/>
      <c r="N2536" s="87"/>
    </row>
    <row r="2537" spans="11:14" x14ac:dyDescent="0.35">
      <c r="K2537" s="87"/>
      <c r="L2537" s="87"/>
      <c r="M2537" s="87"/>
      <c r="N2537" s="87"/>
    </row>
    <row r="2538" spans="11:14" x14ac:dyDescent="0.35">
      <c r="K2538" s="87"/>
      <c r="L2538" s="87"/>
      <c r="M2538" s="87"/>
      <c r="N2538" s="87"/>
    </row>
    <row r="2539" spans="11:14" x14ac:dyDescent="0.35">
      <c r="K2539" s="87"/>
      <c r="L2539" s="87"/>
      <c r="M2539" s="87"/>
      <c r="N2539" s="87"/>
    </row>
    <row r="2540" spans="11:14" x14ac:dyDescent="0.35">
      <c r="K2540" s="87"/>
      <c r="L2540" s="87"/>
      <c r="M2540" s="87"/>
      <c r="N2540" s="87"/>
    </row>
    <row r="2541" spans="11:14" x14ac:dyDescent="0.35">
      <c r="K2541" s="87"/>
      <c r="L2541" s="87"/>
      <c r="M2541" s="87"/>
      <c r="N2541" s="87"/>
    </row>
    <row r="2542" spans="11:14" x14ac:dyDescent="0.35">
      <c r="K2542" s="87"/>
      <c r="L2542" s="87"/>
      <c r="M2542" s="87"/>
      <c r="N2542" s="87"/>
    </row>
    <row r="2543" spans="11:14" x14ac:dyDescent="0.35">
      <c r="K2543" s="87"/>
      <c r="L2543" s="87"/>
      <c r="M2543" s="87"/>
      <c r="N2543" s="87"/>
    </row>
    <row r="2544" spans="11:14" x14ac:dyDescent="0.35">
      <c r="K2544" s="87"/>
      <c r="L2544" s="87"/>
      <c r="M2544" s="87"/>
      <c r="N2544" s="87"/>
    </row>
    <row r="2545" spans="11:14" x14ac:dyDescent="0.35">
      <c r="K2545" s="87"/>
      <c r="L2545" s="87"/>
      <c r="M2545" s="87"/>
      <c r="N2545" s="87"/>
    </row>
    <row r="2546" spans="11:14" x14ac:dyDescent="0.35">
      <c r="K2546" s="87"/>
      <c r="L2546" s="87"/>
      <c r="M2546" s="87"/>
      <c r="N2546" s="87"/>
    </row>
    <row r="2547" spans="11:14" x14ac:dyDescent="0.35">
      <c r="K2547" s="87"/>
      <c r="L2547" s="87"/>
      <c r="M2547" s="87"/>
      <c r="N2547" s="87"/>
    </row>
    <row r="2548" spans="11:14" x14ac:dyDescent="0.35">
      <c r="K2548" s="87"/>
      <c r="L2548" s="87"/>
      <c r="M2548" s="87"/>
      <c r="N2548" s="87"/>
    </row>
    <row r="2549" spans="11:14" x14ac:dyDescent="0.35">
      <c r="K2549" s="87"/>
      <c r="L2549" s="87"/>
      <c r="M2549" s="87"/>
      <c r="N2549" s="87"/>
    </row>
    <row r="2550" spans="11:14" x14ac:dyDescent="0.35">
      <c r="K2550" s="87"/>
      <c r="L2550" s="87"/>
      <c r="M2550" s="87"/>
      <c r="N2550" s="87"/>
    </row>
    <row r="2551" spans="11:14" x14ac:dyDescent="0.35">
      <c r="K2551" s="87"/>
      <c r="L2551" s="87"/>
      <c r="M2551" s="87"/>
      <c r="N2551" s="87"/>
    </row>
    <row r="2552" spans="11:14" x14ac:dyDescent="0.35">
      <c r="K2552" s="87"/>
      <c r="L2552" s="87"/>
      <c r="M2552" s="87"/>
      <c r="N2552" s="87"/>
    </row>
    <row r="2553" spans="11:14" x14ac:dyDescent="0.35">
      <c r="K2553" s="87"/>
      <c r="L2553" s="87"/>
      <c r="M2553" s="87"/>
      <c r="N2553" s="87"/>
    </row>
    <row r="2554" spans="11:14" x14ac:dyDescent="0.35">
      <c r="K2554" s="87"/>
      <c r="L2554" s="87"/>
      <c r="M2554" s="87"/>
      <c r="N2554" s="87"/>
    </row>
    <row r="2555" spans="11:14" x14ac:dyDescent="0.35">
      <c r="K2555" s="87"/>
      <c r="L2555" s="87"/>
      <c r="M2555" s="87"/>
      <c r="N2555" s="87"/>
    </row>
    <row r="2556" spans="11:14" x14ac:dyDescent="0.35">
      <c r="K2556" s="87"/>
      <c r="L2556" s="87"/>
      <c r="M2556" s="87"/>
      <c r="N2556" s="87"/>
    </row>
    <row r="2557" spans="11:14" x14ac:dyDescent="0.35">
      <c r="K2557" s="87"/>
      <c r="L2557" s="87"/>
      <c r="M2557" s="87"/>
      <c r="N2557" s="87"/>
    </row>
    <row r="2558" spans="11:14" x14ac:dyDescent="0.35">
      <c r="K2558" s="87"/>
      <c r="L2558" s="87"/>
      <c r="M2558" s="87"/>
      <c r="N2558" s="87"/>
    </row>
    <row r="2559" spans="11:14" x14ac:dyDescent="0.35">
      <c r="K2559" s="87"/>
      <c r="L2559" s="87"/>
      <c r="M2559" s="87"/>
      <c r="N2559" s="87"/>
    </row>
    <row r="2560" spans="11:14" x14ac:dyDescent="0.35">
      <c r="K2560" s="87"/>
      <c r="L2560" s="87"/>
      <c r="M2560" s="87"/>
      <c r="N2560" s="87"/>
    </row>
    <row r="2561" spans="11:14" x14ac:dyDescent="0.35">
      <c r="K2561" s="87"/>
      <c r="L2561" s="87"/>
      <c r="M2561" s="87"/>
      <c r="N2561" s="87"/>
    </row>
    <row r="2562" spans="11:14" x14ac:dyDescent="0.35">
      <c r="K2562" s="87"/>
      <c r="L2562" s="87"/>
      <c r="M2562" s="87"/>
      <c r="N2562" s="87"/>
    </row>
    <row r="2563" spans="11:14" x14ac:dyDescent="0.35">
      <c r="K2563" s="87"/>
      <c r="L2563" s="87"/>
      <c r="M2563" s="87"/>
      <c r="N2563" s="87"/>
    </row>
    <row r="2564" spans="11:14" x14ac:dyDescent="0.35">
      <c r="K2564" s="87"/>
      <c r="L2564" s="87"/>
      <c r="M2564" s="87"/>
      <c r="N2564" s="87"/>
    </row>
    <row r="2565" spans="11:14" x14ac:dyDescent="0.35">
      <c r="K2565" s="87"/>
      <c r="L2565" s="87"/>
      <c r="M2565" s="87"/>
      <c r="N2565" s="87"/>
    </row>
    <row r="2566" spans="11:14" x14ac:dyDescent="0.35">
      <c r="K2566" s="87"/>
      <c r="L2566" s="87"/>
      <c r="M2566" s="87"/>
      <c r="N2566" s="87"/>
    </row>
    <row r="2567" spans="11:14" x14ac:dyDescent="0.35">
      <c r="K2567" s="87"/>
      <c r="L2567" s="87"/>
      <c r="M2567" s="87"/>
      <c r="N2567" s="87"/>
    </row>
    <row r="2568" spans="11:14" x14ac:dyDescent="0.35">
      <c r="K2568" s="87"/>
      <c r="L2568" s="87"/>
      <c r="M2568" s="87"/>
      <c r="N2568" s="87"/>
    </row>
    <row r="2569" spans="11:14" x14ac:dyDescent="0.35">
      <c r="K2569" s="87"/>
      <c r="L2569" s="87"/>
      <c r="M2569" s="87"/>
      <c r="N2569" s="87"/>
    </row>
    <row r="2570" spans="11:14" x14ac:dyDescent="0.35">
      <c r="K2570" s="87"/>
      <c r="L2570" s="87"/>
      <c r="M2570" s="87"/>
      <c r="N2570" s="87"/>
    </row>
    <row r="2571" spans="11:14" x14ac:dyDescent="0.35">
      <c r="K2571" s="87"/>
      <c r="L2571" s="87"/>
      <c r="M2571" s="87"/>
      <c r="N2571" s="87"/>
    </row>
    <row r="2572" spans="11:14" x14ac:dyDescent="0.35">
      <c r="K2572" s="87"/>
      <c r="L2572" s="87"/>
      <c r="M2572" s="87"/>
      <c r="N2572" s="87"/>
    </row>
    <row r="2573" spans="11:14" x14ac:dyDescent="0.35">
      <c r="K2573" s="87"/>
      <c r="L2573" s="87"/>
      <c r="M2573" s="87"/>
      <c r="N2573" s="87"/>
    </row>
    <row r="2574" spans="11:14" x14ac:dyDescent="0.35">
      <c r="K2574" s="87"/>
      <c r="L2574" s="87"/>
      <c r="M2574" s="87"/>
      <c r="N2574" s="87"/>
    </row>
    <row r="2575" spans="11:14" x14ac:dyDescent="0.35">
      <c r="K2575" s="87"/>
      <c r="L2575" s="87"/>
      <c r="M2575" s="87"/>
      <c r="N2575" s="87"/>
    </row>
    <row r="2576" spans="11:14" x14ac:dyDescent="0.35">
      <c r="K2576" s="87"/>
      <c r="L2576" s="87"/>
      <c r="M2576" s="87"/>
      <c r="N2576" s="87"/>
    </row>
    <row r="2577" spans="11:14" x14ac:dyDescent="0.35">
      <c r="K2577" s="87"/>
      <c r="L2577" s="87"/>
      <c r="M2577" s="87"/>
      <c r="N2577" s="87"/>
    </row>
    <row r="2578" spans="11:14" x14ac:dyDescent="0.35">
      <c r="K2578" s="87"/>
      <c r="L2578" s="87"/>
      <c r="M2578" s="87"/>
      <c r="N2578" s="87"/>
    </row>
    <row r="2579" spans="11:14" x14ac:dyDescent="0.35">
      <c r="K2579" s="87"/>
      <c r="L2579" s="87"/>
      <c r="M2579" s="87"/>
      <c r="N2579" s="87"/>
    </row>
    <row r="2580" spans="11:14" x14ac:dyDescent="0.35">
      <c r="K2580" s="87"/>
      <c r="L2580" s="87"/>
      <c r="M2580" s="87"/>
      <c r="N2580" s="87"/>
    </row>
    <row r="2581" spans="11:14" x14ac:dyDescent="0.35">
      <c r="K2581" s="87"/>
      <c r="L2581" s="87"/>
      <c r="M2581" s="87"/>
      <c r="N2581" s="87"/>
    </row>
    <row r="2582" spans="11:14" x14ac:dyDescent="0.35">
      <c r="K2582" s="87"/>
      <c r="L2582" s="87"/>
      <c r="M2582" s="87"/>
      <c r="N2582" s="87"/>
    </row>
    <row r="2583" spans="11:14" x14ac:dyDescent="0.35">
      <c r="K2583" s="87"/>
      <c r="L2583" s="87"/>
      <c r="M2583" s="87"/>
      <c r="N2583" s="87"/>
    </row>
    <row r="2584" spans="11:14" x14ac:dyDescent="0.35">
      <c r="K2584" s="87"/>
      <c r="L2584" s="87"/>
      <c r="M2584" s="87"/>
      <c r="N2584" s="87"/>
    </row>
    <row r="2585" spans="11:14" x14ac:dyDescent="0.35">
      <c r="K2585" s="87"/>
      <c r="L2585" s="87"/>
      <c r="M2585" s="87"/>
      <c r="N2585" s="87"/>
    </row>
    <row r="2586" spans="11:14" x14ac:dyDescent="0.35">
      <c r="K2586" s="87"/>
      <c r="L2586" s="87"/>
      <c r="M2586" s="87"/>
      <c r="N2586" s="87"/>
    </row>
    <row r="2587" spans="11:14" x14ac:dyDescent="0.35">
      <c r="K2587" s="87"/>
      <c r="L2587" s="87"/>
      <c r="M2587" s="87"/>
      <c r="N2587" s="87"/>
    </row>
    <row r="2588" spans="11:14" x14ac:dyDescent="0.35">
      <c r="K2588" s="87"/>
      <c r="L2588" s="87"/>
      <c r="M2588" s="87"/>
      <c r="N2588" s="87"/>
    </row>
    <row r="2589" spans="11:14" x14ac:dyDescent="0.35">
      <c r="K2589" s="87"/>
      <c r="L2589" s="87"/>
      <c r="M2589" s="87"/>
      <c r="N2589" s="87"/>
    </row>
    <row r="2590" spans="11:14" x14ac:dyDescent="0.35">
      <c r="K2590" s="87"/>
      <c r="L2590" s="87"/>
      <c r="M2590" s="87"/>
      <c r="N2590" s="87"/>
    </row>
    <row r="2591" spans="11:14" x14ac:dyDescent="0.35">
      <c r="K2591" s="87"/>
      <c r="L2591" s="87"/>
      <c r="M2591" s="87"/>
      <c r="N2591" s="87"/>
    </row>
    <row r="2592" spans="11:14" x14ac:dyDescent="0.35">
      <c r="K2592" s="87"/>
      <c r="L2592" s="87"/>
      <c r="M2592" s="87"/>
      <c r="N2592" s="87"/>
    </row>
    <row r="2593" spans="11:14" x14ac:dyDescent="0.35">
      <c r="K2593" s="87"/>
      <c r="L2593" s="87"/>
      <c r="M2593" s="87"/>
      <c r="N2593" s="87"/>
    </row>
    <row r="2594" spans="11:14" x14ac:dyDescent="0.35">
      <c r="K2594" s="87"/>
      <c r="L2594" s="87"/>
      <c r="M2594" s="87"/>
      <c r="N2594" s="87"/>
    </row>
    <row r="2595" spans="11:14" x14ac:dyDescent="0.35">
      <c r="K2595" s="87"/>
      <c r="L2595" s="87"/>
      <c r="M2595" s="87"/>
      <c r="N2595" s="87"/>
    </row>
    <row r="2596" spans="11:14" x14ac:dyDescent="0.35">
      <c r="K2596" s="87"/>
      <c r="L2596" s="87"/>
      <c r="M2596" s="87"/>
      <c r="N2596" s="87"/>
    </row>
    <row r="2597" spans="11:14" x14ac:dyDescent="0.35">
      <c r="K2597" s="87"/>
      <c r="L2597" s="87"/>
      <c r="M2597" s="87"/>
      <c r="N2597" s="87"/>
    </row>
    <row r="2598" spans="11:14" x14ac:dyDescent="0.35">
      <c r="K2598" s="87"/>
      <c r="L2598" s="87"/>
      <c r="M2598" s="87"/>
      <c r="N2598" s="87"/>
    </row>
    <row r="2599" spans="11:14" x14ac:dyDescent="0.35">
      <c r="K2599" s="87"/>
      <c r="L2599" s="87"/>
      <c r="M2599" s="87"/>
      <c r="N2599" s="87"/>
    </row>
    <row r="2600" spans="11:14" x14ac:dyDescent="0.35">
      <c r="K2600" s="87"/>
      <c r="L2600" s="87"/>
      <c r="M2600" s="87"/>
      <c r="N2600" s="87"/>
    </row>
    <row r="2601" spans="11:14" x14ac:dyDescent="0.35">
      <c r="K2601" s="87"/>
      <c r="L2601" s="87"/>
      <c r="M2601" s="87"/>
      <c r="N2601" s="87"/>
    </row>
    <row r="2602" spans="11:14" x14ac:dyDescent="0.35">
      <c r="K2602" s="87"/>
      <c r="L2602" s="87"/>
      <c r="M2602" s="87"/>
      <c r="N2602" s="87"/>
    </row>
    <row r="2603" spans="11:14" x14ac:dyDescent="0.35">
      <c r="K2603" s="87"/>
      <c r="L2603" s="87"/>
      <c r="M2603" s="87"/>
      <c r="N2603" s="87"/>
    </row>
    <row r="2604" spans="11:14" x14ac:dyDescent="0.35">
      <c r="K2604" s="87"/>
      <c r="L2604" s="87"/>
      <c r="M2604" s="87"/>
      <c r="N2604" s="87"/>
    </row>
    <row r="2605" spans="11:14" x14ac:dyDescent="0.35">
      <c r="K2605" s="87"/>
      <c r="L2605" s="87"/>
      <c r="M2605" s="87"/>
      <c r="N2605" s="87"/>
    </row>
    <row r="2606" spans="11:14" x14ac:dyDescent="0.35">
      <c r="K2606" s="87"/>
      <c r="L2606" s="87"/>
      <c r="M2606" s="87"/>
      <c r="N2606" s="87"/>
    </row>
    <row r="2607" spans="11:14" x14ac:dyDescent="0.35">
      <c r="K2607" s="87"/>
      <c r="L2607" s="87"/>
      <c r="M2607" s="87"/>
      <c r="N2607" s="87"/>
    </row>
    <row r="2608" spans="11:14" x14ac:dyDescent="0.35">
      <c r="K2608" s="87"/>
      <c r="L2608" s="87"/>
      <c r="M2608" s="87"/>
      <c r="N2608" s="87"/>
    </row>
    <row r="2609" spans="11:14" x14ac:dyDescent="0.35">
      <c r="K2609" s="87"/>
      <c r="L2609" s="87"/>
      <c r="M2609" s="87"/>
      <c r="N2609" s="87"/>
    </row>
    <row r="2610" spans="11:14" x14ac:dyDescent="0.35">
      <c r="K2610" s="87"/>
      <c r="L2610" s="87"/>
      <c r="M2610" s="87"/>
      <c r="N2610" s="87"/>
    </row>
    <row r="2611" spans="11:14" x14ac:dyDescent="0.35">
      <c r="K2611" s="87"/>
      <c r="L2611" s="87"/>
      <c r="M2611" s="87"/>
      <c r="N2611" s="87"/>
    </row>
    <row r="2612" spans="11:14" x14ac:dyDescent="0.35">
      <c r="K2612" s="87"/>
      <c r="L2612" s="87"/>
      <c r="M2612" s="87"/>
      <c r="N2612" s="87"/>
    </row>
    <row r="2613" spans="11:14" x14ac:dyDescent="0.35">
      <c r="K2613" s="87"/>
      <c r="L2613" s="87"/>
      <c r="M2613" s="87"/>
      <c r="N2613" s="87"/>
    </row>
    <row r="2614" spans="11:14" x14ac:dyDescent="0.35">
      <c r="K2614" s="87"/>
      <c r="L2614" s="87"/>
      <c r="M2614" s="87"/>
      <c r="N2614" s="87"/>
    </row>
    <row r="2615" spans="11:14" x14ac:dyDescent="0.35">
      <c r="K2615" s="87"/>
      <c r="L2615" s="87"/>
      <c r="M2615" s="87"/>
      <c r="N2615" s="87"/>
    </row>
    <row r="2616" spans="11:14" x14ac:dyDescent="0.35">
      <c r="K2616" s="87"/>
      <c r="L2616" s="87"/>
      <c r="M2616" s="87"/>
      <c r="N2616" s="87"/>
    </row>
    <row r="2617" spans="11:14" x14ac:dyDescent="0.35">
      <c r="K2617" s="87"/>
      <c r="L2617" s="87"/>
      <c r="M2617" s="87"/>
      <c r="N2617" s="87"/>
    </row>
    <row r="2618" spans="11:14" x14ac:dyDescent="0.35">
      <c r="K2618" s="87"/>
      <c r="L2618" s="87"/>
      <c r="M2618" s="87"/>
      <c r="N2618" s="87"/>
    </row>
    <row r="2619" spans="11:14" x14ac:dyDescent="0.35">
      <c r="K2619" s="87"/>
      <c r="L2619" s="87"/>
      <c r="M2619" s="87"/>
      <c r="N2619" s="87"/>
    </row>
    <row r="2620" spans="11:14" x14ac:dyDescent="0.35">
      <c r="K2620" s="87"/>
      <c r="L2620" s="87"/>
      <c r="M2620" s="87"/>
      <c r="N2620" s="87"/>
    </row>
    <row r="2621" spans="11:14" x14ac:dyDescent="0.35">
      <c r="K2621" s="87"/>
      <c r="L2621" s="87"/>
      <c r="M2621" s="87"/>
      <c r="N2621" s="87"/>
    </row>
    <row r="2622" spans="11:14" x14ac:dyDescent="0.35">
      <c r="K2622" s="87"/>
      <c r="L2622" s="87"/>
      <c r="M2622" s="87"/>
      <c r="N2622" s="87"/>
    </row>
    <row r="2623" spans="11:14" x14ac:dyDescent="0.35">
      <c r="K2623" s="87"/>
      <c r="L2623" s="87"/>
      <c r="M2623" s="87"/>
      <c r="N2623" s="87"/>
    </row>
    <row r="2624" spans="11:14" x14ac:dyDescent="0.35">
      <c r="K2624" s="87"/>
      <c r="L2624" s="87"/>
      <c r="M2624" s="87"/>
      <c r="N2624" s="87"/>
    </row>
    <row r="2625" spans="11:14" x14ac:dyDescent="0.35">
      <c r="K2625" s="87"/>
      <c r="L2625" s="87"/>
      <c r="M2625" s="87"/>
      <c r="N2625" s="87"/>
    </row>
    <row r="2626" spans="11:14" x14ac:dyDescent="0.35">
      <c r="K2626" s="87"/>
      <c r="L2626" s="87"/>
      <c r="M2626" s="87"/>
      <c r="N2626" s="87"/>
    </row>
    <row r="2627" spans="11:14" x14ac:dyDescent="0.35">
      <c r="K2627" s="87"/>
      <c r="L2627" s="87"/>
      <c r="M2627" s="87"/>
      <c r="N2627" s="87"/>
    </row>
    <row r="2628" spans="11:14" x14ac:dyDescent="0.35">
      <c r="K2628" s="87"/>
      <c r="L2628" s="87"/>
      <c r="M2628" s="87"/>
      <c r="N2628" s="87"/>
    </row>
    <row r="2629" spans="11:14" x14ac:dyDescent="0.35">
      <c r="K2629" s="87"/>
      <c r="L2629" s="87"/>
      <c r="M2629" s="87"/>
      <c r="N2629" s="87"/>
    </row>
    <row r="2630" spans="11:14" x14ac:dyDescent="0.35">
      <c r="K2630" s="87"/>
      <c r="L2630" s="87"/>
      <c r="M2630" s="87"/>
      <c r="N2630" s="87"/>
    </row>
    <row r="2631" spans="11:14" x14ac:dyDescent="0.35">
      <c r="K2631" s="87"/>
      <c r="L2631" s="87"/>
      <c r="M2631" s="87"/>
      <c r="N2631" s="87"/>
    </row>
    <row r="2632" spans="11:14" x14ac:dyDescent="0.35">
      <c r="K2632" s="87"/>
      <c r="L2632" s="87"/>
      <c r="M2632" s="87"/>
      <c r="N2632" s="87"/>
    </row>
    <row r="2633" spans="11:14" x14ac:dyDescent="0.35">
      <c r="K2633" s="87"/>
      <c r="L2633" s="87"/>
      <c r="M2633" s="87"/>
      <c r="N2633" s="87"/>
    </row>
    <row r="2634" spans="11:14" x14ac:dyDescent="0.35">
      <c r="K2634" s="87"/>
      <c r="L2634" s="87"/>
      <c r="M2634" s="87"/>
      <c r="N2634" s="87"/>
    </row>
    <row r="2635" spans="11:14" x14ac:dyDescent="0.35">
      <c r="K2635" s="87"/>
      <c r="L2635" s="87"/>
      <c r="M2635" s="87"/>
      <c r="N2635" s="87"/>
    </row>
    <row r="2636" spans="11:14" x14ac:dyDescent="0.35">
      <c r="K2636" s="87"/>
      <c r="L2636" s="87"/>
      <c r="M2636" s="87"/>
      <c r="N2636" s="87"/>
    </row>
    <row r="2637" spans="11:14" x14ac:dyDescent="0.35">
      <c r="K2637" s="87"/>
      <c r="L2637" s="87"/>
      <c r="M2637" s="87"/>
      <c r="N2637" s="87"/>
    </row>
    <row r="2638" spans="11:14" x14ac:dyDescent="0.35">
      <c r="K2638" s="87"/>
      <c r="L2638" s="87"/>
      <c r="M2638" s="87"/>
      <c r="N2638" s="87"/>
    </row>
    <row r="2639" spans="11:14" x14ac:dyDescent="0.35">
      <c r="K2639" s="87"/>
      <c r="L2639" s="87"/>
      <c r="M2639" s="87"/>
      <c r="N2639" s="87"/>
    </row>
    <row r="2640" spans="11:14" x14ac:dyDescent="0.35">
      <c r="K2640" s="87"/>
      <c r="L2640" s="87"/>
      <c r="M2640" s="87"/>
      <c r="N2640" s="87"/>
    </row>
    <row r="2641" spans="11:14" x14ac:dyDescent="0.35">
      <c r="K2641" s="87"/>
      <c r="L2641" s="87"/>
      <c r="M2641" s="87"/>
      <c r="N2641" s="87"/>
    </row>
    <row r="2642" spans="11:14" x14ac:dyDescent="0.35">
      <c r="K2642" s="87"/>
      <c r="L2642" s="87"/>
      <c r="M2642" s="87"/>
      <c r="N2642" s="87"/>
    </row>
    <row r="2643" spans="11:14" x14ac:dyDescent="0.35">
      <c r="K2643" s="87"/>
      <c r="L2643" s="87"/>
      <c r="M2643" s="87"/>
      <c r="N2643" s="87"/>
    </row>
    <row r="2644" spans="11:14" x14ac:dyDescent="0.35">
      <c r="K2644" s="87"/>
      <c r="L2644" s="87"/>
      <c r="M2644" s="87"/>
      <c r="N2644" s="87"/>
    </row>
    <row r="2645" spans="11:14" x14ac:dyDescent="0.35">
      <c r="K2645" s="87"/>
      <c r="L2645" s="87"/>
      <c r="M2645" s="87"/>
      <c r="N2645" s="87"/>
    </row>
    <row r="2646" spans="11:14" x14ac:dyDescent="0.35">
      <c r="K2646" s="87"/>
      <c r="L2646" s="87"/>
      <c r="M2646" s="87"/>
      <c r="N2646" s="87"/>
    </row>
    <row r="2647" spans="11:14" x14ac:dyDescent="0.35">
      <c r="K2647" s="87"/>
      <c r="L2647" s="87"/>
      <c r="M2647" s="87"/>
      <c r="N2647" s="87"/>
    </row>
    <row r="2648" spans="11:14" x14ac:dyDescent="0.35">
      <c r="K2648" s="87"/>
      <c r="L2648" s="87"/>
      <c r="M2648" s="87"/>
      <c r="N2648" s="87"/>
    </row>
    <row r="2649" spans="11:14" x14ac:dyDescent="0.35">
      <c r="K2649" s="87"/>
      <c r="L2649" s="87"/>
      <c r="M2649" s="87"/>
      <c r="N2649" s="87"/>
    </row>
    <row r="2650" spans="11:14" x14ac:dyDescent="0.35">
      <c r="K2650" s="87"/>
      <c r="L2650" s="87"/>
      <c r="M2650" s="87"/>
      <c r="N2650" s="87"/>
    </row>
    <row r="2651" spans="11:14" x14ac:dyDescent="0.35">
      <c r="K2651" s="87"/>
      <c r="L2651" s="87"/>
      <c r="M2651" s="87"/>
      <c r="N2651" s="87"/>
    </row>
    <row r="2652" spans="11:14" x14ac:dyDescent="0.35">
      <c r="K2652" s="87"/>
      <c r="L2652" s="87"/>
      <c r="M2652" s="87"/>
      <c r="N2652" s="87"/>
    </row>
    <row r="2653" spans="11:14" x14ac:dyDescent="0.35">
      <c r="K2653" s="87"/>
      <c r="L2653" s="87"/>
      <c r="M2653" s="87"/>
      <c r="N2653" s="87"/>
    </row>
    <row r="2654" spans="11:14" x14ac:dyDescent="0.35">
      <c r="K2654" s="87"/>
      <c r="L2654" s="87"/>
      <c r="M2654" s="87"/>
      <c r="N2654" s="87"/>
    </row>
    <row r="2655" spans="11:14" x14ac:dyDescent="0.35">
      <c r="K2655" s="87"/>
      <c r="L2655" s="87"/>
      <c r="M2655" s="87"/>
      <c r="N2655" s="87"/>
    </row>
    <row r="2656" spans="11:14" x14ac:dyDescent="0.35">
      <c r="K2656" s="87"/>
      <c r="L2656" s="87"/>
      <c r="M2656" s="87"/>
      <c r="N2656" s="87"/>
    </row>
    <row r="2657" spans="11:14" x14ac:dyDescent="0.35">
      <c r="K2657" s="87"/>
      <c r="L2657" s="87"/>
      <c r="M2657" s="87"/>
      <c r="N2657" s="87"/>
    </row>
    <row r="2658" spans="11:14" x14ac:dyDescent="0.35">
      <c r="K2658" s="87"/>
      <c r="L2658" s="87"/>
      <c r="M2658" s="87"/>
      <c r="N2658" s="87"/>
    </row>
    <row r="2659" spans="11:14" x14ac:dyDescent="0.35">
      <c r="K2659" s="87"/>
      <c r="L2659" s="87"/>
      <c r="M2659" s="87"/>
      <c r="N2659" s="87"/>
    </row>
    <row r="2660" spans="11:14" x14ac:dyDescent="0.35">
      <c r="K2660" s="87"/>
      <c r="L2660" s="87"/>
      <c r="M2660" s="87"/>
      <c r="N2660" s="87"/>
    </row>
    <row r="2661" spans="11:14" x14ac:dyDescent="0.35">
      <c r="K2661" s="87"/>
      <c r="L2661" s="87"/>
      <c r="M2661" s="87"/>
      <c r="N2661" s="87"/>
    </row>
    <row r="2662" spans="11:14" x14ac:dyDescent="0.35">
      <c r="K2662" s="87"/>
      <c r="L2662" s="87"/>
      <c r="M2662" s="87"/>
      <c r="N2662" s="87"/>
    </row>
    <row r="2663" spans="11:14" x14ac:dyDescent="0.35">
      <c r="K2663" s="87"/>
      <c r="L2663" s="87"/>
      <c r="M2663" s="87"/>
      <c r="N2663" s="87"/>
    </row>
    <row r="2664" spans="11:14" x14ac:dyDescent="0.35">
      <c r="K2664" s="87"/>
      <c r="L2664" s="87"/>
      <c r="M2664" s="87"/>
      <c r="N2664" s="87"/>
    </row>
    <row r="2665" spans="11:14" x14ac:dyDescent="0.35">
      <c r="K2665" s="87"/>
      <c r="L2665" s="87"/>
      <c r="M2665" s="87"/>
      <c r="N2665" s="87"/>
    </row>
    <row r="2666" spans="11:14" x14ac:dyDescent="0.35">
      <c r="K2666" s="87"/>
      <c r="L2666" s="87"/>
      <c r="M2666" s="87"/>
      <c r="N2666" s="87"/>
    </row>
    <row r="2667" spans="11:14" x14ac:dyDescent="0.35">
      <c r="K2667" s="87"/>
      <c r="L2667" s="87"/>
      <c r="M2667" s="87"/>
      <c r="N2667" s="87"/>
    </row>
    <row r="2668" spans="11:14" x14ac:dyDescent="0.35">
      <c r="K2668" s="87"/>
      <c r="L2668" s="87"/>
      <c r="M2668" s="87"/>
      <c r="N2668" s="87"/>
    </row>
    <row r="2669" spans="11:14" x14ac:dyDescent="0.35">
      <c r="K2669" s="87"/>
      <c r="L2669" s="87"/>
      <c r="M2669" s="87"/>
      <c r="N2669" s="87"/>
    </row>
    <row r="2670" spans="11:14" x14ac:dyDescent="0.35">
      <c r="K2670" s="87"/>
      <c r="L2670" s="87"/>
      <c r="M2670" s="87"/>
      <c r="N2670" s="87"/>
    </row>
    <row r="2671" spans="11:14" x14ac:dyDescent="0.35">
      <c r="K2671" s="87"/>
      <c r="L2671" s="87"/>
      <c r="M2671" s="87"/>
      <c r="N2671" s="87"/>
    </row>
    <row r="2672" spans="11:14" x14ac:dyDescent="0.35">
      <c r="K2672" s="87"/>
      <c r="L2672" s="87"/>
      <c r="M2672" s="87"/>
      <c r="N2672" s="87"/>
    </row>
    <row r="2673" spans="11:14" x14ac:dyDescent="0.35">
      <c r="K2673" s="87"/>
      <c r="L2673" s="87"/>
      <c r="M2673" s="87"/>
      <c r="N2673" s="87"/>
    </row>
    <row r="2674" spans="11:14" x14ac:dyDescent="0.35">
      <c r="K2674" s="87"/>
      <c r="L2674" s="87"/>
      <c r="M2674" s="87"/>
      <c r="N2674" s="87"/>
    </row>
    <row r="2675" spans="11:14" x14ac:dyDescent="0.35">
      <c r="K2675" s="87"/>
      <c r="L2675" s="87"/>
      <c r="M2675" s="87"/>
      <c r="N2675" s="87"/>
    </row>
    <row r="2676" spans="11:14" x14ac:dyDescent="0.35">
      <c r="K2676" s="87"/>
      <c r="L2676" s="87"/>
      <c r="M2676" s="87"/>
      <c r="N2676" s="87"/>
    </row>
    <row r="2677" spans="11:14" x14ac:dyDescent="0.35">
      <c r="K2677" s="87"/>
      <c r="L2677" s="87"/>
      <c r="M2677" s="87"/>
      <c r="N2677" s="87"/>
    </row>
    <row r="2678" spans="11:14" x14ac:dyDescent="0.35">
      <c r="K2678" s="87"/>
      <c r="L2678" s="87"/>
      <c r="M2678" s="87"/>
      <c r="N2678" s="87"/>
    </row>
    <row r="2679" spans="11:14" x14ac:dyDescent="0.35">
      <c r="K2679" s="87"/>
      <c r="L2679" s="87"/>
      <c r="M2679" s="87"/>
      <c r="N2679" s="87"/>
    </row>
    <row r="2680" spans="11:14" x14ac:dyDescent="0.35">
      <c r="K2680" s="87"/>
      <c r="L2680" s="87"/>
      <c r="M2680" s="87"/>
      <c r="N2680" s="87"/>
    </row>
    <row r="2681" spans="11:14" x14ac:dyDescent="0.35">
      <c r="K2681" s="87"/>
      <c r="L2681" s="87"/>
      <c r="M2681" s="87"/>
      <c r="N2681" s="87"/>
    </row>
    <row r="2682" spans="11:14" x14ac:dyDescent="0.35">
      <c r="K2682" s="87"/>
      <c r="L2682" s="87"/>
      <c r="M2682" s="87"/>
      <c r="N2682" s="87"/>
    </row>
    <row r="2683" spans="11:14" x14ac:dyDescent="0.35">
      <c r="K2683" s="87"/>
      <c r="L2683" s="87"/>
      <c r="M2683" s="87"/>
      <c r="N2683" s="87"/>
    </row>
    <row r="2684" spans="11:14" x14ac:dyDescent="0.35">
      <c r="K2684" s="87"/>
      <c r="L2684" s="87"/>
      <c r="M2684" s="87"/>
      <c r="N2684" s="87"/>
    </row>
    <row r="2685" spans="11:14" x14ac:dyDescent="0.35">
      <c r="K2685" s="87"/>
      <c r="L2685" s="87"/>
      <c r="M2685" s="87"/>
      <c r="N2685" s="87"/>
    </row>
    <row r="2686" spans="11:14" x14ac:dyDescent="0.35">
      <c r="K2686" s="87"/>
      <c r="L2686" s="87"/>
      <c r="M2686" s="87"/>
      <c r="N2686" s="87"/>
    </row>
    <row r="2687" spans="11:14" x14ac:dyDescent="0.35">
      <c r="K2687" s="87"/>
      <c r="L2687" s="87"/>
      <c r="M2687" s="87"/>
      <c r="N2687" s="87"/>
    </row>
    <row r="2688" spans="11:14" x14ac:dyDescent="0.35">
      <c r="K2688" s="87"/>
      <c r="L2688" s="87"/>
      <c r="M2688" s="87"/>
      <c r="N2688" s="87"/>
    </row>
    <row r="2689" spans="11:14" x14ac:dyDescent="0.35">
      <c r="K2689" s="87"/>
      <c r="L2689" s="87"/>
      <c r="M2689" s="87"/>
      <c r="N2689" s="87"/>
    </row>
    <row r="2690" spans="11:14" x14ac:dyDescent="0.35">
      <c r="K2690" s="87"/>
      <c r="L2690" s="87"/>
      <c r="M2690" s="87"/>
      <c r="N2690" s="87"/>
    </row>
    <row r="2691" spans="11:14" x14ac:dyDescent="0.35">
      <c r="K2691" s="87"/>
      <c r="L2691" s="87"/>
      <c r="M2691" s="87"/>
      <c r="N2691" s="87"/>
    </row>
    <row r="2692" spans="11:14" x14ac:dyDescent="0.35">
      <c r="K2692" s="87"/>
      <c r="L2692" s="87"/>
      <c r="M2692" s="87"/>
      <c r="N2692" s="87"/>
    </row>
    <row r="2693" spans="11:14" x14ac:dyDescent="0.35">
      <c r="K2693" s="87"/>
      <c r="L2693" s="87"/>
      <c r="M2693" s="87"/>
      <c r="N2693" s="87"/>
    </row>
    <row r="2694" spans="11:14" x14ac:dyDescent="0.35">
      <c r="K2694" s="87"/>
      <c r="L2694" s="87"/>
      <c r="M2694" s="87"/>
      <c r="N2694" s="87"/>
    </row>
    <row r="2695" spans="11:14" x14ac:dyDescent="0.35">
      <c r="K2695" s="87"/>
      <c r="L2695" s="87"/>
      <c r="M2695" s="87"/>
      <c r="N2695" s="87"/>
    </row>
    <row r="2696" spans="11:14" x14ac:dyDescent="0.35">
      <c r="K2696" s="87"/>
      <c r="L2696" s="87"/>
      <c r="M2696" s="87"/>
      <c r="N2696" s="87"/>
    </row>
    <row r="2697" spans="11:14" x14ac:dyDescent="0.35">
      <c r="K2697" s="87"/>
      <c r="L2697" s="87"/>
      <c r="M2697" s="87"/>
      <c r="N2697" s="87"/>
    </row>
    <row r="2698" spans="11:14" x14ac:dyDescent="0.35">
      <c r="K2698" s="87"/>
      <c r="L2698" s="87"/>
      <c r="M2698" s="87"/>
      <c r="N2698" s="87"/>
    </row>
    <row r="2699" spans="11:14" x14ac:dyDescent="0.35">
      <c r="K2699" s="87"/>
      <c r="L2699" s="87"/>
      <c r="M2699" s="87"/>
      <c r="N2699" s="87"/>
    </row>
    <row r="2700" spans="11:14" x14ac:dyDescent="0.35">
      <c r="K2700" s="87"/>
      <c r="L2700" s="87"/>
      <c r="M2700" s="87"/>
      <c r="N2700" s="87"/>
    </row>
    <row r="2701" spans="11:14" x14ac:dyDescent="0.35">
      <c r="K2701" s="87"/>
      <c r="L2701" s="87"/>
      <c r="M2701" s="87"/>
      <c r="N2701" s="87"/>
    </row>
    <row r="2702" spans="11:14" x14ac:dyDescent="0.35">
      <c r="K2702" s="87"/>
      <c r="L2702" s="87"/>
      <c r="M2702" s="87"/>
      <c r="N2702" s="87"/>
    </row>
    <row r="2703" spans="11:14" x14ac:dyDescent="0.35">
      <c r="K2703" s="87"/>
      <c r="L2703" s="87"/>
      <c r="M2703" s="87"/>
      <c r="N2703" s="87"/>
    </row>
    <row r="2704" spans="11:14" x14ac:dyDescent="0.35">
      <c r="K2704" s="87"/>
      <c r="L2704" s="87"/>
      <c r="M2704" s="87"/>
      <c r="N2704" s="87"/>
    </row>
    <row r="2705" spans="11:14" x14ac:dyDescent="0.35">
      <c r="K2705" s="87"/>
      <c r="L2705" s="87"/>
      <c r="M2705" s="87"/>
      <c r="N2705" s="87"/>
    </row>
    <row r="2706" spans="11:14" x14ac:dyDescent="0.35">
      <c r="K2706" s="87"/>
      <c r="L2706" s="87"/>
      <c r="M2706" s="87"/>
      <c r="N2706" s="87"/>
    </row>
    <row r="2707" spans="11:14" x14ac:dyDescent="0.35">
      <c r="K2707" s="87"/>
      <c r="L2707" s="87"/>
      <c r="M2707" s="87"/>
      <c r="N2707" s="87"/>
    </row>
    <row r="2708" spans="11:14" x14ac:dyDescent="0.35">
      <c r="K2708" s="87"/>
      <c r="L2708" s="87"/>
      <c r="M2708" s="87"/>
      <c r="N2708" s="87"/>
    </row>
    <row r="2709" spans="11:14" x14ac:dyDescent="0.35">
      <c r="K2709" s="87"/>
      <c r="L2709" s="87"/>
      <c r="M2709" s="87"/>
      <c r="N2709" s="87"/>
    </row>
    <row r="2710" spans="11:14" x14ac:dyDescent="0.35">
      <c r="K2710" s="87"/>
      <c r="L2710" s="87"/>
      <c r="M2710" s="87"/>
      <c r="N2710" s="87"/>
    </row>
    <row r="2711" spans="11:14" x14ac:dyDescent="0.35">
      <c r="K2711" s="87"/>
      <c r="L2711" s="87"/>
      <c r="M2711" s="87"/>
      <c r="N2711" s="87"/>
    </row>
    <row r="2712" spans="11:14" x14ac:dyDescent="0.35">
      <c r="K2712" s="87"/>
      <c r="L2712" s="87"/>
      <c r="M2712" s="87"/>
      <c r="N2712" s="87"/>
    </row>
    <row r="2713" spans="11:14" x14ac:dyDescent="0.35">
      <c r="K2713" s="87"/>
      <c r="L2713" s="87"/>
      <c r="M2713" s="87"/>
      <c r="N2713" s="87"/>
    </row>
    <row r="2714" spans="11:14" x14ac:dyDescent="0.35">
      <c r="K2714" s="87"/>
      <c r="L2714" s="87"/>
      <c r="M2714" s="87"/>
      <c r="N2714" s="87"/>
    </row>
    <row r="2715" spans="11:14" x14ac:dyDescent="0.35">
      <c r="K2715" s="87"/>
      <c r="L2715" s="87"/>
      <c r="M2715" s="87"/>
      <c r="N2715" s="87"/>
    </row>
    <row r="2716" spans="11:14" x14ac:dyDescent="0.35">
      <c r="K2716" s="87"/>
      <c r="L2716" s="87"/>
      <c r="M2716" s="87"/>
      <c r="N2716" s="87"/>
    </row>
    <row r="2717" spans="11:14" x14ac:dyDescent="0.35">
      <c r="K2717" s="87"/>
      <c r="L2717" s="87"/>
      <c r="M2717" s="87"/>
      <c r="N2717" s="87"/>
    </row>
    <row r="2718" spans="11:14" x14ac:dyDescent="0.35">
      <c r="K2718" s="87"/>
      <c r="L2718" s="87"/>
      <c r="M2718" s="87"/>
      <c r="N2718" s="87"/>
    </row>
    <row r="2719" spans="11:14" x14ac:dyDescent="0.35">
      <c r="K2719" s="87"/>
      <c r="L2719" s="87"/>
      <c r="M2719" s="87"/>
      <c r="N2719" s="87"/>
    </row>
    <row r="2720" spans="11:14" x14ac:dyDescent="0.35">
      <c r="K2720" s="87"/>
      <c r="L2720" s="87"/>
      <c r="M2720" s="87"/>
      <c r="N2720" s="87"/>
    </row>
    <row r="2721" spans="11:14" x14ac:dyDescent="0.35">
      <c r="K2721" s="87"/>
      <c r="L2721" s="87"/>
      <c r="M2721" s="87"/>
      <c r="N2721" s="87"/>
    </row>
    <row r="2722" spans="11:14" x14ac:dyDescent="0.35">
      <c r="K2722" s="87"/>
      <c r="L2722" s="87"/>
      <c r="M2722" s="87"/>
      <c r="N2722" s="87"/>
    </row>
    <row r="2723" spans="11:14" x14ac:dyDescent="0.35">
      <c r="K2723" s="87"/>
      <c r="L2723" s="87"/>
      <c r="M2723" s="87"/>
      <c r="N2723" s="87"/>
    </row>
    <row r="2724" spans="11:14" x14ac:dyDescent="0.35">
      <c r="K2724" s="87"/>
      <c r="L2724" s="87"/>
      <c r="M2724" s="87"/>
      <c r="N2724" s="87"/>
    </row>
    <row r="2725" spans="11:14" x14ac:dyDescent="0.35">
      <c r="K2725" s="87"/>
      <c r="L2725" s="87"/>
      <c r="M2725" s="87"/>
      <c r="N2725" s="87"/>
    </row>
    <row r="2726" spans="11:14" x14ac:dyDescent="0.35">
      <c r="K2726" s="87"/>
      <c r="L2726" s="87"/>
      <c r="M2726" s="87"/>
      <c r="N2726" s="87"/>
    </row>
    <row r="2727" spans="11:14" x14ac:dyDescent="0.35">
      <c r="K2727" s="87"/>
      <c r="L2727" s="87"/>
      <c r="M2727" s="87"/>
      <c r="N2727" s="87"/>
    </row>
    <row r="2728" spans="11:14" x14ac:dyDescent="0.35">
      <c r="K2728" s="87"/>
      <c r="L2728" s="87"/>
      <c r="M2728" s="87"/>
      <c r="N2728" s="87"/>
    </row>
    <row r="2729" spans="11:14" x14ac:dyDescent="0.35">
      <c r="K2729" s="87"/>
      <c r="L2729" s="87"/>
      <c r="M2729" s="87"/>
      <c r="N2729" s="87"/>
    </row>
    <row r="2730" spans="11:14" x14ac:dyDescent="0.35">
      <c r="K2730" s="87"/>
      <c r="L2730" s="87"/>
      <c r="M2730" s="87"/>
      <c r="N2730" s="87"/>
    </row>
    <row r="2731" spans="11:14" x14ac:dyDescent="0.35">
      <c r="K2731" s="87"/>
      <c r="L2731" s="87"/>
      <c r="M2731" s="87"/>
      <c r="N2731" s="87"/>
    </row>
    <row r="2732" spans="11:14" x14ac:dyDescent="0.35">
      <c r="K2732" s="87"/>
      <c r="L2732" s="87"/>
      <c r="M2732" s="87"/>
      <c r="N2732" s="87"/>
    </row>
    <row r="2733" spans="11:14" x14ac:dyDescent="0.35">
      <c r="K2733" s="87"/>
      <c r="L2733" s="87"/>
      <c r="M2733" s="87"/>
      <c r="N2733" s="87"/>
    </row>
  </sheetData>
  <autoFilter ref="A2:N31" xr:uid="{371F6A88-411A-4E52-8DF1-D6B23AABBCD7}"/>
  <mergeCells count="3">
    <mergeCell ref="A1:D1"/>
    <mergeCell ref="E1:J1"/>
    <mergeCell ref="K1:N1"/>
  </mergeCells>
  <conditionalFormatting sqref="E37:E38">
    <cfRule type="cellIs" dxfId="146" priority="1" operator="equal">
      <formula>1</formula>
    </cfRule>
  </conditionalFormatting>
  <pageMargins left="0.7" right="0.7" top="0.75" bottom="0.75" header="0.3" footer="0.3"/>
  <pageSetup paperSize="9" scale="80" orientation="landscape"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5">
    <tabColor rgb="FFFFFF00"/>
    <pageSetUpPr fitToPage="1"/>
  </sheetPr>
  <dimension ref="A1:J78"/>
  <sheetViews>
    <sheetView view="pageBreakPreview" topLeftCell="A12" zoomScaleNormal="100" zoomScaleSheetLayoutView="100" workbookViewId="0">
      <selection activeCell="A29" sqref="A29:XFD29"/>
    </sheetView>
  </sheetViews>
  <sheetFormatPr defaultColWidth="9.1796875" defaultRowHeight="14.5" x14ac:dyDescent="0.35"/>
  <cols>
    <col min="1" max="1" width="7.81640625" style="8" customWidth="1"/>
    <col min="2" max="2" width="14" style="8" bestFit="1" customWidth="1"/>
    <col min="3" max="3" width="9.1796875" style="8"/>
    <col min="4" max="4" width="17.453125" style="8" hidden="1" customWidth="1"/>
    <col min="5" max="5" width="11.81640625" style="8" customWidth="1"/>
    <col min="6" max="6" width="14.1796875" style="8" customWidth="1"/>
    <col min="7" max="7" width="18.1796875" style="8" customWidth="1"/>
    <col min="8" max="9" width="16.81640625" style="8" customWidth="1"/>
    <col min="10" max="10" width="29.1796875" style="336" customWidth="1"/>
    <col min="11" max="16384" width="9.1796875" style="8"/>
  </cols>
  <sheetData>
    <row r="1" spans="1:10" ht="15.5" x14ac:dyDescent="0.35">
      <c r="A1" s="1313" t="s">
        <v>125</v>
      </c>
      <c r="B1" s="1314"/>
      <c r="C1" s="1314"/>
      <c r="D1" s="1314"/>
      <c r="E1" s="1314"/>
      <c r="F1" s="1314"/>
      <c r="G1" s="1314"/>
      <c r="H1" s="1314"/>
      <c r="I1" s="1314"/>
      <c r="J1" s="1315"/>
    </row>
    <row r="2" spans="1:10" ht="15.5" x14ac:dyDescent="0.35">
      <c r="A2" s="1316" t="str">
        <f>TA413_PBNTL!A3</f>
        <v>Name of Line: 765 KV D/C Bikaner III - Neemrana II TL02                                                                                                                                                                                                                                           LOA Value: 371 Crore</v>
      </c>
      <c r="B2" s="1317"/>
      <c r="C2" s="1317"/>
      <c r="D2" s="1317"/>
      <c r="E2" s="1317"/>
      <c r="F2" s="1317"/>
      <c r="G2" s="1317"/>
      <c r="H2" s="1317"/>
      <c r="I2" s="1317"/>
      <c r="J2" s="1318"/>
    </row>
    <row r="3" spans="1:10" ht="15.5" x14ac:dyDescent="0.35">
      <c r="A3" s="1325" t="s">
        <v>39</v>
      </c>
      <c r="B3" s="1326"/>
      <c r="C3" s="1326"/>
      <c r="D3" s="1326"/>
      <c r="E3" s="1326"/>
      <c r="F3" s="1326"/>
      <c r="G3" s="1326"/>
      <c r="H3" s="1326"/>
      <c r="I3" s="103"/>
      <c r="J3" s="337" t="str">
        <f>TA413_PBNTL!M1</f>
        <v>20.08.2025</v>
      </c>
    </row>
    <row r="4" spans="1:10" x14ac:dyDescent="0.35">
      <c r="A4" s="1319" t="s">
        <v>20</v>
      </c>
      <c r="B4" s="1321" t="s">
        <v>21</v>
      </c>
      <c r="C4" s="1322"/>
      <c r="D4" s="1323" t="s">
        <v>1004</v>
      </c>
      <c r="E4" s="1323" t="s">
        <v>22</v>
      </c>
      <c r="F4" s="1323" t="s">
        <v>40</v>
      </c>
      <c r="G4" s="1323" t="s">
        <v>23</v>
      </c>
      <c r="H4" s="1323" t="s">
        <v>82</v>
      </c>
      <c r="I4" s="1323" t="s">
        <v>257</v>
      </c>
      <c r="J4" s="1327" t="s">
        <v>1</v>
      </c>
    </row>
    <row r="5" spans="1:10" ht="21.75" customHeight="1" x14ac:dyDescent="0.35">
      <c r="A5" s="1320"/>
      <c r="B5" s="15" t="s">
        <v>24</v>
      </c>
      <c r="C5" s="15" t="s">
        <v>25</v>
      </c>
      <c r="D5" s="1324"/>
      <c r="E5" s="1324"/>
      <c r="F5" s="1324"/>
      <c r="G5" s="1324"/>
      <c r="H5" s="1324"/>
      <c r="I5" s="1324"/>
      <c r="J5" s="1328"/>
    </row>
    <row r="6" spans="1:10" x14ac:dyDescent="0.35">
      <c r="A6" s="105">
        <v>1</v>
      </c>
      <c r="B6" s="18" t="s">
        <v>524</v>
      </c>
      <c r="C6" s="18" t="s">
        <v>276</v>
      </c>
      <c r="D6" s="446"/>
      <c r="E6" s="221">
        <v>0.15</v>
      </c>
      <c r="F6" s="221">
        <f>E6</f>
        <v>0.15</v>
      </c>
      <c r="G6" s="106">
        <v>45709</v>
      </c>
      <c r="H6" s="106">
        <v>45709</v>
      </c>
      <c r="I6" s="106">
        <v>45709</v>
      </c>
      <c r="J6" s="142"/>
    </row>
    <row r="7" spans="1:10" x14ac:dyDescent="0.35">
      <c r="A7" s="105">
        <f>A6+1</f>
        <v>2</v>
      </c>
      <c r="B7" s="18" t="str">
        <f t="shared" ref="B7:B54" si="0">C6</f>
        <v>1/0</v>
      </c>
      <c r="C7" s="18" t="s">
        <v>1294</v>
      </c>
      <c r="D7" s="446"/>
      <c r="E7" s="221">
        <v>0.29021000000000002</v>
      </c>
      <c r="F7" s="221">
        <f t="shared" ref="F7:F55" si="1">E7</f>
        <v>0.29021000000000002</v>
      </c>
      <c r="G7" s="106">
        <v>45709</v>
      </c>
      <c r="H7" s="106">
        <v>45709</v>
      </c>
      <c r="I7" s="106">
        <v>45709</v>
      </c>
      <c r="J7" s="142"/>
    </row>
    <row r="8" spans="1:10" x14ac:dyDescent="0.35">
      <c r="A8" s="105">
        <f>A7+1</f>
        <v>3</v>
      </c>
      <c r="B8" s="18" t="str">
        <f>C7</f>
        <v>2A/0</v>
      </c>
      <c r="C8" s="18" t="s">
        <v>1302</v>
      </c>
      <c r="D8" s="446"/>
      <c r="E8" s="221">
        <v>2.836992</v>
      </c>
      <c r="F8" s="221">
        <f t="shared" si="1"/>
        <v>2.836992</v>
      </c>
      <c r="G8" s="106">
        <v>45709</v>
      </c>
      <c r="H8" s="106">
        <v>45709</v>
      </c>
      <c r="I8" s="106">
        <v>45709</v>
      </c>
      <c r="J8" s="142" t="s">
        <v>535</v>
      </c>
    </row>
    <row r="9" spans="1:10" x14ac:dyDescent="0.35">
      <c r="A9" s="105">
        <f t="shared" ref="A9:A55" si="2">A8+1</f>
        <v>4</v>
      </c>
      <c r="B9" s="18" t="str">
        <f t="shared" si="0"/>
        <v>3A/0</v>
      </c>
      <c r="C9" s="18" t="s">
        <v>1309</v>
      </c>
      <c r="D9" s="446"/>
      <c r="E9" s="221">
        <v>2.6909999999999998</v>
      </c>
      <c r="F9" s="221">
        <f t="shared" si="1"/>
        <v>2.6909999999999998</v>
      </c>
      <c r="G9" s="106">
        <v>45709</v>
      </c>
      <c r="H9" s="106">
        <v>45709</v>
      </c>
      <c r="I9" s="106">
        <v>45709</v>
      </c>
      <c r="J9" s="142"/>
    </row>
    <row r="10" spans="1:10" x14ac:dyDescent="0.35">
      <c r="A10" s="105">
        <f t="shared" si="2"/>
        <v>5</v>
      </c>
      <c r="B10" s="18" t="s">
        <v>1309</v>
      </c>
      <c r="C10" s="18" t="s">
        <v>264</v>
      </c>
      <c r="D10" s="446"/>
      <c r="E10" s="221">
        <v>1.627</v>
      </c>
      <c r="F10" s="221">
        <f t="shared" si="1"/>
        <v>1.627</v>
      </c>
      <c r="G10" s="106">
        <v>45709</v>
      </c>
      <c r="H10" s="106">
        <v>45709</v>
      </c>
      <c r="I10" s="106">
        <v>45709</v>
      </c>
      <c r="J10" s="142"/>
    </row>
    <row r="11" spans="1:10" x14ac:dyDescent="0.35">
      <c r="A11" s="105">
        <f t="shared" si="2"/>
        <v>6</v>
      </c>
      <c r="B11" s="18" t="s">
        <v>264</v>
      </c>
      <c r="C11" s="18" t="s">
        <v>916</v>
      </c>
      <c r="D11" s="446"/>
      <c r="E11" s="221">
        <v>0.70916299999999999</v>
      </c>
      <c r="F11" s="221">
        <f t="shared" si="1"/>
        <v>0.70916299999999999</v>
      </c>
      <c r="G11" s="106">
        <v>45492</v>
      </c>
      <c r="H11" s="106">
        <v>45492</v>
      </c>
      <c r="I11" s="106">
        <v>45492</v>
      </c>
      <c r="J11" s="142"/>
    </row>
    <row r="12" spans="1:10" x14ac:dyDescent="0.35">
      <c r="A12" s="105">
        <f t="shared" si="2"/>
        <v>7</v>
      </c>
      <c r="B12" s="18" t="s">
        <v>916</v>
      </c>
      <c r="C12" s="18" t="s">
        <v>265</v>
      </c>
      <c r="D12" s="446"/>
      <c r="E12" s="221">
        <v>2.6816110000000002</v>
      </c>
      <c r="F12" s="221">
        <f t="shared" si="1"/>
        <v>2.6816110000000002</v>
      </c>
      <c r="G12" s="106">
        <v>45492</v>
      </c>
      <c r="H12" s="106">
        <v>45492</v>
      </c>
      <c r="I12" s="106">
        <v>45492</v>
      </c>
      <c r="J12" s="142"/>
    </row>
    <row r="13" spans="1:10" x14ac:dyDescent="0.35">
      <c r="A13" s="105">
        <f t="shared" si="2"/>
        <v>8</v>
      </c>
      <c r="B13" s="18" t="s">
        <v>265</v>
      </c>
      <c r="C13" s="18" t="s">
        <v>692</v>
      </c>
      <c r="D13" s="446"/>
      <c r="E13" s="221">
        <v>4.4183890000000003</v>
      </c>
      <c r="F13" s="221">
        <f t="shared" si="1"/>
        <v>4.4183890000000003</v>
      </c>
      <c r="G13" s="106">
        <v>45503</v>
      </c>
      <c r="H13" s="106">
        <v>45503</v>
      </c>
      <c r="I13" s="106">
        <v>45503</v>
      </c>
      <c r="J13" s="142"/>
    </row>
    <row r="14" spans="1:10" x14ac:dyDescent="0.35">
      <c r="A14" s="105">
        <f t="shared" si="2"/>
        <v>9</v>
      </c>
      <c r="B14" s="18" t="s">
        <v>692</v>
      </c>
      <c r="C14" s="18" t="s">
        <v>266</v>
      </c>
      <c r="D14" s="446" t="s">
        <v>1005</v>
      </c>
      <c r="E14" s="221">
        <v>0.41948000000000002</v>
      </c>
      <c r="F14" s="221">
        <f t="shared" si="1"/>
        <v>0.41948000000000002</v>
      </c>
      <c r="G14" s="108">
        <v>45448</v>
      </c>
      <c r="H14" s="108">
        <v>45460</v>
      </c>
      <c r="I14" s="108">
        <v>45460</v>
      </c>
      <c r="J14" s="142"/>
    </row>
    <row r="15" spans="1:10" x14ac:dyDescent="0.35">
      <c r="A15" s="105">
        <f t="shared" si="2"/>
        <v>10</v>
      </c>
      <c r="B15" s="18" t="str">
        <f t="shared" si="0"/>
        <v>6/0</v>
      </c>
      <c r="C15" s="18" t="s">
        <v>269</v>
      </c>
      <c r="D15" s="446" t="s">
        <v>1005</v>
      </c>
      <c r="E15" s="221">
        <v>4.9099000000000004</v>
      </c>
      <c r="F15" s="221">
        <f t="shared" si="1"/>
        <v>4.9099000000000004</v>
      </c>
      <c r="G15" s="108">
        <v>45440</v>
      </c>
      <c r="H15" s="108">
        <v>45440</v>
      </c>
      <c r="I15" s="108">
        <v>45440</v>
      </c>
      <c r="J15" s="142"/>
    </row>
    <row r="16" spans="1:10" x14ac:dyDescent="0.35">
      <c r="A16" s="105">
        <f t="shared" si="2"/>
        <v>11</v>
      </c>
      <c r="B16" s="18" t="str">
        <f t="shared" si="0"/>
        <v>7/0</v>
      </c>
      <c r="C16" s="18" t="s">
        <v>270</v>
      </c>
      <c r="D16" s="446" t="s">
        <v>1005</v>
      </c>
      <c r="E16" s="221">
        <v>5.0833000000000004</v>
      </c>
      <c r="F16" s="221">
        <f t="shared" si="1"/>
        <v>5.0833000000000004</v>
      </c>
      <c r="G16" s="108">
        <v>45440</v>
      </c>
      <c r="H16" s="108">
        <v>45440</v>
      </c>
      <c r="I16" s="108">
        <v>45440</v>
      </c>
      <c r="J16" s="142"/>
    </row>
    <row r="17" spans="1:10" x14ac:dyDescent="0.35">
      <c r="A17" s="105">
        <f t="shared" si="2"/>
        <v>12</v>
      </c>
      <c r="B17" s="18" t="str">
        <f t="shared" si="0"/>
        <v>8/0</v>
      </c>
      <c r="C17" s="18" t="s">
        <v>271</v>
      </c>
      <c r="D17" s="446" t="s">
        <v>1005</v>
      </c>
      <c r="E17" s="221">
        <v>4.9957000000000003</v>
      </c>
      <c r="F17" s="221">
        <f t="shared" si="1"/>
        <v>4.9957000000000003</v>
      </c>
      <c r="G17" s="108">
        <v>45430</v>
      </c>
      <c r="H17" s="108">
        <v>45437</v>
      </c>
      <c r="I17" s="108">
        <v>45437</v>
      </c>
      <c r="J17" s="142"/>
    </row>
    <row r="18" spans="1:10" x14ac:dyDescent="0.35">
      <c r="A18" s="105">
        <f t="shared" si="2"/>
        <v>13</v>
      </c>
      <c r="B18" s="18" t="str">
        <f t="shared" si="0"/>
        <v>9/0</v>
      </c>
      <c r="C18" s="18" t="s">
        <v>272</v>
      </c>
      <c r="D18" s="446" t="s">
        <v>1005</v>
      </c>
      <c r="E18" s="221">
        <v>4.9230999999999998</v>
      </c>
      <c r="F18" s="221">
        <f t="shared" si="1"/>
        <v>4.9230999999999998</v>
      </c>
      <c r="G18" s="108">
        <v>45427</v>
      </c>
      <c r="H18" s="108">
        <v>45428</v>
      </c>
      <c r="I18" s="108">
        <v>45428</v>
      </c>
      <c r="J18" s="142"/>
    </row>
    <row r="19" spans="1:10" x14ac:dyDescent="0.35">
      <c r="A19" s="105">
        <f t="shared" si="2"/>
        <v>14</v>
      </c>
      <c r="B19" s="18" t="str">
        <f t="shared" si="0"/>
        <v>10/0</v>
      </c>
      <c r="C19" s="18" t="s">
        <v>273</v>
      </c>
      <c r="D19" s="446" t="s">
        <v>1005</v>
      </c>
      <c r="E19" s="221">
        <v>1.0051000000000001</v>
      </c>
      <c r="F19" s="221">
        <f t="shared" si="1"/>
        <v>1.0051000000000001</v>
      </c>
      <c r="G19" s="108">
        <v>45427</v>
      </c>
      <c r="H19" s="108">
        <v>45428</v>
      </c>
      <c r="I19" s="108">
        <v>45428</v>
      </c>
      <c r="J19" s="142"/>
    </row>
    <row r="20" spans="1:10" x14ac:dyDescent="0.35">
      <c r="A20" s="105">
        <f t="shared" si="2"/>
        <v>15</v>
      </c>
      <c r="B20" s="18" t="str">
        <f t="shared" si="0"/>
        <v>11/0</v>
      </c>
      <c r="C20" s="18" t="s">
        <v>274</v>
      </c>
      <c r="D20" s="446" t="s">
        <v>1005</v>
      </c>
      <c r="E20" s="221">
        <v>0.24679999999999999</v>
      </c>
      <c r="F20" s="221">
        <f t="shared" si="1"/>
        <v>0.24679999999999999</v>
      </c>
      <c r="G20" s="108">
        <v>45439</v>
      </c>
      <c r="H20" s="108">
        <v>45439</v>
      </c>
      <c r="I20" s="108">
        <v>45441</v>
      </c>
      <c r="J20" s="142" t="s">
        <v>525</v>
      </c>
    </row>
    <row r="21" spans="1:10" x14ac:dyDescent="0.35">
      <c r="A21" s="105">
        <f t="shared" si="2"/>
        <v>16</v>
      </c>
      <c r="B21" s="18" t="str">
        <f t="shared" si="0"/>
        <v>12/0</v>
      </c>
      <c r="C21" s="18" t="s">
        <v>275</v>
      </c>
      <c r="D21" s="446" t="s">
        <v>1005</v>
      </c>
      <c r="E21" s="221">
        <v>0.32919999999999999</v>
      </c>
      <c r="F21" s="221">
        <f t="shared" si="1"/>
        <v>0.32919999999999999</v>
      </c>
      <c r="G21" s="108">
        <v>45439</v>
      </c>
      <c r="H21" s="108">
        <v>45439</v>
      </c>
      <c r="I21" s="108">
        <v>45441</v>
      </c>
      <c r="J21" s="142" t="s">
        <v>527</v>
      </c>
    </row>
    <row r="22" spans="1:10" x14ac:dyDescent="0.35">
      <c r="A22" s="105">
        <f t="shared" si="2"/>
        <v>17</v>
      </c>
      <c r="B22" s="18" t="str">
        <f t="shared" si="0"/>
        <v>13/0</v>
      </c>
      <c r="C22" s="18" t="s">
        <v>11</v>
      </c>
      <c r="D22" s="446" t="s">
        <v>1005</v>
      </c>
      <c r="E22" s="221">
        <v>0.89790000000000003</v>
      </c>
      <c r="F22" s="221">
        <f t="shared" si="1"/>
        <v>0.89790000000000003</v>
      </c>
      <c r="G22" s="108">
        <v>45439</v>
      </c>
      <c r="H22" s="108">
        <v>45439</v>
      </c>
      <c r="I22" s="108">
        <v>45441</v>
      </c>
      <c r="J22" s="142"/>
    </row>
    <row r="23" spans="1:10" x14ac:dyDescent="0.35">
      <c r="A23" s="105">
        <f t="shared" si="2"/>
        <v>18</v>
      </c>
      <c r="B23" s="18" t="str">
        <f t="shared" si="0"/>
        <v>14/0</v>
      </c>
      <c r="C23" s="18" t="s">
        <v>174</v>
      </c>
      <c r="D23" s="446"/>
      <c r="E23" s="221">
        <v>0.224</v>
      </c>
      <c r="F23" s="221">
        <f t="shared" si="1"/>
        <v>0.224</v>
      </c>
      <c r="G23" s="108">
        <v>45439</v>
      </c>
      <c r="H23" s="108">
        <v>45439</v>
      </c>
      <c r="I23" s="108">
        <v>45441</v>
      </c>
      <c r="J23" s="142" t="s">
        <v>526</v>
      </c>
    </row>
    <row r="24" spans="1:10" x14ac:dyDescent="0.35">
      <c r="A24" s="105">
        <f t="shared" si="2"/>
        <v>19</v>
      </c>
      <c r="B24" s="18" t="str">
        <f t="shared" si="0"/>
        <v>15/0</v>
      </c>
      <c r="C24" s="18" t="s">
        <v>12</v>
      </c>
      <c r="D24" s="446" t="s">
        <v>1005</v>
      </c>
      <c r="E24" s="222">
        <v>5.0201000000000002</v>
      </c>
      <c r="F24" s="221">
        <f t="shared" si="1"/>
        <v>5.0201000000000002</v>
      </c>
      <c r="G24" s="108">
        <v>45439</v>
      </c>
      <c r="H24" s="108">
        <v>45439</v>
      </c>
      <c r="I24" s="108">
        <v>45441</v>
      </c>
      <c r="J24" s="142" t="s">
        <v>534</v>
      </c>
    </row>
    <row r="25" spans="1:10" s="335" customFormat="1" x14ac:dyDescent="0.35">
      <c r="A25" s="105">
        <f t="shared" si="2"/>
        <v>20</v>
      </c>
      <c r="B25" s="18" t="str">
        <f t="shared" si="0"/>
        <v>16/0</v>
      </c>
      <c r="C25" s="18" t="s">
        <v>13</v>
      </c>
      <c r="D25" s="446"/>
      <c r="E25" s="221">
        <v>0.3861</v>
      </c>
      <c r="F25" s="221">
        <f t="shared" si="1"/>
        <v>0.3861</v>
      </c>
      <c r="G25" s="108">
        <v>45448</v>
      </c>
      <c r="H25" s="108">
        <v>45499</v>
      </c>
      <c r="I25" s="108">
        <v>45499</v>
      </c>
      <c r="J25" s="142"/>
    </row>
    <row r="26" spans="1:10" s="335" customFormat="1" x14ac:dyDescent="0.35">
      <c r="A26" s="105">
        <f t="shared" si="2"/>
        <v>21</v>
      </c>
      <c r="B26" s="18" t="str">
        <f t="shared" si="0"/>
        <v>17/0</v>
      </c>
      <c r="C26" s="18" t="s">
        <v>52</v>
      </c>
      <c r="D26" s="446"/>
      <c r="E26" s="221">
        <v>0.41139999999999999</v>
      </c>
      <c r="F26" s="221">
        <f t="shared" si="1"/>
        <v>0.41139999999999999</v>
      </c>
      <c r="G26" s="108">
        <v>45448</v>
      </c>
      <c r="H26" s="108">
        <v>45499</v>
      </c>
      <c r="I26" s="108">
        <v>45499</v>
      </c>
      <c r="J26" s="142"/>
    </row>
    <row r="27" spans="1:10" s="335" customFormat="1" x14ac:dyDescent="0.35">
      <c r="A27" s="105">
        <f t="shared" si="2"/>
        <v>22</v>
      </c>
      <c r="B27" s="18" t="str">
        <f t="shared" si="0"/>
        <v>18/0</v>
      </c>
      <c r="C27" s="18" t="s">
        <v>53</v>
      </c>
      <c r="D27" s="446"/>
      <c r="E27" s="221">
        <v>3.0234000000000001</v>
      </c>
      <c r="F27" s="221">
        <f t="shared" si="1"/>
        <v>3.0234000000000001</v>
      </c>
      <c r="G27" s="108">
        <v>45448</v>
      </c>
      <c r="H27" s="108">
        <v>45499</v>
      </c>
      <c r="I27" s="108">
        <v>45499</v>
      </c>
      <c r="J27" s="142"/>
    </row>
    <row r="28" spans="1:10" s="335" customFormat="1" ht="29" x14ac:dyDescent="0.35">
      <c r="A28" s="105">
        <f t="shared" si="2"/>
        <v>23</v>
      </c>
      <c r="B28" s="18" t="str">
        <f t="shared" si="0"/>
        <v>19/0</v>
      </c>
      <c r="C28" s="18" t="s">
        <v>54</v>
      </c>
      <c r="D28" s="446"/>
      <c r="E28" s="221">
        <v>0.27950000000000003</v>
      </c>
      <c r="F28" s="221">
        <f t="shared" si="1"/>
        <v>0.27950000000000003</v>
      </c>
      <c r="G28" s="108">
        <v>45448</v>
      </c>
      <c r="H28" s="108">
        <v>45499</v>
      </c>
      <c r="I28" s="108">
        <v>45499</v>
      </c>
      <c r="J28" s="142" t="s">
        <v>528</v>
      </c>
    </row>
    <row r="29" spans="1:10" s="335" customFormat="1" x14ac:dyDescent="0.35">
      <c r="A29" s="105">
        <f t="shared" si="2"/>
        <v>24</v>
      </c>
      <c r="B29" s="18" t="str">
        <f t="shared" si="0"/>
        <v>20/0</v>
      </c>
      <c r="C29" s="18" t="s">
        <v>55</v>
      </c>
      <c r="D29" s="446"/>
      <c r="E29" s="221">
        <v>2.5514000000000001</v>
      </c>
      <c r="F29" s="221">
        <f t="shared" si="1"/>
        <v>2.5514000000000001</v>
      </c>
      <c r="G29" s="108">
        <v>45448</v>
      </c>
      <c r="H29" s="108">
        <v>45499</v>
      </c>
      <c r="I29" s="108">
        <v>45499</v>
      </c>
      <c r="J29" s="142"/>
    </row>
    <row r="30" spans="1:10" s="335" customFormat="1" x14ac:dyDescent="0.35">
      <c r="A30" s="105">
        <f t="shared" si="2"/>
        <v>25</v>
      </c>
      <c r="B30" s="18" t="str">
        <f t="shared" si="0"/>
        <v>21/0</v>
      </c>
      <c r="C30" s="18" t="s">
        <v>56</v>
      </c>
      <c r="D30" s="18"/>
      <c r="E30" s="222">
        <v>2.2835000000000001</v>
      </c>
      <c r="F30" s="221">
        <f t="shared" si="1"/>
        <v>2.2835000000000001</v>
      </c>
      <c r="G30" s="108">
        <v>45448</v>
      </c>
      <c r="H30" s="108">
        <v>45499</v>
      </c>
      <c r="I30" s="108">
        <v>45499</v>
      </c>
      <c r="J30" s="142"/>
    </row>
    <row r="31" spans="1:10" s="335" customFormat="1" ht="15.75" customHeight="1" x14ac:dyDescent="0.35">
      <c r="A31" s="105">
        <f t="shared" si="2"/>
        <v>26</v>
      </c>
      <c r="B31" s="18" t="str">
        <f t="shared" si="0"/>
        <v>22/0</v>
      </c>
      <c r="C31" s="18" t="s">
        <v>57</v>
      </c>
      <c r="D31" s="18"/>
      <c r="E31" s="222">
        <v>0.25940000000000002</v>
      </c>
      <c r="F31" s="221">
        <f t="shared" si="1"/>
        <v>0.25940000000000002</v>
      </c>
      <c r="G31" s="108">
        <v>45448</v>
      </c>
      <c r="H31" s="108">
        <v>45499</v>
      </c>
      <c r="I31" s="108">
        <v>45499</v>
      </c>
      <c r="J31" s="142" t="s">
        <v>529</v>
      </c>
    </row>
    <row r="32" spans="1:10" s="335" customFormat="1" ht="15.75" customHeight="1" x14ac:dyDescent="0.35">
      <c r="A32" s="105">
        <f t="shared" si="2"/>
        <v>27</v>
      </c>
      <c r="B32" s="18" t="str">
        <f t="shared" si="0"/>
        <v>23/0</v>
      </c>
      <c r="C32" s="18" t="s">
        <v>58</v>
      </c>
      <c r="D32" s="18"/>
      <c r="E32" s="222">
        <v>0.92849999999999999</v>
      </c>
      <c r="F32" s="221">
        <f t="shared" si="1"/>
        <v>0.92849999999999999</v>
      </c>
      <c r="G32" s="106">
        <v>45455</v>
      </c>
      <c r="H32" s="108">
        <v>45499</v>
      </c>
      <c r="I32" s="108">
        <v>45499</v>
      </c>
      <c r="J32" s="477"/>
    </row>
    <row r="33" spans="1:10" s="335" customFormat="1" x14ac:dyDescent="0.25">
      <c r="A33" s="105">
        <f t="shared" si="2"/>
        <v>28</v>
      </c>
      <c r="B33" s="18" t="str">
        <f t="shared" si="0"/>
        <v>24/0</v>
      </c>
      <c r="C33" s="447" t="s">
        <v>59</v>
      </c>
      <c r="D33" s="447"/>
      <c r="E33" s="222">
        <v>0.25209999999999999</v>
      </c>
      <c r="F33" s="221">
        <f t="shared" si="1"/>
        <v>0.25209999999999999</v>
      </c>
      <c r="G33" s="106">
        <v>45455</v>
      </c>
      <c r="H33" s="108">
        <v>45499</v>
      </c>
      <c r="I33" s="108">
        <v>45499</v>
      </c>
      <c r="J33" s="142" t="s">
        <v>530</v>
      </c>
    </row>
    <row r="34" spans="1:10" s="335" customFormat="1" x14ac:dyDescent="0.25">
      <c r="A34" s="105">
        <f t="shared" si="2"/>
        <v>29</v>
      </c>
      <c r="B34" s="18" t="str">
        <f t="shared" si="0"/>
        <v>25/0</v>
      </c>
      <c r="C34" s="447" t="s">
        <v>60</v>
      </c>
      <c r="D34" s="447"/>
      <c r="E34" s="222">
        <v>0.2374</v>
      </c>
      <c r="F34" s="221">
        <f t="shared" si="1"/>
        <v>0.2374</v>
      </c>
      <c r="G34" s="106">
        <v>45455</v>
      </c>
      <c r="H34" s="108">
        <v>45499</v>
      </c>
      <c r="I34" s="108">
        <v>45499</v>
      </c>
      <c r="J34" s="142"/>
    </row>
    <row r="35" spans="1:10" s="335" customFormat="1" ht="29" x14ac:dyDescent="0.25">
      <c r="A35" s="105">
        <f t="shared" si="2"/>
        <v>30</v>
      </c>
      <c r="B35" s="18" t="str">
        <f t="shared" si="0"/>
        <v>26/0</v>
      </c>
      <c r="C35" s="447" t="s">
        <v>61</v>
      </c>
      <c r="D35" s="447"/>
      <c r="E35" s="222">
        <v>0.20399999999999999</v>
      </c>
      <c r="F35" s="221">
        <f t="shared" si="1"/>
        <v>0.20399999999999999</v>
      </c>
      <c r="G35" s="106">
        <v>45455</v>
      </c>
      <c r="H35" s="108">
        <v>45499</v>
      </c>
      <c r="I35" s="108">
        <v>45499</v>
      </c>
      <c r="J35" s="142" t="s">
        <v>531</v>
      </c>
    </row>
    <row r="36" spans="1:10" s="335" customFormat="1" x14ac:dyDescent="0.25">
      <c r="A36" s="105">
        <f t="shared" si="2"/>
        <v>31</v>
      </c>
      <c r="B36" s="18" t="str">
        <f t="shared" si="0"/>
        <v>27/0</v>
      </c>
      <c r="C36" s="447" t="s">
        <v>64</v>
      </c>
      <c r="D36" s="447"/>
      <c r="E36" s="222">
        <v>2.5476000000000001</v>
      </c>
      <c r="F36" s="221">
        <f t="shared" si="1"/>
        <v>2.5476000000000001</v>
      </c>
      <c r="G36" s="106">
        <v>45455</v>
      </c>
      <c r="H36" s="108">
        <v>45499</v>
      </c>
      <c r="I36" s="108">
        <v>45499</v>
      </c>
      <c r="J36" s="142"/>
    </row>
    <row r="37" spans="1:10" s="335" customFormat="1" x14ac:dyDescent="0.25">
      <c r="A37" s="105">
        <f t="shared" si="2"/>
        <v>32</v>
      </c>
      <c r="B37" s="18" t="str">
        <f t="shared" si="0"/>
        <v>28/0</v>
      </c>
      <c r="C37" s="447" t="s">
        <v>65</v>
      </c>
      <c r="D37" s="447"/>
      <c r="E37" s="222">
        <v>0.21179999999999999</v>
      </c>
      <c r="F37" s="221">
        <f t="shared" si="1"/>
        <v>0.21179999999999999</v>
      </c>
      <c r="G37" s="106">
        <v>45455</v>
      </c>
      <c r="H37" s="108">
        <v>45499</v>
      </c>
      <c r="I37" s="108">
        <v>45499</v>
      </c>
      <c r="J37" s="142" t="s">
        <v>532</v>
      </c>
    </row>
    <row r="38" spans="1:10" s="335" customFormat="1" x14ac:dyDescent="0.25">
      <c r="A38" s="105">
        <f t="shared" si="2"/>
        <v>33</v>
      </c>
      <c r="B38" s="18" t="str">
        <f t="shared" si="0"/>
        <v>29/0</v>
      </c>
      <c r="C38" s="447" t="s">
        <v>66</v>
      </c>
      <c r="D38" s="447"/>
      <c r="E38" s="222">
        <v>4.9546999999999999</v>
      </c>
      <c r="F38" s="221">
        <f t="shared" si="1"/>
        <v>4.9546999999999999</v>
      </c>
      <c r="G38" s="106">
        <v>45455</v>
      </c>
      <c r="H38" s="108">
        <v>45499</v>
      </c>
      <c r="I38" s="108">
        <v>45499</v>
      </c>
      <c r="J38" s="142"/>
    </row>
    <row r="39" spans="1:10" s="335" customFormat="1" x14ac:dyDescent="0.25">
      <c r="A39" s="105">
        <f t="shared" si="2"/>
        <v>34</v>
      </c>
      <c r="B39" s="18" t="str">
        <f t="shared" si="0"/>
        <v>30/0</v>
      </c>
      <c r="C39" s="447" t="s">
        <v>9</v>
      </c>
      <c r="D39" s="447"/>
      <c r="E39" s="222">
        <v>4.2188999999999997</v>
      </c>
      <c r="F39" s="221">
        <f t="shared" si="1"/>
        <v>4.2188999999999997</v>
      </c>
      <c r="G39" s="106">
        <v>45455</v>
      </c>
      <c r="H39" s="108">
        <v>45499</v>
      </c>
      <c r="I39" s="108">
        <v>45499</v>
      </c>
      <c r="J39" s="142"/>
    </row>
    <row r="40" spans="1:10" s="335" customFormat="1" x14ac:dyDescent="0.25">
      <c r="A40" s="105">
        <f t="shared" si="2"/>
        <v>35</v>
      </c>
      <c r="B40" s="18" t="str">
        <f t="shared" si="0"/>
        <v>31/0</v>
      </c>
      <c r="C40" s="447" t="s">
        <v>10</v>
      </c>
      <c r="D40" s="447"/>
      <c r="E40" s="222">
        <v>4.3323</v>
      </c>
      <c r="F40" s="221">
        <f t="shared" si="1"/>
        <v>4.3323</v>
      </c>
      <c r="G40" s="106">
        <v>45455</v>
      </c>
      <c r="H40" s="108">
        <v>45499</v>
      </c>
      <c r="I40" s="108">
        <v>45499</v>
      </c>
      <c r="J40" s="142"/>
    </row>
    <row r="41" spans="1:10" s="335" customFormat="1" x14ac:dyDescent="0.25">
      <c r="A41" s="105">
        <f t="shared" si="2"/>
        <v>36</v>
      </c>
      <c r="B41" s="18" t="str">
        <f t="shared" si="0"/>
        <v>32/0</v>
      </c>
      <c r="C41" s="18" t="s">
        <v>68</v>
      </c>
      <c r="D41" s="447"/>
      <c r="E41" s="222">
        <v>4.1241000000000003</v>
      </c>
      <c r="F41" s="221">
        <f t="shared" si="1"/>
        <v>4.1241000000000003</v>
      </c>
      <c r="G41" s="45">
        <v>45502</v>
      </c>
      <c r="H41" s="45">
        <v>45516</v>
      </c>
      <c r="I41" s="494">
        <v>45516</v>
      </c>
      <c r="J41" s="142" t="s">
        <v>536</v>
      </c>
    </row>
    <row r="42" spans="1:10" s="335" customFormat="1" x14ac:dyDescent="0.25">
      <c r="A42" s="105">
        <f t="shared" si="2"/>
        <v>37</v>
      </c>
      <c r="B42" s="18" t="str">
        <f t="shared" si="0"/>
        <v>33/0</v>
      </c>
      <c r="C42" s="18" t="s">
        <v>173</v>
      </c>
      <c r="D42" s="447"/>
      <c r="E42" s="222">
        <f>4049.76/1000</f>
        <v>4.04976</v>
      </c>
      <c r="F42" s="221">
        <f t="shared" si="1"/>
        <v>4.04976</v>
      </c>
      <c r="G42" s="45">
        <v>45502</v>
      </c>
      <c r="H42" s="45">
        <v>45502</v>
      </c>
      <c r="I42" s="45">
        <v>45502</v>
      </c>
      <c r="J42" s="142"/>
    </row>
    <row r="43" spans="1:10" s="335" customFormat="1" x14ac:dyDescent="0.25">
      <c r="A43" s="105">
        <f t="shared" si="2"/>
        <v>38</v>
      </c>
      <c r="B43" s="18" t="str">
        <f t="shared" si="0"/>
        <v>34/0</v>
      </c>
      <c r="C43" s="18" t="s">
        <v>72</v>
      </c>
      <c r="D43" s="447"/>
      <c r="E43" s="222">
        <f>4898.59/1000</f>
        <v>4.8985900000000004</v>
      </c>
      <c r="F43" s="221">
        <f t="shared" si="1"/>
        <v>4.8985900000000004</v>
      </c>
      <c r="G43" s="45">
        <v>45502</v>
      </c>
      <c r="H43" s="45">
        <v>45502</v>
      </c>
      <c r="I43" s="45">
        <v>45502</v>
      </c>
      <c r="J43" s="142"/>
    </row>
    <row r="44" spans="1:10" s="335" customFormat="1" x14ac:dyDescent="0.25">
      <c r="A44" s="105">
        <f t="shared" si="2"/>
        <v>39</v>
      </c>
      <c r="B44" s="18" t="str">
        <f t="shared" si="0"/>
        <v>35/0</v>
      </c>
      <c r="C44" s="18" t="s">
        <v>8</v>
      </c>
      <c r="D44" s="447"/>
      <c r="E44" s="222">
        <f>4916.35/1000</f>
        <v>4.9163500000000004</v>
      </c>
      <c r="F44" s="221">
        <f t="shared" si="1"/>
        <v>4.9163500000000004</v>
      </c>
      <c r="G44" s="45">
        <v>45502</v>
      </c>
      <c r="H44" s="45">
        <v>45502</v>
      </c>
      <c r="I44" s="45">
        <v>45502</v>
      </c>
      <c r="J44" s="142"/>
    </row>
    <row r="45" spans="1:10" s="335" customFormat="1" x14ac:dyDescent="0.25">
      <c r="A45" s="105">
        <f t="shared" si="2"/>
        <v>40</v>
      </c>
      <c r="B45" s="18" t="str">
        <f t="shared" si="0"/>
        <v>36/0</v>
      </c>
      <c r="C45" s="18" t="s">
        <v>175</v>
      </c>
      <c r="D45" s="448"/>
      <c r="E45" s="221">
        <f>1745.52/1000</f>
        <v>1.74552</v>
      </c>
      <c r="F45" s="221">
        <f t="shared" si="1"/>
        <v>1.74552</v>
      </c>
      <c r="G45" s="45">
        <v>45502</v>
      </c>
      <c r="H45" s="45">
        <v>45502</v>
      </c>
      <c r="I45" s="45">
        <v>45502</v>
      </c>
      <c r="J45" s="478"/>
    </row>
    <row r="46" spans="1:10" s="335" customFormat="1" x14ac:dyDescent="0.25">
      <c r="A46" s="105">
        <f t="shared" si="2"/>
        <v>41</v>
      </c>
      <c r="B46" s="18" t="str">
        <f t="shared" si="0"/>
        <v>37/0</v>
      </c>
      <c r="C46" s="18" t="s">
        <v>801</v>
      </c>
      <c r="D46" s="447"/>
      <c r="E46" s="222">
        <f>2496.39/1000</f>
        <v>2.4963899999999999</v>
      </c>
      <c r="F46" s="221">
        <f t="shared" si="1"/>
        <v>2.4963899999999999</v>
      </c>
      <c r="G46" s="45">
        <v>45502</v>
      </c>
      <c r="H46" s="45">
        <v>45502</v>
      </c>
      <c r="I46" s="45">
        <v>45502</v>
      </c>
      <c r="J46" s="142"/>
    </row>
    <row r="47" spans="1:10" s="335" customFormat="1" x14ac:dyDescent="0.25">
      <c r="A47" s="105">
        <f t="shared" si="2"/>
        <v>42</v>
      </c>
      <c r="B47" s="18" t="str">
        <f t="shared" si="0"/>
        <v>37A/0</v>
      </c>
      <c r="C47" s="18" t="s">
        <v>73</v>
      </c>
      <c r="D47" s="447"/>
      <c r="E47" s="222">
        <f>2583.59/1000</f>
        <v>2.5835900000000001</v>
      </c>
      <c r="F47" s="221">
        <f t="shared" si="1"/>
        <v>2.5835900000000001</v>
      </c>
      <c r="G47" s="45">
        <v>45502</v>
      </c>
      <c r="H47" s="45">
        <v>45502</v>
      </c>
      <c r="I47" s="45">
        <v>45502</v>
      </c>
      <c r="J47" s="142"/>
    </row>
    <row r="48" spans="1:10" s="335" customFormat="1" x14ac:dyDescent="0.25">
      <c r="A48" s="105">
        <f t="shared" si="2"/>
        <v>43</v>
      </c>
      <c r="B48" s="18" t="str">
        <f t="shared" si="0"/>
        <v>38/0</v>
      </c>
      <c r="C48" s="18" t="s">
        <v>74</v>
      </c>
      <c r="D48" s="447"/>
      <c r="E48" s="222">
        <f>4163.68/1000</f>
        <v>4.1636800000000003</v>
      </c>
      <c r="F48" s="221">
        <f t="shared" si="1"/>
        <v>4.1636800000000003</v>
      </c>
      <c r="G48" s="45">
        <v>45502</v>
      </c>
      <c r="H48" s="45">
        <v>45502</v>
      </c>
      <c r="I48" s="45">
        <v>45502</v>
      </c>
      <c r="J48" s="142"/>
    </row>
    <row r="49" spans="1:10" s="335" customFormat="1" x14ac:dyDescent="0.25">
      <c r="A49" s="105">
        <f t="shared" si="2"/>
        <v>44</v>
      </c>
      <c r="B49" s="18" t="str">
        <f t="shared" si="0"/>
        <v>39/0</v>
      </c>
      <c r="C49" s="18" t="s">
        <v>75</v>
      </c>
      <c r="D49" s="447"/>
      <c r="E49" s="222">
        <f>4716.81/1000</f>
        <v>4.7168100000000006</v>
      </c>
      <c r="F49" s="221">
        <f t="shared" si="1"/>
        <v>4.7168100000000006</v>
      </c>
      <c r="G49" s="45">
        <v>45502</v>
      </c>
      <c r="H49" s="45">
        <v>45502</v>
      </c>
      <c r="I49" s="45">
        <v>45502</v>
      </c>
      <c r="J49" s="142"/>
    </row>
    <row r="50" spans="1:10" s="335" customFormat="1" x14ac:dyDescent="0.25">
      <c r="A50" s="105">
        <f t="shared" si="2"/>
        <v>45</v>
      </c>
      <c r="B50" s="18" t="str">
        <f t="shared" si="0"/>
        <v>40/0</v>
      </c>
      <c r="C50" s="18" t="s">
        <v>658</v>
      </c>
      <c r="D50" s="447"/>
      <c r="E50" s="222">
        <f>4665.92/1000</f>
        <v>4.6659199999999998</v>
      </c>
      <c r="F50" s="221">
        <f t="shared" si="1"/>
        <v>4.6659199999999998</v>
      </c>
      <c r="G50" s="45">
        <v>45502</v>
      </c>
      <c r="H50" s="45">
        <v>45502</v>
      </c>
      <c r="I50" s="45">
        <v>45502</v>
      </c>
      <c r="J50" s="142"/>
    </row>
    <row r="51" spans="1:10" s="335" customFormat="1" x14ac:dyDescent="0.25">
      <c r="A51" s="105">
        <f t="shared" si="2"/>
        <v>46</v>
      </c>
      <c r="B51" s="18" t="str">
        <f t="shared" si="0"/>
        <v>40A/0</v>
      </c>
      <c r="C51" s="18" t="s">
        <v>76</v>
      </c>
      <c r="D51" s="447"/>
      <c r="E51" s="222">
        <f>410.607/1000</f>
        <v>0.41060700000000006</v>
      </c>
      <c r="F51" s="221">
        <f t="shared" si="1"/>
        <v>0.41060700000000006</v>
      </c>
      <c r="G51" s="45">
        <v>45502</v>
      </c>
      <c r="H51" s="45">
        <v>45502</v>
      </c>
      <c r="I51" s="45">
        <v>45502</v>
      </c>
      <c r="J51" s="142"/>
    </row>
    <row r="52" spans="1:10" s="335" customFormat="1" x14ac:dyDescent="0.25">
      <c r="A52" s="105">
        <f t="shared" si="2"/>
        <v>47</v>
      </c>
      <c r="B52" s="18" t="str">
        <f t="shared" si="0"/>
        <v>41/0</v>
      </c>
      <c r="C52" s="18" t="s">
        <v>78</v>
      </c>
      <c r="D52" s="447"/>
      <c r="E52" s="222">
        <f>823.782/1000</f>
        <v>0.82378200000000001</v>
      </c>
      <c r="F52" s="221">
        <f t="shared" si="1"/>
        <v>0.82378200000000001</v>
      </c>
      <c r="G52" s="45">
        <v>45502</v>
      </c>
      <c r="H52" s="45">
        <v>45502</v>
      </c>
      <c r="I52" s="45">
        <v>45502</v>
      </c>
      <c r="J52" s="142"/>
    </row>
    <row r="53" spans="1:10" s="335" customFormat="1" x14ac:dyDescent="0.25">
      <c r="A53" s="105">
        <f t="shared" si="2"/>
        <v>48</v>
      </c>
      <c r="B53" s="18" t="str">
        <f t="shared" si="0"/>
        <v>42/0</v>
      </c>
      <c r="C53" s="18" t="s">
        <v>79</v>
      </c>
      <c r="D53" s="449"/>
      <c r="E53" s="294">
        <f>1683.889/1000</f>
        <v>1.683889</v>
      </c>
      <c r="F53" s="221">
        <f t="shared" si="1"/>
        <v>1.683889</v>
      </c>
      <c r="G53" s="45">
        <v>45502</v>
      </c>
      <c r="H53" s="45">
        <v>45502</v>
      </c>
      <c r="I53" s="45">
        <v>45502</v>
      </c>
      <c r="J53" s="479"/>
    </row>
    <row r="54" spans="1:10" s="335" customFormat="1" x14ac:dyDescent="0.25">
      <c r="A54" s="105">
        <f t="shared" si="2"/>
        <v>49</v>
      </c>
      <c r="B54" s="18" t="str">
        <f t="shared" si="0"/>
        <v>43/0</v>
      </c>
      <c r="C54" s="18" t="s">
        <v>7</v>
      </c>
      <c r="D54" s="449"/>
      <c r="E54" s="294">
        <f>3436.41/1000</f>
        <v>3.43641</v>
      </c>
      <c r="F54" s="221">
        <f t="shared" si="1"/>
        <v>3.43641</v>
      </c>
      <c r="G54" s="45">
        <v>45502</v>
      </c>
      <c r="H54" s="45">
        <v>45502</v>
      </c>
      <c r="I54" s="45">
        <v>45502</v>
      </c>
      <c r="J54" s="479"/>
    </row>
    <row r="55" spans="1:10" s="335" customFormat="1" x14ac:dyDescent="0.25">
      <c r="A55" s="105">
        <f t="shared" si="2"/>
        <v>50</v>
      </c>
      <c r="B55" s="18" t="s">
        <v>7</v>
      </c>
      <c r="C55" s="18" t="s">
        <v>1291</v>
      </c>
      <c r="D55" s="449"/>
      <c r="E55" s="294">
        <f>2591.68/1000</f>
        <v>2.5916799999999998</v>
      </c>
      <c r="F55" s="221">
        <f t="shared" si="1"/>
        <v>2.5916799999999998</v>
      </c>
      <c r="G55" s="45">
        <v>45708</v>
      </c>
      <c r="H55" s="45">
        <v>45708</v>
      </c>
      <c r="I55" s="45">
        <v>45708</v>
      </c>
      <c r="J55" s="479"/>
    </row>
    <row r="56" spans="1:10" s="335" customFormat="1" x14ac:dyDescent="0.25">
      <c r="A56" s="822"/>
      <c r="B56" s="18"/>
      <c r="C56" s="18"/>
      <c r="D56" s="449"/>
      <c r="E56" s="294"/>
      <c r="F56" s="294"/>
      <c r="G56" s="45"/>
      <c r="H56" s="45"/>
      <c r="I56" s="295"/>
      <c r="J56" s="479"/>
    </row>
    <row r="57" spans="1:10" s="335" customFormat="1" x14ac:dyDescent="0.25">
      <c r="A57" s="822"/>
      <c r="B57" s="18"/>
      <c r="C57" s="18"/>
      <c r="D57" s="449"/>
      <c r="E57" s="294"/>
      <c r="F57" s="294"/>
      <c r="G57" s="45"/>
      <c r="H57" s="45"/>
      <c r="I57" s="295"/>
      <c r="J57" s="479"/>
    </row>
    <row r="58" spans="1:10" s="335" customFormat="1" x14ac:dyDescent="0.25">
      <c r="A58" s="822"/>
      <c r="B58" s="18"/>
      <c r="C58" s="18"/>
      <c r="D58" s="449"/>
      <c r="E58" s="294"/>
      <c r="F58" s="294"/>
      <c r="G58" s="45"/>
      <c r="H58" s="45"/>
      <c r="I58" s="295"/>
      <c r="J58" s="479"/>
    </row>
    <row r="59" spans="1:10" s="335" customFormat="1" x14ac:dyDescent="0.25">
      <c r="A59" s="822"/>
      <c r="B59" s="18"/>
      <c r="C59" s="18"/>
      <c r="D59" s="449"/>
      <c r="E59" s="294"/>
      <c r="F59" s="294"/>
      <c r="G59" s="45"/>
      <c r="H59" s="45"/>
      <c r="I59" s="295"/>
      <c r="J59" s="479"/>
    </row>
    <row r="60" spans="1:10" s="335" customFormat="1" x14ac:dyDescent="0.25">
      <c r="A60" s="822"/>
      <c r="B60" s="18"/>
      <c r="C60" s="18"/>
      <c r="D60" s="449"/>
      <c r="E60" s="294"/>
      <c r="F60" s="294"/>
      <c r="G60" s="45"/>
      <c r="H60" s="45"/>
      <c r="I60" s="295"/>
      <c r="J60" s="479"/>
    </row>
    <row r="61" spans="1:10" s="335" customFormat="1" x14ac:dyDescent="0.25">
      <c r="A61" s="822"/>
      <c r="B61" s="18"/>
      <c r="C61" s="18"/>
      <c r="D61" s="449"/>
      <c r="E61" s="294"/>
      <c r="F61" s="294"/>
      <c r="G61" s="45"/>
      <c r="H61" s="45"/>
      <c r="I61" s="295"/>
      <c r="J61" s="479"/>
    </row>
    <row r="62" spans="1:10" x14ac:dyDescent="0.25">
      <c r="A62" s="18"/>
      <c r="B62" s="18"/>
      <c r="C62" s="450"/>
      <c r="D62" s="451"/>
      <c r="E62" s="294"/>
      <c r="F62" s="294"/>
      <c r="G62" s="45"/>
      <c r="H62" s="45"/>
      <c r="I62" s="295"/>
      <c r="J62" s="479"/>
    </row>
    <row r="63" spans="1:10" ht="15" thickBot="1" x14ac:dyDescent="0.3">
      <c r="A63" s="299"/>
      <c r="B63" s="299"/>
      <c r="C63" s="451"/>
      <c r="D63" s="451"/>
      <c r="E63" s="294"/>
      <c r="F63" s="294"/>
      <c r="G63" s="45"/>
      <c r="H63" s="45"/>
      <c r="I63" s="295"/>
      <c r="J63" s="479"/>
    </row>
    <row r="64" spans="1:10" ht="15" thickBot="1" x14ac:dyDescent="0.4">
      <c r="A64" s="300" t="s">
        <v>83</v>
      </c>
      <c r="B64" s="301"/>
      <c r="C64" s="302"/>
      <c r="D64" s="302"/>
      <c r="E64" s="303">
        <f>SUBTOTAL(9,E6:E55)</f>
        <v>117.84802299999998</v>
      </c>
      <c r="F64" s="303">
        <f>SUBTOTAL(9,F6:F55)</f>
        <v>117.84802299999998</v>
      </c>
      <c r="G64" s="304"/>
      <c r="H64" s="304"/>
      <c r="I64" s="305"/>
      <c r="J64" s="480"/>
    </row>
    <row r="65" spans="6:10" x14ac:dyDescent="0.35">
      <c r="J65" s="481"/>
    </row>
    <row r="66" spans="6:10" x14ac:dyDescent="0.35">
      <c r="J66" s="481"/>
    </row>
    <row r="67" spans="6:10" x14ac:dyDescent="0.35">
      <c r="F67" s="14"/>
      <c r="J67" s="481"/>
    </row>
    <row r="68" spans="6:10" x14ac:dyDescent="0.35">
      <c r="J68" s="481"/>
    </row>
    <row r="69" spans="6:10" x14ac:dyDescent="0.35">
      <c r="J69" s="481"/>
    </row>
    <row r="70" spans="6:10" x14ac:dyDescent="0.35">
      <c r="J70" s="481"/>
    </row>
    <row r="71" spans="6:10" x14ac:dyDescent="0.35">
      <c r="J71" s="481"/>
    </row>
    <row r="72" spans="6:10" x14ac:dyDescent="0.35">
      <c r="J72" s="481"/>
    </row>
    <row r="73" spans="6:10" x14ac:dyDescent="0.35">
      <c r="J73" s="481"/>
    </row>
    <row r="74" spans="6:10" x14ac:dyDescent="0.35">
      <c r="J74" s="481"/>
    </row>
    <row r="75" spans="6:10" x14ac:dyDescent="0.35">
      <c r="J75" s="481"/>
    </row>
    <row r="76" spans="6:10" x14ac:dyDescent="0.35">
      <c r="J76" s="481"/>
    </row>
    <row r="77" spans="6:10" x14ac:dyDescent="0.35">
      <c r="J77" s="481"/>
    </row>
    <row r="78" spans="6:10" x14ac:dyDescent="0.35">
      <c r="J78" s="481"/>
    </row>
  </sheetData>
  <autoFilter ref="A4:J52" xr:uid="{00000000-0009-0000-0000-000002000000}">
    <filterColumn colId="1" showButton="0"/>
  </autoFilter>
  <mergeCells count="12">
    <mergeCell ref="A1:J1"/>
    <mergeCell ref="A2:J2"/>
    <mergeCell ref="A4:A5"/>
    <mergeCell ref="B4:C4"/>
    <mergeCell ref="E4:E5"/>
    <mergeCell ref="F4:F5"/>
    <mergeCell ref="G4:G5"/>
    <mergeCell ref="H4:H5"/>
    <mergeCell ref="A3:H3"/>
    <mergeCell ref="I4:I5"/>
    <mergeCell ref="J4:J5"/>
    <mergeCell ref="D4:D5"/>
  </mergeCells>
  <phoneticPr fontId="47" type="noConversion"/>
  <pageMargins left="0.70866141732283472" right="0.70866141732283472" top="0.74803149606299213" bottom="0.74803149606299213" header="0.31496062992125984" footer="0.31496062992125984"/>
  <pageSetup paperSize="9" scale="46" orientation="landscape"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tabColor rgb="FFFF0000"/>
  </sheetPr>
  <dimension ref="A1:G60"/>
  <sheetViews>
    <sheetView zoomScaleNormal="100" workbookViewId="0">
      <selection activeCell="G13" sqref="G13"/>
    </sheetView>
  </sheetViews>
  <sheetFormatPr defaultColWidth="9.1796875" defaultRowHeight="14.5" x14ac:dyDescent="0.35"/>
  <cols>
    <col min="1" max="1" width="7.81640625" style="8" customWidth="1"/>
    <col min="2" max="3" width="14.81640625" style="8" customWidth="1"/>
    <col min="4" max="4" width="14.1796875" style="8" customWidth="1"/>
    <col min="5" max="5" width="16.81640625" style="8" customWidth="1"/>
    <col min="6" max="6" width="14.81640625" style="8" customWidth="1"/>
    <col min="7" max="7" width="32.54296875" style="8" customWidth="1"/>
    <col min="8" max="16384" width="9.1796875" style="8"/>
  </cols>
  <sheetData>
    <row r="1" spans="1:7" ht="15.5" x14ac:dyDescent="0.35">
      <c r="A1" s="1335" t="s">
        <v>125</v>
      </c>
      <c r="B1" s="1336"/>
      <c r="C1" s="1336"/>
      <c r="D1" s="1336"/>
      <c r="E1" s="1336"/>
      <c r="F1" s="1336"/>
      <c r="G1" s="1337"/>
    </row>
    <row r="2" spans="1:7" ht="15.5" x14ac:dyDescent="0.35">
      <c r="A2" s="1325" t="str">
        <f>TA413_PBNTL!A3</f>
        <v>Name of Line: 765 KV D/C Bikaner III - Neemrana II TL02                                                                                                                                                                                                                                           LOA Value: 371 Crore</v>
      </c>
      <c r="B2" s="1326"/>
      <c r="C2" s="1326"/>
      <c r="D2" s="1326"/>
      <c r="E2" s="1326"/>
      <c r="F2" s="1326"/>
      <c r="G2" s="1338"/>
    </row>
    <row r="3" spans="1:7" ht="15.5" x14ac:dyDescent="0.35">
      <c r="A3" s="1329" t="s">
        <v>41</v>
      </c>
      <c r="B3" s="1330"/>
      <c r="C3" s="1330"/>
      <c r="D3" s="1330"/>
      <c r="E3" s="1330"/>
      <c r="F3" s="1331"/>
      <c r="G3" s="104" t="str">
        <f>TA413_PBNTL!M1</f>
        <v>20.08.2025</v>
      </c>
    </row>
    <row r="4" spans="1:7" ht="15" customHeight="1" x14ac:dyDescent="0.35">
      <c r="A4" s="1339" t="s">
        <v>20</v>
      </c>
      <c r="B4" s="1321" t="s">
        <v>21</v>
      </c>
      <c r="C4" s="1322"/>
      <c r="D4" s="1340" t="s">
        <v>40</v>
      </c>
      <c r="E4" s="1323" t="s">
        <v>23</v>
      </c>
      <c r="F4" s="1340" t="s">
        <v>256</v>
      </c>
      <c r="G4" s="1327" t="s">
        <v>1</v>
      </c>
    </row>
    <row r="5" spans="1:7" x14ac:dyDescent="0.35">
      <c r="A5" s="1339"/>
      <c r="B5" s="15" t="s">
        <v>24</v>
      </c>
      <c r="C5" s="15" t="s">
        <v>25</v>
      </c>
      <c r="D5" s="1340"/>
      <c r="E5" s="1324"/>
      <c r="F5" s="1340"/>
      <c r="G5" s="1328"/>
    </row>
    <row r="6" spans="1:7" ht="16.5" customHeight="1" x14ac:dyDescent="0.35">
      <c r="A6" s="105">
        <v>1</v>
      </c>
      <c r="B6" s="18" t="str">
        <f>'Detailed Survey '!B6</f>
        <v>Gnatry BKN -III</v>
      </c>
      <c r="C6" s="18" t="str">
        <f>'Detailed Survey '!C6</f>
        <v>1/0</v>
      </c>
      <c r="D6" s="18">
        <f>'Detailed Survey '!F6</f>
        <v>0.15</v>
      </c>
      <c r="E6" s="1070">
        <v>45709</v>
      </c>
      <c r="F6" s="1070">
        <v>45709</v>
      </c>
      <c r="G6" s="19"/>
    </row>
    <row r="7" spans="1:7" ht="16.5" customHeight="1" x14ac:dyDescent="0.35">
      <c r="A7" s="105">
        <f>A6+1</f>
        <v>2</v>
      </c>
      <c r="B7" s="18" t="str">
        <f>'Detailed Survey '!B7</f>
        <v>1/0</v>
      </c>
      <c r="C7" s="18" t="str">
        <f>'Detailed Survey '!C7</f>
        <v>2A/0</v>
      </c>
      <c r="D7" s="18">
        <f>'Detailed Survey '!F7</f>
        <v>0.29021000000000002</v>
      </c>
      <c r="E7" s="1070">
        <v>45709</v>
      </c>
      <c r="F7" s="1070">
        <v>45709</v>
      </c>
      <c r="G7" s="19"/>
    </row>
    <row r="8" spans="1:7" ht="16.5" customHeight="1" x14ac:dyDescent="0.35">
      <c r="A8" s="105">
        <f t="shared" ref="A8:A55" si="0">A7+1</f>
        <v>3</v>
      </c>
      <c r="B8" s="18" t="str">
        <f>'Detailed Survey '!B8</f>
        <v>2A/0</v>
      </c>
      <c r="C8" s="18" t="str">
        <f>'Detailed Survey '!C8</f>
        <v>3A/0</v>
      </c>
      <c r="D8" s="18">
        <f>'Detailed Survey '!F8</f>
        <v>2.836992</v>
      </c>
      <c r="E8" s="1070">
        <v>45709</v>
      </c>
      <c r="F8" s="1070">
        <v>45709</v>
      </c>
      <c r="G8" s="21"/>
    </row>
    <row r="9" spans="1:7" ht="16.5" customHeight="1" x14ac:dyDescent="0.35">
      <c r="A9" s="105">
        <f t="shared" si="0"/>
        <v>4</v>
      </c>
      <c r="B9" s="18" t="str">
        <f>'Detailed Survey '!B9</f>
        <v>3A/0</v>
      </c>
      <c r="C9" s="18" t="str">
        <f>'Detailed Survey '!C9</f>
        <v>3B/0</v>
      </c>
      <c r="D9" s="222">
        <f>'Detailed Survey '!F9</f>
        <v>2.6909999999999998</v>
      </c>
      <c r="E9" s="1070">
        <v>45709</v>
      </c>
      <c r="F9" s="1070">
        <v>45709</v>
      </c>
      <c r="G9" s="19"/>
    </row>
    <row r="10" spans="1:7" ht="16.5" customHeight="1" x14ac:dyDescent="0.35">
      <c r="A10" s="105">
        <f t="shared" si="0"/>
        <v>5</v>
      </c>
      <c r="B10" s="18" t="s">
        <v>1309</v>
      </c>
      <c r="C10" s="18" t="s">
        <v>264</v>
      </c>
      <c r="D10" s="446">
        <v>1.627</v>
      </c>
      <c r="E10" s="1070">
        <v>45709</v>
      </c>
      <c r="F10" s="1070">
        <v>45709</v>
      </c>
      <c r="G10" s="19"/>
    </row>
    <row r="11" spans="1:7" ht="16.5" customHeight="1" x14ac:dyDescent="0.35">
      <c r="A11" s="105">
        <f t="shared" si="0"/>
        <v>6</v>
      </c>
      <c r="B11" s="18" t="s">
        <v>264</v>
      </c>
      <c r="C11" s="18" t="s">
        <v>916</v>
      </c>
      <c r="D11" s="446">
        <v>0.70899999999999996</v>
      </c>
      <c r="E11" s="1070">
        <v>45492</v>
      </c>
      <c r="F11" s="1070">
        <v>45492</v>
      </c>
      <c r="G11" s="19"/>
    </row>
    <row r="12" spans="1:7" ht="16.5" customHeight="1" x14ac:dyDescent="0.35">
      <c r="A12" s="105">
        <f t="shared" si="0"/>
        <v>7</v>
      </c>
      <c r="B12" s="18" t="s">
        <v>916</v>
      </c>
      <c r="C12" s="18" t="s">
        <v>265</v>
      </c>
      <c r="D12" s="446">
        <v>2.6819999999999999</v>
      </c>
      <c r="E12" s="1070">
        <v>45492</v>
      </c>
      <c r="F12" s="1070">
        <v>45492</v>
      </c>
      <c r="G12" s="19"/>
    </row>
    <row r="13" spans="1:7" ht="16.5" customHeight="1" x14ac:dyDescent="0.35">
      <c r="A13" s="105">
        <f t="shared" si="0"/>
        <v>8</v>
      </c>
      <c r="B13" s="18" t="s">
        <v>265</v>
      </c>
      <c r="C13" s="18" t="s">
        <v>692</v>
      </c>
      <c r="D13" s="446">
        <v>4.4180000000000001</v>
      </c>
      <c r="E13" s="1070">
        <v>45503</v>
      </c>
      <c r="F13" s="1070">
        <v>45503</v>
      </c>
      <c r="G13" s="19"/>
    </row>
    <row r="14" spans="1:7" ht="16.5" customHeight="1" x14ac:dyDescent="0.35">
      <c r="A14" s="105">
        <f t="shared" si="0"/>
        <v>9</v>
      </c>
      <c r="B14" s="18" t="str">
        <f>'Detailed Survey '!B14</f>
        <v>5A/0</v>
      </c>
      <c r="C14" s="18" t="str">
        <f>'Detailed Survey '!C14</f>
        <v>6/0</v>
      </c>
      <c r="D14" s="222">
        <f>'Detailed Survey '!F14</f>
        <v>0.41948000000000002</v>
      </c>
      <c r="E14" s="1070">
        <v>45500</v>
      </c>
      <c r="F14" s="1070">
        <v>45503</v>
      </c>
      <c r="G14" s="19"/>
    </row>
    <row r="15" spans="1:7" ht="16.5" customHeight="1" x14ac:dyDescent="0.35">
      <c r="A15" s="105">
        <f t="shared" si="0"/>
        <v>10</v>
      </c>
      <c r="B15" s="18" t="str">
        <f>'Detailed Survey '!B15</f>
        <v>6/0</v>
      </c>
      <c r="C15" s="18" t="str">
        <f>'Detailed Survey '!C15</f>
        <v>7/0</v>
      </c>
      <c r="D15" s="222">
        <f>'Detailed Survey '!F15</f>
        <v>4.9099000000000004</v>
      </c>
      <c r="E15" s="1070">
        <v>45526</v>
      </c>
      <c r="F15" s="1070">
        <v>45523</v>
      </c>
      <c r="G15" s="19"/>
    </row>
    <row r="16" spans="1:7" ht="16.5" customHeight="1" x14ac:dyDescent="0.35">
      <c r="A16" s="105">
        <f t="shared" si="0"/>
        <v>11</v>
      </c>
      <c r="B16" s="18" t="str">
        <f>'Detailed Survey '!B16</f>
        <v>7/0</v>
      </c>
      <c r="C16" s="18" t="str">
        <f>'Detailed Survey '!C16</f>
        <v>8/0</v>
      </c>
      <c r="D16" s="222">
        <f>'Detailed Survey '!F16</f>
        <v>5.0833000000000004</v>
      </c>
      <c r="E16" s="1070">
        <v>45500</v>
      </c>
      <c r="F16" s="1070">
        <v>45503</v>
      </c>
      <c r="G16" s="19"/>
    </row>
    <row r="17" spans="1:7" ht="16.5" customHeight="1" x14ac:dyDescent="0.35">
      <c r="A17" s="105">
        <f t="shared" si="0"/>
        <v>12</v>
      </c>
      <c r="B17" s="18" t="str">
        <f>'Detailed Survey '!B17</f>
        <v>8/0</v>
      </c>
      <c r="C17" s="18" t="str">
        <f>'Detailed Survey '!C17</f>
        <v>9/0</v>
      </c>
      <c r="D17" s="222">
        <f>'Detailed Survey '!F17</f>
        <v>4.9957000000000003</v>
      </c>
      <c r="E17" s="1070">
        <v>45456</v>
      </c>
      <c r="F17" s="1070">
        <v>45456</v>
      </c>
      <c r="G17" s="19"/>
    </row>
    <row r="18" spans="1:7" ht="16.5" customHeight="1" x14ac:dyDescent="0.35">
      <c r="A18" s="105">
        <f t="shared" si="0"/>
        <v>13</v>
      </c>
      <c r="B18" s="18" t="str">
        <f>'Detailed Survey '!B18</f>
        <v>9/0</v>
      </c>
      <c r="C18" s="18" t="str">
        <f>'Detailed Survey '!C18</f>
        <v>10/0</v>
      </c>
      <c r="D18" s="222">
        <f>'Detailed Survey '!F18</f>
        <v>4.9230999999999998</v>
      </c>
      <c r="E18" s="1070">
        <v>45428</v>
      </c>
      <c r="F18" s="1070">
        <v>45428</v>
      </c>
      <c r="G18" s="19"/>
    </row>
    <row r="19" spans="1:7" ht="16.5" customHeight="1" x14ac:dyDescent="0.35">
      <c r="A19" s="105">
        <f t="shared" si="0"/>
        <v>14</v>
      </c>
      <c r="B19" s="18" t="str">
        <f>'Detailed Survey '!B19</f>
        <v>10/0</v>
      </c>
      <c r="C19" s="18" t="str">
        <f>'Detailed Survey '!C19</f>
        <v>11/0</v>
      </c>
      <c r="D19" s="222">
        <f>'Detailed Survey '!F19</f>
        <v>1.0051000000000001</v>
      </c>
      <c r="E19" s="1070">
        <v>45428</v>
      </c>
      <c r="F19" s="1070">
        <v>45428</v>
      </c>
      <c r="G19" s="19"/>
    </row>
    <row r="20" spans="1:7" ht="16.5" customHeight="1" x14ac:dyDescent="0.35">
      <c r="A20" s="105">
        <f t="shared" si="0"/>
        <v>15</v>
      </c>
      <c r="B20" s="18" t="str">
        <f>'Detailed Survey '!B20</f>
        <v>11/0</v>
      </c>
      <c r="C20" s="18" t="str">
        <f>'Detailed Survey '!C20</f>
        <v>12/0</v>
      </c>
      <c r="D20" s="222">
        <f>'Detailed Survey '!F20</f>
        <v>0.24679999999999999</v>
      </c>
      <c r="E20" s="1070">
        <v>45497</v>
      </c>
      <c r="F20" s="1070"/>
      <c r="G20" s="639" t="s">
        <v>366</v>
      </c>
    </row>
    <row r="21" spans="1:7" ht="16.5" customHeight="1" x14ac:dyDescent="0.35">
      <c r="A21" s="105">
        <f t="shared" si="0"/>
        <v>16</v>
      </c>
      <c r="B21" s="18" t="str">
        <f>'Detailed Survey '!B21</f>
        <v>12/0</v>
      </c>
      <c r="C21" s="18" t="str">
        <f>'Detailed Survey '!C21</f>
        <v>13/0</v>
      </c>
      <c r="D21" s="222">
        <f>'Detailed Survey '!F21</f>
        <v>0.32919999999999999</v>
      </c>
      <c r="E21" s="1070">
        <v>45497</v>
      </c>
      <c r="F21" s="1070">
        <v>45632</v>
      </c>
      <c r="G21" s="639" t="s">
        <v>967</v>
      </c>
    </row>
    <row r="22" spans="1:7" ht="16.5" customHeight="1" x14ac:dyDescent="0.35">
      <c r="A22" s="105">
        <f t="shared" si="0"/>
        <v>17</v>
      </c>
      <c r="B22" s="18" t="str">
        <f>'Detailed Survey '!B22</f>
        <v>13/0</v>
      </c>
      <c r="C22" s="18" t="str">
        <f>'Detailed Survey '!C22</f>
        <v>14/0</v>
      </c>
      <c r="D22" s="222">
        <f>'Detailed Survey '!F22</f>
        <v>0.89790000000000003</v>
      </c>
      <c r="E22" s="1070">
        <v>45682</v>
      </c>
      <c r="F22" s="1070"/>
      <c r="G22" s="19"/>
    </row>
    <row r="23" spans="1:7" ht="16.5" customHeight="1" x14ac:dyDescent="0.35">
      <c r="A23" s="105">
        <f t="shared" si="0"/>
        <v>18</v>
      </c>
      <c r="B23" s="18" t="str">
        <f>'Detailed Survey '!B23</f>
        <v>14/0</v>
      </c>
      <c r="C23" s="18" t="str">
        <f>'Detailed Survey '!C23</f>
        <v>15/0</v>
      </c>
      <c r="D23" s="222">
        <f>'Detailed Survey '!F23</f>
        <v>0.224</v>
      </c>
      <c r="E23" s="1070">
        <v>45497</v>
      </c>
      <c r="F23" s="1070">
        <v>45678</v>
      </c>
      <c r="G23" s="640" t="s">
        <v>369</v>
      </c>
    </row>
    <row r="24" spans="1:7" ht="16.5" customHeight="1" x14ac:dyDescent="0.35">
      <c r="A24" s="105">
        <f t="shared" si="0"/>
        <v>19</v>
      </c>
      <c r="B24" s="18" t="str">
        <f>'Detailed Survey '!B24</f>
        <v>15/0</v>
      </c>
      <c r="C24" s="18" t="str">
        <f>'Detailed Survey '!C24</f>
        <v>16/0</v>
      </c>
      <c r="D24" s="222">
        <f>'Detailed Survey '!F24</f>
        <v>5.0201000000000002</v>
      </c>
      <c r="E24" s="1070">
        <v>45454</v>
      </c>
      <c r="F24" s="1070">
        <v>45454</v>
      </c>
      <c r="G24" s="19"/>
    </row>
    <row r="25" spans="1:7" ht="16.5" customHeight="1" x14ac:dyDescent="0.35">
      <c r="A25" s="105">
        <f t="shared" si="0"/>
        <v>20</v>
      </c>
      <c r="B25" s="18" t="str">
        <f>'Detailed Survey '!B25</f>
        <v>16/0</v>
      </c>
      <c r="C25" s="18" t="str">
        <f>'Detailed Survey '!C25</f>
        <v>17/0</v>
      </c>
      <c r="D25" s="222">
        <f>'Detailed Survey '!F25</f>
        <v>0.3861</v>
      </c>
      <c r="E25" s="1070">
        <v>45583</v>
      </c>
      <c r="F25" s="1070">
        <v>45583</v>
      </c>
      <c r="G25" s="19"/>
    </row>
    <row r="26" spans="1:7" ht="16.5" customHeight="1" x14ac:dyDescent="0.35">
      <c r="A26" s="105">
        <f t="shared" si="0"/>
        <v>21</v>
      </c>
      <c r="B26" s="18" t="str">
        <f>'Detailed Survey '!B26</f>
        <v>17/0</v>
      </c>
      <c r="C26" s="18" t="str">
        <f>'Detailed Survey '!C26</f>
        <v>18/0</v>
      </c>
      <c r="D26" s="222">
        <f>'Detailed Survey '!F26</f>
        <v>0.41139999999999999</v>
      </c>
      <c r="E26" s="1070">
        <v>45583</v>
      </c>
      <c r="F26" s="1070">
        <v>45583</v>
      </c>
      <c r="G26" s="19"/>
    </row>
    <row r="27" spans="1:7" ht="16.5" customHeight="1" x14ac:dyDescent="0.35">
      <c r="A27" s="105">
        <f t="shared" si="0"/>
        <v>22</v>
      </c>
      <c r="B27" s="18" t="str">
        <f>'Detailed Survey '!B27</f>
        <v>18/0</v>
      </c>
      <c r="C27" s="18" t="str">
        <f>'Detailed Survey '!C27</f>
        <v>19/0</v>
      </c>
      <c r="D27" s="222">
        <f>'Detailed Survey '!F27</f>
        <v>3.0234000000000001</v>
      </c>
      <c r="E27" s="1070">
        <v>45583</v>
      </c>
      <c r="F27" s="1070">
        <v>45583</v>
      </c>
      <c r="G27" s="19"/>
    </row>
    <row r="28" spans="1:7" ht="16.5" customHeight="1" x14ac:dyDescent="0.35">
      <c r="A28" s="105">
        <f t="shared" si="0"/>
        <v>23</v>
      </c>
      <c r="B28" s="18" t="str">
        <f>'Detailed Survey '!B28</f>
        <v>19/0</v>
      </c>
      <c r="C28" s="18" t="str">
        <f>'Detailed Survey '!C28</f>
        <v>20/0</v>
      </c>
      <c r="D28" s="222">
        <f>'Detailed Survey '!F28</f>
        <v>0.27950000000000003</v>
      </c>
      <c r="E28" s="1070">
        <v>45497</v>
      </c>
      <c r="F28" s="1070"/>
      <c r="G28" s="640" t="s">
        <v>1062</v>
      </c>
    </row>
    <row r="29" spans="1:7" ht="16.5" customHeight="1" x14ac:dyDescent="0.35">
      <c r="A29" s="105">
        <f t="shared" si="0"/>
        <v>24</v>
      </c>
      <c r="B29" s="18" t="str">
        <f>'Detailed Survey '!B29</f>
        <v>20/0</v>
      </c>
      <c r="C29" s="18" t="str">
        <f>'Detailed Survey '!C29</f>
        <v>21/0</v>
      </c>
      <c r="D29" s="222">
        <f>'Detailed Survey '!F29</f>
        <v>2.5514000000000001</v>
      </c>
      <c r="E29" s="1070">
        <v>45465</v>
      </c>
      <c r="F29" s="1070">
        <v>45484</v>
      </c>
      <c r="G29" s="19"/>
    </row>
    <row r="30" spans="1:7" ht="16.5" customHeight="1" x14ac:dyDescent="0.35">
      <c r="A30" s="105">
        <f t="shared" si="0"/>
        <v>25</v>
      </c>
      <c r="B30" s="18" t="str">
        <f>'Detailed Survey '!B30</f>
        <v>21/0</v>
      </c>
      <c r="C30" s="18" t="str">
        <f>'Detailed Survey '!C30</f>
        <v>22/0</v>
      </c>
      <c r="D30" s="222">
        <f>'Detailed Survey '!F30</f>
        <v>2.2835000000000001</v>
      </c>
      <c r="E30" s="1070">
        <v>45693</v>
      </c>
      <c r="F30" s="1070"/>
      <c r="G30" s="19"/>
    </row>
    <row r="31" spans="1:7" ht="16.5" customHeight="1" x14ac:dyDescent="0.35">
      <c r="A31" s="105">
        <f t="shared" si="0"/>
        <v>26</v>
      </c>
      <c r="B31" s="18" t="str">
        <f>'Detailed Survey '!B31</f>
        <v>22/0</v>
      </c>
      <c r="C31" s="18" t="str">
        <f>'Detailed Survey '!C31</f>
        <v>23/0</v>
      </c>
      <c r="D31" s="222">
        <f>'Detailed Survey '!F31</f>
        <v>0.25940000000000002</v>
      </c>
      <c r="E31" s="1070">
        <v>45497</v>
      </c>
      <c r="F31" s="1070">
        <v>45632</v>
      </c>
      <c r="G31" s="640" t="s">
        <v>969</v>
      </c>
    </row>
    <row r="32" spans="1:7" ht="16.5" customHeight="1" x14ac:dyDescent="0.35">
      <c r="A32" s="105">
        <f t="shared" si="0"/>
        <v>27</v>
      </c>
      <c r="B32" s="18" t="str">
        <f>'Detailed Survey '!B32</f>
        <v>23/0</v>
      </c>
      <c r="C32" s="18" t="str">
        <f>'Detailed Survey '!C32</f>
        <v>24/0</v>
      </c>
      <c r="D32" s="222">
        <f>'Detailed Survey '!F32</f>
        <v>0.92849999999999999</v>
      </c>
      <c r="E32" s="1070">
        <v>45497</v>
      </c>
      <c r="F32" s="1070">
        <v>45632</v>
      </c>
      <c r="G32" s="19"/>
    </row>
    <row r="33" spans="1:7" ht="16.5" customHeight="1" x14ac:dyDescent="0.35">
      <c r="A33" s="105">
        <f t="shared" si="0"/>
        <v>28</v>
      </c>
      <c r="B33" s="18" t="str">
        <f>'Detailed Survey '!B33</f>
        <v>24/0</v>
      </c>
      <c r="C33" s="18" t="str">
        <f>'Detailed Survey '!C33</f>
        <v>25/0</v>
      </c>
      <c r="D33" s="222">
        <f>'Detailed Survey '!F33</f>
        <v>0.25209999999999999</v>
      </c>
      <c r="E33" s="1070">
        <v>45497</v>
      </c>
      <c r="F33" s="1070">
        <v>45632</v>
      </c>
      <c r="G33" s="640" t="s">
        <v>968</v>
      </c>
    </row>
    <row r="34" spans="1:7" ht="16.5" customHeight="1" x14ac:dyDescent="0.35">
      <c r="A34" s="105">
        <f t="shared" si="0"/>
        <v>29</v>
      </c>
      <c r="B34" s="18" t="str">
        <f>'Detailed Survey '!B34</f>
        <v>25/0</v>
      </c>
      <c r="C34" s="18" t="str">
        <f>'Detailed Survey '!C34</f>
        <v>26/0</v>
      </c>
      <c r="D34" s="222">
        <f>'Detailed Survey '!F34</f>
        <v>0.2374</v>
      </c>
      <c r="E34" s="1070">
        <v>45497</v>
      </c>
      <c r="F34" s="1070">
        <v>45632</v>
      </c>
      <c r="G34" s="19"/>
    </row>
    <row r="35" spans="1:7" ht="16.5" customHeight="1" x14ac:dyDescent="0.35">
      <c r="A35" s="105">
        <f t="shared" si="0"/>
        <v>30</v>
      </c>
      <c r="B35" s="18" t="str">
        <f>'Detailed Survey '!B35</f>
        <v>26/0</v>
      </c>
      <c r="C35" s="18" t="str">
        <f>'Detailed Survey '!C35</f>
        <v>27/0</v>
      </c>
      <c r="D35" s="222">
        <f>'Detailed Survey '!F35</f>
        <v>0.20399999999999999</v>
      </c>
      <c r="E35" s="1070">
        <v>45497</v>
      </c>
      <c r="F35" s="1070">
        <v>45632</v>
      </c>
      <c r="G35" s="640" t="s">
        <v>379</v>
      </c>
    </row>
    <row r="36" spans="1:7" ht="16.5" customHeight="1" x14ac:dyDescent="0.35">
      <c r="A36" s="105">
        <f t="shared" si="0"/>
        <v>31</v>
      </c>
      <c r="B36" s="18" t="str">
        <f>'Detailed Survey '!B36</f>
        <v>27/0</v>
      </c>
      <c r="C36" s="18" t="str">
        <f>'Detailed Survey '!C36</f>
        <v>28/0</v>
      </c>
      <c r="D36" s="222">
        <f>'Detailed Survey '!F36</f>
        <v>2.5476000000000001</v>
      </c>
      <c r="E36" s="1070">
        <v>45476</v>
      </c>
      <c r="F36" s="1070">
        <v>45484</v>
      </c>
      <c r="G36" s="19"/>
    </row>
    <row r="37" spans="1:7" ht="16.5" customHeight="1" x14ac:dyDescent="0.35">
      <c r="A37" s="105">
        <f t="shared" si="0"/>
        <v>32</v>
      </c>
      <c r="B37" s="18" t="str">
        <f>'Detailed Survey '!B37</f>
        <v>28/0</v>
      </c>
      <c r="C37" s="18" t="str">
        <f>'Detailed Survey '!C37</f>
        <v>29/0</v>
      </c>
      <c r="D37" s="222">
        <f>'Detailed Survey '!F37</f>
        <v>0.21179999999999999</v>
      </c>
      <c r="E37" s="1070">
        <v>45497</v>
      </c>
      <c r="F37" s="1070"/>
      <c r="G37" s="640" t="s">
        <v>1143</v>
      </c>
    </row>
    <row r="38" spans="1:7" ht="16.5" customHeight="1" x14ac:dyDescent="0.35">
      <c r="A38" s="105">
        <f t="shared" si="0"/>
        <v>33</v>
      </c>
      <c r="B38" s="18" t="str">
        <f>'Detailed Survey '!B38</f>
        <v>29/0</v>
      </c>
      <c r="C38" s="18" t="str">
        <f>'Detailed Survey '!C38</f>
        <v>30/0</v>
      </c>
      <c r="D38" s="222">
        <f>'Detailed Survey '!F38</f>
        <v>4.9546999999999999</v>
      </c>
      <c r="E38" s="1070">
        <v>45490</v>
      </c>
      <c r="F38" s="1070">
        <v>45491</v>
      </c>
      <c r="G38" s="19"/>
    </row>
    <row r="39" spans="1:7" ht="16.5" customHeight="1" x14ac:dyDescent="0.35">
      <c r="A39" s="105">
        <f t="shared" si="0"/>
        <v>34</v>
      </c>
      <c r="B39" s="18" t="str">
        <f>'Detailed Survey '!B39</f>
        <v>30/0</v>
      </c>
      <c r="C39" s="18" t="str">
        <f>'Detailed Survey '!C39</f>
        <v>31/0</v>
      </c>
      <c r="D39" s="222">
        <f>'Detailed Survey '!F39</f>
        <v>4.2188999999999997</v>
      </c>
      <c r="E39" s="1070">
        <v>45490</v>
      </c>
      <c r="F39" s="1070">
        <v>45490</v>
      </c>
      <c r="G39" s="19"/>
    </row>
    <row r="40" spans="1:7" ht="16.5" customHeight="1" x14ac:dyDescent="0.35">
      <c r="A40" s="105">
        <f t="shared" si="0"/>
        <v>35</v>
      </c>
      <c r="B40" s="18" t="str">
        <f>'Detailed Survey '!B40</f>
        <v>31/0</v>
      </c>
      <c r="C40" s="18" t="str">
        <f>'Detailed Survey '!C40</f>
        <v>32/0</v>
      </c>
      <c r="D40" s="222">
        <f>'Detailed Survey '!F40</f>
        <v>4.3323</v>
      </c>
      <c r="E40" s="1070">
        <v>45475</v>
      </c>
      <c r="F40" s="1070">
        <v>45477</v>
      </c>
      <c r="G40" s="19"/>
    </row>
    <row r="41" spans="1:7" ht="16.5" customHeight="1" x14ac:dyDescent="0.35">
      <c r="A41" s="105">
        <f t="shared" si="0"/>
        <v>36</v>
      </c>
      <c r="B41" s="18" t="str">
        <f>'Detailed Survey '!B41</f>
        <v>32/0</v>
      </c>
      <c r="C41" s="18" t="str">
        <f>'Detailed Survey '!C41</f>
        <v>33/0</v>
      </c>
      <c r="D41" s="222">
        <f>'Detailed Survey '!F41</f>
        <v>4.1241000000000003</v>
      </c>
      <c r="E41" s="1070">
        <v>45516</v>
      </c>
      <c r="F41" s="1070">
        <v>45516</v>
      </c>
      <c r="G41" s="19"/>
    </row>
    <row r="42" spans="1:7" ht="16.5" customHeight="1" x14ac:dyDescent="0.35">
      <c r="A42" s="105">
        <f t="shared" si="0"/>
        <v>37</v>
      </c>
      <c r="B42" s="18" t="str">
        <f>'Detailed Survey '!B42</f>
        <v>33/0</v>
      </c>
      <c r="C42" s="18" t="str">
        <f>'Detailed Survey '!C42</f>
        <v>34/0</v>
      </c>
      <c r="D42" s="222">
        <f>'Detailed Survey '!F42</f>
        <v>4.04976</v>
      </c>
      <c r="E42" s="1070">
        <v>45516</v>
      </c>
      <c r="F42" s="1070">
        <v>45516</v>
      </c>
      <c r="G42" s="19"/>
    </row>
    <row r="43" spans="1:7" ht="16.5" customHeight="1" x14ac:dyDescent="0.35">
      <c r="A43" s="105">
        <f t="shared" si="0"/>
        <v>38</v>
      </c>
      <c r="B43" s="18" t="str">
        <f>'Detailed Survey '!B43</f>
        <v>34/0</v>
      </c>
      <c r="C43" s="18" t="str">
        <f>'Detailed Survey '!C43</f>
        <v>35/0</v>
      </c>
      <c r="D43" s="222">
        <f>'Detailed Survey '!F43</f>
        <v>4.8985900000000004</v>
      </c>
      <c r="E43" s="1070">
        <v>45516</v>
      </c>
      <c r="F43" s="1070">
        <v>45516</v>
      </c>
      <c r="G43" s="19"/>
    </row>
    <row r="44" spans="1:7" ht="16.5" customHeight="1" x14ac:dyDescent="0.35">
      <c r="A44" s="105">
        <f t="shared" si="0"/>
        <v>39</v>
      </c>
      <c r="B44" s="18" t="str">
        <f>'Detailed Survey '!B44</f>
        <v>35/0</v>
      </c>
      <c r="C44" s="18" t="str">
        <f>'Detailed Survey '!C44</f>
        <v>36/0</v>
      </c>
      <c r="D44" s="222">
        <f>'Detailed Survey '!F44</f>
        <v>4.9163500000000004</v>
      </c>
      <c r="E44" s="1070">
        <v>45516</v>
      </c>
      <c r="F44" s="1070">
        <v>45516</v>
      </c>
      <c r="G44" s="19"/>
    </row>
    <row r="45" spans="1:7" ht="16.5" customHeight="1" x14ac:dyDescent="0.35">
      <c r="A45" s="105">
        <f t="shared" si="0"/>
        <v>40</v>
      </c>
      <c r="B45" s="18" t="str">
        <f>'Detailed Survey '!B45</f>
        <v>36/0</v>
      </c>
      <c r="C45" s="18" t="str">
        <f>'Detailed Survey '!C45</f>
        <v>37/0</v>
      </c>
      <c r="D45" s="222">
        <f>'Detailed Survey '!F45</f>
        <v>1.74552</v>
      </c>
      <c r="E45" s="1070">
        <v>45516</v>
      </c>
      <c r="F45" s="1070">
        <v>45516</v>
      </c>
      <c r="G45" s="19"/>
    </row>
    <row r="46" spans="1:7" ht="16.5" customHeight="1" x14ac:dyDescent="0.35">
      <c r="A46" s="105">
        <f t="shared" si="0"/>
        <v>41</v>
      </c>
      <c r="B46" s="18" t="str">
        <f>'Detailed Survey '!B46</f>
        <v>37/0</v>
      </c>
      <c r="C46" s="18" t="str">
        <f>'Detailed Survey '!C46</f>
        <v>37A/0</v>
      </c>
      <c r="D46" s="222">
        <f>'Detailed Survey '!F46</f>
        <v>2.4963899999999999</v>
      </c>
      <c r="E46" s="1070">
        <v>45551</v>
      </c>
      <c r="F46" s="1070">
        <v>45551</v>
      </c>
      <c r="G46" s="19"/>
    </row>
    <row r="47" spans="1:7" ht="16.5" customHeight="1" x14ac:dyDescent="0.35">
      <c r="A47" s="105">
        <f t="shared" si="0"/>
        <v>42</v>
      </c>
      <c r="B47" s="18" t="str">
        <f>'Detailed Survey '!B47</f>
        <v>37A/0</v>
      </c>
      <c r="C47" s="18" t="str">
        <f>'Detailed Survey '!C47</f>
        <v>38/0</v>
      </c>
      <c r="D47" s="222">
        <f>'Detailed Survey '!F47</f>
        <v>2.5835900000000001</v>
      </c>
      <c r="E47" s="1070">
        <v>45551</v>
      </c>
      <c r="F47" s="1070">
        <v>45551</v>
      </c>
      <c r="G47" s="19"/>
    </row>
    <row r="48" spans="1:7" x14ac:dyDescent="0.35">
      <c r="A48" s="105">
        <f t="shared" si="0"/>
        <v>43</v>
      </c>
      <c r="B48" s="18" t="str">
        <f>'Detailed Survey '!B48</f>
        <v>38/0</v>
      </c>
      <c r="C48" s="18" t="str">
        <f>'Detailed Survey '!C48</f>
        <v>39/0</v>
      </c>
      <c r="D48" s="222">
        <f>'Detailed Survey '!F48</f>
        <v>4.1636800000000003</v>
      </c>
      <c r="E48" s="1070">
        <v>45583</v>
      </c>
      <c r="F48" s="1070">
        <v>45583</v>
      </c>
      <c r="G48" s="19"/>
    </row>
    <row r="49" spans="1:7" x14ac:dyDescent="0.35">
      <c r="A49" s="105">
        <f t="shared" si="0"/>
        <v>44</v>
      </c>
      <c r="B49" s="18" t="str">
        <f>'Detailed Survey '!B49</f>
        <v>39/0</v>
      </c>
      <c r="C49" s="18" t="str">
        <f>'Detailed Survey '!C49</f>
        <v>40/0</v>
      </c>
      <c r="D49" s="222">
        <f>'Detailed Survey '!F49</f>
        <v>4.7168100000000006</v>
      </c>
      <c r="E49" s="1070">
        <v>45597</v>
      </c>
      <c r="F49" s="1070">
        <v>45597</v>
      </c>
      <c r="G49" s="19"/>
    </row>
    <row r="50" spans="1:7" x14ac:dyDescent="0.35">
      <c r="A50" s="105">
        <f t="shared" si="0"/>
        <v>45</v>
      </c>
      <c r="B50" s="18" t="str">
        <f>'Detailed Survey '!B50</f>
        <v>40/0</v>
      </c>
      <c r="C50" s="18" t="str">
        <f>'Detailed Survey '!C50</f>
        <v>40A/0</v>
      </c>
      <c r="D50" s="222">
        <f>'Detailed Survey '!F50</f>
        <v>4.6659199999999998</v>
      </c>
      <c r="E50" s="1070">
        <v>45597</v>
      </c>
      <c r="F50" s="1070">
        <v>45597</v>
      </c>
      <c r="G50" s="19"/>
    </row>
    <row r="51" spans="1:7" x14ac:dyDescent="0.35">
      <c r="A51" s="105">
        <f t="shared" si="0"/>
        <v>46</v>
      </c>
      <c r="B51" s="18" t="str">
        <f>'Detailed Survey '!B51</f>
        <v>40A/0</v>
      </c>
      <c r="C51" s="18" t="str">
        <f>'Detailed Survey '!C51</f>
        <v>41/0</v>
      </c>
      <c r="D51" s="222">
        <f>'Detailed Survey '!F51</f>
        <v>0.41060700000000006</v>
      </c>
      <c r="E51" s="1070">
        <v>45597</v>
      </c>
      <c r="F51" s="1070">
        <v>45597</v>
      </c>
      <c r="G51" s="19"/>
    </row>
    <row r="52" spans="1:7" x14ac:dyDescent="0.35">
      <c r="A52" s="105">
        <f t="shared" si="0"/>
        <v>47</v>
      </c>
      <c r="B52" s="18" t="str">
        <f>'Detailed Survey '!B52</f>
        <v>41/0</v>
      </c>
      <c r="C52" s="18" t="str">
        <f>'Detailed Survey '!C52</f>
        <v>42/0</v>
      </c>
      <c r="D52" s="222">
        <f>'Detailed Survey '!F52</f>
        <v>0.82378200000000001</v>
      </c>
      <c r="E52" s="1070">
        <v>45597</v>
      </c>
      <c r="F52" s="1070">
        <v>45597</v>
      </c>
      <c r="G52" s="19"/>
    </row>
    <row r="53" spans="1:7" x14ac:dyDescent="0.25">
      <c r="A53" s="105">
        <f t="shared" si="0"/>
        <v>48</v>
      </c>
      <c r="B53" s="18" t="str">
        <f t="shared" ref="B53:B54" si="1">C52</f>
        <v>42/0</v>
      </c>
      <c r="C53" s="75" t="s">
        <v>79</v>
      </c>
      <c r="D53" s="294">
        <v>1.683889</v>
      </c>
      <c r="E53" s="1070">
        <v>45597</v>
      </c>
      <c r="F53" s="1070">
        <v>45597</v>
      </c>
      <c r="G53" s="330"/>
    </row>
    <row r="54" spans="1:7" x14ac:dyDescent="0.25">
      <c r="A54" s="105">
        <f t="shared" si="0"/>
        <v>49</v>
      </c>
      <c r="B54" s="18" t="str">
        <f t="shared" si="1"/>
        <v>43/0</v>
      </c>
      <c r="C54" s="75" t="s">
        <v>7</v>
      </c>
      <c r="D54" s="294">
        <v>3.43641</v>
      </c>
      <c r="E54" s="1070">
        <v>45597</v>
      </c>
      <c r="F54" s="1070">
        <v>45597</v>
      </c>
      <c r="G54" s="330"/>
    </row>
    <row r="55" spans="1:7" x14ac:dyDescent="0.25">
      <c r="A55" s="105">
        <f t="shared" si="0"/>
        <v>50</v>
      </c>
      <c r="B55" s="18" t="s">
        <v>7</v>
      </c>
      <c r="C55" s="75" t="s">
        <v>1291</v>
      </c>
      <c r="D55" s="222">
        <v>2.5916799999999998</v>
      </c>
      <c r="E55" s="1070">
        <v>45708</v>
      </c>
      <c r="F55" s="1070">
        <v>45708</v>
      </c>
      <c r="G55" s="81"/>
    </row>
    <row r="56" spans="1:7" ht="15" thickBot="1" x14ac:dyDescent="0.4">
      <c r="A56" s="329"/>
      <c r="B56" s="823"/>
      <c r="C56" s="824"/>
      <c r="D56" s="825"/>
      <c r="E56" s="826"/>
      <c r="F56" s="826"/>
      <c r="G56" s="827"/>
    </row>
    <row r="57" spans="1:7" ht="15" thickBot="1" x14ac:dyDescent="0.4">
      <c r="A57" s="1332" t="s">
        <v>83</v>
      </c>
      <c r="B57" s="1333"/>
      <c r="C57" s="1334"/>
      <c r="D57" s="303">
        <f>SUM(D6:D55)</f>
        <v>117.84785999999998</v>
      </c>
      <c r="E57" s="304"/>
      <c r="F57" s="304"/>
      <c r="G57" s="693"/>
    </row>
    <row r="60" spans="1:7" x14ac:dyDescent="0.35">
      <c r="D60" s="14"/>
    </row>
  </sheetData>
  <autoFilter ref="A4:G57" xr:uid="{00000000-0009-0000-0000-000003000000}">
    <filterColumn colId="1" showButton="0"/>
  </autoFilter>
  <mergeCells count="10">
    <mergeCell ref="G4:G5"/>
    <mergeCell ref="A3:F3"/>
    <mergeCell ref="A57:C57"/>
    <mergeCell ref="A1:G1"/>
    <mergeCell ref="A2:G2"/>
    <mergeCell ref="A4:A5"/>
    <mergeCell ref="B4:C4"/>
    <mergeCell ref="D4:D5"/>
    <mergeCell ref="E4:E5"/>
    <mergeCell ref="F4:F5"/>
  </mergeCells>
  <pageMargins left="0.70866141732283472" right="0.70866141732283472" top="0.74803149606299213" bottom="0.74803149606299213" header="0.31496062992125984" footer="0.31496062992125984"/>
  <pageSetup paperSize="9" scale="83"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rgb="FFFFFF00"/>
    <pageSetUpPr fitToPage="1"/>
  </sheetPr>
  <dimension ref="A1:O1048575"/>
  <sheetViews>
    <sheetView showGridLines="0" zoomScaleNormal="100" workbookViewId="0">
      <pane ySplit="4" topLeftCell="A97" activePane="bottomLeft" state="frozen"/>
      <selection pane="bottomLeft" activeCell="A99" sqref="A99"/>
    </sheetView>
  </sheetViews>
  <sheetFormatPr defaultColWidth="9.1796875" defaultRowHeight="14.5" x14ac:dyDescent="0.35"/>
  <cols>
    <col min="1" max="1" width="6.1796875" style="54" customWidth="1"/>
    <col min="2" max="2" width="15.1796875" style="54" customWidth="1"/>
    <col min="3" max="3" width="13.453125" style="139" bestFit="1" customWidth="1"/>
    <col min="4" max="4" width="11.81640625" style="54" customWidth="1"/>
    <col min="5" max="5" width="13" style="114" customWidth="1"/>
    <col min="6" max="6" width="12.1796875" style="54" customWidth="1"/>
    <col min="7" max="7" width="14.81640625" style="54" bestFit="1" customWidth="1"/>
    <col min="8" max="8" width="9.81640625" style="54" customWidth="1"/>
    <col min="9" max="9" width="33.1796875" style="54" customWidth="1"/>
    <col min="10" max="10" width="13.81640625" style="54" customWidth="1"/>
    <col min="11" max="11" width="19.453125" style="93" customWidth="1"/>
    <col min="12" max="12" width="14.81640625" style="54" customWidth="1"/>
    <col min="13" max="13" width="15.81640625" style="54" customWidth="1"/>
    <col min="14" max="14" width="14.81640625" style="54" bestFit="1" customWidth="1"/>
    <col min="15" max="16384" width="9.1796875" style="54"/>
  </cols>
  <sheetData>
    <row r="1" spans="1:14" s="51" customFormat="1" ht="17.25" customHeight="1" x14ac:dyDescent="0.35">
      <c r="A1" s="48" t="s">
        <v>150</v>
      </c>
      <c r="B1" s="49"/>
      <c r="C1" s="138"/>
      <c r="D1" s="49"/>
      <c r="E1" s="49"/>
      <c r="F1" s="50"/>
      <c r="G1" s="50"/>
      <c r="H1" s="50"/>
      <c r="I1" s="111" t="str">
        <f>TA413_PBNTL!M1</f>
        <v>20.08.2025</v>
      </c>
      <c r="K1" s="94"/>
    </row>
    <row r="2" spans="1:14" s="51" customFormat="1" x14ac:dyDescent="0.35">
      <c r="A2" s="1341" t="str">
        <f>TA413_PBNTL!A3</f>
        <v>Name of Line: 765 KV D/C Bikaner III - Neemrana II TL02                                                                                                                                                                                                                                           LOA Value: 371 Crore</v>
      </c>
      <c r="B2" s="1341"/>
      <c r="C2" s="1341"/>
      <c r="D2" s="1341"/>
      <c r="E2" s="1341"/>
      <c r="F2" s="1341"/>
      <c r="G2" s="1341"/>
      <c r="H2" s="1341"/>
      <c r="I2" s="1341"/>
      <c r="J2" s="115"/>
      <c r="K2" s="94"/>
    </row>
    <row r="3" spans="1:14" s="52" customFormat="1" ht="14.5" customHeight="1" x14ac:dyDescent="0.45">
      <c r="A3" s="1342" t="s">
        <v>292</v>
      </c>
      <c r="B3" s="1342"/>
      <c r="C3" s="1342"/>
      <c r="D3" s="1342"/>
      <c r="E3" s="1342"/>
      <c r="F3" s="1342"/>
      <c r="G3" s="1342"/>
      <c r="H3" s="1342"/>
      <c r="I3" s="1342"/>
      <c r="J3" s="1342"/>
      <c r="K3" s="1342"/>
      <c r="L3" s="1342"/>
      <c r="M3" s="1342"/>
      <c r="N3" s="1342"/>
    </row>
    <row r="4" spans="1:14" s="53" customFormat="1" ht="59.25" customHeight="1" x14ac:dyDescent="0.35">
      <c r="A4" s="112" t="s">
        <v>151</v>
      </c>
      <c r="B4" s="112" t="s">
        <v>44</v>
      </c>
      <c r="C4" s="112" t="s">
        <v>152</v>
      </c>
      <c r="D4" s="112" t="s">
        <v>14</v>
      </c>
      <c r="E4" s="112" t="s">
        <v>153</v>
      </c>
      <c r="F4" s="112" t="s">
        <v>154</v>
      </c>
      <c r="G4" s="112" t="s">
        <v>314</v>
      </c>
      <c r="H4" s="112" t="s">
        <v>155</v>
      </c>
      <c r="I4" s="112" t="s">
        <v>156</v>
      </c>
      <c r="J4" s="112" t="s">
        <v>157</v>
      </c>
      <c r="K4" s="112" t="s">
        <v>243</v>
      </c>
      <c r="L4" s="112" t="s">
        <v>244</v>
      </c>
      <c r="M4" s="112" t="s">
        <v>245</v>
      </c>
      <c r="N4" s="112" t="s">
        <v>246</v>
      </c>
    </row>
    <row r="5" spans="1:14" s="768" customFormat="1" ht="27.75" customHeight="1" x14ac:dyDescent="0.35">
      <c r="A5" s="751">
        <v>1</v>
      </c>
      <c r="B5" s="752" t="s">
        <v>431</v>
      </c>
      <c r="C5" s="753" t="str">
        <f>VLOOKUP(B5,'Location Summary'!$C$4:$D$603,2,FALSE)</f>
        <v>DA+3</v>
      </c>
      <c r="D5" s="754" t="s">
        <v>104</v>
      </c>
      <c r="E5" s="755">
        <v>45446</v>
      </c>
      <c r="F5" s="755">
        <v>45449</v>
      </c>
      <c r="G5" s="755">
        <v>45450</v>
      </c>
      <c r="H5" s="756">
        <f>(G5-E5)</f>
        <v>4</v>
      </c>
      <c r="I5" s="787" t="s">
        <v>769</v>
      </c>
      <c r="J5" s="756" t="s">
        <v>683</v>
      </c>
      <c r="K5" s="766" t="s">
        <v>675</v>
      </c>
      <c r="L5" s="767">
        <v>9784543356</v>
      </c>
      <c r="M5" s="767" t="s">
        <v>678</v>
      </c>
      <c r="N5" s="767" t="s">
        <v>676</v>
      </c>
    </row>
    <row r="6" spans="1:14" s="768" customFormat="1" ht="27.75" customHeight="1" x14ac:dyDescent="0.35">
      <c r="A6" s="751">
        <v>2</v>
      </c>
      <c r="B6" s="752" t="s">
        <v>432</v>
      </c>
      <c r="C6" s="753" t="str">
        <f>VLOOKUP(B6,'Location Summary'!$C$4:$D$603,2,FALSE)</f>
        <v>DA+3</v>
      </c>
      <c r="D6" s="754" t="s">
        <v>104</v>
      </c>
      <c r="E6" s="755">
        <v>45446</v>
      </c>
      <c r="F6" s="755">
        <v>45449</v>
      </c>
      <c r="G6" s="755">
        <v>45450</v>
      </c>
      <c r="H6" s="756">
        <f t="shared" ref="H6:H65" si="0">(G6-E6)</f>
        <v>4</v>
      </c>
      <c r="I6" s="787" t="s">
        <v>769</v>
      </c>
      <c r="J6" s="756" t="s">
        <v>683</v>
      </c>
      <c r="K6" s="766" t="s">
        <v>677</v>
      </c>
      <c r="L6" s="767">
        <v>9950185902</v>
      </c>
      <c r="M6" s="767" t="s">
        <v>678</v>
      </c>
      <c r="N6" s="767" t="s">
        <v>676</v>
      </c>
    </row>
    <row r="7" spans="1:14" s="768" customFormat="1" ht="27.75" customHeight="1" x14ac:dyDescent="0.35">
      <c r="A7" s="751">
        <f t="shared" ref="A7:A45" si="1">A6+1</f>
        <v>3</v>
      </c>
      <c r="B7" s="752" t="s">
        <v>433</v>
      </c>
      <c r="C7" s="753" t="str">
        <f>VLOOKUP(B7,'Location Summary'!$C$4:$D$603,2,FALSE)</f>
        <v>DA+3</v>
      </c>
      <c r="D7" s="754" t="s">
        <v>104</v>
      </c>
      <c r="E7" s="755">
        <v>45457</v>
      </c>
      <c r="F7" s="755">
        <v>45460</v>
      </c>
      <c r="G7" s="755">
        <v>45460</v>
      </c>
      <c r="H7" s="756">
        <f>(G7-E7)</f>
        <v>3</v>
      </c>
      <c r="I7" s="787" t="s">
        <v>769</v>
      </c>
      <c r="J7" s="756" t="s">
        <v>683</v>
      </c>
      <c r="K7" s="769" t="s">
        <v>695</v>
      </c>
      <c r="L7" s="770">
        <v>9929783632</v>
      </c>
      <c r="M7" s="771" t="s">
        <v>696</v>
      </c>
      <c r="N7" s="767" t="s">
        <v>676</v>
      </c>
    </row>
    <row r="8" spans="1:14" s="768" customFormat="1" ht="27.75" customHeight="1" x14ac:dyDescent="0.35">
      <c r="A8" s="751">
        <f t="shared" si="1"/>
        <v>4</v>
      </c>
      <c r="B8" s="757" t="s">
        <v>437</v>
      </c>
      <c r="C8" s="753" t="str">
        <f>VLOOKUP(B8,'Location Summary'!$C$4:$D$603,2,FALSE)</f>
        <v>DA+9</v>
      </c>
      <c r="D8" s="754" t="s">
        <v>715</v>
      </c>
      <c r="E8" s="755">
        <v>45472</v>
      </c>
      <c r="F8" s="755">
        <v>45483</v>
      </c>
      <c r="G8" s="755">
        <v>45483</v>
      </c>
      <c r="H8" s="756">
        <f t="shared" si="0"/>
        <v>11</v>
      </c>
      <c r="I8" s="787" t="s">
        <v>714</v>
      </c>
      <c r="J8" s="756" t="s">
        <v>683</v>
      </c>
      <c r="K8" s="766" t="s">
        <v>716</v>
      </c>
      <c r="L8" s="767">
        <v>9950488419</v>
      </c>
      <c r="M8" s="767" t="s">
        <v>718</v>
      </c>
      <c r="N8" s="767" t="s">
        <v>676</v>
      </c>
    </row>
    <row r="9" spans="1:14" s="768" customFormat="1" ht="27.75" customHeight="1" x14ac:dyDescent="0.35">
      <c r="A9" s="758">
        <f t="shared" si="1"/>
        <v>5</v>
      </c>
      <c r="B9" s="759" t="s">
        <v>438</v>
      </c>
      <c r="C9" s="753" t="str">
        <f>VLOOKUP(B9,'Location Summary'!$C$4:$D$603,2,FALSE)</f>
        <v>DA+0</v>
      </c>
      <c r="D9" s="760" t="s">
        <v>104</v>
      </c>
      <c r="E9" s="755">
        <v>45472</v>
      </c>
      <c r="F9" s="755">
        <v>45483</v>
      </c>
      <c r="G9" s="755">
        <v>45483</v>
      </c>
      <c r="H9" s="756">
        <f t="shared" si="0"/>
        <v>11</v>
      </c>
      <c r="I9" s="787" t="s">
        <v>714</v>
      </c>
      <c r="J9" s="761" t="s">
        <v>683</v>
      </c>
      <c r="K9" s="766" t="s">
        <v>717</v>
      </c>
      <c r="L9" s="767">
        <v>8003383931</v>
      </c>
      <c r="M9" s="767" t="s">
        <v>718</v>
      </c>
      <c r="N9" s="767" t="s">
        <v>676</v>
      </c>
    </row>
    <row r="10" spans="1:14" s="768" customFormat="1" ht="27.75" customHeight="1" x14ac:dyDescent="0.35">
      <c r="A10" s="758">
        <f t="shared" si="1"/>
        <v>6</v>
      </c>
      <c r="B10" s="759" t="s">
        <v>468</v>
      </c>
      <c r="C10" s="753" t="str">
        <f>VLOOKUP(B10,'Location Summary'!$C$4:$D$603,2,FALSE)</f>
        <v>DA+0</v>
      </c>
      <c r="D10" s="760" t="s">
        <v>104</v>
      </c>
      <c r="E10" s="755">
        <v>45478</v>
      </c>
      <c r="F10" s="755">
        <v>45479</v>
      </c>
      <c r="G10" s="755">
        <v>45479</v>
      </c>
      <c r="H10" s="756">
        <f t="shared" si="0"/>
        <v>1</v>
      </c>
      <c r="I10" s="787" t="s">
        <v>1243</v>
      </c>
      <c r="J10" s="761" t="s">
        <v>683</v>
      </c>
      <c r="K10" s="766"/>
      <c r="L10" s="767"/>
      <c r="M10" s="767"/>
      <c r="N10" s="767"/>
    </row>
    <row r="11" spans="1:14" s="768" customFormat="1" ht="27.75" customHeight="1" x14ac:dyDescent="0.35">
      <c r="A11" s="758">
        <f t="shared" si="1"/>
        <v>7</v>
      </c>
      <c r="B11" s="759" t="s">
        <v>417</v>
      </c>
      <c r="C11" s="753" t="str">
        <f>VLOOKUP(B11,'Location Summary'!$C$4:$D$603,2,FALSE)</f>
        <v>DA+9</v>
      </c>
      <c r="D11" s="760" t="s">
        <v>104</v>
      </c>
      <c r="E11" s="755">
        <v>45478</v>
      </c>
      <c r="F11" s="755">
        <v>45481</v>
      </c>
      <c r="G11" s="755">
        <v>45482</v>
      </c>
      <c r="H11" s="756">
        <f t="shared" si="0"/>
        <v>4</v>
      </c>
      <c r="I11" s="787" t="s">
        <v>1243</v>
      </c>
      <c r="J11" s="761" t="s">
        <v>683</v>
      </c>
      <c r="K11" s="766"/>
      <c r="L11" s="767"/>
      <c r="M11" s="767"/>
      <c r="N11" s="767"/>
    </row>
    <row r="12" spans="1:14" s="768" customFormat="1" ht="27.75" customHeight="1" x14ac:dyDescent="0.35">
      <c r="A12" s="758">
        <f t="shared" si="1"/>
        <v>8</v>
      </c>
      <c r="B12" s="759" t="s">
        <v>442</v>
      </c>
      <c r="C12" s="753" t="str">
        <f>VLOOKUP(B12,'Location Summary'!$C$4:$D$603,2,FALSE)</f>
        <v>DA+0</v>
      </c>
      <c r="D12" s="760" t="s">
        <v>104</v>
      </c>
      <c r="E12" s="755">
        <v>45481</v>
      </c>
      <c r="F12" s="755">
        <v>45483</v>
      </c>
      <c r="G12" s="755">
        <v>45483</v>
      </c>
      <c r="H12" s="756">
        <f t="shared" si="0"/>
        <v>2</v>
      </c>
      <c r="I12" s="787" t="s">
        <v>1243</v>
      </c>
      <c r="J12" s="761" t="s">
        <v>683</v>
      </c>
      <c r="K12" s="772" t="s">
        <v>793</v>
      </c>
      <c r="L12" s="761" t="s">
        <v>794</v>
      </c>
      <c r="M12" s="767" t="s">
        <v>718</v>
      </c>
      <c r="N12" s="767" t="s">
        <v>676</v>
      </c>
    </row>
    <row r="13" spans="1:14" s="768" customFormat="1" ht="27.75" customHeight="1" x14ac:dyDescent="0.35">
      <c r="A13" s="758">
        <f t="shared" si="1"/>
        <v>9</v>
      </c>
      <c r="B13" s="759" t="s">
        <v>470</v>
      </c>
      <c r="C13" s="753" t="str">
        <f>VLOOKUP(B13,'Location Summary'!$C$4:$D$603,2,FALSE)</f>
        <v>DA+4.5</v>
      </c>
      <c r="D13" s="760" t="s">
        <v>104</v>
      </c>
      <c r="E13" s="755">
        <v>45478</v>
      </c>
      <c r="F13" s="755">
        <v>45496</v>
      </c>
      <c r="G13" s="755">
        <v>45496</v>
      </c>
      <c r="H13" s="756">
        <f t="shared" si="0"/>
        <v>18</v>
      </c>
      <c r="I13" s="787" t="s">
        <v>1243</v>
      </c>
      <c r="J13" s="761" t="s">
        <v>683</v>
      </c>
      <c r="K13" s="766" t="s">
        <v>774</v>
      </c>
      <c r="L13" s="767">
        <v>9443165335</v>
      </c>
      <c r="M13" s="767"/>
      <c r="N13" s="767"/>
    </row>
    <row r="14" spans="1:14" s="768" customFormat="1" ht="27.75" customHeight="1" x14ac:dyDescent="0.35">
      <c r="A14" s="758">
        <f t="shared" si="1"/>
        <v>10</v>
      </c>
      <c r="B14" s="759" t="s">
        <v>160</v>
      </c>
      <c r="C14" s="753" t="str">
        <f>VLOOKUP(B14,'Location Summary'!$C$4:$D$603,2,FALSE)</f>
        <v>DA+1.5</v>
      </c>
      <c r="D14" s="760" t="s">
        <v>104</v>
      </c>
      <c r="E14" s="755">
        <v>45492</v>
      </c>
      <c r="F14" s="755">
        <v>45510</v>
      </c>
      <c r="G14" s="755">
        <v>45510</v>
      </c>
      <c r="H14" s="756">
        <f t="shared" si="0"/>
        <v>18</v>
      </c>
      <c r="I14" s="787" t="s">
        <v>1243</v>
      </c>
      <c r="J14" s="761" t="s">
        <v>683</v>
      </c>
      <c r="K14" s="766"/>
      <c r="L14" s="767"/>
      <c r="M14" s="767"/>
      <c r="N14" s="767"/>
    </row>
    <row r="15" spans="1:14" s="768" customFormat="1" ht="27.75" customHeight="1" x14ac:dyDescent="0.35">
      <c r="A15" s="761">
        <f t="shared" si="1"/>
        <v>11</v>
      </c>
      <c r="B15" s="762" t="s">
        <v>182</v>
      </c>
      <c r="C15" s="753" t="str">
        <f>VLOOKUP(B15,'Location Summary'!$C$4:$D$603,2,FALSE)</f>
        <v>DA-3</v>
      </c>
      <c r="D15" s="760" t="s">
        <v>104</v>
      </c>
      <c r="E15" s="755">
        <v>45463</v>
      </c>
      <c r="F15" s="755">
        <v>45692</v>
      </c>
      <c r="G15" s="755">
        <v>45692</v>
      </c>
      <c r="H15" s="756">
        <f t="shared" si="0"/>
        <v>229</v>
      </c>
      <c r="I15" s="787" t="s">
        <v>1243</v>
      </c>
      <c r="J15" s="761" t="s">
        <v>683</v>
      </c>
      <c r="K15" s="1343" t="s">
        <v>892</v>
      </c>
      <c r="L15" s="1346">
        <v>6350519091</v>
      </c>
      <c r="M15" s="1346" t="s">
        <v>893</v>
      </c>
      <c r="N15" s="1346" t="s">
        <v>676</v>
      </c>
    </row>
    <row r="16" spans="1:14" s="768" customFormat="1" ht="27.75" customHeight="1" x14ac:dyDescent="0.35">
      <c r="A16" s="761">
        <f t="shared" si="1"/>
        <v>12</v>
      </c>
      <c r="B16" s="763" t="s">
        <v>183</v>
      </c>
      <c r="C16" s="753" t="str">
        <f>VLOOKUP(B16,'Location Summary'!$C$4:$D$603,2,FALSE)</f>
        <v>DA-3</v>
      </c>
      <c r="D16" s="760" t="s">
        <v>104</v>
      </c>
      <c r="E16" s="755">
        <v>45463</v>
      </c>
      <c r="F16" s="755">
        <v>45692</v>
      </c>
      <c r="G16" s="755">
        <v>45692</v>
      </c>
      <c r="H16" s="756">
        <f t="shared" si="0"/>
        <v>229</v>
      </c>
      <c r="I16" s="787" t="s">
        <v>1243</v>
      </c>
      <c r="J16" s="761" t="s">
        <v>683</v>
      </c>
      <c r="K16" s="1344"/>
      <c r="L16" s="1347"/>
      <c r="M16" s="1347"/>
      <c r="N16" s="1347"/>
    </row>
    <row r="17" spans="1:14" s="768" customFormat="1" ht="27.75" customHeight="1" x14ac:dyDescent="0.35">
      <c r="A17" s="761">
        <f t="shared" si="1"/>
        <v>13</v>
      </c>
      <c r="B17" s="762" t="s">
        <v>184</v>
      </c>
      <c r="C17" s="753" t="str">
        <f>VLOOKUP(B17,'Location Summary'!$C$4:$D$603,2,FALSE)</f>
        <v>DA+1.5</v>
      </c>
      <c r="D17" s="760" t="s">
        <v>104</v>
      </c>
      <c r="E17" s="755">
        <v>45463</v>
      </c>
      <c r="F17" s="755">
        <v>45791</v>
      </c>
      <c r="G17" s="755">
        <v>45791</v>
      </c>
      <c r="H17" s="756">
        <f t="shared" si="0"/>
        <v>328</v>
      </c>
      <c r="I17" s="787" t="s">
        <v>1243</v>
      </c>
      <c r="J17" s="761" t="s">
        <v>683</v>
      </c>
      <c r="K17" s="1344"/>
      <c r="L17" s="1347"/>
      <c r="M17" s="1347"/>
      <c r="N17" s="1347"/>
    </row>
    <row r="18" spans="1:14" s="768" customFormat="1" ht="27.75" customHeight="1" x14ac:dyDescent="0.35">
      <c r="A18" s="761">
        <f t="shared" si="1"/>
        <v>14</v>
      </c>
      <c r="B18" s="762" t="s">
        <v>185</v>
      </c>
      <c r="C18" s="753" t="str">
        <f>VLOOKUP(B18,'Location Summary'!$C$4:$D$603,2,FALSE)</f>
        <v>DA+3</v>
      </c>
      <c r="D18" s="760" t="s">
        <v>104</v>
      </c>
      <c r="E18" s="755">
        <v>45463</v>
      </c>
      <c r="F18" s="755">
        <v>45787</v>
      </c>
      <c r="G18" s="755">
        <v>45787</v>
      </c>
      <c r="H18" s="756">
        <f t="shared" ref="H18" si="2">(G18-E18)</f>
        <v>324</v>
      </c>
      <c r="I18" s="787" t="s">
        <v>1243</v>
      </c>
      <c r="J18" s="761" t="s">
        <v>683</v>
      </c>
      <c r="K18" s="1345"/>
      <c r="L18" s="1348"/>
      <c r="M18" s="1348"/>
      <c r="N18" s="1348"/>
    </row>
    <row r="19" spans="1:14" s="768" customFormat="1" ht="27.75" customHeight="1" x14ac:dyDescent="0.35">
      <c r="A19" s="751">
        <f t="shared" si="1"/>
        <v>15</v>
      </c>
      <c r="B19" s="757" t="s">
        <v>445</v>
      </c>
      <c r="C19" s="753" t="str">
        <f>VLOOKUP(B19,'Location Summary'!$C$4:$D$603,2,FALSE)</f>
        <v>DA+0</v>
      </c>
      <c r="D19" s="760" t="s">
        <v>104</v>
      </c>
      <c r="E19" s="755">
        <v>45463</v>
      </c>
      <c r="F19" s="755">
        <v>45782</v>
      </c>
      <c r="G19" s="755">
        <v>45782</v>
      </c>
      <c r="H19" s="756">
        <f t="shared" si="0"/>
        <v>319</v>
      </c>
      <c r="I19" s="787" t="s">
        <v>1243</v>
      </c>
      <c r="J19" s="756" t="s">
        <v>683</v>
      </c>
      <c r="K19" s="766" t="s">
        <v>704</v>
      </c>
      <c r="L19" s="767">
        <v>9509364739</v>
      </c>
      <c r="M19" s="767" t="s">
        <v>705</v>
      </c>
      <c r="N19" s="767" t="s">
        <v>676</v>
      </c>
    </row>
    <row r="20" spans="1:14" s="768" customFormat="1" ht="27.75" customHeight="1" x14ac:dyDescent="0.35">
      <c r="A20" s="751">
        <f t="shared" si="1"/>
        <v>16</v>
      </c>
      <c r="B20" s="757" t="s">
        <v>446</v>
      </c>
      <c r="C20" s="753" t="str">
        <f>VLOOKUP(B20,'Location Summary'!$C$4:$D$603,2,FALSE)</f>
        <v>DA-3</v>
      </c>
      <c r="D20" s="760" t="s">
        <v>104</v>
      </c>
      <c r="E20" s="755">
        <v>45463</v>
      </c>
      <c r="F20" s="755">
        <v>45767</v>
      </c>
      <c r="G20" s="755">
        <v>45767</v>
      </c>
      <c r="H20" s="756">
        <f t="shared" si="0"/>
        <v>304</v>
      </c>
      <c r="I20" s="787" t="s">
        <v>1243</v>
      </c>
      <c r="J20" s="756" t="s">
        <v>683</v>
      </c>
      <c r="K20" s="766"/>
      <c r="L20" s="767"/>
      <c r="M20" s="767"/>
      <c r="N20" s="767"/>
    </row>
    <row r="21" spans="1:14" s="768" customFormat="1" ht="27.75" customHeight="1" x14ac:dyDescent="0.35">
      <c r="A21" s="751">
        <f t="shared" si="1"/>
        <v>17</v>
      </c>
      <c r="B21" s="757" t="s">
        <v>55</v>
      </c>
      <c r="C21" s="753" t="str">
        <f>VLOOKUP(B21,'Location Summary'!$C$4:$D$603,2,FALSE)</f>
        <v>DB1+0</v>
      </c>
      <c r="D21" s="760" t="s">
        <v>104</v>
      </c>
      <c r="E21" s="755">
        <v>45513</v>
      </c>
      <c r="F21" s="755">
        <v>45775</v>
      </c>
      <c r="G21" s="755">
        <v>45775</v>
      </c>
      <c r="H21" s="756">
        <f t="shared" si="0"/>
        <v>262</v>
      </c>
      <c r="I21" s="787" t="s">
        <v>1243</v>
      </c>
      <c r="J21" s="756" t="s">
        <v>683</v>
      </c>
      <c r="K21" s="766"/>
      <c r="L21" s="767"/>
      <c r="M21" s="767"/>
      <c r="N21" s="767"/>
    </row>
    <row r="22" spans="1:14" s="768" customFormat="1" ht="27.75" customHeight="1" x14ac:dyDescent="0.35">
      <c r="A22" s="751">
        <f t="shared" si="1"/>
        <v>18</v>
      </c>
      <c r="B22" s="757" t="s">
        <v>187</v>
      </c>
      <c r="C22" s="753" t="str">
        <f>VLOOKUP(B22,'Location Summary'!$C$4:$D$603,2,FALSE)</f>
        <v>DA+0</v>
      </c>
      <c r="D22" s="760" t="s">
        <v>104</v>
      </c>
      <c r="E22" s="755">
        <v>45513</v>
      </c>
      <c r="F22" s="755">
        <v>45770</v>
      </c>
      <c r="G22" s="755">
        <v>45770</v>
      </c>
      <c r="H22" s="756">
        <f t="shared" si="0"/>
        <v>257</v>
      </c>
      <c r="I22" s="787" t="s">
        <v>1243</v>
      </c>
      <c r="J22" s="756" t="s">
        <v>683</v>
      </c>
      <c r="K22" s="766"/>
      <c r="L22" s="767"/>
      <c r="M22" s="767"/>
      <c r="N22" s="767"/>
    </row>
    <row r="23" spans="1:14" s="768" customFormat="1" ht="27.75" customHeight="1" x14ac:dyDescent="0.35">
      <c r="A23" s="751">
        <f t="shared" si="1"/>
        <v>19</v>
      </c>
      <c r="B23" s="757" t="s">
        <v>188</v>
      </c>
      <c r="C23" s="753" t="str">
        <f>VLOOKUP(B23,'Location Summary'!$C$4:$D$603,2,FALSE)</f>
        <v>DA+6</v>
      </c>
      <c r="D23" s="760" t="s">
        <v>104</v>
      </c>
      <c r="E23" s="755">
        <v>45513</v>
      </c>
      <c r="F23" s="755">
        <v>45736</v>
      </c>
      <c r="G23" s="755">
        <v>45736</v>
      </c>
      <c r="H23" s="756">
        <f t="shared" si="0"/>
        <v>223</v>
      </c>
      <c r="I23" s="787" t="s">
        <v>1243</v>
      </c>
      <c r="J23" s="756" t="s">
        <v>683</v>
      </c>
      <c r="K23" s="766"/>
      <c r="L23" s="767"/>
      <c r="M23" s="767"/>
      <c r="N23" s="767"/>
    </row>
    <row r="24" spans="1:14" s="768" customFormat="1" ht="27.75" customHeight="1" x14ac:dyDescent="0.35">
      <c r="A24" s="751">
        <f t="shared" si="1"/>
        <v>20</v>
      </c>
      <c r="B24" s="757" t="s">
        <v>189</v>
      </c>
      <c r="C24" s="753" t="str">
        <f>VLOOKUP(B24,'Location Summary'!$C$4:$D$603,2,FALSE)</f>
        <v>DA+6</v>
      </c>
      <c r="D24" s="760" t="s">
        <v>104</v>
      </c>
      <c r="E24" s="755">
        <v>45513</v>
      </c>
      <c r="F24" s="755">
        <v>45707</v>
      </c>
      <c r="G24" s="755">
        <v>45707</v>
      </c>
      <c r="H24" s="756">
        <f t="shared" si="0"/>
        <v>194</v>
      </c>
      <c r="I24" s="787" t="s">
        <v>1243</v>
      </c>
      <c r="J24" s="756" t="s">
        <v>683</v>
      </c>
      <c r="K24" s="766"/>
      <c r="L24" s="767"/>
      <c r="M24" s="767"/>
      <c r="N24" s="767"/>
    </row>
    <row r="25" spans="1:14" s="768" customFormat="1" ht="27.75" customHeight="1" x14ac:dyDescent="0.35">
      <c r="A25" s="751">
        <f t="shared" si="1"/>
        <v>21</v>
      </c>
      <c r="B25" s="757" t="s">
        <v>190</v>
      </c>
      <c r="C25" s="753" t="str">
        <f>VLOOKUP(B25,'Location Summary'!$C$4:$D$603,2,FALSE)</f>
        <v>DA+0</v>
      </c>
      <c r="D25" s="760" t="s">
        <v>104</v>
      </c>
      <c r="E25" s="755">
        <v>45513</v>
      </c>
      <c r="F25" s="755">
        <v>45694</v>
      </c>
      <c r="G25" s="755">
        <v>45694</v>
      </c>
      <c r="H25" s="756">
        <f t="shared" si="0"/>
        <v>181</v>
      </c>
      <c r="I25" s="787" t="s">
        <v>1243</v>
      </c>
      <c r="J25" s="756" t="s">
        <v>683</v>
      </c>
      <c r="K25" s="766"/>
      <c r="L25" s="767"/>
      <c r="M25" s="767"/>
      <c r="N25" s="767"/>
    </row>
    <row r="26" spans="1:14" s="768" customFormat="1" ht="27.75" customHeight="1" x14ac:dyDescent="0.35">
      <c r="A26" s="751">
        <f t="shared" si="1"/>
        <v>22</v>
      </c>
      <c r="B26" s="757" t="s">
        <v>447</v>
      </c>
      <c r="C26" s="753" t="str">
        <f>VLOOKUP(B26,'Location Summary'!$C$4:$D$603,2,FALSE)</f>
        <v>DA+0</v>
      </c>
      <c r="D26" s="760" t="s">
        <v>104</v>
      </c>
      <c r="E26" s="755">
        <v>45513</v>
      </c>
      <c r="F26" s="755">
        <v>45694</v>
      </c>
      <c r="G26" s="755">
        <v>45694</v>
      </c>
      <c r="H26" s="756">
        <f t="shared" si="0"/>
        <v>181</v>
      </c>
      <c r="I26" s="787" t="s">
        <v>1243</v>
      </c>
      <c r="J26" s="756" t="s">
        <v>683</v>
      </c>
      <c r="K26" s="766"/>
      <c r="L26" s="767"/>
      <c r="M26" s="767"/>
      <c r="N26" s="767"/>
    </row>
    <row r="27" spans="1:14" s="768" customFormat="1" ht="27.75" customHeight="1" x14ac:dyDescent="0.35">
      <c r="A27" s="751">
        <f t="shared" si="1"/>
        <v>23</v>
      </c>
      <c r="B27" s="757" t="s">
        <v>56</v>
      </c>
      <c r="C27" s="753" t="str">
        <f>VLOOKUP(B27,'Location Summary'!$C$4:$D$603,2,FALSE)</f>
        <v>DC2+15</v>
      </c>
      <c r="D27" s="760" t="s">
        <v>104</v>
      </c>
      <c r="E27" s="755">
        <v>45513</v>
      </c>
      <c r="F27" s="755">
        <v>45655</v>
      </c>
      <c r="G27" s="755">
        <v>45655</v>
      </c>
      <c r="H27" s="756">
        <f t="shared" si="0"/>
        <v>142</v>
      </c>
      <c r="I27" s="787" t="s">
        <v>1243</v>
      </c>
      <c r="J27" s="756" t="s">
        <v>683</v>
      </c>
      <c r="K27" s="766"/>
      <c r="L27" s="767"/>
      <c r="M27" s="767"/>
      <c r="N27" s="767"/>
    </row>
    <row r="28" spans="1:14" s="768" customFormat="1" ht="27.75" customHeight="1" x14ac:dyDescent="0.35">
      <c r="A28" s="751">
        <f t="shared" si="1"/>
        <v>24</v>
      </c>
      <c r="B28" s="757" t="s">
        <v>390</v>
      </c>
      <c r="C28" s="753" t="str">
        <f>VLOOKUP(B28,'Location Summary'!$C$4:$D$603,2,FALSE)</f>
        <v>DA+3</v>
      </c>
      <c r="D28" s="760" t="s">
        <v>104</v>
      </c>
      <c r="E28" s="755">
        <v>45480</v>
      </c>
      <c r="F28" s="755">
        <v>45699</v>
      </c>
      <c r="G28" s="755">
        <v>45699</v>
      </c>
      <c r="H28" s="756">
        <f t="shared" si="0"/>
        <v>219</v>
      </c>
      <c r="I28" s="787" t="s">
        <v>1243</v>
      </c>
      <c r="J28" s="756" t="s">
        <v>683</v>
      </c>
      <c r="K28" s="766" t="s">
        <v>894</v>
      </c>
      <c r="L28" s="767">
        <v>9413384744</v>
      </c>
      <c r="M28" s="767" t="s">
        <v>895</v>
      </c>
      <c r="N28" s="767" t="s">
        <v>676</v>
      </c>
    </row>
    <row r="29" spans="1:14" s="768" customFormat="1" ht="27.75" customHeight="1" x14ac:dyDescent="0.35">
      <c r="A29" s="751">
        <f t="shared" si="1"/>
        <v>25</v>
      </c>
      <c r="B29" s="757" t="s">
        <v>426</v>
      </c>
      <c r="C29" s="753" t="str">
        <f>VLOOKUP(B29,'Location Summary'!$C$4:$D$603,2,FALSE)</f>
        <v>DA+9</v>
      </c>
      <c r="D29" s="754" t="s">
        <v>104</v>
      </c>
      <c r="E29" s="755">
        <v>45480</v>
      </c>
      <c r="F29" s="755">
        <v>45699</v>
      </c>
      <c r="G29" s="755">
        <v>45699</v>
      </c>
      <c r="H29" s="756">
        <f t="shared" si="0"/>
        <v>219</v>
      </c>
      <c r="I29" s="787" t="s">
        <v>1243</v>
      </c>
      <c r="J29" s="756" t="s">
        <v>683</v>
      </c>
      <c r="K29" s="766"/>
      <c r="L29" s="767"/>
      <c r="M29" s="767"/>
      <c r="N29" s="767"/>
    </row>
    <row r="30" spans="1:14" s="768" customFormat="1" ht="27.75" customHeight="1" x14ac:dyDescent="0.35">
      <c r="A30" s="751">
        <f t="shared" si="1"/>
        <v>26</v>
      </c>
      <c r="B30" s="757" t="s">
        <v>427</v>
      </c>
      <c r="C30" s="753" t="str">
        <f>VLOOKUP(B30,'Location Summary'!$C$4:$D$603,2,FALSE)</f>
        <v>DA+0</v>
      </c>
      <c r="D30" s="754" t="s">
        <v>104</v>
      </c>
      <c r="E30" s="755">
        <v>45480</v>
      </c>
      <c r="F30" s="755">
        <v>45710</v>
      </c>
      <c r="G30" s="755">
        <v>45710</v>
      </c>
      <c r="H30" s="756">
        <f t="shared" si="0"/>
        <v>230</v>
      </c>
      <c r="I30" s="787" t="s">
        <v>1243</v>
      </c>
      <c r="J30" s="756" t="s">
        <v>683</v>
      </c>
      <c r="K30" s="766"/>
      <c r="L30" s="767"/>
      <c r="M30" s="767"/>
      <c r="N30" s="767"/>
    </row>
    <row r="31" spans="1:14" s="768" customFormat="1" ht="27.75" customHeight="1" x14ac:dyDescent="0.35">
      <c r="A31" s="751">
        <f t="shared" si="1"/>
        <v>27</v>
      </c>
      <c r="B31" s="757" t="s">
        <v>428</v>
      </c>
      <c r="C31" s="753" t="str">
        <f>VLOOKUP(B31,'Location Summary'!$C$4:$D$603,2,FALSE)</f>
        <v>DA+0</v>
      </c>
      <c r="D31" s="754" t="s">
        <v>104</v>
      </c>
      <c r="E31" s="755">
        <v>45480</v>
      </c>
      <c r="F31" s="755">
        <v>45699</v>
      </c>
      <c r="G31" s="755">
        <v>45699</v>
      </c>
      <c r="H31" s="756">
        <f t="shared" si="0"/>
        <v>219</v>
      </c>
      <c r="I31" s="787" t="s">
        <v>1243</v>
      </c>
      <c r="J31" s="756" t="s">
        <v>683</v>
      </c>
      <c r="K31" s="766"/>
      <c r="L31" s="767"/>
      <c r="M31" s="767"/>
      <c r="N31" s="767"/>
    </row>
    <row r="32" spans="1:14" s="768" customFormat="1" ht="27.75" customHeight="1" x14ac:dyDescent="0.35">
      <c r="A32" s="751">
        <f t="shared" si="1"/>
        <v>28</v>
      </c>
      <c r="B32" s="757" t="s">
        <v>63</v>
      </c>
      <c r="C32" s="753" t="str">
        <f>VLOOKUP(B32,'Location Summary'!$C$4:$D$603,2,FALSE)</f>
        <v>DA-1.5</v>
      </c>
      <c r="D32" s="754" t="s">
        <v>104</v>
      </c>
      <c r="E32" s="755">
        <v>45492</v>
      </c>
      <c r="F32" s="755">
        <v>45549</v>
      </c>
      <c r="G32" s="755">
        <v>45549</v>
      </c>
      <c r="H32" s="756">
        <f t="shared" si="0"/>
        <v>57</v>
      </c>
      <c r="I32" s="787" t="s">
        <v>1243</v>
      </c>
      <c r="J32" s="756" t="s">
        <v>683</v>
      </c>
      <c r="K32" s="766" t="s">
        <v>891</v>
      </c>
      <c r="L32" s="767">
        <v>9461942441</v>
      </c>
      <c r="M32" s="767" t="s">
        <v>887</v>
      </c>
      <c r="N32" s="767" t="s">
        <v>676</v>
      </c>
    </row>
    <row r="33" spans="1:15" s="768" customFormat="1" ht="27.75" customHeight="1" x14ac:dyDescent="0.35">
      <c r="A33" s="751">
        <f t="shared" si="1"/>
        <v>29</v>
      </c>
      <c r="B33" s="757" t="s">
        <v>158</v>
      </c>
      <c r="C33" s="753" t="str">
        <f>VLOOKUP(B33,'Location Summary'!$C$4:$D$603,2,FALSE)</f>
        <v>DA+1.5</v>
      </c>
      <c r="D33" s="754" t="s">
        <v>104</v>
      </c>
      <c r="E33" s="755">
        <v>45492</v>
      </c>
      <c r="F33" s="755">
        <v>45564</v>
      </c>
      <c r="G33" s="755">
        <v>45564</v>
      </c>
      <c r="H33" s="756">
        <f t="shared" si="0"/>
        <v>72</v>
      </c>
      <c r="I33" s="787" t="s">
        <v>1243</v>
      </c>
      <c r="J33" s="756" t="s">
        <v>683</v>
      </c>
      <c r="K33" s="766" t="s">
        <v>890</v>
      </c>
      <c r="L33" s="767">
        <v>9876037318</v>
      </c>
      <c r="M33" s="767" t="s">
        <v>887</v>
      </c>
      <c r="N33" s="767" t="s">
        <v>676</v>
      </c>
    </row>
    <row r="34" spans="1:15" s="768" customFormat="1" ht="27.75" customHeight="1" x14ac:dyDescent="0.35">
      <c r="A34" s="751">
        <f t="shared" si="1"/>
        <v>30</v>
      </c>
      <c r="B34" s="757" t="s">
        <v>161</v>
      </c>
      <c r="C34" s="753" t="str">
        <f>VLOOKUP(B34,'Location Summary'!$C$4:$D$603,2,FALSE)</f>
        <v>DA-1.5</v>
      </c>
      <c r="D34" s="754" t="s">
        <v>104</v>
      </c>
      <c r="E34" s="755">
        <v>45492</v>
      </c>
      <c r="F34" s="755">
        <v>45521</v>
      </c>
      <c r="G34" s="755">
        <v>45521</v>
      </c>
      <c r="H34" s="756">
        <f t="shared" si="0"/>
        <v>29</v>
      </c>
      <c r="I34" s="787" t="s">
        <v>1243</v>
      </c>
      <c r="J34" s="761" t="s">
        <v>683</v>
      </c>
      <c r="K34" s="766" t="s">
        <v>889</v>
      </c>
      <c r="L34" s="767">
        <v>9928935365</v>
      </c>
      <c r="M34" s="767" t="s">
        <v>887</v>
      </c>
      <c r="N34" s="767" t="s">
        <v>676</v>
      </c>
    </row>
    <row r="35" spans="1:15" s="768" customFormat="1" ht="27.75" customHeight="1" x14ac:dyDescent="0.35">
      <c r="A35" s="751">
        <f t="shared" si="1"/>
        <v>31</v>
      </c>
      <c r="B35" s="757" t="s">
        <v>169</v>
      </c>
      <c r="C35" s="753" t="str">
        <f>VLOOKUP(B35,'Location Summary'!$C$4:$D$603,2,FALSE)</f>
        <v>DA-3</v>
      </c>
      <c r="D35" s="754" t="s">
        <v>104</v>
      </c>
      <c r="E35" s="755">
        <v>45492</v>
      </c>
      <c r="F35" s="755">
        <v>45571</v>
      </c>
      <c r="G35" s="755">
        <v>45571</v>
      </c>
      <c r="H35" s="756">
        <f t="shared" si="0"/>
        <v>79</v>
      </c>
      <c r="I35" s="787" t="s">
        <v>1243</v>
      </c>
      <c r="J35" s="761" t="s">
        <v>683</v>
      </c>
      <c r="K35" s="766" t="s">
        <v>888</v>
      </c>
      <c r="L35" s="767">
        <v>7297945033</v>
      </c>
      <c r="M35" s="767" t="s">
        <v>887</v>
      </c>
      <c r="N35" s="767" t="s">
        <v>676</v>
      </c>
    </row>
    <row r="36" spans="1:15" s="768" customFormat="1" ht="27.75" customHeight="1" x14ac:dyDescent="0.35">
      <c r="A36" s="751">
        <f t="shared" si="1"/>
        <v>32</v>
      </c>
      <c r="B36" s="757" t="s">
        <v>412</v>
      </c>
      <c r="C36" s="753" t="str">
        <f>VLOOKUP(B36,'Location Summary'!$C$4:$D$603,2,FALSE)</f>
        <v>DA+9</v>
      </c>
      <c r="D36" s="754" t="s">
        <v>104</v>
      </c>
      <c r="E36" s="755">
        <v>45497</v>
      </c>
      <c r="F36" s="755">
        <v>45633</v>
      </c>
      <c r="G36" s="755">
        <v>45633</v>
      </c>
      <c r="H36" s="756">
        <f t="shared" si="0"/>
        <v>136</v>
      </c>
      <c r="I36" s="787" t="s">
        <v>1243</v>
      </c>
      <c r="J36" s="761" t="s">
        <v>683</v>
      </c>
      <c r="K36" s="766" t="s">
        <v>867</v>
      </c>
      <c r="L36" s="767">
        <v>9983260872</v>
      </c>
      <c r="M36" s="767" t="s">
        <v>885</v>
      </c>
      <c r="N36" s="767" t="s">
        <v>676</v>
      </c>
    </row>
    <row r="37" spans="1:15" s="768" customFormat="1" ht="27.75" customHeight="1" x14ac:dyDescent="0.35">
      <c r="A37" s="751">
        <f t="shared" si="1"/>
        <v>33</v>
      </c>
      <c r="B37" s="757" t="s">
        <v>413</v>
      </c>
      <c r="C37" s="753" t="str">
        <f>VLOOKUP(B37,'Location Summary'!$C$4:$D$603,2,FALSE)</f>
        <v>DA+6</v>
      </c>
      <c r="D37" s="754" t="s">
        <v>104</v>
      </c>
      <c r="E37" s="755">
        <v>45497</v>
      </c>
      <c r="F37" s="755">
        <v>45636</v>
      </c>
      <c r="G37" s="755">
        <v>45636</v>
      </c>
      <c r="H37" s="756">
        <f t="shared" si="0"/>
        <v>139</v>
      </c>
      <c r="I37" s="787" t="s">
        <v>1243</v>
      </c>
      <c r="J37" s="761" t="s">
        <v>683</v>
      </c>
      <c r="K37" s="766" t="s">
        <v>868</v>
      </c>
      <c r="L37" s="767">
        <v>9799581738</v>
      </c>
      <c r="M37" s="767" t="s">
        <v>886</v>
      </c>
      <c r="N37" s="767" t="s">
        <v>676</v>
      </c>
    </row>
    <row r="38" spans="1:15" s="768" customFormat="1" ht="27.75" customHeight="1" x14ac:dyDescent="0.35">
      <c r="A38" s="751">
        <f t="shared" si="1"/>
        <v>34</v>
      </c>
      <c r="B38" s="757" t="s">
        <v>516</v>
      </c>
      <c r="C38" s="753" t="str">
        <f>VLOOKUP(B38,'Location Summary'!$C$4:$D$603,2,FALSE)</f>
        <v>DA+3</v>
      </c>
      <c r="D38" s="754" t="s">
        <v>104</v>
      </c>
      <c r="E38" s="755">
        <v>45498</v>
      </c>
      <c r="F38" s="755">
        <v>45514</v>
      </c>
      <c r="G38" s="755">
        <v>45514</v>
      </c>
      <c r="H38" s="756">
        <f t="shared" si="0"/>
        <v>16</v>
      </c>
      <c r="I38" s="787" t="s">
        <v>1243</v>
      </c>
      <c r="J38" s="756" t="s">
        <v>683</v>
      </c>
      <c r="K38" s="766" t="s">
        <v>883</v>
      </c>
      <c r="L38" s="767">
        <v>9351238162</v>
      </c>
      <c r="M38" s="767" t="s">
        <v>884</v>
      </c>
      <c r="N38" s="767" t="s">
        <v>676</v>
      </c>
    </row>
    <row r="39" spans="1:15" s="768" customFormat="1" ht="27.75" customHeight="1" x14ac:dyDescent="0.35">
      <c r="A39" s="751">
        <f t="shared" si="1"/>
        <v>35</v>
      </c>
      <c r="B39" s="757" t="s">
        <v>451</v>
      </c>
      <c r="C39" s="753" t="str">
        <f>VLOOKUP(B39,'Location Summary'!$C$4:$D$603,2,FALSE)</f>
        <v>DA+0</v>
      </c>
      <c r="D39" s="754" t="s">
        <v>104</v>
      </c>
      <c r="E39" s="755">
        <v>45499</v>
      </c>
      <c r="F39" s="755">
        <v>45581</v>
      </c>
      <c r="G39" s="755">
        <v>45581</v>
      </c>
      <c r="H39" s="756">
        <f t="shared" si="0"/>
        <v>82</v>
      </c>
      <c r="I39" s="787" t="s">
        <v>1243</v>
      </c>
      <c r="J39" s="756" t="s">
        <v>683</v>
      </c>
      <c r="K39" s="772" t="s">
        <v>1000</v>
      </c>
      <c r="L39" s="767">
        <v>9414141385</v>
      </c>
      <c r="M39" s="767" t="s">
        <v>887</v>
      </c>
      <c r="N39" s="767" t="s">
        <v>676</v>
      </c>
    </row>
    <row r="40" spans="1:15" s="768" customFormat="1" ht="27.75" customHeight="1" x14ac:dyDescent="0.35">
      <c r="A40" s="751">
        <f t="shared" si="1"/>
        <v>36</v>
      </c>
      <c r="B40" s="757" t="s">
        <v>454</v>
      </c>
      <c r="C40" s="753" t="str">
        <f>VLOOKUP(B40,'Location Summary'!$C$4:$D$603,2,FALSE)</f>
        <v>DA+0</v>
      </c>
      <c r="D40" s="754" t="s">
        <v>104</v>
      </c>
      <c r="E40" s="755">
        <v>45500</v>
      </c>
      <c r="F40" s="755">
        <v>45502</v>
      </c>
      <c r="G40" s="755">
        <v>45502</v>
      </c>
      <c r="H40" s="756">
        <f t="shared" si="0"/>
        <v>2</v>
      </c>
      <c r="I40" s="787" t="s">
        <v>1243</v>
      </c>
      <c r="J40" s="756" t="s">
        <v>683</v>
      </c>
      <c r="K40" s="766" t="s">
        <v>876</v>
      </c>
      <c r="L40" s="767">
        <v>9828203300</v>
      </c>
      <c r="M40" s="767"/>
      <c r="N40" s="767"/>
    </row>
    <row r="41" spans="1:15" s="773" customFormat="1" ht="27.75" customHeight="1" x14ac:dyDescent="0.35">
      <c r="A41" s="751">
        <f t="shared" si="1"/>
        <v>37</v>
      </c>
      <c r="B41" s="757" t="s">
        <v>420</v>
      </c>
      <c r="C41" s="753" t="str">
        <f>VLOOKUP(B41,'Location Summary'!$C$4:$D$603,2,FALSE)</f>
        <v>DA+9</v>
      </c>
      <c r="D41" s="754" t="s">
        <v>104</v>
      </c>
      <c r="E41" s="755">
        <v>45501</v>
      </c>
      <c r="F41" s="755">
        <v>45683</v>
      </c>
      <c r="G41" s="755">
        <v>45683</v>
      </c>
      <c r="H41" s="756">
        <f t="shared" si="0"/>
        <v>182</v>
      </c>
      <c r="I41" s="787" t="s">
        <v>1200</v>
      </c>
      <c r="J41" s="756" t="s">
        <v>683</v>
      </c>
      <c r="K41" s="766" t="s">
        <v>881</v>
      </c>
      <c r="L41" s="767">
        <v>9680661751</v>
      </c>
      <c r="M41" s="767" t="s">
        <v>882</v>
      </c>
      <c r="N41" s="767" t="s">
        <v>676</v>
      </c>
    </row>
    <row r="42" spans="1:15" s="773" customFormat="1" ht="27.75" customHeight="1" x14ac:dyDescent="0.35">
      <c r="A42" s="751">
        <f t="shared" si="1"/>
        <v>38</v>
      </c>
      <c r="B42" s="757" t="s">
        <v>435</v>
      </c>
      <c r="C42" s="753" t="str">
        <f>VLOOKUP(B42,'Location Summary'!$C$4:$D$603,2,FALSE)</f>
        <v>DA+6</v>
      </c>
      <c r="D42" s="754" t="s">
        <v>104</v>
      </c>
      <c r="E42" s="755">
        <v>45455</v>
      </c>
      <c r="F42" s="755">
        <v>45650</v>
      </c>
      <c r="G42" s="755">
        <v>45650</v>
      </c>
      <c r="H42" s="756">
        <f t="shared" si="0"/>
        <v>195</v>
      </c>
      <c r="I42" s="787" t="s">
        <v>1244</v>
      </c>
      <c r="J42" s="756" t="s">
        <v>683</v>
      </c>
      <c r="K42" s="766"/>
      <c r="L42" s="767"/>
      <c r="M42" s="767"/>
      <c r="N42" s="767"/>
    </row>
    <row r="43" spans="1:15" s="773" customFormat="1" ht="27.75" customHeight="1" x14ac:dyDescent="0.35">
      <c r="A43" s="751">
        <f t="shared" si="1"/>
        <v>39</v>
      </c>
      <c r="B43" s="757" t="s">
        <v>316</v>
      </c>
      <c r="C43" s="753" t="str">
        <f>VLOOKUP(B43,'Location Summary'!$C$4:$D$603,2,FALSE)</f>
        <v>DA+6</v>
      </c>
      <c r="D43" s="754" t="s">
        <v>104</v>
      </c>
      <c r="E43" s="755">
        <v>45455</v>
      </c>
      <c r="F43" s="755">
        <v>45650</v>
      </c>
      <c r="G43" s="755">
        <v>45650</v>
      </c>
      <c r="H43" s="756">
        <f t="shared" si="0"/>
        <v>195</v>
      </c>
      <c r="I43" s="787" t="s">
        <v>1244</v>
      </c>
      <c r="J43" s="756" t="s">
        <v>683</v>
      </c>
      <c r="K43" s="766" t="s">
        <v>896</v>
      </c>
      <c r="L43" s="767">
        <v>9950997590</v>
      </c>
      <c r="M43" s="767" t="s">
        <v>895</v>
      </c>
      <c r="N43" s="767" t="s">
        <v>676</v>
      </c>
    </row>
    <row r="44" spans="1:15" s="773" customFormat="1" ht="27.75" customHeight="1" x14ac:dyDescent="0.35">
      <c r="A44" s="751">
        <f t="shared" si="1"/>
        <v>40</v>
      </c>
      <c r="B44" s="757" t="s">
        <v>443</v>
      </c>
      <c r="C44" s="753" t="str">
        <f>VLOOKUP(B44,'Location Summary'!$C$4:$D$603,2,FALSE)</f>
        <v>DA+6</v>
      </c>
      <c r="D44" s="754" t="s">
        <v>104</v>
      </c>
      <c r="E44" s="755">
        <v>45490</v>
      </c>
      <c r="F44" s="755">
        <v>45650</v>
      </c>
      <c r="G44" s="755">
        <v>45650</v>
      </c>
      <c r="H44" s="756">
        <f t="shared" si="0"/>
        <v>160</v>
      </c>
      <c r="I44" s="787" t="s">
        <v>1244</v>
      </c>
      <c r="J44" s="756" t="s">
        <v>683</v>
      </c>
      <c r="K44" s="766" t="s">
        <v>897</v>
      </c>
      <c r="L44" s="767">
        <v>9660960166</v>
      </c>
      <c r="M44" s="767" t="s">
        <v>898</v>
      </c>
      <c r="N44" s="767" t="s">
        <v>676</v>
      </c>
    </row>
    <row r="45" spans="1:15" s="773" customFormat="1" ht="27.75" customHeight="1" x14ac:dyDescent="0.35">
      <c r="A45" s="751">
        <f t="shared" si="1"/>
        <v>41</v>
      </c>
      <c r="B45" s="757" t="s">
        <v>925</v>
      </c>
      <c r="C45" s="753" t="str">
        <f>VLOOKUP(B45,'Location Summary'!$C$4:$D$603,2,FALSE)</f>
        <v>DA+6</v>
      </c>
      <c r="D45" s="754" t="s">
        <v>104</v>
      </c>
      <c r="E45" s="755">
        <v>45504</v>
      </c>
      <c r="F45" s="755">
        <v>45508</v>
      </c>
      <c r="G45" s="755">
        <v>45508</v>
      </c>
      <c r="H45" s="756">
        <f t="shared" si="0"/>
        <v>4</v>
      </c>
      <c r="I45" s="787" t="s">
        <v>1244</v>
      </c>
      <c r="J45" s="756" t="s">
        <v>683</v>
      </c>
      <c r="K45" s="772" t="s">
        <v>1247</v>
      </c>
      <c r="L45" s="767">
        <v>9001870250</v>
      </c>
      <c r="M45" s="767" t="s">
        <v>887</v>
      </c>
      <c r="N45" s="767" t="s">
        <v>676</v>
      </c>
      <c r="O45" s="774"/>
    </row>
    <row r="46" spans="1:15" s="773" customFormat="1" ht="27.75" customHeight="1" x14ac:dyDescent="0.35">
      <c r="A46" s="751">
        <f t="shared" ref="A46:A106" si="3">A45+1</f>
        <v>42</v>
      </c>
      <c r="B46" s="757" t="s">
        <v>926</v>
      </c>
      <c r="C46" s="753" t="str">
        <f>VLOOKUP(B46,'Location Summary'!$C$4:$D$603,2,FALSE)</f>
        <v>DA+6</v>
      </c>
      <c r="D46" s="754" t="s">
        <v>104</v>
      </c>
      <c r="E46" s="755">
        <v>45504</v>
      </c>
      <c r="F46" s="755">
        <v>45508</v>
      </c>
      <c r="G46" s="755">
        <v>45508</v>
      </c>
      <c r="H46" s="756">
        <f t="shared" si="0"/>
        <v>4</v>
      </c>
      <c r="I46" s="787" t="s">
        <v>1244</v>
      </c>
      <c r="J46" s="756" t="s">
        <v>683</v>
      </c>
      <c r="K46" s="766" t="s">
        <v>904</v>
      </c>
      <c r="L46" s="767">
        <v>9001870250</v>
      </c>
      <c r="M46" s="767" t="s">
        <v>887</v>
      </c>
      <c r="N46" s="767" t="s">
        <v>676</v>
      </c>
    </row>
    <row r="47" spans="1:15" s="773" customFormat="1" ht="27.75" customHeight="1" x14ac:dyDescent="0.35">
      <c r="A47" s="751">
        <f t="shared" si="3"/>
        <v>43</v>
      </c>
      <c r="B47" s="757" t="s">
        <v>928</v>
      </c>
      <c r="C47" s="753" t="str">
        <f>VLOOKUP(B47,'Location Summary'!$C$4:$D$603,2,FALSE)</f>
        <v>DA+3</v>
      </c>
      <c r="D47" s="754" t="s">
        <v>104</v>
      </c>
      <c r="E47" s="755">
        <v>45506</v>
      </c>
      <c r="F47" s="755">
        <v>45521</v>
      </c>
      <c r="G47" s="755">
        <v>45521</v>
      </c>
      <c r="H47" s="756">
        <f t="shared" si="0"/>
        <v>15</v>
      </c>
      <c r="I47" s="787" t="s">
        <v>1244</v>
      </c>
      <c r="J47" s="756" t="s">
        <v>683</v>
      </c>
      <c r="K47" s="766"/>
      <c r="L47" s="767"/>
      <c r="M47" s="767"/>
      <c r="N47" s="767"/>
    </row>
    <row r="48" spans="1:15" s="773" customFormat="1" ht="27.75" customHeight="1" x14ac:dyDescent="0.35">
      <c r="A48" s="751">
        <f t="shared" si="3"/>
        <v>44</v>
      </c>
      <c r="B48" s="757" t="s">
        <v>929</v>
      </c>
      <c r="C48" s="753" t="str">
        <f>VLOOKUP(B48,'Location Summary'!$C$4:$D$603,2,FALSE)</f>
        <v>DA+6</v>
      </c>
      <c r="D48" s="754" t="s">
        <v>104</v>
      </c>
      <c r="E48" s="755">
        <v>45506</v>
      </c>
      <c r="F48" s="755">
        <v>45524</v>
      </c>
      <c r="G48" s="755">
        <v>45524</v>
      </c>
      <c r="H48" s="756">
        <f t="shared" si="0"/>
        <v>18</v>
      </c>
      <c r="I48" s="787" t="s">
        <v>1244</v>
      </c>
      <c r="J48" s="756" t="s">
        <v>683</v>
      </c>
      <c r="K48" s="766"/>
      <c r="L48" s="767"/>
      <c r="M48" s="767"/>
      <c r="N48" s="767"/>
    </row>
    <row r="49" spans="1:14" s="773" customFormat="1" ht="27.75" customHeight="1" x14ac:dyDescent="0.35">
      <c r="A49" s="751">
        <f t="shared" si="3"/>
        <v>45</v>
      </c>
      <c r="B49" s="757" t="s">
        <v>478</v>
      </c>
      <c r="C49" s="753" t="str">
        <f>VLOOKUP(B49,'Location Summary'!$C$4:$D$603,2,FALSE)</f>
        <v>DA+9</v>
      </c>
      <c r="D49" s="754" t="s">
        <v>104</v>
      </c>
      <c r="E49" s="755">
        <v>45506</v>
      </c>
      <c r="F49" s="755">
        <v>45554</v>
      </c>
      <c r="G49" s="755">
        <v>45554</v>
      </c>
      <c r="H49" s="756">
        <f t="shared" si="0"/>
        <v>48</v>
      </c>
      <c r="I49" s="787" t="s">
        <v>1244</v>
      </c>
      <c r="J49" s="756" t="s">
        <v>683</v>
      </c>
      <c r="K49" s="766"/>
      <c r="L49" s="767"/>
      <c r="M49" s="767"/>
      <c r="N49" s="767"/>
    </row>
    <row r="50" spans="1:14" s="773" customFormat="1" ht="27.75" customHeight="1" x14ac:dyDescent="0.35">
      <c r="A50" s="751">
        <f t="shared" si="3"/>
        <v>46</v>
      </c>
      <c r="B50" s="757" t="s">
        <v>480</v>
      </c>
      <c r="C50" s="753" t="str">
        <f>VLOOKUP(B50,'Location Summary'!$C$4:$D$603,2,FALSE)</f>
        <v>DA-1.5</v>
      </c>
      <c r="D50" s="754" t="s">
        <v>104</v>
      </c>
      <c r="E50" s="755">
        <v>45506</v>
      </c>
      <c r="F50" s="755">
        <v>45510</v>
      </c>
      <c r="G50" s="755">
        <v>45510</v>
      </c>
      <c r="H50" s="756">
        <f t="shared" si="0"/>
        <v>4</v>
      </c>
      <c r="I50" s="787" t="s">
        <v>1244</v>
      </c>
      <c r="J50" s="756" t="s">
        <v>683</v>
      </c>
      <c r="K50" s="766"/>
      <c r="L50" s="767"/>
      <c r="M50" s="767"/>
      <c r="N50" s="767"/>
    </row>
    <row r="51" spans="1:14" s="773" customFormat="1" ht="27.75" customHeight="1" x14ac:dyDescent="0.35">
      <c r="A51" s="751">
        <f t="shared" si="3"/>
        <v>47</v>
      </c>
      <c r="B51" s="757" t="s">
        <v>497</v>
      </c>
      <c r="C51" s="753" t="str">
        <f>VLOOKUP(B51,'Location Summary'!$C$4:$D$603,2,FALSE)</f>
        <v>DA+6</v>
      </c>
      <c r="D51" s="754" t="s">
        <v>104</v>
      </c>
      <c r="E51" s="755">
        <v>45506</v>
      </c>
      <c r="F51" s="755">
        <v>45617</v>
      </c>
      <c r="G51" s="755">
        <v>45617</v>
      </c>
      <c r="H51" s="756">
        <f t="shared" si="0"/>
        <v>111</v>
      </c>
      <c r="I51" s="787" t="s">
        <v>1244</v>
      </c>
      <c r="J51" s="756" t="s">
        <v>683</v>
      </c>
      <c r="K51" s="766"/>
      <c r="L51" s="767"/>
      <c r="M51" s="767"/>
      <c r="N51" s="767"/>
    </row>
    <row r="52" spans="1:14" s="773" customFormat="1" ht="27.75" customHeight="1" x14ac:dyDescent="0.35">
      <c r="A52" s="751">
        <f t="shared" si="3"/>
        <v>48</v>
      </c>
      <c r="B52" s="757" t="s">
        <v>498</v>
      </c>
      <c r="C52" s="753" t="str">
        <f>VLOOKUP(B52,'Location Summary'!$C$4:$D$603,2,FALSE)</f>
        <v>DA+9</v>
      </c>
      <c r="D52" s="754" t="s">
        <v>104</v>
      </c>
      <c r="E52" s="755">
        <v>45506</v>
      </c>
      <c r="F52" s="755">
        <v>45568</v>
      </c>
      <c r="G52" s="755">
        <v>45568</v>
      </c>
      <c r="H52" s="756">
        <f t="shared" si="0"/>
        <v>62</v>
      </c>
      <c r="I52" s="787" t="s">
        <v>1244</v>
      </c>
      <c r="J52" s="756" t="s">
        <v>683</v>
      </c>
      <c r="K52" s="766"/>
      <c r="L52" s="767"/>
      <c r="M52" s="767"/>
      <c r="N52" s="767"/>
    </row>
    <row r="53" spans="1:14" s="773" customFormat="1" ht="27.75" customHeight="1" x14ac:dyDescent="0.35">
      <c r="A53" s="751">
        <f t="shared" si="3"/>
        <v>49</v>
      </c>
      <c r="B53" s="757" t="s">
        <v>464</v>
      </c>
      <c r="C53" s="753" t="str">
        <f>VLOOKUP(B53,'Location Summary'!$C$4:$D$603,2,FALSE)</f>
        <v>DA-1.5</v>
      </c>
      <c r="D53" s="754" t="s">
        <v>104</v>
      </c>
      <c r="E53" s="755">
        <v>45506</v>
      </c>
      <c r="F53" s="755">
        <f>E53</f>
        <v>45506</v>
      </c>
      <c r="G53" s="755">
        <f>F53+5</f>
        <v>45511</v>
      </c>
      <c r="H53" s="756">
        <f t="shared" si="0"/>
        <v>5</v>
      </c>
      <c r="I53" s="787" t="s">
        <v>1244</v>
      </c>
      <c r="J53" s="756" t="s">
        <v>683</v>
      </c>
      <c r="K53" s="766"/>
      <c r="L53" s="767"/>
      <c r="M53" s="767"/>
      <c r="N53" s="767"/>
    </row>
    <row r="54" spans="1:14" s="773" customFormat="1" ht="27.75" customHeight="1" x14ac:dyDescent="0.35">
      <c r="A54" s="751">
        <f t="shared" si="3"/>
        <v>50</v>
      </c>
      <c r="B54" s="757" t="s">
        <v>515</v>
      </c>
      <c r="C54" s="753" t="str">
        <f>VLOOKUP(B54,'Location Summary'!$C$4:$D$603,2,FALSE)</f>
        <v>DA+3</v>
      </c>
      <c r="D54" s="754" t="s">
        <v>104</v>
      </c>
      <c r="E54" s="755">
        <v>45522</v>
      </c>
      <c r="F54" s="755">
        <v>45525</v>
      </c>
      <c r="G54" s="755">
        <v>45525</v>
      </c>
      <c r="H54" s="756">
        <f t="shared" si="0"/>
        <v>3</v>
      </c>
      <c r="I54" s="787" t="s">
        <v>1245</v>
      </c>
      <c r="J54" s="756" t="s">
        <v>683</v>
      </c>
      <c r="K54" s="766"/>
      <c r="L54" s="767"/>
      <c r="M54" s="767"/>
      <c r="N54" s="767"/>
    </row>
    <row r="55" spans="1:14" s="773" customFormat="1" ht="27.75" customHeight="1" x14ac:dyDescent="0.35">
      <c r="A55" s="751">
        <f t="shared" si="3"/>
        <v>51</v>
      </c>
      <c r="B55" s="757" t="s">
        <v>67</v>
      </c>
      <c r="C55" s="753" t="s">
        <v>80</v>
      </c>
      <c r="D55" s="754" t="s">
        <v>104</v>
      </c>
      <c r="E55" s="755">
        <v>45524</v>
      </c>
      <c r="F55" s="755">
        <v>45560</v>
      </c>
      <c r="G55" s="755">
        <v>45560</v>
      </c>
      <c r="H55" s="756">
        <f t="shared" si="0"/>
        <v>36</v>
      </c>
      <c r="I55" s="787" t="s">
        <v>1246</v>
      </c>
      <c r="J55" s="756" t="s">
        <v>683</v>
      </c>
      <c r="K55" s="766" t="s">
        <v>1001</v>
      </c>
      <c r="L55" s="767">
        <v>9417442909</v>
      </c>
      <c r="M55" s="767" t="s">
        <v>1002</v>
      </c>
      <c r="N55" s="767"/>
    </row>
    <row r="56" spans="1:14" s="773" customFormat="1" ht="27.75" customHeight="1" x14ac:dyDescent="0.35">
      <c r="A56" s="751">
        <f t="shared" si="3"/>
        <v>52</v>
      </c>
      <c r="B56" s="757" t="s">
        <v>514</v>
      </c>
      <c r="C56" s="753" t="str">
        <f>VLOOKUP(B56,'Location Summary'!$C$4:$D$603,2,FALSE)</f>
        <v>DA+3</v>
      </c>
      <c r="D56" s="754" t="s">
        <v>104</v>
      </c>
      <c r="E56" s="755">
        <v>45524</v>
      </c>
      <c r="F56" s="755">
        <v>45541</v>
      </c>
      <c r="G56" s="755">
        <v>45541</v>
      </c>
      <c r="H56" s="756">
        <f t="shared" si="0"/>
        <v>17</v>
      </c>
      <c r="I56" s="787" t="s">
        <v>1003</v>
      </c>
      <c r="J56" s="756" t="s">
        <v>683</v>
      </c>
      <c r="K56" s="766"/>
      <c r="L56" s="767"/>
      <c r="M56" s="767"/>
      <c r="N56" s="767"/>
    </row>
    <row r="57" spans="1:14" s="773" customFormat="1" ht="27.75" customHeight="1" x14ac:dyDescent="0.35">
      <c r="A57" s="751">
        <f t="shared" si="3"/>
        <v>53</v>
      </c>
      <c r="B57" s="757" t="s">
        <v>513</v>
      </c>
      <c r="C57" s="753" t="str">
        <f>VLOOKUP(B57,'Location Summary'!$C$4:$D$603,2,FALSE)</f>
        <v>DA+3</v>
      </c>
      <c r="D57" s="754" t="s">
        <v>104</v>
      </c>
      <c r="E57" s="755">
        <v>45524</v>
      </c>
      <c r="F57" s="755">
        <v>45535</v>
      </c>
      <c r="G57" s="755">
        <v>45535</v>
      </c>
      <c r="H57" s="756">
        <f t="shared" si="0"/>
        <v>11</v>
      </c>
      <c r="I57" s="787" t="s">
        <v>1003</v>
      </c>
      <c r="J57" s="756" t="s">
        <v>683</v>
      </c>
      <c r="K57" s="766"/>
      <c r="L57" s="767"/>
      <c r="M57" s="767"/>
      <c r="N57" s="767"/>
    </row>
    <row r="58" spans="1:14" s="773" customFormat="1" ht="27.75" customHeight="1" x14ac:dyDescent="0.35">
      <c r="A58" s="751">
        <f t="shared" si="3"/>
        <v>54</v>
      </c>
      <c r="B58" s="757" t="s">
        <v>512</v>
      </c>
      <c r="C58" s="753" t="str">
        <f>VLOOKUP(B58,'Location Summary'!$C$4:$D$603,2,FALSE)</f>
        <v>DA+1.5</v>
      </c>
      <c r="D58" s="754" t="s">
        <v>104</v>
      </c>
      <c r="E58" s="755">
        <v>45524</v>
      </c>
      <c r="F58" s="755">
        <v>45530</v>
      </c>
      <c r="G58" s="755">
        <v>45530</v>
      </c>
      <c r="H58" s="756">
        <f t="shared" si="0"/>
        <v>6</v>
      </c>
      <c r="I58" s="787" t="s">
        <v>1003</v>
      </c>
      <c r="J58" s="756" t="s">
        <v>683</v>
      </c>
      <c r="K58" s="766"/>
      <c r="L58" s="767"/>
      <c r="M58" s="767"/>
      <c r="N58" s="767"/>
    </row>
    <row r="59" spans="1:14" s="773" customFormat="1" ht="27.75" customHeight="1" x14ac:dyDescent="0.35">
      <c r="A59" s="751">
        <f t="shared" si="3"/>
        <v>55</v>
      </c>
      <c r="B59" s="757" t="s">
        <v>70</v>
      </c>
      <c r="C59" s="753" t="str">
        <f>VLOOKUP(B59,'Location Summary'!$C$4:$D$603,2,FALSE)</f>
        <v>DA+9</v>
      </c>
      <c r="D59" s="754" t="s">
        <v>104</v>
      </c>
      <c r="E59" s="755">
        <v>45530</v>
      </c>
      <c r="F59" s="755">
        <v>45604</v>
      </c>
      <c r="G59" s="755">
        <v>45604</v>
      </c>
      <c r="H59" s="756">
        <f t="shared" si="0"/>
        <v>74</v>
      </c>
      <c r="I59" s="787" t="s">
        <v>1003</v>
      </c>
      <c r="J59" s="756" t="s">
        <v>683</v>
      </c>
      <c r="K59" s="766" t="s">
        <v>881</v>
      </c>
      <c r="L59" s="767">
        <v>9694236631</v>
      </c>
      <c r="M59" s="767" t="s">
        <v>1024</v>
      </c>
      <c r="N59" s="767" t="s">
        <v>1029</v>
      </c>
    </row>
    <row r="60" spans="1:14" s="773" customFormat="1" ht="27.75" customHeight="1" x14ac:dyDescent="0.35">
      <c r="A60" s="751">
        <f t="shared" si="3"/>
        <v>56</v>
      </c>
      <c r="B60" s="757" t="s">
        <v>592</v>
      </c>
      <c r="C60" s="753" t="str">
        <f>VLOOKUP(B60,'Location Summary'!$C$4:$D$603,2,FALSE)</f>
        <v>DA+3</v>
      </c>
      <c r="D60" s="754" t="s">
        <v>104</v>
      </c>
      <c r="E60" s="755">
        <v>45530</v>
      </c>
      <c r="F60" s="755">
        <v>45587</v>
      </c>
      <c r="G60" s="755">
        <v>45587</v>
      </c>
      <c r="H60" s="756">
        <f t="shared" si="0"/>
        <v>57</v>
      </c>
      <c r="I60" s="787" t="s">
        <v>1017</v>
      </c>
      <c r="J60" s="756" t="s">
        <v>683</v>
      </c>
      <c r="K60" s="766" t="s">
        <v>1027</v>
      </c>
      <c r="L60" s="767">
        <v>8107475410</v>
      </c>
      <c r="M60" s="767" t="s">
        <v>1024</v>
      </c>
      <c r="N60" s="767" t="s">
        <v>1029</v>
      </c>
    </row>
    <row r="61" spans="1:14" s="773" customFormat="1" ht="27.75" customHeight="1" x14ac:dyDescent="0.35">
      <c r="A61" s="751">
        <f t="shared" si="3"/>
        <v>57</v>
      </c>
      <c r="B61" s="757" t="s">
        <v>593</v>
      </c>
      <c r="C61" s="753" t="str">
        <f>VLOOKUP(B61,'Location Summary'!$C$4:$D$603,2,FALSE)</f>
        <v>DA+1.5</v>
      </c>
      <c r="D61" s="754" t="s">
        <v>104</v>
      </c>
      <c r="E61" s="755">
        <v>45530</v>
      </c>
      <c r="F61" s="755">
        <v>45587</v>
      </c>
      <c r="G61" s="755">
        <v>45587</v>
      </c>
      <c r="H61" s="756">
        <f t="shared" si="0"/>
        <v>57</v>
      </c>
      <c r="I61" s="787" t="s">
        <v>1017</v>
      </c>
      <c r="J61" s="756" t="s">
        <v>683</v>
      </c>
      <c r="K61" s="766" t="s">
        <v>1028</v>
      </c>
      <c r="L61" s="767">
        <v>9549065761</v>
      </c>
      <c r="M61" s="767" t="s">
        <v>1024</v>
      </c>
      <c r="N61" s="767" t="s">
        <v>1029</v>
      </c>
    </row>
    <row r="62" spans="1:14" s="773" customFormat="1" ht="27.75" customHeight="1" x14ac:dyDescent="0.35">
      <c r="A62" s="751">
        <f t="shared" si="3"/>
        <v>58</v>
      </c>
      <c r="B62" s="757" t="s">
        <v>589</v>
      </c>
      <c r="C62" s="753" t="str">
        <f>VLOOKUP(B62,'Location Summary'!$C$4:$D$603,2,FALSE)</f>
        <v>DA+0</v>
      </c>
      <c r="D62" s="754" t="s">
        <v>104</v>
      </c>
      <c r="E62" s="755">
        <v>45535</v>
      </c>
      <c r="F62" s="755">
        <v>45544</v>
      </c>
      <c r="G62" s="755">
        <v>45582</v>
      </c>
      <c r="H62" s="756">
        <f t="shared" si="0"/>
        <v>47</v>
      </c>
      <c r="I62" s="787" t="s">
        <v>1017</v>
      </c>
      <c r="J62" s="756" t="s">
        <v>683</v>
      </c>
      <c r="K62" s="766" t="s">
        <v>1025</v>
      </c>
      <c r="L62" s="767">
        <v>9024013985</v>
      </c>
      <c r="M62" s="767" t="s">
        <v>1026</v>
      </c>
      <c r="N62" s="767" t="s">
        <v>1029</v>
      </c>
    </row>
    <row r="63" spans="1:14" s="773" customFormat="1" ht="27.75" customHeight="1" x14ac:dyDescent="0.35">
      <c r="A63" s="751">
        <f t="shared" si="3"/>
        <v>59</v>
      </c>
      <c r="B63" s="757" t="s">
        <v>450</v>
      </c>
      <c r="C63" s="753" t="str">
        <f>VLOOKUP(B63,'Location Summary'!$C$4:$D$603,2,FALSE)</f>
        <v>DA+6</v>
      </c>
      <c r="D63" s="754" t="s">
        <v>104</v>
      </c>
      <c r="E63" s="755">
        <v>45532</v>
      </c>
      <c r="F63" s="755">
        <v>45537</v>
      </c>
      <c r="G63" s="755">
        <v>45537</v>
      </c>
      <c r="H63" s="756">
        <f t="shared" si="0"/>
        <v>5</v>
      </c>
      <c r="I63" s="787" t="s">
        <v>1017</v>
      </c>
      <c r="J63" s="756" t="s">
        <v>683</v>
      </c>
      <c r="K63" s="766" t="s">
        <v>1023</v>
      </c>
      <c r="L63" s="767">
        <v>8290697615</v>
      </c>
      <c r="M63" s="767" t="s">
        <v>1022</v>
      </c>
      <c r="N63" s="767" t="s">
        <v>676</v>
      </c>
    </row>
    <row r="64" spans="1:14" s="773" customFormat="1" ht="27.75" customHeight="1" x14ac:dyDescent="0.35">
      <c r="A64" s="751">
        <f t="shared" si="3"/>
        <v>60</v>
      </c>
      <c r="B64" s="757" t="s">
        <v>62</v>
      </c>
      <c r="C64" s="753" t="str">
        <f>VLOOKUP(B64,'Location Summary'!$C$4:$D$603,2,FALSE)</f>
        <v>DA+9</v>
      </c>
      <c r="D64" s="754" t="s">
        <v>104</v>
      </c>
      <c r="E64" s="755">
        <v>45535</v>
      </c>
      <c r="F64" s="755">
        <v>45555</v>
      </c>
      <c r="G64" s="755">
        <v>45555</v>
      </c>
      <c r="H64" s="756">
        <f t="shared" si="0"/>
        <v>20</v>
      </c>
      <c r="I64" s="787" t="s">
        <v>1017</v>
      </c>
      <c r="J64" s="756" t="s">
        <v>683</v>
      </c>
      <c r="K64" s="766" t="s">
        <v>1021</v>
      </c>
      <c r="L64" s="767">
        <v>8904727514</v>
      </c>
      <c r="M64" s="767" t="s">
        <v>1022</v>
      </c>
      <c r="N64" s="767" t="s">
        <v>676</v>
      </c>
    </row>
    <row r="65" spans="1:14" s="773" customFormat="1" ht="27.75" customHeight="1" x14ac:dyDescent="0.35">
      <c r="A65" s="751">
        <f t="shared" si="3"/>
        <v>61</v>
      </c>
      <c r="B65" s="757" t="s">
        <v>1097</v>
      </c>
      <c r="C65" s="753" t="str">
        <f>VLOOKUP(B65,'Location Summary'!$C$4:$D$603,2,FALSE)</f>
        <v>DA+3</v>
      </c>
      <c r="D65" s="754" t="s">
        <v>104</v>
      </c>
      <c r="E65" s="755">
        <v>45545</v>
      </c>
      <c r="F65" s="755">
        <v>45546</v>
      </c>
      <c r="G65" s="755">
        <v>45546</v>
      </c>
      <c r="H65" s="756">
        <f t="shared" si="0"/>
        <v>1</v>
      </c>
      <c r="I65" s="787" t="s">
        <v>1017</v>
      </c>
      <c r="J65" s="756" t="s">
        <v>683</v>
      </c>
      <c r="K65" s="766" t="s">
        <v>1033</v>
      </c>
      <c r="L65" s="767">
        <v>9137269295</v>
      </c>
      <c r="M65" s="767" t="s">
        <v>1034</v>
      </c>
      <c r="N65" s="767" t="s">
        <v>676</v>
      </c>
    </row>
    <row r="66" spans="1:14" s="773" customFormat="1" ht="27.75" customHeight="1" x14ac:dyDescent="0.35">
      <c r="A66" s="751">
        <f t="shared" si="3"/>
        <v>62</v>
      </c>
      <c r="B66" s="757" t="s">
        <v>550</v>
      </c>
      <c r="C66" s="753" t="s">
        <v>2</v>
      </c>
      <c r="D66" s="754" t="s">
        <v>29</v>
      </c>
      <c r="E66" s="755">
        <v>45566</v>
      </c>
      <c r="F66" s="755">
        <v>45689</v>
      </c>
      <c r="G66" s="755">
        <v>45693</v>
      </c>
      <c r="H66" s="756">
        <f t="shared" ref="H66:H71" si="4">(G66-E66)</f>
        <v>127</v>
      </c>
      <c r="I66" s="787" t="s">
        <v>1092</v>
      </c>
      <c r="J66" s="756" t="s">
        <v>683</v>
      </c>
      <c r="K66" s="766" t="s">
        <v>1496</v>
      </c>
      <c r="L66" s="767"/>
      <c r="M66" s="767"/>
      <c r="N66" s="767"/>
    </row>
    <row r="67" spans="1:14" s="773" customFormat="1" ht="27.75" customHeight="1" x14ac:dyDescent="0.35">
      <c r="A67" s="751">
        <f t="shared" si="3"/>
        <v>63</v>
      </c>
      <c r="B67" s="757" t="s">
        <v>264</v>
      </c>
      <c r="C67" s="753" t="str">
        <f>VLOOKUP(B67,'Location Summary'!$C$4:$D$603,2,FALSE)</f>
        <v>DB2+9</v>
      </c>
      <c r="D67" s="754" t="s">
        <v>104</v>
      </c>
      <c r="E67" s="755">
        <v>45561</v>
      </c>
      <c r="F67" s="755">
        <v>45766</v>
      </c>
      <c r="G67" s="755">
        <v>45766</v>
      </c>
      <c r="H67" s="756">
        <f t="shared" si="4"/>
        <v>205</v>
      </c>
      <c r="I67" s="787" t="s">
        <v>1092</v>
      </c>
      <c r="J67" s="756" t="s">
        <v>683</v>
      </c>
      <c r="K67" s="766" t="s">
        <v>1496</v>
      </c>
      <c r="L67" s="767"/>
      <c r="M67" s="767"/>
      <c r="N67" s="767"/>
    </row>
    <row r="68" spans="1:14" s="773" customFormat="1" ht="27.75" customHeight="1" x14ac:dyDescent="0.35">
      <c r="A68" s="751">
        <f t="shared" si="3"/>
        <v>64</v>
      </c>
      <c r="B68" s="757" t="s">
        <v>472</v>
      </c>
      <c r="C68" s="753" t="s">
        <v>80</v>
      </c>
      <c r="D68" s="754" t="s">
        <v>104</v>
      </c>
      <c r="E68" s="755">
        <v>45561</v>
      </c>
      <c r="F68" s="755">
        <v>45689</v>
      </c>
      <c r="G68" s="755">
        <v>45693</v>
      </c>
      <c r="H68" s="756">
        <f t="shared" si="4"/>
        <v>132</v>
      </c>
      <c r="I68" s="787" t="s">
        <v>1256</v>
      </c>
      <c r="J68" s="756" t="s">
        <v>683</v>
      </c>
      <c r="K68" s="766" t="s">
        <v>1496</v>
      </c>
      <c r="L68" s="767"/>
      <c r="M68" s="767"/>
      <c r="N68" s="767"/>
    </row>
    <row r="69" spans="1:14" s="773" customFormat="1" ht="27.75" customHeight="1" x14ac:dyDescent="0.35">
      <c r="A69" s="751">
        <f t="shared" si="3"/>
        <v>65</v>
      </c>
      <c r="B69" s="757" t="s">
        <v>473</v>
      </c>
      <c r="C69" s="753" t="s">
        <v>2</v>
      </c>
      <c r="D69" s="754" t="s">
        <v>104</v>
      </c>
      <c r="E69" s="755">
        <v>45561</v>
      </c>
      <c r="F69" s="755">
        <v>45689</v>
      </c>
      <c r="G69" s="755">
        <v>45693</v>
      </c>
      <c r="H69" s="756">
        <f t="shared" si="4"/>
        <v>132</v>
      </c>
      <c r="I69" s="787" t="s">
        <v>1256</v>
      </c>
      <c r="J69" s="756" t="s">
        <v>683</v>
      </c>
      <c r="K69" s="766" t="s">
        <v>1496</v>
      </c>
      <c r="L69" s="767"/>
      <c r="M69" s="767"/>
      <c r="N69" s="767"/>
    </row>
    <row r="70" spans="1:14" s="773" customFormat="1" ht="27.75" customHeight="1" x14ac:dyDescent="0.35">
      <c r="A70" s="751">
        <f t="shared" si="3"/>
        <v>66</v>
      </c>
      <c r="B70" s="757" t="s">
        <v>474</v>
      </c>
      <c r="C70" s="753" t="s">
        <v>2</v>
      </c>
      <c r="D70" s="754" t="s">
        <v>104</v>
      </c>
      <c r="E70" s="755">
        <v>45561</v>
      </c>
      <c r="F70" s="755">
        <v>45689</v>
      </c>
      <c r="G70" s="755">
        <v>45693</v>
      </c>
      <c r="H70" s="756">
        <f t="shared" si="4"/>
        <v>132</v>
      </c>
      <c r="I70" s="787" t="s">
        <v>1256</v>
      </c>
      <c r="J70" s="756" t="s">
        <v>683</v>
      </c>
      <c r="K70" s="766" t="s">
        <v>1496</v>
      </c>
      <c r="L70" s="767"/>
      <c r="M70" s="767"/>
      <c r="N70" s="767"/>
    </row>
    <row r="71" spans="1:14" s="773" customFormat="1" ht="27.75" customHeight="1" x14ac:dyDescent="0.35">
      <c r="A71" s="751">
        <f t="shared" si="3"/>
        <v>67</v>
      </c>
      <c r="B71" s="757" t="s">
        <v>475</v>
      </c>
      <c r="C71" s="753" t="s">
        <v>80</v>
      </c>
      <c r="D71" s="754" t="s">
        <v>104</v>
      </c>
      <c r="E71" s="755">
        <v>45561</v>
      </c>
      <c r="F71" s="755">
        <v>45689</v>
      </c>
      <c r="G71" s="755">
        <v>45693</v>
      </c>
      <c r="H71" s="756">
        <f t="shared" si="4"/>
        <v>132</v>
      </c>
      <c r="I71" s="787" t="s">
        <v>1256</v>
      </c>
      <c r="J71" s="756" t="s">
        <v>683</v>
      </c>
      <c r="K71" s="766" t="s">
        <v>1496</v>
      </c>
      <c r="L71" s="767"/>
      <c r="M71" s="767"/>
      <c r="N71" s="767"/>
    </row>
    <row r="72" spans="1:14" s="773" customFormat="1" ht="27.75" customHeight="1" x14ac:dyDescent="0.35">
      <c r="A72" s="751">
        <f t="shared" si="3"/>
        <v>68</v>
      </c>
      <c r="B72" s="757" t="s">
        <v>265</v>
      </c>
      <c r="C72" s="753" t="str">
        <f>VLOOKUP(B72,'Location Summary'!$C$4:$D$603,2,FALSE)</f>
        <v>DB1+6</v>
      </c>
      <c r="D72" s="754" t="s">
        <v>104</v>
      </c>
      <c r="E72" s="755">
        <v>45550</v>
      </c>
      <c r="F72" s="755">
        <v>45721</v>
      </c>
      <c r="G72" s="755">
        <v>45721</v>
      </c>
      <c r="H72" s="756">
        <f t="shared" ref="H72:H86" si="5">(G72-E72)</f>
        <v>171</v>
      </c>
      <c r="I72" s="787" t="s">
        <v>1092</v>
      </c>
      <c r="J72" s="756" t="s">
        <v>683</v>
      </c>
      <c r="K72" s="766"/>
      <c r="L72" s="767"/>
      <c r="M72" s="767"/>
      <c r="N72" s="767"/>
    </row>
    <row r="73" spans="1:14" s="773" customFormat="1" ht="27.75" customHeight="1" x14ac:dyDescent="0.35">
      <c r="A73" s="751">
        <f t="shared" si="3"/>
        <v>69</v>
      </c>
      <c r="B73" s="757" t="s">
        <v>477</v>
      </c>
      <c r="C73" s="753" t="str">
        <f>VLOOKUP(B73,'Location Summary'!$C$4:$D$603,2,FALSE)</f>
        <v>DA+6</v>
      </c>
      <c r="D73" s="754" t="s">
        <v>104</v>
      </c>
      <c r="E73" s="755">
        <v>45550</v>
      </c>
      <c r="F73" s="755">
        <v>45727</v>
      </c>
      <c r="G73" s="755">
        <v>45727</v>
      </c>
      <c r="H73" s="756">
        <f t="shared" si="5"/>
        <v>177</v>
      </c>
      <c r="I73" s="787" t="s">
        <v>1092</v>
      </c>
      <c r="J73" s="756" t="s">
        <v>683</v>
      </c>
      <c r="K73" s="766"/>
      <c r="L73" s="767"/>
      <c r="M73" s="767"/>
      <c r="N73" s="767"/>
    </row>
    <row r="74" spans="1:14" s="773" customFormat="1" ht="27.75" customHeight="1" x14ac:dyDescent="0.35">
      <c r="A74" s="751">
        <f t="shared" si="3"/>
        <v>70</v>
      </c>
      <c r="B74" s="757" t="s">
        <v>481</v>
      </c>
      <c r="C74" s="753" t="str">
        <f>VLOOKUP(B74,'Location Summary'!$C$4:$D$603,2,FALSE)</f>
        <v>DA+6</v>
      </c>
      <c r="D74" s="754" t="s">
        <v>104</v>
      </c>
      <c r="E74" s="755">
        <v>45550</v>
      </c>
      <c r="F74" s="755">
        <v>45583</v>
      </c>
      <c r="G74" s="755">
        <v>45583</v>
      </c>
      <c r="H74" s="756">
        <f t="shared" si="5"/>
        <v>33</v>
      </c>
      <c r="I74" s="787" t="s">
        <v>1092</v>
      </c>
      <c r="J74" s="756" t="s">
        <v>683</v>
      </c>
      <c r="K74" s="766"/>
      <c r="L74" s="767"/>
      <c r="M74" s="767"/>
      <c r="N74" s="767"/>
    </row>
    <row r="75" spans="1:14" s="773" customFormat="1" ht="27.75" customHeight="1" x14ac:dyDescent="0.35">
      <c r="A75" s="751">
        <f t="shared" si="3"/>
        <v>71</v>
      </c>
      <c r="B75" s="757" t="s">
        <v>266</v>
      </c>
      <c r="C75" s="753" t="str">
        <f>VLOOKUP(B75,'Location Summary'!$C$4:$D$603,2,FALSE)</f>
        <v>DB1+9</v>
      </c>
      <c r="D75" s="754" t="s">
        <v>104</v>
      </c>
      <c r="E75" s="755">
        <v>45555</v>
      </c>
      <c r="F75" s="755" t="s">
        <v>1104</v>
      </c>
      <c r="G75" s="755" t="s">
        <v>1104</v>
      </c>
      <c r="H75" s="756">
        <f t="shared" si="5"/>
        <v>-72</v>
      </c>
      <c r="I75" s="787" t="s">
        <v>1092</v>
      </c>
      <c r="J75" s="756" t="s">
        <v>683</v>
      </c>
      <c r="K75" s="766"/>
      <c r="L75" s="767"/>
      <c r="M75" s="767"/>
      <c r="N75" s="767"/>
    </row>
    <row r="76" spans="1:14" s="773" customFormat="1" ht="27.75" customHeight="1" x14ac:dyDescent="0.35">
      <c r="A76" s="751">
        <f t="shared" si="3"/>
        <v>72</v>
      </c>
      <c r="B76" s="757" t="s">
        <v>489</v>
      </c>
      <c r="C76" s="753" t="str">
        <f>VLOOKUP(B76,'Location Summary'!$C$4:$D$603,2,FALSE)</f>
        <v>DA+9</v>
      </c>
      <c r="D76" s="754" t="s">
        <v>104</v>
      </c>
      <c r="E76" s="755">
        <v>45555</v>
      </c>
      <c r="F76" s="755">
        <v>45581</v>
      </c>
      <c r="G76" s="755">
        <v>45581</v>
      </c>
      <c r="H76" s="756">
        <f t="shared" si="5"/>
        <v>26</v>
      </c>
      <c r="I76" s="787" t="s">
        <v>1017</v>
      </c>
      <c r="J76" s="756" t="s">
        <v>683</v>
      </c>
      <c r="K76" s="766"/>
      <c r="L76" s="767"/>
      <c r="M76" s="767"/>
      <c r="N76" s="767"/>
    </row>
    <row r="77" spans="1:14" s="773" customFormat="1" ht="27.75" customHeight="1" x14ac:dyDescent="0.35">
      <c r="A77" s="751">
        <f t="shared" si="3"/>
        <v>73</v>
      </c>
      <c r="B77" s="757" t="s">
        <v>491</v>
      </c>
      <c r="C77" s="753" t="str">
        <f>VLOOKUP(B77,'Location Summary'!$C$4:$D$603,2,FALSE)</f>
        <v>DA+1.5</v>
      </c>
      <c r="D77" s="754" t="s">
        <v>104</v>
      </c>
      <c r="E77" s="755">
        <v>45558</v>
      </c>
      <c r="F77" s="755">
        <v>45576</v>
      </c>
      <c r="G77" s="755">
        <v>45576</v>
      </c>
      <c r="H77" s="756">
        <f t="shared" si="5"/>
        <v>18</v>
      </c>
      <c r="I77" s="787" t="s">
        <v>1017</v>
      </c>
      <c r="J77" s="756" t="s">
        <v>683</v>
      </c>
      <c r="K77" s="766"/>
      <c r="L77" s="767"/>
      <c r="M77" s="767"/>
      <c r="N77" s="767"/>
    </row>
    <row r="78" spans="1:14" s="773" customFormat="1" ht="27.75" customHeight="1" x14ac:dyDescent="0.35">
      <c r="A78" s="751">
        <f t="shared" si="3"/>
        <v>74</v>
      </c>
      <c r="B78" s="757" t="s">
        <v>492</v>
      </c>
      <c r="C78" s="753" t="str">
        <f>VLOOKUP(B78,'Location Summary'!$C$4:$D$603,2,FALSE)</f>
        <v>DA+3</v>
      </c>
      <c r="D78" s="754" t="s">
        <v>104</v>
      </c>
      <c r="E78" s="755">
        <v>45558</v>
      </c>
      <c r="F78" s="755">
        <v>45591</v>
      </c>
      <c r="G78" s="755">
        <v>45591</v>
      </c>
      <c r="H78" s="756">
        <f t="shared" si="5"/>
        <v>33</v>
      </c>
      <c r="I78" s="787" t="s">
        <v>1017</v>
      </c>
      <c r="J78" s="756" t="s">
        <v>683</v>
      </c>
      <c r="K78" s="766"/>
      <c r="L78" s="767"/>
      <c r="M78" s="767"/>
      <c r="N78" s="767"/>
    </row>
    <row r="79" spans="1:14" s="773" customFormat="1" ht="27.75" customHeight="1" x14ac:dyDescent="0.35">
      <c r="A79" s="751">
        <f t="shared" si="3"/>
        <v>75</v>
      </c>
      <c r="B79" s="757" t="s">
        <v>609</v>
      </c>
      <c r="C79" s="753" t="str">
        <f>VLOOKUP(B79,'Location Summary'!$C$4:$D$603,2,FALSE)</f>
        <v>DA+6</v>
      </c>
      <c r="D79" s="754" t="s">
        <v>104</v>
      </c>
      <c r="E79" s="755">
        <v>45562</v>
      </c>
      <c r="F79" s="755">
        <v>45589</v>
      </c>
      <c r="G79" s="755">
        <v>45589</v>
      </c>
      <c r="H79" s="756">
        <f t="shared" si="5"/>
        <v>27</v>
      </c>
      <c r="I79" s="787" t="s">
        <v>1017</v>
      </c>
      <c r="J79" s="756" t="s">
        <v>683</v>
      </c>
      <c r="K79" s="766" t="s">
        <v>1100</v>
      </c>
      <c r="L79" s="767">
        <v>8696414081</v>
      </c>
      <c r="M79" s="767" t="s">
        <v>1024</v>
      </c>
      <c r="N79" s="767" t="s">
        <v>676</v>
      </c>
    </row>
    <row r="80" spans="1:14" s="773" customFormat="1" ht="27.75" customHeight="1" x14ac:dyDescent="0.35">
      <c r="A80" s="751">
        <f t="shared" si="3"/>
        <v>76</v>
      </c>
      <c r="B80" s="757" t="s">
        <v>624</v>
      </c>
      <c r="C80" s="753" t="str">
        <f>VLOOKUP(B80,'Location Summary'!$C$4:$D$603,2,FALSE)</f>
        <v>DA+9</v>
      </c>
      <c r="D80" s="754" t="s">
        <v>104</v>
      </c>
      <c r="E80" s="755">
        <v>45568</v>
      </c>
      <c r="F80" s="755">
        <v>45607</v>
      </c>
      <c r="G80" s="755">
        <v>45607</v>
      </c>
      <c r="H80" s="756">
        <f t="shared" si="5"/>
        <v>39</v>
      </c>
      <c r="I80" s="787" t="s">
        <v>1017</v>
      </c>
      <c r="J80" s="756" t="s">
        <v>683</v>
      </c>
      <c r="K80" s="766" t="s">
        <v>1101</v>
      </c>
      <c r="L80" s="767">
        <v>9649766361</v>
      </c>
      <c r="M80" s="767" t="s">
        <v>1102</v>
      </c>
      <c r="N80" s="767" t="s">
        <v>676</v>
      </c>
    </row>
    <row r="81" spans="1:14" s="773" customFormat="1" ht="27.75" customHeight="1" x14ac:dyDescent="0.35">
      <c r="A81" s="751">
        <f t="shared" si="3"/>
        <v>77</v>
      </c>
      <c r="B81" s="757" t="s">
        <v>625</v>
      </c>
      <c r="C81" s="753" t="str">
        <f>VLOOKUP(B81,'Location Summary'!$C$4:$D$603,2,FALSE)</f>
        <v>DA+3</v>
      </c>
      <c r="D81" s="754" t="s">
        <v>104</v>
      </c>
      <c r="E81" s="755">
        <v>45568</v>
      </c>
      <c r="F81" s="755">
        <v>45612</v>
      </c>
      <c r="G81" s="755">
        <v>45612</v>
      </c>
      <c r="H81" s="756">
        <f t="shared" si="5"/>
        <v>44</v>
      </c>
      <c r="I81" s="787" t="s">
        <v>1017</v>
      </c>
      <c r="J81" s="756" t="s">
        <v>683</v>
      </c>
      <c r="K81" s="766" t="s">
        <v>1103</v>
      </c>
      <c r="L81" s="767">
        <v>7568731460</v>
      </c>
      <c r="M81" s="767" t="s">
        <v>1102</v>
      </c>
      <c r="N81" s="767" t="s">
        <v>676</v>
      </c>
    </row>
    <row r="82" spans="1:14" s="773" customFormat="1" ht="27.75" customHeight="1" x14ac:dyDescent="0.35">
      <c r="A82" s="751">
        <f t="shared" si="3"/>
        <v>78</v>
      </c>
      <c r="B82" s="757" t="s">
        <v>173</v>
      </c>
      <c r="C82" s="753" t="str">
        <f>VLOOKUP(B82,'Location Summary'!$C$4:$D$603,2,FALSE)</f>
        <v>DB1+6</v>
      </c>
      <c r="D82" s="754" t="s">
        <v>104</v>
      </c>
      <c r="E82" s="755">
        <v>45581</v>
      </c>
      <c r="F82" s="755">
        <v>45606</v>
      </c>
      <c r="G82" s="755">
        <v>45606</v>
      </c>
      <c r="H82" s="756">
        <f t="shared" si="5"/>
        <v>25</v>
      </c>
      <c r="I82" s="787" t="s">
        <v>1017</v>
      </c>
      <c r="J82" s="756" t="s">
        <v>683</v>
      </c>
      <c r="K82" s="766"/>
      <c r="L82" s="767"/>
      <c r="M82" s="767"/>
      <c r="N82" s="767"/>
    </row>
    <row r="83" spans="1:14" s="773" customFormat="1" ht="27.75" customHeight="1" x14ac:dyDescent="0.35">
      <c r="A83" s="751">
        <f t="shared" si="3"/>
        <v>79</v>
      </c>
      <c r="B83" s="757" t="s">
        <v>278</v>
      </c>
      <c r="C83" s="753" t="s">
        <v>192</v>
      </c>
      <c r="D83" s="754" t="s">
        <v>104</v>
      </c>
      <c r="E83" s="755">
        <v>45581</v>
      </c>
      <c r="F83" s="755">
        <v>45689</v>
      </c>
      <c r="G83" s="755">
        <v>45693</v>
      </c>
      <c r="H83" s="756">
        <f t="shared" si="5"/>
        <v>112</v>
      </c>
      <c r="I83" s="787" t="s">
        <v>1132</v>
      </c>
      <c r="J83" s="756" t="s">
        <v>683</v>
      </c>
      <c r="K83" s="766" t="s">
        <v>1496</v>
      </c>
      <c r="L83" s="767"/>
      <c r="M83" s="767"/>
      <c r="N83" s="767"/>
    </row>
    <row r="84" spans="1:14" s="773" customFormat="1" ht="27.75" customHeight="1" x14ac:dyDescent="0.35">
      <c r="A84" s="751">
        <f t="shared" si="3"/>
        <v>80</v>
      </c>
      <c r="B84" s="757" t="s">
        <v>546</v>
      </c>
      <c r="C84" s="753" t="s">
        <v>2</v>
      </c>
      <c r="D84" s="754" t="s">
        <v>104</v>
      </c>
      <c r="E84" s="755">
        <v>45581</v>
      </c>
      <c r="F84" s="755">
        <v>45689</v>
      </c>
      <c r="G84" s="755">
        <v>45693</v>
      </c>
      <c r="H84" s="756">
        <f t="shared" si="5"/>
        <v>112</v>
      </c>
      <c r="I84" s="787" t="s">
        <v>1132</v>
      </c>
      <c r="J84" s="756" t="s">
        <v>683</v>
      </c>
      <c r="K84" s="766" t="s">
        <v>1496</v>
      </c>
      <c r="L84" s="767"/>
      <c r="M84" s="767"/>
      <c r="N84" s="767"/>
    </row>
    <row r="85" spans="1:14" s="773" customFormat="1" ht="27.75" customHeight="1" x14ac:dyDescent="0.35">
      <c r="A85" s="751">
        <f t="shared" si="3"/>
        <v>81</v>
      </c>
      <c r="B85" s="757" t="s">
        <v>547</v>
      </c>
      <c r="C85" s="753" t="s">
        <v>80</v>
      </c>
      <c r="D85" s="754" t="s">
        <v>104</v>
      </c>
      <c r="E85" s="755">
        <v>45581</v>
      </c>
      <c r="F85" s="755">
        <v>45689</v>
      </c>
      <c r="G85" s="755">
        <v>45693</v>
      </c>
      <c r="H85" s="756">
        <f t="shared" si="5"/>
        <v>112</v>
      </c>
      <c r="I85" s="787" t="s">
        <v>1132</v>
      </c>
      <c r="J85" s="756" t="s">
        <v>683</v>
      </c>
      <c r="K85" s="766" t="s">
        <v>1496</v>
      </c>
      <c r="L85" s="767"/>
      <c r="M85" s="767"/>
      <c r="N85" s="767"/>
    </row>
    <row r="86" spans="1:14" s="773" customFormat="1" ht="27.75" customHeight="1" x14ac:dyDescent="0.35">
      <c r="A86" s="751">
        <f t="shared" si="3"/>
        <v>82</v>
      </c>
      <c r="B86" s="757" t="s">
        <v>548</v>
      </c>
      <c r="C86" s="753" t="s">
        <v>2</v>
      </c>
      <c r="D86" s="754" t="s">
        <v>104</v>
      </c>
      <c r="E86" s="755">
        <v>45581</v>
      </c>
      <c r="F86" s="755">
        <v>45689</v>
      </c>
      <c r="G86" s="755">
        <v>45693</v>
      </c>
      <c r="H86" s="756">
        <f t="shared" si="5"/>
        <v>112</v>
      </c>
      <c r="I86" s="787" t="s">
        <v>1132</v>
      </c>
      <c r="J86" s="756" t="s">
        <v>683</v>
      </c>
      <c r="K86" s="766" t="s">
        <v>1496</v>
      </c>
      <c r="L86" s="767"/>
      <c r="M86" s="767"/>
      <c r="N86" s="767"/>
    </row>
    <row r="87" spans="1:14" s="773" customFormat="1" ht="27.75" customHeight="1" x14ac:dyDescent="0.35">
      <c r="A87" s="751">
        <f t="shared" si="3"/>
        <v>83</v>
      </c>
      <c r="B87" s="757" t="s">
        <v>179</v>
      </c>
      <c r="C87" s="753" t="str">
        <f>VLOOKUP(B87,'Location Summary'!$C$4:$D$603,2,FALSE)</f>
        <v>DA+3</v>
      </c>
      <c r="D87" s="754" t="s">
        <v>104</v>
      </c>
      <c r="E87" s="755">
        <v>45637</v>
      </c>
      <c r="F87" s="755">
        <v>45659</v>
      </c>
      <c r="G87" s="755">
        <v>45659</v>
      </c>
      <c r="H87" s="756">
        <f t="shared" ref="H87:H104" si="6">(G87-E87)</f>
        <v>22</v>
      </c>
      <c r="I87" s="787" t="s">
        <v>1017</v>
      </c>
      <c r="J87" s="756" t="s">
        <v>683</v>
      </c>
      <c r="K87" s="766"/>
      <c r="L87" s="767"/>
      <c r="M87" s="767"/>
      <c r="N87" s="767"/>
    </row>
    <row r="88" spans="1:14" s="773" customFormat="1" ht="27.75" customHeight="1" x14ac:dyDescent="0.35">
      <c r="A88" s="751">
        <f t="shared" si="3"/>
        <v>84</v>
      </c>
      <c r="B88" s="757" t="s">
        <v>79</v>
      </c>
      <c r="C88" s="753" t="str">
        <f>VLOOKUP(B88,'Location Summary'!$C$4:$D$603,2,FALSE)</f>
        <v>DB1+0</v>
      </c>
      <c r="D88" s="754" t="s">
        <v>104</v>
      </c>
      <c r="E88" s="755">
        <v>45637</v>
      </c>
      <c r="F88" s="755">
        <v>45651</v>
      </c>
      <c r="G88" s="755">
        <v>45651</v>
      </c>
      <c r="H88" s="756">
        <f t="shared" si="6"/>
        <v>14</v>
      </c>
      <c r="I88" s="787" t="s">
        <v>1092</v>
      </c>
      <c r="J88" s="756" t="s">
        <v>683</v>
      </c>
      <c r="K88" s="766"/>
      <c r="L88" s="767"/>
      <c r="M88" s="767"/>
      <c r="N88" s="767"/>
    </row>
    <row r="89" spans="1:14" s="773" customFormat="1" ht="27.75" customHeight="1" x14ac:dyDescent="0.35">
      <c r="A89" s="751">
        <f t="shared" si="3"/>
        <v>85</v>
      </c>
      <c r="B89" s="757" t="s">
        <v>662</v>
      </c>
      <c r="C89" s="753" t="str">
        <f>VLOOKUP(B89,'Location Summary'!$C$4:$D$603,2,FALSE)</f>
        <v>DA-1.5</v>
      </c>
      <c r="D89" s="754" t="s">
        <v>104</v>
      </c>
      <c r="E89" s="755">
        <v>45637</v>
      </c>
      <c r="F89" s="755">
        <v>45651</v>
      </c>
      <c r="G89" s="755">
        <v>45651</v>
      </c>
      <c r="H89" s="756">
        <f t="shared" si="6"/>
        <v>14</v>
      </c>
      <c r="I89" s="787" t="s">
        <v>1017</v>
      </c>
      <c r="J89" s="756" t="s">
        <v>683</v>
      </c>
      <c r="K89" s="766"/>
      <c r="L89" s="767"/>
      <c r="M89" s="767"/>
      <c r="N89" s="767"/>
    </row>
    <row r="90" spans="1:14" s="773" customFormat="1" ht="27.75" customHeight="1" x14ac:dyDescent="0.35">
      <c r="A90" s="751">
        <f t="shared" si="3"/>
        <v>86</v>
      </c>
      <c r="B90" s="757" t="s">
        <v>663</v>
      </c>
      <c r="C90" s="753" t="str">
        <f>VLOOKUP(B90,'Location Summary'!$C$4:$D$603,2,FALSE)</f>
        <v>DA+6</v>
      </c>
      <c r="D90" s="754" t="s">
        <v>104</v>
      </c>
      <c r="E90" s="755">
        <v>45637</v>
      </c>
      <c r="F90" s="755">
        <v>45651</v>
      </c>
      <c r="G90" s="755">
        <v>45651</v>
      </c>
      <c r="H90" s="756">
        <f t="shared" si="6"/>
        <v>14</v>
      </c>
      <c r="I90" s="787" t="s">
        <v>1017</v>
      </c>
      <c r="J90" s="756" t="s">
        <v>683</v>
      </c>
      <c r="K90" s="766"/>
      <c r="L90" s="767"/>
      <c r="M90" s="767"/>
      <c r="N90" s="767"/>
    </row>
    <row r="91" spans="1:14" s="773" customFormat="1" ht="27.75" customHeight="1" x14ac:dyDescent="0.35">
      <c r="A91" s="751">
        <f t="shared" si="3"/>
        <v>87</v>
      </c>
      <c r="B91" s="757" t="s">
        <v>664</v>
      </c>
      <c r="C91" s="753" t="str">
        <f>VLOOKUP(B91,'Location Summary'!$C$4:$D$603,2,FALSE)</f>
        <v>DA-1.5</v>
      </c>
      <c r="D91" s="754" t="s">
        <v>104</v>
      </c>
      <c r="E91" s="755">
        <v>45637</v>
      </c>
      <c r="F91" s="755">
        <v>45651</v>
      </c>
      <c r="G91" s="755">
        <v>45651</v>
      </c>
      <c r="H91" s="756">
        <f t="shared" si="6"/>
        <v>14</v>
      </c>
      <c r="I91" s="787" t="s">
        <v>1017</v>
      </c>
      <c r="J91" s="756" t="s">
        <v>683</v>
      </c>
      <c r="K91" s="766"/>
      <c r="L91" s="767"/>
      <c r="M91" s="767"/>
      <c r="N91" s="767"/>
    </row>
    <row r="92" spans="1:14" s="773" customFormat="1" ht="27.75" customHeight="1" x14ac:dyDescent="0.35">
      <c r="A92" s="751">
        <f t="shared" si="3"/>
        <v>88</v>
      </c>
      <c r="B92" s="757" t="s">
        <v>665</v>
      </c>
      <c r="C92" s="753" t="str">
        <f>VLOOKUP(B92,'Location Summary'!$C$4:$D$603,2,FALSE)</f>
        <v>DA+0</v>
      </c>
      <c r="D92" s="754" t="s">
        <v>104</v>
      </c>
      <c r="E92" s="755">
        <v>45637</v>
      </c>
      <c r="F92" s="755">
        <v>45651</v>
      </c>
      <c r="G92" s="755">
        <v>45651</v>
      </c>
      <c r="H92" s="756">
        <f t="shared" si="6"/>
        <v>14</v>
      </c>
      <c r="I92" s="787" t="s">
        <v>1017</v>
      </c>
      <c r="J92" s="756" t="s">
        <v>683</v>
      </c>
      <c r="K92" s="766"/>
      <c r="L92" s="767"/>
      <c r="M92" s="767"/>
      <c r="N92" s="767"/>
    </row>
    <row r="93" spans="1:14" s="773" customFormat="1" ht="27.75" customHeight="1" x14ac:dyDescent="0.35">
      <c r="A93" s="751">
        <f t="shared" si="3"/>
        <v>89</v>
      </c>
      <c r="B93" s="757" t="s">
        <v>666</v>
      </c>
      <c r="C93" s="753" t="str">
        <f>VLOOKUP(B93,'Location Summary'!$C$4:$D$603,2,FALSE)</f>
        <v>DC2+0</v>
      </c>
      <c r="D93" s="754" t="s">
        <v>104</v>
      </c>
      <c r="E93" s="755">
        <v>45637</v>
      </c>
      <c r="F93" s="755">
        <v>45651</v>
      </c>
      <c r="G93" s="755">
        <v>45651</v>
      </c>
      <c r="H93" s="756">
        <f t="shared" si="6"/>
        <v>14</v>
      </c>
      <c r="I93" s="787" t="s">
        <v>1017</v>
      </c>
      <c r="J93" s="756" t="s">
        <v>683</v>
      </c>
      <c r="K93" s="766"/>
      <c r="L93" s="767"/>
      <c r="M93" s="767"/>
      <c r="N93" s="767"/>
    </row>
    <row r="94" spans="1:14" s="773" customFormat="1" ht="27.75" customHeight="1" x14ac:dyDescent="0.35">
      <c r="A94" s="751">
        <f t="shared" si="3"/>
        <v>90</v>
      </c>
      <c r="B94" s="757" t="s">
        <v>667</v>
      </c>
      <c r="C94" s="753" t="str">
        <f>VLOOKUP(B94,'Location Summary'!$C$4:$D$603,2,FALSE)</f>
        <v>DA+3</v>
      </c>
      <c r="D94" s="754" t="s">
        <v>104</v>
      </c>
      <c r="E94" s="755">
        <v>45637</v>
      </c>
      <c r="F94" s="755">
        <v>45651</v>
      </c>
      <c r="G94" s="755">
        <v>45651</v>
      </c>
      <c r="H94" s="756">
        <f t="shared" si="6"/>
        <v>14</v>
      </c>
      <c r="I94" s="787" t="s">
        <v>1017</v>
      </c>
      <c r="J94" s="756" t="s">
        <v>683</v>
      </c>
      <c r="K94" s="766"/>
      <c r="L94" s="767"/>
      <c r="M94" s="767"/>
      <c r="N94" s="767"/>
    </row>
    <row r="95" spans="1:14" s="773" customFormat="1" ht="27.75" customHeight="1" x14ac:dyDescent="0.35">
      <c r="A95" s="751">
        <f t="shared" si="3"/>
        <v>91</v>
      </c>
      <c r="B95" s="757" t="s">
        <v>668</v>
      </c>
      <c r="C95" s="753" t="str">
        <f>VLOOKUP(B95,'Location Summary'!$C$4:$D$603,2,FALSE)</f>
        <v>DA+0</v>
      </c>
      <c r="D95" s="754" t="s">
        <v>104</v>
      </c>
      <c r="E95" s="755">
        <v>45637</v>
      </c>
      <c r="F95" s="755">
        <v>45651</v>
      </c>
      <c r="G95" s="755">
        <v>45651</v>
      </c>
      <c r="H95" s="756">
        <f t="shared" si="6"/>
        <v>14</v>
      </c>
      <c r="I95" s="787" t="s">
        <v>1017</v>
      </c>
      <c r="J95" s="756" t="s">
        <v>683</v>
      </c>
      <c r="K95" s="766"/>
      <c r="L95" s="767"/>
      <c r="M95" s="767"/>
      <c r="N95" s="767"/>
    </row>
    <row r="96" spans="1:14" s="773" customFormat="1" ht="27.75" customHeight="1" x14ac:dyDescent="0.35">
      <c r="A96" s="751">
        <f t="shared" si="3"/>
        <v>92</v>
      </c>
      <c r="B96" s="757" t="s">
        <v>669</v>
      </c>
      <c r="C96" s="753" t="str">
        <f>VLOOKUP(B96,'Location Summary'!$C$4:$D$603,2,FALSE)</f>
        <v>DA+9</v>
      </c>
      <c r="D96" s="754" t="s">
        <v>104</v>
      </c>
      <c r="E96" s="755">
        <v>45637</v>
      </c>
      <c r="F96" s="755">
        <v>45651</v>
      </c>
      <c r="G96" s="755">
        <v>45651</v>
      </c>
      <c r="H96" s="756">
        <f t="shared" si="6"/>
        <v>14</v>
      </c>
      <c r="I96" s="787" t="s">
        <v>1017</v>
      </c>
      <c r="J96" s="756" t="s">
        <v>683</v>
      </c>
      <c r="K96" s="766"/>
      <c r="L96" s="767"/>
      <c r="M96" s="767"/>
      <c r="N96" s="767"/>
    </row>
    <row r="97" spans="1:14" s="773" customFormat="1" ht="27.75" customHeight="1" x14ac:dyDescent="0.35">
      <c r="A97" s="751">
        <f t="shared" si="3"/>
        <v>93</v>
      </c>
      <c r="B97" s="757" t="s">
        <v>7</v>
      </c>
      <c r="C97" s="753" t="str">
        <f>VLOOKUP(B97,'Location Summary'!$C$4:$D$603,2,FALSE)</f>
        <v>DB1+6</v>
      </c>
      <c r="D97" s="754" t="s">
        <v>104</v>
      </c>
      <c r="E97" s="755">
        <v>45637</v>
      </c>
      <c r="F97" s="755">
        <v>45651</v>
      </c>
      <c r="G97" s="755">
        <v>45651</v>
      </c>
      <c r="H97" s="756">
        <f t="shared" si="6"/>
        <v>14</v>
      </c>
      <c r="I97" s="787" t="s">
        <v>1017</v>
      </c>
      <c r="J97" s="756" t="s">
        <v>683</v>
      </c>
      <c r="K97" s="766"/>
      <c r="L97" s="767"/>
      <c r="M97" s="767"/>
      <c r="N97" s="767"/>
    </row>
    <row r="98" spans="1:14" s="773" customFormat="1" ht="27.75" customHeight="1" x14ac:dyDescent="0.35">
      <c r="A98" s="751">
        <f t="shared" si="3"/>
        <v>94</v>
      </c>
      <c r="B98" s="757" t="s">
        <v>610</v>
      </c>
      <c r="C98" s="753" t="str">
        <f>VLOOKUP(B98,'Location Summary'!$C$4:$D$603,2,FALSE)</f>
        <v>DA-3</v>
      </c>
      <c r="D98" s="754" t="s">
        <v>104</v>
      </c>
      <c r="E98" s="755">
        <v>45698</v>
      </c>
      <c r="F98" s="755">
        <v>45736</v>
      </c>
      <c r="G98" s="755">
        <v>45736</v>
      </c>
      <c r="H98" s="756">
        <f t="shared" si="6"/>
        <v>38</v>
      </c>
      <c r="I98" s="787" t="s">
        <v>1257</v>
      </c>
      <c r="J98" s="756" t="s">
        <v>683</v>
      </c>
      <c r="K98" s="766"/>
      <c r="L98" s="767"/>
      <c r="M98" s="767"/>
      <c r="N98" s="767"/>
    </row>
    <row r="99" spans="1:14" s="773" customFormat="1" ht="27.75" customHeight="1" x14ac:dyDescent="0.35">
      <c r="A99" s="751">
        <f t="shared" si="3"/>
        <v>95</v>
      </c>
      <c r="B99" s="757" t="s">
        <v>59</v>
      </c>
      <c r="C99" s="753" t="str">
        <f>VLOOKUP(B99,'Location Summary'!$C$4:$D$603,2,FALSE)</f>
        <v>DD60+18</v>
      </c>
      <c r="D99" s="754" t="s">
        <v>104</v>
      </c>
      <c r="E99" s="755">
        <v>45697</v>
      </c>
      <c r="F99" s="755">
        <v>45711</v>
      </c>
      <c r="G99" s="755">
        <v>45711</v>
      </c>
      <c r="H99" s="756">
        <f t="shared" si="6"/>
        <v>14</v>
      </c>
      <c r="I99" s="787" t="s">
        <v>1017</v>
      </c>
      <c r="J99" s="756" t="s">
        <v>683</v>
      </c>
      <c r="K99" s="766"/>
      <c r="L99" s="767"/>
      <c r="M99" s="767"/>
      <c r="N99" s="767"/>
    </row>
    <row r="100" spans="1:14" s="773" customFormat="1" ht="27.75" customHeight="1" x14ac:dyDescent="0.35">
      <c r="A100" s="751">
        <f t="shared" si="3"/>
        <v>96</v>
      </c>
      <c r="B100" s="757" t="s">
        <v>60</v>
      </c>
      <c r="C100" s="753" t="str">
        <f>VLOOKUP(B100,'Location Summary'!$C$4:$D$603,2,FALSE)</f>
        <v>DD60+35</v>
      </c>
      <c r="D100" s="754" t="s">
        <v>104</v>
      </c>
      <c r="E100" s="755">
        <v>45697</v>
      </c>
      <c r="F100" s="755">
        <v>45704</v>
      </c>
      <c r="G100" s="755">
        <v>45704</v>
      </c>
      <c r="H100" s="756">
        <f t="shared" si="6"/>
        <v>7</v>
      </c>
      <c r="I100" s="787" t="s">
        <v>1017</v>
      </c>
      <c r="J100" s="756" t="s">
        <v>683</v>
      </c>
      <c r="K100" s="766"/>
      <c r="L100" s="767"/>
      <c r="M100" s="767"/>
      <c r="N100" s="767"/>
    </row>
    <row r="101" spans="1:14" s="773" customFormat="1" ht="27.75" customHeight="1" x14ac:dyDescent="0.35">
      <c r="A101" s="751">
        <f t="shared" si="3"/>
        <v>97</v>
      </c>
      <c r="B101" s="757" t="s">
        <v>61</v>
      </c>
      <c r="C101" s="753" t="str">
        <f>VLOOKUP(B101,'Location Summary'!$C$4:$D$603,2,FALSE)</f>
        <v>DD60+35</v>
      </c>
      <c r="D101" s="754" t="s">
        <v>104</v>
      </c>
      <c r="E101" s="755">
        <v>45697</v>
      </c>
      <c r="F101" s="755">
        <v>45701</v>
      </c>
      <c r="G101" s="755">
        <v>45701</v>
      </c>
      <c r="H101" s="756">
        <f t="shared" si="6"/>
        <v>4</v>
      </c>
      <c r="I101" s="787" t="s">
        <v>1017</v>
      </c>
      <c r="J101" s="756" t="s">
        <v>683</v>
      </c>
      <c r="K101" s="766"/>
      <c r="L101" s="767"/>
      <c r="M101" s="767"/>
      <c r="N101" s="767"/>
    </row>
    <row r="102" spans="1:14" s="773" customFormat="1" ht="27.75" customHeight="1" x14ac:dyDescent="0.35">
      <c r="A102" s="751">
        <f>A101+1</f>
        <v>98</v>
      </c>
      <c r="B102" s="757" t="s">
        <v>1264</v>
      </c>
      <c r="C102" s="753"/>
      <c r="D102" s="754" t="s">
        <v>104</v>
      </c>
      <c r="E102" s="765">
        <v>45603</v>
      </c>
      <c r="F102" s="755">
        <v>45694</v>
      </c>
      <c r="G102" s="755">
        <v>45694</v>
      </c>
      <c r="H102" s="756">
        <f t="shared" si="6"/>
        <v>91</v>
      </c>
      <c r="I102" s="787" t="s">
        <v>1258</v>
      </c>
      <c r="J102" s="756" t="s">
        <v>683</v>
      </c>
      <c r="K102" s="766"/>
      <c r="L102" s="767"/>
      <c r="M102" s="767"/>
      <c r="N102" s="767"/>
    </row>
    <row r="103" spans="1:14" s="773" customFormat="1" ht="27.75" customHeight="1" x14ac:dyDescent="0.35">
      <c r="A103" s="751">
        <f t="shared" si="3"/>
        <v>99</v>
      </c>
      <c r="B103" s="764" t="s">
        <v>1265</v>
      </c>
      <c r="C103" s="753"/>
      <c r="D103" s="754" t="s">
        <v>1275</v>
      </c>
      <c r="E103" s="765">
        <v>45603</v>
      </c>
      <c r="F103" s="765">
        <v>45670</v>
      </c>
      <c r="G103" s="765">
        <v>45707</v>
      </c>
      <c r="H103" s="756">
        <f t="shared" si="6"/>
        <v>104</v>
      </c>
      <c r="I103" s="787" t="s">
        <v>1259</v>
      </c>
      <c r="J103" s="788" t="s">
        <v>683</v>
      </c>
      <c r="K103" s="776"/>
      <c r="L103" s="775"/>
      <c r="M103" s="775"/>
      <c r="N103" s="775"/>
    </row>
    <row r="104" spans="1:14" s="773" customFormat="1" ht="27.75" customHeight="1" x14ac:dyDescent="0.35">
      <c r="A104" s="751">
        <f t="shared" si="3"/>
        <v>100</v>
      </c>
      <c r="B104" s="757" t="s">
        <v>1272</v>
      </c>
      <c r="C104" s="753"/>
      <c r="D104" s="754" t="s">
        <v>1273</v>
      </c>
      <c r="E104" s="765">
        <v>45697</v>
      </c>
      <c r="F104" s="755">
        <v>45708</v>
      </c>
      <c r="G104" s="755">
        <v>45708</v>
      </c>
      <c r="H104" s="756">
        <f t="shared" si="6"/>
        <v>11</v>
      </c>
      <c r="I104" s="787" t="s">
        <v>1274</v>
      </c>
      <c r="J104" s="756" t="s">
        <v>683</v>
      </c>
      <c r="K104" s="766"/>
      <c r="L104" s="767"/>
      <c r="M104" s="767"/>
      <c r="N104" s="767"/>
    </row>
    <row r="105" spans="1:14" s="773" customFormat="1" ht="27.75" customHeight="1" x14ac:dyDescent="0.35">
      <c r="A105" s="751">
        <f t="shared" si="3"/>
        <v>101</v>
      </c>
      <c r="B105" s="757" t="s">
        <v>1421</v>
      </c>
      <c r="C105" s="753"/>
      <c r="D105" s="754" t="s">
        <v>104</v>
      </c>
      <c r="E105" s="765">
        <v>45696</v>
      </c>
      <c r="F105" s="755">
        <v>45708</v>
      </c>
      <c r="G105" s="755">
        <v>45708</v>
      </c>
      <c r="H105" s="756">
        <f>(G105-E105)</f>
        <v>12</v>
      </c>
      <c r="I105" s="787" t="s">
        <v>1276</v>
      </c>
      <c r="J105" s="756" t="s">
        <v>683</v>
      </c>
      <c r="K105" s="766"/>
      <c r="L105" s="767"/>
      <c r="M105" s="767"/>
      <c r="N105" s="767"/>
    </row>
    <row r="106" spans="1:14" s="773" customFormat="1" ht="27.75" customHeight="1" x14ac:dyDescent="0.35">
      <c r="A106" s="751">
        <f t="shared" si="3"/>
        <v>102</v>
      </c>
      <c r="B106" s="757" t="s">
        <v>617</v>
      </c>
      <c r="C106" s="753" t="str">
        <f>VLOOKUP(B106,'Location Summary'!$C$4:$D$603,2,FALSE)</f>
        <v>DA+3</v>
      </c>
      <c r="D106" s="754" t="s">
        <v>104</v>
      </c>
      <c r="E106" s="765">
        <v>45712</v>
      </c>
      <c r="F106" s="755">
        <v>45954</v>
      </c>
      <c r="G106" s="755">
        <v>45954</v>
      </c>
      <c r="H106" s="756">
        <f t="shared" ref="H106:H108" si="7">(G106-E106)</f>
        <v>242</v>
      </c>
      <c r="I106" s="787" t="s">
        <v>1244</v>
      </c>
      <c r="J106" s="756" t="s">
        <v>683</v>
      </c>
      <c r="K106" s="766"/>
      <c r="L106" s="767"/>
      <c r="M106" s="767"/>
      <c r="N106" s="767"/>
    </row>
    <row r="107" spans="1:14" s="773" customFormat="1" ht="27.75" customHeight="1" x14ac:dyDescent="0.35">
      <c r="A107" s="751">
        <v>104</v>
      </c>
      <c r="B107" s="757" t="s">
        <v>1411</v>
      </c>
      <c r="C107" s="753"/>
      <c r="D107" s="754" t="s">
        <v>1273</v>
      </c>
      <c r="E107" s="765">
        <v>45737</v>
      </c>
      <c r="F107" s="755">
        <v>45748</v>
      </c>
      <c r="G107" s="755">
        <v>45748</v>
      </c>
      <c r="H107" s="756">
        <f t="shared" si="7"/>
        <v>11</v>
      </c>
      <c r="I107" s="787" t="s">
        <v>1412</v>
      </c>
      <c r="J107" s="756" t="s">
        <v>683</v>
      </c>
      <c r="K107" s="772" t="s">
        <v>1413</v>
      </c>
      <c r="L107" s="761" t="s">
        <v>1414</v>
      </c>
      <c r="M107" s="767" t="s">
        <v>1415</v>
      </c>
      <c r="N107" s="767"/>
    </row>
    <row r="108" spans="1:14" s="773" customFormat="1" ht="27.75" customHeight="1" x14ac:dyDescent="0.35">
      <c r="A108" s="751">
        <v>105</v>
      </c>
      <c r="B108" s="757" t="s">
        <v>630</v>
      </c>
      <c r="C108" s="753" t="str">
        <f>VLOOKUP(B108,'Location Summary'!$C$4:$D$603,2,FALSE)</f>
        <v>DA+1.5</v>
      </c>
      <c r="D108" s="754" t="s">
        <v>1273</v>
      </c>
      <c r="E108" s="765">
        <v>45737</v>
      </c>
      <c r="F108" s="755">
        <v>45743</v>
      </c>
      <c r="G108" s="755">
        <v>45743</v>
      </c>
      <c r="H108" s="756">
        <f t="shared" si="7"/>
        <v>6</v>
      </c>
      <c r="I108" s="787" t="s">
        <v>1412</v>
      </c>
      <c r="J108" s="756" t="s">
        <v>683</v>
      </c>
      <c r="K108" s="766"/>
      <c r="L108" s="767"/>
      <c r="M108" s="767"/>
      <c r="N108" s="767"/>
    </row>
    <row r="109" spans="1:14" s="773" customFormat="1" ht="27.75" customHeight="1" x14ac:dyDescent="0.35">
      <c r="A109" s="751">
        <v>106</v>
      </c>
      <c r="B109" s="757" t="s">
        <v>631</v>
      </c>
      <c r="C109" s="753" t="str">
        <f>VLOOKUP(B109,'Location Summary'!$C$4:$D$603,2,FALSE)</f>
        <v>DA+3</v>
      </c>
      <c r="D109" s="754" t="s">
        <v>1273</v>
      </c>
      <c r="E109" s="765">
        <v>45737</v>
      </c>
      <c r="F109" s="755">
        <v>45743</v>
      </c>
      <c r="G109" s="755">
        <v>45743</v>
      </c>
      <c r="H109" s="756">
        <f t="shared" ref="H109" si="8">(G109-E109)</f>
        <v>6</v>
      </c>
      <c r="I109" s="787" t="s">
        <v>1412</v>
      </c>
      <c r="J109" s="756" t="s">
        <v>683</v>
      </c>
      <c r="K109" s="766"/>
      <c r="L109" s="767"/>
      <c r="M109" s="767"/>
      <c r="N109" s="767"/>
    </row>
    <row r="110" spans="1:14" s="773" customFormat="1" ht="27.75" customHeight="1" x14ac:dyDescent="0.35">
      <c r="A110" s="751">
        <v>107</v>
      </c>
      <c r="B110" s="757" t="s">
        <v>8</v>
      </c>
      <c r="C110" s="753" t="str">
        <f>VLOOKUP(B110,'Location Summary'!$C$4:$D$603,2,FALSE)</f>
        <v>DB2+3</v>
      </c>
      <c r="D110" s="754" t="s">
        <v>1389</v>
      </c>
      <c r="E110" s="765">
        <v>45709</v>
      </c>
      <c r="F110" s="755"/>
      <c r="G110" s="755"/>
      <c r="H110" s="756"/>
      <c r="I110" s="787" t="s">
        <v>1017</v>
      </c>
      <c r="J110" s="756"/>
      <c r="K110" s="766" t="s">
        <v>1449</v>
      </c>
      <c r="L110" s="767">
        <v>9828813423</v>
      </c>
      <c r="M110" s="767"/>
      <c r="N110" s="767"/>
    </row>
    <row r="111" spans="1:14" s="773" customFormat="1" ht="27.75" customHeight="1" x14ac:dyDescent="0.35">
      <c r="A111" s="751">
        <v>108</v>
      </c>
      <c r="B111" s="757" t="s">
        <v>622</v>
      </c>
      <c r="C111" s="753" t="str">
        <f>VLOOKUP(B111,'Location Summary'!$C$4:$D$603,2,FALSE)</f>
        <v>DA+3</v>
      </c>
      <c r="D111" s="754" t="s">
        <v>1389</v>
      </c>
      <c r="E111" s="765">
        <v>45709</v>
      </c>
      <c r="F111" s="755"/>
      <c r="G111" s="755"/>
      <c r="H111" s="756"/>
      <c r="I111" s="787" t="s">
        <v>1017</v>
      </c>
      <c r="J111" s="756"/>
      <c r="K111" s="773" t="s">
        <v>1448</v>
      </c>
      <c r="L111" s="767">
        <v>9672784822</v>
      </c>
      <c r="M111" s="767"/>
      <c r="N111" s="767"/>
    </row>
    <row r="112" spans="1:14" s="773" customFormat="1" ht="27.75" customHeight="1" x14ac:dyDescent="0.35">
      <c r="A112" s="751">
        <v>109</v>
      </c>
      <c r="B112" s="757" t="s">
        <v>623</v>
      </c>
      <c r="C112" s="753" t="str">
        <f>VLOOKUP(B112,'Location Summary'!$C$4:$D$603,2,FALSE)</f>
        <v>DA-1.5</v>
      </c>
      <c r="D112" s="754" t="s">
        <v>1389</v>
      </c>
      <c r="E112" s="765">
        <v>45709</v>
      </c>
      <c r="F112" s="755"/>
      <c r="G112" s="755"/>
      <c r="H112" s="756"/>
      <c r="I112" s="787" t="s">
        <v>1017</v>
      </c>
      <c r="J112" s="756"/>
      <c r="K112" s="766" t="s">
        <v>1447</v>
      </c>
      <c r="L112" s="767">
        <v>8890266896</v>
      </c>
      <c r="M112" s="767"/>
      <c r="N112" s="767"/>
    </row>
    <row r="113" spans="1:14" s="773" customFormat="1" ht="27.75" customHeight="1" x14ac:dyDescent="0.35">
      <c r="A113" s="751">
        <v>110</v>
      </c>
      <c r="B113" s="757" t="s">
        <v>175</v>
      </c>
      <c r="C113" s="753" t="str">
        <f>VLOOKUP(B113,'Location Summary'!$C$4:$D$603,2,FALSE)</f>
        <v>DB2+3</v>
      </c>
      <c r="D113" s="754" t="s">
        <v>1389</v>
      </c>
      <c r="E113" s="765">
        <v>45709</v>
      </c>
      <c r="F113" s="755"/>
      <c r="G113" s="755"/>
      <c r="H113" s="756"/>
      <c r="I113" s="787" t="s">
        <v>1017</v>
      </c>
      <c r="J113" s="756"/>
      <c r="K113" s="766" t="s">
        <v>1450</v>
      </c>
      <c r="L113" s="767">
        <v>8302174002</v>
      </c>
      <c r="M113" s="767"/>
      <c r="N113" s="767"/>
    </row>
    <row r="114" spans="1:14" s="773" customFormat="1" ht="27.75" customHeight="1" x14ac:dyDescent="0.35">
      <c r="A114" s="751">
        <v>111</v>
      </c>
      <c r="B114" s="757" t="s">
        <v>1301</v>
      </c>
      <c r="C114" s="753" t="str">
        <f>VLOOKUP(B114,'Location Summary'!$C$4:$D$603,2,FALSE)</f>
        <v>DA+6</v>
      </c>
      <c r="D114" s="754" t="s">
        <v>104</v>
      </c>
      <c r="E114" s="765">
        <v>45745</v>
      </c>
      <c r="F114" s="755">
        <v>45766</v>
      </c>
      <c r="G114" s="755">
        <v>45766</v>
      </c>
      <c r="H114" s="756">
        <f t="shared" ref="H114:H120" si="9">(G114-E114)</f>
        <v>21</v>
      </c>
      <c r="I114" s="787" t="s">
        <v>1458</v>
      </c>
      <c r="J114" s="756" t="s">
        <v>683</v>
      </c>
      <c r="K114" s="766" t="s">
        <v>1459</v>
      </c>
      <c r="L114" s="767">
        <v>8824821647</v>
      </c>
      <c r="M114" s="767"/>
      <c r="N114" s="767"/>
    </row>
    <row r="115" spans="1:14" s="773" customFormat="1" ht="27.75" customHeight="1" x14ac:dyDescent="0.35">
      <c r="A115" s="751">
        <v>112</v>
      </c>
      <c r="B115" s="757" t="s">
        <v>264</v>
      </c>
      <c r="C115" s="753" t="str">
        <f>VLOOKUP(B115,'Location Summary'!$C$4:$D$603,2,FALSE)</f>
        <v>DB2+9</v>
      </c>
      <c r="D115" s="754" t="s">
        <v>104</v>
      </c>
      <c r="E115" s="765">
        <v>45745</v>
      </c>
      <c r="F115" s="755">
        <v>45766</v>
      </c>
      <c r="G115" s="755">
        <v>45766</v>
      </c>
      <c r="H115" s="756">
        <v>0</v>
      </c>
      <c r="I115" s="787" t="s">
        <v>1458</v>
      </c>
      <c r="J115" s="756" t="s">
        <v>683</v>
      </c>
      <c r="K115" s="766" t="s">
        <v>1462</v>
      </c>
      <c r="L115" s="767">
        <v>9829622661</v>
      </c>
      <c r="M115" s="767"/>
      <c r="N115" s="767"/>
    </row>
    <row r="116" spans="1:14" s="773" customFormat="1" ht="27.75" customHeight="1" x14ac:dyDescent="0.35">
      <c r="A116" s="751">
        <v>113</v>
      </c>
      <c r="B116" s="757" t="s">
        <v>1489</v>
      </c>
      <c r="C116" s="753"/>
      <c r="D116" s="754" t="s">
        <v>104</v>
      </c>
      <c r="E116" s="765">
        <v>45762</v>
      </c>
      <c r="F116" s="755" t="s">
        <v>1499</v>
      </c>
      <c r="G116" s="755" t="s">
        <v>1499</v>
      </c>
      <c r="H116" s="756">
        <f t="shared" si="9"/>
        <v>-69</v>
      </c>
      <c r="I116" s="787" t="s">
        <v>1483</v>
      </c>
      <c r="J116" s="756" t="s">
        <v>683</v>
      </c>
      <c r="K116" s="766"/>
      <c r="L116" s="767"/>
      <c r="M116" s="767"/>
      <c r="N116" s="767"/>
    </row>
    <row r="117" spans="1:14" s="773" customFormat="1" ht="27.75" customHeight="1" x14ac:dyDescent="0.35">
      <c r="A117" s="751">
        <v>114</v>
      </c>
      <c r="B117" s="757" t="s">
        <v>1290</v>
      </c>
      <c r="C117" s="753" t="s">
        <v>219</v>
      </c>
      <c r="D117" s="754" t="s">
        <v>104</v>
      </c>
      <c r="E117" s="765">
        <v>45773</v>
      </c>
      <c r="F117" s="755">
        <v>45776</v>
      </c>
      <c r="G117" s="755">
        <v>45776</v>
      </c>
      <c r="H117" s="756">
        <f t="shared" si="9"/>
        <v>3</v>
      </c>
      <c r="I117" s="787" t="s">
        <v>1493</v>
      </c>
      <c r="J117" s="756" t="s">
        <v>683</v>
      </c>
      <c r="K117" s="766" t="s">
        <v>1494</v>
      </c>
      <c r="L117" s="767">
        <v>9950238877</v>
      </c>
      <c r="M117" s="767" t="s">
        <v>1495</v>
      </c>
      <c r="N117" s="767"/>
    </row>
    <row r="118" spans="1:14" s="773" customFormat="1" ht="27.75" customHeight="1" x14ac:dyDescent="0.35">
      <c r="A118" s="751">
        <v>115</v>
      </c>
      <c r="B118" s="757" t="s">
        <v>276</v>
      </c>
      <c r="C118" s="753" t="str">
        <f>VLOOKUP(B118,'Location Summary'!$C$4:$D$603,2,FALSE)</f>
        <v>DD60+0</v>
      </c>
      <c r="D118" s="754" t="s">
        <v>104</v>
      </c>
      <c r="E118" s="765">
        <v>45780</v>
      </c>
      <c r="F118" s="755">
        <v>45814</v>
      </c>
      <c r="G118" s="755">
        <v>45814</v>
      </c>
      <c r="H118" s="756">
        <f t="shared" si="9"/>
        <v>34</v>
      </c>
      <c r="I118" s="787" t="s">
        <v>1500</v>
      </c>
      <c r="J118" s="756" t="s">
        <v>683</v>
      </c>
      <c r="K118" s="766"/>
      <c r="L118" s="767"/>
      <c r="M118" s="767"/>
      <c r="N118" s="767"/>
    </row>
    <row r="119" spans="1:14" s="773" customFormat="1" ht="27.75" customHeight="1" x14ac:dyDescent="0.35">
      <c r="A119" s="751">
        <f>A118+1</f>
        <v>116</v>
      </c>
      <c r="B119" s="757" t="s">
        <v>1294</v>
      </c>
      <c r="C119" s="753" t="str">
        <f>VLOOKUP(B119,'Location Summary'!$C$4:$D$603,2,FALSE)</f>
        <v>DD45+0</v>
      </c>
      <c r="D119" s="754" t="s">
        <v>104</v>
      </c>
      <c r="E119" s="765">
        <v>45762</v>
      </c>
      <c r="F119" s="755">
        <v>45843</v>
      </c>
      <c r="G119" s="755">
        <v>45843</v>
      </c>
      <c r="H119" s="756">
        <f t="shared" si="9"/>
        <v>81</v>
      </c>
      <c r="I119" s="787" t="s">
        <v>1500</v>
      </c>
      <c r="J119" s="756"/>
      <c r="K119" s="766"/>
      <c r="L119" s="767"/>
      <c r="M119" s="767"/>
      <c r="N119" s="767"/>
    </row>
    <row r="120" spans="1:14" s="773" customFormat="1" ht="27.75" customHeight="1" x14ac:dyDescent="0.35">
      <c r="A120" s="751">
        <f>A119+1</f>
        <v>117</v>
      </c>
      <c r="B120" s="757" t="s">
        <v>1296</v>
      </c>
      <c r="C120" s="753" t="str">
        <f>VLOOKUP(B120,'Location Summary'!$C$4:$D$603,2,FALSE)</f>
        <v>DA+0</v>
      </c>
      <c r="D120" s="754" t="s">
        <v>104</v>
      </c>
      <c r="E120" s="765">
        <v>45780</v>
      </c>
      <c r="F120" s="755">
        <v>45835</v>
      </c>
      <c r="G120" s="755">
        <v>45835</v>
      </c>
      <c r="H120" s="756">
        <f t="shared" si="9"/>
        <v>55</v>
      </c>
      <c r="I120" s="787" t="s">
        <v>1500</v>
      </c>
      <c r="J120" s="756" t="s">
        <v>683</v>
      </c>
      <c r="K120" s="766"/>
      <c r="L120" s="767"/>
      <c r="M120" s="767"/>
      <c r="N120" s="767"/>
    </row>
    <row r="121" spans="1:14" s="773" customFormat="1" ht="27.75" customHeight="1" x14ac:dyDescent="0.35">
      <c r="A121" s="751">
        <f t="shared" ref="A121:A134" si="10">A120+1</f>
        <v>118</v>
      </c>
      <c r="B121" s="757" t="s">
        <v>621</v>
      </c>
      <c r="C121" s="753" t="str">
        <f>VLOOKUP(B121,'Location Summary'!$C$4:$D$603,2,FALSE)</f>
        <v>DA+3</v>
      </c>
      <c r="D121" s="754" t="s">
        <v>1389</v>
      </c>
      <c r="E121" s="765">
        <v>45709</v>
      </c>
      <c r="F121" s="755"/>
      <c r="G121" s="755"/>
      <c r="H121" s="756"/>
      <c r="I121" s="787" t="s">
        <v>1017</v>
      </c>
      <c r="J121" s="756"/>
      <c r="K121" s="766"/>
      <c r="L121" s="767"/>
      <c r="M121" s="767"/>
      <c r="N121" s="767"/>
    </row>
    <row r="122" spans="1:14" s="773" customFormat="1" ht="27.75" customHeight="1" x14ac:dyDescent="0.35">
      <c r="A122" s="751">
        <f t="shared" si="10"/>
        <v>119</v>
      </c>
      <c r="B122" s="757" t="s">
        <v>617</v>
      </c>
      <c r="C122" s="753" t="str">
        <f>VLOOKUP(B122,'Location Summary'!$C$4:$D$603,2,FALSE)</f>
        <v>DA+3</v>
      </c>
      <c r="D122" s="754" t="s">
        <v>1389</v>
      </c>
      <c r="E122" s="765">
        <v>45843</v>
      </c>
      <c r="F122" s="755"/>
      <c r="G122" s="755"/>
      <c r="H122" s="756"/>
      <c r="I122" s="787" t="s">
        <v>1017</v>
      </c>
      <c r="J122" s="756"/>
      <c r="K122" s="766"/>
      <c r="L122" s="767"/>
      <c r="M122" s="767"/>
      <c r="N122" s="767"/>
    </row>
    <row r="123" spans="1:14" s="773" customFormat="1" ht="27.75" customHeight="1" x14ac:dyDescent="0.35">
      <c r="A123" s="751">
        <f t="shared" si="10"/>
        <v>120</v>
      </c>
      <c r="B123" s="757" t="s">
        <v>610</v>
      </c>
      <c r="C123" s="753" t="str">
        <f>VLOOKUP(B123,'Location Summary'!$C$4:$D$603,2,FALSE)</f>
        <v>DA-3</v>
      </c>
      <c r="D123" s="754" t="s">
        <v>1389</v>
      </c>
      <c r="E123" s="765">
        <v>45843</v>
      </c>
      <c r="F123" s="755">
        <v>45878</v>
      </c>
      <c r="G123" s="755"/>
      <c r="H123" s="756"/>
      <c r="I123" s="787" t="s">
        <v>1017</v>
      </c>
      <c r="J123" s="756"/>
      <c r="K123" s="766"/>
      <c r="L123" s="767"/>
      <c r="M123" s="767"/>
      <c r="N123" s="767"/>
    </row>
    <row r="124" spans="1:14" s="773" customFormat="1" ht="27.75" customHeight="1" x14ac:dyDescent="0.35">
      <c r="A124" s="751">
        <f t="shared" si="10"/>
        <v>121</v>
      </c>
      <c r="B124" s="757" t="s">
        <v>609</v>
      </c>
      <c r="C124" s="753" t="str">
        <f>VLOOKUP(B124,'Location Summary'!$C$4:$D$603,2,FALSE)</f>
        <v>DA+6</v>
      </c>
      <c r="D124" s="754" t="s">
        <v>1389</v>
      </c>
      <c r="E124" s="765">
        <v>45843</v>
      </c>
      <c r="F124" s="755">
        <v>45866</v>
      </c>
      <c r="G124" s="755">
        <v>45866</v>
      </c>
      <c r="H124" s="756">
        <f t="shared" ref="H124" si="11">(G124-E124)</f>
        <v>23</v>
      </c>
      <c r="I124" s="787" t="s">
        <v>1017</v>
      </c>
      <c r="J124" s="756"/>
      <c r="K124" s="766"/>
      <c r="L124" s="767"/>
      <c r="M124" s="767"/>
      <c r="N124" s="767"/>
    </row>
    <row r="125" spans="1:14" s="773" customFormat="1" ht="27.75" customHeight="1" x14ac:dyDescent="0.35">
      <c r="A125" s="751">
        <f t="shared" si="10"/>
        <v>122</v>
      </c>
      <c r="B125" s="757" t="s">
        <v>593</v>
      </c>
      <c r="C125" s="753" t="str">
        <f>VLOOKUP(B125,'Location Summary'!$C$4:$D$603,2,FALSE)</f>
        <v>DA+1.5</v>
      </c>
      <c r="D125" s="754" t="s">
        <v>1389</v>
      </c>
      <c r="E125" s="765">
        <v>45843</v>
      </c>
      <c r="F125" s="755"/>
      <c r="G125" s="755"/>
      <c r="H125" s="756"/>
      <c r="I125" s="787" t="s">
        <v>1017</v>
      </c>
      <c r="J125" s="756"/>
      <c r="K125" s="766"/>
      <c r="L125" s="767"/>
      <c r="M125" s="767"/>
      <c r="N125" s="767"/>
    </row>
    <row r="126" spans="1:14" s="773" customFormat="1" ht="27.75" customHeight="1" x14ac:dyDescent="0.35">
      <c r="A126" s="751">
        <f t="shared" si="10"/>
        <v>123</v>
      </c>
      <c r="B126" s="757" t="s">
        <v>591</v>
      </c>
      <c r="C126" s="753" t="str">
        <f>VLOOKUP(B126,'Location Summary'!$C$4:$D$603,2,FALSE)</f>
        <v>DA+6</v>
      </c>
      <c r="D126" s="754" t="s">
        <v>1389</v>
      </c>
      <c r="E126" s="765">
        <v>45843</v>
      </c>
      <c r="F126" s="755"/>
      <c r="G126" s="755"/>
      <c r="H126" s="756"/>
      <c r="I126" s="787" t="s">
        <v>1017</v>
      </c>
      <c r="J126" s="756"/>
      <c r="K126" s="766"/>
      <c r="L126" s="767"/>
      <c r="M126" s="767"/>
      <c r="N126" s="767"/>
    </row>
    <row r="127" spans="1:14" s="773" customFormat="1" ht="27.75" customHeight="1" x14ac:dyDescent="0.35">
      <c r="A127" s="751">
        <f t="shared" si="10"/>
        <v>124</v>
      </c>
      <c r="B127" s="757" t="s">
        <v>195</v>
      </c>
      <c r="C127" s="753" t="str">
        <f>VLOOKUP(B127,'Location Summary'!$C$4:$D$603,2,FALSE)</f>
        <v>DA+3</v>
      </c>
      <c r="D127" s="754" t="s">
        <v>1389</v>
      </c>
      <c r="E127" s="765">
        <v>45843</v>
      </c>
      <c r="F127" s="755"/>
      <c r="G127" s="755"/>
      <c r="H127" s="756"/>
      <c r="I127" s="787" t="s">
        <v>1017</v>
      </c>
      <c r="J127" s="756"/>
      <c r="K127" s="766"/>
      <c r="L127" s="767"/>
      <c r="M127" s="767"/>
      <c r="N127" s="767"/>
    </row>
    <row r="128" spans="1:14" s="773" customFormat="1" ht="27.75" customHeight="1" x14ac:dyDescent="0.35">
      <c r="A128" s="751">
        <f t="shared" si="10"/>
        <v>125</v>
      </c>
      <c r="B128" s="757" t="s">
        <v>71</v>
      </c>
      <c r="C128" s="753" t="str">
        <f>VLOOKUP(B128,'Location Summary'!$C$4:$D$603,2,FALSE)</f>
        <v>DA+3</v>
      </c>
      <c r="D128" s="754" t="s">
        <v>1389</v>
      </c>
      <c r="E128" s="765">
        <v>45843</v>
      </c>
      <c r="F128" s="755"/>
      <c r="G128" s="755"/>
      <c r="H128" s="756"/>
      <c r="I128" s="787" t="s">
        <v>1017</v>
      </c>
      <c r="J128" s="756"/>
      <c r="K128" s="766"/>
      <c r="L128" s="767"/>
      <c r="M128" s="767"/>
      <c r="N128" s="767"/>
    </row>
    <row r="129" spans="1:14" s="773" customFormat="1" ht="27.75" customHeight="1" x14ac:dyDescent="0.35">
      <c r="A129" s="751">
        <f t="shared" si="10"/>
        <v>126</v>
      </c>
      <c r="B129" s="757" t="s">
        <v>70</v>
      </c>
      <c r="C129" s="753" t="str">
        <f>VLOOKUP(B129,'Location Summary'!$C$4:$D$603,2,FALSE)</f>
        <v>DA+9</v>
      </c>
      <c r="D129" s="754" t="s">
        <v>1389</v>
      </c>
      <c r="E129" s="765">
        <v>45843</v>
      </c>
      <c r="F129" s="755">
        <v>45878</v>
      </c>
      <c r="G129" s="755">
        <v>45878</v>
      </c>
      <c r="H129" s="756">
        <f t="shared" ref="H129" si="12">(G129-E129)</f>
        <v>35</v>
      </c>
      <c r="I129" s="787" t="s">
        <v>1017</v>
      </c>
      <c r="J129" s="756"/>
      <c r="K129" s="766"/>
      <c r="L129" s="767"/>
      <c r="M129" s="767"/>
      <c r="N129" s="767"/>
    </row>
    <row r="130" spans="1:14" s="773" customFormat="1" ht="27.75" customHeight="1" x14ac:dyDescent="0.35">
      <c r="A130" s="751">
        <f t="shared" si="10"/>
        <v>127</v>
      </c>
      <c r="B130" s="757" t="s">
        <v>69</v>
      </c>
      <c r="C130" s="753" t="str">
        <f>VLOOKUP(B130,'Location Summary'!$C$4:$D$603,2,FALSE)</f>
        <v>DA+9</v>
      </c>
      <c r="D130" s="754" t="s">
        <v>1389</v>
      </c>
      <c r="E130" s="765">
        <v>45843</v>
      </c>
      <c r="F130" s="755"/>
      <c r="G130" s="755"/>
      <c r="H130" s="756"/>
      <c r="I130" s="787" t="s">
        <v>1017</v>
      </c>
      <c r="J130" s="756"/>
      <c r="K130" s="766"/>
      <c r="L130" s="767"/>
      <c r="M130" s="767"/>
      <c r="N130" s="767"/>
    </row>
    <row r="131" spans="1:14" s="773" customFormat="1" ht="27.75" customHeight="1" x14ac:dyDescent="0.35">
      <c r="A131" s="751">
        <f t="shared" si="10"/>
        <v>128</v>
      </c>
      <c r="B131" s="757" t="s">
        <v>68</v>
      </c>
      <c r="C131" s="753" t="str">
        <f>VLOOKUP(B131,'Location Summary'!$C$4:$D$603,2,FALSE)</f>
        <v>DB1+9</v>
      </c>
      <c r="D131" s="754" t="s">
        <v>1389</v>
      </c>
      <c r="E131" s="765">
        <v>45843</v>
      </c>
      <c r="F131" s="755"/>
      <c r="G131" s="755"/>
      <c r="H131" s="756"/>
      <c r="I131" s="787" t="s">
        <v>1017</v>
      </c>
      <c r="J131" s="756"/>
      <c r="K131" s="766"/>
      <c r="L131" s="767"/>
      <c r="M131" s="767"/>
      <c r="N131" s="767"/>
    </row>
    <row r="132" spans="1:14" s="773" customFormat="1" ht="27.75" customHeight="1" x14ac:dyDescent="0.35">
      <c r="A132" s="751">
        <f t="shared" si="10"/>
        <v>129</v>
      </c>
      <c r="B132" s="757" t="s">
        <v>800</v>
      </c>
      <c r="C132" s="753" t="str">
        <f>VLOOKUP(B132,'Location Summary'!$C$4:$D$603,2,FALSE)</f>
        <v>DA+6</v>
      </c>
      <c r="D132" s="754" t="s">
        <v>1389</v>
      </c>
      <c r="E132" s="765">
        <v>45843</v>
      </c>
      <c r="F132" s="755">
        <v>45882</v>
      </c>
      <c r="G132" s="755">
        <v>45882</v>
      </c>
      <c r="H132" s="756">
        <f t="shared" ref="H132:H134" si="13">(G132-E132)</f>
        <v>39</v>
      </c>
      <c r="I132" s="787" t="s">
        <v>1017</v>
      </c>
      <c r="J132" s="756"/>
      <c r="K132" s="766"/>
      <c r="L132" s="767"/>
      <c r="M132" s="767"/>
      <c r="N132" s="767"/>
    </row>
    <row r="133" spans="1:14" s="773" customFormat="1" ht="27.75" customHeight="1" x14ac:dyDescent="0.35">
      <c r="A133" s="751">
        <f t="shared" si="10"/>
        <v>130</v>
      </c>
      <c r="B133" s="757" t="s">
        <v>799</v>
      </c>
      <c r="C133" s="753" t="str">
        <f>VLOOKUP(B133,'Location Summary'!$C$4:$D$603,2,FALSE)</f>
        <v>DB1+9</v>
      </c>
      <c r="D133" s="754" t="s">
        <v>1389</v>
      </c>
      <c r="E133" s="765">
        <v>45843</v>
      </c>
      <c r="F133" s="755"/>
      <c r="G133" s="755"/>
      <c r="H133" s="756"/>
      <c r="I133" s="787" t="s">
        <v>1017</v>
      </c>
      <c r="J133" s="756"/>
      <c r="K133" s="766"/>
      <c r="L133" s="767"/>
      <c r="M133" s="767"/>
      <c r="N133" s="767"/>
    </row>
    <row r="134" spans="1:14" s="773" customFormat="1" ht="27.75" customHeight="1" x14ac:dyDescent="0.35">
      <c r="A134" s="751">
        <f t="shared" si="10"/>
        <v>131</v>
      </c>
      <c r="B134" s="757" t="s">
        <v>171</v>
      </c>
      <c r="C134" s="753" t="str">
        <f>VLOOKUP(B134,'Location Summary'!$C$4:$D$603,2,FALSE)</f>
        <v>DA+3</v>
      </c>
      <c r="D134" s="754" t="s">
        <v>1389</v>
      </c>
      <c r="E134" s="765">
        <v>45873</v>
      </c>
      <c r="F134" s="755">
        <v>45881</v>
      </c>
      <c r="G134" s="755">
        <v>45881</v>
      </c>
      <c r="H134" s="756">
        <f t="shared" si="13"/>
        <v>8</v>
      </c>
      <c r="I134" s="787" t="s">
        <v>1551</v>
      </c>
      <c r="J134" s="756"/>
      <c r="K134" s="766"/>
      <c r="L134" s="767"/>
      <c r="M134" s="767"/>
      <c r="N134" s="767"/>
    </row>
    <row r="140" spans="1:14" x14ac:dyDescent="0.35">
      <c r="B140" s="1135"/>
    </row>
    <row r="1048575" spans="3:3" x14ac:dyDescent="0.35">
      <c r="C1048575" s="753" t="e">
        <f>VLOOKUP(B1048575,'Location Summary'!$C$4:$D$603,2,FALSE)</f>
        <v>#N/A</v>
      </c>
    </row>
  </sheetData>
  <autoFilter ref="A4:O137" xr:uid="{00000000-0001-0000-0E00-000000000000}"/>
  <mergeCells count="6">
    <mergeCell ref="A2:I2"/>
    <mergeCell ref="A3:N3"/>
    <mergeCell ref="K15:K18"/>
    <mergeCell ref="L15:L18"/>
    <mergeCell ref="M15:M18"/>
    <mergeCell ref="N15:N18"/>
  </mergeCells>
  <phoneticPr fontId="6" type="noConversion"/>
  <conditionalFormatting sqref="B1:B102">
    <cfRule type="expression" dxfId="145" priority="1428" stopIfTrue="1">
      <formula>AND(COUNTIF($B$1:$B$14, B1)+COUNTIF($B$36:$B$81, B1)+COUNTIF(#REF!, B1)&gt;1,NOT(ISBLANK(B1)))</formula>
    </cfRule>
  </conditionalFormatting>
  <conditionalFormatting sqref="B15:B102">
    <cfRule type="duplicateValues" dxfId="144" priority="1011"/>
  </conditionalFormatting>
  <conditionalFormatting sqref="B104:B134">
    <cfRule type="duplicateValues" dxfId="143" priority="1134"/>
    <cfRule type="duplicateValues" dxfId="142" priority="1135"/>
    <cfRule type="duplicateValues" dxfId="141" priority="1136"/>
    <cfRule type="duplicateValues" dxfId="140" priority="1137"/>
    <cfRule type="expression" dxfId="139" priority="1138" stopIfTrue="1">
      <formula>AND(COUNTIF($B$1:$B$14, B104)+COUNTIF($B$36:$B$81, B104)+COUNTIF(#REF!, B104)&gt;1,NOT(ISBLANK(B104)))</formula>
    </cfRule>
    <cfRule type="duplicateValues" dxfId="138" priority="1139"/>
  </conditionalFormatting>
  <conditionalFormatting sqref="B138:B139 B1:B103 B141:B1048576">
    <cfRule type="duplicateValues" dxfId="137" priority="10"/>
    <cfRule type="duplicateValues" dxfId="136" priority="11"/>
    <cfRule type="duplicateValues" dxfId="135" priority="13"/>
    <cfRule type="duplicateValues" dxfId="134" priority="14"/>
  </conditionalFormatting>
  <conditionalFormatting sqref="B138:B1048576 B1:B134">
    <cfRule type="duplicateValues" dxfId="133" priority="1427"/>
  </conditionalFormatting>
  <conditionalFormatting sqref="J1:J1048576">
    <cfRule type="containsText" dxfId="132" priority="7" stopIfTrue="1" operator="containsText" text="Resolved">
      <formula>NOT(ISERROR(SEARCH("Resolved",J1)))</formula>
    </cfRule>
  </conditionalFormatting>
  <pageMargins left="0.39370078740157483" right="0.23622047244094491" top="0.59055118110236227" bottom="0.59055118110236227" header="0.31496062992125984" footer="0.31496062992125984"/>
  <pageSetup paperSize="9" scale="68" fitToHeight="0" orientation="landscape" r:id="rId1"/>
  <headerFooter>
    <oddFooter>Page &amp;P of &amp;N</oddFooter>
  </headerFooter>
  <ignoredErrors>
    <ignoredError sqref="F75:G75" twoDigitTextYear="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00"/>
    <pageSetUpPr fitToPage="1"/>
  </sheetPr>
  <dimension ref="A1:AG555"/>
  <sheetViews>
    <sheetView zoomScaleNormal="100" zoomScaleSheetLayoutView="95" workbookViewId="0">
      <pane xSplit="5" ySplit="4" topLeftCell="F5" activePane="bottomRight" state="frozen"/>
      <selection activeCell="A4" sqref="A4:XFD4"/>
      <selection pane="topRight" activeCell="A4" sqref="A4:XFD4"/>
      <selection pane="bottomLeft" activeCell="A4" sqref="A4:XFD4"/>
      <selection pane="bottomRight" activeCell="M332" sqref="M332"/>
    </sheetView>
  </sheetViews>
  <sheetFormatPr defaultColWidth="9.1796875" defaultRowHeight="14.5" x14ac:dyDescent="0.35"/>
  <cols>
    <col min="1" max="1" width="7.54296875" style="2" customWidth="1"/>
    <col min="2" max="2" width="10.1796875" style="2" customWidth="1"/>
    <col min="3" max="3" width="9.1796875" style="23" customWidth="1"/>
    <col min="4" max="4" width="15.54296875" style="2" customWidth="1"/>
    <col min="5" max="5" width="13.453125" style="2" customWidth="1"/>
    <col min="6" max="6" width="12.453125" style="2" customWidth="1"/>
    <col min="7" max="7" width="14.54296875" style="2" customWidth="1"/>
    <col min="8" max="8" width="28.1796875" style="2" customWidth="1"/>
    <col min="9" max="9" width="12.81640625" style="2" customWidth="1"/>
    <col min="10" max="10" width="9.81640625" style="2" customWidth="1"/>
    <col min="11" max="11" width="10.81640625" style="2" bestFit="1" customWidth="1"/>
    <col min="12" max="13" width="8.453125" style="2" customWidth="1"/>
    <col min="14" max="14" width="10.1796875" style="2" customWidth="1"/>
    <col min="15" max="15" width="16.1796875" style="2" customWidth="1"/>
    <col min="16" max="17" width="21.1796875" style="2" customWidth="1"/>
    <col min="18" max="19" width="6.1796875" style="43" customWidth="1"/>
    <col min="20" max="20" width="7.54296875" style="16" customWidth="1"/>
    <col min="21" max="21" width="7.81640625" style="16" customWidth="1"/>
    <col min="22" max="22" width="7.1796875" style="16" customWidth="1"/>
    <col min="23" max="23" width="7.81640625" style="16" customWidth="1"/>
    <col min="24" max="24" width="6.81640625" style="16" customWidth="1"/>
    <col min="25" max="25" width="7.81640625" style="16" customWidth="1"/>
    <col min="26" max="26" width="6.81640625" style="16" customWidth="1"/>
    <col min="27" max="27" width="7.81640625" style="16" customWidth="1"/>
    <col min="28" max="16384" width="9.1796875" style="16"/>
  </cols>
  <sheetData>
    <row r="1" spans="1:33" s="2" customFormat="1" ht="15.5" x14ac:dyDescent="0.35">
      <c r="A1" s="1351" t="s">
        <v>125</v>
      </c>
      <c r="B1" s="1352"/>
      <c r="C1" s="1352"/>
      <c r="D1" s="1352"/>
      <c r="E1" s="1352"/>
      <c r="F1" s="1352"/>
      <c r="G1" s="1352"/>
      <c r="H1" s="1352"/>
      <c r="I1" s="1352"/>
      <c r="J1" s="1352"/>
      <c r="K1" s="1352"/>
      <c r="L1" s="1352"/>
      <c r="M1" s="1352"/>
      <c r="N1" s="1352"/>
      <c r="O1" s="1352"/>
      <c r="P1" s="1352"/>
      <c r="Q1" s="1353"/>
      <c r="R1"/>
      <c r="S1"/>
    </row>
    <row r="2" spans="1:33" s="2" customFormat="1" ht="15.5" x14ac:dyDescent="0.35">
      <c r="A2" s="1354" t="str">
        <f>TA413_PBNTL!A1</f>
        <v xml:space="preserve"> TA413 : 765 KV D/C Bikaner III - Neemrana II TL02</v>
      </c>
      <c r="B2" s="1355"/>
      <c r="C2" s="1355"/>
      <c r="D2" s="1355"/>
      <c r="E2" s="1355"/>
      <c r="F2" s="1355"/>
      <c r="G2" s="1355"/>
      <c r="H2" s="1355"/>
      <c r="I2" s="1355"/>
      <c r="J2" s="1355"/>
      <c r="K2" s="1355"/>
      <c r="L2" s="1355"/>
      <c r="M2" s="1355"/>
      <c r="N2" s="1355"/>
      <c r="O2" s="1355"/>
      <c r="P2" s="1355"/>
      <c r="Q2" s="1356"/>
      <c r="R2"/>
      <c r="S2"/>
    </row>
    <row r="3" spans="1:33" s="2" customFormat="1" ht="16" thickBot="1" x14ac:dyDescent="0.4">
      <c r="A3" s="727" t="s">
        <v>111</v>
      </c>
      <c r="B3" s="201"/>
      <c r="C3" s="201"/>
      <c r="D3" s="201"/>
      <c r="E3" s="201"/>
      <c r="F3" s="201"/>
      <c r="G3" s="201"/>
      <c r="H3" s="201"/>
      <c r="I3" s="1152">
        <f>SUBTOTAL(9,I5:I317)</f>
        <v>109701.66499999948</v>
      </c>
      <c r="J3" s="1152">
        <f t="shared" ref="J3:M3" si="0">SUBTOTAL(9,J5:J317)</f>
        <v>1387.5899999999997</v>
      </c>
      <c r="K3" s="1152">
        <f t="shared" si="0"/>
        <v>15180.039999999968</v>
      </c>
      <c r="L3" s="1152">
        <f>SUBTOTAL(9,L5:L317)</f>
        <v>840.8547999999995</v>
      </c>
      <c r="M3" s="1152">
        <f t="shared" si="0"/>
        <v>349.77888200000069</v>
      </c>
      <c r="N3" s="1152">
        <f>SUBTOTAL(9,N5:N317)</f>
        <v>2969.6999999999994</v>
      </c>
      <c r="O3" s="202"/>
      <c r="P3" s="180"/>
      <c r="Q3" s="339" t="str">
        <f>TA413_PBNTL!M1</f>
        <v>20.08.2025</v>
      </c>
      <c r="R3"/>
      <c r="S3"/>
      <c r="T3" s="1350" t="s">
        <v>786</v>
      </c>
      <c r="U3" s="1350"/>
      <c r="V3" s="1350"/>
      <c r="W3" s="1350"/>
      <c r="X3" s="1350" t="s">
        <v>787</v>
      </c>
      <c r="Y3" s="1350"/>
      <c r="Z3" s="1350"/>
      <c r="AA3" s="1350"/>
    </row>
    <row r="4" spans="1:33" s="2" customFormat="1" ht="29.5" thickBot="1" x14ac:dyDescent="0.4">
      <c r="A4" s="61" t="s">
        <v>42</v>
      </c>
      <c r="B4" s="62" t="s">
        <v>43</v>
      </c>
      <c r="C4" s="1055" t="s">
        <v>44</v>
      </c>
      <c r="D4" s="62" t="s">
        <v>45</v>
      </c>
      <c r="E4" s="62" t="s">
        <v>46</v>
      </c>
      <c r="F4" s="1056" t="s">
        <v>47</v>
      </c>
      <c r="G4" s="1056" t="s">
        <v>48</v>
      </c>
      <c r="H4" s="62" t="s">
        <v>90</v>
      </c>
      <c r="I4" s="62" t="s">
        <v>29</v>
      </c>
      <c r="J4" s="62" t="s">
        <v>290</v>
      </c>
      <c r="K4" s="62" t="s">
        <v>291</v>
      </c>
      <c r="L4" s="62" t="s">
        <v>105</v>
      </c>
      <c r="M4" s="62" t="s">
        <v>281</v>
      </c>
      <c r="N4" s="62" t="s">
        <v>684</v>
      </c>
      <c r="O4" s="62" t="s">
        <v>49</v>
      </c>
      <c r="P4" s="62" t="s">
        <v>687</v>
      </c>
      <c r="Q4" s="66" t="s">
        <v>1</v>
      </c>
      <c r="R4"/>
      <c r="S4"/>
      <c r="T4" s="1349" t="s">
        <v>784</v>
      </c>
      <c r="U4" s="1350"/>
      <c r="V4" s="1349" t="s">
        <v>785</v>
      </c>
      <c r="W4" s="1350"/>
      <c r="X4" s="1349" t="s">
        <v>788</v>
      </c>
      <c r="Y4" s="1350"/>
      <c r="Z4" s="1349" t="s">
        <v>789</v>
      </c>
      <c r="AA4" s="1350"/>
      <c r="AC4" s="2" t="s">
        <v>86</v>
      </c>
      <c r="AD4" s="2" t="s">
        <v>87</v>
      </c>
      <c r="AE4" s="2" t="s">
        <v>88</v>
      </c>
      <c r="AF4" s="2" t="s">
        <v>89</v>
      </c>
      <c r="AG4" s="2" t="s">
        <v>83</v>
      </c>
    </row>
    <row r="5" spans="1:33" ht="21.75" customHeight="1" x14ac:dyDescent="0.35">
      <c r="A5" s="67">
        <f>SUBTOTAL(103,$C$5:C5)</f>
        <v>1</v>
      </c>
      <c r="B5" s="68">
        <v>1</v>
      </c>
      <c r="C5" s="1057" t="s">
        <v>388</v>
      </c>
      <c r="D5" s="1058" t="str">
        <f>VLOOKUP(C5,'Location Summary'!$C$4:$D$603,2,0)</f>
        <v>DA+6</v>
      </c>
      <c r="E5" s="1058" t="s">
        <v>423</v>
      </c>
      <c r="F5" s="1059">
        <v>45441</v>
      </c>
      <c r="G5" s="1059">
        <v>45449</v>
      </c>
      <c r="H5" s="1060" t="s">
        <v>522</v>
      </c>
      <c r="I5" s="1058">
        <f t="shared" ref="I5:I36" si="1">VLOOKUP($D5,$D$320:$M$359,6,FALSE)</f>
        <v>289.83999999999997</v>
      </c>
      <c r="J5" s="68">
        <f t="shared" ref="J5:J36" si="2">VLOOKUP($D5,$D$320:$M$359,7,FALSE)</f>
        <v>3.61</v>
      </c>
      <c r="K5" s="68">
        <f t="shared" ref="K5:K36" si="3">VLOOKUP($D5,$D$320:$M$359,8,FALSE)</f>
        <v>37.299999999999997</v>
      </c>
      <c r="L5" s="68">
        <f t="shared" ref="L5:L36" si="4">VLOOKUP($D5,$D$320:$M$359,9,FALSE)</f>
        <v>2.093</v>
      </c>
      <c r="M5" s="68">
        <f t="shared" ref="M5:M36" si="5">VLOOKUP($D5,$D$320:$M$359,10,FALSE)</f>
        <v>0.86599999999999999</v>
      </c>
      <c r="N5" s="1061">
        <f t="shared" ref="N5:N36" si="6">ROUND((I5*230.35+J5*10150.5+K5*11591.45+L5*93958.18+M5*7677.44)/10^5,2)</f>
        <v>7.39</v>
      </c>
      <c r="O5" s="1062" t="s">
        <v>679</v>
      </c>
      <c r="P5" s="1063" t="s">
        <v>688</v>
      </c>
      <c r="Q5" s="1064" t="s">
        <v>263</v>
      </c>
      <c r="T5" s="306">
        <f t="shared" ref="T5:T14" si="7">VLOOKUP($D5,$D$320:$T$359,16,FALSE)</f>
        <v>0</v>
      </c>
      <c r="U5" s="306">
        <f>T5</f>
        <v>0</v>
      </c>
      <c r="V5" s="306"/>
      <c r="W5" s="306">
        <f t="shared" ref="W5:W32" si="8">V5+W4</f>
        <v>0</v>
      </c>
      <c r="X5" s="306">
        <f>VLOOKUP($D5,$D$320:$X$359,20,FALSE)</f>
        <v>0</v>
      </c>
      <c r="Y5" s="306">
        <f t="shared" ref="Y5:Y32" si="9">X5+Y4</f>
        <v>0</v>
      </c>
      <c r="Z5" s="306"/>
      <c r="AA5" s="306">
        <f t="shared" ref="AA5:AA32" si="10">Z5+AA4</f>
        <v>0</v>
      </c>
      <c r="AG5" s="16">
        <f t="shared" ref="AG5:AG35" si="11">SUM(AC5:AF5)</f>
        <v>0</v>
      </c>
    </row>
    <row r="6" spans="1:33" ht="21.75" customHeight="1" x14ac:dyDescent="0.35">
      <c r="A6" s="17">
        <f>SUBTOTAL(103,$C$5:C6)</f>
        <v>2</v>
      </c>
      <c r="B6" s="13">
        <v>2</v>
      </c>
      <c r="C6" s="143" t="s">
        <v>431</v>
      </c>
      <c r="D6" s="81" t="str">
        <f>VLOOKUP(C6,'Location Summary'!$C$4:$D$603,2,0)</f>
        <v>DA+3</v>
      </c>
      <c r="E6" s="81" t="s">
        <v>423</v>
      </c>
      <c r="F6" s="136">
        <v>45442</v>
      </c>
      <c r="G6" s="136">
        <v>45450</v>
      </c>
      <c r="H6" s="79" t="s">
        <v>523</v>
      </c>
      <c r="I6" s="81">
        <f t="shared" si="1"/>
        <v>289.83999999999997</v>
      </c>
      <c r="J6" s="13">
        <f t="shared" si="2"/>
        <v>3.61</v>
      </c>
      <c r="K6" s="13">
        <f t="shared" si="3"/>
        <v>37.299999999999997</v>
      </c>
      <c r="L6" s="13">
        <f t="shared" si="4"/>
        <v>2.093</v>
      </c>
      <c r="M6" s="13">
        <f t="shared" si="5"/>
        <v>0.86599999999999999</v>
      </c>
      <c r="N6" s="482">
        <f t="shared" si="6"/>
        <v>7.39</v>
      </c>
      <c r="O6" s="141" t="s">
        <v>471</v>
      </c>
      <c r="P6" s="595" t="s">
        <v>688</v>
      </c>
      <c r="Q6" s="1065" t="s">
        <v>263</v>
      </c>
      <c r="T6" s="306">
        <f t="shared" si="7"/>
        <v>0</v>
      </c>
      <c r="U6" s="306">
        <f t="shared" ref="U6:U32" si="12">T6+U5</f>
        <v>0</v>
      </c>
      <c r="V6" s="306"/>
      <c r="W6" s="306">
        <f t="shared" si="8"/>
        <v>0</v>
      </c>
      <c r="X6" s="306">
        <f>VLOOKUP($D6,$D$320:$X$359,20,FALSE)</f>
        <v>0</v>
      </c>
      <c r="Y6" s="306">
        <f t="shared" si="9"/>
        <v>0</v>
      </c>
      <c r="Z6" s="306"/>
      <c r="AA6" s="306">
        <f t="shared" si="10"/>
        <v>0</v>
      </c>
      <c r="AC6" s="16">
        <v>3.2</v>
      </c>
      <c r="AD6" s="16">
        <v>3.2</v>
      </c>
      <c r="AE6" s="16">
        <v>4</v>
      </c>
      <c r="AF6" s="16">
        <v>3.8</v>
      </c>
      <c r="AG6" s="16">
        <f t="shared" si="11"/>
        <v>14.2</v>
      </c>
    </row>
    <row r="7" spans="1:33" ht="21.75" customHeight="1" x14ac:dyDescent="0.35">
      <c r="A7" s="17">
        <f>SUBTOTAL(103,$C$5:C7)</f>
        <v>3</v>
      </c>
      <c r="B7" s="13">
        <v>3</v>
      </c>
      <c r="C7" s="143" t="s">
        <v>432</v>
      </c>
      <c r="D7" s="81" t="str">
        <f>VLOOKUP(C7,'Location Summary'!$C$4:$D$603,2,0)</f>
        <v>DA+3</v>
      </c>
      <c r="E7" s="81" t="s">
        <v>423</v>
      </c>
      <c r="F7" s="136">
        <v>45450</v>
      </c>
      <c r="G7" s="136">
        <v>45452</v>
      </c>
      <c r="H7" s="79" t="s">
        <v>523</v>
      </c>
      <c r="I7" s="81">
        <f t="shared" si="1"/>
        <v>289.83999999999997</v>
      </c>
      <c r="J7" s="13">
        <f t="shared" si="2"/>
        <v>3.61</v>
      </c>
      <c r="K7" s="13">
        <f t="shared" si="3"/>
        <v>37.299999999999997</v>
      </c>
      <c r="L7" s="13">
        <f t="shared" si="4"/>
        <v>2.093</v>
      </c>
      <c r="M7" s="13">
        <f t="shared" si="5"/>
        <v>0.86599999999999999</v>
      </c>
      <c r="N7" s="482">
        <f t="shared" si="6"/>
        <v>7.39</v>
      </c>
      <c r="O7" s="141" t="s">
        <v>471</v>
      </c>
      <c r="P7" s="595" t="s">
        <v>688</v>
      </c>
      <c r="Q7" s="1065" t="s">
        <v>263</v>
      </c>
      <c r="T7" s="306">
        <f t="shared" si="7"/>
        <v>0</v>
      </c>
      <c r="U7" s="306">
        <f t="shared" si="12"/>
        <v>0</v>
      </c>
      <c r="V7" s="306"/>
      <c r="W7" s="306">
        <f t="shared" si="8"/>
        <v>0</v>
      </c>
      <c r="X7" s="306"/>
      <c r="Y7" s="306">
        <f t="shared" si="9"/>
        <v>0</v>
      </c>
      <c r="Z7" s="306">
        <f>VLOOKUP($D7,$D$320:$X$359,20,FALSE)</f>
        <v>0</v>
      </c>
      <c r="AA7" s="306">
        <f t="shared" si="10"/>
        <v>0</v>
      </c>
      <c r="AC7" s="16">
        <v>3.7</v>
      </c>
      <c r="AD7" s="16">
        <v>3.5</v>
      </c>
      <c r="AE7" s="16">
        <v>3.3</v>
      </c>
      <c r="AF7" s="16">
        <v>3.5</v>
      </c>
      <c r="AG7" s="16">
        <f t="shared" si="11"/>
        <v>14</v>
      </c>
    </row>
    <row r="8" spans="1:33" ht="21.75" customHeight="1" x14ac:dyDescent="0.35">
      <c r="A8" s="17">
        <f>SUBTOTAL(103,$C$5:C8)</f>
        <v>4</v>
      </c>
      <c r="B8" s="13">
        <v>4</v>
      </c>
      <c r="C8" s="143" t="s">
        <v>430</v>
      </c>
      <c r="D8" s="81" t="str">
        <f>VLOOKUP(C8,'Location Summary'!$C$4:$D$603,2,0)</f>
        <v>DA+3</v>
      </c>
      <c r="E8" s="81" t="s">
        <v>423</v>
      </c>
      <c r="F8" s="136">
        <v>45452</v>
      </c>
      <c r="G8" s="136">
        <v>45454</v>
      </c>
      <c r="H8" s="79" t="s">
        <v>523</v>
      </c>
      <c r="I8" s="81">
        <f t="shared" si="1"/>
        <v>289.83999999999997</v>
      </c>
      <c r="J8" s="13">
        <f t="shared" si="2"/>
        <v>3.61</v>
      </c>
      <c r="K8" s="13">
        <f t="shared" si="3"/>
        <v>37.299999999999997</v>
      </c>
      <c r="L8" s="13">
        <f t="shared" si="4"/>
        <v>2.093</v>
      </c>
      <c r="M8" s="13">
        <f t="shared" si="5"/>
        <v>0.86599999999999999</v>
      </c>
      <c r="N8" s="482">
        <f t="shared" si="6"/>
        <v>7.39</v>
      </c>
      <c r="O8" s="141" t="s">
        <v>471</v>
      </c>
      <c r="P8" s="595" t="s">
        <v>688</v>
      </c>
      <c r="Q8" s="1065" t="s">
        <v>263</v>
      </c>
      <c r="T8" s="306">
        <f t="shared" si="7"/>
        <v>0</v>
      </c>
      <c r="U8" s="306">
        <f t="shared" si="12"/>
        <v>0</v>
      </c>
      <c r="V8" s="306"/>
      <c r="W8" s="306">
        <f t="shared" si="8"/>
        <v>0</v>
      </c>
      <c r="X8" s="306"/>
      <c r="Y8" s="306">
        <f t="shared" si="9"/>
        <v>0</v>
      </c>
      <c r="Z8" s="306">
        <f>VLOOKUP($D8,$D$320:$X$359,20,FALSE)</f>
        <v>0</v>
      </c>
      <c r="AA8" s="306">
        <f t="shared" si="10"/>
        <v>0</v>
      </c>
      <c r="AC8" s="16">
        <v>2.95</v>
      </c>
      <c r="AD8" s="16">
        <v>3.2</v>
      </c>
      <c r="AE8" s="16">
        <v>2.95</v>
      </c>
      <c r="AF8" s="16">
        <v>3.65</v>
      </c>
      <c r="AG8" s="16">
        <f t="shared" si="11"/>
        <v>12.750000000000002</v>
      </c>
    </row>
    <row r="9" spans="1:33" ht="21.75" customHeight="1" x14ac:dyDescent="0.35">
      <c r="A9" s="17">
        <f>SUBTOTAL(103,$C$5:C9)</f>
        <v>5</v>
      </c>
      <c r="B9" s="13">
        <v>5</v>
      </c>
      <c r="C9" s="143" t="s">
        <v>389</v>
      </c>
      <c r="D9" s="81" t="str">
        <f>VLOOKUP(C9,'Location Summary'!$C$4:$D$603,2,0)</f>
        <v>DA+3</v>
      </c>
      <c r="E9" s="81" t="s">
        <v>423</v>
      </c>
      <c r="F9" s="136">
        <v>45455</v>
      </c>
      <c r="G9" s="136">
        <v>45460</v>
      </c>
      <c r="H9" s="79" t="s">
        <v>522</v>
      </c>
      <c r="I9" s="81">
        <f t="shared" si="1"/>
        <v>289.83999999999997</v>
      </c>
      <c r="J9" s="13">
        <f t="shared" si="2"/>
        <v>3.61</v>
      </c>
      <c r="K9" s="13">
        <f t="shared" si="3"/>
        <v>37.299999999999997</v>
      </c>
      <c r="L9" s="13">
        <f t="shared" si="4"/>
        <v>2.093</v>
      </c>
      <c r="M9" s="13">
        <f t="shared" si="5"/>
        <v>0.86599999999999999</v>
      </c>
      <c r="N9" s="482">
        <f t="shared" si="6"/>
        <v>7.39</v>
      </c>
      <c r="O9" s="141" t="s">
        <v>679</v>
      </c>
      <c r="P9" s="595" t="s">
        <v>698</v>
      </c>
      <c r="Q9" s="1065" t="s">
        <v>263</v>
      </c>
      <c r="T9" s="306">
        <f t="shared" si="7"/>
        <v>0</v>
      </c>
      <c r="U9" s="306">
        <f t="shared" si="12"/>
        <v>0</v>
      </c>
      <c r="V9" s="306"/>
      <c r="W9" s="306">
        <f t="shared" si="8"/>
        <v>0</v>
      </c>
      <c r="X9" s="306">
        <f>VLOOKUP($D9,$D$320:$X$359,20,FALSE)</f>
        <v>0</v>
      </c>
      <c r="Y9" s="306">
        <f t="shared" si="9"/>
        <v>0</v>
      </c>
      <c r="Z9" s="306"/>
      <c r="AA9" s="306">
        <f t="shared" si="10"/>
        <v>0</v>
      </c>
      <c r="AG9" s="16">
        <f t="shared" si="11"/>
        <v>0</v>
      </c>
    </row>
    <row r="10" spans="1:33" ht="21.75" customHeight="1" x14ac:dyDescent="0.35">
      <c r="A10" s="17">
        <f>SUBTOTAL(103,$C$5:C10)</f>
        <v>6</v>
      </c>
      <c r="B10" s="13">
        <v>6</v>
      </c>
      <c r="C10" s="143" t="s">
        <v>433</v>
      </c>
      <c r="D10" s="81" t="str">
        <f>VLOOKUP(C10,'Location Summary'!$C$4:$D$603,2,0)</f>
        <v>DA+3</v>
      </c>
      <c r="E10" s="81" t="s">
        <v>423</v>
      </c>
      <c r="F10" s="136">
        <v>45456</v>
      </c>
      <c r="G10" s="136">
        <v>45460</v>
      </c>
      <c r="H10" s="79" t="s">
        <v>523</v>
      </c>
      <c r="I10" s="81">
        <f t="shared" si="1"/>
        <v>289.83999999999997</v>
      </c>
      <c r="J10" s="13">
        <f t="shared" si="2"/>
        <v>3.61</v>
      </c>
      <c r="K10" s="13">
        <f t="shared" si="3"/>
        <v>37.299999999999997</v>
      </c>
      <c r="L10" s="13">
        <f t="shared" si="4"/>
        <v>2.093</v>
      </c>
      <c r="M10" s="13">
        <f t="shared" si="5"/>
        <v>0.86599999999999999</v>
      </c>
      <c r="N10" s="482">
        <f t="shared" si="6"/>
        <v>7.39</v>
      </c>
      <c r="O10" s="141" t="s">
        <v>471</v>
      </c>
      <c r="P10" s="595" t="s">
        <v>698</v>
      </c>
      <c r="Q10" s="1065" t="s">
        <v>263</v>
      </c>
      <c r="T10" s="306">
        <f t="shared" si="7"/>
        <v>0</v>
      </c>
      <c r="U10" s="306">
        <f t="shared" si="12"/>
        <v>0</v>
      </c>
      <c r="V10" s="306"/>
      <c r="W10" s="306">
        <f t="shared" si="8"/>
        <v>0</v>
      </c>
      <c r="X10" s="306"/>
      <c r="Y10" s="306">
        <f t="shared" si="9"/>
        <v>0</v>
      </c>
      <c r="Z10" s="306">
        <f>VLOOKUP($D10,$D$320:$X$359,20,FALSE)</f>
        <v>0</v>
      </c>
      <c r="AA10" s="306">
        <f t="shared" si="10"/>
        <v>0</v>
      </c>
      <c r="AC10" s="16">
        <v>3.95</v>
      </c>
      <c r="AD10" s="16">
        <v>4.51</v>
      </c>
      <c r="AE10" s="16">
        <v>3.88</v>
      </c>
      <c r="AF10" s="16">
        <v>2.84</v>
      </c>
      <c r="AG10" s="16">
        <f t="shared" si="11"/>
        <v>15.18</v>
      </c>
    </row>
    <row r="11" spans="1:33" ht="21.75" customHeight="1" x14ac:dyDescent="0.35">
      <c r="A11" s="17">
        <f>SUBTOTAL(103,$C$5:C11)</f>
        <v>7</v>
      </c>
      <c r="B11" s="13">
        <v>7</v>
      </c>
      <c r="C11" s="143" t="s">
        <v>434</v>
      </c>
      <c r="D11" s="81" t="str">
        <f>VLOOKUP(C11,'Location Summary'!$C$4:$D$603,2,0)</f>
        <v>DA+3</v>
      </c>
      <c r="E11" s="81" t="s">
        <v>423</v>
      </c>
      <c r="F11" s="136">
        <v>45459</v>
      </c>
      <c r="G11" s="136">
        <v>45461</v>
      </c>
      <c r="H11" s="79" t="s">
        <v>523</v>
      </c>
      <c r="I11" s="81">
        <f t="shared" si="1"/>
        <v>289.83999999999997</v>
      </c>
      <c r="J11" s="13">
        <f t="shared" si="2"/>
        <v>3.61</v>
      </c>
      <c r="K11" s="13">
        <f t="shared" si="3"/>
        <v>37.299999999999997</v>
      </c>
      <c r="L11" s="13">
        <f t="shared" si="4"/>
        <v>2.093</v>
      </c>
      <c r="M11" s="13">
        <f t="shared" si="5"/>
        <v>0.86599999999999999</v>
      </c>
      <c r="N11" s="482">
        <f t="shared" si="6"/>
        <v>7.39</v>
      </c>
      <c r="O11" s="141" t="s">
        <v>471</v>
      </c>
      <c r="P11" s="595" t="s">
        <v>698</v>
      </c>
      <c r="Q11" s="1065" t="s">
        <v>263</v>
      </c>
      <c r="T11" s="306">
        <f t="shared" si="7"/>
        <v>0</v>
      </c>
      <c r="U11" s="306">
        <f t="shared" si="12"/>
        <v>0</v>
      </c>
      <c r="V11" s="306"/>
      <c r="W11" s="306">
        <f t="shared" si="8"/>
        <v>0</v>
      </c>
      <c r="X11" s="306"/>
      <c r="Y11" s="306">
        <f t="shared" si="9"/>
        <v>0</v>
      </c>
      <c r="Z11" s="306">
        <f>VLOOKUP($D11,$D$320:$X$359,20,FALSE)</f>
        <v>0</v>
      </c>
      <c r="AA11" s="306">
        <f t="shared" si="10"/>
        <v>0</v>
      </c>
      <c r="AC11" s="16">
        <v>3.19</v>
      </c>
      <c r="AD11" s="16">
        <v>3.48</v>
      </c>
      <c r="AE11" s="16">
        <v>3.89</v>
      </c>
      <c r="AF11" s="16">
        <v>3.64</v>
      </c>
      <c r="AG11" s="16">
        <f t="shared" si="11"/>
        <v>14.200000000000001</v>
      </c>
    </row>
    <row r="12" spans="1:33" ht="21.75" customHeight="1" x14ac:dyDescent="0.35">
      <c r="A12" s="17">
        <f>SUBTOTAL(103,$C$5:C12)</f>
        <v>8</v>
      </c>
      <c r="B12" s="13">
        <v>8</v>
      </c>
      <c r="C12" s="143" t="s">
        <v>435</v>
      </c>
      <c r="D12" s="81" t="str">
        <f>VLOOKUP(C12,'Location Summary'!$C$4:$D$603,2,0)</f>
        <v>DA+6</v>
      </c>
      <c r="E12" s="81" t="s">
        <v>423</v>
      </c>
      <c r="F12" s="136">
        <v>45461</v>
      </c>
      <c r="G12" s="136">
        <v>45464</v>
      </c>
      <c r="H12" s="79" t="s">
        <v>523</v>
      </c>
      <c r="I12" s="81">
        <f t="shared" si="1"/>
        <v>289.83999999999997</v>
      </c>
      <c r="J12" s="13">
        <f t="shared" si="2"/>
        <v>3.61</v>
      </c>
      <c r="K12" s="13">
        <f t="shared" si="3"/>
        <v>37.299999999999997</v>
      </c>
      <c r="L12" s="13">
        <f t="shared" si="4"/>
        <v>2.093</v>
      </c>
      <c r="M12" s="13">
        <f t="shared" si="5"/>
        <v>0.86599999999999999</v>
      </c>
      <c r="N12" s="482">
        <f t="shared" si="6"/>
        <v>7.39</v>
      </c>
      <c r="O12" s="141" t="s">
        <v>471</v>
      </c>
      <c r="P12" s="595" t="s">
        <v>698</v>
      </c>
      <c r="Q12" s="1065" t="s">
        <v>263</v>
      </c>
      <c r="T12" s="306">
        <f t="shared" si="7"/>
        <v>0</v>
      </c>
      <c r="U12" s="306">
        <f t="shared" si="12"/>
        <v>0</v>
      </c>
      <c r="V12" s="306"/>
      <c r="W12" s="306">
        <f t="shared" si="8"/>
        <v>0</v>
      </c>
      <c r="X12" s="306"/>
      <c r="Y12" s="306">
        <f t="shared" si="9"/>
        <v>0</v>
      </c>
      <c r="Z12" s="306">
        <f>VLOOKUP($D12,$D$320:$X$359,20,FALSE)</f>
        <v>0</v>
      </c>
      <c r="AA12" s="306">
        <f t="shared" si="10"/>
        <v>0</v>
      </c>
      <c r="AC12" s="16">
        <v>4</v>
      </c>
      <c r="AD12" s="16">
        <v>3.2</v>
      </c>
      <c r="AE12" s="16">
        <v>3.3</v>
      </c>
      <c r="AF12" s="16">
        <v>3.5</v>
      </c>
      <c r="AG12" s="16">
        <f t="shared" si="11"/>
        <v>14</v>
      </c>
    </row>
    <row r="13" spans="1:33" ht="21.75" customHeight="1" x14ac:dyDescent="0.35">
      <c r="A13" s="17">
        <f>SUBTOTAL(103,$C$5:C13)</f>
        <v>9</v>
      </c>
      <c r="B13" s="13">
        <v>9</v>
      </c>
      <c r="C13" s="143" t="s">
        <v>425</v>
      </c>
      <c r="D13" s="81" t="str">
        <f>VLOOKUP(C13,'Location Summary'!$C$4:$D$603,2,0)</f>
        <v>DA+0</v>
      </c>
      <c r="E13" s="81" t="s">
        <v>423</v>
      </c>
      <c r="F13" s="136">
        <v>45461</v>
      </c>
      <c r="G13" s="136">
        <v>45466</v>
      </c>
      <c r="H13" s="79" t="s">
        <v>522</v>
      </c>
      <c r="I13" s="81">
        <f t="shared" si="1"/>
        <v>271.04000000000002</v>
      </c>
      <c r="J13" s="13">
        <f t="shared" si="2"/>
        <v>3.36</v>
      </c>
      <c r="K13" s="13">
        <f t="shared" si="3"/>
        <v>34.15</v>
      </c>
      <c r="L13" s="13">
        <f t="shared" si="4"/>
        <v>1.599</v>
      </c>
      <c r="M13" s="13">
        <f t="shared" si="5"/>
        <v>0.86599999999999999</v>
      </c>
      <c r="N13" s="482">
        <f t="shared" si="6"/>
        <v>6.49</v>
      </c>
      <c r="O13" s="141" t="s">
        <v>679</v>
      </c>
      <c r="P13" s="595" t="s">
        <v>698</v>
      </c>
      <c r="Q13" s="1065" t="s">
        <v>263</v>
      </c>
      <c r="T13" s="306">
        <f t="shared" si="7"/>
        <v>0</v>
      </c>
      <c r="U13" s="306">
        <f t="shared" si="12"/>
        <v>0</v>
      </c>
      <c r="V13" s="306"/>
      <c r="W13" s="306">
        <f t="shared" si="8"/>
        <v>0</v>
      </c>
      <c r="X13" s="306">
        <f>VLOOKUP($D13,$D$320:$X$359,20,FALSE)</f>
        <v>0</v>
      </c>
      <c r="Y13" s="306">
        <f t="shared" si="9"/>
        <v>0</v>
      </c>
      <c r="Z13" s="306"/>
      <c r="AA13" s="306">
        <f t="shared" si="10"/>
        <v>0</v>
      </c>
      <c r="AG13" s="16">
        <f t="shared" si="11"/>
        <v>0</v>
      </c>
    </row>
    <row r="14" spans="1:33" ht="21.75" customHeight="1" x14ac:dyDescent="0.35">
      <c r="A14" s="17">
        <f>SUBTOTAL(103,$C$5:C14)</f>
        <v>10</v>
      </c>
      <c r="B14" s="13">
        <v>10</v>
      </c>
      <c r="C14" s="143" t="s">
        <v>436</v>
      </c>
      <c r="D14" s="81" t="str">
        <f>VLOOKUP(C14,'Location Summary'!$C$4:$D$603,2,0)</f>
        <v>DA+3</v>
      </c>
      <c r="E14" s="81" t="s">
        <v>423</v>
      </c>
      <c r="F14" s="136">
        <v>45464</v>
      </c>
      <c r="G14" s="136">
        <v>45467</v>
      </c>
      <c r="H14" s="79" t="s">
        <v>523</v>
      </c>
      <c r="I14" s="81">
        <f t="shared" si="1"/>
        <v>289.83999999999997</v>
      </c>
      <c r="J14" s="13">
        <f t="shared" si="2"/>
        <v>3.61</v>
      </c>
      <c r="K14" s="13">
        <f t="shared" si="3"/>
        <v>37.299999999999997</v>
      </c>
      <c r="L14" s="13">
        <f t="shared" si="4"/>
        <v>2.093</v>
      </c>
      <c r="M14" s="13">
        <f t="shared" si="5"/>
        <v>0.86599999999999999</v>
      </c>
      <c r="N14" s="482">
        <f t="shared" si="6"/>
        <v>7.39</v>
      </c>
      <c r="O14" s="141" t="s">
        <v>471</v>
      </c>
      <c r="P14" s="595" t="s">
        <v>698</v>
      </c>
      <c r="Q14" s="1065" t="s">
        <v>263</v>
      </c>
      <c r="T14" s="306">
        <f t="shared" si="7"/>
        <v>0</v>
      </c>
      <c r="U14" s="306">
        <f t="shared" si="12"/>
        <v>0</v>
      </c>
      <c r="V14" s="306"/>
      <c r="W14" s="306">
        <f t="shared" si="8"/>
        <v>0</v>
      </c>
      <c r="X14" s="306"/>
      <c r="Y14" s="306">
        <f t="shared" si="9"/>
        <v>0</v>
      </c>
      <c r="Z14" s="306">
        <f>VLOOKUP($D14,$D$320:$X$359,20,FALSE)</f>
        <v>0</v>
      </c>
      <c r="AA14" s="306">
        <f t="shared" si="10"/>
        <v>0</v>
      </c>
      <c r="AC14" s="16">
        <v>3.36</v>
      </c>
      <c r="AD14" s="16">
        <v>2.95</v>
      </c>
      <c r="AE14" s="16">
        <v>4.01</v>
      </c>
      <c r="AF14" s="16">
        <v>3.39</v>
      </c>
      <c r="AG14" s="16">
        <f t="shared" si="11"/>
        <v>13.71</v>
      </c>
    </row>
    <row r="15" spans="1:33" ht="21.75" customHeight="1" x14ac:dyDescent="0.35">
      <c r="A15" s="17">
        <f>SUBTOTAL(103,$C$5:C15)</f>
        <v>11</v>
      </c>
      <c r="B15" s="13">
        <v>11</v>
      </c>
      <c r="C15" s="143" t="s">
        <v>414</v>
      </c>
      <c r="D15" s="81" t="str">
        <f>VLOOKUP(C15,'Location Summary'!$C$4:$D$603,2,0)</f>
        <v>DA+9</v>
      </c>
      <c r="E15" s="81" t="s">
        <v>423</v>
      </c>
      <c r="F15" s="136">
        <v>45460</v>
      </c>
      <c r="G15" s="136">
        <v>45469</v>
      </c>
      <c r="H15" s="79" t="s">
        <v>713</v>
      </c>
      <c r="I15" s="81">
        <f t="shared" si="1"/>
        <v>289.83999999999997</v>
      </c>
      <c r="J15" s="13">
        <f t="shared" si="2"/>
        <v>3.61</v>
      </c>
      <c r="K15" s="13">
        <f t="shared" si="3"/>
        <v>37.299999999999997</v>
      </c>
      <c r="L15" s="13">
        <f t="shared" si="4"/>
        <v>2.093</v>
      </c>
      <c r="M15" s="13">
        <f t="shared" si="5"/>
        <v>0.86599999999999999</v>
      </c>
      <c r="N15" s="482">
        <f t="shared" si="6"/>
        <v>7.39</v>
      </c>
      <c r="O15" s="141" t="s">
        <v>680</v>
      </c>
      <c r="P15" s="595" t="s">
        <v>698</v>
      </c>
      <c r="Q15" s="1065" t="s">
        <v>263</v>
      </c>
      <c r="T15" s="306"/>
      <c r="U15" s="306">
        <f t="shared" si="12"/>
        <v>0</v>
      </c>
      <c r="V15" s="306">
        <f>VLOOKUP($D15,$D$320:$T$359,16,FALSE)</f>
        <v>0</v>
      </c>
      <c r="W15" s="306">
        <f t="shared" si="8"/>
        <v>0</v>
      </c>
      <c r="X15" s="306">
        <f>VLOOKUP($D15,$D$320:$X$359,20,FALSE)</f>
        <v>0</v>
      </c>
      <c r="Y15" s="306">
        <f t="shared" si="9"/>
        <v>0</v>
      </c>
      <c r="Z15" s="306"/>
      <c r="AA15" s="306">
        <f t="shared" si="10"/>
        <v>0</v>
      </c>
      <c r="AG15" s="16">
        <f t="shared" si="11"/>
        <v>0</v>
      </c>
    </row>
    <row r="16" spans="1:33" ht="21.75" customHeight="1" x14ac:dyDescent="0.35">
      <c r="A16" s="17">
        <f>SUBTOTAL(103,$C$5:C16)</f>
        <v>12</v>
      </c>
      <c r="B16" s="13">
        <v>12</v>
      </c>
      <c r="C16" s="143" t="s">
        <v>437</v>
      </c>
      <c r="D16" s="81" t="str">
        <f>VLOOKUP(C16,'Location Summary'!$C$4:$D$603,2,0)</f>
        <v>DA+9</v>
      </c>
      <c r="E16" s="81" t="s">
        <v>423</v>
      </c>
      <c r="F16" s="136">
        <v>45467</v>
      </c>
      <c r="G16" s="136">
        <v>45470</v>
      </c>
      <c r="H16" s="79" t="s">
        <v>523</v>
      </c>
      <c r="I16" s="81">
        <f t="shared" si="1"/>
        <v>289.83999999999997</v>
      </c>
      <c r="J16" s="13">
        <f t="shared" si="2"/>
        <v>3.61</v>
      </c>
      <c r="K16" s="13">
        <f t="shared" si="3"/>
        <v>37.299999999999997</v>
      </c>
      <c r="L16" s="13">
        <f t="shared" si="4"/>
        <v>2.093</v>
      </c>
      <c r="M16" s="13">
        <f t="shared" si="5"/>
        <v>0.86599999999999999</v>
      </c>
      <c r="N16" s="482">
        <f t="shared" si="6"/>
        <v>7.39</v>
      </c>
      <c r="O16" s="141" t="s">
        <v>471</v>
      </c>
      <c r="P16" s="595" t="s">
        <v>698</v>
      </c>
      <c r="Q16" s="1065" t="s">
        <v>263</v>
      </c>
      <c r="T16" s="306">
        <f>VLOOKUP($D16,$D$320:$T$359,16,FALSE)</f>
        <v>0</v>
      </c>
      <c r="U16" s="306">
        <f t="shared" si="12"/>
        <v>0</v>
      </c>
      <c r="V16" s="306"/>
      <c r="W16" s="306">
        <f t="shared" si="8"/>
        <v>0</v>
      </c>
      <c r="X16" s="306"/>
      <c r="Y16" s="306">
        <f t="shared" si="9"/>
        <v>0</v>
      </c>
      <c r="Z16" s="306">
        <f>VLOOKUP($D16,$D$320:$X$359,20,FALSE)</f>
        <v>0</v>
      </c>
      <c r="AA16" s="306">
        <f t="shared" si="10"/>
        <v>0</v>
      </c>
      <c r="AC16" s="16">
        <v>3.46</v>
      </c>
      <c r="AD16" s="16">
        <v>2.73</v>
      </c>
      <c r="AE16" s="16">
        <v>4.01</v>
      </c>
      <c r="AF16" s="16">
        <v>3.85</v>
      </c>
      <c r="AG16" s="16">
        <f t="shared" si="11"/>
        <v>14.049999999999999</v>
      </c>
    </row>
    <row r="17" spans="1:33" ht="21.75" customHeight="1" x14ac:dyDescent="0.35">
      <c r="A17" s="17">
        <f>SUBTOTAL(103,$C$5:C17)</f>
        <v>13</v>
      </c>
      <c r="B17" s="13">
        <v>13</v>
      </c>
      <c r="C17" s="143" t="s">
        <v>429</v>
      </c>
      <c r="D17" s="81" t="str">
        <f>VLOOKUP(C17,'Location Summary'!$C$4:$D$603,2,0)</f>
        <v>DA+3</v>
      </c>
      <c r="E17" s="81" t="s">
        <v>423</v>
      </c>
      <c r="F17" s="136">
        <v>45466</v>
      </c>
      <c r="G17" s="136">
        <v>45471</v>
      </c>
      <c r="H17" s="79" t="s">
        <v>712</v>
      </c>
      <c r="I17" s="81">
        <f t="shared" si="1"/>
        <v>289.83999999999997</v>
      </c>
      <c r="J17" s="13">
        <f t="shared" si="2"/>
        <v>3.61</v>
      </c>
      <c r="K17" s="13">
        <f t="shared" si="3"/>
        <v>37.299999999999997</v>
      </c>
      <c r="L17" s="13">
        <f t="shared" si="4"/>
        <v>2.093</v>
      </c>
      <c r="M17" s="13">
        <f t="shared" si="5"/>
        <v>0.86599999999999999</v>
      </c>
      <c r="N17" s="482">
        <f t="shared" si="6"/>
        <v>7.39</v>
      </c>
      <c r="O17" s="141" t="s">
        <v>680</v>
      </c>
      <c r="P17" s="595" t="s">
        <v>698</v>
      </c>
      <c r="Q17" s="1065" t="s">
        <v>263</v>
      </c>
      <c r="T17" s="306"/>
      <c r="U17" s="306">
        <f t="shared" si="12"/>
        <v>0</v>
      </c>
      <c r="V17" s="306">
        <f>VLOOKUP($D17,$D$320:$T$359,16,FALSE)</f>
        <v>0</v>
      </c>
      <c r="W17" s="306">
        <f t="shared" si="8"/>
        <v>0</v>
      </c>
      <c r="X17" s="306"/>
      <c r="Y17" s="306">
        <f t="shared" si="9"/>
        <v>0</v>
      </c>
      <c r="Z17" s="306">
        <f>VLOOKUP($D17,$D$320:$X$359,20,FALSE)</f>
        <v>0</v>
      </c>
      <c r="AA17" s="306">
        <f t="shared" si="10"/>
        <v>0</v>
      </c>
      <c r="AG17" s="16">
        <f t="shared" si="11"/>
        <v>0</v>
      </c>
    </row>
    <row r="18" spans="1:33" ht="21.75" customHeight="1" x14ac:dyDescent="0.35">
      <c r="A18" s="17">
        <f>SUBTOTAL(103,$C$5:C18)</f>
        <v>14</v>
      </c>
      <c r="B18" s="13">
        <v>14</v>
      </c>
      <c r="C18" s="143" t="s">
        <v>424</v>
      </c>
      <c r="D18" s="81" t="str">
        <f>VLOOKUP(C18,'Location Summary'!$C$4:$D$603,2,0)</f>
        <v>DA+3</v>
      </c>
      <c r="E18" s="81" t="s">
        <v>423</v>
      </c>
      <c r="F18" s="136">
        <v>45468</v>
      </c>
      <c r="G18" s="136">
        <v>45472</v>
      </c>
      <c r="H18" s="79" t="s">
        <v>522</v>
      </c>
      <c r="I18" s="81">
        <f t="shared" si="1"/>
        <v>289.83999999999997</v>
      </c>
      <c r="J18" s="13">
        <f t="shared" si="2"/>
        <v>3.61</v>
      </c>
      <c r="K18" s="13">
        <f t="shared" si="3"/>
        <v>37.299999999999997</v>
      </c>
      <c r="L18" s="13">
        <f t="shared" si="4"/>
        <v>2.093</v>
      </c>
      <c r="M18" s="13">
        <f t="shared" si="5"/>
        <v>0.86599999999999999</v>
      </c>
      <c r="N18" s="482">
        <f t="shared" si="6"/>
        <v>7.39</v>
      </c>
      <c r="O18" s="141" t="s">
        <v>679</v>
      </c>
      <c r="P18" s="595" t="s">
        <v>698</v>
      </c>
      <c r="Q18" s="1065" t="s">
        <v>263</v>
      </c>
      <c r="T18" s="306">
        <f>VLOOKUP($D18,$D$320:$T$359,16,FALSE)</f>
        <v>0</v>
      </c>
      <c r="U18" s="306">
        <f t="shared" si="12"/>
        <v>0</v>
      </c>
      <c r="V18" s="306"/>
      <c r="W18" s="306">
        <f t="shared" si="8"/>
        <v>0</v>
      </c>
      <c r="X18" s="306">
        <f>VLOOKUP($D18,$D$320:$X$359,20,FALSE)</f>
        <v>0</v>
      </c>
      <c r="Y18" s="306">
        <f t="shared" si="9"/>
        <v>0</v>
      </c>
      <c r="Z18" s="306"/>
      <c r="AA18" s="306">
        <f t="shared" si="10"/>
        <v>0</v>
      </c>
      <c r="AG18" s="16">
        <f t="shared" si="11"/>
        <v>0</v>
      </c>
    </row>
    <row r="19" spans="1:33" ht="21.75" customHeight="1" x14ac:dyDescent="0.35">
      <c r="A19" s="17">
        <f>SUBTOTAL(103,$C$5:C19)</f>
        <v>15</v>
      </c>
      <c r="B19" s="13">
        <v>1</v>
      </c>
      <c r="C19" s="143" t="s">
        <v>440</v>
      </c>
      <c r="D19" s="81" t="str">
        <f>VLOOKUP(C19,'Location Summary'!$C$4:$D$603,2,0)</f>
        <v>DA+0</v>
      </c>
      <c r="E19" s="81" t="s">
        <v>423</v>
      </c>
      <c r="F19" s="136">
        <v>45470</v>
      </c>
      <c r="G19" s="136">
        <v>45476</v>
      </c>
      <c r="H19" s="79" t="s">
        <v>523</v>
      </c>
      <c r="I19" s="81">
        <f t="shared" si="1"/>
        <v>271.04000000000002</v>
      </c>
      <c r="J19" s="13">
        <f t="shared" si="2"/>
        <v>3.36</v>
      </c>
      <c r="K19" s="13">
        <f t="shared" si="3"/>
        <v>34.15</v>
      </c>
      <c r="L19" s="13">
        <f t="shared" si="4"/>
        <v>1.599</v>
      </c>
      <c r="M19" s="13">
        <f t="shared" si="5"/>
        <v>0.86599999999999999</v>
      </c>
      <c r="N19" s="482">
        <f t="shared" si="6"/>
        <v>6.49</v>
      </c>
      <c r="O19" s="141" t="s">
        <v>471</v>
      </c>
      <c r="P19" s="595" t="s">
        <v>763</v>
      </c>
      <c r="Q19" s="1065" t="s">
        <v>263</v>
      </c>
      <c r="T19" s="306">
        <f>VLOOKUP($D19,$D$320:$T$359,16,FALSE)</f>
        <v>0</v>
      </c>
      <c r="U19" s="306">
        <f t="shared" si="12"/>
        <v>0</v>
      </c>
      <c r="V19" s="306"/>
      <c r="W19" s="306">
        <f t="shared" si="8"/>
        <v>0</v>
      </c>
      <c r="X19" s="306"/>
      <c r="Y19" s="306">
        <f t="shared" si="9"/>
        <v>0</v>
      </c>
      <c r="Z19" s="306">
        <f>VLOOKUP($D19,$D$320:$X$359,20,FALSE)</f>
        <v>0</v>
      </c>
      <c r="AA19" s="306">
        <f t="shared" si="10"/>
        <v>0</v>
      </c>
      <c r="AG19" s="16">
        <f t="shared" si="11"/>
        <v>0</v>
      </c>
    </row>
    <row r="20" spans="1:33" ht="21.75" customHeight="1" x14ac:dyDescent="0.35">
      <c r="A20" s="17">
        <f>SUBTOTAL(103,$C$5:C20)</f>
        <v>16</v>
      </c>
      <c r="B20" s="13">
        <v>2</v>
      </c>
      <c r="C20" s="143" t="s">
        <v>415</v>
      </c>
      <c r="D20" s="81" t="str">
        <f>VLOOKUP(C20,'Location Summary'!$C$4:$D$603,2,0)</f>
        <v>DA+3</v>
      </c>
      <c r="E20" s="81" t="s">
        <v>423</v>
      </c>
      <c r="F20" s="136">
        <v>45471</v>
      </c>
      <c r="G20" s="136">
        <v>45476</v>
      </c>
      <c r="H20" s="79" t="s">
        <v>713</v>
      </c>
      <c r="I20" s="81">
        <f t="shared" si="1"/>
        <v>289.83999999999997</v>
      </c>
      <c r="J20" s="13">
        <f t="shared" si="2"/>
        <v>3.61</v>
      </c>
      <c r="K20" s="13">
        <f t="shared" si="3"/>
        <v>37.299999999999997</v>
      </c>
      <c r="L20" s="13">
        <f t="shared" si="4"/>
        <v>2.093</v>
      </c>
      <c r="M20" s="13">
        <f t="shared" si="5"/>
        <v>0.86599999999999999</v>
      </c>
      <c r="N20" s="482">
        <f t="shared" si="6"/>
        <v>7.39</v>
      </c>
      <c r="O20" s="141" t="s">
        <v>680</v>
      </c>
      <c r="P20" s="595" t="s">
        <v>791</v>
      </c>
      <c r="Q20" s="1065" t="s">
        <v>263</v>
      </c>
      <c r="T20" s="306"/>
      <c r="U20" s="306">
        <f t="shared" si="12"/>
        <v>0</v>
      </c>
      <c r="V20" s="306">
        <f>VLOOKUP($D20,$D$320:$T$359,16,FALSE)</f>
        <v>0</v>
      </c>
      <c r="W20" s="306">
        <f t="shared" si="8"/>
        <v>0</v>
      </c>
      <c r="X20" s="306">
        <f>VLOOKUP($D20,$D$320:$X$359,20,FALSE)</f>
        <v>0</v>
      </c>
      <c r="Y20" s="306">
        <f t="shared" si="9"/>
        <v>0</v>
      </c>
      <c r="Z20" s="306"/>
      <c r="AA20" s="306">
        <f t="shared" si="10"/>
        <v>0</v>
      </c>
      <c r="AG20" s="16">
        <f t="shared" si="11"/>
        <v>0</v>
      </c>
    </row>
    <row r="21" spans="1:33" ht="21.75" customHeight="1" x14ac:dyDescent="0.35">
      <c r="A21" s="17">
        <f>SUBTOTAL(103,$C$5:C21)</f>
        <v>17</v>
      </c>
      <c r="B21" s="13">
        <v>3</v>
      </c>
      <c r="C21" s="143" t="s">
        <v>439</v>
      </c>
      <c r="D21" s="81" t="str">
        <f>VLOOKUP(C21,'Location Summary'!$C$4:$D$603,2,0)</f>
        <v>DA+1.5</v>
      </c>
      <c r="E21" s="81" t="s">
        <v>423</v>
      </c>
      <c r="F21" s="136">
        <v>45476</v>
      </c>
      <c r="G21" s="136">
        <v>45479</v>
      </c>
      <c r="H21" s="79" t="s">
        <v>523</v>
      </c>
      <c r="I21" s="81">
        <f t="shared" si="1"/>
        <v>289.83999999999997</v>
      </c>
      <c r="J21" s="13">
        <f t="shared" si="2"/>
        <v>3.61</v>
      </c>
      <c r="K21" s="13">
        <f t="shared" si="3"/>
        <v>37.299999999999997</v>
      </c>
      <c r="L21" s="13">
        <f t="shared" si="4"/>
        <v>2.093</v>
      </c>
      <c r="M21" s="13">
        <f t="shared" si="5"/>
        <v>0.86599999999999999</v>
      </c>
      <c r="N21" s="482">
        <f t="shared" si="6"/>
        <v>7.39</v>
      </c>
      <c r="O21" s="141" t="s">
        <v>471</v>
      </c>
      <c r="P21" s="595" t="s">
        <v>790</v>
      </c>
      <c r="Q21" s="1065" t="s">
        <v>263</v>
      </c>
      <c r="T21" s="306">
        <f>VLOOKUP($D21,$D$320:$T$359,16,FALSE)</f>
        <v>0</v>
      </c>
      <c r="U21" s="306">
        <f t="shared" si="12"/>
        <v>0</v>
      </c>
      <c r="V21" s="306"/>
      <c r="W21" s="306">
        <f t="shared" si="8"/>
        <v>0</v>
      </c>
      <c r="X21" s="306"/>
      <c r="Y21" s="306">
        <f t="shared" si="9"/>
        <v>0</v>
      </c>
      <c r="Z21" s="306">
        <f>VLOOKUP($D21,$D$320:$X$359,20,FALSE)</f>
        <v>0</v>
      </c>
      <c r="AA21" s="306">
        <f t="shared" si="10"/>
        <v>0</v>
      </c>
      <c r="AG21" s="16">
        <f t="shared" si="11"/>
        <v>0</v>
      </c>
    </row>
    <row r="22" spans="1:33" ht="21.75" customHeight="1" x14ac:dyDescent="0.35">
      <c r="A22" s="17">
        <f>SUBTOTAL(103,$C$5:C22)</f>
        <v>18</v>
      </c>
      <c r="B22" s="13">
        <v>4</v>
      </c>
      <c r="C22" s="143" t="s">
        <v>469</v>
      </c>
      <c r="D22" s="81" t="str">
        <f>VLOOKUP(C22,'Location Summary'!$C$4:$D$603,2,0)</f>
        <v>DA+1.5</v>
      </c>
      <c r="E22" s="81" t="s">
        <v>423</v>
      </c>
      <c r="F22" s="136">
        <v>45477</v>
      </c>
      <c r="G22" s="136">
        <v>45479</v>
      </c>
      <c r="H22" s="79" t="s">
        <v>712</v>
      </c>
      <c r="I22" s="81">
        <f t="shared" si="1"/>
        <v>289.83999999999997</v>
      </c>
      <c r="J22" s="13">
        <f t="shared" si="2"/>
        <v>3.61</v>
      </c>
      <c r="K22" s="13">
        <f t="shared" si="3"/>
        <v>37.299999999999997</v>
      </c>
      <c r="L22" s="13">
        <f t="shared" si="4"/>
        <v>2.093</v>
      </c>
      <c r="M22" s="13">
        <f t="shared" si="5"/>
        <v>0.86599999999999999</v>
      </c>
      <c r="N22" s="482">
        <f t="shared" si="6"/>
        <v>7.39</v>
      </c>
      <c r="O22" s="141" t="s">
        <v>779</v>
      </c>
      <c r="P22" s="595" t="s">
        <v>792</v>
      </c>
      <c r="Q22" s="1065" t="s">
        <v>263</v>
      </c>
      <c r="T22" s="306"/>
      <c r="U22" s="306">
        <f t="shared" si="12"/>
        <v>0</v>
      </c>
      <c r="V22" s="306">
        <f>VLOOKUP($D22,$D$320:$T$359,16,FALSE)</f>
        <v>0</v>
      </c>
      <c r="W22" s="306">
        <f t="shared" si="8"/>
        <v>0</v>
      </c>
      <c r="X22" s="306"/>
      <c r="Y22" s="306">
        <f t="shared" si="9"/>
        <v>0</v>
      </c>
      <c r="Z22" s="306">
        <f>VLOOKUP($D22,$D$320:$X$359,20,FALSE)</f>
        <v>0</v>
      </c>
      <c r="AA22" s="306">
        <f t="shared" si="10"/>
        <v>0</v>
      </c>
      <c r="AG22" s="16">
        <f t="shared" si="11"/>
        <v>0</v>
      </c>
    </row>
    <row r="23" spans="1:33" ht="21.75" customHeight="1" x14ac:dyDescent="0.35">
      <c r="A23" s="17">
        <f>SUBTOTAL(103,$C$5:C23)</f>
        <v>19</v>
      </c>
      <c r="B23" s="13">
        <v>5</v>
      </c>
      <c r="C23" s="143" t="s">
        <v>416</v>
      </c>
      <c r="D23" s="81" t="str">
        <f>VLOOKUP(C23,'Location Summary'!$C$4:$D$603,2,0)</f>
        <v>DA+3</v>
      </c>
      <c r="E23" s="81" t="s">
        <v>423</v>
      </c>
      <c r="F23" s="136">
        <v>45477</v>
      </c>
      <c r="G23" s="136">
        <v>45482</v>
      </c>
      <c r="H23" s="79" t="s">
        <v>713</v>
      </c>
      <c r="I23" s="81">
        <f t="shared" si="1"/>
        <v>289.83999999999997</v>
      </c>
      <c r="J23" s="13">
        <f t="shared" si="2"/>
        <v>3.61</v>
      </c>
      <c r="K23" s="13">
        <f t="shared" si="3"/>
        <v>37.299999999999997</v>
      </c>
      <c r="L23" s="13">
        <f t="shared" si="4"/>
        <v>2.093</v>
      </c>
      <c r="M23" s="13">
        <f t="shared" si="5"/>
        <v>0.86599999999999999</v>
      </c>
      <c r="N23" s="482">
        <f t="shared" si="6"/>
        <v>7.39</v>
      </c>
      <c r="O23" s="141" t="s">
        <v>680</v>
      </c>
      <c r="P23" s="595" t="s">
        <v>790</v>
      </c>
      <c r="Q23" s="1065" t="s">
        <v>263</v>
      </c>
      <c r="T23" s="306"/>
      <c r="U23" s="306">
        <f t="shared" si="12"/>
        <v>0</v>
      </c>
      <c r="V23" s="306">
        <f>VLOOKUP($D23,$D$320:$T$359,16,FALSE)</f>
        <v>0</v>
      </c>
      <c r="W23" s="306">
        <f t="shared" si="8"/>
        <v>0</v>
      </c>
      <c r="X23" s="306">
        <f>VLOOKUP($D23,$D$320:$X$359,20,FALSE)</f>
        <v>0</v>
      </c>
      <c r="Y23" s="306">
        <f t="shared" si="9"/>
        <v>0</v>
      </c>
      <c r="Z23" s="306"/>
      <c r="AA23" s="306">
        <f t="shared" si="10"/>
        <v>0</v>
      </c>
      <c r="AG23" s="16">
        <f t="shared" si="11"/>
        <v>0</v>
      </c>
    </row>
    <row r="24" spans="1:33" ht="21.75" customHeight="1" x14ac:dyDescent="0.35">
      <c r="A24" s="17">
        <f>SUBTOTAL(103,$C$5:C24)</f>
        <v>20</v>
      </c>
      <c r="B24" s="13">
        <v>6</v>
      </c>
      <c r="C24" s="143" t="s">
        <v>422</v>
      </c>
      <c r="D24" s="81" t="str">
        <f>VLOOKUP(C24,'Location Summary'!$C$4:$D$603,2,0)</f>
        <v>DA+3</v>
      </c>
      <c r="E24" s="81" t="s">
        <v>423</v>
      </c>
      <c r="F24" s="136">
        <v>45475</v>
      </c>
      <c r="G24" s="136">
        <v>45483</v>
      </c>
      <c r="H24" s="79" t="s">
        <v>522</v>
      </c>
      <c r="I24" s="81">
        <f t="shared" si="1"/>
        <v>289.83999999999997</v>
      </c>
      <c r="J24" s="13">
        <f t="shared" si="2"/>
        <v>3.61</v>
      </c>
      <c r="K24" s="13">
        <f t="shared" si="3"/>
        <v>37.299999999999997</v>
      </c>
      <c r="L24" s="13">
        <f t="shared" si="4"/>
        <v>2.093</v>
      </c>
      <c r="M24" s="13">
        <f t="shared" si="5"/>
        <v>0.86599999999999999</v>
      </c>
      <c r="N24" s="482">
        <f t="shared" si="6"/>
        <v>7.39</v>
      </c>
      <c r="O24" s="141" t="s">
        <v>679</v>
      </c>
      <c r="P24" s="595" t="s">
        <v>773</v>
      </c>
      <c r="Q24" s="1065" t="s">
        <v>263</v>
      </c>
      <c r="T24" s="306">
        <f>VLOOKUP($D24,$D$320:$T$359,16,FALSE)</f>
        <v>0</v>
      </c>
      <c r="U24" s="306">
        <f t="shared" si="12"/>
        <v>0</v>
      </c>
      <c r="V24" s="306"/>
      <c r="W24" s="306">
        <f t="shared" si="8"/>
        <v>0</v>
      </c>
      <c r="X24" s="306">
        <f>VLOOKUP($D24,$D$320:$X$359,20,FALSE)</f>
        <v>0</v>
      </c>
      <c r="Y24" s="306">
        <f t="shared" si="9"/>
        <v>0</v>
      </c>
      <c r="Z24" s="306"/>
      <c r="AA24" s="306">
        <f t="shared" si="10"/>
        <v>0</v>
      </c>
      <c r="AG24" s="16">
        <f t="shared" si="11"/>
        <v>0</v>
      </c>
    </row>
    <row r="25" spans="1:33" ht="21.75" customHeight="1" x14ac:dyDescent="0.35">
      <c r="A25" s="17">
        <f>SUBTOTAL(103,$C$5:C25)</f>
        <v>21</v>
      </c>
      <c r="B25" s="13">
        <v>7</v>
      </c>
      <c r="C25" s="143" t="s">
        <v>468</v>
      </c>
      <c r="D25" s="81" t="str">
        <f>VLOOKUP(C25,'Location Summary'!$C$4:$D$603,2,0)</f>
        <v>DA+0</v>
      </c>
      <c r="E25" s="81" t="s">
        <v>423</v>
      </c>
      <c r="F25" s="136">
        <v>45479</v>
      </c>
      <c r="G25" s="136">
        <v>45483</v>
      </c>
      <c r="H25" s="79" t="s">
        <v>712</v>
      </c>
      <c r="I25" s="81">
        <f t="shared" si="1"/>
        <v>271.04000000000002</v>
      </c>
      <c r="J25" s="13">
        <f t="shared" si="2"/>
        <v>3.36</v>
      </c>
      <c r="K25" s="13">
        <f t="shared" si="3"/>
        <v>34.15</v>
      </c>
      <c r="L25" s="13">
        <f t="shared" si="4"/>
        <v>1.599</v>
      </c>
      <c r="M25" s="13">
        <f t="shared" si="5"/>
        <v>0.86599999999999999</v>
      </c>
      <c r="N25" s="482">
        <f t="shared" si="6"/>
        <v>6.49</v>
      </c>
      <c r="O25" s="141" t="s">
        <v>779</v>
      </c>
      <c r="P25" s="595" t="s">
        <v>792</v>
      </c>
      <c r="Q25" s="1065" t="s">
        <v>263</v>
      </c>
      <c r="T25" s="306"/>
      <c r="U25" s="306">
        <f t="shared" si="12"/>
        <v>0</v>
      </c>
      <c r="V25" s="306">
        <f>VLOOKUP($D25,$D$320:$T$359,16,FALSE)</f>
        <v>0</v>
      </c>
      <c r="W25" s="306">
        <f t="shared" si="8"/>
        <v>0</v>
      </c>
      <c r="X25" s="306"/>
      <c r="Y25" s="306">
        <f t="shared" si="9"/>
        <v>0</v>
      </c>
      <c r="Z25" s="306">
        <f>VLOOKUP($D25,$D$320:$X$359,20,FALSE)</f>
        <v>0</v>
      </c>
      <c r="AA25" s="306">
        <f t="shared" si="10"/>
        <v>0</v>
      </c>
      <c r="AG25" s="16">
        <f t="shared" si="11"/>
        <v>0</v>
      </c>
    </row>
    <row r="26" spans="1:33" ht="21.75" customHeight="1" x14ac:dyDescent="0.35">
      <c r="A26" s="17">
        <f>SUBTOTAL(103,$C$5:C26)</f>
        <v>22</v>
      </c>
      <c r="B26" s="13">
        <v>8</v>
      </c>
      <c r="C26" s="143" t="s">
        <v>441</v>
      </c>
      <c r="D26" s="81" t="str">
        <f>VLOOKUP(C26,'Location Summary'!$C$4:$D$603,2,0)</f>
        <v>DA-1.5</v>
      </c>
      <c r="E26" s="81" t="s">
        <v>423</v>
      </c>
      <c r="F26" s="136">
        <v>45480</v>
      </c>
      <c r="G26" s="136">
        <v>45483</v>
      </c>
      <c r="H26" s="79" t="s">
        <v>523</v>
      </c>
      <c r="I26" s="81">
        <f t="shared" si="1"/>
        <v>271.04000000000002</v>
      </c>
      <c r="J26" s="13">
        <f t="shared" si="2"/>
        <v>3.36</v>
      </c>
      <c r="K26" s="13">
        <f t="shared" si="3"/>
        <v>34.15</v>
      </c>
      <c r="L26" s="13">
        <f t="shared" si="4"/>
        <v>1.599</v>
      </c>
      <c r="M26" s="13">
        <f t="shared" si="5"/>
        <v>0.86599999999999999</v>
      </c>
      <c r="N26" s="482">
        <f t="shared" si="6"/>
        <v>6.49</v>
      </c>
      <c r="O26" s="141" t="s">
        <v>471</v>
      </c>
      <c r="P26" s="595" t="s">
        <v>791</v>
      </c>
      <c r="Q26" s="1065" t="s">
        <v>263</v>
      </c>
      <c r="T26" s="306">
        <f>VLOOKUP($D26,$D$320:$T$359,16,FALSE)</f>
        <v>0</v>
      </c>
      <c r="U26" s="306">
        <f t="shared" si="12"/>
        <v>0</v>
      </c>
      <c r="V26" s="306"/>
      <c r="W26" s="306">
        <f t="shared" si="8"/>
        <v>0</v>
      </c>
      <c r="X26" s="306"/>
      <c r="Y26" s="306">
        <f t="shared" si="9"/>
        <v>0</v>
      </c>
      <c r="Z26" s="306">
        <f>VLOOKUP($D26,$D$320:$X$359,20,FALSE)</f>
        <v>0</v>
      </c>
      <c r="AA26" s="306">
        <f t="shared" si="10"/>
        <v>0</v>
      </c>
      <c r="AG26" s="16">
        <f t="shared" si="11"/>
        <v>0</v>
      </c>
    </row>
    <row r="27" spans="1:33" ht="21.75" customHeight="1" x14ac:dyDescent="0.35">
      <c r="A27" s="17">
        <f>SUBTOTAL(103,$C$5:C27)</f>
        <v>23</v>
      </c>
      <c r="B27" s="13">
        <v>9</v>
      </c>
      <c r="C27" s="143" t="s">
        <v>438</v>
      </c>
      <c r="D27" s="81" t="str">
        <f>VLOOKUP(C27,'Location Summary'!$C$4:$D$603,2,0)</f>
        <v>DA+0</v>
      </c>
      <c r="E27" s="81" t="s">
        <v>423</v>
      </c>
      <c r="F27" s="136">
        <v>45470</v>
      </c>
      <c r="G27" s="136">
        <v>45484</v>
      </c>
      <c r="H27" s="79" t="s">
        <v>523</v>
      </c>
      <c r="I27" s="81">
        <f t="shared" si="1"/>
        <v>271.04000000000002</v>
      </c>
      <c r="J27" s="13">
        <f t="shared" si="2"/>
        <v>3.36</v>
      </c>
      <c r="K27" s="13">
        <f t="shared" si="3"/>
        <v>34.15</v>
      </c>
      <c r="L27" s="13">
        <f t="shared" si="4"/>
        <v>1.599</v>
      </c>
      <c r="M27" s="13">
        <f t="shared" si="5"/>
        <v>0.86599999999999999</v>
      </c>
      <c r="N27" s="482">
        <f t="shared" si="6"/>
        <v>6.49</v>
      </c>
      <c r="O27" s="141" t="s">
        <v>471</v>
      </c>
      <c r="P27" s="595" t="s">
        <v>762</v>
      </c>
      <c r="Q27" s="1065" t="s">
        <v>263</v>
      </c>
      <c r="T27" s="306">
        <f>VLOOKUP($D27,$D$320:$T$359,16,FALSE)</f>
        <v>0</v>
      </c>
      <c r="U27" s="306">
        <f t="shared" si="12"/>
        <v>0</v>
      </c>
      <c r="V27" s="306"/>
      <c r="W27" s="306">
        <f t="shared" si="8"/>
        <v>0</v>
      </c>
      <c r="X27" s="306"/>
      <c r="Y27" s="306">
        <f t="shared" si="9"/>
        <v>0</v>
      </c>
      <c r="Z27" s="306">
        <f>VLOOKUP($D27,$D$320:$X$359,20,FALSE)</f>
        <v>0</v>
      </c>
      <c r="AA27" s="306">
        <f t="shared" si="10"/>
        <v>0</v>
      </c>
      <c r="AG27" s="16">
        <f t="shared" si="11"/>
        <v>0</v>
      </c>
    </row>
    <row r="28" spans="1:33" ht="21.75" customHeight="1" x14ac:dyDescent="0.35">
      <c r="A28" s="17">
        <f>SUBTOTAL(103,$C$5:C28)</f>
        <v>24</v>
      </c>
      <c r="B28" s="13">
        <v>10</v>
      </c>
      <c r="C28" s="143" t="s">
        <v>467</v>
      </c>
      <c r="D28" s="81" t="str">
        <f>VLOOKUP(C28,'Location Summary'!$C$4:$D$603,2,0)</f>
        <v>DA+0</v>
      </c>
      <c r="E28" s="81" t="s">
        <v>423</v>
      </c>
      <c r="F28" s="136">
        <v>45484</v>
      </c>
      <c r="G28" s="136">
        <v>45488</v>
      </c>
      <c r="H28" s="79" t="s">
        <v>712</v>
      </c>
      <c r="I28" s="81">
        <f t="shared" si="1"/>
        <v>271.04000000000002</v>
      </c>
      <c r="J28" s="13">
        <f t="shared" si="2"/>
        <v>3.36</v>
      </c>
      <c r="K28" s="13">
        <f t="shared" si="3"/>
        <v>34.15</v>
      </c>
      <c r="L28" s="13">
        <f t="shared" si="4"/>
        <v>1.599</v>
      </c>
      <c r="M28" s="13">
        <f t="shared" si="5"/>
        <v>0.86599999999999999</v>
      </c>
      <c r="N28" s="482">
        <f t="shared" si="6"/>
        <v>6.49</v>
      </c>
      <c r="O28" s="141" t="s">
        <v>679</v>
      </c>
      <c r="P28" s="595" t="s">
        <v>791</v>
      </c>
      <c r="Q28" s="1065" t="s">
        <v>263</v>
      </c>
      <c r="T28" s="306"/>
      <c r="U28" s="306">
        <f t="shared" si="12"/>
        <v>0</v>
      </c>
      <c r="V28" s="306">
        <f>VLOOKUP($D28,$D$320:$T$359,16,FALSE)</f>
        <v>0</v>
      </c>
      <c r="W28" s="306">
        <f t="shared" si="8"/>
        <v>0</v>
      </c>
      <c r="X28" s="306"/>
      <c r="Y28" s="306">
        <f t="shared" si="9"/>
        <v>0</v>
      </c>
      <c r="Z28" s="306">
        <f>VLOOKUP($D28,$D$320:$X$359,20,FALSE)</f>
        <v>0</v>
      </c>
      <c r="AA28" s="306">
        <f t="shared" si="10"/>
        <v>0</v>
      </c>
      <c r="AG28" s="16">
        <f t="shared" si="11"/>
        <v>0</v>
      </c>
    </row>
    <row r="29" spans="1:33" ht="21.75" customHeight="1" x14ac:dyDescent="0.35">
      <c r="A29" s="17">
        <f>SUBTOTAL(103,$C$5:C29)</f>
        <v>25</v>
      </c>
      <c r="B29" s="13">
        <v>11</v>
      </c>
      <c r="C29" s="143" t="s">
        <v>442</v>
      </c>
      <c r="D29" s="81" t="str">
        <f>VLOOKUP(C29,'Location Summary'!$C$4:$D$603,2,0)</f>
        <v>DA+0</v>
      </c>
      <c r="E29" s="81" t="s">
        <v>423</v>
      </c>
      <c r="F29" s="136">
        <v>45484</v>
      </c>
      <c r="G29" s="136">
        <v>45491</v>
      </c>
      <c r="H29" s="79" t="s">
        <v>523</v>
      </c>
      <c r="I29" s="81">
        <f t="shared" si="1"/>
        <v>271.04000000000002</v>
      </c>
      <c r="J29" s="13">
        <f t="shared" si="2"/>
        <v>3.36</v>
      </c>
      <c r="K29" s="13">
        <f t="shared" si="3"/>
        <v>34.15</v>
      </c>
      <c r="L29" s="13">
        <f t="shared" si="4"/>
        <v>1.599</v>
      </c>
      <c r="M29" s="13">
        <f t="shared" si="5"/>
        <v>0.86599999999999999</v>
      </c>
      <c r="N29" s="482">
        <f t="shared" si="6"/>
        <v>6.49</v>
      </c>
      <c r="O29" s="141" t="s">
        <v>471</v>
      </c>
      <c r="P29" s="595" t="s">
        <v>814</v>
      </c>
      <c r="Q29" s="1065" t="s">
        <v>263</v>
      </c>
      <c r="T29" s="306"/>
      <c r="U29" s="306">
        <f t="shared" si="12"/>
        <v>0</v>
      </c>
      <c r="V29" s="306"/>
      <c r="W29" s="306">
        <f t="shared" si="8"/>
        <v>0</v>
      </c>
      <c r="X29" s="306"/>
      <c r="Y29" s="306">
        <f t="shared" si="9"/>
        <v>0</v>
      </c>
      <c r="Z29" s="306"/>
      <c r="AA29" s="306">
        <f t="shared" si="10"/>
        <v>0</v>
      </c>
      <c r="AG29" s="16">
        <f t="shared" si="11"/>
        <v>0</v>
      </c>
    </row>
    <row r="30" spans="1:33" ht="21.75" customHeight="1" x14ac:dyDescent="0.35">
      <c r="A30" s="17">
        <f>SUBTOTAL(103,$C$5:C30)</f>
        <v>26</v>
      </c>
      <c r="B30" s="13">
        <v>12</v>
      </c>
      <c r="C30" s="143" t="s">
        <v>417</v>
      </c>
      <c r="D30" s="81" t="str">
        <f>VLOOKUP(C30,'Location Summary'!$C$4:$D$603,2,0)</f>
        <v>DA+9</v>
      </c>
      <c r="E30" s="81" t="s">
        <v>423</v>
      </c>
      <c r="F30" s="136">
        <v>45483</v>
      </c>
      <c r="G30" s="136">
        <v>45492</v>
      </c>
      <c r="H30" s="79" t="s">
        <v>713</v>
      </c>
      <c r="I30" s="81">
        <f t="shared" si="1"/>
        <v>289.83999999999997</v>
      </c>
      <c r="J30" s="13">
        <f t="shared" si="2"/>
        <v>3.61</v>
      </c>
      <c r="K30" s="13">
        <f t="shared" si="3"/>
        <v>37.299999999999997</v>
      </c>
      <c r="L30" s="13">
        <f t="shared" si="4"/>
        <v>2.093</v>
      </c>
      <c r="M30" s="13">
        <f t="shared" si="5"/>
        <v>0.86599999999999999</v>
      </c>
      <c r="N30" s="482">
        <f t="shared" si="6"/>
        <v>7.39</v>
      </c>
      <c r="O30" s="141" t="s">
        <v>680</v>
      </c>
      <c r="P30" s="595" t="s">
        <v>815</v>
      </c>
      <c r="Q30" s="1065" t="s">
        <v>263</v>
      </c>
      <c r="T30" s="306"/>
      <c r="U30" s="306">
        <f t="shared" si="12"/>
        <v>0</v>
      </c>
      <c r="V30" s="306"/>
      <c r="W30" s="306">
        <f t="shared" si="8"/>
        <v>0</v>
      </c>
      <c r="X30" s="306"/>
      <c r="Y30" s="306">
        <f t="shared" si="9"/>
        <v>0</v>
      </c>
      <c r="Z30" s="306"/>
      <c r="AA30" s="306">
        <f t="shared" si="10"/>
        <v>0</v>
      </c>
      <c r="AG30" s="16">
        <f t="shared" si="11"/>
        <v>0</v>
      </c>
    </row>
    <row r="31" spans="1:33" ht="21.75" customHeight="1" x14ac:dyDescent="0.35">
      <c r="A31" s="17">
        <f>SUBTOTAL(103,$C$5:C31)</f>
        <v>27</v>
      </c>
      <c r="B31" s="13">
        <v>13</v>
      </c>
      <c r="C31" s="143" t="s">
        <v>410</v>
      </c>
      <c r="D31" s="81" t="str">
        <f>VLOOKUP(C31,'Location Summary'!$C$4:$D$603,2,0)</f>
        <v>DA-3</v>
      </c>
      <c r="E31" s="81" t="s">
        <v>423</v>
      </c>
      <c r="F31" s="136">
        <v>45488</v>
      </c>
      <c r="G31" s="136">
        <v>45493</v>
      </c>
      <c r="H31" s="79" t="s">
        <v>825</v>
      </c>
      <c r="I31" s="81">
        <f t="shared" si="1"/>
        <v>271.04000000000002</v>
      </c>
      <c r="J31" s="13">
        <f t="shared" si="2"/>
        <v>3.36</v>
      </c>
      <c r="K31" s="13">
        <f t="shared" si="3"/>
        <v>34.15</v>
      </c>
      <c r="L31" s="13">
        <f t="shared" si="4"/>
        <v>1.599</v>
      </c>
      <c r="M31" s="13">
        <f t="shared" si="5"/>
        <v>0.86599999999999999</v>
      </c>
      <c r="N31" s="482">
        <f t="shared" si="6"/>
        <v>6.49</v>
      </c>
      <c r="O31" s="141" t="s">
        <v>817</v>
      </c>
      <c r="P31" s="595" t="s">
        <v>815</v>
      </c>
      <c r="Q31" s="1065" t="s">
        <v>263</v>
      </c>
      <c r="T31" s="306"/>
      <c r="U31" s="306">
        <f t="shared" si="12"/>
        <v>0</v>
      </c>
      <c r="V31" s="306"/>
      <c r="W31" s="306">
        <f t="shared" si="8"/>
        <v>0</v>
      </c>
      <c r="X31" s="306"/>
      <c r="Y31" s="306">
        <f t="shared" si="9"/>
        <v>0</v>
      </c>
      <c r="Z31" s="306"/>
      <c r="AA31" s="306">
        <f t="shared" si="10"/>
        <v>0</v>
      </c>
      <c r="AG31" s="16">
        <f t="shared" si="11"/>
        <v>0</v>
      </c>
    </row>
    <row r="32" spans="1:33" ht="21.75" customHeight="1" x14ac:dyDescent="0.35">
      <c r="A32" s="17">
        <f>SUBTOTAL(103,$C$5:C32)</f>
        <v>28</v>
      </c>
      <c r="B32" s="13">
        <v>14</v>
      </c>
      <c r="C32" s="143" t="s">
        <v>466</v>
      </c>
      <c r="D32" s="81" t="str">
        <f>VLOOKUP(C32,'Location Summary'!$C$4:$D$603,2,0)</f>
        <v>DA+9</v>
      </c>
      <c r="E32" s="81" t="s">
        <v>423</v>
      </c>
      <c r="F32" s="136">
        <v>45489</v>
      </c>
      <c r="G32" s="136">
        <v>45495</v>
      </c>
      <c r="H32" s="79" t="s">
        <v>712</v>
      </c>
      <c r="I32" s="81">
        <f t="shared" si="1"/>
        <v>289.83999999999997</v>
      </c>
      <c r="J32" s="13">
        <f t="shared" si="2"/>
        <v>3.61</v>
      </c>
      <c r="K32" s="13">
        <f t="shared" si="3"/>
        <v>37.299999999999997</v>
      </c>
      <c r="L32" s="13">
        <f t="shared" si="4"/>
        <v>2.093</v>
      </c>
      <c r="M32" s="13">
        <f t="shared" si="5"/>
        <v>0.86599999999999999</v>
      </c>
      <c r="N32" s="482">
        <f t="shared" si="6"/>
        <v>7.39</v>
      </c>
      <c r="O32" s="141" t="s">
        <v>679</v>
      </c>
      <c r="P32" s="595" t="s">
        <v>815</v>
      </c>
      <c r="Q32" s="1065" t="s">
        <v>263</v>
      </c>
      <c r="T32" s="306"/>
      <c r="U32" s="306">
        <f t="shared" si="12"/>
        <v>0</v>
      </c>
      <c r="V32" s="306"/>
      <c r="W32" s="306">
        <f t="shared" si="8"/>
        <v>0</v>
      </c>
      <c r="X32" s="306"/>
      <c r="Y32" s="306">
        <f t="shared" si="9"/>
        <v>0</v>
      </c>
      <c r="Z32" s="306"/>
      <c r="AA32" s="306">
        <f t="shared" si="10"/>
        <v>0</v>
      </c>
      <c r="AG32" s="16">
        <f t="shared" si="11"/>
        <v>0</v>
      </c>
    </row>
    <row r="33" spans="1:33" ht="21.75" customHeight="1" x14ac:dyDescent="0.35">
      <c r="A33" s="17">
        <f>SUBTOTAL(103,$C$5:C33)</f>
        <v>29</v>
      </c>
      <c r="B33" s="13">
        <v>15</v>
      </c>
      <c r="C33" s="143" t="s">
        <v>453</v>
      </c>
      <c r="D33" s="81" t="str">
        <f>VLOOKUP(C33,'Location Summary'!$C$4:$D$603,2,0)</f>
        <v>DA+3</v>
      </c>
      <c r="E33" s="81" t="s">
        <v>423</v>
      </c>
      <c r="F33" s="136">
        <v>45493</v>
      </c>
      <c r="G33" s="136">
        <v>45497</v>
      </c>
      <c r="H33" s="79" t="s">
        <v>523</v>
      </c>
      <c r="I33" s="81">
        <f t="shared" si="1"/>
        <v>289.83999999999997</v>
      </c>
      <c r="J33" s="13">
        <f t="shared" si="2"/>
        <v>3.61</v>
      </c>
      <c r="K33" s="13">
        <f t="shared" si="3"/>
        <v>37.299999999999997</v>
      </c>
      <c r="L33" s="13">
        <f t="shared" si="4"/>
        <v>2.093</v>
      </c>
      <c r="M33" s="13">
        <f t="shared" si="5"/>
        <v>0.86599999999999999</v>
      </c>
      <c r="N33" s="482">
        <f t="shared" si="6"/>
        <v>7.39</v>
      </c>
      <c r="O33" s="141" t="s">
        <v>471</v>
      </c>
      <c r="P33" s="595" t="s">
        <v>791</v>
      </c>
      <c r="Q33" s="1065" t="s">
        <v>263</v>
      </c>
      <c r="T33" s="306"/>
      <c r="U33" s="306"/>
      <c r="V33" s="306"/>
      <c r="W33" s="306"/>
      <c r="X33" s="306"/>
      <c r="Y33" s="306"/>
      <c r="Z33" s="306"/>
      <c r="AA33" s="306"/>
      <c r="AG33" s="16">
        <f t="shared" si="11"/>
        <v>0</v>
      </c>
    </row>
    <row r="34" spans="1:33" ht="21.75" customHeight="1" x14ac:dyDescent="0.35">
      <c r="A34" s="17">
        <f>SUBTOTAL(103,$C$5:C34)</f>
        <v>30</v>
      </c>
      <c r="B34" s="13">
        <v>16</v>
      </c>
      <c r="C34" s="143" t="s">
        <v>418</v>
      </c>
      <c r="D34" s="81" t="str">
        <f>VLOOKUP(C34,'Location Summary'!$C$4:$D$603,2,0)</f>
        <v>DA+3</v>
      </c>
      <c r="E34" s="81" t="s">
        <v>423</v>
      </c>
      <c r="F34" s="136">
        <v>45493</v>
      </c>
      <c r="G34" s="136">
        <v>45498</v>
      </c>
      <c r="H34" s="79" t="s">
        <v>713</v>
      </c>
      <c r="I34" s="81">
        <f t="shared" si="1"/>
        <v>289.83999999999997</v>
      </c>
      <c r="J34" s="13">
        <f t="shared" si="2"/>
        <v>3.61</v>
      </c>
      <c r="K34" s="13">
        <f t="shared" si="3"/>
        <v>37.299999999999997</v>
      </c>
      <c r="L34" s="13">
        <f t="shared" si="4"/>
        <v>2.093</v>
      </c>
      <c r="M34" s="13">
        <f t="shared" si="5"/>
        <v>0.86599999999999999</v>
      </c>
      <c r="N34" s="482">
        <f t="shared" si="6"/>
        <v>7.39</v>
      </c>
      <c r="O34" s="141" t="s">
        <v>680</v>
      </c>
      <c r="P34" s="595" t="s">
        <v>815</v>
      </c>
      <c r="Q34" s="1065" t="s">
        <v>263</v>
      </c>
      <c r="T34" s="306"/>
      <c r="U34" s="306"/>
      <c r="V34" s="306"/>
      <c r="W34" s="306"/>
      <c r="X34" s="306"/>
      <c r="Y34" s="306"/>
      <c r="Z34" s="306"/>
      <c r="AA34" s="306"/>
      <c r="AG34" s="16">
        <f t="shared" si="11"/>
        <v>0</v>
      </c>
    </row>
    <row r="35" spans="1:33" ht="21.75" customHeight="1" x14ac:dyDescent="0.35">
      <c r="A35" s="17">
        <f>SUBTOTAL(103,$C$5:C35)</f>
        <v>31</v>
      </c>
      <c r="B35" s="13">
        <v>17</v>
      </c>
      <c r="C35" s="143" t="s">
        <v>411</v>
      </c>
      <c r="D35" s="81" t="str">
        <f>VLOOKUP(C35,'Location Summary'!$C$4:$D$603,2,0)</f>
        <v>DA+6</v>
      </c>
      <c r="E35" s="81" t="s">
        <v>423</v>
      </c>
      <c r="F35" s="136">
        <v>45494</v>
      </c>
      <c r="G35" s="136">
        <v>45498</v>
      </c>
      <c r="H35" s="79" t="s">
        <v>825</v>
      </c>
      <c r="I35" s="81">
        <f t="shared" si="1"/>
        <v>289.83999999999997</v>
      </c>
      <c r="J35" s="13">
        <f t="shared" si="2"/>
        <v>3.61</v>
      </c>
      <c r="K35" s="13">
        <f t="shared" si="3"/>
        <v>37.299999999999997</v>
      </c>
      <c r="L35" s="13">
        <f t="shared" si="4"/>
        <v>2.093</v>
      </c>
      <c r="M35" s="13">
        <f t="shared" si="5"/>
        <v>0.86599999999999999</v>
      </c>
      <c r="N35" s="482">
        <f t="shared" si="6"/>
        <v>7.39</v>
      </c>
      <c r="O35" s="141" t="s">
        <v>817</v>
      </c>
      <c r="P35" s="595" t="s">
        <v>815</v>
      </c>
      <c r="Q35" s="1065" t="s">
        <v>263</v>
      </c>
      <c r="T35" s="306"/>
      <c r="U35" s="306"/>
      <c r="V35" s="306"/>
      <c r="W35" s="306"/>
      <c r="X35" s="306"/>
      <c r="Y35" s="306"/>
      <c r="Z35" s="306"/>
      <c r="AA35" s="306"/>
      <c r="AG35" s="16">
        <f t="shared" si="11"/>
        <v>0</v>
      </c>
    </row>
    <row r="36" spans="1:33" ht="21.75" customHeight="1" x14ac:dyDescent="0.35">
      <c r="A36" s="17">
        <f>SUBTOTAL(103,$C$5:C36)</f>
        <v>32</v>
      </c>
      <c r="B36" s="13">
        <v>18</v>
      </c>
      <c r="C36" s="143" t="s">
        <v>470</v>
      </c>
      <c r="D36" s="81" t="str">
        <f>VLOOKUP(C36,'Location Summary'!$C$4:$D$603,2,0)</f>
        <v>DA+4.5</v>
      </c>
      <c r="E36" s="81" t="s">
        <v>423</v>
      </c>
      <c r="F36" s="136">
        <v>45497</v>
      </c>
      <c r="G36" s="136">
        <v>45501</v>
      </c>
      <c r="H36" s="79" t="s">
        <v>712</v>
      </c>
      <c r="I36" s="81">
        <f t="shared" si="1"/>
        <v>289.83999999999997</v>
      </c>
      <c r="J36" s="13">
        <f t="shared" si="2"/>
        <v>3.61</v>
      </c>
      <c r="K36" s="13">
        <f t="shared" si="3"/>
        <v>37.299999999999997</v>
      </c>
      <c r="L36" s="13">
        <f t="shared" si="4"/>
        <v>2.093</v>
      </c>
      <c r="M36" s="13">
        <f t="shared" si="5"/>
        <v>0.86599999999999999</v>
      </c>
      <c r="N36" s="482">
        <f t="shared" si="6"/>
        <v>7.39</v>
      </c>
      <c r="O36" s="141" t="s">
        <v>872</v>
      </c>
      <c r="P36" s="595" t="s">
        <v>791</v>
      </c>
      <c r="Q36" s="1065" t="s">
        <v>263</v>
      </c>
      <c r="T36" s="306"/>
      <c r="U36" s="306"/>
      <c r="V36" s="306"/>
      <c r="W36" s="306"/>
      <c r="X36" s="306"/>
      <c r="Y36" s="306"/>
      <c r="Z36" s="306"/>
      <c r="AA36" s="306"/>
    </row>
    <row r="37" spans="1:33" ht="21.75" customHeight="1" x14ac:dyDescent="0.35">
      <c r="A37" s="17">
        <f>SUBTOTAL(103,$C$5:C37)</f>
        <v>33</v>
      </c>
      <c r="B37" s="13">
        <v>19</v>
      </c>
      <c r="C37" s="143" t="s">
        <v>452</v>
      </c>
      <c r="D37" s="81" t="str">
        <f>VLOOKUP(C37,'Location Summary'!$C$4:$D$603,2,0)</f>
        <v>DA+0</v>
      </c>
      <c r="E37" s="81" t="s">
        <v>423</v>
      </c>
      <c r="F37" s="136">
        <v>45497</v>
      </c>
      <c r="G37" s="136">
        <v>45502</v>
      </c>
      <c r="H37" s="79" t="s">
        <v>523</v>
      </c>
      <c r="I37" s="81">
        <f t="shared" ref="I37:I68" si="13">VLOOKUP($D37,$D$320:$M$359,6,FALSE)</f>
        <v>271.04000000000002</v>
      </c>
      <c r="J37" s="13">
        <f t="shared" ref="J37:J68" si="14">VLOOKUP($D37,$D$320:$M$359,7,FALSE)</f>
        <v>3.36</v>
      </c>
      <c r="K37" s="13">
        <f t="shared" ref="K37:K68" si="15">VLOOKUP($D37,$D$320:$M$359,8,FALSE)</f>
        <v>34.15</v>
      </c>
      <c r="L37" s="13">
        <f t="shared" ref="L37:L68" si="16">VLOOKUP($D37,$D$320:$M$359,9,FALSE)</f>
        <v>1.599</v>
      </c>
      <c r="M37" s="13">
        <f t="shared" ref="M37:M68" si="17">VLOOKUP($D37,$D$320:$M$359,10,FALSE)</f>
        <v>0.86599999999999999</v>
      </c>
      <c r="N37" s="482">
        <f t="shared" ref="N37:N68" si="18">ROUND((I37*230.35+J37*10150.5+K37*11591.45+L37*93958.18+M37*7677.44)/10^5,2)</f>
        <v>6.49</v>
      </c>
      <c r="O37" s="141" t="s">
        <v>471</v>
      </c>
      <c r="P37" s="595" t="s">
        <v>873</v>
      </c>
      <c r="Q37" s="1065" t="s">
        <v>263</v>
      </c>
      <c r="T37" s="306"/>
      <c r="U37" s="306"/>
      <c r="V37" s="306"/>
      <c r="W37" s="306"/>
      <c r="X37" s="306"/>
      <c r="Y37" s="306"/>
      <c r="Z37" s="306"/>
      <c r="AA37" s="306"/>
    </row>
    <row r="38" spans="1:33" ht="21.75" customHeight="1" x14ac:dyDescent="0.35">
      <c r="A38" s="17">
        <f>SUBTOTAL(103,$C$5:C38)</f>
        <v>34</v>
      </c>
      <c r="B38" s="13">
        <v>20</v>
      </c>
      <c r="C38" s="143" t="s">
        <v>171</v>
      </c>
      <c r="D38" s="81" t="str">
        <f>VLOOKUP(C38,'Location Summary'!$C$4:$D$603,2,0)</f>
        <v>DA+3</v>
      </c>
      <c r="E38" s="81" t="s">
        <v>423</v>
      </c>
      <c r="F38" s="136">
        <v>45502</v>
      </c>
      <c r="G38" s="136">
        <v>45504</v>
      </c>
      <c r="H38" s="79" t="s">
        <v>712</v>
      </c>
      <c r="I38" s="81">
        <f t="shared" si="13"/>
        <v>289.83999999999997</v>
      </c>
      <c r="J38" s="13">
        <f t="shared" si="14"/>
        <v>3.61</v>
      </c>
      <c r="K38" s="13">
        <f t="shared" si="15"/>
        <v>37.299999999999997</v>
      </c>
      <c r="L38" s="13">
        <f t="shared" si="16"/>
        <v>2.093</v>
      </c>
      <c r="M38" s="13">
        <f t="shared" si="17"/>
        <v>0.86599999999999999</v>
      </c>
      <c r="N38" s="482">
        <f t="shared" si="18"/>
        <v>7.39</v>
      </c>
      <c r="O38" s="141" t="s">
        <v>817</v>
      </c>
      <c r="P38" s="595" t="s">
        <v>792</v>
      </c>
      <c r="Q38" s="1065" t="s">
        <v>263</v>
      </c>
      <c r="T38" s="306"/>
      <c r="U38" s="306"/>
      <c r="V38" s="306"/>
      <c r="W38" s="306"/>
      <c r="X38" s="306"/>
      <c r="Y38" s="306"/>
      <c r="Z38" s="306"/>
      <c r="AA38" s="306"/>
    </row>
    <row r="39" spans="1:33" ht="21.75" customHeight="1" x14ac:dyDescent="0.35">
      <c r="A39" s="17">
        <f>SUBTOTAL(103,$C$5:C39)</f>
        <v>35</v>
      </c>
      <c r="B39" s="13">
        <v>1</v>
      </c>
      <c r="C39" s="143" t="s">
        <v>26</v>
      </c>
      <c r="D39" s="81" t="str">
        <f>VLOOKUP(C39,'Location Summary'!$C$4:$D$603,2,0)</f>
        <v>DA+0</v>
      </c>
      <c r="E39" s="81" t="s">
        <v>423</v>
      </c>
      <c r="F39" s="136">
        <v>45494</v>
      </c>
      <c r="G39" s="136">
        <v>45505</v>
      </c>
      <c r="H39" s="79" t="s">
        <v>880</v>
      </c>
      <c r="I39" s="81">
        <f t="shared" si="13"/>
        <v>271.04000000000002</v>
      </c>
      <c r="J39" s="13">
        <f t="shared" si="14"/>
        <v>3.36</v>
      </c>
      <c r="K39" s="13">
        <f t="shared" si="15"/>
        <v>34.15</v>
      </c>
      <c r="L39" s="13">
        <f t="shared" si="16"/>
        <v>1.599</v>
      </c>
      <c r="M39" s="13">
        <f t="shared" si="17"/>
        <v>0.86599999999999999</v>
      </c>
      <c r="N39" s="482">
        <f t="shared" si="18"/>
        <v>6.49</v>
      </c>
      <c r="O39" s="141" t="s">
        <v>471</v>
      </c>
      <c r="P39" s="595" t="s">
        <v>873</v>
      </c>
      <c r="Q39" s="1065" t="s">
        <v>263</v>
      </c>
      <c r="T39" s="306"/>
      <c r="U39" s="306"/>
      <c r="V39" s="306"/>
      <c r="W39" s="306"/>
      <c r="X39" s="306"/>
      <c r="Y39" s="306"/>
      <c r="Z39" s="306"/>
      <c r="AA39" s="306"/>
      <c r="AG39" s="16">
        <f>SUM(AC39:AF39)</f>
        <v>0</v>
      </c>
    </row>
    <row r="40" spans="1:33" ht="21.75" customHeight="1" x14ac:dyDescent="0.35">
      <c r="A40" s="17">
        <f>SUBTOTAL(103,$C$5:C40)</f>
        <v>36</v>
      </c>
      <c r="B40" s="13">
        <v>2</v>
      </c>
      <c r="C40" s="143" t="s">
        <v>84</v>
      </c>
      <c r="D40" s="81" t="str">
        <f>VLOOKUP(C40,'Location Summary'!$C$4:$D$603,2,0)</f>
        <v>DA+3</v>
      </c>
      <c r="E40" s="81" t="s">
        <v>423</v>
      </c>
      <c r="F40" s="136">
        <v>45504</v>
      </c>
      <c r="G40" s="136">
        <v>45507</v>
      </c>
      <c r="H40" s="79" t="s">
        <v>712</v>
      </c>
      <c r="I40" s="81">
        <f t="shared" si="13"/>
        <v>289.83999999999997</v>
      </c>
      <c r="J40" s="13">
        <f t="shared" si="14"/>
        <v>3.61</v>
      </c>
      <c r="K40" s="13">
        <f t="shared" si="15"/>
        <v>37.299999999999997</v>
      </c>
      <c r="L40" s="13">
        <f t="shared" si="16"/>
        <v>2.093</v>
      </c>
      <c r="M40" s="13">
        <f t="shared" si="17"/>
        <v>0.86599999999999999</v>
      </c>
      <c r="N40" s="482">
        <f t="shared" si="18"/>
        <v>7.39</v>
      </c>
      <c r="O40" s="141" t="s">
        <v>817</v>
      </c>
      <c r="P40" s="595" t="s">
        <v>792</v>
      </c>
      <c r="Q40" s="1065" t="s">
        <v>263</v>
      </c>
      <c r="T40" s="306"/>
      <c r="U40" s="306"/>
      <c r="V40" s="306"/>
      <c r="W40" s="306"/>
      <c r="X40" s="306"/>
      <c r="Y40" s="306"/>
      <c r="Z40" s="306"/>
      <c r="AA40" s="306"/>
    </row>
    <row r="41" spans="1:33" ht="21.75" customHeight="1" x14ac:dyDescent="0.35">
      <c r="A41" s="17">
        <f>SUBTOTAL(103,$C$5:C41)</f>
        <v>37</v>
      </c>
      <c r="B41" s="13">
        <v>3</v>
      </c>
      <c r="C41" s="143" t="s">
        <v>454</v>
      </c>
      <c r="D41" s="81" t="str">
        <f>VLOOKUP(C41,'Location Summary'!$C$4:$D$603,2,0)</f>
        <v>DA+0</v>
      </c>
      <c r="E41" s="81" t="s">
        <v>423</v>
      </c>
      <c r="F41" s="136">
        <v>45504</v>
      </c>
      <c r="G41" s="136">
        <v>45507</v>
      </c>
      <c r="H41" s="79" t="s">
        <v>523</v>
      </c>
      <c r="I41" s="81">
        <f t="shared" si="13"/>
        <v>271.04000000000002</v>
      </c>
      <c r="J41" s="13">
        <f t="shared" si="14"/>
        <v>3.36</v>
      </c>
      <c r="K41" s="13">
        <f t="shared" si="15"/>
        <v>34.15</v>
      </c>
      <c r="L41" s="13">
        <f t="shared" si="16"/>
        <v>1.599</v>
      </c>
      <c r="M41" s="13">
        <f t="shared" si="17"/>
        <v>0.86599999999999999</v>
      </c>
      <c r="N41" s="482">
        <f t="shared" si="18"/>
        <v>6.49</v>
      </c>
      <c r="O41" s="141" t="s">
        <v>471</v>
      </c>
      <c r="P41" s="595" t="s">
        <v>792</v>
      </c>
      <c r="Q41" s="1065" t="s">
        <v>263</v>
      </c>
      <c r="T41" s="306"/>
      <c r="U41" s="306"/>
      <c r="V41" s="306"/>
      <c r="W41" s="306"/>
      <c r="X41" s="306"/>
      <c r="Y41" s="306"/>
      <c r="Z41" s="306"/>
      <c r="AA41" s="306"/>
    </row>
    <row r="42" spans="1:33" ht="21.75" customHeight="1" x14ac:dyDescent="0.35">
      <c r="A42" s="17">
        <f>SUBTOTAL(103,$C$5:C42)</f>
        <v>38</v>
      </c>
      <c r="B42" s="13">
        <v>4</v>
      </c>
      <c r="C42" s="143" t="s">
        <v>479</v>
      </c>
      <c r="D42" s="81" t="str">
        <f>VLOOKUP(C42,'Location Summary'!$C$4:$D$603,2,0)</f>
        <v>DA+9</v>
      </c>
      <c r="E42" s="81" t="s">
        <v>423</v>
      </c>
      <c r="F42" s="136">
        <v>45502</v>
      </c>
      <c r="G42" s="136">
        <v>45512</v>
      </c>
      <c r="H42" s="79" t="s">
        <v>875</v>
      </c>
      <c r="I42" s="81">
        <f t="shared" si="13"/>
        <v>289.83999999999997</v>
      </c>
      <c r="J42" s="13">
        <f t="shared" si="14"/>
        <v>3.61</v>
      </c>
      <c r="K42" s="13">
        <f t="shared" si="15"/>
        <v>37.299999999999997</v>
      </c>
      <c r="L42" s="13">
        <f t="shared" si="16"/>
        <v>2.093</v>
      </c>
      <c r="M42" s="13">
        <f t="shared" si="17"/>
        <v>0.86599999999999999</v>
      </c>
      <c r="N42" s="482">
        <f t="shared" si="18"/>
        <v>7.39</v>
      </c>
      <c r="O42" s="141" t="s">
        <v>680</v>
      </c>
      <c r="P42" s="595" t="s">
        <v>815</v>
      </c>
      <c r="Q42" s="1065" t="s">
        <v>263</v>
      </c>
      <c r="T42" s="306"/>
      <c r="U42" s="306"/>
      <c r="V42" s="306"/>
      <c r="W42" s="306"/>
      <c r="X42" s="306"/>
      <c r="Y42" s="306"/>
      <c r="Z42" s="306"/>
      <c r="AA42" s="306"/>
    </row>
    <row r="43" spans="1:33" ht="21.75" customHeight="1" x14ac:dyDescent="0.35">
      <c r="A43" s="17">
        <f>SUBTOTAL(103,$C$5:C43)</f>
        <v>39</v>
      </c>
      <c r="B43" s="13">
        <v>5</v>
      </c>
      <c r="C43" s="143" t="s">
        <v>926</v>
      </c>
      <c r="D43" s="81" t="str">
        <f>VLOOKUP(C43,'Location Summary'!$C$4:$D$603,2,0)</f>
        <v>DA+6</v>
      </c>
      <c r="E43" s="81" t="s">
        <v>423</v>
      </c>
      <c r="F43" s="136">
        <v>45508</v>
      </c>
      <c r="G43" s="136">
        <v>45512</v>
      </c>
      <c r="H43" s="79" t="s">
        <v>523</v>
      </c>
      <c r="I43" s="81">
        <f t="shared" si="13"/>
        <v>289.83999999999997</v>
      </c>
      <c r="J43" s="13">
        <f t="shared" si="14"/>
        <v>3.61</v>
      </c>
      <c r="K43" s="13">
        <f t="shared" si="15"/>
        <v>37.299999999999997</v>
      </c>
      <c r="L43" s="13">
        <f t="shared" si="16"/>
        <v>2.093</v>
      </c>
      <c r="M43" s="13">
        <f t="shared" si="17"/>
        <v>0.86599999999999999</v>
      </c>
      <c r="N43" s="482">
        <f t="shared" si="18"/>
        <v>7.39</v>
      </c>
      <c r="O43" s="141" t="s">
        <v>817</v>
      </c>
      <c r="P43" s="595" t="s">
        <v>792</v>
      </c>
      <c r="Q43" s="1065" t="s">
        <v>263</v>
      </c>
      <c r="T43" s="306"/>
      <c r="U43" s="306"/>
      <c r="V43" s="306"/>
      <c r="W43" s="306"/>
      <c r="X43" s="306"/>
      <c r="Y43" s="306"/>
      <c r="Z43" s="306"/>
      <c r="AA43" s="306"/>
    </row>
    <row r="44" spans="1:33" ht="21.75" customHeight="1" x14ac:dyDescent="0.35">
      <c r="A44" s="17">
        <f>SUBTOTAL(103,$C$5:C44)</f>
        <v>40</v>
      </c>
      <c r="B44" s="13">
        <v>6</v>
      </c>
      <c r="C44" s="143" t="s">
        <v>496</v>
      </c>
      <c r="D44" s="81" t="str">
        <f>VLOOKUP(C44,'Location Summary'!$C$4:$D$603,2,0)</f>
        <v>DA-3</v>
      </c>
      <c r="E44" s="81" t="s">
        <v>423</v>
      </c>
      <c r="F44" s="136">
        <v>45501</v>
      </c>
      <c r="G44" s="136">
        <v>45514</v>
      </c>
      <c r="H44" s="79" t="s">
        <v>874</v>
      </c>
      <c r="I44" s="81">
        <f t="shared" si="13"/>
        <v>271.04000000000002</v>
      </c>
      <c r="J44" s="13">
        <f t="shared" si="14"/>
        <v>3.36</v>
      </c>
      <c r="K44" s="13">
        <f t="shared" si="15"/>
        <v>34.15</v>
      </c>
      <c r="L44" s="13">
        <f t="shared" si="16"/>
        <v>1.599</v>
      </c>
      <c r="M44" s="13">
        <f t="shared" si="17"/>
        <v>0.86599999999999999</v>
      </c>
      <c r="N44" s="482">
        <f t="shared" si="18"/>
        <v>6.49</v>
      </c>
      <c r="O44" s="141" t="s">
        <v>913</v>
      </c>
      <c r="P44" s="595" t="s">
        <v>815</v>
      </c>
      <c r="Q44" s="1065" t="s">
        <v>263</v>
      </c>
      <c r="T44" s="306"/>
      <c r="U44" s="306"/>
      <c r="V44" s="306"/>
      <c r="W44" s="306"/>
      <c r="X44" s="306"/>
      <c r="Y44" s="306"/>
      <c r="Z44" s="306"/>
      <c r="AA44" s="306"/>
    </row>
    <row r="45" spans="1:33" ht="21.75" customHeight="1" x14ac:dyDescent="0.35">
      <c r="A45" s="17">
        <f>SUBTOTAL(103,$C$5:C45)</f>
        <v>41</v>
      </c>
      <c r="B45" s="13">
        <v>7</v>
      </c>
      <c r="C45" s="143" t="s">
        <v>419</v>
      </c>
      <c r="D45" s="81" t="str">
        <f>VLOOKUP(C45,'Location Summary'!$C$4:$D$603,2,0)</f>
        <v>DA+0</v>
      </c>
      <c r="E45" s="81" t="s">
        <v>423</v>
      </c>
      <c r="F45" s="136">
        <v>45513</v>
      </c>
      <c r="G45" s="136">
        <v>45517</v>
      </c>
      <c r="H45" s="79" t="s">
        <v>912</v>
      </c>
      <c r="I45" s="81">
        <f t="shared" si="13"/>
        <v>271.04000000000002</v>
      </c>
      <c r="J45" s="13">
        <f t="shared" si="14"/>
        <v>3.36</v>
      </c>
      <c r="K45" s="13">
        <f t="shared" si="15"/>
        <v>34.15</v>
      </c>
      <c r="L45" s="13">
        <f t="shared" si="16"/>
        <v>1.599</v>
      </c>
      <c r="M45" s="13">
        <f t="shared" si="17"/>
        <v>0.86599999999999999</v>
      </c>
      <c r="N45" s="482">
        <f t="shared" si="18"/>
        <v>6.49</v>
      </c>
      <c r="O45" s="141" t="s">
        <v>680</v>
      </c>
      <c r="P45" s="595" t="s">
        <v>815</v>
      </c>
      <c r="Q45" s="1065" t="s">
        <v>263</v>
      </c>
      <c r="T45" s="306"/>
      <c r="U45" s="306"/>
      <c r="V45" s="306"/>
      <c r="W45" s="306"/>
      <c r="X45" s="306"/>
      <c r="Y45" s="306"/>
      <c r="Z45" s="306"/>
      <c r="AA45" s="306"/>
    </row>
    <row r="46" spans="1:33" ht="21.75" customHeight="1" x14ac:dyDescent="0.35">
      <c r="A46" s="17">
        <f>SUBTOTAL(103,$C$5:C46)</f>
        <v>42</v>
      </c>
      <c r="B46" s="13">
        <v>8</v>
      </c>
      <c r="C46" s="143" t="s">
        <v>925</v>
      </c>
      <c r="D46" s="81" t="str">
        <f>VLOOKUP(C46,'Location Summary'!$C$4:$D$603,2,0)</f>
        <v>DA+6</v>
      </c>
      <c r="E46" s="81" t="s">
        <v>423</v>
      </c>
      <c r="F46" s="136">
        <v>45513</v>
      </c>
      <c r="G46" s="136">
        <v>45518</v>
      </c>
      <c r="H46" s="79" t="s">
        <v>523</v>
      </c>
      <c r="I46" s="81">
        <f t="shared" si="13"/>
        <v>289.83999999999997</v>
      </c>
      <c r="J46" s="13">
        <f t="shared" si="14"/>
        <v>3.61</v>
      </c>
      <c r="K46" s="13">
        <f t="shared" si="15"/>
        <v>37.299999999999997</v>
      </c>
      <c r="L46" s="13">
        <f t="shared" si="16"/>
        <v>2.093</v>
      </c>
      <c r="M46" s="13">
        <f t="shared" si="17"/>
        <v>0.86599999999999999</v>
      </c>
      <c r="N46" s="482">
        <f t="shared" si="18"/>
        <v>7.39</v>
      </c>
      <c r="O46" s="141" t="s">
        <v>817</v>
      </c>
      <c r="P46" s="595" t="s">
        <v>792</v>
      </c>
      <c r="Q46" s="1065" t="s">
        <v>263</v>
      </c>
      <c r="T46" s="306"/>
      <c r="U46" s="306"/>
      <c r="V46" s="306"/>
      <c r="W46" s="306"/>
      <c r="X46" s="306"/>
      <c r="Y46" s="306"/>
      <c r="Z46" s="306"/>
      <c r="AA46" s="306"/>
    </row>
    <row r="47" spans="1:33" ht="21.75" customHeight="1" x14ac:dyDescent="0.35">
      <c r="A47" s="17">
        <f>SUBTOTAL(103,$C$5:C47)</f>
        <v>43</v>
      </c>
      <c r="B47" s="13">
        <v>9</v>
      </c>
      <c r="C47" s="143" t="s">
        <v>160</v>
      </c>
      <c r="D47" s="81" t="str">
        <f>VLOOKUP(C47,'Location Summary'!$C$4:$D$603,2,0)</f>
        <v>DA+1.5</v>
      </c>
      <c r="E47" s="81" t="s">
        <v>423</v>
      </c>
      <c r="F47" s="136">
        <v>45513</v>
      </c>
      <c r="G47" s="136">
        <v>45520</v>
      </c>
      <c r="H47" s="79" t="s">
        <v>880</v>
      </c>
      <c r="I47" s="81">
        <f t="shared" si="13"/>
        <v>289.83999999999997</v>
      </c>
      <c r="J47" s="13">
        <f t="shared" si="14"/>
        <v>3.61</v>
      </c>
      <c r="K47" s="13">
        <f t="shared" si="15"/>
        <v>37.299999999999997</v>
      </c>
      <c r="L47" s="13">
        <f t="shared" si="16"/>
        <v>2.093</v>
      </c>
      <c r="M47" s="13">
        <f t="shared" si="17"/>
        <v>0.86599999999999999</v>
      </c>
      <c r="N47" s="482">
        <f t="shared" si="18"/>
        <v>7.39</v>
      </c>
      <c r="O47" s="141" t="s">
        <v>471</v>
      </c>
      <c r="P47" s="595" t="s">
        <v>938</v>
      </c>
      <c r="Q47" s="1065" t="s">
        <v>263</v>
      </c>
      <c r="T47" s="306"/>
      <c r="U47" s="306"/>
      <c r="V47" s="306"/>
      <c r="W47" s="306"/>
      <c r="X47" s="306"/>
      <c r="Y47" s="306"/>
      <c r="Z47" s="306"/>
      <c r="AA47" s="306"/>
    </row>
    <row r="48" spans="1:33" ht="21.75" customHeight="1" x14ac:dyDescent="0.35">
      <c r="A48" s="17">
        <f>SUBTOTAL(103,$C$5:C48)</f>
        <v>44</v>
      </c>
      <c r="B48" s="13">
        <v>10</v>
      </c>
      <c r="C48" s="143" t="s">
        <v>516</v>
      </c>
      <c r="D48" s="81" t="str">
        <f>VLOOKUP(C48,'Location Summary'!$C$4:$D$603,2,0)</f>
        <v>DA+3</v>
      </c>
      <c r="E48" s="81" t="s">
        <v>423</v>
      </c>
      <c r="F48" s="136">
        <v>45516</v>
      </c>
      <c r="G48" s="136">
        <v>45521</v>
      </c>
      <c r="H48" s="79" t="s">
        <v>912</v>
      </c>
      <c r="I48" s="81">
        <f t="shared" si="13"/>
        <v>289.83999999999997</v>
      </c>
      <c r="J48" s="13">
        <f t="shared" si="14"/>
        <v>3.61</v>
      </c>
      <c r="K48" s="13">
        <f t="shared" si="15"/>
        <v>37.299999999999997</v>
      </c>
      <c r="L48" s="13">
        <f t="shared" si="16"/>
        <v>2.093</v>
      </c>
      <c r="M48" s="13">
        <f t="shared" si="17"/>
        <v>0.86599999999999999</v>
      </c>
      <c r="N48" s="482">
        <f t="shared" si="18"/>
        <v>7.39</v>
      </c>
      <c r="O48" s="141" t="s">
        <v>679</v>
      </c>
      <c r="P48" s="595" t="s">
        <v>815</v>
      </c>
      <c r="Q48" s="1065" t="s">
        <v>263</v>
      </c>
      <c r="T48" s="306"/>
      <c r="U48" s="306"/>
      <c r="V48" s="306"/>
      <c r="W48" s="306"/>
      <c r="X48" s="306"/>
      <c r="Y48" s="306"/>
      <c r="Z48" s="306"/>
      <c r="AA48" s="306"/>
    </row>
    <row r="49" spans="1:27" ht="21.75" customHeight="1" x14ac:dyDescent="0.35">
      <c r="A49" s="17">
        <f>SUBTOTAL(103,$C$5:C49)</f>
        <v>45</v>
      </c>
      <c r="B49" s="13">
        <v>11</v>
      </c>
      <c r="C49" s="143" t="s">
        <v>484</v>
      </c>
      <c r="D49" s="81" t="str">
        <f>VLOOKUP(C49,'Location Summary'!$C$4:$D$603,2,0)</f>
        <v>DA+6</v>
      </c>
      <c r="E49" s="81" t="s">
        <v>423</v>
      </c>
      <c r="F49" s="136">
        <v>45517</v>
      </c>
      <c r="G49" s="136">
        <v>45522</v>
      </c>
      <c r="H49" s="79" t="s">
        <v>914</v>
      </c>
      <c r="I49" s="81">
        <f t="shared" si="13"/>
        <v>289.83999999999997</v>
      </c>
      <c r="J49" s="13">
        <f t="shared" si="14"/>
        <v>3.61</v>
      </c>
      <c r="K49" s="13">
        <f t="shared" si="15"/>
        <v>37.299999999999997</v>
      </c>
      <c r="L49" s="13">
        <f t="shared" si="16"/>
        <v>2.093</v>
      </c>
      <c r="M49" s="13">
        <f t="shared" si="17"/>
        <v>0.86599999999999999</v>
      </c>
      <c r="N49" s="482">
        <f t="shared" si="18"/>
        <v>7.39</v>
      </c>
      <c r="O49" s="141" t="s">
        <v>872</v>
      </c>
      <c r="P49" s="595" t="s">
        <v>873</v>
      </c>
      <c r="Q49" s="1065" t="s">
        <v>263</v>
      </c>
      <c r="T49" s="306"/>
      <c r="U49" s="306"/>
      <c r="V49" s="306"/>
      <c r="W49" s="306"/>
      <c r="X49" s="306"/>
      <c r="Y49" s="306"/>
      <c r="Z49" s="306"/>
      <c r="AA49" s="306"/>
    </row>
    <row r="50" spans="1:27" ht="21.75" customHeight="1" x14ac:dyDescent="0.35">
      <c r="A50" s="17">
        <f>SUBTOTAL(103,$C$5:C50)</f>
        <v>46</v>
      </c>
      <c r="B50" s="13">
        <v>12</v>
      </c>
      <c r="C50" s="143" t="s">
        <v>927</v>
      </c>
      <c r="D50" s="81" t="str">
        <f>VLOOKUP(C50,'Location Summary'!$C$4:$D$603,2,0)</f>
        <v>DA+6</v>
      </c>
      <c r="E50" s="81" t="s">
        <v>423</v>
      </c>
      <c r="F50" s="136">
        <v>45516</v>
      </c>
      <c r="G50" s="136">
        <v>45524</v>
      </c>
      <c r="H50" s="79" t="s">
        <v>998</v>
      </c>
      <c r="I50" s="81">
        <f t="shared" si="13"/>
        <v>289.83999999999997</v>
      </c>
      <c r="J50" s="13">
        <f t="shared" si="14"/>
        <v>3.61</v>
      </c>
      <c r="K50" s="13">
        <f t="shared" si="15"/>
        <v>37.299999999999997</v>
      </c>
      <c r="L50" s="13">
        <f t="shared" si="16"/>
        <v>2.093</v>
      </c>
      <c r="M50" s="13">
        <f t="shared" si="17"/>
        <v>0.86599999999999999</v>
      </c>
      <c r="N50" s="482">
        <f t="shared" si="18"/>
        <v>7.39</v>
      </c>
      <c r="O50" s="141" t="s">
        <v>817</v>
      </c>
      <c r="P50" s="595" t="s">
        <v>938</v>
      </c>
      <c r="Q50" s="1065" t="s">
        <v>263</v>
      </c>
      <c r="T50" s="306"/>
      <c r="U50" s="306"/>
      <c r="V50" s="306"/>
      <c r="W50" s="306"/>
      <c r="X50" s="306"/>
      <c r="Y50" s="306"/>
      <c r="Z50" s="306"/>
      <c r="AA50" s="306"/>
    </row>
    <row r="51" spans="1:27" ht="21.75" customHeight="1" x14ac:dyDescent="0.35">
      <c r="A51" s="17">
        <f>SUBTOTAL(103,$C$5:C51)</f>
        <v>47</v>
      </c>
      <c r="B51" s="13">
        <v>13</v>
      </c>
      <c r="C51" s="143" t="s">
        <v>899</v>
      </c>
      <c r="D51" s="81" t="str">
        <f>VLOOKUP(C51,'Location Summary'!$C$4:$D$603,2,0)</f>
        <v>DA+6</v>
      </c>
      <c r="E51" s="81" t="s">
        <v>423</v>
      </c>
      <c r="F51" s="136">
        <v>45518</v>
      </c>
      <c r="G51" s="136">
        <v>45524</v>
      </c>
      <c r="H51" s="79" t="s">
        <v>712</v>
      </c>
      <c r="I51" s="81">
        <f t="shared" si="13"/>
        <v>289.83999999999997</v>
      </c>
      <c r="J51" s="13">
        <f t="shared" si="14"/>
        <v>3.61</v>
      </c>
      <c r="K51" s="13">
        <f t="shared" si="15"/>
        <v>37.299999999999997</v>
      </c>
      <c r="L51" s="13">
        <f t="shared" si="16"/>
        <v>2.093</v>
      </c>
      <c r="M51" s="13">
        <f t="shared" si="17"/>
        <v>0.86599999999999999</v>
      </c>
      <c r="N51" s="482">
        <f t="shared" si="18"/>
        <v>7.39</v>
      </c>
      <c r="O51" s="141" t="s">
        <v>471</v>
      </c>
      <c r="P51" s="595" t="s">
        <v>791</v>
      </c>
      <c r="Q51" s="1065" t="s">
        <v>263</v>
      </c>
      <c r="T51" s="306"/>
      <c r="U51" s="306"/>
      <c r="V51" s="306"/>
      <c r="W51" s="306"/>
      <c r="X51" s="306"/>
      <c r="Y51" s="306"/>
      <c r="Z51" s="306"/>
      <c r="AA51" s="306"/>
    </row>
    <row r="52" spans="1:27" ht="21.75" customHeight="1" x14ac:dyDescent="0.35">
      <c r="A52" s="17">
        <f>SUBTOTAL(103,$C$5:C52)</f>
        <v>48</v>
      </c>
      <c r="B52" s="13">
        <v>14</v>
      </c>
      <c r="C52" s="143" t="s">
        <v>515</v>
      </c>
      <c r="D52" s="81" t="str">
        <f>VLOOKUP(C52,'Location Summary'!$C$4:$D$603,2,0)</f>
        <v>DA+3</v>
      </c>
      <c r="E52" s="81" t="s">
        <v>423</v>
      </c>
      <c r="F52" s="136">
        <v>45525</v>
      </c>
      <c r="G52" s="136">
        <v>45527</v>
      </c>
      <c r="H52" s="79" t="s">
        <v>912</v>
      </c>
      <c r="I52" s="81">
        <f t="shared" si="13"/>
        <v>289.83999999999997</v>
      </c>
      <c r="J52" s="13">
        <f t="shared" si="14"/>
        <v>3.61</v>
      </c>
      <c r="K52" s="13">
        <f t="shared" si="15"/>
        <v>37.299999999999997</v>
      </c>
      <c r="L52" s="13">
        <f t="shared" si="16"/>
        <v>2.093</v>
      </c>
      <c r="M52" s="13">
        <f t="shared" si="17"/>
        <v>0.86599999999999999</v>
      </c>
      <c r="N52" s="482">
        <f t="shared" si="18"/>
        <v>7.39</v>
      </c>
      <c r="O52" s="141" t="s">
        <v>679</v>
      </c>
      <c r="P52" s="595" t="s">
        <v>815</v>
      </c>
      <c r="Q52" s="1065" t="s">
        <v>263</v>
      </c>
      <c r="T52" s="306"/>
      <c r="U52" s="306"/>
      <c r="V52" s="306"/>
      <c r="W52" s="306"/>
      <c r="X52" s="306"/>
      <c r="Y52" s="306"/>
      <c r="Z52" s="306"/>
      <c r="AA52" s="306"/>
    </row>
    <row r="53" spans="1:27" ht="21.75" customHeight="1" x14ac:dyDescent="0.35">
      <c r="A53" s="17">
        <f>SUBTOTAL(103,$C$5:C53)</f>
        <v>49</v>
      </c>
      <c r="B53" s="13">
        <v>15</v>
      </c>
      <c r="C53" s="143" t="s">
        <v>928</v>
      </c>
      <c r="D53" s="81" t="str">
        <f>VLOOKUP(C53,'Location Summary'!$C$4:$D$603,2,0)</f>
        <v>DA+3</v>
      </c>
      <c r="E53" s="81" t="s">
        <v>423</v>
      </c>
      <c r="F53" s="136">
        <v>45522</v>
      </c>
      <c r="G53" s="136">
        <v>45528</v>
      </c>
      <c r="H53" s="79" t="s">
        <v>998</v>
      </c>
      <c r="I53" s="81">
        <f t="shared" si="13"/>
        <v>289.83999999999997</v>
      </c>
      <c r="J53" s="13">
        <f t="shared" si="14"/>
        <v>3.61</v>
      </c>
      <c r="K53" s="13">
        <f t="shared" si="15"/>
        <v>37.299999999999997</v>
      </c>
      <c r="L53" s="13">
        <f t="shared" si="16"/>
        <v>2.093</v>
      </c>
      <c r="M53" s="13">
        <f t="shared" si="17"/>
        <v>0.86599999999999999</v>
      </c>
      <c r="N53" s="482">
        <f t="shared" si="18"/>
        <v>7.39</v>
      </c>
      <c r="O53" s="141" t="s">
        <v>817</v>
      </c>
      <c r="P53" s="595" t="s">
        <v>938</v>
      </c>
      <c r="Q53" s="1065" t="s">
        <v>263</v>
      </c>
      <c r="T53" s="306"/>
      <c r="U53" s="306"/>
      <c r="V53" s="306"/>
      <c r="W53" s="306"/>
      <c r="X53" s="306"/>
      <c r="Y53" s="306"/>
      <c r="Z53" s="306"/>
      <c r="AA53" s="306"/>
    </row>
    <row r="54" spans="1:27" ht="21.75" customHeight="1" x14ac:dyDescent="0.35">
      <c r="A54" s="17">
        <f>SUBTOTAL(103,$C$5:C54)</f>
        <v>50</v>
      </c>
      <c r="B54" s="13">
        <v>16</v>
      </c>
      <c r="C54" s="143" t="s">
        <v>480</v>
      </c>
      <c r="D54" s="81" t="str">
        <f>VLOOKUP(C54,'Location Summary'!$C$4:$D$603,2,0)</f>
        <v>DA-1.5</v>
      </c>
      <c r="E54" s="81" t="s">
        <v>423</v>
      </c>
      <c r="F54" s="136">
        <v>45512</v>
      </c>
      <c r="G54" s="136">
        <v>45529</v>
      </c>
      <c r="H54" s="79" t="s">
        <v>875</v>
      </c>
      <c r="I54" s="81">
        <f t="shared" si="13"/>
        <v>271.04000000000002</v>
      </c>
      <c r="J54" s="13">
        <f t="shared" si="14"/>
        <v>3.36</v>
      </c>
      <c r="K54" s="13">
        <f t="shared" si="15"/>
        <v>34.15</v>
      </c>
      <c r="L54" s="13">
        <f t="shared" si="16"/>
        <v>1.599</v>
      </c>
      <c r="M54" s="13">
        <f t="shared" si="17"/>
        <v>0.86599999999999999</v>
      </c>
      <c r="N54" s="482">
        <f t="shared" si="18"/>
        <v>6.49</v>
      </c>
      <c r="O54" s="141" t="s">
        <v>680</v>
      </c>
      <c r="P54" s="595" t="s">
        <v>815</v>
      </c>
      <c r="Q54" s="1065" t="s">
        <v>263</v>
      </c>
      <c r="T54" s="306"/>
      <c r="U54" s="306"/>
      <c r="V54" s="306"/>
      <c r="W54" s="306"/>
      <c r="X54" s="306"/>
      <c r="Y54" s="306"/>
      <c r="Z54" s="306"/>
      <c r="AA54" s="306"/>
    </row>
    <row r="55" spans="1:27" ht="21.75" customHeight="1" x14ac:dyDescent="0.35">
      <c r="A55" s="17">
        <f>SUBTOTAL(103,$C$5:C55)</f>
        <v>51</v>
      </c>
      <c r="B55" s="13">
        <v>17</v>
      </c>
      <c r="C55" s="143" t="s">
        <v>900</v>
      </c>
      <c r="D55" s="81" t="str">
        <f>VLOOKUP(C55,'Location Summary'!$C$4:$D$603,2,0)</f>
        <v>DA+9</v>
      </c>
      <c r="E55" s="81" t="s">
        <v>423</v>
      </c>
      <c r="F55" s="136">
        <v>45525</v>
      </c>
      <c r="G55" s="136">
        <v>45530</v>
      </c>
      <c r="H55" s="79" t="s">
        <v>712</v>
      </c>
      <c r="I55" s="81">
        <f t="shared" si="13"/>
        <v>289.83999999999997</v>
      </c>
      <c r="J55" s="13">
        <f t="shared" si="14"/>
        <v>3.61</v>
      </c>
      <c r="K55" s="13">
        <f t="shared" si="15"/>
        <v>37.299999999999997</v>
      </c>
      <c r="L55" s="13">
        <f t="shared" si="16"/>
        <v>2.093</v>
      </c>
      <c r="M55" s="13">
        <f t="shared" si="17"/>
        <v>0.86599999999999999</v>
      </c>
      <c r="N55" s="482">
        <f t="shared" si="18"/>
        <v>7.39</v>
      </c>
      <c r="O55" s="141" t="s">
        <v>680</v>
      </c>
      <c r="P55" s="595" t="s">
        <v>791</v>
      </c>
      <c r="Q55" s="1065" t="s">
        <v>263</v>
      </c>
      <c r="T55" s="306"/>
      <c r="U55" s="306"/>
      <c r="V55" s="306"/>
      <c r="W55" s="306"/>
      <c r="X55" s="306"/>
      <c r="Y55" s="306"/>
      <c r="Z55" s="306"/>
      <c r="AA55" s="306"/>
    </row>
    <row r="56" spans="1:27" ht="21.75" customHeight="1" x14ac:dyDescent="0.35">
      <c r="A56" s="17">
        <f>SUBTOTAL(103,$C$5:C56)</f>
        <v>52</v>
      </c>
      <c r="B56" s="13">
        <v>18</v>
      </c>
      <c r="C56" s="143" t="s">
        <v>929</v>
      </c>
      <c r="D56" s="81" t="str">
        <f>VLOOKUP(C56,'Location Summary'!$C$4:$D$603,2,0)</f>
        <v>DA+6</v>
      </c>
      <c r="E56" s="81" t="s">
        <v>423</v>
      </c>
      <c r="F56" s="136">
        <v>45893</v>
      </c>
      <c r="G56" s="136">
        <v>45531</v>
      </c>
      <c r="H56" s="79" t="s">
        <v>998</v>
      </c>
      <c r="I56" s="81">
        <f t="shared" si="13"/>
        <v>289.83999999999997</v>
      </c>
      <c r="J56" s="13">
        <f t="shared" si="14"/>
        <v>3.61</v>
      </c>
      <c r="K56" s="13">
        <f t="shared" si="15"/>
        <v>37.299999999999997</v>
      </c>
      <c r="L56" s="13">
        <f t="shared" si="16"/>
        <v>2.093</v>
      </c>
      <c r="M56" s="13">
        <f t="shared" si="17"/>
        <v>0.86599999999999999</v>
      </c>
      <c r="N56" s="482">
        <f t="shared" si="18"/>
        <v>7.39</v>
      </c>
      <c r="O56" s="141" t="s">
        <v>817</v>
      </c>
      <c r="P56" s="595" t="s">
        <v>938</v>
      </c>
      <c r="Q56" s="1065" t="s">
        <v>263</v>
      </c>
      <c r="T56" s="306"/>
      <c r="U56" s="306"/>
      <c r="V56" s="306"/>
      <c r="W56" s="306"/>
      <c r="X56" s="306"/>
      <c r="Y56" s="306"/>
      <c r="Z56" s="306"/>
      <c r="AA56" s="306"/>
    </row>
    <row r="57" spans="1:27" ht="21.75" customHeight="1" x14ac:dyDescent="0.35">
      <c r="A57" s="17">
        <f>SUBTOTAL(103,$C$5:C57)</f>
        <v>53</v>
      </c>
      <c r="B57" s="13">
        <v>19</v>
      </c>
      <c r="C57" s="143" t="s">
        <v>268</v>
      </c>
      <c r="D57" s="81" t="str">
        <f>VLOOKUP(C57,'Location Summary'!$C$4:$D$603,2,0)</f>
        <v>DA+6</v>
      </c>
      <c r="E57" s="81" t="s">
        <v>423</v>
      </c>
      <c r="F57" s="136">
        <v>45893</v>
      </c>
      <c r="G57" s="136">
        <v>45531</v>
      </c>
      <c r="H57" s="79" t="s">
        <v>912</v>
      </c>
      <c r="I57" s="81">
        <f t="shared" si="13"/>
        <v>289.83999999999997</v>
      </c>
      <c r="J57" s="13">
        <f t="shared" si="14"/>
        <v>3.61</v>
      </c>
      <c r="K57" s="13">
        <f t="shared" si="15"/>
        <v>37.299999999999997</v>
      </c>
      <c r="L57" s="13">
        <f t="shared" si="16"/>
        <v>2.093</v>
      </c>
      <c r="M57" s="13">
        <f t="shared" si="17"/>
        <v>0.86599999999999999</v>
      </c>
      <c r="N57" s="482">
        <f t="shared" si="18"/>
        <v>7.39</v>
      </c>
      <c r="O57" s="141" t="s">
        <v>679</v>
      </c>
      <c r="P57" s="595" t="s">
        <v>815</v>
      </c>
      <c r="Q57" s="1065" t="s">
        <v>263</v>
      </c>
      <c r="T57" s="306"/>
      <c r="U57" s="306"/>
      <c r="V57" s="306"/>
      <c r="W57" s="306"/>
      <c r="X57" s="306"/>
      <c r="Y57" s="306"/>
      <c r="Z57" s="306"/>
      <c r="AA57" s="306"/>
    </row>
    <row r="58" spans="1:27" ht="21.75" customHeight="1" x14ac:dyDescent="0.35">
      <c r="A58" s="17">
        <f>SUBTOTAL(103,$C$5:C58)</f>
        <v>54</v>
      </c>
      <c r="B58" s="13">
        <v>20</v>
      </c>
      <c r="C58" s="143" t="s">
        <v>161</v>
      </c>
      <c r="D58" s="81" t="str">
        <f>VLOOKUP(C58,'Location Summary'!$C$4:$D$603,2,0)</f>
        <v>DA-1.5</v>
      </c>
      <c r="E58" s="81" t="s">
        <v>423</v>
      </c>
      <c r="F58" s="136">
        <v>45521</v>
      </c>
      <c r="G58" s="136">
        <v>45532</v>
      </c>
      <c r="H58" s="79" t="s">
        <v>880</v>
      </c>
      <c r="I58" s="81">
        <f t="shared" si="13"/>
        <v>271.04000000000002</v>
      </c>
      <c r="J58" s="13">
        <f t="shared" si="14"/>
        <v>3.36</v>
      </c>
      <c r="K58" s="13">
        <f t="shared" si="15"/>
        <v>34.15</v>
      </c>
      <c r="L58" s="13">
        <f t="shared" si="16"/>
        <v>1.599</v>
      </c>
      <c r="M58" s="13">
        <f t="shared" si="17"/>
        <v>0.86599999999999999</v>
      </c>
      <c r="N58" s="482">
        <f t="shared" si="18"/>
        <v>6.49</v>
      </c>
      <c r="O58" s="141" t="s">
        <v>938</v>
      </c>
      <c r="P58" s="595" t="s">
        <v>938</v>
      </c>
      <c r="Q58" s="1065" t="s">
        <v>263</v>
      </c>
      <c r="T58" s="306"/>
      <c r="U58" s="306"/>
      <c r="V58" s="306"/>
      <c r="W58" s="306"/>
      <c r="X58" s="306"/>
      <c r="Y58" s="306"/>
      <c r="Z58" s="306"/>
      <c r="AA58" s="306"/>
    </row>
    <row r="59" spans="1:27" ht="21.75" customHeight="1" x14ac:dyDescent="0.35">
      <c r="A59" s="17">
        <f>SUBTOTAL(103,$C$5:C59)</f>
        <v>55</v>
      </c>
      <c r="B59" s="13">
        <v>21</v>
      </c>
      <c r="C59" s="143" t="s">
        <v>267</v>
      </c>
      <c r="D59" s="81" t="str">
        <f>VLOOKUP(C59,'Location Summary'!$C$4:$D$603,2,0)</f>
        <v>DA+9</v>
      </c>
      <c r="E59" s="81" t="s">
        <v>423</v>
      </c>
      <c r="F59" s="136">
        <v>45532</v>
      </c>
      <c r="G59" s="136">
        <v>45534</v>
      </c>
      <c r="H59" s="79" t="s">
        <v>912</v>
      </c>
      <c r="I59" s="81">
        <f t="shared" si="13"/>
        <v>289.83999999999997</v>
      </c>
      <c r="J59" s="13">
        <f t="shared" si="14"/>
        <v>3.61</v>
      </c>
      <c r="K59" s="13">
        <f t="shared" si="15"/>
        <v>37.299999999999997</v>
      </c>
      <c r="L59" s="13">
        <f t="shared" si="16"/>
        <v>2.093</v>
      </c>
      <c r="M59" s="13">
        <f t="shared" si="17"/>
        <v>0.86599999999999999</v>
      </c>
      <c r="N59" s="482">
        <f t="shared" si="18"/>
        <v>7.39</v>
      </c>
      <c r="O59" s="141" t="s">
        <v>679</v>
      </c>
      <c r="P59" s="595" t="s">
        <v>815</v>
      </c>
      <c r="Q59" s="1065" t="s">
        <v>263</v>
      </c>
      <c r="T59" s="306"/>
      <c r="U59" s="306"/>
      <c r="V59" s="306"/>
      <c r="W59" s="306"/>
      <c r="X59" s="306"/>
      <c r="Y59" s="306"/>
      <c r="Z59" s="306"/>
      <c r="AA59" s="306"/>
    </row>
    <row r="60" spans="1:27" ht="21.75" customHeight="1" x14ac:dyDescent="0.35">
      <c r="A60" s="17">
        <f>SUBTOTAL(103,$C$5:C60)</f>
        <v>56</v>
      </c>
      <c r="B60" s="13">
        <v>22</v>
      </c>
      <c r="C60" s="143" t="s">
        <v>590</v>
      </c>
      <c r="D60" s="81" t="str">
        <f>VLOOKUP(C60,'Location Summary'!$C$4:$D$603,2,0)</f>
        <v>DA+6</v>
      </c>
      <c r="E60" s="81" t="s">
        <v>423</v>
      </c>
      <c r="F60" s="136">
        <v>45531</v>
      </c>
      <c r="G60" s="136">
        <v>45534</v>
      </c>
      <c r="H60" s="79" t="s">
        <v>712</v>
      </c>
      <c r="I60" s="81">
        <f t="shared" si="13"/>
        <v>289.83999999999997</v>
      </c>
      <c r="J60" s="13">
        <f t="shared" si="14"/>
        <v>3.61</v>
      </c>
      <c r="K60" s="13">
        <f t="shared" si="15"/>
        <v>37.299999999999997</v>
      </c>
      <c r="L60" s="13">
        <f t="shared" si="16"/>
        <v>2.093</v>
      </c>
      <c r="M60" s="13">
        <f t="shared" si="17"/>
        <v>0.86599999999999999</v>
      </c>
      <c r="N60" s="482">
        <f t="shared" si="18"/>
        <v>7.39</v>
      </c>
      <c r="O60" s="141" t="s">
        <v>680</v>
      </c>
      <c r="P60" s="595" t="s">
        <v>791</v>
      </c>
      <c r="Q60" s="1065" t="s">
        <v>263</v>
      </c>
      <c r="T60" s="306"/>
      <c r="U60" s="306"/>
      <c r="V60" s="306"/>
      <c r="W60" s="306"/>
      <c r="X60" s="306"/>
      <c r="Y60" s="306"/>
      <c r="Z60" s="306"/>
      <c r="AA60" s="306"/>
    </row>
    <row r="61" spans="1:27" ht="21.75" customHeight="1" x14ac:dyDescent="0.35">
      <c r="A61" s="17">
        <f>SUBTOTAL(103,$C$5:C61)</f>
        <v>57</v>
      </c>
      <c r="B61" s="13">
        <v>23</v>
      </c>
      <c r="C61" s="143" t="s">
        <v>930</v>
      </c>
      <c r="D61" s="81" t="str">
        <f>VLOOKUP(C61,'Location Summary'!$C$4:$D$603,2,0)</f>
        <v>DA+9</v>
      </c>
      <c r="E61" s="81" t="s">
        <v>423</v>
      </c>
      <c r="F61" s="136">
        <v>45508</v>
      </c>
      <c r="G61" s="136">
        <v>45535</v>
      </c>
      <c r="H61" s="79" t="s">
        <v>880</v>
      </c>
      <c r="I61" s="81">
        <f t="shared" si="13"/>
        <v>289.83999999999997</v>
      </c>
      <c r="J61" s="13">
        <f t="shared" si="14"/>
        <v>3.61</v>
      </c>
      <c r="K61" s="13">
        <f t="shared" si="15"/>
        <v>37.299999999999997</v>
      </c>
      <c r="L61" s="13">
        <f t="shared" si="16"/>
        <v>2.093</v>
      </c>
      <c r="M61" s="13">
        <f t="shared" si="17"/>
        <v>0.86599999999999999</v>
      </c>
      <c r="N61" s="482">
        <f t="shared" si="18"/>
        <v>7.39</v>
      </c>
      <c r="O61" s="141" t="s">
        <v>817</v>
      </c>
      <c r="P61" s="595" t="s">
        <v>938</v>
      </c>
      <c r="Q61" s="1065" t="s">
        <v>263</v>
      </c>
      <c r="R61" s="43" t="s">
        <v>1014</v>
      </c>
      <c r="T61" s="306"/>
      <c r="U61" s="306"/>
      <c r="V61" s="306"/>
      <c r="W61" s="306"/>
      <c r="X61" s="306"/>
      <c r="Y61" s="306"/>
      <c r="Z61" s="306"/>
      <c r="AA61" s="306"/>
    </row>
    <row r="62" spans="1:27" ht="21.75" customHeight="1" x14ac:dyDescent="0.35">
      <c r="A62" s="17">
        <f>SUBTOTAL(103,$C$5:C62)</f>
        <v>58</v>
      </c>
      <c r="B62" s="13">
        <v>1</v>
      </c>
      <c r="C62" s="143" t="s">
        <v>512</v>
      </c>
      <c r="D62" s="81" t="str">
        <f>VLOOKUP(C62,'Location Summary'!$C$4:$D$603,2,0)</f>
        <v>DA+1.5</v>
      </c>
      <c r="E62" s="81" t="s">
        <v>423</v>
      </c>
      <c r="F62" s="136">
        <v>45533</v>
      </c>
      <c r="G62" s="136">
        <v>45536</v>
      </c>
      <c r="H62" s="79" t="s">
        <v>998</v>
      </c>
      <c r="I62" s="81">
        <f t="shared" si="13"/>
        <v>289.83999999999997</v>
      </c>
      <c r="J62" s="13">
        <f t="shared" si="14"/>
        <v>3.61</v>
      </c>
      <c r="K62" s="13">
        <f t="shared" si="15"/>
        <v>37.299999999999997</v>
      </c>
      <c r="L62" s="13">
        <f t="shared" si="16"/>
        <v>2.093</v>
      </c>
      <c r="M62" s="13">
        <f t="shared" si="17"/>
        <v>0.86599999999999999</v>
      </c>
      <c r="N62" s="482">
        <f t="shared" si="18"/>
        <v>7.39</v>
      </c>
      <c r="O62" s="141" t="s">
        <v>679</v>
      </c>
      <c r="P62" s="595" t="s">
        <v>815</v>
      </c>
      <c r="Q62" s="1065" t="s">
        <v>263</v>
      </c>
      <c r="T62" s="306"/>
      <c r="U62" s="306"/>
      <c r="V62" s="306"/>
      <c r="W62" s="306"/>
      <c r="X62" s="306"/>
      <c r="Y62" s="306"/>
      <c r="Z62" s="306"/>
      <c r="AA62" s="306"/>
    </row>
    <row r="63" spans="1:27" ht="21.75" customHeight="1" x14ac:dyDescent="0.35">
      <c r="A63" s="17">
        <f>SUBTOTAL(103,$C$5:C63)</f>
        <v>59</v>
      </c>
      <c r="B63" s="13">
        <v>2</v>
      </c>
      <c r="C63" s="143" t="s">
        <v>921</v>
      </c>
      <c r="D63" s="81" t="str">
        <f>VLOOKUP(C63,'Location Summary'!$C$4:$D$603,2,0)</f>
        <v>DA+9</v>
      </c>
      <c r="E63" s="81" t="s">
        <v>423</v>
      </c>
      <c r="F63" s="136">
        <v>45533</v>
      </c>
      <c r="G63" s="136">
        <v>45536</v>
      </c>
      <c r="H63" s="79" t="s">
        <v>1016</v>
      </c>
      <c r="I63" s="81">
        <f t="shared" si="13"/>
        <v>289.83999999999997</v>
      </c>
      <c r="J63" s="13">
        <f t="shared" si="14"/>
        <v>3.61</v>
      </c>
      <c r="K63" s="13">
        <f t="shared" si="15"/>
        <v>37.299999999999997</v>
      </c>
      <c r="L63" s="13">
        <f t="shared" si="16"/>
        <v>2.093</v>
      </c>
      <c r="M63" s="13">
        <f t="shared" si="17"/>
        <v>0.86599999999999999</v>
      </c>
      <c r="N63" s="482">
        <f t="shared" si="18"/>
        <v>7.39</v>
      </c>
      <c r="O63" s="141" t="s">
        <v>872</v>
      </c>
      <c r="P63" s="595" t="s">
        <v>815</v>
      </c>
      <c r="Q63" s="1065" t="s">
        <v>263</v>
      </c>
      <c r="T63" s="306"/>
      <c r="U63" s="306"/>
      <c r="V63" s="306"/>
      <c r="W63" s="306"/>
      <c r="X63" s="306"/>
      <c r="Y63" s="306"/>
      <c r="Z63" s="306"/>
      <c r="AA63" s="306"/>
    </row>
    <row r="64" spans="1:27" ht="21.75" customHeight="1" x14ac:dyDescent="0.35">
      <c r="A64" s="17">
        <f>SUBTOTAL(103,$C$5:C64)</f>
        <v>60</v>
      </c>
      <c r="B64" s="13">
        <v>3</v>
      </c>
      <c r="C64" s="143" t="s">
        <v>486</v>
      </c>
      <c r="D64" s="81" t="str">
        <f>VLOOKUP(C64,'Location Summary'!$C$4:$D$603,2,0)</f>
        <v>DA+9</v>
      </c>
      <c r="E64" s="81" t="s">
        <v>423</v>
      </c>
      <c r="F64" s="136">
        <v>45536</v>
      </c>
      <c r="G64" s="136">
        <v>45539</v>
      </c>
      <c r="H64" s="79" t="s">
        <v>912</v>
      </c>
      <c r="I64" s="81">
        <f t="shared" si="13"/>
        <v>289.83999999999997</v>
      </c>
      <c r="J64" s="13">
        <f t="shared" si="14"/>
        <v>3.61</v>
      </c>
      <c r="K64" s="13">
        <f t="shared" si="15"/>
        <v>37.299999999999997</v>
      </c>
      <c r="L64" s="13">
        <f t="shared" si="16"/>
        <v>2.093</v>
      </c>
      <c r="M64" s="13">
        <f t="shared" si="17"/>
        <v>0.86599999999999999</v>
      </c>
      <c r="N64" s="482">
        <f t="shared" si="18"/>
        <v>7.39</v>
      </c>
      <c r="O64" s="141" t="s">
        <v>679</v>
      </c>
      <c r="P64" s="595" t="s">
        <v>815</v>
      </c>
      <c r="Q64" s="1065" t="s">
        <v>263</v>
      </c>
      <c r="T64" s="306"/>
      <c r="U64" s="306"/>
      <c r="V64" s="306"/>
      <c r="W64" s="306"/>
      <c r="X64" s="306"/>
      <c r="Y64" s="306"/>
      <c r="Z64" s="306"/>
      <c r="AA64" s="306"/>
    </row>
    <row r="65" spans="1:27" ht="21.75" customHeight="1" x14ac:dyDescent="0.35">
      <c r="A65" s="17">
        <f>SUBTOTAL(103,$C$5:C65)</f>
        <v>61</v>
      </c>
      <c r="B65" s="13">
        <v>4</v>
      </c>
      <c r="C65" s="143" t="s">
        <v>591</v>
      </c>
      <c r="D65" s="81" t="str">
        <f>VLOOKUP(C65,'Location Summary'!$C$4:$D$603,2,0)</f>
        <v>DA+6</v>
      </c>
      <c r="E65" s="81" t="s">
        <v>423</v>
      </c>
      <c r="F65" s="136">
        <v>45535</v>
      </c>
      <c r="G65" s="136">
        <v>45539</v>
      </c>
      <c r="H65" s="79" t="s">
        <v>712</v>
      </c>
      <c r="I65" s="81">
        <f t="shared" si="13"/>
        <v>289.83999999999997</v>
      </c>
      <c r="J65" s="13">
        <f t="shared" si="14"/>
        <v>3.61</v>
      </c>
      <c r="K65" s="13">
        <f t="shared" si="15"/>
        <v>37.299999999999997</v>
      </c>
      <c r="L65" s="13">
        <f t="shared" si="16"/>
        <v>2.093</v>
      </c>
      <c r="M65" s="13">
        <f t="shared" si="17"/>
        <v>0.86599999999999999</v>
      </c>
      <c r="N65" s="482">
        <f t="shared" si="18"/>
        <v>7.39</v>
      </c>
      <c r="O65" s="141" t="s">
        <v>680</v>
      </c>
      <c r="P65" s="595" t="s">
        <v>791</v>
      </c>
      <c r="Q65" s="1065" t="s">
        <v>263</v>
      </c>
      <c r="T65" s="306"/>
      <c r="U65" s="306"/>
      <c r="V65" s="306"/>
      <c r="W65" s="306"/>
      <c r="X65" s="306"/>
      <c r="Y65" s="306"/>
      <c r="Z65" s="306"/>
      <c r="AA65" s="306"/>
    </row>
    <row r="66" spans="1:27" ht="21.75" customHeight="1" x14ac:dyDescent="0.35">
      <c r="A66" s="17">
        <f>SUBTOTAL(103,$C$5:C66)</f>
        <v>62</v>
      </c>
      <c r="B66" s="13">
        <v>5</v>
      </c>
      <c r="C66" s="143" t="s">
        <v>510</v>
      </c>
      <c r="D66" s="81" t="str">
        <f>VLOOKUP(C66,'Location Summary'!$C$4:$D$603,2,0)</f>
        <v>DA+1.5</v>
      </c>
      <c r="E66" s="81" t="s">
        <v>423</v>
      </c>
      <c r="F66" s="136">
        <v>45533</v>
      </c>
      <c r="G66" s="136">
        <v>45540</v>
      </c>
      <c r="H66" s="79" t="s">
        <v>1015</v>
      </c>
      <c r="I66" s="81">
        <f t="shared" si="13"/>
        <v>289.83999999999997</v>
      </c>
      <c r="J66" s="13">
        <f t="shared" si="14"/>
        <v>3.61</v>
      </c>
      <c r="K66" s="13">
        <f t="shared" si="15"/>
        <v>37.299999999999997</v>
      </c>
      <c r="L66" s="13">
        <f t="shared" si="16"/>
        <v>2.093</v>
      </c>
      <c r="M66" s="13">
        <f t="shared" si="17"/>
        <v>0.86599999999999999</v>
      </c>
      <c r="N66" s="482">
        <f t="shared" si="18"/>
        <v>7.39</v>
      </c>
      <c r="O66" s="141" t="s">
        <v>913</v>
      </c>
      <c r="P66" s="595" t="s">
        <v>815</v>
      </c>
      <c r="Q66" s="1065" t="s">
        <v>263</v>
      </c>
      <c r="T66" s="306"/>
      <c r="U66" s="306"/>
      <c r="V66" s="306"/>
      <c r="W66" s="306"/>
      <c r="X66" s="306"/>
      <c r="Y66" s="306"/>
      <c r="Z66" s="306"/>
      <c r="AA66" s="306"/>
    </row>
    <row r="67" spans="1:27" ht="21.75" customHeight="1" x14ac:dyDescent="0.35">
      <c r="A67" s="17">
        <f>SUBTOTAL(103,$C$5:C67)</f>
        <v>63</v>
      </c>
      <c r="B67" s="13">
        <v>6</v>
      </c>
      <c r="C67" s="143" t="s">
        <v>513</v>
      </c>
      <c r="D67" s="81" t="str">
        <f>VLOOKUP(C67,'Location Summary'!$C$4:$D$603,2,0)</f>
        <v>DA+3</v>
      </c>
      <c r="E67" s="81" t="s">
        <v>423</v>
      </c>
      <c r="F67" s="136">
        <v>45536</v>
      </c>
      <c r="G67" s="136">
        <v>45541</v>
      </c>
      <c r="H67" s="79" t="s">
        <v>998</v>
      </c>
      <c r="I67" s="81">
        <f t="shared" si="13"/>
        <v>289.83999999999997</v>
      </c>
      <c r="J67" s="13">
        <f t="shared" si="14"/>
        <v>3.61</v>
      </c>
      <c r="K67" s="13">
        <f t="shared" si="15"/>
        <v>37.299999999999997</v>
      </c>
      <c r="L67" s="13">
        <f t="shared" si="16"/>
        <v>2.093</v>
      </c>
      <c r="M67" s="13">
        <f t="shared" si="17"/>
        <v>0.86599999999999999</v>
      </c>
      <c r="N67" s="482">
        <f t="shared" si="18"/>
        <v>7.39</v>
      </c>
      <c r="O67" s="141" t="s">
        <v>872</v>
      </c>
      <c r="P67" s="595" t="s">
        <v>815</v>
      </c>
      <c r="Q67" s="1065" t="s">
        <v>263</v>
      </c>
      <c r="T67" s="306"/>
      <c r="U67" s="306"/>
      <c r="V67" s="306"/>
      <c r="W67" s="306"/>
      <c r="X67" s="306"/>
      <c r="Y67" s="306"/>
      <c r="Z67" s="306"/>
      <c r="AA67" s="306"/>
    </row>
    <row r="68" spans="1:27" ht="21.75" customHeight="1" x14ac:dyDescent="0.35">
      <c r="A68" s="17">
        <f>SUBTOTAL(103,$C$5:C68)</f>
        <v>64</v>
      </c>
      <c r="B68" s="13">
        <v>7</v>
      </c>
      <c r="C68" s="143" t="s">
        <v>920</v>
      </c>
      <c r="D68" s="81" t="str">
        <f>VLOOKUP(C68,'Location Summary'!$C$4:$D$603,2,0)</f>
        <v>DA+6</v>
      </c>
      <c r="E68" s="81" t="s">
        <v>423</v>
      </c>
      <c r="F68" s="136">
        <v>45536</v>
      </c>
      <c r="G68" s="136">
        <v>45541</v>
      </c>
      <c r="H68" s="79" t="s">
        <v>1016</v>
      </c>
      <c r="I68" s="81">
        <f t="shared" si="13"/>
        <v>289.83999999999997</v>
      </c>
      <c r="J68" s="13">
        <f t="shared" si="14"/>
        <v>3.61</v>
      </c>
      <c r="K68" s="13">
        <f t="shared" si="15"/>
        <v>37.299999999999997</v>
      </c>
      <c r="L68" s="13">
        <f t="shared" si="16"/>
        <v>2.093</v>
      </c>
      <c r="M68" s="13">
        <f t="shared" si="17"/>
        <v>0.86599999999999999</v>
      </c>
      <c r="N68" s="482">
        <f t="shared" si="18"/>
        <v>7.39</v>
      </c>
      <c r="O68" s="141" t="s">
        <v>1020</v>
      </c>
      <c r="P68" s="595" t="s">
        <v>815</v>
      </c>
      <c r="Q68" s="1065" t="s">
        <v>263</v>
      </c>
      <c r="T68" s="306"/>
      <c r="U68" s="306"/>
      <c r="V68" s="306"/>
      <c r="W68" s="306"/>
      <c r="X68" s="306"/>
      <c r="Y68" s="306"/>
      <c r="Z68" s="306"/>
      <c r="AA68" s="306"/>
    </row>
    <row r="69" spans="1:27" ht="21.75" customHeight="1" x14ac:dyDescent="0.35">
      <c r="A69" s="17">
        <f>SUBTOTAL(103,$C$5:C69)</f>
        <v>65</v>
      </c>
      <c r="B69" s="13">
        <v>8</v>
      </c>
      <c r="C69" s="143" t="s">
        <v>487</v>
      </c>
      <c r="D69" s="81" t="str">
        <f>VLOOKUP(C69,'Location Summary'!$C$4:$D$603,2,0)</f>
        <v>DA+3</v>
      </c>
      <c r="E69" s="81" t="s">
        <v>423</v>
      </c>
      <c r="F69" s="136">
        <v>45539</v>
      </c>
      <c r="G69" s="136">
        <v>45542</v>
      </c>
      <c r="H69" s="79" t="s">
        <v>912</v>
      </c>
      <c r="I69" s="81">
        <f t="shared" ref="I69:I132" si="19">VLOOKUP($D69,$D$320:$M$359,6,FALSE)</f>
        <v>289.83999999999997</v>
      </c>
      <c r="J69" s="13">
        <f t="shared" ref="J69:J132" si="20">VLOOKUP($D69,$D$320:$M$359,7,FALSE)</f>
        <v>3.61</v>
      </c>
      <c r="K69" s="13">
        <f t="shared" ref="K69:K132" si="21">VLOOKUP($D69,$D$320:$M$359,8,FALSE)</f>
        <v>37.299999999999997</v>
      </c>
      <c r="L69" s="13">
        <f t="shared" ref="L69:L132" si="22">VLOOKUP($D69,$D$320:$M$359,9,FALSE)</f>
        <v>2.093</v>
      </c>
      <c r="M69" s="13">
        <f t="shared" ref="M69:M132" si="23">VLOOKUP($D69,$D$320:$M$359,10,FALSE)</f>
        <v>0.86599999999999999</v>
      </c>
      <c r="N69" s="482">
        <f t="shared" ref="N69:N100" si="24">ROUND((I69*230.35+J69*10150.5+K69*11591.45+L69*93958.18+M69*7677.44)/10^5,2)</f>
        <v>7.39</v>
      </c>
      <c r="O69" s="141" t="s">
        <v>679</v>
      </c>
      <c r="P69" s="595" t="s">
        <v>815</v>
      </c>
      <c r="Q69" s="1065" t="s">
        <v>263</v>
      </c>
      <c r="T69" s="306"/>
      <c r="U69" s="306"/>
      <c r="V69" s="306"/>
      <c r="W69" s="306"/>
      <c r="X69" s="306"/>
      <c r="Y69" s="306"/>
      <c r="Z69" s="306"/>
      <c r="AA69" s="306"/>
    </row>
    <row r="70" spans="1:27" ht="21.75" customHeight="1" x14ac:dyDescent="0.35">
      <c r="A70" s="17">
        <f>SUBTOTAL(103,$C$5:C70)</f>
        <v>66</v>
      </c>
      <c r="B70" s="13">
        <v>9</v>
      </c>
      <c r="C70" s="143" t="s">
        <v>195</v>
      </c>
      <c r="D70" s="81" t="str">
        <f>VLOOKUP(C70,'Location Summary'!$C$4:$D$603,2,0)</f>
        <v>DA+3</v>
      </c>
      <c r="E70" s="81" t="s">
        <v>423</v>
      </c>
      <c r="F70" s="136">
        <v>45539</v>
      </c>
      <c r="G70" s="136">
        <v>45544</v>
      </c>
      <c r="H70" s="79" t="s">
        <v>712</v>
      </c>
      <c r="I70" s="81">
        <f t="shared" si="19"/>
        <v>289.83999999999997</v>
      </c>
      <c r="J70" s="13">
        <f t="shared" si="20"/>
        <v>3.61</v>
      </c>
      <c r="K70" s="13">
        <f t="shared" si="21"/>
        <v>37.299999999999997</v>
      </c>
      <c r="L70" s="13">
        <f t="shared" si="22"/>
        <v>2.093</v>
      </c>
      <c r="M70" s="13">
        <f t="shared" si="23"/>
        <v>0.86599999999999999</v>
      </c>
      <c r="N70" s="482">
        <f t="shared" si="24"/>
        <v>7.39</v>
      </c>
      <c r="O70" s="141" t="s">
        <v>680</v>
      </c>
      <c r="P70" s="595" t="s">
        <v>791</v>
      </c>
      <c r="Q70" s="1065" t="s">
        <v>263</v>
      </c>
      <c r="T70" s="306"/>
      <c r="U70" s="306"/>
      <c r="V70" s="306"/>
      <c r="W70" s="306"/>
      <c r="X70" s="306"/>
      <c r="Y70" s="306"/>
      <c r="Z70" s="306"/>
      <c r="AA70" s="306"/>
    </row>
    <row r="71" spans="1:27" ht="21.75" customHeight="1" x14ac:dyDescent="0.35">
      <c r="A71" s="17">
        <f>SUBTOTAL(103,$C$5:C71)</f>
        <v>67</v>
      </c>
      <c r="B71" s="13">
        <v>10</v>
      </c>
      <c r="C71" s="143" t="s">
        <v>919</v>
      </c>
      <c r="D71" s="81" t="str">
        <f>VLOOKUP(C71,'Location Summary'!$C$4:$D$603,2,0)</f>
        <v>DA+9</v>
      </c>
      <c r="E71" s="81" t="s">
        <v>423</v>
      </c>
      <c r="F71" s="136">
        <v>45542</v>
      </c>
      <c r="G71" s="136">
        <v>45544</v>
      </c>
      <c r="H71" s="79" t="s">
        <v>1016</v>
      </c>
      <c r="I71" s="81">
        <f t="shared" si="19"/>
        <v>289.83999999999997</v>
      </c>
      <c r="J71" s="13">
        <f t="shared" si="20"/>
        <v>3.61</v>
      </c>
      <c r="K71" s="13">
        <f t="shared" si="21"/>
        <v>37.299999999999997</v>
      </c>
      <c r="L71" s="13">
        <f t="shared" si="22"/>
        <v>2.093</v>
      </c>
      <c r="M71" s="13">
        <f t="shared" si="23"/>
        <v>0.86599999999999999</v>
      </c>
      <c r="N71" s="482">
        <f t="shared" si="24"/>
        <v>7.39</v>
      </c>
      <c r="O71" s="141" t="s">
        <v>1020</v>
      </c>
      <c r="P71" s="595" t="s">
        <v>815</v>
      </c>
      <c r="Q71" s="1065" t="s">
        <v>263</v>
      </c>
      <c r="T71" s="306"/>
      <c r="U71" s="306"/>
      <c r="V71" s="306"/>
      <c r="W71" s="306"/>
      <c r="X71" s="306"/>
      <c r="Y71" s="306"/>
      <c r="Z71" s="306"/>
      <c r="AA71" s="306"/>
    </row>
    <row r="72" spans="1:27" ht="21.75" customHeight="1" x14ac:dyDescent="0.35">
      <c r="A72" s="17">
        <f>SUBTOTAL(103,$C$5:C72)</f>
        <v>68</v>
      </c>
      <c r="B72" s="13">
        <v>11</v>
      </c>
      <c r="C72" s="143" t="s">
        <v>514</v>
      </c>
      <c r="D72" s="81" t="str">
        <f>VLOOKUP(C72,'Location Summary'!$C$4:$D$603,2,0)</f>
        <v>DA+3</v>
      </c>
      <c r="E72" s="81" t="s">
        <v>423</v>
      </c>
      <c r="F72" s="136">
        <v>45543</v>
      </c>
      <c r="G72" s="136">
        <v>45545</v>
      </c>
      <c r="H72" s="79" t="s">
        <v>998</v>
      </c>
      <c r="I72" s="81">
        <f t="shared" si="19"/>
        <v>289.83999999999997</v>
      </c>
      <c r="J72" s="13">
        <f t="shared" si="20"/>
        <v>3.61</v>
      </c>
      <c r="K72" s="13">
        <f t="shared" si="21"/>
        <v>37.299999999999997</v>
      </c>
      <c r="L72" s="13">
        <f t="shared" si="22"/>
        <v>2.093</v>
      </c>
      <c r="M72" s="13">
        <f t="shared" si="23"/>
        <v>0.86599999999999999</v>
      </c>
      <c r="N72" s="482">
        <f t="shared" si="24"/>
        <v>7.39</v>
      </c>
      <c r="O72" s="141" t="s">
        <v>872</v>
      </c>
      <c r="P72" s="595" t="s">
        <v>815</v>
      </c>
      <c r="Q72" s="1065" t="s">
        <v>263</v>
      </c>
      <c r="T72" s="306"/>
      <c r="U72" s="306"/>
      <c r="V72" s="306"/>
      <c r="W72" s="306"/>
      <c r="X72" s="306"/>
      <c r="Y72" s="306"/>
      <c r="Z72" s="306"/>
      <c r="AA72" s="306"/>
    </row>
    <row r="73" spans="1:27" ht="21.75" customHeight="1" x14ac:dyDescent="0.35">
      <c r="A73" s="17">
        <f>SUBTOTAL(103,$C$5:C73)</f>
        <v>69</v>
      </c>
      <c r="B73" s="13">
        <v>12</v>
      </c>
      <c r="C73" s="143" t="s">
        <v>450</v>
      </c>
      <c r="D73" s="81" t="str">
        <f>VLOOKUP(C73,'Location Summary'!$C$4:$D$603,2,0)</f>
        <v>DA+6</v>
      </c>
      <c r="E73" s="81" t="s">
        <v>423</v>
      </c>
      <c r="F73" s="136">
        <v>45537</v>
      </c>
      <c r="G73" s="136">
        <v>45545</v>
      </c>
      <c r="H73" s="79" t="s">
        <v>880</v>
      </c>
      <c r="I73" s="81">
        <f t="shared" si="19"/>
        <v>289.83999999999997</v>
      </c>
      <c r="J73" s="13">
        <f t="shared" si="20"/>
        <v>3.61</v>
      </c>
      <c r="K73" s="13">
        <f t="shared" si="21"/>
        <v>37.299999999999997</v>
      </c>
      <c r="L73" s="13">
        <f t="shared" si="22"/>
        <v>2.093</v>
      </c>
      <c r="M73" s="13">
        <f t="shared" si="23"/>
        <v>0.86599999999999999</v>
      </c>
      <c r="N73" s="482">
        <f t="shared" si="24"/>
        <v>7.39</v>
      </c>
      <c r="O73" s="141" t="s">
        <v>680</v>
      </c>
      <c r="P73" s="595" t="s">
        <v>938</v>
      </c>
      <c r="Q73" s="1065" t="s">
        <v>263</v>
      </c>
      <c r="T73" s="306"/>
      <c r="U73" s="306"/>
      <c r="V73" s="306"/>
      <c r="W73" s="306"/>
      <c r="X73" s="306"/>
      <c r="Y73" s="306"/>
      <c r="Z73" s="306"/>
      <c r="AA73" s="306"/>
    </row>
    <row r="74" spans="1:27" ht="21.75" customHeight="1" x14ac:dyDescent="0.35">
      <c r="A74" s="17">
        <f>SUBTOTAL(103,$C$5:C74)</f>
        <v>70</v>
      </c>
      <c r="B74" s="13">
        <v>13</v>
      </c>
      <c r="C74" s="143" t="s">
        <v>922</v>
      </c>
      <c r="D74" s="81" t="str">
        <f>VLOOKUP(C74,'Location Summary'!$C$4:$D$603,2,0)</f>
        <v>DA+9</v>
      </c>
      <c r="E74" s="81" t="s">
        <v>423</v>
      </c>
      <c r="F74" s="136">
        <v>45544</v>
      </c>
      <c r="G74" s="136">
        <v>45547</v>
      </c>
      <c r="H74" s="79" t="s">
        <v>1016</v>
      </c>
      <c r="I74" s="81">
        <f t="shared" si="19"/>
        <v>289.83999999999997</v>
      </c>
      <c r="J74" s="13">
        <f t="shared" si="20"/>
        <v>3.61</v>
      </c>
      <c r="K74" s="13">
        <f t="shared" si="21"/>
        <v>37.299999999999997</v>
      </c>
      <c r="L74" s="13">
        <f t="shared" si="22"/>
        <v>2.093</v>
      </c>
      <c r="M74" s="13">
        <f t="shared" si="23"/>
        <v>0.86599999999999999</v>
      </c>
      <c r="N74" s="482">
        <f t="shared" si="24"/>
        <v>7.39</v>
      </c>
      <c r="O74" s="141" t="s">
        <v>1020</v>
      </c>
      <c r="P74" s="595" t="s">
        <v>938</v>
      </c>
      <c r="Q74" s="1065" t="s">
        <v>263</v>
      </c>
      <c r="T74" s="306"/>
      <c r="U74" s="306"/>
      <c r="V74" s="306"/>
      <c r="W74" s="306"/>
      <c r="X74" s="306"/>
      <c r="Y74" s="306"/>
      <c r="Z74" s="306"/>
      <c r="AA74" s="306"/>
    </row>
    <row r="75" spans="1:27" ht="21.75" customHeight="1" x14ac:dyDescent="0.35">
      <c r="A75" s="17">
        <f>SUBTOTAL(103,$C$5:C75)</f>
        <v>71</v>
      </c>
      <c r="B75" s="13">
        <v>14</v>
      </c>
      <c r="C75" s="143" t="s">
        <v>483</v>
      </c>
      <c r="D75" s="81" t="str">
        <f>VLOOKUP(C75,'Location Summary'!$C$4:$D$603,2,0)</f>
        <v>DA+9</v>
      </c>
      <c r="E75" s="81" t="s">
        <v>423</v>
      </c>
      <c r="F75" s="136">
        <v>45543</v>
      </c>
      <c r="G75" s="136">
        <v>45547</v>
      </c>
      <c r="H75" s="79" t="s">
        <v>912</v>
      </c>
      <c r="I75" s="81">
        <f t="shared" si="19"/>
        <v>289.83999999999997</v>
      </c>
      <c r="J75" s="13">
        <f t="shared" si="20"/>
        <v>3.61</v>
      </c>
      <c r="K75" s="13">
        <f t="shared" si="21"/>
        <v>37.299999999999997</v>
      </c>
      <c r="L75" s="13">
        <f t="shared" si="22"/>
        <v>2.093</v>
      </c>
      <c r="M75" s="13">
        <f t="shared" si="23"/>
        <v>0.86599999999999999</v>
      </c>
      <c r="N75" s="482">
        <f t="shared" si="24"/>
        <v>7.39</v>
      </c>
      <c r="O75" s="141" t="s">
        <v>679</v>
      </c>
      <c r="P75" s="595" t="s">
        <v>815</v>
      </c>
      <c r="Q75" s="1065" t="s">
        <v>263</v>
      </c>
      <c r="T75" s="306"/>
      <c r="U75" s="306"/>
      <c r="V75" s="306"/>
      <c r="W75" s="306"/>
      <c r="X75" s="306"/>
      <c r="Y75" s="306"/>
      <c r="Z75" s="306"/>
      <c r="AA75" s="306"/>
    </row>
    <row r="76" spans="1:27" ht="21.75" customHeight="1" x14ac:dyDescent="0.35">
      <c r="A76" s="17">
        <f>SUBTOTAL(103,$C$5:C76)</f>
        <v>72</v>
      </c>
      <c r="B76" s="13">
        <v>15</v>
      </c>
      <c r="C76" s="143" t="s">
        <v>606</v>
      </c>
      <c r="D76" s="81" t="str">
        <f>VLOOKUP(C76,'Location Summary'!$C$4:$D$603,2,0)</f>
        <v>DA+3</v>
      </c>
      <c r="E76" s="81" t="s">
        <v>423</v>
      </c>
      <c r="F76" s="136">
        <v>45536</v>
      </c>
      <c r="G76" s="136">
        <v>45548</v>
      </c>
      <c r="H76" s="79" t="s">
        <v>1019</v>
      </c>
      <c r="I76" s="81">
        <f t="shared" si="19"/>
        <v>289.83999999999997</v>
      </c>
      <c r="J76" s="13">
        <f t="shared" si="20"/>
        <v>3.61</v>
      </c>
      <c r="K76" s="13">
        <f t="shared" si="21"/>
        <v>37.299999999999997</v>
      </c>
      <c r="L76" s="13">
        <f t="shared" si="22"/>
        <v>2.093</v>
      </c>
      <c r="M76" s="13">
        <f t="shared" si="23"/>
        <v>0.86599999999999999</v>
      </c>
      <c r="N76" s="482">
        <f t="shared" si="24"/>
        <v>7.39</v>
      </c>
      <c r="O76" s="141" t="s">
        <v>817</v>
      </c>
      <c r="P76" s="595" t="s">
        <v>791</v>
      </c>
      <c r="Q76" s="1065" t="s">
        <v>263</v>
      </c>
      <c r="T76" s="306"/>
      <c r="U76" s="306"/>
      <c r="V76" s="306"/>
      <c r="W76" s="306"/>
      <c r="X76" s="306"/>
      <c r="Y76" s="306"/>
      <c r="Z76" s="306"/>
      <c r="AA76" s="306"/>
    </row>
    <row r="77" spans="1:27" ht="21.75" customHeight="1" x14ac:dyDescent="0.35">
      <c r="A77" s="17">
        <f>SUBTOTAL(103,$C$5:C77)</f>
        <v>73</v>
      </c>
      <c r="B77" s="13">
        <v>16</v>
      </c>
      <c r="C77" s="143" t="s">
        <v>71</v>
      </c>
      <c r="D77" s="81" t="str">
        <f>VLOOKUP(C77,'Location Summary'!$C$4:$D$603,2,0)</f>
        <v>DA+3</v>
      </c>
      <c r="E77" s="81" t="s">
        <v>423</v>
      </c>
      <c r="F77" s="136">
        <v>45543</v>
      </c>
      <c r="G77" s="136">
        <v>45548</v>
      </c>
      <c r="H77" s="79" t="s">
        <v>712</v>
      </c>
      <c r="I77" s="81">
        <f t="shared" si="19"/>
        <v>289.83999999999997</v>
      </c>
      <c r="J77" s="13">
        <f t="shared" si="20"/>
        <v>3.61</v>
      </c>
      <c r="K77" s="13">
        <f t="shared" si="21"/>
        <v>37.299999999999997</v>
      </c>
      <c r="L77" s="13">
        <f t="shared" si="22"/>
        <v>2.093</v>
      </c>
      <c r="M77" s="13">
        <f t="shared" si="23"/>
        <v>0.86599999999999999</v>
      </c>
      <c r="N77" s="482">
        <f t="shared" si="24"/>
        <v>7.39</v>
      </c>
      <c r="O77" s="141" t="s">
        <v>680</v>
      </c>
      <c r="P77" s="595" t="s">
        <v>791</v>
      </c>
      <c r="Q77" s="1065" t="s">
        <v>263</v>
      </c>
      <c r="T77" s="306"/>
      <c r="U77" s="306"/>
      <c r="V77" s="306"/>
      <c r="W77" s="306"/>
      <c r="X77" s="306"/>
      <c r="Y77" s="306"/>
      <c r="Z77" s="306"/>
      <c r="AA77" s="306"/>
    </row>
    <row r="78" spans="1:27" ht="21.75" customHeight="1" x14ac:dyDescent="0.35">
      <c r="A78" s="17">
        <f>SUBTOTAL(103,$C$5:C78)</f>
        <v>74</v>
      </c>
      <c r="B78" s="13">
        <v>17</v>
      </c>
      <c r="C78" s="143" t="s">
        <v>495</v>
      </c>
      <c r="D78" s="81" t="str">
        <f>VLOOKUP(C78,'Location Summary'!$C$4:$D$603,2,0)</f>
        <v>DA-1.5</v>
      </c>
      <c r="E78" s="81" t="s">
        <v>423</v>
      </c>
      <c r="F78" s="136">
        <v>45543</v>
      </c>
      <c r="G78" s="136">
        <v>45549</v>
      </c>
      <c r="H78" s="79" t="s">
        <v>1015</v>
      </c>
      <c r="I78" s="81">
        <f t="shared" si="19"/>
        <v>271.04000000000002</v>
      </c>
      <c r="J78" s="13">
        <f t="shared" si="20"/>
        <v>3.36</v>
      </c>
      <c r="K78" s="13">
        <f t="shared" si="21"/>
        <v>34.15</v>
      </c>
      <c r="L78" s="13">
        <f t="shared" si="22"/>
        <v>1.599</v>
      </c>
      <c r="M78" s="13">
        <f t="shared" si="23"/>
        <v>0.86599999999999999</v>
      </c>
      <c r="N78" s="482">
        <f t="shared" si="24"/>
        <v>6.49</v>
      </c>
      <c r="O78" s="141" t="s">
        <v>913</v>
      </c>
      <c r="P78" s="595" t="s">
        <v>815</v>
      </c>
      <c r="Q78" s="1065" t="s">
        <v>263</v>
      </c>
      <c r="T78" s="306"/>
      <c r="U78" s="306"/>
      <c r="V78" s="306"/>
      <c r="W78" s="306"/>
      <c r="X78" s="306"/>
      <c r="Y78" s="306"/>
      <c r="Z78" s="306"/>
      <c r="AA78" s="306"/>
    </row>
    <row r="79" spans="1:27" ht="21.75" customHeight="1" x14ac:dyDescent="0.35">
      <c r="A79" s="17">
        <f>SUBTOTAL(103,$C$5:C79)</f>
        <v>75</v>
      </c>
      <c r="B79" s="13">
        <v>18</v>
      </c>
      <c r="C79" s="143" t="s">
        <v>482</v>
      </c>
      <c r="D79" s="81" t="str">
        <f>VLOOKUP(C79,'Location Summary'!$C$4:$D$603,2,0)</f>
        <v>DA+3</v>
      </c>
      <c r="E79" s="81" t="s">
        <v>423</v>
      </c>
      <c r="F79" s="136">
        <v>45548</v>
      </c>
      <c r="G79" s="136">
        <v>45550</v>
      </c>
      <c r="H79" s="79" t="s">
        <v>912</v>
      </c>
      <c r="I79" s="81">
        <f t="shared" si="19"/>
        <v>289.83999999999997</v>
      </c>
      <c r="J79" s="13">
        <f t="shared" si="20"/>
        <v>3.61</v>
      </c>
      <c r="K79" s="13">
        <f t="shared" si="21"/>
        <v>37.299999999999997</v>
      </c>
      <c r="L79" s="13">
        <f t="shared" si="22"/>
        <v>2.093</v>
      </c>
      <c r="M79" s="13">
        <f t="shared" si="23"/>
        <v>0.86599999999999999</v>
      </c>
      <c r="N79" s="482">
        <f t="shared" si="24"/>
        <v>7.39</v>
      </c>
      <c r="O79" s="141" t="s">
        <v>679</v>
      </c>
      <c r="P79" s="595" t="s">
        <v>815</v>
      </c>
      <c r="Q79" s="1065" t="s">
        <v>263</v>
      </c>
      <c r="T79" s="306"/>
      <c r="U79" s="306"/>
      <c r="V79" s="306"/>
      <c r="W79" s="306"/>
      <c r="X79" s="306"/>
      <c r="Y79" s="306"/>
      <c r="Z79" s="306"/>
      <c r="AA79" s="306"/>
    </row>
    <row r="80" spans="1:27" ht="21.75" customHeight="1" x14ac:dyDescent="0.35">
      <c r="A80" s="17">
        <f>SUBTOTAL(103,$C$5:C80)</f>
        <v>76</v>
      </c>
      <c r="B80" s="13">
        <v>19</v>
      </c>
      <c r="C80" s="143" t="s">
        <v>1097</v>
      </c>
      <c r="D80" s="81" t="str">
        <f>VLOOKUP(C80,'Location Summary'!$C$4:$D$603,2,0)</f>
        <v>DA+3</v>
      </c>
      <c r="E80" s="81" t="s">
        <v>423</v>
      </c>
      <c r="F80" s="136">
        <v>45546</v>
      </c>
      <c r="G80" s="136">
        <v>45550</v>
      </c>
      <c r="H80" s="79" t="s">
        <v>998</v>
      </c>
      <c r="I80" s="81">
        <f t="shared" si="19"/>
        <v>289.83999999999997</v>
      </c>
      <c r="J80" s="13">
        <f t="shared" si="20"/>
        <v>3.61</v>
      </c>
      <c r="K80" s="13">
        <f t="shared" si="21"/>
        <v>37.299999999999997</v>
      </c>
      <c r="L80" s="13">
        <f t="shared" si="22"/>
        <v>2.093</v>
      </c>
      <c r="M80" s="13">
        <f t="shared" si="23"/>
        <v>0.86599999999999999</v>
      </c>
      <c r="N80" s="482">
        <f t="shared" si="24"/>
        <v>7.39</v>
      </c>
      <c r="O80" s="141" t="s">
        <v>872</v>
      </c>
      <c r="P80" s="595" t="s">
        <v>815</v>
      </c>
      <c r="Q80" s="1065" t="s">
        <v>263</v>
      </c>
      <c r="T80" s="306"/>
      <c r="U80" s="306"/>
      <c r="V80" s="306"/>
      <c r="W80" s="306"/>
      <c r="X80" s="306"/>
      <c r="Y80" s="306"/>
      <c r="Z80" s="306"/>
      <c r="AA80" s="306"/>
    </row>
    <row r="81" spans="1:33" ht="21.75" customHeight="1" x14ac:dyDescent="0.35">
      <c r="A81" s="17">
        <f>SUBTOTAL(103,$C$5:C81)</f>
        <v>77</v>
      </c>
      <c r="B81" s="13">
        <v>20</v>
      </c>
      <c r="C81" s="143" t="s">
        <v>595</v>
      </c>
      <c r="D81" s="81" t="str">
        <f>VLOOKUP(C81,'Location Summary'!$C$4:$D$603,2,0)</f>
        <v>DA+9</v>
      </c>
      <c r="E81" s="81" t="s">
        <v>423</v>
      </c>
      <c r="F81" s="136">
        <v>45548</v>
      </c>
      <c r="G81" s="136">
        <v>45550</v>
      </c>
      <c r="H81" s="79" t="s">
        <v>712</v>
      </c>
      <c r="I81" s="81">
        <f t="shared" si="19"/>
        <v>289.83999999999997</v>
      </c>
      <c r="J81" s="13">
        <f t="shared" si="20"/>
        <v>3.61</v>
      </c>
      <c r="K81" s="13">
        <f t="shared" si="21"/>
        <v>37.299999999999997</v>
      </c>
      <c r="L81" s="13">
        <f t="shared" si="22"/>
        <v>2.093</v>
      </c>
      <c r="M81" s="13">
        <f t="shared" si="23"/>
        <v>0.86599999999999999</v>
      </c>
      <c r="N81" s="482">
        <f t="shared" si="24"/>
        <v>7.39</v>
      </c>
      <c r="O81" s="141" t="s">
        <v>680</v>
      </c>
      <c r="P81" s="595" t="s">
        <v>791</v>
      </c>
      <c r="Q81" s="1065" t="s">
        <v>263</v>
      </c>
      <c r="T81" s="306"/>
      <c r="U81" s="306"/>
      <c r="V81" s="306"/>
      <c r="W81" s="306"/>
      <c r="X81" s="306"/>
      <c r="Y81" s="306"/>
      <c r="Z81" s="306"/>
      <c r="AA81" s="306"/>
    </row>
    <row r="82" spans="1:33" ht="21.75" customHeight="1" x14ac:dyDescent="0.35">
      <c r="A82" s="17">
        <f>SUBTOTAL(103,$C$5:C82)</f>
        <v>78</v>
      </c>
      <c r="B82" s="13">
        <v>21</v>
      </c>
      <c r="C82" s="143" t="s">
        <v>918</v>
      </c>
      <c r="D82" s="81" t="str">
        <f>VLOOKUP(C82,'Location Summary'!$C$4:$D$603,2,0)</f>
        <v>DA+6</v>
      </c>
      <c r="E82" s="81" t="s">
        <v>423</v>
      </c>
      <c r="F82" s="136">
        <v>45549</v>
      </c>
      <c r="G82" s="136">
        <v>45551</v>
      </c>
      <c r="H82" s="79" t="s">
        <v>1016</v>
      </c>
      <c r="I82" s="81">
        <f t="shared" si="19"/>
        <v>289.83999999999997</v>
      </c>
      <c r="J82" s="13">
        <f t="shared" si="20"/>
        <v>3.61</v>
      </c>
      <c r="K82" s="13">
        <f t="shared" si="21"/>
        <v>37.299999999999997</v>
      </c>
      <c r="L82" s="13">
        <f t="shared" si="22"/>
        <v>2.093</v>
      </c>
      <c r="M82" s="13">
        <f t="shared" si="23"/>
        <v>0.86599999999999999</v>
      </c>
      <c r="N82" s="482">
        <f t="shared" si="24"/>
        <v>7.39</v>
      </c>
      <c r="O82" s="141" t="s">
        <v>1020</v>
      </c>
      <c r="P82" s="595" t="s">
        <v>815</v>
      </c>
      <c r="Q82" s="1065" t="s">
        <v>263</v>
      </c>
      <c r="T82" s="306"/>
      <c r="U82" s="306"/>
      <c r="V82" s="306"/>
      <c r="W82" s="306"/>
      <c r="X82" s="306"/>
      <c r="Y82" s="306"/>
      <c r="Z82" s="306"/>
      <c r="AA82" s="306"/>
      <c r="AG82"/>
    </row>
    <row r="83" spans="1:33" ht="21.75" customHeight="1" x14ac:dyDescent="0.35">
      <c r="A83" s="17">
        <f>SUBTOTAL(103,$C$5:C83)</f>
        <v>79</v>
      </c>
      <c r="B83" s="13">
        <v>22</v>
      </c>
      <c r="C83" s="143" t="s">
        <v>597</v>
      </c>
      <c r="D83" s="81" t="str">
        <f>VLOOKUP(C83,'Location Summary'!$C$4:$D$603,2,0)</f>
        <v>DA+1.5</v>
      </c>
      <c r="E83" s="81" t="s">
        <v>423</v>
      </c>
      <c r="F83" s="136">
        <v>45550</v>
      </c>
      <c r="G83" s="136">
        <v>45553</v>
      </c>
      <c r="H83" s="79" t="s">
        <v>712</v>
      </c>
      <c r="I83" s="81">
        <f t="shared" si="19"/>
        <v>289.83999999999997</v>
      </c>
      <c r="J83" s="13">
        <f t="shared" si="20"/>
        <v>3.61</v>
      </c>
      <c r="K83" s="13">
        <f t="shared" si="21"/>
        <v>37.299999999999997</v>
      </c>
      <c r="L83" s="13">
        <f t="shared" si="22"/>
        <v>2.093</v>
      </c>
      <c r="M83" s="13">
        <f t="shared" si="23"/>
        <v>0.86599999999999999</v>
      </c>
      <c r="N83" s="482">
        <f t="shared" si="24"/>
        <v>7.39</v>
      </c>
      <c r="O83" s="141" t="s">
        <v>471</v>
      </c>
      <c r="P83" s="595" t="s">
        <v>791</v>
      </c>
      <c r="Q83" s="1065" t="s">
        <v>263</v>
      </c>
      <c r="T83" s="306"/>
      <c r="U83" s="306"/>
      <c r="V83" s="306"/>
      <c r="W83" s="306"/>
      <c r="X83" s="306"/>
      <c r="Y83" s="306"/>
      <c r="Z83" s="306"/>
      <c r="AA83" s="306"/>
    </row>
    <row r="84" spans="1:33" ht="21.75" customHeight="1" x14ac:dyDescent="0.35">
      <c r="A84" s="17">
        <f>SUBTOTAL(103,$C$5:C84)</f>
        <v>80</v>
      </c>
      <c r="B84" s="13">
        <v>23</v>
      </c>
      <c r="C84" s="143" t="s">
        <v>1098</v>
      </c>
      <c r="D84" s="81" t="str">
        <f>VLOOKUP(C84,'Location Summary'!$C$4:$D$603,2,0)</f>
        <v>DA+9</v>
      </c>
      <c r="E84" s="81" t="s">
        <v>423</v>
      </c>
      <c r="F84" s="136">
        <v>45550</v>
      </c>
      <c r="G84" s="136">
        <v>45554</v>
      </c>
      <c r="H84" s="79" t="s">
        <v>998</v>
      </c>
      <c r="I84" s="81">
        <f t="shared" si="19"/>
        <v>289.83999999999997</v>
      </c>
      <c r="J84" s="13">
        <f t="shared" si="20"/>
        <v>3.61</v>
      </c>
      <c r="K84" s="13">
        <f t="shared" si="21"/>
        <v>37.299999999999997</v>
      </c>
      <c r="L84" s="13">
        <f t="shared" si="22"/>
        <v>2.093</v>
      </c>
      <c r="M84" s="13">
        <f t="shared" si="23"/>
        <v>0.86599999999999999</v>
      </c>
      <c r="N84" s="482">
        <f t="shared" si="24"/>
        <v>7.39</v>
      </c>
      <c r="O84" s="141" t="s">
        <v>680</v>
      </c>
      <c r="P84" s="595" t="s">
        <v>791</v>
      </c>
      <c r="Q84" s="1065" t="s">
        <v>263</v>
      </c>
      <c r="T84" s="306"/>
      <c r="U84" s="306"/>
      <c r="V84" s="306"/>
      <c r="W84" s="306"/>
      <c r="X84" s="306"/>
      <c r="Y84" s="306"/>
      <c r="Z84" s="306"/>
      <c r="AA84" s="306"/>
    </row>
    <row r="85" spans="1:33" ht="21.75" customHeight="1" x14ac:dyDescent="0.35">
      <c r="A85" s="17">
        <f>SUBTOTAL(103,$C$5:C85)</f>
        <v>81</v>
      </c>
      <c r="B85" s="13">
        <v>24</v>
      </c>
      <c r="C85" s="143" t="s">
        <v>605</v>
      </c>
      <c r="D85" s="81" t="str">
        <f>VLOOKUP(C85,'Location Summary'!$C$4:$D$603,2,0)</f>
        <v>DA+1.5</v>
      </c>
      <c r="E85" s="81" t="s">
        <v>423</v>
      </c>
      <c r="F85" s="136">
        <v>45548</v>
      </c>
      <c r="G85" s="136">
        <v>45555</v>
      </c>
      <c r="H85" s="79" t="s">
        <v>1019</v>
      </c>
      <c r="I85" s="81">
        <f t="shared" si="19"/>
        <v>289.83999999999997</v>
      </c>
      <c r="J85" s="13">
        <f t="shared" si="20"/>
        <v>3.61</v>
      </c>
      <c r="K85" s="13">
        <f t="shared" si="21"/>
        <v>37.299999999999997</v>
      </c>
      <c r="L85" s="13">
        <f t="shared" si="22"/>
        <v>2.093</v>
      </c>
      <c r="M85" s="13">
        <f t="shared" si="23"/>
        <v>0.86599999999999999</v>
      </c>
      <c r="N85" s="482">
        <f t="shared" si="24"/>
        <v>7.39</v>
      </c>
      <c r="O85" s="141" t="s">
        <v>913</v>
      </c>
      <c r="P85" s="595" t="s">
        <v>791</v>
      </c>
      <c r="Q85" s="1065" t="s">
        <v>263</v>
      </c>
      <c r="T85" s="306"/>
      <c r="U85" s="306"/>
      <c r="V85" s="306"/>
      <c r="W85" s="306"/>
      <c r="X85" s="306"/>
      <c r="Y85" s="306"/>
      <c r="Z85" s="306"/>
      <c r="AA85" s="306"/>
    </row>
    <row r="86" spans="1:33" ht="21.75" customHeight="1" x14ac:dyDescent="0.35">
      <c r="A86" s="17">
        <f>SUBTOTAL(103,$C$5:C86)</f>
        <v>82</v>
      </c>
      <c r="B86" s="13">
        <v>25</v>
      </c>
      <c r="C86" s="143" t="s">
        <v>488</v>
      </c>
      <c r="D86" s="81" t="str">
        <f>VLOOKUP(C86,'Location Summary'!$C$4:$D$603,2,0)</f>
        <v>DA+9</v>
      </c>
      <c r="E86" s="81" t="s">
        <v>423</v>
      </c>
      <c r="F86" s="136">
        <v>45553</v>
      </c>
      <c r="G86" s="136">
        <v>45555</v>
      </c>
      <c r="H86" s="79" t="s">
        <v>912</v>
      </c>
      <c r="I86" s="81">
        <f t="shared" si="19"/>
        <v>289.83999999999997</v>
      </c>
      <c r="J86" s="13">
        <f t="shared" si="20"/>
        <v>3.61</v>
      </c>
      <c r="K86" s="13">
        <f t="shared" si="21"/>
        <v>37.299999999999997</v>
      </c>
      <c r="L86" s="13">
        <f t="shared" si="22"/>
        <v>2.093</v>
      </c>
      <c r="M86" s="13">
        <f t="shared" si="23"/>
        <v>0.86599999999999999</v>
      </c>
      <c r="N86" s="482">
        <f t="shared" si="24"/>
        <v>7.39</v>
      </c>
      <c r="O86" s="141" t="s">
        <v>679</v>
      </c>
      <c r="P86" s="595" t="s">
        <v>815</v>
      </c>
      <c r="Q86" s="1065" t="s">
        <v>263</v>
      </c>
      <c r="T86" s="306"/>
      <c r="U86" s="306"/>
      <c r="V86" s="306"/>
      <c r="W86" s="306"/>
      <c r="X86" s="306"/>
      <c r="Y86" s="306"/>
      <c r="Z86" s="306"/>
      <c r="AA86" s="306"/>
    </row>
    <row r="87" spans="1:33" ht="21.75" customHeight="1" x14ac:dyDescent="0.35">
      <c r="A87" s="17">
        <f>SUBTOTAL(103,$C$5:C87)</f>
        <v>83</v>
      </c>
      <c r="B87" s="13">
        <v>26</v>
      </c>
      <c r="C87" s="143" t="s">
        <v>63</v>
      </c>
      <c r="D87" s="81" t="str">
        <f>VLOOKUP(C87,'Location Summary'!$C$4:$D$603,2,0)</f>
        <v>DA-1.5</v>
      </c>
      <c r="E87" s="81" t="s">
        <v>423</v>
      </c>
      <c r="F87" s="136">
        <v>45550</v>
      </c>
      <c r="G87" s="136">
        <v>45555</v>
      </c>
      <c r="H87" s="79" t="s">
        <v>880</v>
      </c>
      <c r="I87" s="81">
        <f t="shared" si="19"/>
        <v>271.04000000000002</v>
      </c>
      <c r="J87" s="13">
        <f t="shared" si="20"/>
        <v>3.36</v>
      </c>
      <c r="K87" s="13">
        <f t="shared" si="21"/>
        <v>34.15</v>
      </c>
      <c r="L87" s="13">
        <f t="shared" si="22"/>
        <v>1.599</v>
      </c>
      <c r="M87" s="13">
        <f t="shared" si="23"/>
        <v>0.86599999999999999</v>
      </c>
      <c r="N87" s="482">
        <f t="shared" si="24"/>
        <v>6.49</v>
      </c>
      <c r="O87" s="141" t="s">
        <v>938</v>
      </c>
      <c r="P87" s="595" t="s">
        <v>938</v>
      </c>
      <c r="Q87" s="1065" t="s">
        <v>263</v>
      </c>
      <c r="T87" s="306"/>
      <c r="U87" s="306"/>
      <c r="V87" s="306"/>
      <c r="W87" s="306"/>
      <c r="X87" s="306"/>
      <c r="Y87" s="306"/>
      <c r="Z87" s="306"/>
      <c r="AA87" s="306"/>
    </row>
    <row r="88" spans="1:33" ht="21.75" customHeight="1" x14ac:dyDescent="0.35">
      <c r="A88" s="17">
        <f>SUBTOTAL(103,$C$5:C88)</f>
        <v>84</v>
      </c>
      <c r="B88" s="13">
        <v>27</v>
      </c>
      <c r="C88" s="143" t="s">
        <v>917</v>
      </c>
      <c r="D88" s="81" t="str">
        <f>VLOOKUP(C88,'Location Summary'!$C$4:$D$603,2,0)</f>
        <v>DA+6</v>
      </c>
      <c r="E88" s="81" t="s">
        <v>423</v>
      </c>
      <c r="F88" s="136">
        <v>45552</v>
      </c>
      <c r="G88" s="136">
        <v>45556</v>
      </c>
      <c r="H88" s="79" t="s">
        <v>1016</v>
      </c>
      <c r="I88" s="81">
        <f t="shared" si="19"/>
        <v>289.83999999999997</v>
      </c>
      <c r="J88" s="13">
        <f t="shared" si="20"/>
        <v>3.61</v>
      </c>
      <c r="K88" s="13">
        <f t="shared" si="21"/>
        <v>37.299999999999997</v>
      </c>
      <c r="L88" s="13">
        <f t="shared" si="22"/>
        <v>2.093</v>
      </c>
      <c r="M88" s="13">
        <f t="shared" si="23"/>
        <v>0.86599999999999999</v>
      </c>
      <c r="N88" s="482">
        <f t="shared" si="24"/>
        <v>7.39</v>
      </c>
      <c r="O88" s="141" t="s">
        <v>1020</v>
      </c>
      <c r="P88" s="595" t="s">
        <v>815</v>
      </c>
      <c r="Q88" s="1065" t="s">
        <v>263</v>
      </c>
      <c r="T88" s="306"/>
      <c r="U88" s="306"/>
      <c r="V88" s="306"/>
      <c r="W88" s="306"/>
      <c r="X88" s="306"/>
      <c r="Y88" s="306"/>
      <c r="Z88" s="306"/>
      <c r="AA88" s="306"/>
    </row>
    <row r="89" spans="1:33" ht="21.75" customHeight="1" x14ac:dyDescent="0.35">
      <c r="A89" s="17">
        <f>SUBTOTAL(103,$C$5:C89)</f>
        <v>85</v>
      </c>
      <c r="B89" s="13">
        <v>28</v>
      </c>
      <c r="C89" s="143" t="s">
        <v>598</v>
      </c>
      <c r="D89" s="81" t="str">
        <f>VLOOKUP(C89,'Location Summary'!$C$4:$D$603,2,0)</f>
        <v>DA+6</v>
      </c>
      <c r="E89" s="81" t="s">
        <v>423</v>
      </c>
      <c r="F89" s="136">
        <v>45553</v>
      </c>
      <c r="G89" s="136">
        <v>45556</v>
      </c>
      <c r="H89" s="79" t="s">
        <v>712</v>
      </c>
      <c r="I89" s="81">
        <f t="shared" si="19"/>
        <v>289.83999999999997</v>
      </c>
      <c r="J89" s="13">
        <f t="shared" si="20"/>
        <v>3.61</v>
      </c>
      <c r="K89" s="13">
        <f t="shared" si="21"/>
        <v>37.299999999999997</v>
      </c>
      <c r="L89" s="13">
        <f t="shared" si="22"/>
        <v>2.093</v>
      </c>
      <c r="M89" s="13">
        <f t="shared" si="23"/>
        <v>0.86599999999999999</v>
      </c>
      <c r="N89" s="482">
        <f t="shared" si="24"/>
        <v>7.39</v>
      </c>
      <c r="O89" s="141" t="s">
        <v>471</v>
      </c>
      <c r="P89" s="595" t="s">
        <v>791</v>
      </c>
      <c r="Q89" s="1065" t="s">
        <v>263</v>
      </c>
      <c r="T89" s="306"/>
      <c r="U89" s="306"/>
      <c r="V89" s="306"/>
      <c r="W89" s="306"/>
      <c r="X89" s="306"/>
      <c r="Y89" s="306"/>
      <c r="Z89" s="306"/>
      <c r="AA89" s="306"/>
    </row>
    <row r="90" spans="1:33" ht="21.75" customHeight="1" x14ac:dyDescent="0.35">
      <c r="A90" s="17">
        <f>SUBTOTAL(103,$C$5:C90)</f>
        <v>86</v>
      </c>
      <c r="B90" s="13">
        <v>29</v>
      </c>
      <c r="C90" s="143" t="s">
        <v>490</v>
      </c>
      <c r="D90" s="81" t="str">
        <f>VLOOKUP(C90,'Location Summary'!$C$4:$D$603,2,0)</f>
        <v>DA-3</v>
      </c>
      <c r="E90" s="81" t="s">
        <v>423</v>
      </c>
      <c r="F90" s="136">
        <v>45555</v>
      </c>
      <c r="G90" s="136">
        <v>45558</v>
      </c>
      <c r="H90" s="79" t="s">
        <v>912</v>
      </c>
      <c r="I90" s="81">
        <f t="shared" si="19"/>
        <v>271.04000000000002</v>
      </c>
      <c r="J90" s="13">
        <f t="shared" si="20"/>
        <v>3.36</v>
      </c>
      <c r="K90" s="13">
        <f t="shared" si="21"/>
        <v>34.15</v>
      </c>
      <c r="L90" s="13">
        <f t="shared" si="22"/>
        <v>1.599</v>
      </c>
      <c r="M90" s="13">
        <f t="shared" si="23"/>
        <v>0.86599999999999999</v>
      </c>
      <c r="N90" s="482">
        <f t="shared" si="24"/>
        <v>6.49</v>
      </c>
      <c r="O90" s="141" t="s">
        <v>679</v>
      </c>
      <c r="P90" s="595" t="s">
        <v>815</v>
      </c>
      <c r="Q90" s="1065" t="s">
        <v>263</v>
      </c>
      <c r="T90" s="306"/>
      <c r="U90" s="306"/>
      <c r="V90" s="306"/>
      <c r="W90" s="306"/>
      <c r="X90" s="306"/>
      <c r="Y90" s="306"/>
      <c r="Z90" s="306"/>
      <c r="AA90" s="306"/>
    </row>
    <row r="91" spans="1:33" ht="21.75" customHeight="1" x14ac:dyDescent="0.35">
      <c r="A91" s="17">
        <f>SUBTOTAL(103,$C$5:C91)</f>
        <v>87</v>
      </c>
      <c r="B91" s="13">
        <v>30</v>
      </c>
      <c r="C91" s="143" t="s">
        <v>621</v>
      </c>
      <c r="D91" s="81" t="str">
        <f>VLOOKUP(C91,'Location Summary'!$C$4:$D$603,2,0)</f>
        <v>DA+3</v>
      </c>
      <c r="E91" s="81" t="s">
        <v>423</v>
      </c>
      <c r="F91" s="136">
        <v>45554</v>
      </c>
      <c r="G91" s="136">
        <v>45558</v>
      </c>
      <c r="H91" s="79" t="s">
        <v>998</v>
      </c>
      <c r="I91" s="81">
        <f t="shared" si="19"/>
        <v>289.83999999999997</v>
      </c>
      <c r="J91" s="13">
        <f t="shared" si="20"/>
        <v>3.61</v>
      </c>
      <c r="K91" s="13">
        <f t="shared" si="21"/>
        <v>37.299999999999997</v>
      </c>
      <c r="L91" s="13">
        <f t="shared" si="22"/>
        <v>2.093</v>
      </c>
      <c r="M91" s="13">
        <f t="shared" si="23"/>
        <v>0.86599999999999999</v>
      </c>
      <c r="N91" s="482">
        <f t="shared" si="24"/>
        <v>7.39</v>
      </c>
      <c r="O91" s="141" t="s">
        <v>791</v>
      </c>
      <c r="P91" s="595" t="s">
        <v>791</v>
      </c>
      <c r="Q91" s="1065" t="s">
        <v>263</v>
      </c>
      <c r="T91" s="306"/>
      <c r="U91" s="306"/>
      <c r="V91" s="306"/>
      <c r="W91" s="306"/>
      <c r="X91" s="306"/>
      <c r="Y91" s="306"/>
      <c r="Z91" s="306"/>
      <c r="AA91" s="306"/>
    </row>
    <row r="92" spans="1:33" ht="21.75" customHeight="1" x14ac:dyDescent="0.35">
      <c r="A92" s="17">
        <f>SUBTOTAL(103,$C$5:C92)</f>
        <v>88</v>
      </c>
      <c r="B92" s="13">
        <v>31</v>
      </c>
      <c r="C92" s="143" t="s">
        <v>478</v>
      </c>
      <c r="D92" s="81" t="str">
        <f>VLOOKUP(C92,'Location Summary'!$C$4:$D$603,2,0)</f>
        <v>DA+9</v>
      </c>
      <c r="E92" s="81" t="s">
        <v>423</v>
      </c>
      <c r="F92" s="136">
        <v>45555</v>
      </c>
      <c r="G92" s="136">
        <v>45558</v>
      </c>
      <c r="H92" s="79" t="s">
        <v>1016</v>
      </c>
      <c r="I92" s="81">
        <f t="shared" si="19"/>
        <v>289.83999999999997</v>
      </c>
      <c r="J92" s="13">
        <f t="shared" si="20"/>
        <v>3.61</v>
      </c>
      <c r="K92" s="13">
        <f t="shared" si="21"/>
        <v>37.299999999999997</v>
      </c>
      <c r="L92" s="13">
        <f t="shared" si="22"/>
        <v>2.093</v>
      </c>
      <c r="M92" s="13">
        <f t="shared" si="23"/>
        <v>0.86599999999999999</v>
      </c>
      <c r="N92" s="482">
        <f t="shared" si="24"/>
        <v>7.39</v>
      </c>
      <c r="O92" s="141" t="s">
        <v>1020</v>
      </c>
      <c r="P92" s="595" t="s">
        <v>815</v>
      </c>
      <c r="Q92" s="1065" t="s">
        <v>263</v>
      </c>
      <c r="T92" s="306"/>
      <c r="U92" s="306"/>
      <c r="V92" s="306"/>
      <c r="W92" s="306"/>
      <c r="X92" s="306"/>
      <c r="Y92" s="306"/>
      <c r="Z92" s="306"/>
      <c r="AA92" s="306"/>
    </row>
    <row r="93" spans="1:33" ht="21.75" customHeight="1" x14ac:dyDescent="0.35">
      <c r="A93" s="17">
        <f>SUBTOTAL(103,$C$5:C93)</f>
        <v>89</v>
      </c>
      <c r="B93" s="13">
        <v>32</v>
      </c>
      <c r="C93" s="143" t="s">
        <v>599</v>
      </c>
      <c r="D93" s="81" t="str">
        <f>VLOOKUP(C93,'Location Summary'!$C$4:$D$603,2,0)</f>
        <v>DA+9</v>
      </c>
      <c r="E93" s="81" t="s">
        <v>423</v>
      </c>
      <c r="F93" s="136">
        <v>45556</v>
      </c>
      <c r="G93" s="136">
        <v>45560</v>
      </c>
      <c r="H93" s="79" t="s">
        <v>712</v>
      </c>
      <c r="I93" s="81">
        <f t="shared" si="19"/>
        <v>289.83999999999997</v>
      </c>
      <c r="J93" s="13">
        <f t="shared" si="20"/>
        <v>3.61</v>
      </c>
      <c r="K93" s="13">
        <f t="shared" si="21"/>
        <v>37.299999999999997</v>
      </c>
      <c r="L93" s="13">
        <f t="shared" si="22"/>
        <v>2.093</v>
      </c>
      <c r="M93" s="13">
        <f t="shared" si="23"/>
        <v>0.86599999999999999</v>
      </c>
      <c r="N93" s="482">
        <f t="shared" si="24"/>
        <v>7.39</v>
      </c>
      <c r="O93" s="141" t="s">
        <v>471</v>
      </c>
      <c r="P93" s="595" t="s">
        <v>791</v>
      </c>
      <c r="Q93" s="1065" t="s">
        <v>263</v>
      </c>
      <c r="T93" s="306"/>
      <c r="U93" s="306"/>
      <c r="V93" s="306"/>
      <c r="W93" s="306"/>
      <c r="X93" s="306"/>
      <c r="Y93" s="306"/>
      <c r="Z93" s="306"/>
      <c r="AA93" s="306"/>
    </row>
    <row r="94" spans="1:33" ht="21.75" customHeight="1" x14ac:dyDescent="0.35">
      <c r="A94" s="17">
        <f>SUBTOTAL(103,$C$5:C94)</f>
        <v>90</v>
      </c>
      <c r="B94" s="13">
        <v>33</v>
      </c>
      <c r="C94" s="143" t="s">
        <v>608</v>
      </c>
      <c r="D94" s="81" t="str">
        <f>VLOOKUP(C94,'Location Summary'!$C$4:$D$603,2,0)</f>
        <v>DA+6</v>
      </c>
      <c r="E94" s="81" t="s">
        <v>423</v>
      </c>
      <c r="F94" s="136">
        <v>45556</v>
      </c>
      <c r="G94" s="136">
        <v>45561</v>
      </c>
      <c r="H94" s="79" t="s">
        <v>1019</v>
      </c>
      <c r="I94" s="81">
        <f t="shared" si="19"/>
        <v>289.83999999999997</v>
      </c>
      <c r="J94" s="13">
        <f t="shared" si="20"/>
        <v>3.61</v>
      </c>
      <c r="K94" s="13">
        <f t="shared" si="21"/>
        <v>37.299999999999997</v>
      </c>
      <c r="L94" s="13">
        <f t="shared" si="22"/>
        <v>2.093</v>
      </c>
      <c r="M94" s="13">
        <f t="shared" si="23"/>
        <v>0.86599999999999999</v>
      </c>
      <c r="N94" s="482">
        <f t="shared" si="24"/>
        <v>7.39</v>
      </c>
      <c r="O94" s="141" t="s">
        <v>471</v>
      </c>
      <c r="P94" s="595" t="s">
        <v>938</v>
      </c>
      <c r="Q94" s="1065" t="s">
        <v>263</v>
      </c>
      <c r="T94" s="306"/>
      <c r="U94" s="306"/>
      <c r="V94" s="306"/>
      <c r="W94" s="306"/>
      <c r="X94" s="306"/>
      <c r="Y94" s="306"/>
      <c r="Z94" s="306"/>
      <c r="AA94" s="306"/>
    </row>
    <row r="95" spans="1:33" ht="21.75" customHeight="1" x14ac:dyDescent="0.35">
      <c r="A95" s="17">
        <f>SUBTOTAL(103,$C$5:C95)</f>
        <v>91</v>
      </c>
      <c r="B95" s="13">
        <v>34</v>
      </c>
      <c r="C95" s="143" t="s">
        <v>476</v>
      </c>
      <c r="D95" s="81" t="str">
        <f>VLOOKUP(C95,'Location Summary'!$C$4:$D$603,2,0)</f>
        <v>DA+6</v>
      </c>
      <c r="E95" s="81" t="s">
        <v>423</v>
      </c>
      <c r="F95" s="136">
        <v>45559</v>
      </c>
      <c r="G95" s="136">
        <v>45562</v>
      </c>
      <c r="H95" s="79" t="s">
        <v>1016</v>
      </c>
      <c r="I95" s="81">
        <f t="shared" si="19"/>
        <v>289.83999999999997</v>
      </c>
      <c r="J95" s="13">
        <f t="shared" si="20"/>
        <v>3.61</v>
      </c>
      <c r="K95" s="13">
        <f t="shared" si="21"/>
        <v>37.299999999999997</v>
      </c>
      <c r="L95" s="13">
        <f t="shared" si="22"/>
        <v>2.093</v>
      </c>
      <c r="M95" s="13">
        <f t="shared" si="23"/>
        <v>0.86599999999999999</v>
      </c>
      <c r="N95" s="482">
        <f t="shared" si="24"/>
        <v>7.39</v>
      </c>
      <c r="O95" s="141" t="s">
        <v>1020</v>
      </c>
      <c r="P95" s="595" t="s">
        <v>815</v>
      </c>
      <c r="Q95" s="1065" t="s">
        <v>263</v>
      </c>
      <c r="T95" s="306"/>
      <c r="U95" s="306"/>
      <c r="V95" s="306"/>
      <c r="W95" s="306"/>
      <c r="X95" s="306"/>
      <c r="Y95" s="306"/>
      <c r="Z95" s="306"/>
      <c r="AA95" s="306"/>
    </row>
    <row r="96" spans="1:33" ht="21.75" customHeight="1" x14ac:dyDescent="0.35">
      <c r="A96" s="17">
        <f>SUBTOTAL(103,$C$5:C96)</f>
        <v>92</v>
      </c>
      <c r="B96" s="13">
        <v>35</v>
      </c>
      <c r="C96" s="143" t="s">
        <v>622</v>
      </c>
      <c r="D96" s="81" t="str">
        <f>VLOOKUP(C96,'Location Summary'!$C$4:$D$603,2,0)</f>
        <v>DA+3</v>
      </c>
      <c r="E96" s="81" t="s">
        <v>423</v>
      </c>
      <c r="F96" s="136">
        <v>45559</v>
      </c>
      <c r="G96" s="136">
        <v>45562</v>
      </c>
      <c r="H96" s="79" t="s">
        <v>998</v>
      </c>
      <c r="I96" s="81">
        <f t="shared" si="19"/>
        <v>289.83999999999997</v>
      </c>
      <c r="J96" s="13">
        <f t="shared" si="20"/>
        <v>3.61</v>
      </c>
      <c r="K96" s="13">
        <f t="shared" si="21"/>
        <v>37.299999999999997</v>
      </c>
      <c r="L96" s="13">
        <f t="shared" si="22"/>
        <v>2.093</v>
      </c>
      <c r="M96" s="13">
        <f t="shared" si="23"/>
        <v>0.86599999999999999</v>
      </c>
      <c r="N96" s="482">
        <f t="shared" si="24"/>
        <v>7.39</v>
      </c>
      <c r="O96" s="141" t="s">
        <v>817</v>
      </c>
      <c r="P96" s="595" t="s">
        <v>791</v>
      </c>
      <c r="Q96" s="1065" t="s">
        <v>263</v>
      </c>
      <c r="T96" s="306"/>
      <c r="U96" s="306"/>
      <c r="V96" s="306"/>
      <c r="W96" s="306"/>
      <c r="X96" s="306"/>
      <c r="Y96" s="306"/>
      <c r="Z96" s="306"/>
      <c r="AA96" s="306"/>
    </row>
    <row r="97" spans="1:27" ht="21.75" customHeight="1" x14ac:dyDescent="0.35">
      <c r="A97" s="17">
        <f>SUBTOTAL(103,$C$5:C97)</f>
        <v>93</v>
      </c>
      <c r="B97" s="13">
        <v>36</v>
      </c>
      <c r="C97" s="143" t="s">
        <v>600</v>
      </c>
      <c r="D97" s="81" t="str">
        <f>VLOOKUP(C97,'Location Summary'!$C$4:$D$603,2,0)</f>
        <v>DA+3</v>
      </c>
      <c r="E97" s="81" t="s">
        <v>423</v>
      </c>
      <c r="F97" s="136">
        <v>45560</v>
      </c>
      <c r="G97" s="136">
        <v>45563</v>
      </c>
      <c r="H97" s="79" t="s">
        <v>712</v>
      </c>
      <c r="I97" s="81">
        <f t="shared" si="19"/>
        <v>289.83999999999997</v>
      </c>
      <c r="J97" s="13">
        <f t="shared" si="20"/>
        <v>3.61</v>
      </c>
      <c r="K97" s="13">
        <f t="shared" si="21"/>
        <v>37.299999999999997</v>
      </c>
      <c r="L97" s="13">
        <f t="shared" si="22"/>
        <v>2.093</v>
      </c>
      <c r="M97" s="13">
        <f t="shared" si="23"/>
        <v>0.86599999999999999</v>
      </c>
      <c r="N97" s="482">
        <f t="shared" si="24"/>
        <v>7.39</v>
      </c>
      <c r="O97" s="141" t="s">
        <v>471</v>
      </c>
      <c r="P97" s="595" t="s">
        <v>791</v>
      </c>
      <c r="Q97" s="1065" t="s">
        <v>263</v>
      </c>
      <c r="T97" s="306"/>
      <c r="U97" s="306"/>
      <c r="V97" s="306"/>
      <c r="W97" s="306"/>
      <c r="X97" s="306"/>
      <c r="Y97" s="306"/>
      <c r="Z97" s="306"/>
      <c r="AA97" s="306"/>
    </row>
    <row r="98" spans="1:27" ht="21.75" customHeight="1" x14ac:dyDescent="0.35">
      <c r="A98" s="17">
        <f>SUBTOTAL(103,$C$5:C98)</f>
        <v>94</v>
      </c>
      <c r="B98" s="13">
        <v>37</v>
      </c>
      <c r="C98" s="143" t="s">
        <v>62</v>
      </c>
      <c r="D98" s="81" t="str">
        <f>VLOOKUP(C98,'Location Summary'!$C$4:$D$603,2,0)</f>
        <v>DA+9</v>
      </c>
      <c r="E98" s="81" t="s">
        <v>423</v>
      </c>
      <c r="F98" s="136">
        <v>45556</v>
      </c>
      <c r="G98" s="136">
        <v>45563</v>
      </c>
      <c r="H98" s="79" t="s">
        <v>880</v>
      </c>
      <c r="I98" s="81">
        <f t="shared" si="19"/>
        <v>289.83999999999997</v>
      </c>
      <c r="J98" s="13">
        <f t="shared" si="20"/>
        <v>3.61</v>
      </c>
      <c r="K98" s="13">
        <f t="shared" si="21"/>
        <v>37.299999999999997</v>
      </c>
      <c r="L98" s="13">
        <f t="shared" si="22"/>
        <v>2.093</v>
      </c>
      <c r="M98" s="13">
        <f t="shared" si="23"/>
        <v>0.86599999999999999</v>
      </c>
      <c r="N98" s="482">
        <f t="shared" si="24"/>
        <v>7.39</v>
      </c>
      <c r="O98" s="141" t="s">
        <v>938</v>
      </c>
      <c r="P98" s="595" t="s">
        <v>938</v>
      </c>
      <c r="Q98" s="1065" t="s">
        <v>263</v>
      </c>
      <c r="T98" s="306"/>
      <c r="U98" s="306"/>
      <c r="V98" s="306"/>
      <c r="W98" s="306"/>
      <c r="X98" s="306"/>
      <c r="Y98" s="306"/>
      <c r="Z98" s="306"/>
      <c r="AA98" s="306"/>
    </row>
    <row r="99" spans="1:27" ht="21.75" customHeight="1" x14ac:dyDescent="0.35">
      <c r="A99" s="17">
        <f>SUBTOTAL(103,$C$5:C99)</f>
        <v>95</v>
      </c>
      <c r="B99" s="13">
        <v>38</v>
      </c>
      <c r="C99" s="143" t="s">
        <v>494</v>
      </c>
      <c r="D99" s="81" t="str">
        <f>VLOOKUP(C99,'Location Summary'!$C$4:$D$603,2,0)</f>
        <v>DA+1.5</v>
      </c>
      <c r="E99" s="81" t="s">
        <v>423</v>
      </c>
      <c r="F99" s="136">
        <v>45550</v>
      </c>
      <c r="G99" s="136">
        <v>45564</v>
      </c>
      <c r="H99" s="79" t="s">
        <v>1015</v>
      </c>
      <c r="I99" s="81">
        <f t="shared" si="19"/>
        <v>289.83999999999997</v>
      </c>
      <c r="J99" s="13">
        <f t="shared" si="20"/>
        <v>3.61</v>
      </c>
      <c r="K99" s="13">
        <f t="shared" si="21"/>
        <v>37.299999999999997</v>
      </c>
      <c r="L99" s="13">
        <f t="shared" si="22"/>
        <v>2.093</v>
      </c>
      <c r="M99" s="13">
        <f t="shared" si="23"/>
        <v>0.86599999999999999</v>
      </c>
      <c r="N99" s="482">
        <f t="shared" si="24"/>
        <v>7.39</v>
      </c>
      <c r="O99" s="141" t="s">
        <v>913</v>
      </c>
      <c r="P99" s="595" t="s">
        <v>815</v>
      </c>
      <c r="Q99" s="1065" t="s">
        <v>263</v>
      </c>
      <c r="T99" s="306"/>
      <c r="U99" s="306"/>
      <c r="V99" s="306"/>
      <c r="W99" s="306"/>
      <c r="X99" s="306"/>
      <c r="Y99" s="306"/>
      <c r="Z99" s="306"/>
      <c r="AA99" s="306"/>
    </row>
    <row r="100" spans="1:27" ht="21.75" customHeight="1" x14ac:dyDescent="0.35">
      <c r="A100" s="17">
        <f>SUBTOTAL(103,$C$5:C100)</f>
        <v>96</v>
      </c>
      <c r="B100" s="13">
        <v>39</v>
      </c>
      <c r="C100" s="143" t="s">
        <v>602</v>
      </c>
      <c r="D100" s="81" t="str">
        <f>VLOOKUP(C100,'Location Summary'!$C$4:$D$603,2,0)</f>
        <v>DA+0</v>
      </c>
      <c r="E100" s="81" t="s">
        <v>423</v>
      </c>
      <c r="F100" s="136">
        <v>45562</v>
      </c>
      <c r="G100" s="136">
        <v>45565</v>
      </c>
      <c r="H100" s="79" t="s">
        <v>712</v>
      </c>
      <c r="I100" s="81">
        <f t="shared" si="19"/>
        <v>271.04000000000002</v>
      </c>
      <c r="J100" s="13">
        <f t="shared" si="20"/>
        <v>3.36</v>
      </c>
      <c r="K100" s="13">
        <f t="shared" si="21"/>
        <v>34.15</v>
      </c>
      <c r="L100" s="13">
        <f t="shared" si="22"/>
        <v>1.599</v>
      </c>
      <c r="M100" s="13">
        <f t="shared" si="23"/>
        <v>0.86599999999999999</v>
      </c>
      <c r="N100" s="482">
        <f t="shared" si="24"/>
        <v>6.49</v>
      </c>
      <c r="O100" s="141" t="s">
        <v>471</v>
      </c>
      <c r="P100" s="595" t="s">
        <v>791</v>
      </c>
      <c r="Q100" s="1065" t="s">
        <v>263</v>
      </c>
      <c r="T100" s="306"/>
      <c r="U100" s="306"/>
      <c r="V100" s="306"/>
      <c r="W100" s="306"/>
      <c r="X100" s="306"/>
      <c r="Y100" s="306"/>
      <c r="Z100" s="306"/>
      <c r="AA100" s="306"/>
    </row>
    <row r="101" spans="1:27" ht="21.75" customHeight="1" x14ac:dyDescent="0.35">
      <c r="A101" s="17">
        <f>SUBTOTAL(103,$C$5:C101)</f>
        <v>97</v>
      </c>
      <c r="B101" s="13">
        <v>40</v>
      </c>
      <c r="C101" s="143" t="s">
        <v>623</v>
      </c>
      <c r="D101" s="81" t="str">
        <f>VLOOKUP(C101,'Location Summary'!$C$4:$D$603,2,0)</f>
        <v>DA-1.5</v>
      </c>
      <c r="E101" s="81" t="s">
        <v>423</v>
      </c>
      <c r="F101" s="136">
        <v>45561</v>
      </c>
      <c r="G101" s="136">
        <v>45565</v>
      </c>
      <c r="H101" s="79" t="s">
        <v>998</v>
      </c>
      <c r="I101" s="81">
        <f t="shared" si="19"/>
        <v>271.04000000000002</v>
      </c>
      <c r="J101" s="13">
        <f t="shared" si="20"/>
        <v>3.36</v>
      </c>
      <c r="K101" s="13">
        <f t="shared" si="21"/>
        <v>34.15</v>
      </c>
      <c r="L101" s="13">
        <f t="shared" si="22"/>
        <v>1.599</v>
      </c>
      <c r="M101" s="13">
        <f t="shared" si="23"/>
        <v>0.86599999999999999</v>
      </c>
      <c r="N101" s="482">
        <f t="shared" ref="N101:N132" si="25">ROUND((I101*230.35+J101*10150.5+K101*11591.45+L101*93958.18+M101*7677.44)/10^5,2)</f>
        <v>6.49</v>
      </c>
      <c r="O101" s="141" t="s">
        <v>817</v>
      </c>
      <c r="P101" s="595" t="s">
        <v>791</v>
      </c>
      <c r="Q101" s="1065" t="s">
        <v>263</v>
      </c>
      <c r="T101" s="306"/>
      <c r="U101" s="306"/>
      <c r="V101" s="306"/>
      <c r="W101" s="306"/>
      <c r="X101" s="306"/>
      <c r="Y101" s="306"/>
      <c r="Z101" s="306"/>
      <c r="AA101" s="306"/>
    </row>
    <row r="102" spans="1:27" ht="21.75" customHeight="1" x14ac:dyDescent="0.35">
      <c r="A102" s="17">
        <f>SUBTOTAL(103,$C$5:C102)</f>
        <v>98</v>
      </c>
      <c r="B102" s="13">
        <v>1</v>
      </c>
      <c r="C102" s="143" t="s">
        <v>269</v>
      </c>
      <c r="D102" s="81" t="str">
        <f>VLOOKUP(C102,'Location Summary'!$C$4:$D$603,2,0)</f>
        <v>DB2+0</v>
      </c>
      <c r="E102" s="81" t="s">
        <v>423</v>
      </c>
      <c r="F102" s="136">
        <v>45560</v>
      </c>
      <c r="G102" s="136">
        <v>45566</v>
      </c>
      <c r="H102" s="79" t="s">
        <v>912</v>
      </c>
      <c r="I102" s="81">
        <f t="shared" si="19"/>
        <v>560.96</v>
      </c>
      <c r="J102" s="13">
        <f t="shared" si="20"/>
        <v>7.27</v>
      </c>
      <c r="K102" s="13">
        <f t="shared" si="21"/>
        <v>85.67</v>
      </c>
      <c r="L102" s="13">
        <f t="shared" si="22"/>
        <v>4.1547999999999998</v>
      </c>
      <c r="M102" s="13">
        <f t="shared" si="23"/>
        <v>1.768</v>
      </c>
      <c r="N102" s="482">
        <f t="shared" si="25"/>
        <v>16</v>
      </c>
      <c r="O102" s="141" t="s">
        <v>679</v>
      </c>
      <c r="P102" s="595" t="s">
        <v>815</v>
      </c>
      <c r="Q102" s="1065" t="s">
        <v>263</v>
      </c>
      <c r="T102" s="306"/>
      <c r="U102" s="306"/>
      <c r="V102" s="306"/>
      <c r="W102" s="306"/>
      <c r="X102" s="306"/>
      <c r="Y102" s="306"/>
      <c r="Z102" s="306"/>
      <c r="AA102" s="306"/>
    </row>
    <row r="103" spans="1:27" ht="21.75" customHeight="1" x14ac:dyDescent="0.35">
      <c r="A103" s="17">
        <f>SUBTOTAL(103,$C$5:C103)</f>
        <v>99</v>
      </c>
      <c r="B103" s="13">
        <v>2</v>
      </c>
      <c r="C103" s="143" t="s">
        <v>916</v>
      </c>
      <c r="D103" s="81" t="str">
        <f>VLOOKUP(C103,'Location Summary'!$C$4:$D$603,2,0)</f>
        <v>DB1+3</v>
      </c>
      <c r="E103" s="81" t="s">
        <v>423</v>
      </c>
      <c r="F103" s="136">
        <v>45564</v>
      </c>
      <c r="G103" s="136">
        <v>45566</v>
      </c>
      <c r="H103" s="79" t="s">
        <v>1016</v>
      </c>
      <c r="I103" s="81">
        <f t="shared" si="19"/>
        <v>484.04</v>
      </c>
      <c r="J103" s="13">
        <f t="shared" si="20"/>
        <v>6.23</v>
      </c>
      <c r="K103" s="13">
        <f t="shared" si="21"/>
        <v>70.319999999999993</v>
      </c>
      <c r="L103" s="13">
        <f t="shared" si="22"/>
        <v>3.3719999999999999</v>
      </c>
      <c r="M103" s="13">
        <f t="shared" si="23"/>
        <v>1.768</v>
      </c>
      <c r="N103" s="482">
        <f t="shared" si="25"/>
        <v>13.2</v>
      </c>
      <c r="O103" s="141" t="s">
        <v>1020</v>
      </c>
      <c r="P103" s="595" t="s">
        <v>815</v>
      </c>
      <c r="Q103" s="1065" t="s">
        <v>263</v>
      </c>
      <c r="R103" s="43">
        <f>K103*8+(J103*4.4)</f>
        <v>589.97199999999998</v>
      </c>
      <c r="T103" s="306"/>
      <c r="U103" s="306"/>
      <c r="V103" s="306"/>
      <c r="W103" s="306"/>
      <c r="X103" s="306"/>
      <c r="Y103" s="306"/>
      <c r="Z103" s="306"/>
      <c r="AA103" s="306"/>
    </row>
    <row r="104" spans="1:27" ht="21.75" customHeight="1" x14ac:dyDescent="0.35">
      <c r="A104" s="17">
        <f>SUBTOTAL(103,$C$5:C104)</f>
        <v>100</v>
      </c>
      <c r="B104" s="13">
        <v>3</v>
      </c>
      <c r="C104" s="143" t="s">
        <v>493</v>
      </c>
      <c r="D104" s="81" t="str">
        <f>VLOOKUP(C104,'Location Summary'!$C$4:$D$603,2,0)</f>
        <v>DA+6</v>
      </c>
      <c r="E104" s="81" t="s">
        <v>423</v>
      </c>
      <c r="F104" s="136">
        <v>45565</v>
      </c>
      <c r="G104" s="136">
        <v>45566</v>
      </c>
      <c r="H104" s="79" t="s">
        <v>1015</v>
      </c>
      <c r="I104" s="81">
        <f t="shared" si="19"/>
        <v>289.83999999999997</v>
      </c>
      <c r="J104" s="13">
        <f t="shared" si="20"/>
        <v>3.61</v>
      </c>
      <c r="K104" s="13">
        <f t="shared" si="21"/>
        <v>37.299999999999997</v>
      </c>
      <c r="L104" s="13">
        <f t="shared" si="22"/>
        <v>2.093</v>
      </c>
      <c r="M104" s="13">
        <f t="shared" si="23"/>
        <v>0.86599999999999999</v>
      </c>
      <c r="N104" s="482">
        <f t="shared" si="25"/>
        <v>7.39</v>
      </c>
      <c r="O104" s="141" t="s">
        <v>913</v>
      </c>
      <c r="P104" s="595" t="s">
        <v>815</v>
      </c>
      <c r="Q104" s="1065" t="s">
        <v>263</v>
      </c>
      <c r="T104" s="306"/>
      <c r="U104" s="306"/>
      <c r="V104" s="306"/>
      <c r="W104" s="306"/>
      <c r="X104" s="306"/>
      <c r="Y104" s="306"/>
      <c r="Z104" s="306"/>
      <c r="AA104" s="306"/>
    </row>
    <row r="105" spans="1:27" ht="21.75" customHeight="1" x14ac:dyDescent="0.35">
      <c r="A105" s="17">
        <f>SUBTOTAL(103,$C$5:C105)</f>
        <v>101</v>
      </c>
      <c r="B105" s="13">
        <v>4</v>
      </c>
      <c r="C105" s="143" t="s">
        <v>612</v>
      </c>
      <c r="D105" s="81" t="str">
        <f>VLOOKUP(C105,'Location Summary'!$C$4:$D$603,2,0)</f>
        <v>DA+9</v>
      </c>
      <c r="E105" s="81" t="s">
        <v>423</v>
      </c>
      <c r="F105" s="136">
        <v>45562</v>
      </c>
      <c r="G105" s="136">
        <v>45568</v>
      </c>
      <c r="H105" s="79" t="s">
        <v>1019</v>
      </c>
      <c r="I105" s="81">
        <f t="shared" si="19"/>
        <v>289.83999999999997</v>
      </c>
      <c r="J105" s="13">
        <f t="shared" si="20"/>
        <v>3.61</v>
      </c>
      <c r="K105" s="13">
        <f t="shared" si="21"/>
        <v>37.299999999999997</v>
      </c>
      <c r="L105" s="13">
        <f t="shared" si="22"/>
        <v>2.093</v>
      </c>
      <c r="M105" s="13">
        <f t="shared" si="23"/>
        <v>0.86599999999999999</v>
      </c>
      <c r="N105" s="482">
        <f t="shared" si="25"/>
        <v>7.39</v>
      </c>
      <c r="O105" s="141" t="s">
        <v>471</v>
      </c>
      <c r="P105" s="595" t="s">
        <v>938</v>
      </c>
      <c r="Q105" s="1065" t="s">
        <v>263</v>
      </c>
      <c r="T105" s="306"/>
      <c r="U105" s="306"/>
      <c r="V105" s="306"/>
      <c r="W105" s="306"/>
      <c r="X105" s="306"/>
      <c r="Y105" s="306"/>
      <c r="Z105" s="306"/>
      <c r="AA105" s="306"/>
    </row>
    <row r="106" spans="1:27" ht="21.75" customHeight="1" x14ac:dyDescent="0.35">
      <c r="A106" s="17">
        <f>SUBTOTAL(103,$C$5:C106)</f>
        <v>102</v>
      </c>
      <c r="B106" s="13">
        <v>5</v>
      </c>
      <c r="C106" s="143" t="s">
        <v>601</v>
      </c>
      <c r="D106" s="81" t="str">
        <f>VLOOKUP(C106,'Location Summary'!$C$4:$D$603,2,0)</f>
        <v>DA+0</v>
      </c>
      <c r="E106" s="81" t="s">
        <v>423</v>
      </c>
      <c r="F106" s="136">
        <v>45565</v>
      </c>
      <c r="G106" s="136">
        <v>45569</v>
      </c>
      <c r="H106" s="79" t="s">
        <v>712</v>
      </c>
      <c r="I106" s="81">
        <f t="shared" si="19"/>
        <v>271.04000000000002</v>
      </c>
      <c r="J106" s="13">
        <f t="shared" si="20"/>
        <v>3.36</v>
      </c>
      <c r="K106" s="13">
        <f t="shared" si="21"/>
        <v>34.15</v>
      </c>
      <c r="L106" s="13">
        <f t="shared" si="22"/>
        <v>1.599</v>
      </c>
      <c r="M106" s="13">
        <f t="shared" si="23"/>
        <v>0.86599999999999999</v>
      </c>
      <c r="N106" s="482">
        <f t="shared" si="25"/>
        <v>6.49</v>
      </c>
      <c r="O106" s="141" t="s">
        <v>471</v>
      </c>
      <c r="P106" s="595" t="s">
        <v>791</v>
      </c>
      <c r="Q106" s="1065" t="s">
        <v>263</v>
      </c>
      <c r="T106" s="306"/>
      <c r="U106" s="306"/>
      <c r="V106" s="306"/>
      <c r="W106" s="306"/>
      <c r="X106" s="306"/>
      <c r="Y106" s="306"/>
      <c r="Z106" s="306"/>
      <c r="AA106" s="306"/>
    </row>
    <row r="107" spans="1:27" ht="21.75" customHeight="1" x14ac:dyDescent="0.35">
      <c r="A107" s="17">
        <f>SUBTOTAL(103,$C$5:C107)</f>
        <v>103</v>
      </c>
      <c r="B107" s="13">
        <v>6</v>
      </c>
      <c r="C107" s="143" t="s">
        <v>1096</v>
      </c>
      <c r="D107" s="81" t="str">
        <f>VLOOKUP(C107,'Location Summary'!$C$4:$D$603,2,0)</f>
        <v>DB1+9</v>
      </c>
      <c r="E107" s="81" t="s">
        <v>423</v>
      </c>
      <c r="F107" s="136">
        <v>45565</v>
      </c>
      <c r="G107" s="136">
        <v>45570</v>
      </c>
      <c r="H107" s="79" t="s">
        <v>998</v>
      </c>
      <c r="I107" s="81">
        <f t="shared" si="19"/>
        <v>484.04</v>
      </c>
      <c r="J107" s="13">
        <f t="shared" si="20"/>
        <v>6.23</v>
      </c>
      <c r="K107" s="13">
        <f t="shared" si="21"/>
        <v>70.319999999999993</v>
      </c>
      <c r="L107" s="13">
        <f t="shared" si="22"/>
        <v>3.3719999999999999</v>
      </c>
      <c r="M107" s="13">
        <f t="shared" si="23"/>
        <v>1.768</v>
      </c>
      <c r="N107" s="482">
        <f t="shared" si="25"/>
        <v>13.2</v>
      </c>
      <c r="O107" s="141" t="s">
        <v>817</v>
      </c>
      <c r="P107" s="595" t="s">
        <v>791</v>
      </c>
      <c r="Q107" s="1065" t="s">
        <v>263</v>
      </c>
      <c r="T107" s="306"/>
      <c r="U107" s="306"/>
      <c r="V107" s="306"/>
      <c r="W107" s="306"/>
      <c r="X107" s="306"/>
      <c r="Y107" s="306"/>
      <c r="Z107" s="306"/>
      <c r="AA107" s="306"/>
    </row>
    <row r="108" spans="1:27" ht="21.75" customHeight="1" x14ac:dyDescent="0.35">
      <c r="A108" s="17">
        <f>SUBTOTAL(103,$C$5:C108)</f>
        <v>104</v>
      </c>
      <c r="B108" s="13">
        <v>7</v>
      </c>
      <c r="C108" s="1017" t="s">
        <v>553</v>
      </c>
      <c r="D108" s="81" t="s">
        <v>3</v>
      </c>
      <c r="E108" s="81" t="s">
        <v>423</v>
      </c>
      <c r="F108" s="136">
        <v>45566</v>
      </c>
      <c r="G108" s="136">
        <v>45570</v>
      </c>
      <c r="H108" s="79" t="s">
        <v>1016</v>
      </c>
      <c r="I108" s="81">
        <f t="shared" si="19"/>
        <v>271.04000000000002</v>
      </c>
      <c r="J108" s="13">
        <f t="shared" si="20"/>
        <v>3.36</v>
      </c>
      <c r="K108" s="13">
        <f t="shared" si="21"/>
        <v>34.15</v>
      </c>
      <c r="L108" s="13">
        <f t="shared" si="22"/>
        <v>1.599</v>
      </c>
      <c r="M108" s="13">
        <f t="shared" si="23"/>
        <v>0.86599999999999999</v>
      </c>
      <c r="N108" s="482">
        <f t="shared" si="25"/>
        <v>6.49</v>
      </c>
      <c r="O108" s="141" t="s">
        <v>1020</v>
      </c>
      <c r="P108" s="595" t="s">
        <v>815</v>
      </c>
      <c r="Q108" s="1065" t="s">
        <v>263</v>
      </c>
      <c r="T108" s="306"/>
      <c r="U108" s="306"/>
      <c r="V108" s="306"/>
      <c r="W108" s="306"/>
      <c r="X108" s="306"/>
      <c r="Y108" s="306"/>
      <c r="Z108" s="306"/>
      <c r="AA108" s="306"/>
    </row>
    <row r="109" spans="1:27" ht="21.75" customHeight="1" x14ac:dyDescent="0.35">
      <c r="A109" s="17">
        <f>SUBTOTAL(103,$C$5:C109)</f>
        <v>105</v>
      </c>
      <c r="B109" s="13">
        <v>8</v>
      </c>
      <c r="C109" s="143" t="s">
        <v>485</v>
      </c>
      <c r="D109" s="81" t="str">
        <f>VLOOKUP(C109,'Location Summary'!$C$4:$D$603,2,0)</f>
        <v>DA+6</v>
      </c>
      <c r="E109" s="81" t="s">
        <v>423</v>
      </c>
      <c r="F109" s="136">
        <v>45567</v>
      </c>
      <c r="G109" s="136">
        <v>45572</v>
      </c>
      <c r="H109" s="79" t="s">
        <v>1015</v>
      </c>
      <c r="I109" s="81">
        <f t="shared" si="19"/>
        <v>289.83999999999997</v>
      </c>
      <c r="J109" s="13">
        <f t="shared" si="20"/>
        <v>3.61</v>
      </c>
      <c r="K109" s="13">
        <f t="shared" si="21"/>
        <v>37.299999999999997</v>
      </c>
      <c r="L109" s="13">
        <f t="shared" si="22"/>
        <v>2.093</v>
      </c>
      <c r="M109" s="13">
        <f t="shared" si="23"/>
        <v>0.86599999999999999</v>
      </c>
      <c r="N109" s="482">
        <f t="shared" si="25"/>
        <v>7.39</v>
      </c>
      <c r="O109" s="141" t="s">
        <v>913</v>
      </c>
      <c r="P109" s="595" t="s">
        <v>815</v>
      </c>
      <c r="Q109" s="1065" t="s">
        <v>263</v>
      </c>
      <c r="T109" s="306"/>
      <c r="U109" s="306"/>
      <c r="V109" s="306"/>
      <c r="W109" s="306"/>
      <c r="X109" s="306"/>
      <c r="Y109" s="306"/>
      <c r="Z109" s="306"/>
      <c r="AA109" s="306"/>
    </row>
    <row r="110" spans="1:27" ht="21.75" customHeight="1" x14ac:dyDescent="0.35">
      <c r="A110" s="17">
        <f>SUBTOTAL(103,$C$5:C110)</f>
        <v>106</v>
      </c>
      <c r="B110" s="13">
        <v>9</v>
      </c>
      <c r="C110" s="143" t="s">
        <v>603</v>
      </c>
      <c r="D110" s="81" t="str">
        <f>VLOOKUP(C110,'Location Summary'!$C$4:$D$603,2,0)</f>
        <v>DA+1.5</v>
      </c>
      <c r="E110" s="81" t="s">
        <v>423</v>
      </c>
      <c r="F110" s="136">
        <v>45569</v>
      </c>
      <c r="G110" s="136">
        <v>45572</v>
      </c>
      <c r="H110" s="79" t="s">
        <v>712</v>
      </c>
      <c r="I110" s="81">
        <f t="shared" si="19"/>
        <v>289.83999999999997</v>
      </c>
      <c r="J110" s="13">
        <f t="shared" si="20"/>
        <v>3.61</v>
      </c>
      <c r="K110" s="13">
        <f t="shared" si="21"/>
        <v>37.299999999999997</v>
      </c>
      <c r="L110" s="13">
        <f t="shared" si="22"/>
        <v>2.093</v>
      </c>
      <c r="M110" s="13">
        <f t="shared" si="23"/>
        <v>0.86599999999999999</v>
      </c>
      <c r="N110" s="482">
        <f t="shared" si="25"/>
        <v>7.39</v>
      </c>
      <c r="O110" s="141" t="s">
        <v>471</v>
      </c>
      <c r="P110" s="595" t="s">
        <v>791</v>
      </c>
      <c r="Q110" s="1065" t="s">
        <v>263</v>
      </c>
      <c r="T110" s="306"/>
      <c r="U110" s="306"/>
      <c r="V110" s="306"/>
      <c r="W110" s="306"/>
      <c r="X110" s="306"/>
      <c r="Y110" s="306"/>
      <c r="Z110" s="306"/>
      <c r="AA110" s="306"/>
    </row>
    <row r="111" spans="1:27" ht="21.75" customHeight="1" x14ac:dyDescent="0.35">
      <c r="A111" s="17">
        <f>SUBTOTAL(103,$C$5:C111)</f>
        <v>107</v>
      </c>
      <c r="B111" s="13">
        <v>10</v>
      </c>
      <c r="C111" s="143" t="s">
        <v>498</v>
      </c>
      <c r="D111" s="81" t="str">
        <f>VLOOKUP(C111,'Location Summary'!$C$4:$D$603,2,0)</f>
        <v>DA+9</v>
      </c>
      <c r="E111" s="81" t="s">
        <v>423</v>
      </c>
      <c r="F111" s="136">
        <v>45569</v>
      </c>
      <c r="G111" s="136">
        <v>45573</v>
      </c>
      <c r="H111" s="79" t="s">
        <v>912</v>
      </c>
      <c r="I111" s="81">
        <f t="shared" si="19"/>
        <v>289.83999999999997</v>
      </c>
      <c r="J111" s="13">
        <f t="shared" si="20"/>
        <v>3.61</v>
      </c>
      <c r="K111" s="13">
        <f t="shared" si="21"/>
        <v>37.299999999999997</v>
      </c>
      <c r="L111" s="13">
        <f t="shared" si="22"/>
        <v>2.093</v>
      </c>
      <c r="M111" s="13">
        <f t="shared" si="23"/>
        <v>0.86599999999999999</v>
      </c>
      <c r="N111" s="482">
        <f t="shared" si="25"/>
        <v>7.39</v>
      </c>
      <c r="O111" s="141" t="s">
        <v>872</v>
      </c>
      <c r="P111" s="595" t="s">
        <v>815</v>
      </c>
      <c r="Q111" s="1065" t="s">
        <v>263</v>
      </c>
      <c r="T111" s="306"/>
      <c r="U111" s="306"/>
      <c r="V111" s="306"/>
      <c r="W111" s="306"/>
      <c r="X111" s="306"/>
      <c r="Y111" s="306"/>
      <c r="Z111" s="306"/>
      <c r="AA111" s="306"/>
    </row>
    <row r="112" spans="1:27" ht="21.75" customHeight="1" x14ac:dyDescent="0.35">
      <c r="A112" s="17">
        <f>SUBTOTAL(103,$C$5:C112)</f>
        <v>108</v>
      </c>
      <c r="B112" s="13">
        <v>11</v>
      </c>
      <c r="C112" s="143" t="s">
        <v>158</v>
      </c>
      <c r="D112" s="81" t="str">
        <f>VLOOKUP(C112,'Location Summary'!$C$4:$D$603,2,0)</f>
        <v>DA+1.5</v>
      </c>
      <c r="E112" s="81" t="s">
        <v>423</v>
      </c>
      <c r="F112" s="136">
        <v>45565</v>
      </c>
      <c r="G112" s="136">
        <v>45573</v>
      </c>
      <c r="H112" s="79" t="s">
        <v>1165</v>
      </c>
      <c r="I112" s="81">
        <f t="shared" si="19"/>
        <v>289.83999999999997</v>
      </c>
      <c r="J112" s="13">
        <f t="shared" si="20"/>
        <v>3.61</v>
      </c>
      <c r="K112" s="13">
        <f t="shared" si="21"/>
        <v>37.299999999999997</v>
      </c>
      <c r="L112" s="13">
        <f t="shared" si="22"/>
        <v>2.093</v>
      </c>
      <c r="M112" s="13">
        <f t="shared" si="23"/>
        <v>0.86599999999999999</v>
      </c>
      <c r="N112" s="482">
        <f t="shared" si="25"/>
        <v>7.39</v>
      </c>
      <c r="O112" s="141" t="s">
        <v>938</v>
      </c>
      <c r="P112" s="595" t="s">
        <v>938</v>
      </c>
      <c r="Q112" s="1065" t="s">
        <v>263</v>
      </c>
      <c r="T112" s="306"/>
      <c r="U112" s="306"/>
      <c r="V112" s="306"/>
      <c r="W112" s="306"/>
      <c r="X112" s="306"/>
      <c r="Y112" s="306"/>
      <c r="Z112" s="306"/>
      <c r="AA112" s="306"/>
    </row>
    <row r="113" spans="1:27" ht="21.75" customHeight="1" x14ac:dyDescent="0.35">
      <c r="A113" s="17">
        <f>SUBTOTAL(103,$C$5:C113)</f>
        <v>109</v>
      </c>
      <c r="B113" s="13">
        <v>12</v>
      </c>
      <c r="C113" s="143" t="s">
        <v>613</v>
      </c>
      <c r="D113" s="81" t="str">
        <f>VLOOKUP(C113,'Location Summary'!$C$4:$D$603,2,0)</f>
        <v>DA+6</v>
      </c>
      <c r="E113" s="81" t="s">
        <v>423</v>
      </c>
      <c r="F113" s="136">
        <v>45568</v>
      </c>
      <c r="G113" s="136">
        <v>45574</v>
      </c>
      <c r="H113" s="79" t="s">
        <v>1019</v>
      </c>
      <c r="I113" s="81">
        <f t="shared" si="19"/>
        <v>289.83999999999997</v>
      </c>
      <c r="J113" s="13">
        <f t="shared" si="20"/>
        <v>3.61</v>
      </c>
      <c r="K113" s="13">
        <f t="shared" si="21"/>
        <v>37.299999999999997</v>
      </c>
      <c r="L113" s="13">
        <f t="shared" si="22"/>
        <v>2.093</v>
      </c>
      <c r="M113" s="13">
        <f t="shared" si="23"/>
        <v>0.86599999999999999</v>
      </c>
      <c r="N113" s="482">
        <f t="shared" si="25"/>
        <v>7.39</v>
      </c>
      <c r="O113" s="141" t="s">
        <v>1099</v>
      </c>
      <c r="P113" s="595" t="s">
        <v>938</v>
      </c>
      <c r="Q113" s="1065" t="s">
        <v>263</v>
      </c>
      <c r="T113" s="306"/>
      <c r="U113" s="306"/>
      <c r="V113" s="306"/>
      <c r="W113" s="306"/>
      <c r="X113" s="306"/>
      <c r="Y113" s="306"/>
      <c r="Z113" s="306"/>
      <c r="AA113" s="306"/>
    </row>
    <row r="114" spans="1:27" ht="21.75" customHeight="1" x14ac:dyDescent="0.35">
      <c r="A114" s="17">
        <f>SUBTOTAL(103,$C$5:C114)</f>
        <v>110</v>
      </c>
      <c r="B114" s="13">
        <v>13</v>
      </c>
      <c r="C114" s="1017" t="s">
        <v>554</v>
      </c>
      <c r="D114" s="81" t="s">
        <v>3</v>
      </c>
      <c r="E114" s="81" t="s">
        <v>423</v>
      </c>
      <c r="F114" s="136">
        <v>45571</v>
      </c>
      <c r="G114" s="136">
        <v>45574</v>
      </c>
      <c r="H114" s="79" t="s">
        <v>1016</v>
      </c>
      <c r="I114" s="81">
        <f t="shared" si="19"/>
        <v>271.04000000000002</v>
      </c>
      <c r="J114" s="13">
        <f t="shared" si="20"/>
        <v>3.36</v>
      </c>
      <c r="K114" s="13">
        <f t="shared" si="21"/>
        <v>34.15</v>
      </c>
      <c r="L114" s="13">
        <f t="shared" si="22"/>
        <v>1.599</v>
      </c>
      <c r="M114" s="13">
        <f t="shared" si="23"/>
        <v>0.86599999999999999</v>
      </c>
      <c r="N114" s="482">
        <f t="shared" si="25"/>
        <v>6.49</v>
      </c>
      <c r="O114" s="141" t="s">
        <v>1020</v>
      </c>
      <c r="P114" s="595" t="s">
        <v>815</v>
      </c>
      <c r="Q114" s="1065" t="s">
        <v>263</v>
      </c>
      <c r="T114" s="306"/>
      <c r="U114" s="306"/>
      <c r="V114" s="306"/>
      <c r="W114" s="306"/>
      <c r="X114" s="306"/>
      <c r="Y114" s="306"/>
      <c r="Z114" s="306"/>
      <c r="AA114" s="306"/>
    </row>
    <row r="115" spans="1:27" ht="21.75" customHeight="1" x14ac:dyDescent="0.35">
      <c r="A115" s="17">
        <f>SUBTOTAL(103,$C$5:C115)</f>
        <v>111</v>
      </c>
      <c r="B115" s="13">
        <v>14</v>
      </c>
      <c r="C115" s="143" t="s">
        <v>604</v>
      </c>
      <c r="D115" s="81" t="str">
        <f>VLOOKUP(C115,'Location Summary'!$C$4:$D$603,2,0)</f>
        <v>DA-3</v>
      </c>
      <c r="E115" s="81" t="s">
        <v>423</v>
      </c>
      <c r="F115" s="136">
        <v>45572</v>
      </c>
      <c r="G115" s="136">
        <v>45577</v>
      </c>
      <c r="H115" s="79" t="s">
        <v>712</v>
      </c>
      <c r="I115" s="81">
        <f t="shared" si="19"/>
        <v>271.04000000000002</v>
      </c>
      <c r="J115" s="13">
        <f t="shared" si="20"/>
        <v>3.36</v>
      </c>
      <c r="K115" s="13">
        <f t="shared" si="21"/>
        <v>34.15</v>
      </c>
      <c r="L115" s="13">
        <f t="shared" si="22"/>
        <v>1.599</v>
      </c>
      <c r="M115" s="13">
        <f t="shared" si="23"/>
        <v>0.86599999999999999</v>
      </c>
      <c r="N115" s="482">
        <f t="shared" si="25"/>
        <v>6.49</v>
      </c>
      <c r="O115" s="141" t="s">
        <v>1107</v>
      </c>
      <c r="P115" s="595" t="s">
        <v>791</v>
      </c>
      <c r="Q115" s="1065" t="s">
        <v>263</v>
      </c>
      <c r="T115" s="306"/>
      <c r="U115" s="306"/>
      <c r="V115" s="306"/>
      <c r="W115" s="306"/>
      <c r="X115" s="306"/>
      <c r="Y115" s="306"/>
      <c r="Z115" s="306"/>
      <c r="AA115" s="306"/>
    </row>
    <row r="116" spans="1:27" ht="21.75" customHeight="1" x14ac:dyDescent="0.35">
      <c r="A116" s="17">
        <f>SUBTOTAL(103,$C$5:C116)</f>
        <v>112</v>
      </c>
      <c r="B116" s="13">
        <v>15</v>
      </c>
      <c r="C116" s="143" t="s">
        <v>499</v>
      </c>
      <c r="D116" s="81" t="str">
        <f>VLOOKUP(C116,'Location Summary'!$C$4:$D$603,2,0)</f>
        <v>DA+6</v>
      </c>
      <c r="E116" s="81" t="s">
        <v>423</v>
      </c>
      <c r="F116" s="136">
        <v>45573</v>
      </c>
      <c r="G116" s="136">
        <v>45577</v>
      </c>
      <c r="H116" s="79" t="s">
        <v>912</v>
      </c>
      <c r="I116" s="81">
        <f t="shared" si="19"/>
        <v>289.83999999999997</v>
      </c>
      <c r="J116" s="13">
        <f t="shared" si="20"/>
        <v>3.61</v>
      </c>
      <c r="K116" s="13">
        <f t="shared" si="21"/>
        <v>37.299999999999997</v>
      </c>
      <c r="L116" s="13">
        <f t="shared" si="22"/>
        <v>2.093</v>
      </c>
      <c r="M116" s="13">
        <f t="shared" si="23"/>
        <v>0.86599999999999999</v>
      </c>
      <c r="N116" s="482">
        <f t="shared" si="25"/>
        <v>7.39</v>
      </c>
      <c r="O116" s="141" t="s">
        <v>679</v>
      </c>
      <c r="P116" s="595" t="s">
        <v>938</v>
      </c>
      <c r="Q116" s="1065" t="s">
        <v>263</v>
      </c>
      <c r="T116" s="306"/>
      <c r="U116" s="306"/>
      <c r="V116" s="306"/>
      <c r="W116" s="306"/>
      <c r="X116" s="306"/>
      <c r="Y116" s="306"/>
      <c r="Z116" s="306"/>
      <c r="AA116" s="306"/>
    </row>
    <row r="117" spans="1:27" ht="21.75" customHeight="1" x14ac:dyDescent="0.35">
      <c r="A117" s="17">
        <f>SUBTOTAL(103,$C$5:C117)</f>
        <v>113</v>
      </c>
      <c r="B117" s="13">
        <v>16</v>
      </c>
      <c r="C117" s="1017" t="s">
        <v>555</v>
      </c>
      <c r="D117" s="81" t="s">
        <v>50</v>
      </c>
      <c r="E117" s="81" t="s">
        <v>423</v>
      </c>
      <c r="F117" s="136">
        <v>45575</v>
      </c>
      <c r="G117" s="136">
        <v>45577</v>
      </c>
      <c r="H117" s="79" t="s">
        <v>1016</v>
      </c>
      <c r="I117" s="81">
        <f t="shared" si="19"/>
        <v>289.83999999999997</v>
      </c>
      <c r="J117" s="13">
        <f t="shared" si="20"/>
        <v>3.61</v>
      </c>
      <c r="K117" s="13">
        <f t="shared" si="21"/>
        <v>37.299999999999997</v>
      </c>
      <c r="L117" s="13">
        <f t="shared" si="22"/>
        <v>2.093</v>
      </c>
      <c r="M117" s="13">
        <f t="shared" si="23"/>
        <v>0.86599999999999999</v>
      </c>
      <c r="N117" s="482">
        <f t="shared" si="25"/>
        <v>7.39</v>
      </c>
      <c r="O117" s="141" t="s">
        <v>1020</v>
      </c>
      <c r="P117" s="595" t="s">
        <v>792</v>
      </c>
      <c r="Q117" s="1065" t="s">
        <v>263</v>
      </c>
      <c r="T117" s="306"/>
      <c r="U117" s="306"/>
      <c r="V117" s="306"/>
      <c r="W117" s="306"/>
      <c r="X117" s="306"/>
      <c r="Y117" s="306"/>
      <c r="Z117" s="306"/>
      <c r="AA117" s="306"/>
    </row>
    <row r="118" spans="1:27" ht="21.75" customHeight="1" x14ac:dyDescent="0.35">
      <c r="A118" s="17">
        <f>SUBTOTAL(103,$C$5:C118)</f>
        <v>114</v>
      </c>
      <c r="B118" s="13">
        <v>17</v>
      </c>
      <c r="C118" s="143" t="s">
        <v>169</v>
      </c>
      <c r="D118" s="81" t="str">
        <f>VLOOKUP(C118,'Location Summary'!$C$4:$D$603,2,0)</f>
        <v>DA-3</v>
      </c>
      <c r="E118" s="81" t="s">
        <v>423</v>
      </c>
      <c r="F118" s="136">
        <v>45573</v>
      </c>
      <c r="G118" s="136">
        <v>45579</v>
      </c>
      <c r="H118" s="79" t="s">
        <v>1165</v>
      </c>
      <c r="I118" s="81">
        <f t="shared" si="19"/>
        <v>271.04000000000002</v>
      </c>
      <c r="J118" s="13">
        <f t="shared" si="20"/>
        <v>3.36</v>
      </c>
      <c r="K118" s="13">
        <f t="shared" si="21"/>
        <v>34.15</v>
      </c>
      <c r="L118" s="13">
        <f t="shared" si="22"/>
        <v>1.599</v>
      </c>
      <c r="M118" s="13">
        <f t="shared" si="23"/>
        <v>0.86599999999999999</v>
      </c>
      <c r="N118" s="482">
        <f t="shared" si="25"/>
        <v>6.49</v>
      </c>
      <c r="O118" s="141" t="s">
        <v>1108</v>
      </c>
      <c r="P118" s="595" t="s">
        <v>791</v>
      </c>
      <c r="Q118" s="1065" t="s">
        <v>263</v>
      </c>
      <c r="T118" s="306"/>
      <c r="U118" s="306"/>
      <c r="V118" s="306"/>
      <c r="W118" s="306"/>
      <c r="X118" s="306"/>
      <c r="Y118" s="306"/>
      <c r="Z118" s="306"/>
      <c r="AA118" s="306"/>
    </row>
    <row r="119" spans="1:27" ht="21.75" customHeight="1" x14ac:dyDescent="0.35">
      <c r="A119" s="17">
        <f>SUBTOTAL(103,$C$5:C119)</f>
        <v>115</v>
      </c>
      <c r="B119" s="13">
        <v>18</v>
      </c>
      <c r="C119" s="143" t="s">
        <v>175</v>
      </c>
      <c r="D119" s="81" t="str">
        <f>VLOOKUP(C119,'Location Summary'!$C$4:$D$603,2,0)</f>
        <v>DB2+3</v>
      </c>
      <c r="E119" s="81" t="s">
        <v>423</v>
      </c>
      <c r="F119" s="136">
        <v>45570</v>
      </c>
      <c r="G119" s="136">
        <v>45579</v>
      </c>
      <c r="H119" s="79" t="s">
        <v>998</v>
      </c>
      <c r="I119" s="81">
        <f t="shared" si="19"/>
        <v>566.29</v>
      </c>
      <c r="J119" s="13">
        <f t="shared" si="20"/>
        <v>7.34</v>
      </c>
      <c r="K119" s="13">
        <f t="shared" si="21"/>
        <v>86.35</v>
      </c>
      <c r="L119" s="13">
        <f t="shared" si="22"/>
        <v>4.2603999999999997</v>
      </c>
      <c r="M119" s="13">
        <f t="shared" si="23"/>
        <v>1.768</v>
      </c>
      <c r="N119" s="482">
        <f t="shared" si="25"/>
        <v>16.2</v>
      </c>
      <c r="O119" s="141" t="s">
        <v>817</v>
      </c>
      <c r="P119" s="595" t="s">
        <v>791</v>
      </c>
      <c r="Q119" s="1065" t="s">
        <v>263</v>
      </c>
      <c r="T119" s="306"/>
      <c r="U119" s="306"/>
      <c r="V119" s="306"/>
      <c r="W119" s="306"/>
      <c r="X119" s="306"/>
      <c r="Y119" s="306"/>
      <c r="Z119" s="306"/>
      <c r="AA119" s="306"/>
    </row>
    <row r="120" spans="1:27" ht="21.75" customHeight="1" x14ac:dyDescent="0.35">
      <c r="A120" s="17">
        <f>SUBTOTAL(103,$C$5:C120)</f>
        <v>116</v>
      </c>
      <c r="B120" s="13">
        <v>19</v>
      </c>
      <c r="C120" s="143" t="s">
        <v>491</v>
      </c>
      <c r="D120" s="81" t="str">
        <f>VLOOKUP(C120,'Location Summary'!$C$4:$D$603,2,0)</f>
        <v>DA+1.5</v>
      </c>
      <c r="E120" s="81" t="s">
        <v>423</v>
      </c>
      <c r="F120" s="136">
        <v>45578</v>
      </c>
      <c r="G120" s="136">
        <v>45581</v>
      </c>
      <c r="H120" s="79" t="s">
        <v>912</v>
      </c>
      <c r="I120" s="81">
        <f t="shared" si="19"/>
        <v>289.83999999999997</v>
      </c>
      <c r="J120" s="13">
        <f t="shared" si="20"/>
        <v>3.61</v>
      </c>
      <c r="K120" s="13">
        <f t="shared" si="21"/>
        <v>37.299999999999997</v>
      </c>
      <c r="L120" s="13">
        <f t="shared" si="22"/>
        <v>2.093</v>
      </c>
      <c r="M120" s="13">
        <f t="shared" si="23"/>
        <v>0.86599999999999999</v>
      </c>
      <c r="N120" s="482">
        <f t="shared" si="25"/>
        <v>7.39</v>
      </c>
      <c r="O120" s="141" t="s">
        <v>679</v>
      </c>
      <c r="P120" s="595" t="s">
        <v>938</v>
      </c>
      <c r="Q120" s="1065" t="s">
        <v>263</v>
      </c>
      <c r="T120" s="306"/>
      <c r="U120" s="306"/>
      <c r="V120" s="306"/>
      <c r="W120" s="306"/>
      <c r="X120" s="306"/>
      <c r="Y120" s="306"/>
      <c r="Z120" s="306"/>
      <c r="AA120" s="306"/>
    </row>
    <row r="121" spans="1:27" ht="21.75" customHeight="1" x14ac:dyDescent="0.35">
      <c r="A121" s="17">
        <f>SUBTOTAL(103,$C$5:C121)</f>
        <v>117</v>
      </c>
      <c r="B121" s="13">
        <v>20</v>
      </c>
      <c r="C121" s="143" t="s">
        <v>596</v>
      </c>
      <c r="D121" s="81" t="str">
        <f>VLOOKUP(C121,'Location Summary'!$C$4:$D$603,2,0)</f>
        <v>DA+9</v>
      </c>
      <c r="E121" s="81" t="s">
        <v>423</v>
      </c>
      <c r="F121" s="136">
        <v>45577</v>
      </c>
      <c r="G121" s="136">
        <v>45581</v>
      </c>
      <c r="H121" s="79" t="s">
        <v>712</v>
      </c>
      <c r="I121" s="81">
        <f t="shared" si="19"/>
        <v>289.83999999999997</v>
      </c>
      <c r="J121" s="13">
        <f t="shared" si="20"/>
        <v>3.61</v>
      </c>
      <c r="K121" s="13">
        <f t="shared" si="21"/>
        <v>37.299999999999997</v>
      </c>
      <c r="L121" s="13">
        <f t="shared" si="22"/>
        <v>2.093</v>
      </c>
      <c r="M121" s="13">
        <f t="shared" si="23"/>
        <v>0.86599999999999999</v>
      </c>
      <c r="N121" s="482">
        <f t="shared" si="25"/>
        <v>7.39</v>
      </c>
      <c r="O121" s="141" t="s">
        <v>1107</v>
      </c>
      <c r="P121" s="595" t="s">
        <v>791</v>
      </c>
      <c r="Q121" s="1065" t="s">
        <v>263</v>
      </c>
      <c r="T121" s="306"/>
      <c r="U121" s="306"/>
      <c r="V121" s="306"/>
      <c r="W121" s="306"/>
      <c r="X121" s="306"/>
      <c r="Y121" s="306"/>
      <c r="Z121" s="306"/>
      <c r="AA121" s="306"/>
    </row>
    <row r="122" spans="1:27" ht="21.75" customHeight="1" x14ac:dyDescent="0.35">
      <c r="A122" s="17">
        <f>SUBTOTAL(103,$C$5:C122)</f>
        <v>118</v>
      </c>
      <c r="B122" s="13">
        <v>21</v>
      </c>
      <c r="C122" s="1017" t="s">
        <v>556</v>
      </c>
      <c r="D122" s="81" t="s">
        <v>3</v>
      </c>
      <c r="E122" s="81" t="s">
        <v>423</v>
      </c>
      <c r="F122" s="136">
        <v>45578</v>
      </c>
      <c r="G122" s="136">
        <v>45581</v>
      </c>
      <c r="H122" s="79" t="s">
        <v>1016</v>
      </c>
      <c r="I122" s="81">
        <f t="shared" si="19"/>
        <v>271.04000000000002</v>
      </c>
      <c r="J122" s="13">
        <f t="shared" si="20"/>
        <v>3.36</v>
      </c>
      <c r="K122" s="13">
        <f t="shared" si="21"/>
        <v>34.15</v>
      </c>
      <c r="L122" s="13">
        <f t="shared" si="22"/>
        <v>1.599</v>
      </c>
      <c r="M122" s="13">
        <f t="shared" si="23"/>
        <v>0.86599999999999999</v>
      </c>
      <c r="N122" s="482">
        <f t="shared" si="25"/>
        <v>6.49</v>
      </c>
      <c r="O122" s="141" t="s">
        <v>1020</v>
      </c>
      <c r="P122" s="595" t="s">
        <v>792</v>
      </c>
      <c r="Q122" s="1065" t="s">
        <v>263</v>
      </c>
      <c r="T122" s="306"/>
      <c r="U122" s="306"/>
      <c r="V122" s="306"/>
      <c r="W122" s="306"/>
      <c r="X122" s="306"/>
      <c r="Y122" s="306"/>
      <c r="Z122" s="306"/>
      <c r="AA122" s="306"/>
    </row>
    <row r="123" spans="1:27" ht="21.75" customHeight="1" x14ac:dyDescent="0.35">
      <c r="A123" s="17">
        <f>SUBTOTAL(103,$C$5:C123)</f>
        <v>119</v>
      </c>
      <c r="B123" s="13">
        <v>22</v>
      </c>
      <c r="C123" s="143" t="s">
        <v>614</v>
      </c>
      <c r="D123" s="81" t="str">
        <f>VLOOKUP(C123,'Location Summary'!$C$4:$D$603,2,0)</f>
        <v>DA+3</v>
      </c>
      <c r="E123" s="81" t="s">
        <v>423</v>
      </c>
      <c r="F123" s="136">
        <v>45574</v>
      </c>
      <c r="G123" s="136">
        <v>45582</v>
      </c>
      <c r="H123" s="79" t="s">
        <v>1019</v>
      </c>
      <c r="I123" s="81">
        <f t="shared" si="19"/>
        <v>289.83999999999997</v>
      </c>
      <c r="J123" s="13">
        <f t="shared" si="20"/>
        <v>3.61</v>
      </c>
      <c r="K123" s="13">
        <f t="shared" si="21"/>
        <v>37.299999999999997</v>
      </c>
      <c r="L123" s="13">
        <f t="shared" si="22"/>
        <v>2.093</v>
      </c>
      <c r="M123" s="13">
        <f t="shared" si="23"/>
        <v>0.86599999999999999</v>
      </c>
      <c r="N123" s="482">
        <f t="shared" si="25"/>
        <v>7.39</v>
      </c>
      <c r="O123" s="141" t="s">
        <v>471</v>
      </c>
      <c r="P123" s="595" t="s">
        <v>791</v>
      </c>
      <c r="Q123" s="1065" t="s">
        <v>263</v>
      </c>
      <c r="T123" s="306"/>
      <c r="U123" s="306"/>
      <c r="V123" s="306"/>
      <c r="W123" s="306"/>
      <c r="X123" s="306"/>
      <c r="Y123" s="306"/>
      <c r="Z123" s="306"/>
      <c r="AA123" s="306"/>
    </row>
    <row r="124" spans="1:27" ht="21.75" customHeight="1" x14ac:dyDescent="0.35">
      <c r="A124" s="17">
        <f>SUBTOTAL(103,$C$5:C124)</f>
        <v>120</v>
      </c>
      <c r="B124" s="13">
        <v>23</v>
      </c>
      <c r="C124" s="143" t="s">
        <v>266</v>
      </c>
      <c r="D124" s="81" t="str">
        <f>VLOOKUP(C124,'Location Summary'!$C$4:$D$603,2,0)</f>
        <v>DB1+9</v>
      </c>
      <c r="E124" s="81" t="s">
        <v>423</v>
      </c>
      <c r="F124" s="136">
        <v>45576</v>
      </c>
      <c r="G124" s="136">
        <v>45583</v>
      </c>
      <c r="H124" s="79" t="s">
        <v>1015</v>
      </c>
      <c r="I124" s="81">
        <f t="shared" si="19"/>
        <v>484.04</v>
      </c>
      <c r="J124" s="13">
        <f t="shared" si="20"/>
        <v>6.23</v>
      </c>
      <c r="K124" s="13">
        <f t="shared" si="21"/>
        <v>70.319999999999993</v>
      </c>
      <c r="L124" s="13">
        <f t="shared" si="22"/>
        <v>3.3719999999999999</v>
      </c>
      <c r="M124" s="13">
        <f t="shared" si="23"/>
        <v>1.768</v>
      </c>
      <c r="N124" s="482">
        <f t="shared" si="25"/>
        <v>13.2</v>
      </c>
      <c r="O124" s="141" t="s">
        <v>913</v>
      </c>
      <c r="P124" s="595" t="s">
        <v>938</v>
      </c>
      <c r="Q124" s="1065" t="s">
        <v>263</v>
      </c>
      <c r="T124" s="306"/>
      <c r="U124" s="306"/>
      <c r="V124" s="306"/>
      <c r="W124" s="306"/>
      <c r="X124" s="306"/>
      <c r="Y124" s="306"/>
      <c r="Z124" s="306"/>
      <c r="AA124" s="306"/>
    </row>
    <row r="125" spans="1:27" ht="21.75" customHeight="1" x14ac:dyDescent="0.35">
      <c r="A125" s="17">
        <f>SUBTOTAL(103,$C$5:C125)</f>
        <v>121</v>
      </c>
      <c r="B125" s="13">
        <v>24</v>
      </c>
      <c r="C125" s="143" t="s">
        <v>489</v>
      </c>
      <c r="D125" s="81" t="str">
        <f>VLOOKUP(C125,'Location Summary'!$C$4:$D$603,2,0)</f>
        <v>DA+9</v>
      </c>
      <c r="E125" s="81" t="s">
        <v>423</v>
      </c>
      <c r="F125" s="136">
        <v>45582</v>
      </c>
      <c r="G125" s="136">
        <v>45584</v>
      </c>
      <c r="H125" s="79" t="s">
        <v>912</v>
      </c>
      <c r="I125" s="81">
        <f t="shared" si="19"/>
        <v>289.83999999999997</v>
      </c>
      <c r="J125" s="13">
        <f t="shared" si="20"/>
        <v>3.61</v>
      </c>
      <c r="K125" s="13">
        <f t="shared" si="21"/>
        <v>37.299999999999997</v>
      </c>
      <c r="L125" s="13">
        <f t="shared" si="22"/>
        <v>2.093</v>
      </c>
      <c r="M125" s="13">
        <f t="shared" si="23"/>
        <v>0.86599999999999999</v>
      </c>
      <c r="N125" s="482">
        <f t="shared" si="25"/>
        <v>7.39</v>
      </c>
      <c r="O125" s="141" t="s">
        <v>679</v>
      </c>
      <c r="P125" s="595" t="s">
        <v>938</v>
      </c>
      <c r="Q125" s="1065" t="s">
        <v>263</v>
      </c>
      <c r="T125" s="306"/>
      <c r="U125" s="306"/>
      <c r="V125" s="306"/>
      <c r="W125" s="306"/>
      <c r="X125" s="306"/>
      <c r="Y125" s="306"/>
      <c r="Z125" s="306"/>
      <c r="AA125" s="306"/>
    </row>
    <row r="126" spans="1:27" ht="21.75" customHeight="1" x14ac:dyDescent="0.35">
      <c r="A126" s="17">
        <f>SUBTOTAL(103,$C$5:C126)</f>
        <v>122</v>
      </c>
      <c r="B126" s="13">
        <v>25</v>
      </c>
      <c r="C126" s="1017" t="s">
        <v>552</v>
      </c>
      <c r="D126" s="81" t="s">
        <v>2</v>
      </c>
      <c r="E126" s="81" t="s">
        <v>423</v>
      </c>
      <c r="F126" s="136">
        <v>45583</v>
      </c>
      <c r="G126" s="136">
        <v>45584</v>
      </c>
      <c r="H126" s="79" t="s">
        <v>1016</v>
      </c>
      <c r="I126" s="81">
        <f t="shared" si="19"/>
        <v>289.83999999999997</v>
      </c>
      <c r="J126" s="13">
        <f t="shared" si="20"/>
        <v>3.61</v>
      </c>
      <c r="K126" s="13">
        <f t="shared" si="21"/>
        <v>37.299999999999997</v>
      </c>
      <c r="L126" s="13">
        <f t="shared" si="22"/>
        <v>2.093</v>
      </c>
      <c r="M126" s="13">
        <f t="shared" si="23"/>
        <v>0.86599999999999999</v>
      </c>
      <c r="N126" s="482">
        <f t="shared" si="25"/>
        <v>7.39</v>
      </c>
      <c r="O126" s="141" t="s">
        <v>913</v>
      </c>
      <c r="P126" s="595" t="s">
        <v>792</v>
      </c>
      <c r="Q126" s="1065" t="s">
        <v>263</v>
      </c>
      <c r="T126" s="306"/>
      <c r="U126" s="306"/>
      <c r="V126" s="306"/>
      <c r="W126" s="306"/>
      <c r="X126" s="306"/>
      <c r="Y126" s="306"/>
      <c r="Z126" s="306"/>
      <c r="AA126" s="306"/>
    </row>
    <row r="127" spans="1:27" ht="21.75" customHeight="1" x14ac:dyDescent="0.35">
      <c r="A127" s="17">
        <f>SUBTOTAL(103,$C$5:C127)</f>
        <v>123</v>
      </c>
      <c r="B127" s="13">
        <v>26</v>
      </c>
      <c r="C127" s="143" t="s">
        <v>805</v>
      </c>
      <c r="D127" s="81" t="str">
        <f>VLOOKUP(C127,'Location Summary'!$C$4:$D$603,2,0)</f>
        <v>DA+9</v>
      </c>
      <c r="E127" s="81" t="s">
        <v>423</v>
      </c>
      <c r="F127" s="136">
        <v>45579</v>
      </c>
      <c r="G127" s="136">
        <v>45586</v>
      </c>
      <c r="H127" s="79" t="s">
        <v>998</v>
      </c>
      <c r="I127" s="81">
        <f t="shared" si="19"/>
        <v>289.83999999999997</v>
      </c>
      <c r="J127" s="13">
        <f t="shared" si="20"/>
        <v>3.61</v>
      </c>
      <c r="K127" s="13">
        <f t="shared" si="21"/>
        <v>37.299999999999997</v>
      </c>
      <c r="L127" s="13">
        <f t="shared" si="22"/>
        <v>2.093</v>
      </c>
      <c r="M127" s="13">
        <f t="shared" si="23"/>
        <v>0.86599999999999999</v>
      </c>
      <c r="N127" s="482">
        <f t="shared" si="25"/>
        <v>7.39</v>
      </c>
      <c r="O127" s="141" t="s">
        <v>817</v>
      </c>
      <c r="P127" s="595" t="s">
        <v>791</v>
      </c>
      <c r="Q127" s="1065" t="s">
        <v>263</v>
      </c>
      <c r="T127" s="306"/>
      <c r="U127" s="306"/>
      <c r="V127" s="306"/>
      <c r="W127" s="306"/>
      <c r="X127" s="306"/>
      <c r="Y127" s="306"/>
      <c r="Z127" s="306"/>
      <c r="AA127" s="306"/>
    </row>
    <row r="128" spans="1:27" ht="21.75" customHeight="1" x14ac:dyDescent="0.35">
      <c r="A128" s="17">
        <f>SUBTOTAL(103,$C$5:C128)</f>
        <v>124</v>
      </c>
      <c r="B128" s="13">
        <v>27</v>
      </c>
      <c r="C128" s="1017" t="s">
        <v>551</v>
      </c>
      <c r="D128" s="81" t="s">
        <v>2</v>
      </c>
      <c r="E128" s="81" t="s">
        <v>423</v>
      </c>
      <c r="F128" s="136">
        <v>45585</v>
      </c>
      <c r="G128" s="136">
        <v>45587</v>
      </c>
      <c r="H128" s="79" t="s">
        <v>1016</v>
      </c>
      <c r="I128" s="81">
        <f t="shared" si="19"/>
        <v>289.83999999999997</v>
      </c>
      <c r="J128" s="13">
        <f t="shared" si="20"/>
        <v>3.61</v>
      </c>
      <c r="K128" s="13">
        <f t="shared" si="21"/>
        <v>37.299999999999997</v>
      </c>
      <c r="L128" s="13">
        <f t="shared" si="22"/>
        <v>2.093</v>
      </c>
      <c r="M128" s="13">
        <f t="shared" si="23"/>
        <v>0.86599999999999999</v>
      </c>
      <c r="N128" s="482">
        <f t="shared" si="25"/>
        <v>7.39</v>
      </c>
      <c r="O128" s="141" t="s">
        <v>913</v>
      </c>
      <c r="P128" s="595" t="s">
        <v>815</v>
      </c>
      <c r="Q128" s="1065" t="s">
        <v>263</v>
      </c>
      <c r="T128" s="306"/>
      <c r="U128" s="306"/>
      <c r="V128" s="306"/>
      <c r="W128" s="306"/>
      <c r="X128" s="306"/>
      <c r="Y128" s="306"/>
      <c r="Z128" s="306"/>
      <c r="AA128" s="306"/>
    </row>
    <row r="129" spans="1:27" ht="21.75" customHeight="1" x14ac:dyDescent="0.35">
      <c r="A129" s="17">
        <f>SUBTOTAL(103,$C$5:C129)</f>
        <v>125</v>
      </c>
      <c r="B129" s="13">
        <v>28</v>
      </c>
      <c r="C129" s="143" t="s">
        <v>589</v>
      </c>
      <c r="D129" s="81" t="str">
        <f>VLOOKUP(C129,'Location Summary'!$C$4:$D$603,2,0)</f>
        <v>DA+0</v>
      </c>
      <c r="E129" s="81" t="s">
        <v>423</v>
      </c>
      <c r="F129" s="136">
        <v>45582</v>
      </c>
      <c r="G129" s="136">
        <v>45587</v>
      </c>
      <c r="H129" s="79" t="s">
        <v>712</v>
      </c>
      <c r="I129" s="81">
        <f t="shared" si="19"/>
        <v>271.04000000000002</v>
      </c>
      <c r="J129" s="13">
        <f t="shared" si="20"/>
        <v>3.36</v>
      </c>
      <c r="K129" s="13">
        <f t="shared" si="21"/>
        <v>34.15</v>
      </c>
      <c r="L129" s="13">
        <f t="shared" si="22"/>
        <v>1.599</v>
      </c>
      <c r="M129" s="13">
        <f t="shared" si="23"/>
        <v>0.86599999999999999</v>
      </c>
      <c r="N129" s="482">
        <f t="shared" si="25"/>
        <v>6.49</v>
      </c>
      <c r="O129" s="141" t="s">
        <v>1107</v>
      </c>
      <c r="P129" s="595" t="s">
        <v>791</v>
      </c>
      <c r="Q129" s="1065" t="s">
        <v>263</v>
      </c>
      <c r="T129" s="306"/>
      <c r="U129" s="306"/>
      <c r="V129" s="306"/>
      <c r="W129" s="306"/>
      <c r="X129" s="306"/>
      <c r="Y129" s="306"/>
      <c r="Z129" s="306"/>
      <c r="AA129" s="306"/>
    </row>
    <row r="130" spans="1:27" ht="21.75" customHeight="1" x14ac:dyDescent="0.35">
      <c r="A130" s="17">
        <f>SUBTOTAL(103,$C$5:C130)</f>
        <v>126</v>
      </c>
      <c r="B130" s="13">
        <v>29</v>
      </c>
      <c r="C130" s="143" t="s">
        <v>481</v>
      </c>
      <c r="D130" s="81" t="str">
        <f>VLOOKUP(C130,'Location Summary'!$C$4:$D$603,2,0)</f>
        <v>DA+6</v>
      </c>
      <c r="E130" s="81" t="s">
        <v>423</v>
      </c>
      <c r="F130" s="136">
        <v>45584</v>
      </c>
      <c r="G130" s="136">
        <v>45588</v>
      </c>
      <c r="H130" s="79" t="s">
        <v>1015</v>
      </c>
      <c r="I130" s="81">
        <f t="shared" si="19"/>
        <v>289.83999999999997</v>
      </c>
      <c r="J130" s="13">
        <f t="shared" si="20"/>
        <v>3.61</v>
      </c>
      <c r="K130" s="13">
        <f t="shared" si="21"/>
        <v>37.299999999999997</v>
      </c>
      <c r="L130" s="13">
        <f t="shared" si="22"/>
        <v>2.093</v>
      </c>
      <c r="M130" s="13">
        <f t="shared" si="23"/>
        <v>0.86599999999999999</v>
      </c>
      <c r="N130" s="482">
        <f t="shared" si="25"/>
        <v>7.39</v>
      </c>
      <c r="O130" s="141" t="s">
        <v>1109</v>
      </c>
      <c r="P130" s="595" t="s">
        <v>938</v>
      </c>
      <c r="Q130" s="1065" t="s">
        <v>263</v>
      </c>
      <c r="T130" s="306"/>
      <c r="U130" s="306"/>
      <c r="V130" s="306"/>
      <c r="W130" s="306"/>
      <c r="X130" s="306"/>
      <c r="Y130" s="306"/>
      <c r="Z130" s="306"/>
      <c r="AA130" s="306"/>
    </row>
    <row r="131" spans="1:27" ht="21.75" customHeight="1" x14ac:dyDescent="0.35">
      <c r="A131" s="17">
        <f>SUBTOTAL(103,$C$5:C131)</f>
        <v>127</v>
      </c>
      <c r="B131" s="13">
        <v>30</v>
      </c>
      <c r="C131" s="143" t="s">
        <v>451</v>
      </c>
      <c r="D131" s="81" t="str">
        <f>VLOOKUP(C131,'Location Summary'!$C$4:$D$603,2,0)</f>
        <v>DA+0</v>
      </c>
      <c r="E131" s="81" t="s">
        <v>423</v>
      </c>
      <c r="F131" s="136">
        <v>45582</v>
      </c>
      <c r="G131" s="136">
        <v>45590</v>
      </c>
      <c r="H131" s="79" t="s">
        <v>1165</v>
      </c>
      <c r="I131" s="81">
        <f t="shared" si="19"/>
        <v>271.04000000000002</v>
      </c>
      <c r="J131" s="13">
        <f t="shared" si="20"/>
        <v>3.36</v>
      </c>
      <c r="K131" s="13">
        <f t="shared" si="21"/>
        <v>34.15</v>
      </c>
      <c r="L131" s="13">
        <f t="shared" si="22"/>
        <v>1.599</v>
      </c>
      <c r="M131" s="13">
        <f t="shared" si="23"/>
        <v>0.86599999999999999</v>
      </c>
      <c r="N131" s="482">
        <f t="shared" si="25"/>
        <v>6.49</v>
      </c>
      <c r="O131" s="141" t="s">
        <v>817</v>
      </c>
      <c r="P131" s="595" t="s">
        <v>938</v>
      </c>
      <c r="Q131" s="1065" t="s">
        <v>263</v>
      </c>
      <c r="T131" s="306"/>
      <c r="U131" s="306"/>
      <c r="V131" s="306"/>
      <c r="W131" s="306"/>
      <c r="X131" s="306"/>
      <c r="Y131" s="306"/>
      <c r="Z131" s="306"/>
      <c r="AA131" s="306"/>
    </row>
    <row r="132" spans="1:27" ht="21.75" customHeight="1" x14ac:dyDescent="0.35">
      <c r="A132" s="17">
        <f>SUBTOTAL(103,$C$5:C132)</f>
        <v>128</v>
      </c>
      <c r="B132" s="13">
        <v>31</v>
      </c>
      <c r="C132" s="143" t="s">
        <v>592</v>
      </c>
      <c r="D132" s="81" t="str">
        <f>VLOOKUP(C132,'Location Summary'!$C$4:$D$603,2,0)</f>
        <v>DA+3</v>
      </c>
      <c r="E132" s="81" t="s">
        <v>423</v>
      </c>
      <c r="F132" s="136">
        <v>45587</v>
      </c>
      <c r="G132" s="136">
        <v>45590</v>
      </c>
      <c r="H132" s="79" t="s">
        <v>712</v>
      </c>
      <c r="I132" s="81">
        <f t="shared" si="19"/>
        <v>289.83999999999997</v>
      </c>
      <c r="J132" s="13">
        <f t="shared" si="20"/>
        <v>3.61</v>
      </c>
      <c r="K132" s="13">
        <f t="shared" si="21"/>
        <v>37.299999999999997</v>
      </c>
      <c r="L132" s="13">
        <f t="shared" si="22"/>
        <v>2.093</v>
      </c>
      <c r="M132" s="13">
        <f t="shared" si="23"/>
        <v>0.86599999999999999</v>
      </c>
      <c r="N132" s="482">
        <f t="shared" si="25"/>
        <v>7.39</v>
      </c>
      <c r="O132" s="141" t="s">
        <v>471</v>
      </c>
      <c r="P132" s="595" t="s">
        <v>791</v>
      </c>
      <c r="Q132" s="1065" t="s">
        <v>263</v>
      </c>
      <c r="T132" s="306"/>
      <c r="U132" s="306"/>
      <c r="V132" s="306"/>
      <c r="W132" s="306"/>
      <c r="X132" s="306"/>
      <c r="Y132" s="306"/>
      <c r="Z132" s="306"/>
      <c r="AA132" s="306"/>
    </row>
    <row r="133" spans="1:27" ht="21.75" customHeight="1" x14ac:dyDescent="0.35">
      <c r="A133" s="17">
        <f>SUBTOTAL(103,$C$5:C133)</f>
        <v>129</v>
      </c>
      <c r="B133" s="13">
        <v>32</v>
      </c>
      <c r="C133" s="143" t="s">
        <v>806</v>
      </c>
      <c r="D133" s="81" t="str">
        <f>VLOOKUP(C133,'Location Summary'!$C$4:$D$603,2,0)</f>
        <v>DA+3</v>
      </c>
      <c r="E133" s="81" t="s">
        <v>423</v>
      </c>
      <c r="F133" s="136">
        <v>45587</v>
      </c>
      <c r="G133" s="136">
        <v>45590</v>
      </c>
      <c r="H133" s="79" t="s">
        <v>998</v>
      </c>
      <c r="I133" s="81">
        <f t="shared" ref="I133:I196" si="26">VLOOKUP($D133,$D$320:$M$359,6,FALSE)</f>
        <v>289.83999999999997</v>
      </c>
      <c r="J133" s="13">
        <f t="shared" ref="J133:J196" si="27">VLOOKUP($D133,$D$320:$M$359,7,FALSE)</f>
        <v>3.61</v>
      </c>
      <c r="K133" s="13">
        <f t="shared" ref="K133:K196" si="28">VLOOKUP($D133,$D$320:$M$359,8,FALSE)</f>
        <v>37.299999999999997</v>
      </c>
      <c r="L133" s="13">
        <f t="shared" ref="L133:L196" si="29">VLOOKUP($D133,$D$320:$M$359,9,FALSE)</f>
        <v>2.093</v>
      </c>
      <c r="M133" s="13">
        <f t="shared" ref="M133:M196" si="30">VLOOKUP($D133,$D$320:$M$359,10,FALSE)</f>
        <v>0.86599999999999999</v>
      </c>
      <c r="N133" s="482">
        <f t="shared" ref="N133:N164" si="31">ROUND((I133*230.35+J133*10150.5+K133*11591.45+L133*93958.18+M133*7677.44)/10^5,2)</f>
        <v>7.39</v>
      </c>
      <c r="O133" s="141" t="s">
        <v>1128</v>
      </c>
      <c r="P133" s="595" t="s">
        <v>938</v>
      </c>
      <c r="Q133" s="1065" t="s">
        <v>263</v>
      </c>
      <c r="T133" s="306"/>
      <c r="U133" s="306"/>
      <c r="V133" s="306"/>
      <c r="W133" s="306"/>
      <c r="X133" s="306"/>
      <c r="Y133" s="306"/>
      <c r="Z133" s="306"/>
      <c r="AA133" s="306"/>
    </row>
    <row r="134" spans="1:27" ht="21.75" customHeight="1" x14ac:dyDescent="0.35">
      <c r="A134" s="17">
        <f>SUBTOTAL(103,$C$5:C134)</f>
        <v>130</v>
      </c>
      <c r="B134" s="13">
        <v>33</v>
      </c>
      <c r="C134" s="143" t="s">
        <v>616</v>
      </c>
      <c r="D134" s="81" t="str">
        <f>VLOOKUP(C134,'Location Summary'!$C$4:$D$603,2,0)</f>
        <v>DA+1.5</v>
      </c>
      <c r="E134" s="81" t="s">
        <v>423</v>
      </c>
      <c r="F134" s="136">
        <v>45590</v>
      </c>
      <c r="G134" s="136">
        <v>45592</v>
      </c>
      <c r="H134" s="79" t="s">
        <v>1019</v>
      </c>
      <c r="I134" s="81">
        <f t="shared" si="26"/>
        <v>289.83999999999997</v>
      </c>
      <c r="J134" s="13">
        <f t="shared" si="27"/>
        <v>3.61</v>
      </c>
      <c r="K134" s="13">
        <f t="shared" si="28"/>
        <v>37.299999999999997</v>
      </c>
      <c r="L134" s="13">
        <f t="shared" si="29"/>
        <v>2.093</v>
      </c>
      <c r="M134" s="13">
        <f t="shared" si="30"/>
        <v>0.86599999999999999</v>
      </c>
      <c r="N134" s="482">
        <f t="shared" si="31"/>
        <v>7.39</v>
      </c>
      <c r="O134" s="141" t="s">
        <v>1108</v>
      </c>
      <c r="P134" s="595" t="s">
        <v>938</v>
      </c>
      <c r="Q134" s="1065" t="s">
        <v>263</v>
      </c>
      <c r="T134" s="306"/>
      <c r="U134" s="306"/>
      <c r="V134" s="306"/>
      <c r="W134" s="306"/>
      <c r="X134" s="306"/>
      <c r="Y134" s="306"/>
      <c r="Z134" s="306"/>
      <c r="AA134" s="306"/>
    </row>
    <row r="135" spans="1:27" ht="21.75" customHeight="1" x14ac:dyDescent="0.35">
      <c r="A135" s="17">
        <f>SUBTOTAL(103,$C$5:C135)</f>
        <v>131</v>
      </c>
      <c r="B135" s="13">
        <v>34</v>
      </c>
      <c r="C135" s="1017" t="s">
        <v>549</v>
      </c>
      <c r="D135" s="81" t="s">
        <v>80</v>
      </c>
      <c r="E135" s="81" t="s">
        <v>423</v>
      </c>
      <c r="F135" s="136">
        <v>45590</v>
      </c>
      <c r="G135" s="136">
        <v>45594</v>
      </c>
      <c r="H135" s="79" t="s">
        <v>1016</v>
      </c>
      <c r="I135" s="81">
        <f t="shared" si="26"/>
        <v>289.83999999999997</v>
      </c>
      <c r="J135" s="13">
        <f t="shared" si="27"/>
        <v>3.61</v>
      </c>
      <c r="K135" s="13">
        <f t="shared" si="28"/>
        <v>37.299999999999997</v>
      </c>
      <c r="L135" s="13">
        <f t="shared" si="29"/>
        <v>2.093</v>
      </c>
      <c r="M135" s="13">
        <f t="shared" si="30"/>
        <v>0.86599999999999999</v>
      </c>
      <c r="N135" s="482">
        <f t="shared" si="31"/>
        <v>7.39</v>
      </c>
      <c r="O135" s="141" t="s">
        <v>913</v>
      </c>
      <c r="P135" s="595" t="s">
        <v>815</v>
      </c>
      <c r="Q135" s="1065" t="s">
        <v>263</v>
      </c>
      <c r="T135" s="306"/>
      <c r="U135" s="306"/>
      <c r="V135" s="306"/>
      <c r="W135" s="306"/>
      <c r="X135" s="306"/>
      <c r="Y135" s="306"/>
      <c r="Z135" s="306"/>
      <c r="AA135" s="306"/>
    </row>
    <row r="136" spans="1:27" ht="21.75" customHeight="1" x14ac:dyDescent="0.35">
      <c r="A136" s="17">
        <f>SUBTOTAL(103,$C$5:C136)</f>
        <v>132</v>
      </c>
      <c r="B136" s="13">
        <v>35</v>
      </c>
      <c r="C136" s="143" t="s">
        <v>615</v>
      </c>
      <c r="D136" s="81" t="str">
        <f>VLOOKUP(C136,'Location Summary'!$C$4:$D$603,2,0)</f>
        <v>DA+6</v>
      </c>
      <c r="E136" s="81" t="s">
        <v>423</v>
      </c>
      <c r="F136" s="136">
        <v>45582</v>
      </c>
      <c r="G136" s="136">
        <v>45594</v>
      </c>
      <c r="H136" s="79" t="s">
        <v>1019</v>
      </c>
      <c r="I136" s="81">
        <f t="shared" si="26"/>
        <v>289.83999999999997</v>
      </c>
      <c r="J136" s="13">
        <f t="shared" si="27"/>
        <v>3.61</v>
      </c>
      <c r="K136" s="13">
        <f t="shared" si="28"/>
        <v>37.299999999999997</v>
      </c>
      <c r="L136" s="13">
        <f t="shared" si="29"/>
        <v>2.093</v>
      </c>
      <c r="M136" s="13">
        <f t="shared" si="30"/>
        <v>0.86599999999999999</v>
      </c>
      <c r="N136" s="482">
        <f t="shared" si="31"/>
        <v>7.39</v>
      </c>
      <c r="O136" s="141" t="s">
        <v>1109</v>
      </c>
      <c r="P136" s="595" t="s">
        <v>791</v>
      </c>
      <c r="Q136" s="1065" t="s">
        <v>263</v>
      </c>
      <c r="T136" s="306"/>
      <c r="U136" s="306"/>
      <c r="V136" s="306"/>
      <c r="W136" s="306"/>
      <c r="X136" s="306"/>
      <c r="Y136" s="306"/>
      <c r="Z136" s="306"/>
      <c r="AA136" s="306"/>
    </row>
    <row r="137" spans="1:27" ht="21.75" customHeight="1" x14ac:dyDescent="0.35">
      <c r="A137" s="17">
        <f>SUBTOTAL(103,$C$5:C137)</f>
        <v>133</v>
      </c>
      <c r="B137" s="13">
        <v>36</v>
      </c>
      <c r="C137" s="143" t="s">
        <v>804</v>
      </c>
      <c r="D137" s="81" t="str">
        <f>VLOOKUP(C137,'Location Summary'!$C$4:$D$603,2,0)</f>
        <v>DA+3</v>
      </c>
      <c r="E137" s="81" t="s">
        <v>423</v>
      </c>
      <c r="F137" s="136">
        <v>45590</v>
      </c>
      <c r="G137" s="136">
        <v>45595</v>
      </c>
      <c r="H137" s="79" t="s">
        <v>998</v>
      </c>
      <c r="I137" s="81">
        <f t="shared" si="26"/>
        <v>289.83999999999997</v>
      </c>
      <c r="J137" s="13">
        <f t="shared" si="27"/>
        <v>3.61</v>
      </c>
      <c r="K137" s="13">
        <f t="shared" si="28"/>
        <v>37.299999999999997</v>
      </c>
      <c r="L137" s="13">
        <f t="shared" si="29"/>
        <v>2.093</v>
      </c>
      <c r="M137" s="13">
        <f t="shared" si="30"/>
        <v>0.86599999999999999</v>
      </c>
      <c r="N137" s="482">
        <f t="shared" si="31"/>
        <v>7.39</v>
      </c>
      <c r="O137" s="141" t="s">
        <v>1128</v>
      </c>
      <c r="P137" s="595" t="s">
        <v>791</v>
      </c>
      <c r="Q137" s="1065" t="s">
        <v>263</v>
      </c>
      <c r="T137" s="306"/>
      <c r="U137" s="306"/>
      <c r="V137" s="306"/>
      <c r="W137" s="306"/>
      <c r="X137" s="306"/>
      <c r="Y137" s="306"/>
      <c r="Z137" s="306"/>
      <c r="AA137" s="306"/>
    </row>
    <row r="138" spans="1:27" ht="21.75" customHeight="1" x14ac:dyDescent="0.35">
      <c r="A138" s="17">
        <f>SUBTOTAL(103,$C$5:C138)</f>
        <v>134</v>
      </c>
      <c r="B138" s="13">
        <v>1</v>
      </c>
      <c r="C138" s="143" t="s">
        <v>924</v>
      </c>
      <c r="D138" s="81" t="str">
        <f>VLOOKUP(C138,'Location Summary'!$C$4:$D$603,2,0)</f>
        <v>DB1+0</v>
      </c>
      <c r="E138" s="81" t="s">
        <v>423</v>
      </c>
      <c r="F138" s="136">
        <v>45591</v>
      </c>
      <c r="G138" s="136">
        <v>45603</v>
      </c>
      <c r="H138" s="79" t="s">
        <v>1165</v>
      </c>
      <c r="I138" s="81">
        <f t="shared" si="26"/>
        <v>479.12</v>
      </c>
      <c r="J138" s="13">
        <f t="shared" si="27"/>
        <v>6.16</v>
      </c>
      <c r="K138" s="13">
        <f t="shared" si="28"/>
        <v>69.760000000000005</v>
      </c>
      <c r="L138" s="13">
        <f t="shared" si="29"/>
        <v>3.26</v>
      </c>
      <c r="M138" s="13">
        <f t="shared" si="30"/>
        <v>1.768</v>
      </c>
      <c r="N138" s="482">
        <f t="shared" si="31"/>
        <v>13.01</v>
      </c>
      <c r="O138" s="141" t="s">
        <v>817</v>
      </c>
      <c r="P138" s="595" t="s">
        <v>791</v>
      </c>
      <c r="Q138" s="1065" t="s">
        <v>263</v>
      </c>
      <c r="T138" s="306"/>
      <c r="U138" s="306"/>
      <c r="V138" s="306"/>
      <c r="W138" s="306"/>
      <c r="X138" s="306"/>
      <c r="Y138" s="306"/>
      <c r="Z138" s="306"/>
      <c r="AA138" s="306"/>
    </row>
    <row r="139" spans="1:27" ht="21.75" customHeight="1" x14ac:dyDescent="0.35">
      <c r="A139" s="17">
        <f>SUBTOTAL(103,$C$5:C139)</f>
        <v>135</v>
      </c>
      <c r="B139" s="13">
        <v>2</v>
      </c>
      <c r="C139" s="143" t="s">
        <v>492</v>
      </c>
      <c r="D139" s="81" t="str">
        <f>VLOOKUP(C139,'Location Summary'!$C$4:$D$603,2,0)</f>
        <v>DA+3</v>
      </c>
      <c r="E139" s="81" t="s">
        <v>423</v>
      </c>
      <c r="F139" s="136">
        <v>45590</v>
      </c>
      <c r="G139" s="136">
        <v>45604</v>
      </c>
      <c r="H139" s="79" t="s">
        <v>1015</v>
      </c>
      <c r="I139" s="81">
        <f t="shared" si="26"/>
        <v>289.83999999999997</v>
      </c>
      <c r="J139" s="13">
        <f t="shared" si="27"/>
        <v>3.61</v>
      </c>
      <c r="K139" s="13">
        <f t="shared" si="28"/>
        <v>37.299999999999997</v>
      </c>
      <c r="L139" s="13">
        <f t="shared" si="29"/>
        <v>2.093</v>
      </c>
      <c r="M139" s="13">
        <f t="shared" si="30"/>
        <v>0.86599999999999999</v>
      </c>
      <c r="N139" s="482">
        <f t="shared" si="31"/>
        <v>7.39</v>
      </c>
      <c r="O139" s="141" t="s">
        <v>872</v>
      </c>
      <c r="P139" s="595" t="s">
        <v>815</v>
      </c>
      <c r="Q139" s="1065" t="s">
        <v>263</v>
      </c>
      <c r="T139" s="306"/>
      <c r="U139" s="306"/>
      <c r="V139" s="306"/>
      <c r="W139" s="306"/>
      <c r="X139" s="306"/>
      <c r="Y139" s="306"/>
      <c r="Z139" s="306"/>
      <c r="AA139" s="306"/>
    </row>
    <row r="140" spans="1:27" ht="21.75" customHeight="1" x14ac:dyDescent="0.35">
      <c r="A140" s="17">
        <f>SUBTOTAL(103,$C$5:C140)</f>
        <v>136</v>
      </c>
      <c r="B140" s="13">
        <v>3</v>
      </c>
      <c r="C140" s="143" t="s">
        <v>803</v>
      </c>
      <c r="D140" s="81" t="str">
        <f>VLOOKUP(C140,'Location Summary'!$C$4:$D$603,2,0)</f>
        <v>DA+1.5</v>
      </c>
      <c r="E140" s="81" t="s">
        <v>423</v>
      </c>
      <c r="F140" s="136">
        <v>45598</v>
      </c>
      <c r="G140" s="136">
        <v>45604</v>
      </c>
      <c r="H140" s="79" t="s">
        <v>998</v>
      </c>
      <c r="I140" s="81">
        <f t="shared" si="26"/>
        <v>289.83999999999997</v>
      </c>
      <c r="J140" s="13">
        <f t="shared" si="27"/>
        <v>3.61</v>
      </c>
      <c r="K140" s="13">
        <f t="shared" si="28"/>
        <v>37.299999999999997</v>
      </c>
      <c r="L140" s="13">
        <f t="shared" si="29"/>
        <v>2.093</v>
      </c>
      <c r="M140" s="13">
        <f t="shared" si="30"/>
        <v>0.86599999999999999</v>
      </c>
      <c r="N140" s="482">
        <f t="shared" si="31"/>
        <v>7.39</v>
      </c>
      <c r="O140" s="141" t="s">
        <v>1128</v>
      </c>
      <c r="P140" s="595" t="s">
        <v>791</v>
      </c>
      <c r="Q140" s="1065" t="s">
        <v>263</v>
      </c>
      <c r="T140" s="306"/>
      <c r="U140" s="306"/>
      <c r="V140" s="306"/>
      <c r="W140" s="306"/>
      <c r="X140" s="306"/>
      <c r="Y140" s="306"/>
      <c r="Z140" s="306"/>
      <c r="AA140" s="306"/>
    </row>
    <row r="141" spans="1:27" ht="21.75" customHeight="1" x14ac:dyDescent="0.35">
      <c r="A141" s="17">
        <f>SUBTOTAL(103,$C$5:C141)</f>
        <v>137</v>
      </c>
      <c r="B141" s="13">
        <v>4</v>
      </c>
      <c r="C141" s="143" t="s">
        <v>618</v>
      </c>
      <c r="D141" s="81" t="str">
        <f>VLOOKUP(C141,'Location Summary'!$C$4:$D$603,2,0)</f>
        <v>DA+3</v>
      </c>
      <c r="E141" s="81" t="s">
        <v>423</v>
      </c>
      <c r="F141" s="136">
        <v>45593</v>
      </c>
      <c r="G141" s="136">
        <v>45605</v>
      </c>
      <c r="H141" s="79" t="s">
        <v>1019</v>
      </c>
      <c r="I141" s="81">
        <f t="shared" si="26"/>
        <v>289.83999999999997</v>
      </c>
      <c r="J141" s="13">
        <f t="shared" si="27"/>
        <v>3.61</v>
      </c>
      <c r="K141" s="13">
        <f t="shared" si="28"/>
        <v>37.299999999999997</v>
      </c>
      <c r="L141" s="13">
        <f t="shared" si="29"/>
        <v>2.093</v>
      </c>
      <c r="M141" s="13">
        <f t="shared" si="30"/>
        <v>0.86599999999999999</v>
      </c>
      <c r="N141" s="482">
        <f t="shared" si="31"/>
        <v>7.39</v>
      </c>
      <c r="O141" s="141" t="s">
        <v>1108</v>
      </c>
      <c r="P141" s="595" t="s">
        <v>791</v>
      </c>
      <c r="Q141" s="1065" t="s">
        <v>263</v>
      </c>
      <c r="T141" s="306"/>
      <c r="U141" s="306"/>
      <c r="V141" s="306"/>
      <c r="W141" s="306"/>
      <c r="X141" s="306"/>
      <c r="Y141" s="306"/>
      <c r="Z141" s="306"/>
      <c r="AA141" s="306"/>
    </row>
    <row r="142" spans="1:27" ht="21.75" customHeight="1" x14ac:dyDescent="0.35">
      <c r="A142" s="17">
        <f>SUBTOTAL(103,$C$5:C142)</f>
        <v>138</v>
      </c>
      <c r="B142" s="13">
        <v>5</v>
      </c>
      <c r="C142" s="143" t="s">
        <v>593</v>
      </c>
      <c r="D142" s="81" t="str">
        <f>VLOOKUP(C142,'Location Summary'!$C$4:$D$603,2,0)</f>
        <v>DA+1.5</v>
      </c>
      <c r="E142" s="81" t="s">
        <v>423</v>
      </c>
      <c r="F142" s="136">
        <v>45601</v>
      </c>
      <c r="G142" s="136">
        <v>45607</v>
      </c>
      <c r="H142" s="79" t="s">
        <v>712</v>
      </c>
      <c r="I142" s="81">
        <f t="shared" si="26"/>
        <v>289.83999999999997</v>
      </c>
      <c r="J142" s="13">
        <f t="shared" si="27"/>
        <v>3.61</v>
      </c>
      <c r="K142" s="13">
        <f t="shared" si="28"/>
        <v>37.299999999999997</v>
      </c>
      <c r="L142" s="13">
        <f t="shared" si="29"/>
        <v>2.093</v>
      </c>
      <c r="M142" s="13">
        <f t="shared" si="30"/>
        <v>0.86599999999999999</v>
      </c>
      <c r="N142" s="482">
        <f t="shared" si="31"/>
        <v>7.39</v>
      </c>
      <c r="O142" s="141" t="s">
        <v>817</v>
      </c>
      <c r="P142" s="595" t="s">
        <v>791</v>
      </c>
      <c r="Q142" s="1065" t="s">
        <v>263</v>
      </c>
      <c r="T142" s="306"/>
      <c r="U142" s="306"/>
      <c r="V142" s="306"/>
      <c r="W142" s="306"/>
      <c r="X142" s="306"/>
      <c r="Y142" s="306"/>
      <c r="Z142" s="306"/>
      <c r="AA142" s="306"/>
    </row>
    <row r="143" spans="1:27" ht="21.75" customHeight="1" x14ac:dyDescent="0.35">
      <c r="A143" s="17">
        <f>SUBTOTAL(103,$C$5:C143)</f>
        <v>139</v>
      </c>
      <c r="B143" s="13">
        <v>6</v>
      </c>
      <c r="C143" s="143" t="s">
        <v>52</v>
      </c>
      <c r="D143" s="81" t="str">
        <f>VLOOKUP(C143,'Location Summary'!$C$4:$D$603,2,0)</f>
        <v>DB2+6</v>
      </c>
      <c r="E143" s="81" t="s">
        <v>423</v>
      </c>
      <c r="F143" s="136">
        <v>45592</v>
      </c>
      <c r="G143" s="136">
        <v>45608</v>
      </c>
      <c r="H143" s="79" t="s">
        <v>1168</v>
      </c>
      <c r="I143" s="81">
        <f t="shared" si="26"/>
        <v>566.29</v>
      </c>
      <c r="J143" s="13">
        <f t="shared" si="27"/>
        <v>7.34</v>
      </c>
      <c r="K143" s="13">
        <f t="shared" si="28"/>
        <v>86.35</v>
      </c>
      <c r="L143" s="13">
        <f t="shared" si="29"/>
        <v>4.2603999999999997</v>
      </c>
      <c r="M143" s="13">
        <f t="shared" si="30"/>
        <v>1.768</v>
      </c>
      <c r="N143" s="482">
        <f t="shared" si="31"/>
        <v>16.2</v>
      </c>
      <c r="O143" s="141" t="s">
        <v>1127</v>
      </c>
      <c r="P143" s="595" t="s">
        <v>1133</v>
      </c>
      <c r="Q143" s="1065" t="s">
        <v>263</v>
      </c>
      <c r="T143" s="306"/>
      <c r="U143" s="306"/>
      <c r="V143" s="306"/>
      <c r="W143" s="306"/>
      <c r="X143" s="306"/>
      <c r="Y143" s="306"/>
      <c r="Z143" s="306"/>
      <c r="AA143" s="306"/>
    </row>
    <row r="144" spans="1:27" ht="21.75" customHeight="1" x14ac:dyDescent="0.35">
      <c r="A144" s="17">
        <f>SUBTOTAL(103,$C$5:C144)</f>
        <v>140</v>
      </c>
      <c r="B144" s="13">
        <v>7</v>
      </c>
      <c r="C144" s="143" t="s">
        <v>802</v>
      </c>
      <c r="D144" s="81" t="str">
        <f>VLOOKUP(C144,'Location Summary'!$C$4:$D$603,2,0)</f>
        <v>DA+3</v>
      </c>
      <c r="E144" s="81" t="s">
        <v>423</v>
      </c>
      <c r="F144" s="136">
        <v>45604</v>
      </c>
      <c r="G144" s="136">
        <v>45608</v>
      </c>
      <c r="H144" s="79" t="s">
        <v>998</v>
      </c>
      <c r="I144" s="81">
        <f t="shared" si="26"/>
        <v>289.83999999999997</v>
      </c>
      <c r="J144" s="13">
        <f t="shared" si="27"/>
        <v>3.61</v>
      </c>
      <c r="K144" s="13">
        <f t="shared" si="28"/>
        <v>37.299999999999997</v>
      </c>
      <c r="L144" s="13">
        <f t="shared" si="29"/>
        <v>2.093</v>
      </c>
      <c r="M144" s="13">
        <f t="shared" si="30"/>
        <v>0.86599999999999999</v>
      </c>
      <c r="N144" s="482">
        <f t="shared" si="31"/>
        <v>7.39</v>
      </c>
      <c r="O144" s="141" t="s">
        <v>1167</v>
      </c>
      <c r="P144" s="595" t="s">
        <v>938</v>
      </c>
      <c r="Q144" s="1065" t="s">
        <v>263</v>
      </c>
      <c r="T144" s="306"/>
      <c r="U144" s="306"/>
      <c r="V144" s="306"/>
      <c r="W144" s="306"/>
      <c r="X144" s="306"/>
      <c r="Y144" s="306"/>
      <c r="Z144" s="306"/>
      <c r="AA144" s="306"/>
    </row>
    <row r="145" spans="1:27" ht="21.75" customHeight="1" x14ac:dyDescent="0.35">
      <c r="A145" s="17">
        <f>SUBTOTAL(103,$C$5:C145)</f>
        <v>141</v>
      </c>
      <c r="B145" s="13">
        <v>8</v>
      </c>
      <c r="C145" s="143" t="s">
        <v>200</v>
      </c>
      <c r="D145" s="81" t="str">
        <f>VLOOKUP(C145,'Location Summary'!$C$4:$D$603,2,0)</f>
        <v>DA+3</v>
      </c>
      <c r="E145" s="81" t="s">
        <v>423</v>
      </c>
      <c r="F145" s="136">
        <v>45607</v>
      </c>
      <c r="G145" s="136">
        <v>45612</v>
      </c>
      <c r="H145" s="79" t="s">
        <v>1169</v>
      </c>
      <c r="I145" s="81">
        <f t="shared" si="26"/>
        <v>289.83999999999997</v>
      </c>
      <c r="J145" s="13">
        <f t="shared" si="27"/>
        <v>3.61</v>
      </c>
      <c r="K145" s="13">
        <f t="shared" si="28"/>
        <v>37.299999999999997</v>
      </c>
      <c r="L145" s="13">
        <f t="shared" si="29"/>
        <v>2.093</v>
      </c>
      <c r="M145" s="13">
        <f t="shared" si="30"/>
        <v>0.86599999999999999</v>
      </c>
      <c r="N145" s="482">
        <f t="shared" si="31"/>
        <v>7.39</v>
      </c>
      <c r="O145" s="141" t="s">
        <v>1127</v>
      </c>
      <c r="P145" s="595" t="s">
        <v>1133</v>
      </c>
      <c r="Q145" s="1065" t="s">
        <v>263</v>
      </c>
      <c r="T145" s="306"/>
      <c r="U145" s="306"/>
      <c r="V145" s="306"/>
      <c r="W145" s="306"/>
      <c r="X145" s="306"/>
      <c r="Y145" s="306"/>
      <c r="Z145" s="306"/>
      <c r="AA145" s="306"/>
    </row>
    <row r="146" spans="1:27" ht="21.75" customHeight="1" x14ac:dyDescent="0.35">
      <c r="A146" s="17">
        <f>SUBTOTAL(103,$C$5:C146)</f>
        <v>142</v>
      </c>
      <c r="B146" s="13">
        <v>9</v>
      </c>
      <c r="C146" s="143" t="s">
        <v>624</v>
      </c>
      <c r="D146" s="81" t="str">
        <f>VLOOKUP(C146,'Location Summary'!$C$4:$D$603,2,0)</f>
        <v>DA+9</v>
      </c>
      <c r="E146" s="81" t="s">
        <v>423</v>
      </c>
      <c r="F146" s="136">
        <v>45609</v>
      </c>
      <c r="G146" s="136">
        <v>45613</v>
      </c>
      <c r="H146" s="79" t="s">
        <v>998</v>
      </c>
      <c r="I146" s="81">
        <f t="shared" si="26"/>
        <v>289.83999999999997</v>
      </c>
      <c r="J146" s="13">
        <f t="shared" si="27"/>
        <v>3.61</v>
      </c>
      <c r="K146" s="13">
        <f t="shared" si="28"/>
        <v>37.299999999999997</v>
      </c>
      <c r="L146" s="13">
        <f t="shared" si="29"/>
        <v>2.093</v>
      </c>
      <c r="M146" s="13">
        <f t="shared" si="30"/>
        <v>0.86599999999999999</v>
      </c>
      <c r="N146" s="482">
        <f t="shared" si="31"/>
        <v>7.39</v>
      </c>
      <c r="O146" s="141" t="s">
        <v>1167</v>
      </c>
      <c r="P146" s="595" t="s">
        <v>938</v>
      </c>
      <c r="Q146" s="1065" t="s">
        <v>263</v>
      </c>
      <c r="T146" s="306"/>
      <c r="U146" s="306"/>
      <c r="V146" s="306"/>
      <c r="W146" s="306"/>
      <c r="X146" s="306"/>
      <c r="Y146" s="306"/>
      <c r="Z146" s="306"/>
      <c r="AA146" s="306"/>
    </row>
    <row r="147" spans="1:27" ht="21.75" customHeight="1" x14ac:dyDescent="0.35">
      <c r="A147" s="17">
        <f>SUBTOTAL(103,$C$5:C147)</f>
        <v>143</v>
      </c>
      <c r="B147" s="13">
        <v>10</v>
      </c>
      <c r="C147" s="143" t="s">
        <v>201</v>
      </c>
      <c r="D147" s="81" t="str">
        <f>VLOOKUP(C147,'Location Summary'!$C$4:$D$603,2,0)</f>
        <v>DA+1.5</v>
      </c>
      <c r="E147" s="81" t="s">
        <v>423</v>
      </c>
      <c r="F147" s="136">
        <v>45613</v>
      </c>
      <c r="G147" s="136">
        <v>45615</v>
      </c>
      <c r="H147" s="79" t="s">
        <v>1169</v>
      </c>
      <c r="I147" s="81">
        <f t="shared" si="26"/>
        <v>289.83999999999997</v>
      </c>
      <c r="J147" s="13">
        <f t="shared" si="27"/>
        <v>3.61</v>
      </c>
      <c r="K147" s="13">
        <f t="shared" si="28"/>
        <v>37.299999999999997</v>
      </c>
      <c r="L147" s="13">
        <f t="shared" si="29"/>
        <v>2.093</v>
      </c>
      <c r="M147" s="13">
        <f t="shared" si="30"/>
        <v>0.86599999999999999</v>
      </c>
      <c r="N147" s="482">
        <f t="shared" si="31"/>
        <v>7.39</v>
      </c>
      <c r="O147" s="141" t="s">
        <v>1127</v>
      </c>
      <c r="P147" s="595" t="s">
        <v>1133</v>
      </c>
      <c r="Q147" s="1065" t="s">
        <v>263</v>
      </c>
      <c r="T147" s="306"/>
      <c r="U147" s="306"/>
      <c r="V147" s="306"/>
      <c r="W147" s="306"/>
      <c r="X147" s="306"/>
      <c r="Y147" s="306"/>
      <c r="Z147" s="306"/>
      <c r="AA147" s="306"/>
    </row>
    <row r="148" spans="1:27" ht="21.75" customHeight="1" x14ac:dyDescent="0.35">
      <c r="A148" s="17">
        <f>SUBTOTAL(103,$C$5:C148)</f>
        <v>144</v>
      </c>
      <c r="B148" s="13">
        <v>11</v>
      </c>
      <c r="C148" s="143" t="s">
        <v>8</v>
      </c>
      <c r="D148" s="81" t="str">
        <f>VLOOKUP(C148,'Location Summary'!$C$4:$D$603,2,0)</f>
        <v>DB2+3</v>
      </c>
      <c r="E148" s="81" t="s">
        <v>423</v>
      </c>
      <c r="F148" s="136">
        <v>45605</v>
      </c>
      <c r="G148" s="136">
        <v>45616</v>
      </c>
      <c r="H148" s="79" t="s">
        <v>1019</v>
      </c>
      <c r="I148" s="81">
        <f t="shared" si="26"/>
        <v>566.29</v>
      </c>
      <c r="J148" s="13">
        <f t="shared" si="27"/>
        <v>7.34</v>
      </c>
      <c r="K148" s="13">
        <f t="shared" si="28"/>
        <v>86.35</v>
      </c>
      <c r="L148" s="13">
        <f t="shared" si="29"/>
        <v>4.2603999999999997</v>
      </c>
      <c r="M148" s="13">
        <f t="shared" si="30"/>
        <v>1.768</v>
      </c>
      <c r="N148" s="482">
        <f t="shared" si="31"/>
        <v>16.2</v>
      </c>
      <c r="O148" s="141" t="s">
        <v>1108</v>
      </c>
      <c r="P148" s="595" t="s">
        <v>791</v>
      </c>
      <c r="Q148" s="1065" t="s">
        <v>263</v>
      </c>
      <c r="T148" s="306"/>
      <c r="U148" s="306"/>
      <c r="V148" s="306"/>
      <c r="W148" s="306"/>
      <c r="X148" s="306"/>
      <c r="Y148" s="306"/>
      <c r="Z148" s="306"/>
      <c r="AA148" s="306"/>
    </row>
    <row r="149" spans="1:27" ht="21.75" customHeight="1" x14ac:dyDescent="0.35">
      <c r="A149" s="17">
        <f>SUBTOTAL(103,$C$5:C149)</f>
        <v>145</v>
      </c>
      <c r="B149" s="13">
        <v>12</v>
      </c>
      <c r="C149" s="143" t="s">
        <v>634</v>
      </c>
      <c r="D149" s="81" t="str">
        <f>VLOOKUP(C149,'Location Summary'!$C$4:$D$603,2,0)</f>
        <v>DA+1.5</v>
      </c>
      <c r="E149" s="81" t="s">
        <v>423</v>
      </c>
      <c r="F149" s="136">
        <v>45603</v>
      </c>
      <c r="G149" s="136">
        <v>45616</v>
      </c>
      <c r="H149" s="79" t="s">
        <v>1194</v>
      </c>
      <c r="I149" s="81">
        <f t="shared" si="26"/>
        <v>289.83999999999997</v>
      </c>
      <c r="J149" s="13">
        <f t="shared" si="27"/>
        <v>3.61</v>
      </c>
      <c r="K149" s="13">
        <f t="shared" si="28"/>
        <v>37.299999999999997</v>
      </c>
      <c r="L149" s="13">
        <f t="shared" si="29"/>
        <v>2.093</v>
      </c>
      <c r="M149" s="13">
        <f t="shared" si="30"/>
        <v>0.86599999999999999</v>
      </c>
      <c r="N149" s="482">
        <f t="shared" si="31"/>
        <v>7.39</v>
      </c>
      <c r="O149" s="141" t="s">
        <v>817</v>
      </c>
      <c r="P149" s="595" t="s">
        <v>938</v>
      </c>
      <c r="Q149" s="1065" t="s">
        <v>263</v>
      </c>
      <c r="T149" s="306"/>
      <c r="U149" s="306"/>
      <c r="V149" s="306"/>
      <c r="W149" s="306"/>
      <c r="X149" s="306"/>
      <c r="Y149" s="306"/>
      <c r="Z149" s="306"/>
      <c r="AA149" s="306"/>
    </row>
    <row r="150" spans="1:27" ht="21.75" customHeight="1" x14ac:dyDescent="0.35">
      <c r="A150" s="17">
        <f>SUBTOTAL(103,$C$5:C150)</f>
        <v>146</v>
      </c>
      <c r="B150" s="13">
        <v>13</v>
      </c>
      <c r="C150" s="143" t="s">
        <v>625</v>
      </c>
      <c r="D150" s="81" t="str">
        <f>VLOOKUP(C150,'Location Summary'!$C$4:$D$603,2,0)</f>
        <v>DA+3</v>
      </c>
      <c r="E150" s="81" t="s">
        <v>423</v>
      </c>
      <c r="F150" s="136">
        <v>45614</v>
      </c>
      <c r="G150" s="136">
        <v>45617</v>
      </c>
      <c r="H150" s="79" t="s">
        <v>998</v>
      </c>
      <c r="I150" s="81">
        <f t="shared" si="26"/>
        <v>289.83999999999997</v>
      </c>
      <c r="J150" s="13">
        <f t="shared" si="27"/>
        <v>3.61</v>
      </c>
      <c r="K150" s="13">
        <f t="shared" si="28"/>
        <v>37.299999999999997</v>
      </c>
      <c r="L150" s="13">
        <f t="shared" si="29"/>
        <v>2.093</v>
      </c>
      <c r="M150" s="13">
        <f t="shared" si="30"/>
        <v>0.86599999999999999</v>
      </c>
      <c r="N150" s="482">
        <f t="shared" si="31"/>
        <v>7.39</v>
      </c>
      <c r="O150" s="141" t="s">
        <v>1176</v>
      </c>
      <c r="P150" s="595" t="s">
        <v>938</v>
      </c>
      <c r="Q150" s="1065" t="s">
        <v>263</v>
      </c>
      <c r="T150" s="306"/>
      <c r="U150" s="306"/>
      <c r="V150" s="306"/>
      <c r="W150" s="306"/>
      <c r="X150" s="306"/>
      <c r="Y150" s="306"/>
      <c r="Z150" s="306"/>
      <c r="AA150" s="306"/>
    </row>
    <row r="151" spans="1:27" ht="21.75" customHeight="1" x14ac:dyDescent="0.35">
      <c r="A151" s="17">
        <f>SUBTOTAL(103,$C$5:C151)</f>
        <v>147</v>
      </c>
      <c r="B151" s="13">
        <v>14</v>
      </c>
      <c r="C151" s="143" t="s">
        <v>635</v>
      </c>
      <c r="D151" s="81" t="str">
        <f>VLOOKUP(C151,'Location Summary'!$C$4:$D$603,2,0)</f>
        <v>DA+0</v>
      </c>
      <c r="E151" s="81" t="s">
        <v>423</v>
      </c>
      <c r="F151" s="136">
        <v>45611</v>
      </c>
      <c r="G151" s="136">
        <v>45617</v>
      </c>
      <c r="H151" s="79" t="s">
        <v>1194</v>
      </c>
      <c r="I151" s="81">
        <f t="shared" si="26"/>
        <v>271.04000000000002</v>
      </c>
      <c r="J151" s="13">
        <f t="shared" si="27"/>
        <v>3.36</v>
      </c>
      <c r="K151" s="13">
        <f t="shared" si="28"/>
        <v>34.15</v>
      </c>
      <c r="L151" s="13">
        <f t="shared" si="29"/>
        <v>1.599</v>
      </c>
      <c r="M151" s="13">
        <f t="shared" si="30"/>
        <v>0.86599999999999999</v>
      </c>
      <c r="N151" s="482">
        <f t="shared" si="31"/>
        <v>6.49</v>
      </c>
      <c r="O151" s="141" t="s">
        <v>817</v>
      </c>
      <c r="P151" s="595" t="s">
        <v>938</v>
      </c>
      <c r="Q151" s="1065" t="s">
        <v>263</v>
      </c>
      <c r="T151" s="306"/>
      <c r="U151" s="306"/>
      <c r="V151" s="306"/>
      <c r="W151" s="306"/>
      <c r="X151" s="306"/>
      <c r="Y151" s="306"/>
      <c r="Z151" s="306"/>
      <c r="AA151" s="306"/>
    </row>
    <row r="152" spans="1:27" ht="21.75" customHeight="1" x14ac:dyDescent="0.35">
      <c r="A152" s="17">
        <f>SUBTOTAL(103,$C$5:C152)</f>
        <v>148</v>
      </c>
      <c r="B152" s="13">
        <v>15</v>
      </c>
      <c r="C152" s="143" t="s">
        <v>511</v>
      </c>
      <c r="D152" s="81" t="str">
        <f>VLOOKUP(C152,'Location Summary'!$C$4:$D$603,2,0)</f>
        <v>DB1+6</v>
      </c>
      <c r="E152" s="81" t="s">
        <v>423</v>
      </c>
      <c r="F152" s="136">
        <v>45604</v>
      </c>
      <c r="G152" s="136">
        <v>45618</v>
      </c>
      <c r="H152" s="79" t="s">
        <v>1015</v>
      </c>
      <c r="I152" s="81">
        <f t="shared" si="26"/>
        <v>484.04</v>
      </c>
      <c r="J152" s="13">
        <f t="shared" si="27"/>
        <v>6.23</v>
      </c>
      <c r="K152" s="13">
        <f t="shared" si="28"/>
        <v>70.319999999999993</v>
      </c>
      <c r="L152" s="13">
        <f t="shared" si="29"/>
        <v>3.3719999999999999</v>
      </c>
      <c r="M152" s="13">
        <f t="shared" si="30"/>
        <v>1.768</v>
      </c>
      <c r="N152" s="482">
        <f t="shared" si="31"/>
        <v>13.2</v>
      </c>
      <c r="O152" s="141" t="s">
        <v>1174</v>
      </c>
      <c r="P152" s="595" t="s">
        <v>1133</v>
      </c>
      <c r="Q152" s="1065" t="s">
        <v>263</v>
      </c>
      <c r="T152" s="306"/>
      <c r="U152" s="306"/>
      <c r="V152" s="306"/>
      <c r="W152" s="306"/>
      <c r="X152" s="306"/>
      <c r="Y152" s="306"/>
      <c r="Z152" s="306"/>
      <c r="AA152" s="306"/>
    </row>
    <row r="153" spans="1:27" ht="21.75" customHeight="1" x14ac:dyDescent="0.35">
      <c r="A153" s="17">
        <f>SUBTOTAL(103,$C$5:C153)</f>
        <v>149</v>
      </c>
      <c r="B153" s="13">
        <v>16</v>
      </c>
      <c r="C153" s="143" t="s">
        <v>173</v>
      </c>
      <c r="D153" s="81" t="str">
        <f>VLOOKUP(C153,'Location Summary'!$C$4:$D$603,2,0)</f>
        <v>DB1+6</v>
      </c>
      <c r="E153" s="81" t="s">
        <v>423</v>
      </c>
      <c r="F153" s="136">
        <v>45607</v>
      </c>
      <c r="G153" s="136">
        <v>45619</v>
      </c>
      <c r="H153" s="79" t="s">
        <v>712</v>
      </c>
      <c r="I153" s="81">
        <f t="shared" si="26"/>
        <v>484.04</v>
      </c>
      <c r="J153" s="13">
        <f t="shared" si="27"/>
        <v>6.23</v>
      </c>
      <c r="K153" s="13">
        <f t="shared" si="28"/>
        <v>70.319999999999993</v>
      </c>
      <c r="L153" s="13">
        <f t="shared" si="29"/>
        <v>3.3719999999999999</v>
      </c>
      <c r="M153" s="13">
        <f t="shared" si="30"/>
        <v>1.768</v>
      </c>
      <c r="N153" s="482">
        <f t="shared" si="31"/>
        <v>13.2</v>
      </c>
      <c r="O153" s="141" t="s">
        <v>1175</v>
      </c>
      <c r="P153" s="595" t="s">
        <v>791</v>
      </c>
      <c r="Q153" s="1065" t="s">
        <v>263</v>
      </c>
      <c r="T153" s="306"/>
      <c r="U153" s="306"/>
      <c r="V153" s="306"/>
      <c r="W153" s="306"/>
      <c r="X153" s="306"/>
      <c r="Y153" s="306"/>
      <c r="Z153" s="306"/>
      <c r="AA153" s="306"/>
    </row>
    <row r="154" spans="1:27" ht="21.75" customHeight="1" x14ac:dyDescent="0.35">
      <c r="A154" s="17">
        <f>SUBTOTAL(103,$C$5:C154)</f>
        <v>150</v>
      </c>
      <c r="B154" s="13">
        <v>17</v>
      </c>
      <c r="C154" s="143" t="s">
        <v>636</v>
      </c>
      <c r="D154" s="81" t="str">
        <f>VLOOKUP(C154,'Location Summary'!$C$4:$D$603,2,0)</f>
        <v>DA+3</v>
      </c>
      <c r="E154" s="81" t="s">
        <v>423</v>
      </c>
      <c r="F154" s="136">
        <v>45617</v>
      </c>
      <c r="G154" s="136">
        <v>45619</v>
      </c>
      <c r="H154" s="79" t="s">
        <v>1194</v>
      </c>
      <c r="I154" s="81">
        <f t="shared" si="26"/>
        <v>289.83999999999997</v>
      </c>
      <c r="J154" s="13">
        <f t="shared" si="27"/>
        <v>3.61</v>
      </c>
      <c r="K154" s="13">
        <f t="shared" si="28"/>
        <v>37.299999999999997</v>
      </c>
      <c r="L154" s="13">
        <f t="shared" si="29"/>
        <v>2.093</v>
      </c>
      <c r="M154" s="13">
        <f t="shared" si="30"/>
        <v>0.86599999999999999</v>
      </c>
      <c r="N154" s="482">
        <f t="shared" si="31"/>
        <v>7.39</v>
      </c>
      <c r="O154" s="141" t="s">
        <v>817</v>
      </c>
      <c r="P154" s="595" t="s">
        <v>938</v>
      </c>
      <c r="Q154" s="1065" t="s">
        <v>263</v>
      </c>
      <c r="T154" s="306"/>
      <c r="U154" s="306"/>
      <c r="V154" s="306"/>
      <c r="W154" s="306"/>
      <c r="X154" s="306"/>
      <c r="Y154" s="306"/>
      <c r="Z154" s="306"/>
      <c r="AA154" s="306"/>
    </row>
    <row r="155" spans="1:27" ht="21.75" customHeight="1" x14ac:dyDescent="0.35">
      <c r="A155" s="17">
        <f>SUBTOTAL(103,$C$5:C155)</f>
        <v>151</v>
      </c>
      <c r="B155" s="13">
        <v>18</v>
      </c>
      <c r="C155" s="143" t="s">
        <v>262</v>
      </c>
      <c r="D155" s="81" t="str">
        <f>VLOOKUP(C155,'Location Summary'!$C$4:$D$603,2,0)</f>
        <v>DA+6</v>
      </c>
      <c r="E155" s="81" t="s">
        <v>423</v>
      </c>
      <c r="F155" s="136">
        <v>45617</v>
      </c>
      <c r="G155" s="136">
        <v>45620</v>
      </c>
      <c r="H155" s="79" t="s">
        <v>1169</v>
      </c>
      <c r="I155" s="81">
        <f t="shared" si="26"/>
        <v>289.83999999999997</v>
      </c>
      <c r="J155" s="13">
        <f t="shared" si="27"/>
        <v>3.61</v>
      </c>
      <c r="K155" s="13">
        <f t="shared" si="28"/>
        <v>37.299999999999997</v>
      </c>
      <c r="L155" s="13">
        <f t="shared" si="29"/>
        <v>2.093</v>
      </c>
      <c r="M155" s="13">
        <f t="shared" si="30"/>
        <v>0.86599999999999999</v>
      </c>
      <c r="N155" s="482">
        <f t="shared" si="31"/>
        <v>7.39</v>
      </c>
      <c r="O155" s="141" t="s">
        <v>1177</v>
      </c>
      <c r="P155" s="595" t="s">
        <v>1133</v>
      </c>
      <c r="Q155" s="1065" t="s">
        <v>263</v>
      </c>
      <c r="T155" s="306"/>
      <c r="U155" s="306"/>
      <c r="V155" s="306"/>
      <c r="W155" s="306"/>
      <c r="X155" s="306"/>
      <c r="Y155" s="306"/>
      <c r="Z155" s="306"/>
      <c r="AA155" s="306"/>
    </row>
    <row r="156" spans="1:27" ht="21.75" customHeight="1" x14ac:dyDescent="0.35">
      <c r="A156" s="17">
        <f>SUBTOTAL(103,$C$5:C156)</f>
        <v>152</v>
      </c>
      <c r="B156" s="13">
        <v>19</v>
      </c>
      <c r="C156" s="143" t="s">
        <v>633</v>
      </c>
      <c r="D156" s="81" t="str">
        <f>VLOOKUP(C156,'Location Summary'!$C$4:$D$603,2,0)</f>
        <v>DA+9</v>
      </c>
      <c r="E156" s="81" t="s">
        <v>423</v>
      </c>
      <c r="F156" s="136">
        <v>45617</v>
      </c>
      <c r="G156" s="136">
        <v>45622</v>
      </c>
      <c r="H156" s="79" t="s">
        <v>1194</v>
      </c>
      <c r="I156" s="81">
        <f t="shared" si="26"/>
        <v>289.83999999999997</v>
      </c>
      <c r="J156" s="13">
        <f t="shared" si="27"/>
        <v>3.61</v>
      </c>
      <c r="K156" s="13">
        <f t="shared" si="28"/>
        <v>37.299999999999997</v>
      </c>
      <c r="L156" s="13">
        <f t="shared" si="29"/>
        <v>2.093</v>
      </c>
      <c r="M156" s="13">
        <f t="shared" si="30"/>
        <v>0.86599999999999999</v>
      </c>
      <c r="N156" s="482">
        <f t="shared" si="31"/>
        <v>7.39</v>
      </c>
      <c r="O156" s="141" t="s">
        <v>817</v>
      </c>
      <c r="P156" s="595" t="s">
        <v>938</v>
      </c>
      <c r="Q156" s="1065" t="s">
        <v>263</v>
      </c>
      <c r="T156" s="306"/>
      <c r="U156" s="306"/>
      <c r="V156" s="306"/>
      <c r="W156" s="306"/>
      <c r="X156" s="306"/>
      <c r="Y156" s="306"/>
      <c r="Z156" s="306"/>
      <c r="AA156" s="306"/>
    </row>
    <row r="157" spans="1:27" ht="21.75" customHeight="1" x14ac:dyDescent="0.35">
      <c r="A157" s="17">
        <f>SUBTOTAL(103,$C$5:C157)</f>
        <v>153</v>
      </c>
      <c r="B157" s="13">
        <v>20</v>
      </c>
      <c r="C157" s="143" t="s">
        <v>611</v>
      </c>
      <c r="D157" s="81" t="str">
        <f>VLOOKUP(C157,'Location Summary'!$C$4:$D$603,2,0)</f>
        <v>DA+9</v>
      </c>
      <c r="E157" s="81" t="s">
        <v>423</v>
      </c>
      <c r="F157" s="136">
        <v>45617</v>
      </c>
      <c r="G157" s="136">
        <v>45623</v>
      </c>
      <c r="H157" s="79" t="s">
        <v>1019</v>
      </c>
      <c r="I157" s="81">
        <f t="shared" si="26"/>
        <v>289.83999999999997</v>
      </c>
      <c r="J157" s="13">
        <f t="shared" si="27"/>
        <v>3.61</v>
      </c>
      <c r="K157" s="13">
        <f t="shared" si="28"/>
        <v>37.299999999999997</v>
      </c>
      <c r="L157" s="13">
        <f t="shared" si="29"/>
        <v>2.093</v>
      </c>
      <c r="M157" s="13">
        <f t="shared" si="30"/>
        <v>0.86599999999999999</v>
      </c>
      <c r="N157" s="482">
        <f t="shared" si="31"/>
        <v>7.39</v>
      </c>
      <c r="O157" s="141" t="s">
        <v>1108</v>
      </c>
      <c r="P157" s="595" t="s">
        <v>791</v>
      </c>
      <c r="Q157" s="1065" t="s">
        <v>263</v>
      </c>
      <c r="T157" s="306"/>
      <c r="U157" s="306"/>
      <c r="V157" s="306"/>
      <c r="W157" s="306"/>
      <c r="X157" s="306"/>
      <c r="Y157" s="306"/>
      <c r="Z157" s="306"/>
      <c r="AA157" s="306"/>
    </row>
    <row r="158" spans="1:27" ht="21.75" customHeight="1" x14ac:dyDescent="0.35">
      <c r="A158" s="17">
        <f>SUBTOTAL(103,$C$5:C158)</f>
        <v>154</v>
      </c>
      <c r="B158" s="13">
        <v>21</v>
      </c>
      <c r="C158" s="143" t="s">
        <v>801</v>
      </c>
      <c r="D158" s="81" t="str">
        <f>VLOOKUP(C158,'Location Summary'!$C$4:$D$603,2,0)</f>
        <v>DB1+0</v>
      </c>
      <c r="E158" s="81" t="s">
        <v>423</v>
      </c>
      <c r="F158" s="136">
        <v>45616</v>
      </c>
      <c r="G158" s="136">
        <v>45623</v>
      </c>
      <c r="H158" s="79" t="s">
        <v>998</v>
      </c>
      <c r="I158" s="81">
        <f t="shared" si="26"/>
        <v>479.12</v>
      </c>
      <c r="J158" s="13">
        <f t="shared" si="27"/>
        <v>6.16</v>
      </c>
      <c r="K158" s="13">
        <f t="shared" si="28"/>
        <v>69.760000000000005</v>
      </c>
      <c r="L158" s="13">
        <f t="shared" si="29"/>
        <v>3.26</v>
      </c>
      <c r="M158" s="13">
        <f t="shared" si="30"/>
        <v>1.768</v>
      </c>
      <c r="N158" s="482">
        <f t="shared" si="31"/>
        <v>13.01</v>
      </c>
      <c r="O158" s="141" t="s">
        <v>1176</v>
      </c>
      <c r="P158" s="595" t="s">
        <v>938</v>
      </c>
      <c r="Q158" s="1065" t="s">
        <v>263</v>
      </c>
      <c r="T158" s="306"/>
      <c r="U158" s="306"/>
      <c r="V158" s="306"/>
      <c r="W158" s="306"/>
      <c r="X158" s="306"/>
      <c r="Y158" s="306"/>
      <c r="Z158" s="306"/>
      <c r="AA158" s="306"/>
    </row>
    <row r="159" spans="1:27" ht="21.75" customHeight="1" x14ac:dyDescent="0.35">
      <c r="A159" s="17">
        <f>SUBTOTAL(103,$C$5:C159)</f>
        <v>155</v>
      </c>
      <c r="B159" s="13">
        <v>22</v>
      </c>
      <c r="C159" s="143" t="s">
        <v>261</v>
      </c>
      <c r="D159" s="81" t="str">
        <f>VLOOKUP(C159,'Location Summary'!$C$4:$D$603,2,0)</f>
        <v>DA-3</v>
      </c>
      <c r="E159" s="81" t="s">
        <v>423</v>
      </c>
      <c r="F159" s="136">
        <v>45621</v>
      </c>
      <c r="G159" s="136">
        <v>45625</v>
      </c>
      <c r="H159" s="79" t="s">
        <v>1169</v>
      </c>
      <c r="I159" s="81">
        <f t="shared" si="26"/>
        <v>271.04000000000002</v>
      </c>
      <c r="J159" s="13">
        <f t="shared" si="27"/>
        <v>3.36</v>
      </c>
      <c r="K159" s="13">
        <f t="shared" si="28"/>
        <v>34.15</v>
      </c>
      <c r="L159" s="13">
        <f t="shared" si="29"/>
        <v>1.599</v>
      </c>
      <c r="M159" s="13">
        <f t="shared" si="30"/>
        <v>0.86599999999999999</v>
      </c>
      <c r="N159" s="482">
        <f t="shared" si="31"/>
        <v>6.49</v>
      </c>
      <c r="O159" s="141" t="s">
        <v>1177</v>
      </c>
      <c r="P159" s="595" t="s">
        <v>1133</v>
      </c>
      <c r="Q159" s="1065" t="s">
        <v>263</v>
      </c>
      <c r="T159" s="306"/>
      <c r="U159" s="306"/>
      <c r="V159" s="306"/>
      <c r="W159" s="306"/>
      <c r="X159" s="306"/>
      <c r="Y159" s="306"/>
      <c r="Z159" s="306"/>
      <c r="AA159" s="306"/>
    </row>
    <row r="160" spans="1:27" ht="21.75" customHeight="1" x14ac:dyDescent="0.35">
      <c r="A160" s="17">
        <f>SUBTOTAL(103,$C$5:C160)</f>
        <v>156</v>
      </c>
      <c r="B160" s="13">
        <v>23</v>
      </c>
      <c r="C160" s="143" t="s">
        <v>632</v>
      </c>
      <c r="D160" s="81" t="str">
        <f>VLOOKUP(C160,'Location Summary'!$C$4:$D$603,2,0)</f>
        <v>DA+6</v>
      </c>
      <c r="E160" s="81" t="s">
        <v>423</v>
      </c>
      <c r="F160" s="136">
        <v>45619</v>
      </c>
      <c r="G160" s="136">
        <v>45625</v>
      </c>
      <c r="H160" s="79" t="s">
        <v>1194</v>
      </c>
      <c r="I160" s="81">
        <f t="shared" si="26"/>
        <v>289.83999999999997</v>
      </c>
      <c r="J160" s="13">
        <f t="shared" si="27"/>
        <v>3.61</v>
      </c>
      <c r="K160" s="13">
        <f t="shared" si="28"/>
        <v>37.299999999999997</v>
      </c>
      <c r="L160" s="13">
        <f t="shared" si="29"/>
        <v>2.093</v>
      </c>
      <c r="M160" s="13">
        <f t="shared" si="30"/>
        <v>0.86599999999999999</v>
      </c>
      <c r="N160" s="482">
        <f t="shared" si="31"/>
        <v>7.39</v>
      </c>
      <c r="O160" s="141" t="s">
        <v>817</v>
      </c>
      <c r="P160" s="595" t="s">
        <v>938</v>
      </c>
      <c r="Q160" s="1065" t="s">
        <v>263</v>
      </c>
      <c r="T160" s="306"/>
      <c r="U160" s="306"/>
      <c r="V160" s="306"/>
      <c r="W160" s="306"/>
      <c r="X160" s="306"/>
      <c r="Y160" s="306"/>
      <c r="Z160" s="306"/>
      <c r="AA160" s="306"/>
    </row>
    <row r="161" spans="1:27" ht="21.75" customHeight="1" x14ac:dyDescent="0.35">
      <c r="A161" s="17">
        <f>SUBTOTAL(103,$C$5:C161)</f>
        <v>157</v>
      </c>
      <c r="B161" s="13">
        <v>24</v>
      </c>
      <c r="C161" s="143" t="s">
        <v>631</v>
      </c>
      <c r="D161" s="81" t="str">
        <f>VLOOKUP(C161,'Location Summary'!$C$4:$D$603,2,0)</f>
        <v>DA+3</v>
      </c>
      <c r="E161" s="81" t="s">
        <v>423</v>
      </c>
      <c r="F161" s="136">
        <v>45623</v>
      </c>
      <c r="G161" s="136">
        <v>45626</v>
      </c>
      <c r="H161" s="79" t="s">
        <v>1193</v>
      </c>
      <c r="I161" s="81">
        <f t="shared" si="26"/>
        <v>289.83999999999997</v>
      </c>
      <c r="J161" s="13">
        <f t="shared" si="27"/>
        <v>3.61</v>
      </c>
      <c r="K161" s="13">
        <f t="shared" si="28"/>
        <v>37.299999999999997</v>
      </c>
      <c r="L161" s="13">
        <f t="shared" si="29"/>
        <v>2.093</v>
      </c>
      <c r="M161" s="13">
        <f t="shared" si="30"/>
        <v>0.86599999999999999</v>
      </c>
      <c r="N161" s="482">
        <f t="shared" si="31"/>
        <v>7.39</v>
      </c>
      <c r="O161" s="141" t="s">
        <v>817</v>
      </c>
      <c r="P161" s="595" t="s">
        <v>938</v>
      </c>
      <c r="Q161" s="1065" t="s">
        <v>263</v>
      </c>
      <c r="T161" s="306"/>
      <c r="U161" s="306"/>
      <c r="V161" s="306"/>
      <c r="W161" s="306"/>
      <c r="X161" s="306"/>
      <c r="Y161" s="306"/>
      <c r="Z161" s="306"/>
      <c r="AA161" s="306"/>
    </row>
    <row r="162" spans="1:27" ht="21.75" customHeight="1" x14ac:dyDescent="0.35">
      <c r="A162" s="17">
        <f>SUBTOTAL(103,$C$5:C162)</f>
        <v>158</v>
      </c>
      <c r="B162" s="13">
        <v>1</v>
      </c>
      <c r="C162" s="143" t="s">
        <v>497</v>
      </c>
      <c r="D162" s="81" t="str">
        <f>VLOOKUP(C162,'Location Summary'!$C$4:$D$603,2,0)</f>
        <v>DA+6</v>
      </c>
      <c r="E162" s="81" t="s">
        <v>423</v>
      </c>
      <c r="F162" s="136">
        <v>45620</v>
      </c>
      <c r="G162" s="136">
        <v>45627</v>
      </c>
      <c r="H162" s="79" t="s">
        <v>1015</v>
      </c>
      <c r="I162" s="81">
        <f t="shared" si="26"/>
        <v>289.83999999999997</v>
      </c>
      <c r="J162" s="13">
        <f t="shared" si="27"/>
        <v>3.61</v>
      </c>
      <c r="K162" s="13">
        <f t="shared" si="28"/>
        <v>37.299999999999997</v>
      </c>
      <c r="L162" s="13">
        <f t="shared" si="29"/>
        <v>2.093</v>
      </c>
      <c r="M162" s="13">
        <f t="shared" si="30"/>
        <v>0.86599999999999999</v>
      </c>
      <c r="N162" s="482">
        <f t="shared" si="31"/>
        <v>7.39</v>
      </c>
      <c r="O162" s="141" t="s">
        <v>1174</v>
      </c>
      <c r="P162" s="595" t="s">
        <v>1133</v>
      </c>
      <c r="Q162" s="1065" t="s">
        <v>263</v>
      </c>
      <c r="T162" s="306"/>
      <c r="U162" s="306"/>
      <c r="V162" s="306"/>
      <c r="W162" s="306"/>
      <c r="X162" s="306"/>
      <c r="Y162" s="306"/>
      <c r="Z162" s="306"/>
      <c r="AA162" s="306"/>
    </row>
    <row r="163" spans="1:27" ht="21.75" customHeight="1" x14ac:dyDescent="0.35">
      <c r="A163" s="17">
        <f>SUBTOTAL(103,$C$5:C163)</f>
        <v>159</v>
      </c>
      <c r="B163" s="13">
        <v>2</v>
      </c>
      <c r="C163" s="143" t="s">
        <v>73</v>
      </c>
      <c r="D163" s="81" t="str">
        <f>VLOOKUP(C163,'Location Summary'!$C$4:$D$603,2,0)</f>
        <v>DB1+3</v>
      </c>
      <c r="E163" s="81" t="s">
        <v>423</v>
      </c>
      <c r="F163" s="136">
        <v>45622</v>
      </c>
      <c r="G163" s="136">
        <v>45630</v>
      </c>
      <c r="H163" s="79" t="s">
        <v>998</v>
      </c>
      <c r="I163" s="81">
        <f t="shared" si="26"/>
        <v>484.04</v>
      </c>
      <c r="J163" s="13">
        <f t="shared" si="27"/>
        <v>6.23</v>
      </c>
      <c r="K163" s="13">
        <f t="shared" si="28"/>
        <v>70.319999999999993</v>
      </c>
      <c r="L163" s="13">
        <f t="shared" si="29"/>
        <v>3.3719999999999999</v>
      </c>
      <c r="M163" s="13">
        <f t="shared" si="30"/>
        <v>1.768</v>
      </c>
      <c r="N163" s="482">
        <f t="shared" si="31"/>
        <v>13.2</v>
      </c>
      <c r="O163" s="141" t="s">
        <v>1176</v>
      </c>
      <c r="P163" s="595" t="s">
        <v>938</v>
      </c>
      <c r="Q163" s="1065" t="s">
        <v>263</v>
      </c>
      <c r="T163" s="306"/>
      <c r="U163" s="306"/>
      <c r="V163" s="306"/>
      <c r="W163" s="306"/>
      <c r="X163" s="306"/>
      <c r="Y163" s="306"/>
      <c r="Z163" s="306"/>
      <c r="AA163" s="306"/>
    </row>
    <row r="164" spans="1:27" ht="21.75" customHeight="1" x14ac:dyDescent="0.35">
      <c r="A164" s="17">
        <f>SUBTOTAL(103,$C$5:C164)</f>
        <v>160</v>
      </c>
      <c r="B164" s="13">
        <v>3</v>
      </c>
      <c r="C164" s="143" t="s">
        <v>259</v>
      </c>
      <c r="D164" s="81" t="str">
        <f>VLOOKUP(C164,'Location Summary'!$C$4:$D$603,2,0)</f>
        <v>DA+9</v>
      </c>
      <c r="E164" s="81" t="s">
        <v>423</v>
      </c>
      <c r="F164" s="136">
        <v>45626</v>
      </c>
      <c r="G164" s="136">
        <v>45630</v>
      </c>
      <c r="H164" s="79" t="s">
        <v>1169</v>
      </c>
      <c r="I164" s="81">
        <f t="shared" si="26"/>
        <v>289.83999999999997</v>
      </c>
      <c r="J164" s="13">
        <f t="shared" si="27"/>
        <v>3.61</v>
      </c>
      <c r="K164" s="13">
        <f t="shared" si="28"/>
        <v>37.299999999999997</v>
      </c>
      <c r="L164" s="13">
        <f t="shared" si="29"/>
        <v>2.093</v>
      </c>
      <c r="M164" s="13">
        <f t="shared" si="30"/>
        <v>0.86599999999999999</v>
      </c>
      <c r="N164" s="482">
        <f t="shared" si="31"/>
        <v>7.39</v>
      </c>
      <c r="O164" s="141" t="s">
        <v>1177</v>
      </c>
      <c r="P164" s="595" t="s">
        <v>1133</v>
      </c>
      <c r="Q164" s="1065" t="s">
        <v>263</v>
      </c>
      <c r="T164" s="306"/>
      <c r="U164" s="306"/>
      <c r="V164" s="306"/>
      <c r="W164" s="306"/>
      <c r="X164" s="306"/>
      <c r="Y164" s="306"/>
      <c r="Z164" s="306"/>
      <c r="AA164" s="306"/>
    </row>
    <row r="165" spans="1:27" ht="21.75" customHeight="1" x14ac:dyDescent="0.35">
      <c r="A165" s="17">
        <f>SUBTOTAL(103,$C$5:C165)</f>
        <v>161</v>
      </c>
      <c r="B165" s="13">
        <v>4</v>
      </c>
      <c r="C165" s="143" t="s">
        <v>72</v>
      </c>
      <c r="D165" s="81" t="str">
        <f>VLOOKUP(C165,'Location Summary'!$C$4:$D$603,2,0)</f>
        <v>DB2+0</v>
      </c>
      <c r="E165" s="81" t="s">
        <v>423</v>
      </c>
      <c r="F165" s="136">
        <v>45623</v>
      </c>
      <c r="G165" s="136">
        <v>45632</v>
      </c>
      <c r="H165" s="79" t="s">
        <v>1019</v>
      </c>
      <c r="I165" s="81">
        <f t="shared" si="26"/>
        <v>560.96</v>
      </c>
      <c r="J165" s="13">
        <f t="shared" si="27"/>
        <v>7.27</v>
      </c>
      <c r="K165" s="13">
        <f t="shared" si="28"/>
        <v>85.67</v>
      </c>
      <c r="L165" s="13">
        <f t="shared" si="29"/>
        <v>4.1547999999999998</v>
      </c>
      <c r="M165" s="13">
        <f t="shared" si="30"/>
        <v>1.768</v>
      </c>
      <c r="N165" s="482">
        <f t="shared" ref="N165:N231" si="32">ROUND((I165*230.35+J165*10150.5+K165*11591.45+L165*93958.18+M165*7677.44)/10^5,2)</f>
        <v>16</v>
      </c>
      <c r="O165" s="141" t="s">
        <v>1108</v>
      </c>
      <c r="P165" s="595" t="s">
        <v>791</v>
      </c>
      <c r="Q165" s="1065" t="s">
        <v>263</v>
      </c>
      <c r="T165" s="306"/>
      <c r="U165" s="306"/>
      <c r="V165" s="306"/>
      <c r="W165" s="306"/>
      <c r="X165" s="306"/>
      <c r="Y165" s="306"/>
      <c r="Z165" s="306"/>
      <c r="AA165" s="306"/>
    </row>
    <row r="166" spans="1:27" ht="21.75" customHeight="1" x14ac:dyDescent="0.35">
      <c r="A166" s="17">
        <f>SUBTOTAL(103,$C$5:C166)</f>
        <v>162</v>
      </c>
      <c r="B166" s="13">
        <v>5</v>
      </c>
      <c r="C166" s="143" t="s">
        <v>629</v>
      </c>
      <c r="D166" s="81" t="str">
        <f>VLOOKUP(C166,'Location Summary'!$C$4:$D$603,2,0)</f>
        <v>DA+3</v>
      </c>
      <c r="E166" s="81" t="s">
        <v>423</v>
      </c>
      <c r="F166" s="136">
        <v>45625</v>
      </c>
      <c r="G166" s="136">
        <v>45632</v>
      </c>
      <c r="H166" s="79" t="s">
        <v>1194</v>
      </c>
      <c r="I166" s="81">
        <f t="shared" si="26"/>
        <v>289.83999999999997</v>
      </c>
      <c r="J166" s="13">
        <f t="shared" si="27"/>
        <v>3.61</v>
      </c>
      <c r="K166" s="13">
        <f t="shared" si="28"/>
        <v>37.299999999999997</v>
      </c>
      <c r="L166" s="13">
        <f t="shared" si="29"/>
        <v>2.093</v>
      </c>
      <c r="M166" s="13">
        <f t="shared" si="30"/>
        <v>0.86599999999999999</v>
      </c>
      <c r="N166" s="482">
        <f t="shared" si="32"/>
        <v>7.39</v>
      </c>
      <c r="O166" s="141" t="s">
        <v>817</v>
      </c>
      <c r="P166" s="595" t="s">
        <v>938</v>
      </c>
      <c r="Q166" s="1065" t="s">
        <v>263</v>
      </c>
      <c r="T166" s="306"/>
      <c r="U166" s="306"/>
      <c r="V166" s="306"/>
      <c r="W166" s="306"/>
      <c r="X166" s="306"/>
      <c r="Y166" s="306"/>
      <c r="Z166" s="306"/>
      <c r="AA166" s="306"/>
    </row>
    <row r="167" spans="1:27" ht="21.75" customHeight="1" x14ac:dyDescent="0.35">
      <c r="A167" s="17">
        <f>SUBTOTAL(103,$C$5:C167)</f>
        <v>163</v>
      </c>
      <c r="B167" s="13">
        <v>6</v>
      </c>
      <c r="C167" s="143" t="s">
        <v>260</v>
      </c>
      <c r="D167" s="81" t="str">
        <f>VLOOKUP(C167,'Location Summary'!$C$4:$D$603,2,0)</f>
        <v>DA+0</v>
      </c>
      <c r="E167" s="81" t="s">
        <v>423</v>
      </c>
      <c r="F167" s="136">
        <v>45601</v>
      </c>
      <c r="G167" s="136">
        <v>45633</v>
      </c>
      <c r="H167" s="79" t="s">
        <v>1169</v>
      </c>
      <c r="I167" s="81">
        <f t="shared" si="26"/>
        <v>271.04000000000002</v>
      </c>
      <c r="J167" s="13">
        <f t="shared" si="27"/>
        <v>3.36</v>
      </c>
      <c r="K167" s="13">
        <f t="shared" si="28"/>
        <v>34.15</v>
      </c>
      <c r="L167" s="13">
        <f t="shared" si="29"/>
        <v>1.599</v>
      </c>
      <c r="M167" s="13">
        <f t="shared" si="30"/>
        <v>0.86599999999999999</v>
      </c>
      <c r="N167" s="482">
        <f t="shared" si="32"/>
        <v>6.49</v>
      </c>
      <c r="O167" s="141" t="s">
        <v>1195</v>
      </c>
      <c r="P167" s="595" t="s">
        <v>1133</v>
      </c>
      <c r="Q167" s="1065" t="s">
        <v>263</v>
      </c>
      <c r="T167" s="306"/>
      <c r="U167" s="306"/>
      <c r="V167" s="306"/>
      <c r="W167" s="306"/>
      <c r="X167" s="306"/>
      <c r="Y167" s="306"/>
      <c r="Z167" s="306"/>
      <c r="AA167" s="306"/>
    </row>
    <row r="168" spans="1:27" ht="21.75" customHeight="1" x14ac:dyDescent="0.35">
      <c r="A168" s="17">
        <f>SUBTOTAL(103,$C$5:C168)</f>
        <v>164</v>
      </c>
      <c r="B168" s="13">
        <v>7</v>
      </c>
      <c r="C168" s="143" t="s">
        <v>807</v>
      </c>
      <c r="D168" s="81" t="str">
        <f>VLOOKUP(C168,'Location Summary'!$C$4:$D$603,2,0)</f>
        <v>DA+3</v>
      </c>
      <c r="E168" s="81" t="s">
        <v>423</v>
      </c>
      <c r="F168" s="136">
        <v>45631</v>
      </c>
      <c r="G168" s="136">
        <v>45634</v>
      </c>
      <c r="H168" s="79" t="s">
        <v>998</v>
      </c>
      <c r="I168" s="81">
        <f t="shared" si="26"/>
        <v>289.83999999999997</v>
      </c>
      <c r="J168" s="13">
        <f t="shared" si="27"/>
        <v>3.61</v>
      </c>
      <c r="K168" s="13">
        <f t="shared" si="28"/>
        <v>37.299999999999997</v>
      </c>
      <c r="L168" s="13">
        <f t="shared" si="29"/>
        <v>2.093</v>
      </c>
      <c r="M168" s="13">
        <f t="shared" si="30"/>
        <v>0.86599999999999999</v>
      </c>
      <c r="N168" s="482">
        <f t="shared" si="32"/>
        <v>7.39</v>
      </c>
      <c r="O168" s="141" t="s">
        <v>1176</v>
      </c>
      <c r="P168" s="595" t="s">
        <v>938</v>
      </c>
      <c r="Q168" s="1065" t="s">
        <v>263</v>
      </c>
      <c r="T168" s="306"/>
      <c r="U168" s="306"/>
      <c r="V168" s="306"/>
      <c r="W168" s="306"/>
      <c r="X168" s="306"/>
      <c r="Y168" s="306"/>
      <c r="Z168" s="306"/>
      <c r="AA168" s="306"/>
    </row>
    <row r="169" spans="1:27" ht="21.75" customHeight="1" x14ac:dyDescent="0.35">
      <c r="A169" s="17">
        <f>SUBTOTAL(103,$C$5:C169)</f>
        <v>165</v>
      </c>
      <c r="B169" s="13">
        <v>8</v>
      </c>
      <c r="C169" s="143" t="s">
        <v>630</v>
      </c>
      <c r="D169" s="81" t="str">
        <f>VLOOKUP(C169,'Location Summary'!$C$4:$D$603,2,0)</f>
        <v>DA+1.5</v>
      </c>
      <c r="E169" s="81" t="s">
        <v>423</v>
      </c>
      <c r="F169" s="136">
        <v>45632</v>
      </c>
      <c r="G169" s="136">
        <v>45634</v>
      </c>
      <c r="H169" s="79" t="s">
        <v>1194</v>
      </c>
      <c r="I169" s="81">
        <f t="shared" si="26"/>
        <v>289.83999999999997</v>
      </c>
      <c r="J169" s="13">
        <f t="shared" si="27"/>
        <v>3.61</v>
      </c>
      <c r="K169" s="13">
        <f t="shared" si="28"/>
        <v>37.299999999999997</v>
      </c>
      <c r="L169" s="13">
        <f t="shared" si="29"/>
        <v>2.093</v>
      </c>
      <c r="M169" s="13">
        <f t="shared" si="30"/>
        <v>0.86599999999999999</v>
      </c>
      <c r="N169" s="482">
        <f t="shared" si="32"/>
        <v>7.39</v>
      </c>
      <c r="O169" s="141" t="s">
        <v>817</v>
      </c>
      <c r="P169" s="595" t="s">
        <v>938</v>
      </c>
      <c r="Q169" s="1065" t="s">
        <v>263</v>
      </c>
      <c r="T169" s="306"/>
      <c r="U169" s="306"/>
      <c r="V169" s="306"/>
      <c r="W169" s="306"/>
      <c r="X169" s="306"/>
      <c r="Y169" s="306"/>
      <c r="Z169" s="306"/>
      <c r="AA169" s="306"/>
    </row>
    <row r="170" spans="1:27" ht="21.75" customHeight="1" x14ac:dyDescent="0.35">
      <c r="A170" s="17">
        <f>SUBTOTAL(103,$C$5:C170)</f>
        <v>166</v>
      </c>
      <c r="B170" s="13">
        <v>9</v>
      </c>
      <c r="C170" s="143" t="s">
        <v>456</v>
      </c>
      <c r="D170" s="81" t="str">
        <f>VLOOKUP(C170,'Location Summary'!$C$4:$D$603,2,0)</f>
        <v>DA+3</v>
      </c>
      <c r="E170" s="81" t="s">
        <v>423</v>
      </c>
      <c r="F170" s="136">
        <v>45628</v>
      </c>
      <c r="G170" s="136">
        <v>45636</v>
      </c>
      <c r="H170" s="79" t="s">
        <v>1019</v>
      </c>
      <c r="I170" s="81">
        <f t="shared" si="26"/>
        <v>289.83999999999997</v>
      </c>
      <c r="J170" s="13">
        <f t="shared" si="27"/>
        <v>3.61</v>
      </c>
      <c r="K170" s="13">
        <f t="shared" si="28"/>
        <v>37.299999999999997</v>
      </c>
      <c r="L170" s="13">
        <f t="shared" si="29"/>
        <v>2.093</v>
      </c>
      <c r="M170" s="13">
        <f t="shared" si="30"/>
        <v>0.86599999999999999</v>
      </c>
      <c r="N170" s="482">
        <f t="shared" si="32"/>
        <v>7.39</v>
      </c>
      <c r="O170" s="141" t="s">
        <v>1108</v>
      </c>
      <c r="P170" s="595" t="s">
        <v>791</v>
      </c>
      <c r="Q170" s="1065" t="s">
        <v>263</v>
      </c>
      <c r="T170" s="306"/>
      <c r="U170" s="306"/>
      <c r="V170" s="306"/>
      <c r="W170" s="306"/>
      <c r="X170" s="306"/>
      <c r="Y170" s="306"/>
      <c r="Z170" s="306"/>
      <c r="AA170" s="306"/>
    </row>
    <row r="171" spans="1:27" ht="21.75" customHeight="1" x14ac:dyDescent="0.35">
      <c r="A171" s="17">
        <f>SUBTOTAL(103,$C$5:C171)</f>
        <v>167</v>
      </c>
      <c r="B171" s="13">
        <v>10</v>
      </c>
      <c r="C171" s="143" t="s">
        <v>215</v>
      </c>
      <c r="D171" s="81" t="str">
        <f>VLOOKUP(C171,'Location Summary'!$C$4:$D$603,2,0)</f>
        <v>DA+6</v>
      </c>
      <c r="E171" s="81" t="s">
        <v>423</v>
      </c>
      <c r="F171" s="136">
        <v>45633</v>
      </c>
      <c r="G171" s="136">
        <v>45638</v>
      </c>
      <c r="H171" s="79" t="s">
        <v>998</v>
      </c>
      <c r="I171" s="81">
        <f t="shared" si="26"/>
        <v>289.83999999999997</v>
      </c>
      <c r="J171" s="13">
        <f t="shared" si="27"/>
        <v>3.61</v>
      </c>
      <c r="K171" s="13">
        <f t="shared" si="28"/>
        <v>37.299999999999997</v>
      </c>
      <c r="L171" s="13">
        <f t="shared" si="29"/>
        <v>2.093</v>
      </c>
      <c r="M171" s="13">
        <f t="shared" si="30"/>
        <v>0.86599999999999999</v>
      </c>
      <c r="N171" s="482">
        <f t="shared" si="32"/>
        <v>7.39</v>
      </c>
      <c r="O171" s="141" t="s">
        <v>1176</v>
      </c>
      <c r="P171" s="595" t="s">
        <v>938</v>
      </c>
      <c r="Q171" s="1065" t="s">
        <v>263</v>
      </c>
      <c r="T171" s="306"/>
      <c r="U171" s="306"/>
      <c r="V171" s="306"/>
      <c r="W171" s="306"/>
      <c r="X171" s="306"/>
      <c r="Y171" s="306"/>
      <c r="Z171" s="306"/>
      <c r="AA171" s="306"/>
    </row>
    <row r="172" spans="1:27" ht="21.75" customHeight="1" x14ac:dyDescent="0.35">
      <c r="A172" s="17">
        <f>SUBTOTAL(103,$C$5:C172)</f>
        <v>168</v>
      </c>
      <c r="B172" s="13">
        <v>11</v>
      </c>
      <c r="C172" s="143" t="s">
        <v>628</v>
      </c>
      <c r="D172" s="81" t="str">
        <f>VLOOKUP(C172,'Location Summary'!$C$4:$D$603,2,0)</f>
        <v>DA+0</v>
      </c>
      <c r="E172" s="81" t="s">
        <v>423</v>
      </c>
      <c r="F172" s="136">
        <v>45635</v>
      </c>
      <c r="G172" s="136">
        <v>45638</v>
      </c>
      <c r="H172" s="79" t="s">
        <v>1194</v>
      </c>
      <c r="I172" s="81">
        <f t="shared" si="26"/>
        <v>271.04000000000002</v>
      </c>
      <c r="J172" s="13">
        <f t="shared" si="27"/>
        <v>3.36</v>
      </c>
      <c r="K172" s="13">
        <f t="shared" si="28"/>
        <v>34.15</v>
      </c>
      <c r="L172" s="13">
        <f t="shared" si="29"/>
        <v>1.599</v>
      </c>
      <c r="M172" s="13">
        <f t="shared" si="30"/>
        <v>0.86599999999999999</v>
      </c>
      <c r="N172" s="482">
        <f t="shared" si="32"/>
        <v>6.49</v>
      </c>
      <c r="O172" s="141" t="s">
        <v>817</v>
      </c>
      <c r="P172" s="595" t="s">
        <v>938</v>
      </c>
      <c r="Q172" s="1065" t="s">
        <v>263</v>
      </c>
      <c r="T172" s="306"/>
      <c r="U172" s="306"/>
      <c r="V172" s="306"/>
      <c r="W172" s="306"/>
      <c r="X172" s="306"/>
      <c r="Y172" s="306"/>
      <c r="Z172" s="306"/>
      <c r="AA172" s="306"/>
    </row>
    <row r="173" spans="1:27" ht="21.75" customHeight="1" x14ac:dyDescent="0.35">
      <c r="A173" s="17">
        <f>SUBTOTAL(103,$C$5:C173)</f>
        <v>169</v>
      </c>
      <c r="B173" s="13">
        <v>12</v>
      </c>
      <c r="C173" s="143" t="s">
        <v>627</v>
      </c>
      <c r="D173" s="81" t="str">
        <f>VLOOKUP(C173,'Location Summary'!$C$4:$D$603,2,0)</f>
        <v>DA+0</v>
      </c>
      <c r="E173" s="81" t="s">
        <v>423</v>
      </c>
      <c r="F173" s="136">
        <v>45637</v>
      </c>
      <c r="G173" s="136">
        <v>45639</v>
      </c>
      <c r="H173" s="79" t="s">
        <v>1194</v>
      </c>
      <c r="I173" s="81">
        <f t="shared" si="26"/>
        <v>271.04000000000002</v>
      </c>
      <c r="J173" s="13">
        <f t="shared" si="27"/>
        <v>3.36</v>
      </c>
      <c r="K173" s="13">
        <f t="shared" si="28"/>
        <v>34.15</v>
      </c>
      <c r="L173" s="13">
        <f t="shared" si="29"/>
        <v>1.599</v>
      </c>
      <c r="M173" s="13">
        <f t="shared" si="30"/>
        <v>0.86599999999999999</v>
      </c>
      <c r="N173" s="482">
        <f t="shared" si="32"/>
        <v>6.49</v>
      </c>
      <c r="O173" s="141" t="s">
        <v>817</v>
      </c>
      <c r="P173" s="595" t="s">
        <v>938</v>
      </c>
      <c r="Q173" s="1065" t="s">
        <v>263</v>
      </c>
      <c r="T173" s="306"/>
      <c r="U173" s="306"/>
      <c r="V173" s="306"/>
      <c r="W173" s="306"/>
      <c r="X173" s="306"/>
      <c r="Y173" s="306"/>
      <c r="Z173" s="306"/>
      <c r="AA173" s="306"/>
    </row>
    <row r="174" spans="1:27" ht="21.75" customHeight="1" x14ac:dyDescent="0.35">
      <c r="A174" s="17">
        <f>SUBTOTAL(103,$C$5:C174)</f>
        <v>170</v>
      </c>
      <c r="B174" s="13">
        <v>13</v>
      </c>
      <c r="C174" s="143" t="s">
        <v>5</v>
      </c>
      <c r="D174" s="81" t="str">
        <f>VLOOKUP(C174,'Location Summary'!$C$4:$D$603,2,0)</f>
        <v>DA+3</v>
      </c>
      <c r="E174" s="81" t="s">
        <v>423</v>
      </c>
      <c r="F174" s="136">
        <v>45638</v>
      </c>
      <c r="G174" s="136">
        <v>45640</v>
      </c>
      <c r="H174" s="79" t="s">
        <v>998</v>
      </c>
      <c r="I174" s="81">
        <f t="shared" si="26"/>
        <v>289.83999999999997</v>
      </c>
      <c r="J174" s="13">
        <f t="shared" si="27"/>
        <v>3.61</v>
      </c>
      <c r="K174" s="13">
        <f t="shared" si="28"/>
        <v>37.299999999999997</v>
      </c>
      <c r="L174" s="13">
        <f t="shared" si="29"/>
        <v>2.093</v>
      </c>
      <c r="M174" s="13">
        <f t="shared" si="30"/>
        <v>0.86599999999999999</v>
      </c>
      <c r="N174" s="482">
        <f t="shared" si="32"/>
        <v>7.39</v>
      </c>
      <c r="O174" s="141" t="s">
        <v>1176</v>
      </c>
      <c r="P174" s="595" t="s">
        <v>938</v>
      </c>
      <c r="Q174" s="1065" t="s">
        <v>263</v>
      </c>
      <c r="T174" s="306"/>
      <c r="U174" s="306"/>
      <c r="V174" s="306"/>
      <c r="W174" s="306"/>
      <c r="X174" s="306"/>
      <c r="Y174" s="306"/>
      <c r="Z174" s="306"/>
      <c r="AA174" s="306"/>
    </row>
    <row r="175" spans="1:27" ht="21.75" customHeight="1" x14ac:dyDescent="0.35">
      <c r="A175" s="17">
        <f>SUBTOTAL(103,$C$5:C175)</f>
        <v>171</v>
      </c>
      <c r="B175" s="13">
        <v>14</v>
      </c>
      <c r="C175" s="143" t="s">
        <v>638</v>
      </c>
      <c r="D175" s="81" t="str">
        <f>VLOOKUP(C175,'Location Summary'!$C$4:$D$603,2,0)</f>
        <v>DA-1.5</v>
      </c>
      <c r="E175" s="81" t="s">
        <v>423</v>
      </c>
      <c r="F175" s="136">
        <v>45626</v>
      </c>
      <c r="G175" s="136">
        <v>45641</v>
      </c>
      <c r="H175" s="79" t="s">
        <v>1199</v>
      </c>
      <c r="I175" s="81">
        <f t="shared" si="26"/>
        <v>271.04000000000002</v>
      </c>
      <c r="J175" s="13">
        <f t="shared" si="27"/>
        <v>3.36</v>
      </c>
      <c r="K175" s="13">
        <f t="shared" si="28"/>
        <v>34.15</v>
      </c>
      <c r="L175" s="13">
        <f t="shared" si="29"/>
        <v>1.599</v>
      </c>
      <c r="M175" s="13">
        <f t="shared" si="30"/>
        <v>0.86599999999999999</v>
      </c>
      <c r="N175" s="482">
        <f t="shared" si="32"/>
        <v>6.49</v>
      </c>
      <c r="O175" s="141" t="s">
        <v>817</v>
      </c>
      <c r="P175" s="595" t="s">
        <v>938</v>
      </c>
      <c r="Q175" s="1065" t="s">
        <v>263</v>
      </c>
      <c r="T175" s="306"/>
      <c r="U175" s="306"/>
      <c r="V175" s="306"/>
      <c r="W175" s="306"/>
      <c r="X175" s="306"/>
      <c r="Y175" s="306"/>
      <c r="Z175" s="306"/>
      <c r="AA175" s="306"/>
    </row>
    <row r="176" spans="1:27" ht="21.75" customHeight="1" x14ac:dyDescent="0.35">
      <c r="A176" s="17">
        <f>SUBTOTAL(103,$C$5:C176)</f>
        <v>172</v>
      </c>
      <c r="B176" s="13">
        <v>15</v>
      </c>
      <c r="C176" s="143" t="s">
        <v>500</v>
      </c>
      <c r="D176" s="81" t="str">
        <f>VLOOKUP(C176,'Location Summary'!$C$4:$D$603,2,0)</f>
        <v>DA+6</v>
      </c>
      <c r="E176" s="81" t="s">
        <v>423</v>
      </c>
      <c r="F176" s="136">
        <v>45626</v>
      </c>
      <c r="G176" s="136">
        <v>45643</v>
      </c>
      <c r="H176" s="79" t="s">
        <v>1015</v>
      </c>
      <c r="I176" s="81">
        <f t="shared" si="26"/>
        <v>289.83999999999997</v>
      </c>
      <c r="J176" s="13">
        <f t="shared" si="27"/>
        <v>3.61</v>
      </c>
      <c r="K176" s="13">
        <f t="shared" si="28"/>
        <v>37.299999999999997</v>
      </c>
      <c r="L176" s="13">
        <f t="shared" si="29"/>
        <v>2.093</v>
      </c>
      <c r="M176" s="13">
        <f t="shared" si="30"/>
        <v>0.86599999999999999</v>
      </c>
      <c r="N176" s="482">
        <f t="shared" si="32"/>
        <v>7.39</v>
      </c>
      <c r="O176" s="141" t="s">
        <v>1175</v>
      </c>
      <c r="P176" s="595" t="s">
        <v>1133</v>
      </c>
      <c r="Q176" s="1065" t="s">
        <v>263</v>
      </c>
      <c r="T176" s="306"/>
      <c r="U176" s="306"/>
      <c r="V176" s="306"/>
      <c r="W176" s="306"/>
      <c r="X176" s="306"/>
      <c r="Y176" s="306"/>
      <c r="Z176" s="306"/>
      <c r="AA176" s="306"/>
    </row>
    <row r="177" spans="1:27" ht="21.75" customHeight="1" x14ac:dyDescent="0.35">
      <c r="A177" s="17">
        <f>SUBTOTAL(103,$C$5:C177)</f>
        <v>173</v>
      </c>
      <c r="B177" s="13">
        <v>16</v>
      </c>
      <c r="C177" s="143" t="s">
        <v>66</v>
      </c>
      <c r="D177" s="81" t="str">
        <f>VLOOKUP(C177,'Location Summary'!$C$4:$D$603,2,0)</f>
        <v>DB1+0</v>
      </c>
      <c r="E177" s="81" t="s">
        <v>423</v>
      </c>
      <c r="F177" s="136">
        <v>45637</v>
      </c>
      <c r="G177" s="136">
        <v>45644</v>
      </c>
      <c r="H177" s="79" t="s">
        <v>1019</v>
      </c>
      <c r="I177" s="81">
        <f t="shared" si="26"/>
        <v>479.12</v>
      </c>
      <c r="J177" s="13">
        <f t="shared" si="27"/>
        <v>6.16</v>
      </c>
      <c r="K177" s="13">
        <f t="shared" si="28"/>
        <v>69.760000000000005</v>
      </c>
      <c r="L177" s="13">
        <f t="shared" si="29"/>
        <v>3.26</v>
      </c>
      <c r="M177" s="13">
        <f t="shared" si="30"/>
        <v>1.768</v>
      </c>
      <c r="N177" s="482">
        <f t="shared" si="32"/>
        <v>13.01</v>
      </c>
      <c r="O177" s="141" t="s">
        <v>1108</v>
      </c>
      <c r="P177" s="595" t="s">
        <v>791</v>
      </c>
      <c r="Q177" s="1065" t="s">
        <v>263</v>
      </c>
      <c r="T177" s="306"/>
      <c r="U177" s="306"/>
      <c r="V177" s="306"/>
      <c r="W177" s="306"/>
      <c r="X177" s="306"/>
      <c r="Y177" s="306"/>
      <c r="Z177" s="306"/>
      <c r="AA177" s="306"/>
    </row>
    <row r="178" spans="1:27" s="228" customFormat="1" ht="21.75" customHeight="1" x14ac:dyDescent="0.35">
      <c r="A178" s="17">
        <f>SUBTOTAL(103,$C$5:C178)</f>
        <v>174</v>
      </c>
      <c r="B178" s="13">
        <v>17</v>
      </c>
      <c r="C178" s="143" t="s">
        <v>652</v>
      </c>
      <c r="D178" s="81" t="str">
        <f>VLOOKUP(C178,'Location Summary'!$C$4:$D$603,2,0)</f>
        <v>DA+3</v>
      </c>
      <c r="E178" s="81" t="s">
        <v>423</v>
      </c>
      <c r="F178" s="136">
        <v>45641</v>
      </c>
      <c r="G178" s="136">
        <v>45645</v>
      </c>
      <c r="H178" s="79" t="s">
        <v>998</v>
      </c>
      <c r="I178" s="81">
        <f t="shared" si="26"/>
        <v>289.83999999999997</v>
      </c>
      <c r="J178" s="13">
        <f t="shared" si="27"/>
        <v>3.61</v>
      </c>
      <c r="K178" s="13">
        <f t="shared" si="28"/>
        <v>37.299999999999997</v>
      </c>
      <c r="L178" s="13">
        <f t="shared" si="29"/>
        <v>2.093</v>
      </c>
      <c r="M178" s="13">
        <f t="shared" si="30"/>
        <v>0.86599999999999999</v>
      </c>
      <c r="N178" s="482">
        <f t="shared" si="32"/>
        <v>7.39</v>
      </c>
      <c r="O178" s="141" t="s">
        <v>1176</v>
      </c>
      <c r="P178" s="595" t="s">
        <v>938</v>
      </c>
      <c r="Q178" s="1065" t="s">
        <v>263</v>
      </c>
      <c r="R178" s="577"/>
      <c r="S178" s="577"/>
      <c r="T178" s="578"/>
      <c r="U178" s="578"/>
      <c r="V178" s="578"/>
      <c r="W178" s="578"/>
      <c r="X178" s="578"/>
      <c r="Y178" s="578"/>
      <c r="Z178" s="578"/>
      <c r="AA178" s="578"/>
    </row>
    <row r="179" spans="1:27" s="228" customFormat="1" ht="21.75" customHeight="1" x14ac:dyDescent="0.35">
      <c r="A179" s="17">
        <f>SUBTOTAL(103,$C$5:C179)</f>
        <v>175</v>
      </c>
      <c r="B179" s="13">
        <v>18</v>
      </c>
      <c r="C179" s="143" t="s">
        <v>13</v>
      </c>
      <c r="D179" s="81" t="str">
        <f>VLOOKUP(C179,'Location Summary'!$C$4:$D$603,2,0)</f>
        <v>DC1+3</v>
      </c>
      <c r="E179" s="81" t="s">
        <v>423</v>
      </c>
      <c r="F179" s="136">
        <v>45638</v>
      </c>
      <c r="G179" s="136">
        <v>45645</v>
      </c>
      <c r="H179" s="79" t="s">
        <v>1169</v>
      </c>
      <c r="I179" s="81">
        <f t="shared" si="26"/>
        <v>609.84</v>
      </c>
      <c r="J179" s="13">
        <f t="shared" si="27"/>
        <v>7.94</v>
      </c>
      <c r="K179" s="13">
        <f t="shared" si="28"/>
        <v>94.04</v>
      </c>
      <c r="L179" s="13">
        <f t="shared" si="29"/>
        <v>4.7939999999999996</v>
      </c>
      <c r="M179" s="13">
        <f t="shared" si="30"/>
        <v>2.348757</v>
      </c>
      <c r="N179" s="482">
        <f t="shared" si="32"/>
        <v>17.8</v>
      </c>
      <c r="O179" s="141" t="s">
        <v>1195</v>
      </c>
      <c r="P179" s="595" t="s">
        <v>1133</v>
      </c>
      <c r="Q179" s="1065" t="s">
        <v>263</v>
      </c>
      <c r="R179" s="577"/>
      <c r="S179" s="577"/>
      <c r="T179" s="578"/>
      <c r="U179" s="578"/>
      <c r="V179" s="578"/>
      <c r="W179" s="578"/>
      <c r="X179" s="578"/>
      <c r="Y179" s="578"/>
      <c r="Z179" s="578"/>
      <c r="AA179" s="578"/>
    </row>
    <row r="180" spans="1:27" ht="21.75" customHeight="1" x14ac:dyDescent="0.35">
      <c r="A180" s="17">
        <f>SUBTOTAL(103,$C$5:C180)</f>
        <v>176</v>
      </c>
      <c r="B180" s="13">
        <v>19</v>
      </c>
      <c r="C180" s="143" t="s">
        <v>651</v>
      </c>
      <c r="D180" s="81" t="str">
        <f>VLOOKUP(C180,'Location Summary'!$C$4:$D$603,2,0)</f>
        <v>DA+9</v>
      </c>
      <c r="E180" s="81" t="s">
        <v>423</v>
      </c>
      <c r="F180" s="136">
        <v>45644</v>
      </c>
      <c r="G180" s="136">
        <v>45647</v>
      </c>
      <c r="H180" s="79" t="s">
        <v>998</v>
      </c>
      <c r="I180" s="81">
        <f t="shared" si="26"/>
        <v>289.83999999999997</v>
      </c>
      <c r="J180" s="13">
        <f t="shared" si="27"/>
        <v>3.61</v>
      </c>
      <c r="K180" s="13">
        <f t="shared" si="28"/>
        <v>37.299999999999997</v>
      </c>
      <c r="L180" s="13">
        <f t="shared" si="29"/>
        <v>2.093</v>
      </c>
      <c r="M180" s="13">
        <f t="shared" si="30"/>
        <v>0.86599999999999999</v>
      </c>
      <c r="N180" s="482">
        <f t="shared" si="32"/>
        <v>7.39</v>
      </c>
      <c r="O180" s="141" t="s">
        <v>1176</v>
      </c>
      <c r="P180" s="595" t="s">
        <v>938</v>
      </c>
      <c r="Q180" s="1065" t="s">
        <v>263</v>
      </c>
      <c r="T180" s="306"/>
      <c r="U180" s="306"/>
      <c r="V180" s="306"/>
      <c r="W180" s="306"/>
      <c r="X180" s="306"/>
      <c r="Y180" s="306"/>
      <c r="Z180" s="306"/>
      <c r="AA180" s="306"/>
    </row>
    <row r="181" spans="1:27" ht="21.75" customHeight="1" x14ac:dyDescent="0.35">
      <c r="A181" s="17">
        <f>SUBTOTAL(103,$C$5:C181)</f>
        <v>177</v>
      </c>
      <c r="B181" s="13">
        <v>20</v>
      </c>
      <c r="C181" s="143" t="s">
        <v>74</v>
      </c>
      <c r="D181" s="81" t="str">
        <f>VLOOKUP(C181,'Location Summary'!$C$4:$D$603,2,0)</f>
        <v>DB2+0</v>
      </c>
      <c r="E181" s="81" t="s">
        <v>423</v>
      </c>
      <c r="F181" s="136">
        <v>45637</v>
      </c>
      <c r="G181" s="136">
        <v>45647</v>
      </c>
      <c r="H181" s="79" t="s">
        <v>1194</v>
      </c>
      <c r="I181" s="81">
        <f t="shared" si="26"/>
        <v>560.96</v>
      </c>
      <c r="J181" s="13">
        <f t="shared" si="27"/>
        <v>7.27</v>
      </c>
      <c r="K181" s="13">
        <f t="shared" si="28"/>
        <v>85.67</v>
      </c>
      <c r="L181" s="13">
        <f t="shared" si="29"/>
        <v>4.1547999999999998</v>
      </c>
      <c r="M181" s="13">
        <f t="shared" si="30"/>
        <v>1.768</v>
      </c>
      <c r="N181" s="482">
        <f t="shared" si="32"/>
        <v>16</v>
      </c>
      <c r="O181" s="141" t="s">
        <v>817</v>
      </c>
      <c r="P181" s="595" t="s">
        <v>938</v>
      </c>
      <c r="Q181" s="1065" t="s">
        <v>263</v>
      </c>
      <c r="T181" s="306"/>
      <c r="U181" s="306"/>
      <c r="V181" s="306"/>
      <c r="W181" s="306"/>
      <c r="X181" s="306"/>
      <c r="Y181" s="306"/>
      <c r="Z181" s="306"/>
      <c r="AA181" s="306"/>
    </row>
    <row r="182" spans="1:27" ht="21.75" customHeight="1" x14ac:dyDescent="0.35">
      <c r="A182" s="17">
        <f>SUBTOTAL(103,$C$5:C182)</f>
        <v>178</v>
      </c>
      <c r="B182" s="13">
        <v>21</v>
      </c>
      <c r="C182" s="143" t="s">
        <v>639</v>
      </c>
      <c r="D182" s="81" t="str">
        <f>VLOOKUP(C182,'Location Summary'!$C$4:$D$603,2,0)</f>
        <v>DA+3</v>
      </c>
      <c r="E182" s="81" t="s">
        <v>423</v>
      </c>
      <c r="F182" s="136">
        <v>45639</v>
      </c>
      <c r="G182" s="136">
        <v>45647</v>
      </c>
      <c r="H182" s="79" t="s">
        <v>1199</v>
      </c>
      <c r="I182" s="81">
        <f t="shared" si="26"/>
        <v>289.83999999999997</v>
      </c>
      <c r="J182" s="13">
        <f t="shared" si="27"/>
        <v>3.61</v>
      </c>
      <c r="K182" s="13">
        <f t="shared" si="28"/>
        <v>37.299999999999997</v>
      </c>
      <c r="L182" s="13">
        <f t="shared" si="29"/>
        <v>2.093</v>
      </c>
      <c r="M182" s="13">
        <f t="shared" si="30"/>
        <v>0.86599999999999999</v>
      </c>
      <c r="N182" s="482">
        <f t="shared" si="32"/>
        <v>7.39</v>
      </c>
      <c r="O182" s="141" t="s">
        <v>817</v>
      </c>
      <c r="P182" s="595" t="s">
        <v>938</v>
      </c>
      <c r="Q182" s="1065" t="s">
        <v>263</v>
      </c>
      <c r="T182" s="306"/>
      <c r="U182" s="306"/>
      <c r="V182" s="306"/>
      <c r="W182" s="306"/>
      <c r="X182" s="306"/>
      <c r="Y182" s="306"/>
      <c r="Z182" s="306"/>
      <c r="AA182" s="306"/>
    </row>
    <row r="183" spans="1:27" ht="21.75" customHeight="1" x14ac:dyDescent="0.35">
      <c r="A183" s="17">
        <f>SUBTOTAL(103,$C$5:C183)</f>
        <v>179</v>
      </c>
      <c r="B183" s="13">
        <v>22</v>
      </c>
      <c r="C183" s="143" t="s">
        <v>455</v>
      </c>
      <c r="D183" s="81" t="str">
        <f>VLOOKUP(C183,'Location Summary'!$C$4:$D$603,2,0)</f>
        <v>DA+9</v>
      </c>
      <c r="E183" s="81" t="s">
        <v>423</v>
      </c>
      <c r="F183" s="136">
        <v>45645</v>
      </c>
      <c r="G183" s="136">
        <v>45648</v>
      </c>
      <c r="H183" s="79" t="s">
        <v>1019</v>
      </c>
      <c r="I183" s="81">
        <f t="shared" si="26"/>
        <v>289.83999999999997</v>
      </c>
      <c r="J183" s="13">
        <f t="shared" si="27"/>
        <v>3.61</v>
      </c>
      <c r="K183" s="13">
        <f t="shared" si="28"/>
        <v>37.299999999999997</v>
      </c>
      <c r="L183" s="13">
        <f t="shared" si="29"/>
        <v>2.093</v>
      </c>
      <c r="M183" s="13">
        <f t="shared" si="30"/>
        <v>0.86599999999999999</v>
      </c>
      <c r="N183" s="482">
        <f t="shared" si="32"/>
        <v>7.39</v>
      </c>
      <c r="O183" s="141" t="s">
        <v>1108</v>
      </c>
      <c r="P183" s="595" t="s">
        <v>791</v>
      </c>
      <c r="Q183" s="1065" t="s">
        <v>263</v>
      </c>
      <c r="T183" s="306"/>
      <c r="U183" s="306"/>
      <c r="V183" s="306"/>
      <c r="W183" s="306"/>
      <c r="X183" s="306"/>
      <c r="Y183" s="306"/>
      <c r="Z183" s="306"/>
      <c r="AA183" s="306"/>
    </row>
    <row r="184" spans="1:27" ht="21.75" customHeight="1" x14ac:dyDescent="0.35">
      <c r="A184" s="17">
        <f>SUBTOTAL(103,$C$5:C184)</f>
        <v>180</v>
      </c>
      <c r="B184" s="13">
        <v>23</v>
      </c>
      <c r="C184" s="143" t="s">
        <v>641</v>
      </c>
      <c r="D184" s="81" t="str">
        <f>VLOOKUP(C184,'Location Summary'!$C$4:$D$603,2,0)</f>
        <v>DA+3</v>
      </c>
      <c r="E184" s="81" t="s">
        <v>423</v>
      </c>
      <c r="F184" s="136">
        <v>45641</v>
      </c>
      <c r="G184" s="136">
        <v>45649</v>
      </c>
      <c r="H184" s="79" t="s">
        <v>1194</v>
      </c>
      <c r="I184" s="81">
        <f t="shared" si="26"/>
        <v>289.83999999999997</v>
      </c>
      <c r="J184" s="13">
        <f t="shared" si="27"/>
        <v>3.61</v>
      </c>
      <c r="K184" s="13">
        <f t="shared" si="28"/>
        <v>37.299999999999997</v>
      </c>
      <c r="L184" s="13">
        <f t="shared" si="29"/>
        <v>2.093</v>
      </c>
      <c r="M184" s="13">
        <f t="shared" si="30"/>
        <v>0.86599999999999999</v>
      </c>
      <c r="N184" s="482">
        <f t="shared" si="32"/>
        <v>7.39</v>
      </c>
      <c r="O184" s="141" t="s">
        <v>817</v>
      </c>
      <c r="P184" s="595" t="s">
        <v>938</v>
      </c>
      <c r="Q184" s="1065" t="s">
        <v>263</v>
      </c>
      <c r="T184" s="306"/>
      <c r="U184" s="306"/>
      <c r="V184" s="306"/>
      <c r="W184" s="306"/>
      <c r="X184" s="306"/>
      <c r="Y184" s="306"/>
      <c r="Z184" s="306"/>
      <c r="AA184" s="306"/>
    </row>
    <row r="185" spans="1:27" ht="21.75" customHeight="1" x14ac:dyDescent="0.35">
      <c r="A185" s="17">
        <f>SUBTOTAL(103,$C$5:C185)</f>
        <v>181</v>
      </c>
      <c r="B185" s="13">
        <v>24</v>
      </c>
      <c r="C185" s="143" t="s">
        <v>653</v>
      </c>
      <c r="D185" s="81" t="str">
        <f>VLOOKUP(C185,'Location Summary'!$C$4:$D$603,2,0)</f>
        <v>DA-1.5</v>
      </c>
      <c r="E185" s="81" t="s">
        <v>423</v>
      </c>
      <c r="F185" s="136">
        <v>45646</v>
      </c>
      <c r="G185" s="136">
        <v>45651</v>
      </c>
      <c r="H185" s="79" t="s">
        <v>998</v>
      </c>
      <c r="I185" s="81">
        <f t="shared" si="26"/>
        <v>271.04000000000002</v>
      </c>
      <c r="J185" s="13">
        <f t="shared" si="27"/>
        <v>3.36</v>
      </c>
      <c r="K185" s="13">
        <f t="shared" si="28"/>
        <v>34.15</v>
      </c>
      <c r="L185" s="13">
        <f t="shared" si="29"/>
        <v>1.599</v>
      </c>
      <c r="M185" s="13">
        <f t="shared" si="30"/>
        <v>0.86599999999999999</v>
      </c>
      <c r="N185" s="482">
        <f>ROUND((I185*230.35+J185*10150.5+K185*11591.45+L185*93958.18+M185*7677.44)/10^5,2)</f>
        <v>6.49</v>
      </c>
      <c r="O185" s="141" t="s">
        <v>1176</v>
      </c>
      <c r="P185" s="595" t="s">
        <v>938</v>
      </c>
      <c r="Q185" s="1065" t="s">
        <v>263</v>
      </c>
      <c r="T185" s="306"/>
      <c r="U185" s="306"/>
      <c r="V185" s="306"/>
      <c r="W185" s="306"/>
      <c r="X185" s="306"/>
      <c r="Y185" s="306"/>
      <c r="Z185" s="306"/>
      <c r="AA185" s="306"/>
    </row>
    <row r="186" spans="1:27" ht="21.75" customHeight="1" x14ac:dyDescent="0.35">
      <c r="A186" s="17">
        <f>SUBTOTAL(103,$C$5:C186)</f>
        <v>182</v>
      </c>
      <c r="B186" s="13">
        <v>25</v>
      </c>
      <c r="C186" s="143" t="s">
        <v>77</v>
      </c>
      <c r="D186" s="81" t="str">
        <f>VLOOKUP(C186,'Location Summary'!$C$4:$D$603,2,0)</f>
        <v>DA+9</v>
      </c>
      <c r="E186" s="81" t="s">
        <v>423</v>
      </c>
      <c r="F186" s="136">
        <v>45644</v>
      </c>
      <c r="G186" s="136">
        <v>45653</v>
      </c>
      <c r="H186" s="79" t="s">
        <v>1205</v>
      </c>
      <c r="I186" s="81">
        <f t="shared" si="26"/>
        <v>289.83999999999997</v>
      </c>
      <c r="J186" s="13">
        <f t="shared" si="27"/>
        <v>3.61</v>
      </c>
      <c r="K186" s="13">
        <f t="shared" si="28"/>
        <v>37.299999999999997</v>
      </c>
      <c r="L186" s="13">
        <f t="shared" si="29"/>
        <v>2.093</v>
      </c>
      <c r="M186" s="13">
        <f t="shared" si="30"/>
        <v>0.86599999999999999</v>
      </c>
      <c r="N186" s="482">
        <f>ROUND((I186*230.35+J186*10150.5+K186*11591.45+L186*93958.18+M186*7677.44)/10^5,2)</f>
        <v>7.39</v>
      </c>
      <c r="O186" s="141" t="s">
        <v>1208</v>
      </c>
      <c r="P186" s="595" t="s">
        <v>938</v>
      </c>
      <c r="Q186" s="1065" t="s">
        <v>263</v>
      </c>
      <c r="T186" s="306"/>
      <c r="U186" s="306"/>
      <c r="V186" s="306"/>
      <c r="W186" s="306"/>
      <c r="X186" s="306"/>
      <c r="Y186" s="306"/>
      <c r="Z186" s="306"/>
      <c r="AA186" s="306"/>
    </row>
    <row r="187" spans="1:27" ht="21.75" customHeight="1" x14ac:dyDescent="0.35">
      <c r="A187" s="17">
        <f>SUBTOTAL(103,$C$5:C187)</f>
        <v>183</v>
      </c>
      <c r="B187" s="13">
        <v>26</v>
      </c>
      <c r="C187" s="143" t="s">
        <v>12</v>
      </c>
      <c r="D187" s="81" t="str">
        <f>VLOOKUP(C187,'Location Summary'!$C$4:$D$603,2,0)</f>
        <v>DC2+0</v>
      </c>
      <c r="E187" s="81" t="s">
        <v>423</v>
      </c>
      <c r="F187" s="136">
        <v>45645</v>
      </c>
      <c r="G187" s="136">
        <v>45654</v>
      </c>
      <c r="H187" s="79" t="s">
        <v>1169</v>
      </c>
      <c r="I187" s="81">
        <f t="shared" si="26"/>
        <v>693.86</v>
      </c>
      <c r="J187" s="13">
        <f t="shared" si="27"/>
        <v>9.09</v>
      </c>
      <c r="K187" s="13">
        <f t="shared" si="28"/>
        <v>115.43</v>
      </c>
      <c r="L187" s="13">
        <f t="shared" si="29"/>
        <v>5.6909999999999998</v>
      </c>
      <c r="M187" s="13">
        <f t="shared" si="30"/>
        <v>2.348757</v>
      </c>
      <c r="N187" s="482">
        <f>ROUND((I187*230.35+J187*10150.5+K187*11591.45+L187*93958.18+M187*7677.44)/10^5,2)</f>
        <v>21.43</v>
      </c>
      <c r="O187" s="141" t="s">
        <v>1195</v>
      </c>
      <c r="P187" s="595" t="s">
        <v>1133</v>
      </c>
      <c r="Q187" s="1065" t="s">
        <v>263</v>
      </c>
      <c r="T187" s="306"/>
      <c r="U187" s="306"/>
      <c r="V187" s="306"/>
      <c r="W187" s="306"/>
      <c r="X187" s="306"/>
      <c r="Y187" s="306"/>
      <c r="Z187" s="306"/>
      <c r="AA187" s="306"/>
    </row>
    <row r="188" spans="1:27" ht="21.75" customHeight="1" x14ac:dyDescent="0.35">
      <c r="A188" s="17">
        <f>SUBTOTAL(103,$C$5:C188)</f>
        <v>184</v>
      </c>
      <c r="B188" s="13">
        <v>27</v>
      </c>
      <c r="C188" s="143" t="s">
        <v>650</v>
      </c>
      <c r="D188" s="81" t="str">
        <f>VLOOKUP(C188,'Location Summary'!$C$4:$D$603,2,0)</f>
        <v>DA+9</v>
      </c>
      <c r="E188" s="81" t="s">
        <v>423</v>
      </c>
      <c r="F188" s="136">
        <v>45650</v>
      </c>
      <c r="G188" s="136">
        <v>45655</v>
      </c>
      <c r="H188" s="79" t="s">
        <v>998</v>
      </c>
      <c r="I188" s="81">
        <f t="shared" si="26"/>
        <v>289.83999999999997</v>
      </c>
      <c r="J188" s="13">
        <f t="shared" si="27"/>
        <v>3.61</v>
      </c>
      <c r="K188" s="13">
        <f t="shared" si="28"/>
        <v>37.299999999999997</v>
      </c>
      <c r="L188" s="13">
        <f t="shared" si="29"/>
        <v>2.093</v>
      </c>
      <c r="M188" s="13">
        <f t="shared" si="30"/>
        <v>0.86599999999999999</v>
      </c>
      <c r="N188" s="482">
        <f t="shared" ref="N188:N190" si="33">ROUND((I188*230.35+J188*10150.5+K188*11591.45+L188*93958.18+M188*7677.44)/10^5,2)</f>
        <v>7.39</v>
      </c>
      <c r="O188" s="141" t="s">
        <v>1176</v>
      </c>
      <c r="P188" s="595" t="s">
        <v>938</v>
      </c>
      <c r="Q188" s="1065" t="s">
        <v>263</v>
      </c>
      <c r="T188" s="306"/>
      <c r="U188" s="306"/>
      <c r="V188" s="306"/>
      <c r="W188" s="306"/>
      <c r="X188" s="306"/>
      <c r="Y188" s="306"/>
      <c r="Z188" s="306"/>
      <c r="AA188" s="306"/>
    </row>
    <row r="189" spans="1:27" ht="21.75" customHeight="1" x14ac:dyDescent="0.35">
      <c r="A189" s="17">
        <f>SUBTOTAL(103,$C$5:C189)</f>
        <v>185</v>
      </c>
      <c r="B189" s="13">
        <v>28</v>
      </c>
      <c r="C189" s="143" t="s">
        <v>640</v>
      </c>
      <c r="D189" s="81" t="str">
        <f>VLOOKUP(C189,'Location Summary'!$C$4:$D$603,2,0)</f>
        <v>DA+1.5</v>
      </c>
      <c r="E189" s="81" t="s">
        <v>423</v>
      </c>
      <c r="F189" s="136">
        <v>45646</v>
      </c>
      <c r="G189" s="136">
        <v>45655</v>
      </c>
      <c r="H189" s="79" t="s">
        <v>1199</v>
      </c>
      <c r="I189" s="81">
        <f t="shared" si="26"/>
        <v>289.83999999999997</v>
      </c>
      <c r="J189" s="13">
        <f t="shared" si="27"/>
        <v>3.61</v>
      </c>
      <c r="K189" s="13">
        <f t="shared" si="28"/>
        <v>37.299999999999997</v>
      </c>
      <c r="L189" s="13">
        <f t="shared" si="29"/>
        <v>2.093</v>
      </c>
      <c r="M189" s="13">
        <f t="shared" si="30"/>
        <v>0.86599999999999999</v>
      </c>
      <c r="N189" s="482">
        <f t="shared" si="33"/>
        <v>7.39</v>
      </c>
      <c r="O189" s="141" t="s">
        <v>1218</v>
      </c>
      <c r="P189" s="595" t="s">
        <v>938</v>
      </c>
      <c r="Q189" s="1065" t="s">
        <v>263</v>
      </c>
      <c r="T189" s="306"/>
      <c r="U189" s="306"/>
      <c r="V189" s="306"/>
      <c r="W189" s="306"/>
      <c r="X189" s="306"/>
      <c r="Y189" s="306"/>
      <c r="Z189" s="306"/>
      <c r="AA189" s="306"/>
    </row>
    <row r="190" spans="1:27" ht="21.75" customHeight="1" x14ac:dyDescent="0.35">
      <c r="A190" s="17">
        <f>SUBTOTAL(103,$C$5:C190)</f>
        <v>186</v>
      </c>
      <c r="B190" s="13">
        <v>29</v>
      </c>
      <c r="C190" s="143" t="s">
        <v>457</v>
      </c>
      <c r="D190" s="81" t="str">
        <f>VLOOKUP(C190,'Location Summary'!$C$4:$D$603,2,0)</f>
        <v>DA+9</v>
      </c>
      <c r="E190" s="81" t="s">
        <v>423</v>
      </c>
      <c r="F190" s="136">
        <v>45648</v>
      </c>
      <c r="G190" s="136">
        <v>45655</v>
      </c>
      <c r="H190" s="79" t="s">
        <v>1019</v>
      </c>
      <c r="I190" s="81">
        <f t="shared" si="26"/>
        <v>289.83999999999997</v>
      </c>
      <c r="J190" s="13">
        <f t="shared" si="27"/>
        <v>3.61</v>
      </c>
      <c r="K190" s="13">
        <f t="shared" si="28"/>
        <v>37.299999999999997</v>
      </c>
      <c r="L190" s="13">
        <f t="shared" si="29"/>
        <v>2.093</v>
      </c>
      <c r="M190" s="13">
        <f t="shared" si="30"/>
        <v>0.86599999999999999</v>
      </c>
      <c r="N190" s="482">
        <f t="shared" si="33"/>
        <v>7.39</v>
      </c>
      <c r="O190" s="141" t="s">
        <v>1219</v>
      </c>
      <c r="P190" s="595" t="s">
        <v>1220</v>
      </c>
      <c r="Q190" s="1065" t="s">
        <v>263</v>
      </c>
      <c r="T190" s="306"/>
      <c r="U190" s="306"/>
      <c r="V190" s="306"/>
      <c r="W190" s="306"/>
      <c r="X190" s="306"/>
      <c r="Y190" s="306"/>
      <c r="Z190" s="306"/>
      <c r="AA190" s="306"/>
    </row>
    <row r="191" spans="1:27" ht="21.75" customHeight="1" x14ac:dyDescent="0.35">
      <c r="A191" s="17">
        <f>SUBTOTAL(103,$C$5:C191)</f>
        <v>187</v>
      </c>
      <c r="B191" s="13">
        <v>30</v>
      </c>
      <c r="C191" s="143" t="s">
        <v>501</v>
      </c>
      <c r="D191" s="81" t="str">
        <f>VLOOKUP(C191,'Location Summary'!$C$4:$D$603,2,0)</f>
        <v>DA-1.5</v>
      </c>
      <c r="E191" s="81" t="s">
        <v>423</v>
      </c>
      <c r="F191" s="136">
        <v>45645</v>
      </c>
      <c r="G191" s="136">
        <v>45656</v>
      </c>
      <c r="H191" s="79" t="s">
        <v>1015</v>
      </c>
      <c r="I191" s="81">
        <f t="shared" si="26"/>
        <v>271.04000000000002</v>
      </c>
      <c r="J191" s="13">
        <f t="shared" si="27"/>
        <v>3.36</v>
      </c>
      <c r="K191" s="13">
        <f t="shared" si="28"/>
        <v>34.15</v>
      </c>
      <c r="L191" s="13">
        <f t="shared" si="29"/>
        <v>1.599</v>
      </c>
      <c r="M191" s="13">
        <f t="shared" si="30"/>
        <v>0.86599999999999999</v>
      </c>
      <c r="N191" s="482">
        <f>ROUND((I191*230.35+J191*10150.5+K191*11591.45+L191*93958.18+M191*7677.44)/10^5,2)</f>
        <v>6.49</v>
      </c>
      <c r="O191" s="141" t="s">
        <v>913</v>
      </c>
      <c r="P191" s="595" t="s">
        <v>1133</v>
      </c>
      <c r="Q191" s="1065" t="s">
        <v>263</v>
      </c>
      <c r="T191" s="306"/>
      <c r="U191" s="306"/>
      <c r="V191" s="306"/>
      <c r="W191" s="306"/>
      <c r="X191" s="306"/>
      <c r="Y191" s="306"/>
      <c r="Z191" s="306"/>
      <c r="AA191" s="306"/>
    </row>
    <row r="192" spans="1:27" ht="21.75" customHeight="1" x14ac:dyDescent="0.35">
      <c r="A192" s="17">
        <f>SUBTOTAL(103,$C$5:C192)</f>
        <v>188</v>
      </c>
      <c r="B192" s="13">
        <v>31</v>
      </c>
      <c r="C192" s="143" t="s">
        <v>6</v>
      </c>
      <c r="D192" s="81" t="str">
        <f>VLOOKUP(C192,'Location Summary'!$C$4:$D$603,2,0)</f>
        <v>DA+6</v>
      </c>
      <c r="E192" s="81" t="s">
        <v>423</v>
      </c>
      <c r="F192" s="136">
        <v>45654</v>
      </c>
      <c r="G192" s="136">
        <v>45657</v>
      </c>
      <c r="H192" s="79" t="s">
        <v>998</v>
      </c>
      <c r="I192" s="81">
        <f t="shared" si="26"/>
        <v>289.83999999999997</v>
      </c>
      <c r="J192" s="13">
        <f t="shared" si="27"/>
        <v>3.61</v>
      </c>
      <c r="K192" s="13">
        <f t="shared" si="28"/>
        <v>37.299999999999997</v>
      </c>
      <c r="L192" s="13">
        <f t="shared" si="29"/>
        <v>2.093</v>
      </c>
      <c r="M192" s="13">
        <f t="shared" si="30"/>
        <v>0.86599999999999999</v>
      </c>
      <c r="N192" s="482">
        <f>ROUND((I192*230.35+J192*10150.5+K192*11591.45+L192*93958.18+M192*7677.44)/10^5,2)</f>
        <v>7.39</v>
      </c>
      <c r="O192" s="141" t="s">
        <v>1176</v>
      </c>
      <c r="P192" s="595" t="s">
        <v>938</v>
      </c>
      <c r="Q192" s="1065" t="s">
        <v>263</v>
      </c>
      <c r="T192" s="306"/>
      <c r="U192" s="306"/>
      <c r="V192" s="306"/>
      <c r="W192" s="306"/>
      <c r="X192" s="306"/>
      <c r="Y192" s="306"/>
      <c r="Z192" s="306"/>
      <c r="AA192" s="306"/>
    </row>
    <row r="193" spans="1:27" ht="21.75" customHeight="1" x14ac:dyDescent="0.35">
      <c r="A193" s="17">
        <f>SUBTOTAL(103,$C$5:C193)</f>
        <v>189</v>
      </c>
      <c r="B193" s="13">
        <v>32</v>
      </c>
      <c r="C193" s="143" t="s">
        <v>443</v>
      </c>
      <c r="D193" s="81" t="str">
        <f>VLOOKUP(C193,'Location Summary'!$C$4:$D$603,2,0)</f>
        <v>DA+6</v>
      </c>
      <c r="E193" s="81" t="s">
        <v>423</v>
      </c>
      <c r="F193" s="136">
        <v>45653</v>
      </c>
      <c r="G193" s="136">
        <v>45657</v>
      </c>
      <c r="H193" s="79" t="s">
        <v>1169</v>
      </c>
      <c r="I193" s="81">
        <f t="shared" si="26"/>
        <v>289.83999999999997</v>
      </c>
      <c r="J193" s="13">
        <f t="shared" si="27"/>
        <v>3.61</v>
      </c>
      <c r="K193" s="13">
        <f t="shared" si="28"/>
        <v>37.299999999999997</v>
      </c>
      <c r="L193" s="13">
        <f t="shared" si="29"/>
        <v>2.093</v>
      </c>
      <c r="M193" s="13">
        <f t="shared" si="30"/>
        <v>0.86599999999999999</v>
      </c>
      <c r="N193" s="482">
        <f>ROUND((I193*230.35+J193*10150.5+K193*11591.45+L193*93958.18+M193*7677.44)/10^5,2)</f>
        <v>7.39</v>
      </c>
      <c r="O193" s="141" t="s">
        <v>1223</v>
      </c>
      <c r="P193" s="595" t="s">
        <v>1133</v>
      </c>
      <c r="Q193" s="1065" t="s">
        <v>263</v>
      </c>
      <c r="T193" s="306"/>
      <c r="U193" s="306"/>
      <c r="V193" s="306"/>
      <c r="W193" s="306"/>
      <c r="X193" s="306"/>
      <c r="Y193" s="306"/>
      <c r="Z193" s="306"/>
      <c r="AA193" s="306"/>
    </row>
    <row r="194" spans="1:27" ht="21.75" customHeight="1" x14ac:dyDescent="0.35">
      <c r="A194" s="17">
        <f>SUBTOTAL(103,$C$5:C194)</f>
        <v>190</v>
      </c>
      <c r="B194" s="13">
        <v>1</v>
      </c>
      <c r="C194" s="715" t="s">
        <v>78</v>
      </c>
      <c r="D194" s="81" t="str">
        <f>VLOOKUP(C194,'Location Summary'!$C$4:$D$603,2,0)</f>
        <v>DB2+0</v>
      </c>
      <c r="E194" s="81" t="s">
        <v>423</v>
      </c>
      <c r="F194" s="136">
        <v>45653</v>
      </c>
      <c r="G194" s="136">
        <v>45660</v>
      </c>
      <c r="H194" s="79" t="s">
        <v>1205</v>
      </c>
      <c r="I194" s="81">
        <f t="shared" si="26"/>
        <v>560.96</v>
      </c>
      <c r="J194" s="13">
        <f t="shared" si="27"/>
        <v>7.27</v>
      </c>
      <c r="K194" s="13">
        <f t="shared" si="28"/>
        <v>85.67</v>
      </c>
      <c r="L194" s="13">
        <f t="shared" si="29"/>
        <v>4.1547999999999998</v>
      </c>
      <c r="M194" s="141">
        <f t="shared" si="30"/>
        <v>1.768</v>
      </c>
      <c r="N194" s="482">
        <f>ROUND((I194*230.35+J194*10150.5+K194*11591.45+L194*93958.18+M194*7677.44)/10^5,2)</f>
        <v>16</v>
      </c>
      <c r="O194" s="141" t="s">
        <v>1208</v>
      </c>
      <c r="P194" s="595" t="s">
        <v>938</v>
      </c>
      <c r="Q194" s="1065" t="s">
        <v>263</v>
      </c>
      <c r="T194" s="306"/>
      <c r="U194" s="306"/>
      <c r="V194" s="306"/>
      <c r="W194" s="306"/>
      <c r="X194" s="306"/>
      <c r="Y194" s="306"/>
      <c r="Z194" s="306"/>
      <c r="AA194" s="306"/>
    </row>
    <row r="195" spans="1:27" ht="21.75" customHeight="1" x14ac:dyDescent="0.35">
      <c r="A195" s="17">
        <f>SUBTOTAL(103,$C$5:C195)</f>
        <v>191</v>
      </c>
      <c r="B195" s="13">
        <v>2</v>
      </c>
      <c r="C195" s="715" t="s">
        <v>458</v>
      </c>
      <c r="D195" s="81" t="str">
        <f>VLOOKUP(C195,'Location Summary'!$C$4:$D$603,2,0)</f>
        <v>DA+0</v>
      </c>
      <c r="E195" s="81" t="s">
        <v>423</v>
      </c>
      <c r="F195" s="136">
        <v>45653</v>
      </c>
      <c r="G195" s="136">
        <v>45660</v>
      </c>
      <c r="H195" s="79" t="s">
        <v>1019</v>
      </c>
      <c r="I195" s="81">
        <f t="shared" si="26"/>
        <v>271.04000000000002</v>
      </c>
      <c r="J195" s="13">
        <f t="shared" si="27"/>
        <v>3.36</v>
      </c>
      <c r="K195" s="13">
        <f t="shared" si="28"/>
        <v>34.15</v>
      </c>
      <c r="L195" s="13">
        <f t="shared" si="29"/>
        <v>1.599</v>
      </c>
      <c r="M195" s="141">
        <f t="shared" si="30"/>
        <v>0.86599999999999999</v>
      </c>
      <c r="N195" s="482">
        <f>ROUND((I195*230.35+J195*10150.5+K195*11591.45+L195*93958.18+M195*7677.44)/10^5,2)</f>
        <v>6.49</v>
      </c>
      <c r="O195" s="141" t="s">
        <v>1219</v>
      </c>
      <c r="P195" s="595" t="s">
        <v>938</v>
      </c>
      <c r="Q195" s="1065" t="s">
        <v>263</v>
      </c>
      <c r="T195" s="306"/>
      <c r="U195" s="306"/>
      <c r="V195" s="306"/>
      <c r="W195" s="306"/>
      <c r="X195" s="306"/>
      <c r="Y195" s="306"/>
      <c r="Z195" s="306"/>
      <c r="AA195" s="306"/>
    </row>
    <row r="196" spans="1:27" ht="21.75" customHeight="1" x14ac:dyDescent="0.35">
      <c r="A196" s="17">
        <f>SUBTOTAL(103,$C$5:C196)</f>
        <v>192</v>
      </c>
      <c r="B196" s="13">
        <v>3</v>
      </c>
      <c r="C196" s="143" t="s">
        <v>642</v>
      </c>
      <c r="D196" s="81" t="str">
        <f>VLOOKUP(C196,'Location Summary'!$C$4:$D$603,2,0)</f>
        <v>DA+1.5</v>
      </c>
      <c r="E196" s="81" t="s">
        <v>423</v>
      </c>
      <c r="F196" s="136">
        <v>45653</v>
      </c>
      <c r="G196" s="136">
        <v>45662</v>
      </c>
      <c r="H196" s="79" t="s">
        <v>1199</v>
      </c>
      <c r="I196" s="81">
        <f t="shared" si="26"/>
        <v>289.83999999999997</v>
      </c>
      <c r="J196" s="13">
        <f t="shared" si="27"/>
        <v>3.61</v>
      </c>
      <c r="K196" s="13">
        <f t="shared" si="28"/>
        <v>37.299999999999997</v>
      </c>
      <c r="L196" s="13">
        <f t="shared" si="29"/>
        <v>2.093</v>
      </c>
      <c r="M196" s="141">
        <f t="shared" si="30"/>
        <v>0.86599999999999999</v>
      </c>
      <c r="N196" s="482">
        <f t="shared" ref="N196:N197" si="34">ROUND((I196*230.35+J196*10150.5+K196*11591.45+L196*93958.18+M196*7677.44)/10^5,2)</f>
        <v>7.39</v>
      </c>
      <c r="O196" s="141" t="s">
        <v>1218</v>
      </c>
      <c r="P196" s="595" t="s">
        <v>938</v>
      </c>
      <c r="Q196" s="1065" t="s">
        <v>263</v>
      </c>
      <c r="T196" s="306"/>
      <c r="U196" s="306"/>
      <c r="V196" s="306"/>
      <c r="W196" s="306"/>
      <c r="X196" s="306"/>
      <c r="Y196" s="306"/>
      <c r="Z196" s="306"/>
      <c r="AA196" s="306"/>
    </row>
    <row r="197" spans="1:27" ht="21.75" customHeight="1" x14ac:dyDescent="0.35">
      <c r="A197" s="17">
        <f>SUBTOTAL(103,$C$5:C197)</f>
        <v>193</v>
      </c>
      <c r="B197" s="13">
        <v>4</v>
      </c>
      <c r="C197" s="715" t="s">
        <v>654</v>
      </c>
      <c r="D197" s="81" t="str">
        <f>VLOOKUP(C197,'Location Summary'!$C$4:$D$603,2,0)</f>
        <v>DA+9</v>
      </c>
      <c r="E197" s="81" t="s">
        <v>423</v>
      </c>
      <c r="F197" s="136">
        <v>45657</v>
      </c>
      <c r="G197" s="136">
        <v>45662</v>
      </c>
      <c r="H197" s="79" t="s">
        <v>998</v>
      </c>
      <c r="I197" s="81">
        <f t="shared" ref="I197:I260" si="35">VLOOKUP($D197,$D$320:$M$359,6,FALSE)</f>
        <v>289.83999999999997</v>
      </c>
      <c r="J197" s="13">
        <f t="shared" ref="J197:J260" si="36">VLOOKUP($D197,$D$320:$M$359,7,FALSE)</f>
        <v>3.61</v>
      </c>
      <c r="K197" s="13">
        <f t="shared" ref="K197:K260" si="37">VLOOKUP($D197,$D$320:$M$359,8,FALSE)</f>
        <v>37.299999999999997</v>
      </c>
      <c r="L197" s="13">
        <f t="shared" ref="L197:L260" si="38">VLOOKUP($D197,$D$320:$M$359,9,FALSE)</f>
        <v>2.093</v>
      </c>
      <c r="M197" s="141">
        <f t="shared" ref="M197:M260" si="39">VLOOKUP($D197,$D$320:$M$359,10,FALSE)</f>
        <v>0.86599999999999999</v>
      </c>
      <c r="N197" s="482">
        <f t="shared" si="34"/>
        <v>7.39</v>
      </c>
      <c r="O197" s="141" t="s">
        <v>1176</v>
      </c>
      <c r="P197" s="595" t="s">
        <v>938</v>
      </c>
      <c r="Q197" s="1065" t="s">
        <v>263</v>
      </c>
      <c r="T197" s="306"/>
      <c r="U197" s="306"/>
      <c r="V197" s="306"/>
      <c r="W197" s="306"/>
      <c r="X197" s="306"/>
      <c r="Y197" s="306"/>
      <c r="Z197" s="306"/>
      <c r="AA197" s="306"/>
    </row>
    <row r="198" spans="1:27" ht="21.75" customHeight="1" x14ac:dyDescent="0.35">
      <c r="A198" s="17">
        <f>SUBTOTAL(103,$C$5:C198)</f>
        <v>194</v>
      </c>
      <c r="B198" s="13">
        <v>5</v>
      </c>
      <c r="C198" s="143" t="s">
        <v>412</v>
      </c>
      <c r="D198" s="81" t="str">
        <f>VLOOKUP(C198,'Location Summary'!$C$4:$D$603,2,0)</f>
        <v>DA+9</v>
      </c>
      <c r="E198" s="81" t="s">
        <v>423</v>
      </c>
      <c r="F198" s="136">
        <v>45644</v>
      </c>
      <c r="G198" s="136">
        <v>45663</v>
      </c>
      <c r="H198" s="79" t="s">
        <v>1196</v>
      </c>
      <c r="I198" s="81">
        <f t="shared" si="35"/>
        <v>289.83999999999997</v>
      </c>
      <c r="J198" s="13">
        <f t="shared" si="36"/>
        <v>3.61</v>
      </c>
      <c r="K198" s="13">
        <f t="shared" si="37"/>
        <v>37.299999999999997</v>
      </c>
      <c r="L198" s="13">
        <f t="shared" si="38"/>
        <v>2.093</v>
      </c>
      <c r="M198" s="141">
        <f t="shared" si="39"/>
        <v>0.86599999999999999</v>
      </c>
      <c r="N198" s="482">
        <f t="shared" ref="N198" si="40">ROUND((I198*230.35+J198*10150.5+K198*11591.45+L198*93958.18+M198*7677.44)/10^5,2)</f>
        <v>7.39</v>
      </c>
      <c r="O198" s="141" t="s">
        <v>1222</v>
      </c>
      <c r="P198" s="595" t="s">
        <v>1133</v>
      </c>
      <c r="Q198" s="1065" t="s">
        <v>263</v>
      </c>
      <c r="T198" s="306"/>
      <c r="U198" s="306"/>
      <c r="V198" s="306"/>
      <c r="W198" s="306"/>
      <c r="X198" s="306"/>
      <c r="Y198" s="306"/>
      <c r="Z198" s="306"/>
      <c r="AA198" s="306"/>
    </row>
    <row r="199" spans="1:27" ht="21.75" customHeight="1" x14ac:dyDescent="0.35">
      <c r="A199" s="17">
        <f>SUBTOTAL(103,$C$5:C199)</f>
        <v>195</v>
      </c>
      <c r="B199" s="13">
        <v>6</v>
      </c>
      <c r="C199" s="715" t="s">
        <v>459</v>
      </c>
      <c r="D199" s="81" t="str">
        <f>VLOOKUP(C199,'Location Summary'!$C$4:$D$603,2,0)</f>
        <v>DA+6</v>
      </c>
      <c r="E199" s="81" t="s">
        <v>423</v>
      </c>
      <c r="F199" s="136">
        <v>45661</v>
      </c>
      <c r="G199" s="136">
        <v>45664</v>
      </c>
      <c r="H199" s="79" t="s">
        <v>1019</v>
      </c>
      <c r="I199" s="81">
        <f t="shared" si="35"/>
        <v>289.83999999999997</v>
      </c>
      <c r="J199" s="13">
        <f t="shared" si="36"/>
        <v>3.61</v>
      </c>
      <c r="K199" s="13">
        <f t="shared" si="37"/>
        <v>37.299999999999997</v>
      </c>
      <c r="L199" s="13">
        <f t="shared" si="38"/>
        <v>2.093</v>
      </c>
      <c r="M199" s="141">
        <f t="shared" si="39"/>
        <v>0.86599999999999999</v>
      </c>
      <c r="N199" s="482">
        <f t="shared" ref="N199" si="41">ROUND((I199*230.35+J199*10150.5+K199*11591.45+L199*93958.18+M199*7677.44)/10^5,2)</f>
        <v>7.39</v>
      </c>
      <c r="O199" s="141" t="s">
        <v>1219</v>
      </c>
      <c r="P199" s="595" t="s">
        <v>938</v>
      </c>
      <c r="Q199" s="1065" t="s">
        <v>263</v>
      </c>
      <c r="T199" s="306"/>
      <c r="U199" s="306"/>
      <c r="V199" s="306"/>
      <c r="W199" s="306"/>
      <c r="X199" s="306"/>
      <c r="Y199" s="306"/>
      <c r="Z199" s="306"/>
      <c r="AA199" s="306"/>
    </row>
    <row r="200" spans="1:27" ht="21.75" customHeight="1" x14ac:dyDescent="0.35">
      <c r="A200" s="17">
        <f>SUBTOTAL(103,$C$5:C200)</f>
        <v>196</v>
      </c>
      <c r="B200" s="13">
        <v>7</v>
      </c>
      <c r="C200" s="715" t="s">
        <v>179</v>
      </c>
      <c r="D200" s="81" t="str">
        <f>VLOOKUP(C200,'Location Summary'!$C$4:$D$603,2,0)</f>
        <v>DA+3</v>
      </c>
      <c r="E200" s="81" t="s">
        <v>423</v>
      </c>
      <c r="F200" s="136">
        <v>45660</v>
      </c>
      <c r="G200" s="136">
        <v>45665</v>
      </c>
      <c r="H200" s="79" t="s">
        <v>1205</v>
      </c>
      <c r="I200" s="81">
        <f t="shared" si="35"/>
        <v>289.83999999999997</v>
      </c>
      <c r="J200" s="13">
        <f t="shared" si="36"/>
        <v>3.61</v>
      </c>
      <c r="K200" s="13">
        <f t="shared" si="37"/>
        <v>37.299999999999997</v>
      </c>
      <c r="L200" s="13">
        <f t="shared" si="38"/>
        <v>2.093</v>
      </c>
      <c r="M200" s="141">
        <f t="shared" si="39"/>
        <v>0.86599999999999999</v>
      </c>
      <c r="N200" s="482">
        <f t="shared" ref="N200:N207" si="42">ROUND((I200*230.35+J200*10150.5+K200*11591.45+L200*93958.18+M200*7677.44)/10^5,2)</f>
        <v>7.39</v>
      </c>
      <c r="O200" s="141" t="s">
        <v>1208</v>
      </c>
      <c r="P200" s="595" t="s">
        <v>938</v>
      </c>
      <c r="Q200" s="1065" t="s">
        <v>263</v>
      </c>
      <c r="T200" s="306"/>
      <c r="U200" s="306"/>
      <c r="V200" s="306"/>
      <c r="W200" s="306"/>
      <c r="X200" s="306"/>
      <c r="Y200" s="306"/>
      <c r="Z200" s="306"/>
      <c r="AA200" s="306"/>
    </row>
    <row r="201" spans="1:27" ht="21.75" customHeight="1" x14ac:dyDescent="0.35">
      <c r="A201" s="17">
        <f>SUBTOTAL(103,$C$5:C201)</f>
        <v>197</v>
      </c>
      <c r="B201" s="13">
        <v>8</v>
      </c>
      <c r="C201" s="715" t="s">
        <v>643</v>
      </c>
      <c r="D201" s="81" t="str">
        <f>VLOOKUP(C201,'Location Summary'!$C$4:$D$603,2,0)</f>
        <v>DA+1.5</v>
      </c>
      <c r="E201" s="81" t="s">
        <v>423</v>
      </c>
      <c r="F201" s="136">
        <v>45662</v>
      </c>
      <c r="G201" s="136">
        <v>45666</v>
      </c>
      <c r="H201" s="79" t="s">
        <v>1199</v>
      </c>
      <c r="I201" s="81">
        <f t="shared" si="35"/>
        <v>289.83999999999997</v>
      </c>
      <c r="J201" s="13">
        <f t="shared" si="36"/>
        <v>3.61</v>
      </c>
      <c r="K201" s="13">
        <f t="shared" si="37"/>
        <v>37.299999999999997</v>
      </c>
      <c r="L201" s="13">
        <f t="shared" si="38"/>
        <v>2.093</v>
      </c>
      <c r="M201" s="141">
        <f t="shared" si="39"/>
        <v>0.86599999999999999</v>
      </c>
      <c r="N201" s="482">
        <f t="shared" si="42"/>
        <v>7.39</v>
      </c>
      <c r="O201" s="141" t="s">
        <v>1218</v>
      </c>
      <c r="P201" s="595" t="s">
        <v>938</v>
      </c>
      <c r="Q201" s="1065" t="s">
        <v>263</v>
      </c>
      <c r="T201" s="306"/>
      <c r="U201" s="306"/>
      <c r="V201" s="306"/>
      <c r="W201" s="306"/>
      <c r="X201" s="306"/>
      <c r="Y201" s="306"/>
      <c r="Z201" s="306"/>
      <c r="AA201" s="306"/>
    </row>
    <row r="202" spans="1:27" ht="21.75" customHeight="1" x14ac:dyDescent="0.35">
      <c r="A202" s="17">
        <f>SUBTOTAL(103,$C$5:C202)</f>
        <v>198</v>
      </c>
      <c r="B202" s="13">
        <v>9</v>
      </c>
      <c r="C202" s="715" t="s">
        <v>655</v>
      </c>
      <c r="D202" s="81" t="str">
        <f>VLOOKUP(C202,'Location Summary'!$C$4:$D$603,2,0)</f>
        <v>DA+3</v>
      </c>
      <c r="E202" s="81" t="s">
        <v>423</v>
      </c>
      <c r="F202" s="136">
        <v>45662</v>
      </c>
      <c r="G202" s="136">
        <v>45666</v>
      </c>
      <c r="H202" s="79" t="s">
        <v>998</v>
      </c>
      <c r="I202" s="81">
        <f t="shared" si="35"/>
        <v>289.83999999999997</v>
      </c>
      <c r="J202" s="13">
        <f t="shared" si="36"/>
        <v>3.61</v>
      </c>
      <c r="K202" s="13">
        <f t="shared" si="37"/>
        <v>37.299999999999997</v>
      </c>
      <c r="L202" s="13">
        <f t="shared" si="38"/>
        <v>2.093</v>
      </c>
      <c r="M202" s="141">
        <f t="shared" si="39"/>
        <v>0.86599999999999999</v>
      </c>
      <c r="N202" s="482">
        <f t="shared" si="42"/>
        <v>7.39</v>
      </c>
      <c r="O202" s="141" t="s">
        <v>1176</v>
      </c>
      <c r="P202" s="595" t="s">
        <v>938</v>
      </c>
      <c r="Q202" s="1065" t="s">
        <v>263</v>
      </c>
      <c r="T202" s="306"/>
      <c r="U202" s="306"/>
      <c r="V202" s="306"/>
      <c r="W202" s="306"/>
      <c r="X202" s="306"/>
      <c r="Y202" s="306"/>
      <c r="Z202" s="306"/>
      <c r="AA202" s="306"/>
    </row>
    <row r="203" spans="1:27" ht="21.75" customHeight="1" x14ac:dyDescent="0.35">
      <c r="A203" s="17">
        <f>SUBTOTAL(103,$C$5:C203)</f>
        <v>199</v>
      </c>
      <c r="B203" s="13">
        <v>10</v>
      </c>
      <c r="C203" s="715" t="s">
        <v>460</v>
      </c>
      <c r="D203" s="81" t="str">
        <f>VLOOKUP(C203,'Location Summary'!$C$4:$D$603,2,0)</f>
        <v>DA-3</v>
      </c>
      <c r="E203" s="81" t="s">
        <v>423</v>
      </c>
      <c r="F203" s="136">
        <v>45664</v>
      </c>
      <c r="G203" s="136">
        <v>45667</v>
      </c>
      <c r="H203" s="79" t="s">
        <v>1019</v>
      </c>
      <c r="I203" s="81">
        <f t="shared" si="35"/>
        <v>271.04000000000002</v>
      </c>
      <c r="J203" s="13">
        <f t="shared" si="36"/>
        <v>3.36</v>
      </c>
      <c r="K203" s="13">
        <f t="shared" si="37"/>
        <v>34.15</v>
      </c>
      <c r="L203" s="13">
        <f t="shared" si="38"/>
        <v>1.599</v>
      </c>
      <c r="M203" s="141">
        <f t="shared" si="39"/>
        <v>0.86599999999999999</v>
      </c>
      <c r="N203" s="482">
        <f t="shared" si="42"/>
        <v>6.49</v>
      </c>
      <c r="O203" s="141" t="s">
        <v>1219</v>
      </c>
      <c r="P203" s="595" t="s">
        <v>938</v>
      </c>
      <c r="Q203" s="1065" t="s">
        <v>263</v>
      </c>
      <c r="T203" s="306"/>
      <c r="U203" s="306"/>
      <c r="V203" s="306"/>
      <c r="W203" s="306"/>
      <c r="X203" s="306"/>
      <c r="Y203" s="306"/>
      <c r="Z203" s="306"/>
      <c r="AA203" s="306"/>
    </row>
    <row r="204" spans="1:27" ht="21.75" customHeight="1" x14ac:dyDescent="0.35">
      <c r="A204" s="17">
        <f>SUBTOTAL(103,$C$5:C204)</f>
        <v>200</v>
      </c>
      <c r="B204" s="13">
        <v>11</v>
      </c>
      <c r="C204" s="716" t="s">
        <v>270</v>
      </c>
      <c r="D204" s="81" t="str">
        <f>VLOOKUP(C204,'Location Summary'!$C$4:$D$603,2,0)</f>
        <v>DB1+0</v>
      </c>
      <c r="E204" s="81" t="s">
        <v>423</v>
      </c>
      <c r="F204" s="136">
        <v>45993</v>
      </c>
      <c r="G204" s="136">
        <v>45670</v>
      </c>
      <c r="H204" s="79" t="s">
        <v>1015</v>
      </c>
      <c r="I204" s="81">
        <f t="shared" si="35"/>
        <v>479.12</v>
      </c>
      <c r="J204" s="13">
        <f t="shared" si="36"/>
        <v>6.16</v>
      </c>
      <c r="K204" s="13">
        <f t="shared" si="37"/>
        <v>69.760000000000005</v>
      </c>
      <c r="L204" s="13">
        <f t="shared" si="38"/>
        <v>3.26</v>
      </c>
      <c r="M204" s="141">
        <f t="shared" si="39"/>
        <v>1.768</v>
      </c>
      <c r="N204" s="482">
        <f t="shared" si="42"/>
        <v>13.01</v>
      </c>
      <c r="O204" s="141" t="s">
        <v>1223</v>
      </c>
      <c r="P204" s="595" t="s">
        <v>1133</v>
      </c>
      <c r="Q204" s="1065" t="s">
        <v>263</v>
      </c>
      <c r="T204" s="306"/>
      <c r="U204" s="306"/>
      <c r="V204" s="306"/>
      <c r="W204" s="306"/>
      <c r="X204" s="306"/>
      <c r="Y204" s="306"/>
      <c r="Z204" s="306"/>
      <c r="AA204" s="306"/>
    </row>
    <row r="205" spans="1:27" ht="21.75" customHeight="1" x14ac:dyDescent="0.35">
      <c r="A205" s="17">
        <f>SUBTOTAL(103,$C$5:C205)</f>
        <v>201</v>
      </c>
      <c r="B205" s="13">
        <v>12</v>
      </c>
      <c r="C205" s="716" t="s">
        <v>180</v>
      </c>
      <c r="D205" s="81" t="str">
        <f>VLOOKUP(C205,'Location Summary'!$C$4:$D$603,2,0)</f>
        <v>DA+9</v>
      </c>
      <c r="E205" s="81" t="s">
        <v>423</v>
      </c>
      <c r="F205" s="136">
        <f>G200</f>
        <v>45665</v>
      </c>
      <c r="G205" s="136">
        <v>45670</v>
      </c>
      <c r="H205" s="79" t="s">
        <v>1205</v>
      </c>
      <c r="I205" s="81">
        <f t="shared" si="35"/>
        <v>289.83999999999997</v>
      </c>
      <c r="J205" s="13">
        <f t="shared" si="36"/>
        <v>3.61</v>
      </c>
      <c r="K205" s="13">
        <f t="shared" si="37"/>
        <v>37.299999999999997</v>
      </c>
      <c r="L205" s="13">
        <f t="shared" si="38"/>
        <v>2.093</v>
      </c>
      <c r="M205" s="141">
        <f t="shared" si="39"/>
        <v>0.86599999999999999</v>
      </c>
      <c r="N205" s="482">
        <f t="shared" si="42"/>
        <v>7.39</v>
      </c>
      <c r="O205" s="141" t="s">
        <v>1208</v>
      </c>
      <c r="P205" s="595" t="s">
        <v>938</v>
      </c>
      <c r="Q205" s="1065" t="s">
        <v>263</v>
      </c>
      <c r="T205" s="306"/>
      <c r="U205" s="306"/>
      <c r="V205" s="306"/>
      <c r="W205" s="306"/>
      <c r="X205" s="306"/>
      <c r="Y205" s="306"/>
      <c r="Z205" s="306"/>
      <c r="AA205" s="306"/>
    </row>
    <row r="206" spans="1:27" ht="21.75" customHeight="1" x14ac:dyDescent="0.35">
      <c r="A206" s="17">
        <f>SUBTOTAL(103,$C$5:C206)</f>
        <v>202</v>
      </c>
      <c r="B206" s="13">
        <v>13</v>
      </c>
      <c r="C206" s="716" t="s">
        <v>461</v>
      </c>
      <c r="D206" s="81" t="str">
        <f>VLOOKUP(C206,'Location Summary'!$C$4:$D$603,2,0)</f>
        <v>DA+3</v>
      </c>
      <c r="E206" s="81" t="s">
        <v>423</v>
      </c>
      <c r="F206" s="136">
        <f>G199</f>
        <v>45664</v>
      </c>
      <c r="G206" s="136">
        <v>45670</v>
      </c>
      <c r="H206" s="79" t="s">
        <v>1019</v>
      </c>
      <c r="I206" s="81">
        <f t="shared" si="35"/>
        <v>289.83999999999997</v>
      </c>
      <c r="J206" s="13">
        <f t="shared" si="36"/>
        <v>3.61</v>
      </c>
      <c r="K206" s="13">
        <f t="shared" si="37"/>
        <v>37.299999999999997</v>
      </c>
      <c r="L206" s="13">
        <f t="shared" si="38"/>
        <v>2.093</v>
      </c>
      <c r="M206" s="141">
        <f t="shared" si="39"/>
        <v>0.86599999999999999</v>
      </c>
      <c r="N206" s="482">
        <f t="shared" si="42"/>
        <v>7.39</v>
      </c>
      <c r="O206" s="141" t="s">
        <v>1219</v>
      </c>
      <c r="P206" s="595" t="s">
        <v>938</v>
      </c>
      <c r="Q206" s="1065" t="s">
        <v>263</v>
      </c>
      <c r="T206" s="306"/>
      <c r="U206" s="306"/>
      <c r="V206" s="306"/>
      <c r="W206" s="306"/>
      <c r="X206" s="306"/>
      <c r="Y206" s="306"/>
      <c r="Z206" s="306"/>
      <c r="AA206" s="306"/>
    </row>
    <row r="207" spans="1:27" ht="21.75" customHeight="1" x14ac:dyDescent="0.35">
      <c r="A207" s="17">
        <f>SUBTOTAL(103,$C$5:C207)</f>
        <v>203</v>
      </c>
      <c r="B207" s="13">
        <v>14</v>
      </c>
      <c r="C207" s="716" t="s">
        <v>656</v>
      </c>
      <c r="D207" s="81" t="str">
        <f>VLOOKUP(C207,'Location Summary'!$C$4:$D$603,2,0)</f>
        <v>DA+9</v>
      </c>
      <c r="E207" s="81" t="s">
        <v>423</v>
      </c>
      <c r="F207" s="136">
        <f>G202</f>
        <v>45666</v>
      </c>
      <c r="G207" s="136">
        <v>45670</v>
      </c>
      <c r="H207" s="79" t="s">
        <v>998</v>
      </c>
      <c r="I207" s="81">
        <f t="shared" si="35"/>
        <v>289.83999999999997</v>
      </c>
      <c r="J207" s="13">
        <f t="shared" si="36"/>
        <v>3.61</v>
      </c>
      <c r="K207" s="13">
        <f t="shared" si="37"/>
        <v>37.299999999999997</v>
      </c>
      <c r="L207" s="13">
        <f t="shared" si="38"/>
        <v>2.093</v>
      </c>
      <c r="M207" s="141">
        <f t="shared" si="39"/>
        <v>0.86599999999999999</v>
      </c>
      <c r="N207" s="482">
        <f t="shared" si="42"/>
        <v>7.39</v>
      </c>
      <c r="O207" s="141" t="s">
        <v>1176</v>
      </c>
      <c r="P207" s="595" t="s">
        <v>938</v>
      </c>
      <c r="Q207" s="1065" t="s">
        <v>263</v>
      </c>
      <c r="T207" s="306"/>
      <c r="U207" s="306"/>
      <c r="V207" s="306"/>
      <c r="W207" s="306"/>
      <c r="X207" s="306"/>
      <c r="Y207" s="306"/>
      <c r="Z207" s="306"/>
      <c r="AA207" s="306"/>
    </row>
    <row r="208" spans="1:27" ht="21.75" customHeight="1" x14ac:dyDescent="0.35">
      <c r="A208" s="17">
        <f>SUBTOTAL(103,$C$5:C208)</f>
        <v>204</v>
      </c>
      <c r="B208" s="13">
        <v>15</v>
      </c>
      <c r="C208" s="716" t="s">
        <v>56</v>
      </c>
      <c r="D208" s="81" t="str">
        <f>VLOOKUP(C208,'Location Summary'!$C$4:$D$603,2,0)</f>
        <v>DC2+15</v>
      </c>
      <c r="E208" s="81" t="s">
        <v>423</v>
      </c>
      <c r="F208" s="136">
        <v>45993</v>
      </c>
      <c r="G208" s="136">
        <v>45672</v>
      </c>
      <c r="H208" s="79" t="s">
        <v>1169</v>
      </c>
      <c r="I208" s="81">
        <f t="shared" si="35"/>
        <v>689.93</v>
      </c>
      <c r="J208" s="13">
        <f t="shared" si="36"/>
        <v>9.0299999999999994</v>
      </c>
      <c r="K208" s="13">
        <f t="shared" si="37"/>
        <v>112.22</v>
      </c>
      <c r="L208" s="13">
        <f t="shared" si="38"/>
        <v>5.8468</v>
      </c>
      <c r="M208" s="141">
        <f t="shared" si="39"/>
        <v>2.2349290000000002</v>
      </c>
      <c r="N208" s="482">
        <f>ROUND((I208*230.35+J208*10150.5+K208*11591.45+L208*93958.18+M208*7677.44)/10^5,2)</f>
        <v>21.18</v>
      </c>
      <c r="O208" s="141" t="s">
        <v>1222</v>
      </c>
      <c r="P208" s="595" t="s">
        <v>1133</v>
      </c>
      <c r="Q208" s="1065" t="s">
        <v>263</v>
      </c>
      <c r="T208" s="306"/>
      <c r="U208" s="306"/>
      <c r="V208" s="306"/>
      <c r="W208" s="306"/>
      <c r="X208" s="306"/>
      <c r="Y208" s="306"/>
      <c r="Z208" s="306"/>
      <c r="AA208" s="306"/>
    </row>
    <row r="209" spans="1:27" ht="21.75" customHeight="1" x14ac:dyDescent="0.35">
      <c r="A209" s="17">
        <f>SUBTOTAL(103,$C$5:C209)</f>
        <v>205</v>
      </c>
      <c r="B209" s="13">
        <v>16</v>
      </c>
      <c r="C209" s="716" t="s">
        <v>462</v>
      </c>
      <c r="D209" s="81" t="str">
        <f>VLOOKUP(C209,'Location Summary'!$C$4:$D$603,2,0)</f>
        <v>DA-3</v>
      </c>
      <c r="E209" s="81" t="s">
        <v>423</v>
      </c>
      <c r="F209" s="136">
        <f>G206</f>
        <v>45670</v>
      </c>
      <c r="G209" s="136">
        <v>45674</v>
      </c>
      <c r="H209" s="79" t="s">
        <v>1019</v>
      </c>
      <c r="I209" s="81">
        <f t="shared" si="35"/>
        <v>271.04000000000002</v>
      </c>
      <c r="J209" s="13">
        <f t="shared" si="36"/>
        <v>3.36</v>
      </c>
      <c r="K209" s="13">
        <f t="shared" si="37"/>
        <v>34.15</v>
      </c>
      <c r="L209" s="13">
        <f t="shared" si="38"/>
        <v>1.599</v>
      </c>
      <c r="M209" s="141">
        <f t="shared" si="39"/>
        <v>0.86599999999999999</v>
      </c>
      <c r="N209" s="482">
        <f>ROUND((I209*230.35+J209*10150.5+K209*11591.45+L209*93958.18+M209*7677.44)/10^5,2)</f>
        <v>6.49</v>
      </c>
      <c r="O209" s="141" t="s">
        <v>1219</v>
      </c>
      <c r="P209" s="595" t="s">
        <v>938</v>
      </c>
      <c r="Q209" s="1065" t="s">
        <v>263</v>
      </c>
      <c r="T209" s="306"/>
      <c r="U209" s="306"/>
      <c r="V209" s="306"/>
      <c r="W209" s="306"/>
      <c r="X209" s="306"/>
      <c r="Y209" s="306"/>
      <c r="Z209" s="306"/>
      <c r="AA209" s="306"/>
    </row>
    <row r="210" spans="1:27" ht="21.75" customHeight="1" x14ac:dyDescent="0.35">
      <c r="A210" s="17">
        <f>SUBTOTAL(103,$C$5:C210)</f>
        <v>206</v>
      </c>
      <c r="B210" s="13">
        <v>17</v>
      </c>
      <c r="C210" s="716" t="s">
        <v>644</v>
      </c>
      <c r="D210" s="81" t="str">
        <f>VLOOKUP(C210,'Location Summary'!$C$4:$D$603,2,0)</f>
        <v>DA+3</v>
      </c>
      <c r="E210" s="81" t="s">
        <v>423</v>
      </c>
      <c r="F210" s="136">
        <f>G201</f>
        <v>45666</v>
      </c>
      <c r="G210" s="136">
        <v>45674</v>
      </c>
      <c r="H210" s="79" t="s">
        <v>1199</v>
      </c>
      <c r="I210" s="81">
        <f t="shared" si="35"/>
        <v>289.83999999999997</v>
      </c>
      <c r="J210" s="13">
        <f t="shared" si="36"/>
        <v>3.61</v>
      </c>
      <c r="K210" s="13">
        <f t="shared" si="37"/>
        <v>37.299999999999997</v>
      </c>
      <c r="L210" s="13">
        <f t="shared" si="38"/>
        <v>2.093</v>
      </c>
      <c r="M210" s="141">
        <f t="shared" si="39"/>
        <v>0.86599999999999999</v>
      </c>
      <c r="N210" s="482">
        <f>ROUND((I210*230.35+J210*10150.5+K210*11591.45+L210*93958.18+M210*7677.44)/10^5,2)</f>
        <v>7.39</v>
      </c>
      <c r="O210" s="141" t="s">
        <v>1218</v>
      </c>
      <c r="P210" s="595" t="s">
        <v>938</v>
      </c>
      <c r="Q210" s="1065" t="s">
        <v>263</v>
      </c>
      <c r="T210" s="306"/>
      <c r="U210" s="306"/>
      <c r="V210" s="306"/>
      <c r="W210" s="306"/>
      <c r="X210" s="306"/>
      <c r="Y210" s="306"/>
      <c r="Z210" s="306"/>
      <c r="AA210" s="306"/>
    </row>
    <row r="211" spans="1:27" ht="21.75" customHeight="1" x14ac:dyDescent="0.35">
      <c r="A211" s="17">
        <f>SUBTOTAL(103,$C$5:C211)</f>
        <v>207</v>
      </c>
      <c r="B211" s="13">
        <v>18</v>
      </c>
      <c r="C211" s="716" t="s">
        <v>76</v>
      </c>
      <c r="D211" s="81" t="str">
        <f>VLOOKUP(C211,'Location Summary'!$C$4:$D$603,2,0)</f>
        <v>DB1+9</v>
      </c>
      <c r="E211" s="81" t="s">
        <v>423</v>
      </c>
      <c r="F211" s="136">
        <f>G205</f>
        <v>45670</v>
      </c>
      <c r="G211" s="136">
        <v>45676</v>
      </c>
      <c r="H211" s="79" t="s">
        <v>1205</v>
      </c>
      <c r="I211" s="81">
        <f t="shared" si="35"/>
        <v>484.04</v>
      </c>
      <c r="J211" s="13">
        <f t="shared" si="36"/>
        <v>6.23</v>
      </c>
      <c r="K211" s="13">
        <f t="shared" si="37"/>
        <v>70.319999999999993</v>
      </c>
      <c r="L211" s="13">
        <f t="shared" si="38"/>
        <v>3.3719999999999999</v>
      </c>
      <c r="M211" s="141">
        <f t="shared" si="39"/>
        <v>1.768</v>
      </c>
      <c r="N211" s="482">
        <f t="shared" ref="N211" si="43">ROUND((I211*230.35+J211*10150.5+K211*11591.45+L211*93958.18+M211*7677.44)/10^5,2)</f>
        <v>13.2</v>
      </c>
      <c r="O211" s="141" t="s">
        <v>1208</v>
      </c>
      <c r="P211" s="595" t="s">
        <v>938</v>
      </c>
      <c r="Q211" s="1065" t="s">
        <v>263</v>
      </c>
      <c r="T211" s="306"/>
      <c r="U211" s="306"/>
      <c r="V211" s="306"/>
      <c r="W211" s="306"/>
      <c r="X211" s="306"/>
      <c r="Y211" s="306"/>
      <c r="Z211" s="306"/>
      <c r="AA211" s="306"/>
    </row>
    <row r="212" spans="1:27" ht="21.75" customHeight="1" x14ac:dyDescent="0.35">
      <c r="A212" s="17">
        <f>SUBTOTAL(103,$C$5:C212)</f>
        <v>208</v>
      </c>
      <c r="B212" s="13">
        <v>19</v>
      </c>
      <c r="C212" s="716" t="s">
        <v>658</v>
      </c>
      <c r="D212" s="81" t="str">
        <f>VLOOKUP(C212,'Location Summary'!$C$4:$D$603,2,0)</f>
        <v>DB1+9</v>
      </c>
      <c r="E212" s="81" t="s">
        <v>423</v>
      </c>
      <c r="F212" s="136">
        <f>G207</f>
        <v>45670</v>
      </c>
      <c r="G212" s="136">
        <v>45677</v>
      </c>
      <c r="H212" s="79" t="s">
        <v>998</v>
      </c>
      <c r="I212" s="81">
        <f t="shared" si="35"/>
        <v>484.04</v>
      </c>
      <c r="J212" s="13">
        <f t="shared" si="36"/>
        <v>6.23</v>
      </c>
      <c r="K212" s="13">
        <f t="shared" si="37"/>
        <v>70.319999999999993</v>
      </c>
      <c r="L212" s="13">
        <f t="shared" si="38"/>
        <v>3.3719999999999999</v>
      </c>
      <c r="M212" s="141">
        <f t="shared" si="39"/>
        <v>1.768</v>
      </c>
      <c r="N212" s="482">
        <f t="shared" ref="N212:N217" si="44">ROUND((I212*230.35+J212*10150.5+K212*11591.45+L212*93958.18+M212*7677.44)/10^5,2)</f>
        <v>13.2</v>
      </c>
      <c r="O212" s="141" t="s">
        <v>1219</v>
      </c>
      <c r="P212" s="595" t="s">
        <v>938</v>
      </c>
      <c r="Q212" s="1065" t="s">
        <v>263</v>
      </c>
      <c r="T212" s="306"/>
      <c r="U212" s="306"/>
      <c r="V212" s="306"/>
      <c r="W212" s="306"/>
      <c r="X212" s="306"/>
      <c r="Y212" s="306"/>
      <c r="Z212" s="306"/>
      <c r="AA212" s="306"/>
    </row>
    <row r="213" spans="1:27" ht="21.75" customHeight="1" x14ac:dyDescent="0.35">
      <c r="A213" s="17">
        <f>SUBTOTAL(103,$C$5:C213)</f>
        <v>209</v>
      </c>
      <c r="B213" s="13">
        <v>20</v>
      </c>
      <c r="C213" s="716" t="s">
        <v>272</v>
      </c>
      <c r="D213" s="81" t="str">
        <f>VLOOKUP(C213,'Location Summary'!$C$4:$D$603,2,0)</f>
        <v>DB1+6</v>
      </c>
      <c r="E213" s="81" t="s">
        <v>423</v>
      </c>
      <c r="F213" s="136">
        <f>G204</f>
        <v>45670</v>
      </c>
      <c r="G213" s="136">
        <v>45678</v>
      </c>
      <c r="H213" s="79" t="s">
        <v>1015</v>
      </c>
      <c r="I213" s="81">
        <f t="shared" si="35"/>
        <v>484.04</v>
      </c>
      <c r="J213" s="13">
        <f t="shared" si="36"/>
        <v>6.23</v>
      </c>
      <c r="K213" s="13">
        <f t="shared" si="37"/>
        <v>70.319999999999993</v>
      </c>
      <c r="L213" s="13">
        <f t="shared" si="38"/>
        <v>3.3719999999999999</v>
      </c>
      <c r="M213" s="141">
        <f t="shared" si="39"/>
        <v>1.768</v>
      </c>
      <c r="N213" s="482">
        <f t="shared" si="44"/>
        <v>13.2</v>
      </c>
      <c r="O213" s="141" t="s">
        <v>1223</v>
      </c>
      <c r="P213" s="595" t="s">
        <v>1133</v>
      </c>
      <c r="Q213" s="1065" t="s">
        <v>263</v>
      </c>
      <c r="T213" s="306"/>
      <c r="U213" s="306"/>
      <c r="V213" s="306"/>
      <c r="W213" s="306"/>
      <c r="X213" s="306"/>
      <c r="Y213" s="306"/>
      <c r="Z213" s="306"/>
      <c r="AA213" s="306"/>
    </row>
    <row r="214" spans="1:27" ht="21.75" customHeight="1" x14ac:dyDescent="0.35">
      <c r="A214" s="17">
        <f>SUBTOTAL(103,$C$5:C214)</f>
        <v>210</v>
      </c>
      <c r="B214" s="13">
        <v>21</v>
      </c>
      <c r="C214" s="716" t="s">
        <v>463</v>
      </c>
      <c r="D214" s="81" t="str">
        <f>VLOOKUP(C214,'Location Summary'!$C$4:$D$603,2,0)</f>
        <v>DA+3</v>
      </c>
      <c r="E214" s="81" t="s">
        <v>423</v>
      </c>
      <c r="F214" s="136">
        <f>G209</f>
        <v>45674</v>
      </c>
      <c r="G214" s="136">
        <v>45678</v>
      </c>
      <c r="H214" s="79" t="s">
        <v>1019</v>
      </c>
      <c r="I214" s="81">
        <f t="shared" si="35"/>
        <v>289.83999999999997</v>
      </c>
      <c r="J214" s="13">
        <f t="shared" si="36"/>
        <v>3.61</v>
      </c>
      <c r="K214" s="13">
        <f t="shared" si="37"/>
        <v>37.299999999999997</v>
      </c>
      <c r="L214" s="13">
        <f t="shared" si="38"/>
        <v>2.093</v>
      </c>
      <c r="M214" s="141">
        <f t="shared" si="39"/>
        <v>0.86599999999999999</v>
      </c>
      <c r="N214" s="482">
        <f t="shared" si="44"/>
        <v>7.39</v>
      </c>
      <c r="O214" s="141" t="s">
        <v>1231</v>
      </c>
      <c r="P214" s="595" t="s">
        <v>791</v>
      </c>
      <c r="Q214" s="1065" t="s">
        <v>263</v>
      </c>
      <c r="T214" s="306"/>
      <c r="U214" s="306"/>
      <c r="V214" s="306"/>
      <c r="W214" s="306"/>
      <c r="X214" s="306"/>
      <c r="Y214" s="306"/>
      <c r="Z214" s="306"/>
      <c r="AA214" s="306"/>
    </row>
    <row r="215" spans="1:27" ht="21.75" customHeight="1" x14ac:dyDescent="0.35">
      <c r="A215" s="17">
        <f>SUBTOTAL(103,$C$5:C215)</f>
        <v>211</v>
      </c>
      <c r="B215" s="13">
        <v>22</v>
      </c>
      <c r="C215" s="716" t="s">
        <v>668</v>
      </c>
      <c r="D215" s="81" t="str">
        <f>VLOOKUP(C215,'Location Summary'!$C$4:$D$603,2,0)</f>
        <v>DA+0</v>
      </c>
      <c r="E215" s="81" t="s">
        <v>423</v>
      </c>
      <c r="F215" s="136">
        <v>45672</v>
      </c>
      <c r="G215" s="136">
        <v>45678</v>
      </c>
      <c r="H215" s="79" t="s">
        <v>912</v>
      </c>
      <c r="I215" s="81">
        <f t="shared" si="35"/>
        <v>271.04000000000002</v>
      </c>
      <c r="J215" s="13">
        <f t="shared" si="36"/>
        <v>3.36</v>
      </c>
      <c r="K215" s="13">
        <f t="shared" si="37"/>
        <v>34.15</v>
      </c>
      <c r="L215" s="13">
        <f t="shared" si="38"/>
        <v>1.599</v>
      </c>
      <c r="M215" s="141">
        <f t="shared" si="39"/>
        <v>0.86599999999999999</v>
      </c>
      <c r="N215" s="482">
        <f t="shared" si="44"/>
        <v>6.49</v>
      </c>
      <c r="O215" s="141" t="s">
        <v>1229</v>
      </c>
      <c r="P215" s="595" t="s">
        <v>938</v>
      </c>
      <c r="Q215" s="1065" t="s">
        <v>263</v>
      </c>
      <c r="T215" s="306"/>
      <c r="U215" s="306"/>
      <c r="V215" s="306"/>
      <c r="W215" s="306"/>
      <c r="X215" s="306"/>
      <c r="Y215" s="306"/>
      <c r="Z215" s="306"/>
      <c r="AA215" s="306"/>
    </row>
    <row r="216" spans="1:27" ht="21.75" customHeight="1" x14ac:dyDescent="0.35">
      <c r="A216" s="17">
        <f>SUBTOTAL(103,$C$5:C216)</f>
        <v>212</v>
      </c>
      <c r="B216" s="13">
        <v>23</v>
      </c>
      <c r="C216" s="716" t="s">
        <v>57</v>
      </c>
      <c r="D216" s="81" t="str">
        <f>VLOOKUP(C216,'Location Summary'!$C$4:$D$603,2,0)</f>
        <v>DB2+9</v>
      </c>
      <c r="E216" s="81" t="s">
        <v>423</v>
      </c>
      <c r="F216" s="136">
        <v>45672</v>
      </c>
      <c r="G216" s="136">
        <v>45679</v>
      </c>
      <c r="H216" s="79" t="s">
        <v>1169</v>
      </c>
      <c r="I216" s="81">
        <f t="shared" si="35"/>
        <v>566.29</v>
      </c>
      <c r="J216" s="13">
        <f t="shared" si="36"/>
        <v>7.34</v>
      </c>
      <c r="K216" s="13">
        <f t="shared" si="37"/>
        <v>86.35</v>
      </c>
      <c r="L216" s="13">
        <f t="shared" si="38"/>
        <v>4.2603999999999997</v>
      </c>
      <c r="M216" s="141">
        <f t="shared" si="39"/>
        <v>1.768</v>
      </c>
      <c r="N216" s="482">
        <f t="shared" si="44"/>
        <v>16.2</v>
      </c>
      <c r="O216" s="141" t="s">
        <v>1222</v>
      </c>
      <c r="P216" s="595" t="s">
        <v>1133</v>
      </c>
      <c r="Q216" s="1065" t="s">
        <v>263</v>
      </c>
      <c r="T216" s="306"/>
      <c r="U216" s="306"/>
      <c r="V216" s="306"/>
      <c r="W216" s="306"/>
      <c r="X216" s="306"/>
      <c r="Y216" s="306"/>
      <c r="Z216" s="306"/>
      <c r="AA216" s="306"/>
    </row>
    <row r="217" spans="1:27" ht="21.75" customHeight="1" x14ac:dyDescent="0.35">
      <c r="A217" s="17">
        <f>SUBTOTAL(103,$C$5:C217)</f>
        <v>213</v>
      </c>
      <c r="B217" s="13">
        <v>24</v>
      </c>
      <c r="C217" s="716" t="s">
        <v>664</v>
      </c>
      <c r="D217" s="81" t="str">
        <f>VLOOKUP(C217,'Location Summary'!$C$4:$D$603,2,0)</f>
        <v>DA-1.5</v>
      </c>
      <c r="E217" s="81" t="s">
        <v>423</v>
      </c>
      <c r="F217" s="136">
        <f>G212</f>
        <v>45677</v>
      </c>
      <c r="G217" s="136">
        <v>45680</v>
      </c>
      <c r="H217" s="79" t="s">
        <v>998</v>
      </c>
      <c r="I217" s="81">
        <f t="shared" si="35"/>
        <v>271.04000000000002</v>
      </c>
      <c r="J217" s="13">
        <f t="shared" si="36"/>
        <v>3.36</v>
      </c>
      <c r="K217" s="13">
        <f t="shared" si="37"/>
        <v>34.15</v>
      </c>
      <c r="L217" s="13">
        <f t="shared" si="38"/>
        <v>1.599</v>
      </c>
      <c r="M217" s="141">
        <f t="shared" si="39"/>
        <v>0.86599999999999999</v>
      </c>
      <c r="N217" s="482">
        <f t="shared" si="44"/>
        <v>6.49</v>
      </c>
      <c r="O217" s="141" t="s">
        <v>1219</v>
      </c>
      <c r="P217" s="595" t="s">
        <v>938</v>
      </c>
      <c r="Q217" s="1065" t="s">
        <v>263</v>
      </c>
      <c r="T217" s="306"/>
      <c r="U217" s="306"/>
      <c r="V217" s="306"/>
      <c r="W217" s="306"/>
      <c r="X217" s="306"/>
      <c r="Y217" s="306"/>
      <c r="Z217" s="306"/>
      <c r="AA217" s="306"/>
    </row>
    <row r="218" spans="1:27" ht="21.75" customHeight="1" x14ac:dyDescent="0.35">
      <c r="A218" s="17">
        <f>SUBTOTAL(103,$C$5:C218)</f>
        <v>214</v>
      </c>
      <c r="B218" s="13">
        <v>25</v>
      </c>
      <c r="C218" s="716" t="s">
        <v>645</v>
      </c>
      <c r="D218" s="81" t="str">
        <f>VLOOKUP(C218,'Location Summary'!$C$4:$D$603,2,0)</f>
        <v>DA+1.5</v>
      </c>
      <c r="E218" s="81" t="s">
        <v>423</v>
      </c>
      <c r="F218" s="136">
        <v>45674</v>
      </c>
      <c r="G218" s="136">
        <v>45681</v>
      </c>
      <c r="H218" s="79" t="s">
        <v>1199</v>
      </c>
      <c r="I218" s="81">
        <f t="shared" si="35"/>
        <v>289.83999999999997</v>
      </c>
      <c r="J218" s="13">
        <f t="shared" si="36"/>
        <v>3.61</v>
      </c>
      <c r="K218" s="13">
        <f t="shared" si="37"/>
        <v>37.299999999999997</v>
      </c>
      <c r="L218" s="13">
        <f t="shared" si="38"/>
        <v>2.093</v>
      </c>
      <c r="M218" s="141">
        <f t="shared" si="39"/>
        <v>0.86599999999999999</v>
      </c>
      <c r="N218" s="482">
        <f t="shared" ref="N218:N223" si="45">ROUND((I218*230.35+J218*10150.5+K218*11591.45+L218*93958.18+M218*7677.44)/10^5,2)</f>
        <v>7.39</v>
      </c>
      <c r="O218" s="141" t="s">
        <v>1230</v>
      </c>
      <c r="P218" s="595" t="s">
        <v>938</v>
      </c>
      <c r="Q218" s="1065" t="s">
        <v>263</v>
      </c>
      <c r="T218" s="306"/>
      <c r="U218" s="306"/>
      <c r="V218" s="306"/>
      <c r="W218" s="306"/>
      <c r="X218" s="306"/>
      <c r="Y218" s="306"/>
      <c r="Z218" s="306"/>
      <c r="AA218" s="306"/>
    </row>
    <row r="219" spans="1:27" ht="21.75" customHeight="1" x14ac:dyDescent="0.35">
      <c r="A219" s="17">
        <f>SUBTOTAL(103,$C$5:C219)</f>
        <v>215</v>
      </c>
      <c r="B219" s="13">
        <v>26</v>
      </c>
      <c r="C219" s="716" t="s">
        <v>413</v>
      </c>
      <c r="D219" s="81" t="str">
        <f>VLOOKUP(C219,'Location Summary'!$C$4:$D$603,2,0)</f>
        <v>DA+6</v>
      </c>
      <c r="E219" s="81" t="s">
        <v>423</v>
      </c>
      <c r="F219" s="136">
        <v>45663</v>
      </c>
      <c r="G219" s="136">
        <v>45681</v>
      </c>
      <c r="H219" s="79" t="s">
        <v>1196</v>
      </c>
      <c r="I219" s="81">
        <f t="shared" si="35"/>
        <v>289.83999999999997</v>
      </c>
      <c r="J219" s="13">
        <f t="shared" si="36"/>
        <v>3.61</v>
      </c>
      <c r="K219" s="13">
        <f t="shared" si="37"/>
        <v>37.299999999999997</v>
      </c>
      <c r="L219" s="13">
        <f t="shared" si="38"/>
        <v>2.093</v>
      </c>
      <c r="M219" s="141">
        <f t="shared" si="39"/>
        <v>0.86599999999999999</v>
      </c>
      <c r="N219" s="482">
        <f t="shared" si="45"/>
        <v>7.39</v>
      </c>
      <c r="O219" s="141" t="s">
        <v>1222</v>
      </c>
      <c r="P219" s="595" t="s">
        <v>1133</v>
      </c>
      <c r="Q219" s="1065" t="s">
        <v>263</v>
      </c>
      <c r="T219" s="306"/>
      <c r="U219" s="306"/>
      <c r="V219" s="306"/>
      <c r="W219" s="306"/>
      <c r="X219" s="306"/>
      <c r="Y219" s="306"/>
      <c r="Z219" s="306"/>
      <c r="AA219" s="306"/>
    </row>
    <row r="220" spans="1:27" ht="21.75" customHeight="1" x14ac:dyDescent="0.35">
      <c r="A220" s="17">
        <f>SUBTOTAL(103,$C$5:C220)</f>
        <v>216</v>
      </c>
      <c r="B220" s="13">
        <v>27</v>
      </c>
      <c r="C220" s="716" t="s">
        <v>79</v>
      </c>
      <c r="D220" s="81" t="str">
        <f>VLOOKUP(C220,'Location Summary'!$C$4:$D$603,2,0)</f>
        <v>DB1+0</v>
      </c>
      <c r="E220" s="81" t="s">
        <v>423</v>
      </c>
      <c r="F220" s="136">
        <f>G211</f>
        <v>45676</v>
      </c>
      <c r="G220" s="136">
        <v>45682</v>
      </c>
      <c r="H220" s="79" t="s">
        <v>1205</v>
      </c>
      <c r="I220" s="81">
        <f t="shared" si="35"/>
        <v>479.12</v>
      </c>
      <c r="J220" s="13">
        <f t="shared" si="36"/>
        <v>6.16</v>
      </c>
      <c r="K220" s="13">
        <f t="shared" si="37"/>
        <v>69.760000000000005</v>
      </c>
      <c r="L220" s="13">
        <f t="shared" si="38"/>
        <v>3.26</v>
      </c>
      <c r="M220" s="141">
        <f t="shared" si="39"/>
        <v>1.768</v>
      </c>
      <c r="N220" s="482">
        <f t="shared" si="45"/>
        <v>13.01</v>
      </c>
      <c r="O220" s="141" t="s">
        <v>817</v>
      </c>
      <c r="P220" s="595" t="s">
        <v>938</v>
      </c>
      <c r="Q220" s="1065" t="s">
        <v>263</v>
      </c>
      <c r="T220" s="306"/>
      <c r="U220" s="306"/>
      <c r="V220" s="306"/>
      <c r="W220" s="306"/>
      <c r="X220" s="306"/>
      <c r="Y220" s="306"/>
      <c r="Z220" s="306"/>
      <c r="AA220" s="306"/>
    </row>
    <row r="221" spans="1:27" ht="21.75" customHeight="1" x14ac:dyDescent="0.35">
      <c r="A221" s="17">
        <f>SUBTOTAL(103,$C$5:C221)</f>
        <v>217</v>
      </c>
      <c r="B221" s="13">
        <v>28</v>
      </c>
      <c r="C221" s="716" t="s">
        <v>669</v>
      </c>
      <c r="D221" s="81" t="str">
        <f>VLOOKUP(C221,'Location Summary'!$C$4:$D$603,2,0)</f>
        <v>DA+9</v>
      </c>
      <c r="E221" s="81" t="s">
        <v>423</v>
      </c>
      <c r="F221" s="136">
        <f>G215</f>
        <v>45678</v>
      </c>
      <c r="G221" s="136">
        <v>45682</v>
      </c>
      <c r="H221" s="79" t="s">
        <v>912</v>
      </c>
      <c r="I221" s="81">
        <f t="shared" si="35"/>
        <v>289.83999999999997</v>
      </c>
      <c r="J221" s="13">
        <f t="shared" si="36"/>
        <v>3.61</v>
      </c>
      <c r="K221" s="13">
        <f t="shared" si="37"/>
        <v>37.299999999999997</v>
      </c>
      <c r="L221" s="13">
        <f t="shared" si="38"/>
        <v>2.093</v>
      </c>
      <c r="M221" s="141">
        <f t="shared" si="39"/>
        <v>0.86599999999999999</v>
      </c>
      <c r="N221" s="482">
        <f t="shared" si="45"/>
        <v>7.39</v>
      </c>
      <c r="O221" s="141" t="s">
        <v>1229</v>
      </c>
      <c r="P221" s="595" t="s">
        <v>938</v>
      </c>
      <c r="Q221" s="1065" t="s">
        <v>263</v>
      </c>
      <c r="T221" s="306"/>
      <c r="U221" s="306"/>
      <c r="V221" s="306"/>
      <c r="W221" s="306"/>
      <c r="X221" s="306"/>
      <c r="Y221" s="306"/>
      <c r="Z221" s="306"/>
      <c r="AA221" s="306"/>
    </row>
    <row r="222" spans="1:27" ht="21.75" customHeight="1" x14ac:dyDescent="0.35">
      <c r="A222" s="17">
        <f>SUBTOTAL(103,$C$5:C222)</f>
        <v>218</v>
      </c>
      <c r="B222" s="13">
        <v>29</v>
      </c>
      <c r="C222" s="716" t="s">
        <v>316</v>
      </c>
      <c r="D222" s="81" t="str">
        <f>VLOOKUP(C222,'Location Summary'!$C$4:$D$603,2,0)</f>
        <v>DA+6</v>
      </c>
      <c r="E222" s="81" t="s">
        <v>423</v>
      </c>
      <c r="F222" s="136">
        <v>45679</v>
      </c>
      <c r="G222" s="136">
        <v>45684</v>
      </c>
      <c r="H222" s="79" t="s">
        <v>1015</v>
      </c>
      <c r="I222" s="81">
        <f t="shared" si="35"/>
        <v>289.83999999999997</v>
      </c>
      <c r="J222" s="13">
        <f t="shared" si="36"/>
        <v>3.61</v>
      </c>
      <c r="K222" s="13">
        <f t="shared" si="37"/>
        <v>37.299999999999997</v>
      </c>
      <c r="L222" s="13">
        <f t="shared" si="38"/>
        <v>2.093</v>
      </c>
      <c r="M222" s="141">
        <f t="shared" si="39"/>
        <v>0.86599999999999999</v>
      </c>
      <c r="N222" s="482">
        <f t="shared" si="45"/>
        <v>7.39</v>
      </c>
      <c r="O222" s="141" t="s">
        <v>1223</v>
      </c>
      <c r="P222" s="595" t="s">
        <v>1133</v>
      </c>
      <c r="Q222" s="1065" t="s">
        <v>263</v>
      </c>
      <c r="T222" s="306"/>
      <c r="U222" s="306"/>
      <c r="V222" s="306"/>
      <c r="W222" s="306"/>
      <c r="X222" s="306"/>
      <c r="Y222" s="306"/>
      <c r="Z222" s="306"/>
      <c r="AA222" s="306"/>
    </row>
    <row r="223" spans="1:27" ht="21.75" customHeight="1" x14ac:dyDescent="0.35">
      <c r="A223" s="17">
        <f>SUBTOTAL(103,$C$5:C223)</f>
        <v>219</v>
      </c>
      <c r="B223" s="13">
        <v>30</v>
      </c>
      <c r="C223" s="716" t="s">
        <v>665</v>
      </c>
      <c r="D223" s="81" t="str">
        <f>VLOOKUP(C223,'Location Summary'!$C$4:$D$603,2,0)</f>
        <v>DA+0</v>
      </c>
      <c r="E223" s="81" t="s">
        <v>423</v>
      </c>
      <c r="F223" s="136">
        <v>45680</v>
      </c>
      <c r="G223" s="136">
        <v>45685</v>
      </c>
      <c r="H223" s="79" t="s">
        <v>998</v>
      </c>
      <c r="I223" s="81">
        <f t="shared" si="35"/>
        <v>271.04000000000002</v>
      </c>
      <c r="J223" s="13">
        <f t="shared" si="36"/>
        <v>3.36</v>
      </c>
      <c r="K223" s="13">
        <f t="shared" si="37"/>
        <v>34.15</v>
      </c>
      <c r="L223" s="13">
        <f t="shared" si="38"/>
        <v>1.599</v>
      </c>
      <c r="M223" s="141">
        <f t="shared" si="39"/>
        <v>0.86599999999999999</v>
      </c>
      <c r="N223" s="482">
        <f t="shared" si="45"/>
        <v>6.49</v>
      </c>
      <c r="O223" s="141" t="s">
        <v>1219</v>
      </c>
      <c r="P223" s="595" t="s">
        <v>938</v>
      </c>
      <c r="Q223" s="1065" t="s">
        <v>263</v>
      </c>
      <c r="T223" s="306"/>
      <c r="U223" s="306"/>
      <c r="V223" s="306"/>
      <c r="W223" s="306"/>
      <c r="X223" s="306"/>
      <c r="Y223" s="306"/>
      <c r="Z223" s="306"/>
      <c r="AA223" s="306"/>
    </row>
    <row r="224" spans="1:27" ht="21.75" customHeight="1" x14ac:dyDescent="0.35">
      <c r="A224" s="17">
        <f>SUBTOTAL(103,$C$5:C224)</f>
        <v>220</v>
      </c>
      <c r="B224" s="13">
        <v>31</v>
      </c>
      <c r="C224" s="716" t="s">
        <v>9</v>
      </c>
      <c r="D224" s="81" t="str">
        <f>VLOOKUP(C224,'Location Summary'!$C$4:$D$603,2,0)</f>
        <v>DB1+0</v>
      </c>
      <c r="E224" s="81" t="s">
        <v>423</v>
      </c>
      <c r="F224" s="136">
        <v>45677</v>
      </c>
      <c r="G224" s="136">
        <v>45686</v>
      </c>
      <c r="H224" s="79" t="s">
        <v>1019</v>
      </c>
      <c r="I224" s="81">
        <f t="shared" si="35"/>
        <v>479.12</v>
      </c>
      <c r="J224" s="13">
        <f t="shared" si="36"/>
        <v>6.16</v>
      </c>
      <c r="K224" s="13">
        <f t="shared" si="37"/>
        <v>69.760000000000005</v>
      </c>
      <c r="L224" s="13">
        <f t="shared" si="38"/>
        <v>3.26</v>
      </c>
      <c r="M224" s="141">
        <f t="shared" si="39"/>
        <v>1.768</v>
      </c>
      <c r="N224" s="666">
        <f t="shared" ref="N224:N230" si="46">ROUND((I224*230.35+J224*10150.5+K224*11591.45+L224*93958.18+M224*7677.44)/10^5,2)</f>
        <v>13.01</v>
      </c>
      <c r="O224" s="141" t="s">
        <v>1231</v>
      </c>
      <c r="P224" s="595" t="s">
        <v>791</v>
      </c>
      <c r="Q224" s="1065" t="s">
        <v>263</v>
      </c>
      <c r="T224" s="306"/>
      <c r="U224" s="306"/>
      <c r="V224" s="306"/>
      <c r="W224" s="306"/>
      <c r="X224" s="306"/>
      <c r="Y224" s="306"/>
      <c r="Z224" s="306"/>
      <c r="AA224" s="306"/>
    </row>
    <row r="225" spans="1:27" ht="21.75" customHeight="1" x14ac:dyDescent="0.35">
      <c r="A225" s="17">
        <f>SUBTOTAL(103,$C$5:C225)</f>
        <v>221</v>
      </c>
      <c r="B225" s="13">
        <v>32</v>
      </c>
      <c r="C225" s="716" t="s">
        <v>694</v>
      </c>
      <c r="D225" s="81" t="str">
        <f>VLOOKUP(C225,'Location Summary'!$C$4:$D$603,2,0)</f>
        <v>DB1+9</v>
      </c>
      <c r="E225" s="81" t="s">
        <v>423</v>
      </c>
      <c r="F225" s="136">
        <v>45680</v>
      </c>
      <c r="G225" s="136">
        <v>45687</v>
      </c>
      <c r="H225" s="79" t="s">
        <v>1169</v>
      </c>
      <c r="I225" s="81">
        <f t="shared" si="35"/>
        <v>484.04</v>
      </c>
      <c r="J225" s="13">
        <f t="shared" si="36"/>
        <v>6.23</v>
      </c>
      <c r="K225" s="13">
        <f t="shared" si="37"/>
        <v>70.319999999999993</v>
      </c>
      <c r="L225" s="13">
        <f t="shared" si="38"/>
        <v>3.3719999999999999</v>
      </c>
      <c r="M225" s="141">
        <f t="shared" si="39"/>
        <v>1.768</v>
      </c>
      <c r="N225" s="666">
        <f t="shared" si="46"/>
        <v>13.2</v>
      </c>
      <c r="O225" s="141" t="s">
        <v>1222</v>
      </c>
      <c r="P225" s="595" t="s">
        <v>1133</v>
      </c>
      <c r="Q225" s="1065" t="s">
        <v>263</v>
      </c>
      <c r="T225" s="306"/>
      <c r="U225" s="306"/>
      <c r="V225" s="306"/>
      <c r="W225" s="306"/>
      <c r="X225" s="306"/>
      <c r="Y225" s="306"/>
      <c r="Z225" s="306"/>
      <c r="AA225" s="306"/>
    </row>
    <row r="226" spans="1:27" ht="21.75" customHeight="1" x14ac:dyDescent="0.35">
      <c r="A226" s="17">
        <f>SUBTOTAL(103,$C$5:C226)</f>
        <v>222</v>
      </c>
      <c r="B226" s="13">
        <v>33</v>
      </c>
      <c r="C226" s="716" t="s">
        <v>177</v>
      </c>
      <c r="D226" s="81" t="str">
        <f>VLOOKUP(C226,'Location Summary'!$C$4:$D$603,2,0)</f>
        <v>DB1+9</v>
      </c>
      <c r="E226" s="81" t="s">
        <v>423</v>
      </c>
      <c r="F226" s="136">
        <v>45684</v>
      </c>
      <c r="G226" s="136">
        <v>45688</v>
      </c>
      <c r="H226" s="79" t="s">
        <v>1205</v>
      </c>
      <c r="I226" s="81">
        <f t="shared" si="35"/>
        <v>484.04</v>
      </c>
      <c r="J226" s="13">
        <f t="shared" si="36"/>
        <v>6.23</v>
      </c>
      <c r="K226" s="13">
        <f t="shared" si="37"/>
        <v>70.319999999999993</v>
      </c>
      <c r="L226" s="13">
        <f t="shared" si="38"/>
        <v>3.3719999999999999</v>
      </c>
      <c r="M226" s="141">
        <f t="shared" si="39"/>
        <v>1.768</v>
      </c>
      <c r="N226" s="666">
        <f t="shared" si="46"/>
        <v>13.2</v>
      </c>
      <c r="O226" s="141" t="s">
        <v>817</v>
      </c>
      <c r="P226" s="595" t="s">
        <v>938</v>
      </c>
      <c r="Q226" s="1065" t="s">
        <v>263</v>
      </c>
      <c r="T226" s="306"/>
      <c r="U226" s="306"/>
      <c r="V226" s="306"/>
      <c r="W226" s="306"/>
      <c r="X226" s="306"/>
      <c r="Y226" s="306"/>
      <c r="Z226" s="306"/>
      <c r="AA226" s="306"/>
    </row>
    <row r="227" spans="1:27" ht="21.75" customHeight="1" x14ac:dyDescent="0.35">
      <c r="A227" s="17">
        <f>SUBTOTAL(103,$C$5:C227)</f>
        <v>223</v>
      </c>
      <c r="B227" s="13">
        <v>34</v>
      </c>
      <c r="C227" s="716" t="s">
        <v>646</v>
      </c>
      <c r="D227" s="81" t="str">
        <f>VLOOKUP(C227,'Location Summary'!$C$4:$D$603,2,0)</f>
        <v>DA+6</v>
      </c>
      <c r="E227" s="81" t="s">
        <v>423</v>
      </c>
      <c r="F227" s="136">
        <v>45681</v>
      </c>
      <c r="G227" s="136">
        <v>45688</v>
      </c>
      <c r="H227" s="79" t="s">
        <v>1199</v>
      </c>
      <c r="I227" s="81">
        <f t="shared" si="35"/>
        <v>289.83999999999997</v>
      </c>
      <c r="J227" s="13">
        <f t="shared" si="36"/>
        <v>3.61</v>
      </c>
      <c r="K227" s="13">
        <f t="shared" si="37"/>
        <v>37.299999999999997</v>
      </c>
      <c r="L227" s="13">
        <f t="shared" si="38"/>
        <v>2.093</v>
      </c>
      <c r="M227" s="141">
        <f t="shared" si="39"/>
        <v>0.86599999999999999</v>
      </c>
      <c r="N227" s="666">
        <f t="shared" si="46"/>
        <v>7.39</v>
      </c>
      <c r="O227" s="141" t="s">
        <v>1230</v>
      </c>
      <c r="P227" s="595" t="s">
        <v>938</v>
      </c>
      <c r="Q227" s="1065" t="s">
        <v>263</v>
      </c>
      <c r="T227" s="306"/>
      <c r="U227" s="306"/>
      <c r="V227" s="306"/>
      <c r="W227" s="306"/>
      <c r="X227" s="306"/>
      <c r="Y227" s="306"/>
      <c r="Z227" s="306"/>
      <c r="AA227" s="306"/>
    </row>
    <row r="228" spans="1:27" ht="21.75" customHeight="1" x14ac:dyDescent="0.35">
      <c r="A228" s="17">
        <f>SUBTOTAL(103,$C$5:C228)</f>
        <v>224</v>
      </c>
      <c r="B228" s="13">
        <v>35</v>
      </c>
      <c r="C228" s="716" t="s">
        <v>67</v>
      </c>
      <c r="D228" s="81" t="str">
        <f>VLOOKUP(C228,'Location Summary'!$C$4:$D$603,2,0)</f>
        <v>DA+6</v>
      </c>
      <c r="E228" s="81" t="s">
        <v>423</v>
      </c>
      <c r="F228" s="136">
        <v>45681</v>
      </c>
      <c r="G228" s="136">
        <v>45688</v>
      </c>
      <c r="H228" s="79" t="s">
        <v>1194</v>
      </c>
      <c r="I228" s="81">
        <f t="shared" si="35"/>
        <v>289.83999999999997</v>
      </c>
      <c r="J228" s="13">
        <f t="shared" si="36"/>
        <v>3.61</v>
      </c>
      <c r="K228" s="13">
        <f t="shared" si="37"/>
        <v>37.299999999999997</v>
      </c>
      <c r="L228" s="13">
        <f t="shared" si="38"/>
        <v>2.093</v>
      </c>
      <c r="M228" s="141">
        <f t="shared" si="39"/>
        <v>0.86599999999999999</v>
      </c>
      <c r="N228" s="666">
        <f t="shared" si="46"/>
        <v>7.39</v>
      </c>
      <c r="O228" s="141" t="s">
        <v>471</v>
      </c>
      <c r="P228" s="595" t="s">
        <v>791</v>
      </c>
      <c r="Q228" s="1065" t="s">
        <v>263</v>
      </c>
      <c r="T228" s="306"/>
      <c r="U228" s="306"/>
      <c r="V228" s="306"/>
      <c r="W228" s="306"/>
      <c r="X228" s="306"/>
      <c r="Y228" s="306"/>
      <c r="Z228" s="306"/>
      <c r="AA228" s="306"/>
    </row>
    <row r="229" spans="1:27" s="833" customFormat="1" ht="21.75" customHeight="1" x14ac:dyDescent="0.35">
      <c r="A229" s="17">
        <f>SUBTOTAL(103,$C$5:C229)</f>
        <v>225</v>
      </c>
      <c r="B229" s="668">
        <v>1</v>
      </c>
      <c r="C229" s="748" t="s">
        <v>170</v>
      </c>
      <c r="D229" s="668" t="str">
        <f>VLOOKUP(C229,'Location Summary'!$C$4:$D$603,2,0)</f>
        <v>DA+1.5</v>
      </c>
      <c r="E229" s="668" t="s">
        <v>423</v>
      </c>
      <c r="F229" s="829">
        <v>45686</v>
      </c>
      <c r="G229" s="829">
        <v>45689</v>
      </c>
      <c r="H229" s="721" t="s">
        <v>1019</v>
      </c>
      <c r="I229" s="668">
        <f t="shared" si="35"/>
        <v>289.83999999999997</v>
      </c>
      <c r="J229" s="668">
        <f t="shared" si="36"/>
        <v>3.61</v>
      </c>
      <c r="K229" s="668">
        <f t="shared" si="37"/>
        <v>37.299999999999997</v>
      </c>
      <c r="L229" s="668">
        <f t="shared" si="38"/>
        <v>2.093</v>
      </c>
      <c r="M229" s="669">
        <f t="shared" si="39"/>
        <v>0.86599999999999999</v>
      </c>
      <c r="N229" s="830">
        <f t="shared" si="46"/>
        <v>7.39</v>
      </c>
      <c r="O229" s="669" t="s">
        <v>1231</v>
      </c>
      <c r="P229" s="669" t="s">
        <v>791</v>
      </c>
      <c r="Q229" s="1065" t="s">
        <v>263</v>
      </c>
      <c r="R229" s="831"/>
      <c r="S229" s="831"/>
      <c r="T229" s="832"/>
      <c r="U229" s="832"/>
      <c r="V229" s="832"/>
      <c r="W229" s="832"/>
      <c r="X229" s="832"/>
      <c r="Y229" s="832"/>
      <c r="Z229" s="832"/>
      <c r="AA229" s="832"/>
    </row>
    <row r="230" spans="1:27" s="338" customFormat="1" ht="21.75" customHeight="1" x14ac:dyDescent="0.35">
      <c r="A230" s="17">
        <f>SUBTOTAL(103,$C$5:C230)</f>
        <v>226</v>
      </c>
      <c r="B230" s="81">
        <v>2</v>
      </c>
      <c r="C230" s="716" t="s">
        <v>667</v>
      </c>
      <c r="D230" s="81" t="str">
        <f>VLOOKUP(C230,'Location Summary'!$C$4:$D$603,2,0)</f>
        <v>DA+3</v>
      </c>
      <c r="E230" s="81" t="s">
        <v>423</v>
      </c>
      <c r="F230" s="783">
        <f>G223</f>
        <v>45685</v>
      </c>
      <c r="G230" s="783">
        <v>45690</v>
      </c>
      <c r="H230" s="80" t="s">
        <v>998</v>
      </c>
      <c r="I230" s="81">
        <f t="shared" si="35"/>
        <v>289.83999999999997</v>
      </c>
      <c r="J230" s="81">
        <f t="shared" si="36"/>
        <v>3.61</v>
      </c>
      <c r="K230" s="81">
        <f t="shared" si="37"/>
        <v>37.299999999999997</v>
      </c>
      <c r="L230" s="81">
        <f t="shared" si="38"/>
        <v>2.093</v>
      </c>
      <c r="M230" s="595">
        <f t="shared" si="39"/>
        <v>0.86599999999999999</v>
      </c>
      <c r="N230" s="828">
        <f t="shared" si="46"/>
        <v>7.39</v>
      </c>
      <c r="O230" s="595" t="s">
        <v>1219</v>
      </c>
      <c r="P230" s="595" t="s">
        <v>938</v>
      </c>
      <c r="Q230" s="1065" t="s">
        <v>263</v>
      </c>
      <c r="R230" s="784"/>
      <c r="S230" s="784"/>
      <c r="T230" s="785"/>
      <c r="U230" s="785"/>
      <c r="V230" s="785"/>
      <c r="W230" s="785"/>
      <c r="X230" s="785"/>
      <c r="Y230" s="785"/>
      <c r="Z230" s="785"/>
      <c r="AA230" s="785"/>
    </row>
    <row r="231" spans="1:27" s="338" customFormat="1" ht="21.75" customHeight="1" x14ac:dyDescent="0.35">
      <c r="A231" s="17">
        <f>SUBTOTAL(103,$C$5:C231)</f>
        <v>227</v>
      </c>
      <c r="B231" s="81">
        <v>3</v>
      </c>
      <c r="C231" s="716" t="s">
        <v>444</v>
      </c>
      <c r="D231" s="81" t="str">
        <f>VLOOKUP(C231,'Location Summary'!$C$4:$D$603,2,0)</f>
        <v>DA+1.5</v>
      </c>
      <c r="E231" s="81" t="s">
        <v>423</v>
      </c>
      <c r="F231" s="783">
        <f>G225</f>
        <v>45687</v>
      </c>
      <c r="G231" s="783">
        <v>45692</v>
      </c>
      <c r="H231" s="80" t="s">
        <v>1169</v>
      </c>
      <c r="I231" s="81">
        <f t="shared" si="35"/>
        <v>289.83999999999997</v>
      </c>
      <c r="J231" s="81">
        <f t="shared" si="36"/>
        <v>3.61</v>
      </c>
      <c r="K231" s="81">
        <f t="shared" si="37"/>
        <v>37.299999999999997</v>
      </c>
      <c r="L231" s="81">
        <f t="shared" si="38"/>
        <v>2.093</v>
      </c>
      <c r="M231" s="595">
        <f t="shared" si="39"/>
        <v>0.86599999999999999</v>
      </c>
      <c r="N231" s="828">
        <f t="shared" si="32"/>
        <v>7.39</v>
      </c>
      <c r="O231" s="595" t="s">
        <v>1195</v>
      </c>
      <c r="P231" s="595" t="s">
        <v>1133</v>
      </c>
      <c r="Q231" s="1065" t="s">
        <v>263</v>
      </c>
      <c r="R231" s="784"/>
      <c r="S231" s="784"/>
      <c r="T231" s="785"/>
      <c r="U231" s="785"/>
      <c r="V231" s="785"/>
      <c r="W231" s="785"/>
      <c r="X231" s="785"/>
      <c r="Y231" s="785"/>
      <c r="Z231" s="785"/>
      <c r="AA231" s="785"/>
    </row>
    <row r="232" spans="1:27" s="338" customFormat="1" ht="21.75" customHeight="1" x14ac:dyDescent="0.35">
      <c r="A232" s="17">
        <f>SUBTOTAL(103,$C$5:C232)</f>
        <v>228</v>
      </c>
      <c r="B232" s="81">
        <v>4</v>
      </c>
      <c r="C232" s="716" t="s">
        <v>7</v>
      </c>
      <c r="D232" s="81" t="str">
        <f>VLOOKUP(C232,'Location Summary'!$C$4:$D$603,2,0)</f>
        <v>DB1+6</v>
      </c>
      <c r="E232" s="81" t="s">
        <v>423</v>
      </c>
      <c r="F232" s="783">
        <v>45682</v>
      </c>
      <c r="G232" s="783">
        <v>45692</v>
      </c>
      <c r="H232" s="80" t="s">
        <v>912</v>
      </c>
      <c r="I232" s="81">
        <f t="shared" si="35"/>
        <v>484.04</v>
      </c>
      <c r="J232" s="81">
        <f t="shared" si="36"/>
        <v>6.23</v>
      </c>
      <c r="K232" s="81">
        <f t="shared" si="37"/>
        <v>70.319999999999993</v>
      </c>
      <c r="L232" s="81">
        <f t="shared" si="38"/>
        <v>3.3719999999999999</v>
      </c>
      <c r="M232" s="595">
        <f t="shared" si="39"/>
        <v>1.768</v>
      </c>
      <c r="N232" s="828">
        <f>ROUND((I232*230.35+J232*10150.5+K232*11591.45+L232*93958.18+M232*7677.44)/10^5,2)</f>
        <v>13.2</v>
      </c>
      <c r="O232" s="595" t="s">
        <v>1229</v>
      </c>
      <c r="P232" s="595" t="s">
        <v>938</v>
      </c>
      <c r="Q232" s="1065" t="s">
        <v>263</v>
      </c>
      <c r="R232" s="784"/>
      <c r="S232" s="784"/>
      <c r="T232" s="785"/>
      <c r="U232" s="785"/>
      <c r="V232" s="785"/>
      <c r="W232" s="785"/>
      <c r="X232" s="785"/>
      <c r="Y232" s="785"/>
      <c r="Z232" s="785"/>
      <c r="AA232" s="785"/>
    </row>
    <row r="233" spans="1:27" s="338" customFormat="1" ht="21.75" customHeight="1" x14ac:dyDescent="0.35">
      <c r="A233" s="17">
        <f>SUBTOTAL(103,$C$5:C233)</f>
        <v>229</v>
      </c>
      <c r="B233" s="81">
        <v>5</v>
      </c>
      <c r="C233" s="716" t="s">
        <v>172</v>
      </c>
      <c r="D233" s="81" t="str">
        <f>VLOOKUP(C233,'Location Summary'!$C$4:$D$603,2,0)</f>
        <v>DA+9</v>
      </c>
      <c r="E233" s="81" t="s">
        <v>423</v>
      </c>
      <c r="F233" s="783">
        <f>G228</f>
        <v>45688</v>
      </c>
      <c r="G233" s="783">
        <v>45692</v>
      </c>
      <c r="H233" s="80" t="s">
        <v>1194</v>
      </c>
      <c r="I233" s="81">
        <f t="shared" si="35"/>
        <v>289.83999999999997</v>
      </c>
      <c r="J233" s="81">
        <f t="shared" si="36"/>
        <v>3.61</v>
      </c>
      <c r="K233" s="81">
        <f t="shared" si="37"/>
        <v>37.299999999999997</v>
      </c>
      <c r="L233" s="81">
        <f t="shared" si="38"/>
        <v>2.093</v>
      </c>
      <c r="M233" s="595">
        <f t="shared" si="39"/>
        <v>0.86599999999999999</v>
      </c>
      <c r="N233" s="828">
        <f>ROUND((I233*230.35+J233*10150.5+K233*11591.45+L233*93958.18+M233*7677.44)/10^5,2)</f>
        <v>7.39</v>
      </c>
      <c r="O233" s="595" t="s">
        <v>1167</v>
      </c>
      <c r="P233" s="595" t="s">
        <v>791</v>
      </c>
      <c r="Q233" s="1065" t="s">
        <v>263</v>
      </c>
      <c r="R233" s="784"/>
      <c r="S233" s="784"/>
      <c r="T233" s="785"/>
      <c r="U233" s="785"/>
      <c r="V233" s="785"/>
      <c r="W233" s="785"/>
      <c r="X233" s="785"/>
      <c r="Y233" s="785"/>
      <c r="Z233" s="785"/>
      <c r="AA233" s="785"/>
    </row>
    <row r="234" spans="1:27" ht="21.75" customHeight="1" x14ac:dyDescent="0.35">
      <c r="A234" s="17">
        <f>SUBTOTAL(103,$C$5:C234)</f>
        <v>230</v>
      </c>
      <c r="B234" s="13">
        <v>6</v>
      </c>
      <c r="C234" s="716" t="s">
        <v>662</v>
      </c>
      <c r="D234" s="81" t="str">
        <f>VLOOKUP(C234,'Location Summary'!$C$4:$D$603,2,0)</f>
        <v>DA-1.5</v>
      </c>
      <c r="E234" s="81" t="s">
        <v>423</v>
      </c>
      <c r="F234" s="136">
        <v>45689</v>
      </c>
      <c r="G234" s="136">
        <f>F234+4</f>
        <v>45693</v>
      </c>
      <c r="H234" s="79" t="s">
        <v>1205</v>
      </c>
      <c r="I234" s="81">
        <f t="shared" si="35"/>
        <v>271.04000000000002</v>
      </c>
      <c r="J234" s="13">
        <f t="shared" si="36"/>
        <v>3.36</v>
      </c>
      <c r="K234" s="13">
        <f t="shared" si="37"/>
        <v>34.15</v>
      </c>
      <c r="L234" s="13">
        <f t="shared" si="38"/>
        <v>1.599</v>
      </c>
      <c r="M234" s="141">
        <f t="shared" si="39"/>
        <v>0.86599999999999999</v>
      </c>
      <c r="N234" s="666">
        <f>ROUND((I234*230.35+J234*10150.5+K234*11591.45+L234*93958.18+M234*7677.44)/10^5,2)</f>
        <v>6.49</v>
      </c>
      <c r="O234" s="141" t="s">
        <v>1222</v>
      </c>
      <c r="P234" s="595" t="s">
        <v>938</v>
      </c>
      <c r="Q234" s="1065" t="s">
        <v>263</v>
      </c>
      <c r="T234" s="306"/>
      <c r="U234" s="306"/>
      <c r="V234" s="306"/>
      <c r="W234" s="306"/>
      <c r="X234" s="306"/>
      <c r="Y234" s="306"/>
      <c r="Z234" s="306"/>
      <c r="AA234" s="306"/>
    </row>
    <row r="235" spans="1:27" s="338" customFormat="1" ht="21.75" customHeight="1" x14ac:dyDescent="0.35">
      <c r="A235" s="17">
        <f>SUBTOTAL(103,$C$5:C235)</f>
        <v>231</v>
      </c>
      <c r="B235" s="81">
        <v>7</v>
      </c>
      <c r="C235" s="716" t="s">
        <v>464</v>
      </c>
      <c r="D235" s="81" t="str">
        <f>VLOOKUP(C235,'Location Summary'!$C$4:$D$603,2,0)</f>
        <v>DA-1.5</v>
      </c>
      <c r="E235" s="81" t="s">
        <v>423</v>
      </c>
      <c r="F235" s="783">
        <f>G229</f>
        <v>45689</v>
      </c>
      <c r="G235" s="783">
        <v>45695</v>
      </c>
      <c r="H235" s="80" t="s">
        <v>1019</v>
      </c>
      <c r="I235" s="81">
        <f t="shared" si="35"/>
        <v>271.04000000000002</v>
      </c>
      <c r="J235" s="81">
        <f t="shared" si="36"/>
        <v>3.36</v>
      </c>
      <c r="K235" s="81">
        <f t="shared" si="37"/>
        <v>34.15</v>
      </c>
      <c r="L235" s="81">
        <f t="shared" si="38"/>
        <v>1.599</v>
      </c>
      <c r="M235" s="595">
        <f t="shared" si="39"/>
        <v>0.86599999999999999</v>
      </c>
      <c r="N235" s="828">
        <f>ROUND((I235*230.35+J235*10150.5+K235*11591.45+L235*93958.18+M235*7677.44)/10^5,2)</f>
        <v>6.49</v>
      </c>
      <c r="O235" s="595" t="s">
        <v>1231</v>
      </c>
      <c r="P235" s="595" t="s">
        <v>791</v>
      </c>
      <c r="Q235" s="1065" t="s">
        <v>263</v>
      </c>
      <c r="R235" s="784"/>
      <c r="S235" s="784"/>
      <c r="T235" s="785"/>
      <c r="U235" s="785"/>
      <c r="V235" s="785"/>
      <c r="W235" s="785"/>
      <c r="X235" s="785"/>
      <c r="Y235" s="785"/>
      <c r="Z235" s="785"/>
      <c r="AA235" s="785"/>
    </row>
    <row r="236" spans="1:27" s="338" customFormat="1" ht="21.75" customHeight="1" x14ac:dyDescent="0.35">
      <c r="A236" s="17">
        <f>SUBTOTAL(103,$C$5:C236)</f>
        <v>232</v>
      </c>
      <c r="B236" s="81">
        <v>8</v>
      </c>
      <c r="C236" s="716" t="s">
        <v>663</v>
      </c>
      <c r="D236" s="81" t="str">
        <f>VLOOKUP(C236,'Location Summary'!$C$4:$D$603,2,0)</f>
        <v>DA+6</v>
      </c>
      <c r="E236" s="81" t="s">
        <v>423</v>
      </c>
      <c r="F236" s="783">
        <f>G234+1</f>
        <v>45694</v>
      </c>
      <c r="G236" s="783">
        <v>45696</v>
      </c>
      <c r="H236" s="80" t="s">
        <v>1205</v>
      </c>
      <c r="I236" s="81">
        <f t="shared" si="35"/>
        <v>289.83999999999997</v>
      </c>
      <c r="J236" s="81">
        <f t="shared" si="36"/>
        <v>3.61</v>
      </c>
      <c r="K236" s="81">
        <f t="shared" si="37"/>
        <v>37.299999999999997</v>
      </c>
      <c r="L236" s="81">
        <f t="shared" si="38"/>
        <v>2.093</v>
      </c>
      <c r="M236" s="595">
        <f t="shared" si="39"/>
        <v>0.86599999999999999</v>
      </c>
      <c r="N236" s="828">
        <f t="shared" ref="N236" si="47">ROUND((I236*230.35+J236*10150.5+K236*11591.45+L236*93958.18+M236*7677.44)/10^5,2)</f>
        <v>7.39</v>
      </c>
      <c r="O236" s="595" t="s">
        <v>1222</v>
      </c>
      <c r="P236" s="595" t="s">
        <v>938</v>
      </c>
      <c r="Q236" s="1065" t="s">
        <v>263</v>
      </c>
      <c r="R236" s="784"/>
      <c r="S236" s="784"/>
      <c r="T236" s="785"/>
      <c r="U236" s="785"/>
      <c r="V236" s="785"/>
      <c r="W236" s="785"/>
      <c r="X236" s="785"/>
      <c r="Y236" s="785"/>
      <c r="Z236" s="785"/>
      <c r="AA236" s="785"/>
    </row>
    <row r="237" spans="1:27" s="338" customFormat="1" ht="21.75" customHeight="1" x14ac:dyDescent="0.35">
      <c r="A237" s="17">
        <f>SUBTOTAL(103,$C$5:C237)</f>
        <v>233</v>
      </c>
      <c r="B237" s="81">
        <v>9</v>
      </c>
      <c r="C237" s="716" t="s">
        <v>666</v>
      </c>
      <c r="D237" s="81" t="str">
        <f>VLOOKUP(C237,'Location Summary'!$C$4:$D$603,2,0)</f>
        <v>DC2+0</v>
      </c>
      <c r="E237" s="81" t="s">
        <v>423</v>
      </c>
      <c r="F237" s="783">
        <f>G227</f>
        <v>45688</v>
      </c>
      <c r="G237" s="783">
        <v>45697</v>
      </c>
      <c r="H237" s="80" t="s">
        <v>998</v>
      </c>
      <c r="I237" s="81">
        <f t="shared" si="35"/>
        <v>693.86</v>
      </c>
      <c r="J237" s="81">
        <f t="shared" si="36"/>
        <v>9.09</v>
      </c>
      <c r="K237" s="81">
        <f t="shared" si="37"/>
        <v>115.43</v>
      </c>
      <c r="L237" s="81">
        <f t="shared" si="38"/>
        <v>5.6909999999999998</v>
      </c>
      <c r="M237" s="595">
        <f t="shared" si="39"/>
        <v>2.348757</v>
      </c>
      <c r="N237" s="828">
        <f t="shared" ref="N237:N242" si="48">ROUND((I237*230.35+J237*10150.5+K237*11591.45+L237*93958.18+M237*7677.44)/10^5,2)</f>
        <v>21.43</v>
      </c>
      <c r="O237" s="595" t="s">
        <v>1219</v>
      </c>
      <c r="P237" s="595" t="s">
        <v>938</v>
      </c>
      <c r="Q237" s="1065" t="s">
        <v>263</v>
      </c>
      <c r="R237" s="784"/>
      <c r="S237" s="784"/>
      <c r="T237" s="785"/>
      <c r="U237" s="785"/>
      <c r="V237" s="785"/>
      <c r="W237" s="785"/>
      <c r="X237" s="785"/>
      <c r="Y237" s="785"/>
      <c r="Z237" s="785"/>
      <c r="AA237" s="785"/>
    </row>
    <row r="238" spans="1:27" s="338" customFormat="1" ht="21.75" customHeight="1" x14ac:dyDescent="0.35">
      <c r="A238" s="17">
        <f>SUBTOTAL(103,$C$5:C238)</f>
        <v>234</v>
      </c>
      <c r="B238" s="81">
        <v>10</v>
      </c>
      <c r="C238" s="716" t="s">
        <v>10</v>
      </c>
      <c r="D238" s="81" t="str">
        <f>VLOOKUP(C238,'Location Summary'!$C$4:$D$603,2,0)</f>
        <v>DB2+0</v>
      </c>
      <c r="E238" s="81" t="s">
        <v>423</v>
      </c>
      <c r="F238" s="783">
        <v>45693</v>
      </c>
      <c r="G238" s="783">
        <v>45697</v>
      </c>
      <c r="H238" s="80" t="s">
        <v>1194</v>
      </c>
      <c r="I238" s="81">
        <f t="shared" si="35"/>
        <v>560.96</v>
      </c>
      <c r="J238" s="81">
        <f t="shared" si="36"/>
        <v>7.27</v>
      </c>
      <c r="K238" s="81">
        <f t="shared" si="37"/>
        <v>85.67</v>
      </c>
      <c r="L238" s="81">
        <f t="shared" si="38"/>
        <v>4.1547999999999998</v>
      </c>
      <c r="M238" s="595">
        <f t="shared" si="39"/>
        <v>1.768</v>
      </c>
      <c r="N238" s="828">
        <f t="shared" si="48"/>
        <v>16</v>
      </c>
      <c r="O238" s="595" t="s">
        <v>1128</v>
      </c>
      <c r="P238" s="595" t="s">
        <v>938</v>
      </c>
      <c r="Q238" s="1065" t="s">
        <v>263</v>
      </c>
      <c r="R238" s="784"/>
      <c r="S238" s="784"/>
      <c r="T238" s="785"/>
      <c r="U238" s="785"/>
      <c r="V238" s="785"/>
      <c r="W238" s="785"/>
      <c r="X238" s="785"/>
      <c r="Y238" s="785"/>
      <c r="Z238" s="785"/>
      <c r="AA238" s="785"/>
    </row>
    <row r="239" spans="1:27" s="338" customFormat="1" ht="21.75" customHeight="1" x14ac:dyDescent="0.35">
      <c r="A239" s="17">
        <f>SUBTOTAL(103,$C$5:C239)</f>
        <v>235</v>
      </c>
      <c r="B239" s="81">
        <v>11</v>
      </c>
      <c r="C239" s="716" t="s">
        <v>465</v>
      </c>
      <c r="D239" s="81" t="str">
        <f>VLOOKUP(C239,'Location Summary'!$C$4:$D$603,2,0)</f>
        <v>DA+6</v>
      </c>
      <c r="E239" s="81" t="s">
        <v>423</v>
      </c>
      <c r="F239" s="783">
        <f>G235</f>
        <v>45695</v>
      </c>
      <c r="G239" s="783">
        <v>45698</v>
      </c>
      <c r="H239" s="80" t="s">
        <v>1019</v>
      </c>
      <c r="I239" s="81">
        <f t="shared" si="35"/>
        <v>289.83999999999997</v>
      </c>
      <c r="J239" s="81">
        <f t="shared" si="36"/>
        <v>3.61</v>
      </c>
      <c r="K239" s="81">
        <f t="shared" si="37"/>
        <v>37.299999999999997</v>
      </c>
      <c r="L239" s="81">
        <f t="shared" si="38"/>
        <v>2.093</v>
      </c>
      <c r="M239" s="595">
        <f t="shared" si="39"/>
        <v>0.86599999999999999</v>
      </c>
      <c r="N239" s="828">
        <f t="shared" si="48"/>
        <v>7.39</v>
      </c>
      <c r="O239" s="595" t="s">
        <v>1231</v>
      </c>
      <c r="P239" s="595" t="s">
        <v>938</v>
      </c>
      <c r="Q239" s="1065" t="s">
        <v>263</v>
      </c>
      <c r="R239" s="784"/>
      <c r="S239" s="784"/>
      <c r="T239" s="785"/>
      <c r="U239" s="785"/>
      <c r="V239" s="785"/>
      <c r="W239" s="785"/>
      <c r="X239" s="785"/>
      <c r="Y239" s="785"/>
      <c r="Z239" s="785"/>
      <c r="AA239" s="785"/>
    </row>
    <row r="240" spans="1:27" s="338" customFormat="1" ht="21.75" customHeight="1" x14ac:dyDescent="0.35">
      <c r="A240" s="17">
        <f>SUBTOTAL(103,$C$5:C240)</f>
        <v>236</v>
      </c>
      <c r="B240" s="81">
        <v>12</v>
      </c>
      <c r="C240" s="716" t="s">
        <v>275</v>
      </c>
      <c r="D240" s="81" t="str">
        <f>VLOOKUP(C240,'Location Summary'!$C$4:$D$603,2,0)</f>
        <v>DD60+9</v>
      </c>
      <c r="E240" s="81" t="s">
        <v>423</v>
      </c>
      <c r="F240" s="783">
        <v>45684</v>
      </c>
      <c r="G240" s="783">
        <v>45699</v>
      </c>
      <c r="H240" s="80" t="s">
        <v>1015</v>
      </c>
      <c r="I240" s="81">
        <f t="shared" si="35"/>
        <v>1025.83</v>
      </c>
      <c r="J240" s="81">
        <f t="shared" si="36"/>
        <v>13.65</v>
      </c>
      <c r="K240" s="81">
        <f t="shared" si="37"/>
        <v>190.99</v>
      </c>
      <c r="L240" s="81">
        <f t="shared" si="38"/>
        <v>11.554</v>
      </c>
      <c r="M240" s="595">
        <f t="shared" si="39"/>
        <v>3.1593010000000001</v>
      </c>
      <c r="N240" s="828">
        <f t="shared" si="48"/>
        <v>36.99</v>
      </c>
      <c r="O240" s="595" t="s">
        <v>1222</v>
      </c>
      <c r="P240" s="595" t="s">
        <v>1252</v>
      </c>
      <c r="Q240" s="1065" t="s">
        <v>263</v>
      </c>
      <c r="R240" s="784"/>
      <c r="S240" s="784"/>
      <c r="T240" s="785"/>
      <c r="U240" s="785"/>
      <c r="V240" s="785"/>
      <c r="W240" s="785"/>
      <c r="X240" s="785"/>
      <c r="Y240" s="785"/>
      <c r="Z240" s="785"/>
      <c r="AA240" s="785"/>
    </row>
    <row r="241" spans="1:27" s="338" customFormat="1" ht="21.75" customHeight="1" x14ac:dyDescent="0.35">
      <c r="A241" s="17">
        <f>SUBTOTAL(103,$C$5:C241)</f>
        <v>237</v>
      </c>
      <c r="B241" s="81">
        <v>13</v>
      </c>
      <c r="C241" s="716" t="s">
        <v>647</v>
      </c>
      <c r="D241" s="81" t="str">
        <f>VLOOKUP(C241,'Location Summary'!$C$4:$D$603,2,0)</f>
        <v>DA+3</v>
      </c>
      <c r="E241" s="81" t="s">
        <v>423</v>
      </c>
      <c r="F241" s="783">
        <f>G227</f>
        <v>45688</v>
      </c>
      <c r="G241" s="783">
        <v>45699</v>
      </c>
      <c r="H241" s="80" t="s">
        <v>1199</v>
      </c>
      <c r="I241" s="81">
        <f t="shared" si="35"/>
        <v>289.83999999999997</v>
      </c>
      <c r="J241" s="81">
        <f t="shared" si="36"/>
        <v>3.61</v>
      </c>
      <c r="K241" s="81">
        <f t="shared" si="37"/>
        <v>37.299999999999997</v>
      </c>
      <c r="L241" s="81">
        <f t="shared" si="38"/>
        <v>2.093</v>
      </c>
      <c r="M241" s="595">
        <f t="shared" si="39"/>
        <v>0.86599999999999999</v>
      </c>
      <c r="N241" s="828">
        <f t="shared" si="48"/>
        <v>7.39</v>
      </c>
      <c r="O241" s="595" t="s">
        <v>1107</v>
      </c>
      <c r="P241" s="595" t="s">
        <v>938</v>
      </c>
      <c r="Q241" s="1065" t="s">
        <v>263</v>
      </c>
      <c r="R241" s="784"/>
      <c r="S241" s="784"/>
      <c r="T241" s="785"/>
      <c r="U241" s="785"/>
      <c r="V241" s="785"/>
      <c r="W241" s="785"/>
      <c r="X241" s="785"/>
      <c r="Y241" s="785"/>
      <c r="Z241" s="785"/>
      <c r="AA241" s="785"/>
    </row>
    <row r="242" spans="1:27" s="338" customFormat="1" ht="21.75" customHeight="1" x14ac:dyDescent="0.35">
      <c r="A242" s="17">
        <f>SUBTOTAL(103,$C$5:C242)</f>
        <v>238</v>
      </c>
      <c r="B242" s="81">
        <v>14</v>
      </c>
      <c r="C242" s="716" t="s">
        <v>183</v>
      </c>
      <c r="D242" s="81" t="str">
        <f>VLOOKUP(C242,'Location Summary'!$C$4:$D$603,2,0)</f>
        <v>DA-3</v>
      </c>
      <c r="E242" s="81" t="s">
        <v>423</v>
      </c>
      <c r="F242" s="783">
        <v>45693</v>
      </c>
      <c r="G242" s="783">
        <v>45700</v>
      </c>
      <c r="H242" s="80" t="s">
        <v>1169</v>
      </c>
      <c r="I242" s="81">
        <f t="shared" si="35"/>
        <v>271.04000000000002</v>
      </c>
      <c r="J242" s="81">
        <f t="shared" si="36"/>
        <v>3.36</v>
      </c>
      <c r="K242" s="81">
        <f t="shared" si="37"/>
        <v>34.15</v>
      </c>
      <c r="L242" s="81">
        <f t="shared" si="38"/>
        <v>1.599</v>
      </c>
      <c r="M242" s="595">
        <f t="shared" si="39"/>
        <v>0.86599999999999999</v>
      </c>
      <c r="N242" s="828">
        <f t="shared" si="48"/>
        <v>6.49</v>
      </c>
      <c r="O242" s="595" t="s">
        <v>1020</v>
      </c>
      <c r="P242" s="595" t="s">
        <v>1253</v>
      </c>
      <c r="Q242" s="1065" t="s">
        <v>263</v>
      </c>
      <c r="R242" s="784"/>
      <c r="S242" s="784"/>
      <c r="T242" s="785"/>
      <c r="U242" s="785"/>
      <c r="V242" s="785"/>
      <c r="W242" s="785"/>
      <c r="X242" s="785"/>
      <c r="Y242" s="785"/>
      <c r="Z242" s="785"/>
      <c r="AA242" s="785"/>
    </row>
    <row r="243" spans="1:27" s="338" customFormat="1" ht="21.75" customHeight="1" x14ac:dyDescent="0.35">
      <c r="A243" s="17">
        <f>SUBTOTAL(103,$C$5:C243)</f>
        <v>239</v>
      </c>
      <c r="B243" s="81">
        <v>15</v>
      </c>
      <c r="C243" s="716" t="s">
        <v>420</v>
      </c>
      <c r="D243" s="81" t="str">
        <f>VLOOKUP(C243,'Location Summary'!$C$4:$D$603,2,0)</f>
        <v>DA+9</v>
      </c>
      <c r="E243" s="81" t="s">
        <v>423</v>
      </c>
      <c r="F243" s="783">
        <v>45684</v>
      </c>
      <c r="G243" s="783">
        <v>45701</v>
      </c>
      <c r="H243" s="80" t="s">
        <v>1196</v>
      </c>
      <c r="I243" s="81">
        <f t="shared" si="35"/>
        <v>289.83999999999997</v>
      </c>
      <c r="J243" s="81">
        <f t="shared" si="36"/>
        <v>3.61</v>
      </c>
      <c r="K243" s="81">
        <f t="shared" si="37"/>
        <v>37.299999999999997</v>
      </c>
      <c r="L243" s="81">
        <f t="shared" si="38"/>
        <v>2.093</v>
      </c>
      <c r="M243" s="595">
        <f t="shared" si="39"/>
        <v>0.86599999999999999</v>
      </c>
      <c r="N243" s="828">
        <f t="shared" ref="N243:N313" si="49">ROUND((I243*230.35+J243*10150.5+K243*11591.45+L243*93958.18+M243*7677.44)/10^5,2)</f>
        <v>7.39</v>
      </c>
      <c r="O243" s="595" t="s">
        <v>1254</v>
      </c>
      <c r="P243" s="595" t="s">
        <v>1133</v>
      </c>
      <c r="Q243" s="1065" t="s">
        <v>263</v>
      </c>
      <c r="R243" s="784"/>
      <c r="S243" s="784"/>
      <c r="T243" s="785"/>
      <c r="U243" s="785"/>
      <c r="V243" s="785"/>
      <c r="W243" s="785"/>
      <c r="X243" s="785"/>
      <c r="Y243" s="785"/>
      <c r="Z243" s="785"/>
      <c r="AA243" s="785"/>
    </row>
    <row r="244" spans="1:27" s="338" customFormat="1" ht="21.75" customHeight="1" x14ac:dyDescent="0.35">
      <c r="A244" s="17">
        <f>SUBTOTAL(103,$C$5:C244)</f>
        <v>240</v>
      </c>
      <c r="B244" s="81">
        <v>16</v>
      </c>
      <c r="C244" s="716" t="s">
        <v>447</v>
      </c>
      <c r="D244" s="81" t="str">
        <f>VLOOKUP(C244,'Location Summary'!$C$4:$D$603,2,0)</f>
        <v>DA+0</v>
      </c>
      <c r="E244" s="81" t="s">
        <v>423</v>
      </c>
      <c r="F244" s="783">
        <v>45695</v>
      </c>
      <c r="G244" s="783">
        <v>45704</v>
      </c>
      <c r="H244" s="80" t="s">
        <v>912</v>
      </c>
      <c r="I244" s="81">
        <f t="shared" si="35"/>
        <v>271.04000000000002</v>
      </c>
      <c r="J244" s="81">
        <f t="shared" si="36"/>
        <v>3.36</v>
      </c>
      <c r="K244" s="81">
        <f t="shared" si="37"/>
        <v>34.15</v>
      </c>
      <c r="L244" s="81">
        <f t="shared" si="38"/>
        <v>1.599</v>
      </c>
      <c r="M244" s="595">
        <f t="shared" si="39"/>
        <v>0.86599999999999999</v>
      </c>
      <c r="N244" s="595">
        <f>ROUND((I244*230.35+J244*10150.5+K244*11591.45+L244*93958.18+M244*7677.44)/10^5,2)</f>
        <v>6.49</v>
      </c>
      <c r="O244" s="595" t="s">
        <v>1107</v>
      </c>
      <c r="P244" s="595" t="s">
        <v>1253</v>
      </c>
      <c r="Q244" s="1065" t="s">
        <v>263</v>
      </c>
      <c r="R244" s="784"/>
      <c r="S244" s="784"/>
      <c r="T244" s="785"/>
      <c r="U244" s="785"/>
      <c r="V244" s="785"/>
      <c r="W244" s="785"/>
      <c r="X244" s="785"/>
      <c r="Y244" s="785"/>
      <c r="Z244" s="785"/>
      <c r="AA244" s="785"/>
    </row>
    <row r="245" spans="1:27" s="338" customFormat="1" ht="21.75" customHeight="1" x14ac:dyDescent="0.35">
      <c r="A245" s="17">
        <f>SUBTOTAL(103,$C$5:C245)</f>
        <v>241</v>
      </c>
      <c r="B245" s="81">
        <v>17</v>
      </c>
      <c r="C245" s="716" t="s">
        <v>182</v>
      </c>
      <c r="D245" s="81" t="str">
        <f>VLOOKUP(C245,'Location Summary'!$C$4:$D$603,2,0)</f>
        <v>DA-3</v>
      </c>
      <c r="E245" s="81" t="s">
        <v>423</v>
      </c>
      <c r="F245" s="783">
        <f>G242</f>
        <v>45700</v>
      </c>
      <c r="G245" s="783">
        <v>45704</v>
      </c>
      <c r="H245" s="80" t="s">
        <v>1169</v>
      </c>
      <c r="I245" s="81">
        <f t="shared" si="35"/>
        <v>271.04000000000002</v>
      </c>
      <c r="J245" s="81">
        <f t="shared" si="36"/>
        <v>3.36</v>
      </c>
      <c r="K245" s="81">
        <f t="shared" si="37"/>
        <v>34.15</v>
      </c>
      <c r="L245" s="81">
        <f t="shared" si="38"/>
        <v>1.599</v>
      </c>
      <c r="M245" s="595">
        <f t="shared" si="39"/>
        <v>0.86599999999999999</v>
      </c>
      <c r="N245" s="595">
        <f>ROUND((I245*230.35+J245*10150.5+K245*11591.45+L245*93958.18+M245*7677.44)/10^5,2)</f>
        <v>6.49</v>
      </c>
      <c r="O245" s="595" t="s">
        <v>1020</v>
      </c>
      <c r="P245" s="595" t="s">
        <v>1279</v>
      </c>
      <c r="Q245" s="1065" t="s">
        <v>263</v>
      </c>
      <c r="R245" s="784"/>
      <c r="S245" s="784"/>
      <c r="T245" s="785"/>
      <c r="U245" s="785"/>
      <c r="V245" s="785"/>
      <c r="W245" s="785"/>
      <c r="X245" s="785"/>
      <c r="Y245" s="785"/>
      <c r="Z245" s="785"/>
      <c r="AA245" s="785"/>
    </row>
    <row r="246" spans="1:27" s="338" customFormat="1" ht="21.75" customHeight="1" x14ac:dyDescent="0.35">
      <c r="A246" s="17">
        <f>SUBTOTAL(103,$C$5:C246)</f>
        <v>242</v>
      </c>
      <c r="B246" s="81">
        <v>18</v>
      </c>
      <c r="C246" s="716" t="s">
        <v>903</v>
      </c>
      <c r="D246" s="81" t="str">
        <f>VLOOKUP(C246,'Location Summary'!$C$4:$D$603,2,0)</f>
        <v>DA+3</v>
      </c>
      <c r="E246" s="81" t="s">
        <v>423</v>
      </c>
      <c r="F246" s="783">
        <v>45698</v>
      </c>
      <c r="G246" s="783">
        <v>45705</v>
      </c>
      <c r="H246" s="80" t="s">
        <v>1194</v>
      </c>
      <c r="I246" s="81">
        <f t="shared" si="35"/>
        <v>289.83999999999997</v>
      </c>
      <c r="J246" s="81">
        <f t="shared" si="36"/>
        <v>3.61</v>
      </c>
      <c r="K246" s="81">
        <f t="shared" si="37"/>
        <v>37.299999999999997</v>
      </c>
      <c r="L246" s="81">
        <f t="shared" si="38"/>
        <v>2.093</v>
      </c>
      <c r="M246" s="595">
        <f t="shared" si="39"/>
        <v>0.86599999999999999</v>
      </c>
      <c r="N246" s="595">
        <f>ROUND((I246*230.35+J246*10150.5+K246*11591.45+L246*93958.18+M246*7677.44)/10^5,2)</f>
        <v>7.39</v>
      </c>
      <c r="O246" s="595" t="s">
        <v>1255</v>
      </c>
      <c r="P246" s="595" t="s">
        <v>938</v>
      </c>
      <c r="Q246" s="1065" t="s">
        <v>263</v>
      </c>
      <c r="R246" s="784"/>
      <c r="S246" s="784"/>
      <c r="T246" s="785"/>
      <c r="U246" s="785"/>
      <c r="V246" s="785"/>
      <c r="W246" s="785"/>
      <c r="X246" s="785"/>
      <c r="Y246" s="785"/>
      <c r="Z246" s="785"/>
      <c r="AA246" s="785"/>
    </row>
    <row r="247" spans="1:27" s="338" customFormat="1" ht="21.75" customHeight="1" x14ac:dyDescent="0.35">
      <c r="A247" s="17">
        <f>SUBTOTAL(103,$C$5:C247)</f>
        <v>243</v>
      </c>
      <c r="B247" s="81">
        <v>19</v>
      </c>
      <c r="C247" s="716" t="s">
        <v>503</v>
      </c>
      <c r="D247" s="81" t="str">
        <f>VLOOKUP(C247,'Location Summary'!$C$4:$D$603,2,0)</f>
        <v>DB1+9</v>
      </c>
      <c r="E247" s="81" t="s">
        <v>423</v>
      </c>
      <c r="F247" s="783">
        <v>45699</v>
      </c>
      <c r="G247" s="783">
        <v>45706</v>
      </c>
      <c r="H247" s="80" t="s">
        <v>1015</v>
      </c>
      <c r="I247" s="828">
        <f t="shared" si="35"/>
        <v>484.04</v>
      </c>
      <c r="J247" s="81">
        <f t="shared" si="36"/>
        <v>6.23</v>
      </c>
      <c r="K247" s="81">
        <f t="shared" si="37"/>
        <v>70.319999999999993</v>
      </c>
      <c r="L247" s="81">
        <f t="shared" si="38"/>
        <v>3.3719999999999999</v>
      </c>
      <c r="M247" s="595">
        <f t="shared" si="39"/>
        <v>1.768</v>
      </c>
      <c r="N247" s="595">
        <f t="shared" si="49"/>
        <v>13.2</v>
      </c>
      <c r="O247" s="595" t="s">
        <v>1222</v>
      </c>
      <c r="P247" s="595" t="s">
        <v>1252</v>
      </c>
      <c r="Q247" s="1065" t="s">
        <v>263</v>
      </c>
      <c r="R247" s="784"/>
      <c r="S247" s="784"/>
      <c r="T247" s="785"/>
      <c r="U247" s="785"/>
      <c r="V247" s="785"/>
      <c r="W247" s="785"/>
      <c r="X247" s="785"/>
      <c r="Y247" s="785"/>
      <c r="Z247" s="785"/>
      <c r="AA247" s="785"/>
    </row>
    <row r="248" spans="1:27" s="338" customFormat="1" ht="21.75" customHeight="1" x14ac:dyDescent="0.35">
      <c r="A248" s="17">
        <f>SUBTOTAL(103,$C$5:C248)</f>
        <v>244</v>
      </c>
      <c r="B248" s="81">
        <v>20</v>
      </c>
      <c r="C248" s="716" t="s">
        <v>799</v>
      </c>
      <c r="D248" s="81" t="str">
        <f>VLOOKUP(C248,'Location Summary'!$C$4:$D$603,2,0)</f>
        <v>DB1+9</v>
      </c>
      <c r="E248" s="81" t="s">
        <v>423</v>
      </c>
      <c r="F248" s="783">
        <v>45335</v>
      </c>
      <c r="G248" s="783">
        <v>45706</v>
      </c>
      <c r="H248" s="80" t="s">
        <v>1268</v>
      </c>
      <c r="I248" s="81">
        <f t="shared" si="35"/>
        <v>484.04</v>
      </c>
      <c r="J248" s="81">
        <f t="shared" si="36"/>
        <v>6.23</v>
      </c>
      <c r="K248" s="81">
        <f t="shared" si="37"/>
        <v>70.319999999999993</v>
      </c>
      <c r="L248" s="81">
        <f t="shared" si="38"/>
        <v>3.3719999999999999</v>
      </c>
      <c r="M248" s="595">
        <f t="shared" si="39"/>
        <v>1.768</v>
      </c>
      <c r="N248" s="595">
        <f t="shared" ref="N248:N253" si="50">ROUND((I248*230.35+J248*10150.5+K248*11591.45+L248*93958.18+M248*7677.44)/10^5,2)</f>
        <v>13.2</v>
      </c>
      <c r="O248" s="595" t="s">
        <v>471</v>
      </c>
      <c r="P248" s="595" t="s">
        <v>938</v>
      </c>
      <c r="Q248" s="1065" t="s">
        <v>263</v>
      </c>
      <c r="R248" s="784"/>
      <c r="S248" s="784"/>
      <c r="T248" s="785"/>
      <c r="U248" s="785"/>
      <c r="V248" s="785"/>
      <c r="W248" s="785"/>
      <c r="X248" s="785"/>
      <c r="Y248" s="785"/>
      <c r="Z248" s="785"/>
      <c r="AA248" s="785"/>
    </row>
    <row r="249" spans="1:27" s="338" customFormat="1" ht="21.75" customHeight="1" x14ac:dyDescent="0.35">
      <c r="A249" s="17">
        <f>SUBTOTAL(103,$C$5:C249)</f>
        <v>245</v>
      </c>
      <c r="B249" s="81">
        <v>21</v>
      </c>
      <c r="C249" s="716" t="s">
        <v>390</v>
      </c>
      <c r="D249" s="81" t="str">
        <f>VLOOKUP(C249,'Location Summary'!$C$4:$D$603,2,0)</f>
        <v>DA+3</v>
      </c>
      <c r="E249" s="81" t="s">
        <v>423</v>
      </c>
      <c r="F249" s="783">
        <v>45699</v>
      </c>
      <c r="G249" s="783">
        <v>45707</v>
      </c>
      <c r="H249" s="80" t="s">
        <v>1260</v>
      </c>
      <c r="I249" s="81">
        <f t="shared" si="35"/>
        <v>289.83999999999997</v>
      </c>
      <c r="J249" s="81">
        <f t="shared" si="36"/>
        <v>3.61</v>
      </c>
      <c r="K249" s="81">
        <f t="shared" si="37"/>
        <v>37.299999999999997</v>
      </c>
      <c r="L249" s="81">
        <f t="shared" si="38"/>
        <v>2.093</v>
      </c>
      <c r="M249" s="595">
        <f t="shared" si="39"/>
        <v>0.86599999999999999</v>
      </c>
      <c r="N249" s="595">
        <f t="shared" si="50"/>
        <v>7.39</v>
      </c>
      <c r="O249" s="595" t="s">
        <v>1261</v>
      </c>
      <c r="P249" s="595" t="s">
        <v>791</v>
      </c>
      <c r="Q249" s="1065" t="s">
        <v>263</v>
      </c>
      <c r="R249" s="784"/>
      <c r="S249" s="784"/>
      <c r="T249" s="785"/>
      <c r="U249" s="785"/>
      <c r="V249" s="785"/>
      <c r="W249" s="785"/>
      <c r="X249" s="785"/>
      <c r="Y249" s="785"/>
      <c r="Z249" s="785"/>
      <c r="AA249" s="785"/>
    </row>
    <row r="250" spans="1:27" s="338" customFormat="1" ht="21.75" customHeight="1" x14ac:dyDescent="0.35">
      <c r="A250" s="17">
        <f>SUBTOTAL(103,$C$5:C250)</f>
        <v>246</v>
      </c>
      <c r="B250" s="81">
        <v>22</v>
      </c>
      <c r="C250" s="716" t="s">
        <v>70</v>
      </c>
      <c r="D250" s="81" t="str">
        <f>VLOOKUP(C250,'Location Summary'!$C$4:$D$603,2,0)</f>
        <v>DA+9</v>
      </c>
      <c r="E250" s="81" t="s">
        <v>423</v>
      </c>
      <c r="F250" s="783">
        <v>45335</v>
      </c>
      <c r="G250" s="783">
        <v>45708</v>
      </c>
      <c r="H250" s="80" t="s">
        <v>1267</v>
      </c>
      <c r="I250" s="81">
        <f t="shared" si="35"/>
        <v>289.83999999999997</v>
      </c>
      <c r="J250" s="81">
        <f t="shared" si="36"/>
        <v>3.61</v>
      </c>
      <c r="K250" s="81">
        <f t="shared" si="37"/>
        <v>37.299999999999997</v>
      </c>
      <c r="L250" s="81">
        <f t="shared" si="38"/>
        <v>2.093</v>
      </c>
      <c r="M250" s="595">
        <f t="shared" si="39"/>
        <v>0.86599999999999999</v>
      </c>
      <c r="N250" s="595">
        <f t="shared" si="50"/>
        <v>7.39</v>
      </c>
      <c r="O250" s="595" t="s">
        <v>817</v>
      </c>
      <c r="P250" s="595" t="s">
        <v>938</v>
      </c>
      <c r="Q250" s="1065" t="s">
        <v>263</v>
      </c>
      <c r="R250" s="784"/>
      <c r="S250" s="784"/>
      <c r="T250" s="785"/>
      <c r="U250" s="785"/>
      <c r="V250" s="785"/>
      <c r="W250" s="785"/>
      <c r="X250" s="785"/>
      <c r="Y250" s="785"/>
      <c r="Z250" s="785"/>
      <c r="AA250" s="785"/>
    </row>
    <row r="251" spans="1:27" s="338" customFormat="1" ht="21.75" customHeight="1" x14ac:dyDescent="0.35">
      <c r="A251" s="17">
        <f>SUBTOTAL(103,$C$5:C251)</f>
        <v>247</v>
      </c>
      <c r="B251" s="81">
        <v>23</v>
      </c>
      <c r="C251" s="716" t="s">
        <v>190</v>
      </c>
      <c r="D251" s="81" t="str">
        <f>VLOOKUP(C251,'Location Summary'!$C$4:$D$603,2,0)</f>
        <v>DA+0</v>
      </c>
      <c r="E251" s="81" t="s">
        <v>423</v>
      </c>
      <c r="F251" s="783">
        <f>G244</f>
        <v>45704</v>
      </c>
      <c r="G251" s="783">
        <v>45710</v>
      </c>
      <c r="H251" s="80" t="s">
        <v>912</v>
      </c>
      <c r="I251" s="81">
        <f t="shared" si="35"/>
        <v>271.04000000000002</v>
      </c>
      <c r="J251" s="81">
        <f t="shared" si="36"/>
        <v>3.36</v>
      </c>
      <c r="K251" s="81">
        <f t="shared" si="37"/>
        <v>34.15</v>
      </c>
      <c r="L251" s="81">
        <f t="shared" si="38"/>
        <v>1.599</v>
      </c>
      <c r="M251" s="595">
        <f t="shared" si="39"/>
        <v>0.86599999999999999</v>
      </c>
      <c r="N251" s="595">
        <f t="shared" si="50"/>
        <v>6.49</v>
      </c>
      <c r="O251" s="595" t="s">
        <v>1107</v>
      </c>
      <c r="P251" s="595" t="s">
        <v>1277</v>
      </c>
      <c r="Q251" s="1065" t="s">
        <v>263</v>
      </c>
      <c r="R251" s="784"/>
      <c r="S251" s="784"/>
      <c r="T251" s="785"/>
      <c r="U251" s="785"/>
      <c r="V251" s="785"/>
      <c r="W251" s="785"/>
      <c r="X251" s="785"/>
      <c r="Y251" s="785"/>
      <c r="Z251" s="785"/>
      <c r="AA251" s="785"/>
    </row>
    <row r="252" spans="1:27" s="338" customFormat="1" ht="21.75" customHeight="1" x14ac:dyDescent="0.35">
      <c r="A252" s="17">
        <f>SUBTOTAL(103,$C$5:C252)</f>
        <v>248</v>
      </c>
      <c r="B252" s="81">
        <v>24</v>
      </c>
      <c r="C252" s="716" t="s">
        <v>800</v>
      </c>
      <c r="D252" s="81" t="str">
        <f>VLOOKUP(C252,'Location Summary'!$C$4:$D$603,2,0)</f>
        <v>DA+6</v>
      </c>
      <c r="E252" s="81" t="s">
        <v>423</v>
      </c>
      <c r="F252" s="783">
        <v>45705</v>
      </c>
      <c r="G252" s="783">
        <v>45710</v>
      </c>
      <c r="H252" s="80" t="s">
        <v>1268</v>
      </c>
      <c r="I252" s="81">
        <f t="shared" si="35"/>
        <v>289.83999999999997</v>
      </c>
      <c r="J252" s="81">
        <f t="shared" si="36"/>
        <v>3.61</v>
      </c>
      <c r="K252" s="81">
        <f t="shared" si="37"/>
        <v>37.299999999999997</v>
      </c>
      <c r="L252" s="81">
        <f t="shared" si="38"/>
        <v>2.093</v>
      </c>
      <c r="M252" s="595">
        <f t="shared" si="39"/>
        <v>0.86599999999999999</v>
      </c>
      <c r="N252" s="595">
        <f t="shared" si="50"/>
        <v>7.39</v>
      </c>
      <c r="O252" s="595" t="s">
        <v>471</v>
      </c>
      <c r="P252" s="595" t="s">
        <v>938</v>
      </c>
      <c r="Q252" s="1065" t="s">
        <v>263</v>
      </c>
      <c r="R252" s="784"/>
      <c r="S252" s="784"/>
      <c r="T252" s="785"/>
      <c r="U252" s="785"/>
      <c r="V252" s="785"/>
      <c r="W252" s="785"/>
      <c r="X252" s="785"/>
      <c r="Y252" s="785"/>
      <c r="Z252" s="785"/>
      <c r="AA252" s="785"/>
    </row>
    <row r="253" spans="1:27" s="338" customFormat="1" ht="21.75" customHeight="1" x14ac:dyDescent="0.35">
      <c r="A253" s="17">
        <f>SUBTOTAL(103,$C$5:C253)</f>
        <v>249</v>
      </c>
      <c r="B253" s="81">
        <v>25</v>
      </c>
      <c r="C253" s="716" t="s">
        <v>65</v>
      </c>
      <c r="D253" s="81" t="str">
        <f>VLOOKUP(C253,'Location Summary'!$C$4:$D$603,2,0)</f>
        <v>DC1+0</v>
      </c>
      <c r="E253" s="81" t="s">
        <v>423</v>
      </c>
      <c r="F253" s="783">
        <v>45699</v>
      </c>
      <c r="G253" s="783">
        <v>45711</v>
      </c>
      <c r="H253" s="80" t="s">
        <v>1019</v>
      </c>
      <c r="I253" s="81">
        <f t="shared" si="35"/>
        <v>606.15</v>
      </c>
      <c r="J253" s="81">
        <f t="shared" si="36"/>
        <v>7.89</v>
      </c>
      <c r="K253" s="81">
        <f t="shared" si="37"/>
        <v>93.55</v>
      </c>
      <c r="L253" s="81">
        <f t="shared" si="38"/>
        <v>4.8167999999999997</v>
      </c>
      <c r="M253" s="595">
        <f t="shared" si="39"/>
        <v>2.348757</v>
      </c>
      <c r="N253" s="595">
        <f t="shared" si="50"/>
        <v>17.75</v>
      </c>
      <c r="O253" s="595" t="s">
        <v>1255</v>
      </c>
      <c r="P253" s="595" t="s">
        <v>938</v>
      </c>
      <c r="Q253" s="1065" t="s">
        <v>263</v>
      </c>
      <c r="R253" s="784"/>
      <c r="S253" s="784"/>
      <c r="T253" s="785"/>
      <c r="U253" s="785"/>
      <c r="V253" s="785"/>
      <c r="W253" s="785"/>
      <c r="X253" s="785"/>
      <c r="Y253" s="785"/>
      <c r="Z253" s="785"/>
      <c r="AA253" s="785"/>
    </row>
    <row r="254" spans="1:27" s="338" customFormat="1" ht="21.75" customHeight="1" x14ac:dyDescent="0.35">
      <c r="A254" s="17">
        <f>SUBTOTAL(103,$C$5:C254)</f>
        <v>250</v>
      </c>
      <c r="B254" s="81">
        <v>26</v>
      </c>
      <c r="C254" s="716" t="s">
        <v>648</v>
      </c>
      <c r="D254" s="81" t="str">
        <f>VLOOKUP(C254,'Location Summary'!$C$4:$D$603,2,0)</f>
        <v>DA+6</v>
      </c>
      <c r="E254" s="81" t="s">
        <v>423</v>
      </c>
      <c r="F254" s="783">
        <f>G241</f>
        <v>45699</v>
      </c>
      <c r="G254" s="783">
        <v>45712</v>
      </c>
      <c r="H254" s="80" t="s">
        <v>1199</v>
      </c>
      <c r="I254" s="81">
        <f t="shared" si="35"/>
        <v>289.83999999999997</v>
      </c>
      <c r="J254" s="81">
        <f t="shared" si="36"/>
        <v>3.61</v>
      </c>
      <c r="K254" s="81">
        <f t="shared" si="37"/>
        <v>37.299999999999997</v>
      </c>
      <c r="L254" s="81">
        <f t="shared" si="38"/>
        <v>2.093</v>
      </c>
      <c r="M254" s="595">
        <f t="shared" si="39"/>
        <v>0.86599999999999999</v>
      </c>
      <c r="N254" s="595">
        <f>ROUND((I254*230.35+J254*10150.5+K254*11591.45+L254*93958.18+M254*7677.44)/10^5,2)</f>
        <v>7.39</v>
      </c>
      <c r="O254" s="595" t="s">
        <v>817</v>
      </c>
      <c r="P254" s="595" t="s">
        <v>938</v>
      </c>
      <c r="Q254" s="1065" t="s">
        <v>263</v>
      </c>
      <c r="R254" s="784"/>
      <c r="S254" s="784"/>
      <c r="T254" s="785"/>
      <c r="U254" s="785"/>
      <c r="V254" s="785"/>
      <c r="W254" s="785"/>
      <c r="X254" s="785"/>
      <c r="Y254" s="785"/>
      <c r="Z254" s="785"/>
      <c r="AA254" s="785"/>
    </row>
    <row r="255" spans="1:27" s="338" customFormat="1" ht="21.75" customHeight="1" x14ac:dyDescent="0.35">
      <c r="A255" s="17">
        <f>SUBTOTAL(103,$C$5:C255)</f>
        <v>251</v>
      </c>
      <c r="B255" s="81">
        <v>27</v>
      </c>
      <c r="C255" s="716" t="s">
        <v>428</v>
      </c>
      <c r="D255" s="81" t="str">
        <f>VLOOKUP(C255,'Location Summary'!$C$4:$D$603,2,0)</f>
        <v>DA+0</v>
      </c>
      <c r="E255" s="81" t="s">
        <v>423</v>
      </c>
      <c r="F255" s="783">
        <v>45701</v>
      </c>
      <c r="G255" s="783">
        <v>45713</v>
      </c>
      <c r="H255" s="80" t="s">
        <v>1266</v>
      </c>
      <c r="I255" s="81">
        <f t="shared" si="35"/>
        <v>271.04000000000002</v>
      </c>
      <c r="J255" s="81">
        <f t="shared" si="36"/>
        <v>3.36</v>
      </c>
      <c r="K255" s="81">
        <f t="shared" si="37"/>
        <v>34.15</v>
      </c>
      <c r="L255" s="81">
        <f t="shared" si="38"/>
        <v>1.599</v>
      </c>
      <c r="M255" s="595">
        <f t="shared" si="39"/>
        <v>0.86599999999999999</v>
      </c>
      <c r="N255" s="595">
        <f>ROUND((I255*230.35+J255*10150.5+K255*11591.45+L255*93958.18+M255*7677.44)/10^5,2)</f>
        <v>6.49</v>
      </c>
      <c r="O255" s="595" t="s">
        <v>1254</v>
      </c>
      <c r="P255" s="595" t="s">
        <v>791</v>
      </c>
      <c r="Q255" s="1065" t="s">
        <v>263</v>
      </c>
      <c r="R255" s="784"/>
      <c r="S255" s="784"/>
      <c r="T255" s="785"/>
      <c r="U255" s="785"/>
      <c r="V255" s="785"/>
      <c r="W255" s="785"/>
      <c r="X255" s="785"/>
      <c r="Y255" s="785"/>
      <c r="Z255" s="785"/>
      <c r="AA255" s="785"/>
    </row>
    <row r="256" spans="1:27" s="338" customFormat="1" ht="21.75" customHeight="1" x14ac:dyDescent="0.35">
      <c r="A256" s="17">
        <f>SUBTOTAL(103,$C$5:C256)</f>
        <v>252</v>
      </c>
      <c r="B256" s="81">
        <v>28</v>
      </c>
      <c r="C256" s="716" t="s">
        <v>61</v>
      </c>
      <c r="D256" s="81" t="str">
        <f>VLOOKUP(C256,'Location Summary'!$C$4:$D$603,2,0)</f>
        <v>DD60+35</v>
      </c>
      <c r="E256" s="81" t="s">
        <v>423</v>
      </c>
      <c r="F256" s="783">
        <v>45702</v>
      </c>
      <c r="G256" s="783">
        <v>45713</v>
      </c>
      <c r="H256" s="80" t="s">
        <v>998</v>
      </c>
      <c r="I256" s="81">
        <f t="shared" si="35"/>
        <v>999.64</v>
      </c>
      <c r="J256" s="81">
        <f t="shared" si="36"/>
        <v>13.28</v>
      </c>
      <c r="K256" s="81">
        <f t="shared" si="37"/>
        <v>186.31</v>
      </c>
      <c r="L256" s="81">
        <f t="shared" si="38"/>
        <v>11.581</v>
      </c>
      <c r="M256" s="595">
        <f t="shared" si="39"/>
        <v>3.3799760000000001</v>
      </c>
      <c r="N256" s="595">
        <f>ROUND((I256*230.35+J256*10150.5+K256*11591.45+L256*93958.18+M256*7677.44)/10^5,2)</f>
        <v>36.39</v>
      </c>
      <c r="O256" s="595" t="s">
        <v>1107</v>
      </c>
      <c r="P256" s="595" t="s">
        <v>791</v>
      </c>
      <c r="Q256" s="1065" t="s">
        <v>263</v>
      </c>
      <c r="R256" s="784"/>
      <c r="S256" s="784"/>
      <c r="T256" s="785"/>
      <c r="U256" s="785"/>
      <c r="V256" s="785"/>
      <c r="W256" s="785"/>
      <c r="X256" s="785"/>
      <c r="Y256" s="785"/>
      <c r="Z256" s="785"/>
      <c r="AA256" s="785"/>
    </row>
    <row r="257" spans="1:27" s="338" customFormat="1" ht="21.75" customHeight="1" x14ac:dyDescent="0.35">
      <c r="A257" s="17">
        <f>SUBTOTAL(103,$C$5:C257)</f>
        <v>253</v>
      </c>
      <c r="B257" s="81">
        <v>29</v>
      </c>
      <c r="C257" s="716" t="s">
        <v>64</v>
      </c>
      <c r="D257" s="81" t="str">
        <f>VLOOKUP(C257,'Location Summary'!$C$4:$D$603,2,0)</f>
        <v>DC2-3</v>
      </c>
      <c r="E257" s="81" t="s">
        <v>423</v>
      </c>
      <c r="F257" s="783">
        <v>45705</v>
      </c>
      <c r="G257" s="783">
        <v>45714</v>
      </c>
      <c r="H257" s="80" t="s">
        <v>1019</v>
      </c>
      <c r="I257" s="81">
        <f t="shared" si="35"/>
        <v>693.86</v>
      </c>
      <c r="J257" s="81">
        <f t="shared" si="36"/>
        <v>9.09</v>
      </c>
      <c r="K257" s="81">
        <f t="shared" si="37"/>
        <v>115.43</v>
      </c>
      <c r="L257" s="81">
        <f t="shared" si="38"/>
        <v>5.6909999999999998</v>
      </c>
      <c r="M257" s="595">
        <f t="shared" si="39"/>
        <v>2.348757</v>
      </c>
      <c r="N257" s="595">
        <f>ROUND((I257*230.35+J257*10150.5+K257*11591.45+L257*93958.18+M257*7677.44)/10^5,2)</f>
        <v>21.43</v>
      </c>
      <c r="O257" s="595" t="s">
        <v>1255</v>
      </c>
      <c r="P257" s="595" t="s">
        <v>938</v>
      </c>
      <c r="Q257" s="1065" t="s">
        <v>263</v>
      </c>
      <c r="R257" s="784"/>
      <c r="S257" s="784"/>
      <c r="T257" s="785"/>
      <c r="U257" s="785"/>
      <c r="V257" s="785"/>
      <c r="W257" s="785"/>
      <c r="X257" s="785"/>
      <c r="Y257" s="785"/>
      <c r="Z257" s="785"/>
      <c r="AA257" s="785"/>
    </row>
    <row r="258" spans="1:27" s="338" customFormat="1" ht="21.75" customHeight="1" x14ac:dyDescent="0.35">
      <c r="A258" s="17">
        <f>SUBTOTAL(103,$C$5:C258)</f>
        <v>254</v>
      </c>
      <c r="B258" s="81">
        <v>30</v>
      </c>
      <c r="C258" s="716" t="s">
        <v>426</v>
      </c>
      <c r="D258" s="81" t="str">
        <f>VLOOKUP(C258,'Location Summary'!$C$4:$D$603,2,0)</f>
        <v>DA+9</v>
      </c>
      <c r="E258" s="81" t="s">
        <v>423</v>
      </c>
      <c r="F258" s="783">
        <v>45704</v>
      </c>
      <c r="G258" s="783">
        <v>45714</v>
      </c>
      <c r="H258" s="80" t="s">
        <v>1260</v>
      </c>
      <c r="I258" s="81">
        <f t="shared" si="35"/>
        <v>289.83999999999997</v>
      </c>
      <c r="J258" s="81">
        <f t="shared" si="36"/>
        <v>3.61</v>
      </c>
      <c r="K258" s="81">
        <f t="shared" si="37"/>
        <v>37.299999999999997</v>
      </c>
      <c r="L258" s="81">
        <f t="shared" si="38"/>
        <v>2.093</v>
      </c>
      <c r="M258" s="595">
        <f t="shared" si="39"/>
        <v>0.86599999999999999</v>
      </c>
      <c r="N258" s="595">
        <f>ROUND((I258*230.35+J258*10150.5+K258*11591.45+L258*93958.18+M258*7677.44)/10^5,2)</f>
        <v>7.39</v>
      </c>
      <c r="O258" s="595" t="s">
        <v>1254</v>
      </c>
      <c r="P258" s="595" t="s">
        <v>791</v>
      </c>
      <c r="Q258" s="1065" t="s">
        <v>263</v>
      </c>
      <c r="R258" s="784"/>
      <c r="S258" s="784"/>
      <c r="T258" s="785"/>
      <c r="U258" s="785"/>
      <c r="V258" s="785"/>
      <c r="W258" s="785"/>
      <c r="X258" s="785"/>
      <c r="Y258" s="785"/>
      <c r="Z258" s="785"/>
      <c r="AA258" s="785"/>
    </row>
    <row r="259" spans="1:27" s="338" customFormat="1" ht="21.75" customHeight="1" x14ac:dyDescent="0.35">
      <c r="A259" s="17">
        <f>SUBTOTAL(103,$C$5:C259)</f>
        <v>255</v>
      </c>
      <c r="B259" s="81">
        <v>31</v>
      </c>
      <c r="C259" s="716" t="s">
        <v>58</v>
      </c>
      <c r="D259" s="81" t="str">
        <f>VLOOKUP(C259,'Location Summary'!$C$4:$D$603,2,0)</f>
        <v>DD60+18</v>
      </c>
      <c r="E259" s="81" t="s">
        <v>423</v>
      </c>
      <c r="F259" s="783">
        <v>45692</v>
      </c>
      <c r="G259" s="783">
        <v>45715</v>
      </c>
      <c r="H259" s="80" t="s">
        <v>1169</v>
      </c>
      <c r="I259" s="81">
        <f t="shared" si="35"/>
        <v>1042.68</v>
      </c>
      <c r="J259" s="81">
        <f t="shared" si="36"/>
        <v>13.88</v>
      </c>
      <c r="K259" s="81">
        <f t="shared" si="37"/>
        <v>194</v>
      </c>
      <c r="L259" s="81">
        <f t="shared" si="38"/>
        <v>12.18</v>
      </c>
      <c r="M259" s="595">
        <f t="shared" si="39"/>
        <v>3.1593010000000001</v>
      </c>
      <c r="N259" s="595">
        <f t="shared" si="49"/>
        <v>37.979999999999997</v>
      </c>
      <c r="O259" s="595" t="s">
        <v>1020</v>
      </c>
      <c r="P259" s="222" t="s">
        <v>1278</v>
      </c>
      <c r="Q259" s="1065" t="s">
        <v>263</v>
      </c>
      <c r="R259" s="784"/>
      <c r="S259" s="784"/>
      <c r="T259" s="785"/>
      <c r="U259" s="785"/>
      <c r="V259" s="785"/>
      <c r="W259" s="785"/>
      <c r="X259" s="785"/>
      <c r="Y259" s="785"/>
      <c r="Z259" s="785"/>
      <c r="AA259" s="785"/>
    </row>
    <row r="260" spans="1:27" ht="21.75" customHeight="1" x14ac:dyDescent="0.35">
      <c r="A260" s="17">
        <f>SUBTOTAL(103,$C$5:C260)</f>
        <v>256</v>
      </c>
      <c r="B260" s="13">
        <v>1</v>
      </c>
      <c r="C260" s="716" t="s">
        <v>1284</v>
      </c>
      <c r="D260" s="81" t="s">
        <v>2</v>
      </c>
      <c r="E260" s="81" t="s">
        <v>423</v>
      </c>
      <c r="F260" s="136">
        <v>45712</v>
      </c>
      <c r="G260" s="136">
        <v>45717</v>
      </c>
      <c r="H260" s="79" t="s">
        <v>1205</v>
      </c>
      <c r="I260" s="81">
        <f t="shared" si="35"/>
        <v>289.83999999999997</v>
      </c>
      <c r="J260" s="81">
        <f t="shared" si="36"/>
        <v>3.61</v>
      </c>
      <c r="K260" s="81">
        <f t="shared" si="37"/>
        <v>37.299999999999997</v>
      </c>
      <c r="L260" s="81">
        <f t="shared" si="38"/>
        <v>2.093</v>
      </c>
      <c r="M260" s="595">
        <f t="shared" si="39"/>
        <v>0.86599999999999999</v>
      </c>
      <c r="N260" s="141">
        <f t="shared" ref="N260:N265" si="51">ROUND((I260*230.35+J260*10150.5+K260*11591.45+L260*93958.18+M260*7677.44)/10^5,2)</f>
        <v>7.39</v>
      </c>
      <c r="O260" s="141" t="s">
        <v>817</v>
      </c>
      <c r="P260" s="595" t="s">
        <v>791</v>
      </c>
      <c r="Q260" s="1065" t="s">
        <v>263</v>
      </c>
      <c r="T260" s="306"/>
      <c r="U260" s="306"/>
      <c r="V260" s="306"/>
      <c r="W260" s="306"/>
      <c r="X260" s="306"/>
      <c r="Y260" s="306"/>
      <c r="Z260" s="306"/>
      <c r="AA260" s="306"/>
    </row>
    <row r="261" spans="1:27" ht="21.75" customHeight="1" x14ac:dyDescent="0.35">
      <c r="A261" s="17">
        <f>SUBTOTAL(103,$C$5:C261)</f>
        <v>257</v>
      </c>
      <c r="B261" s="13">
        <v>2</v>
      </c>
      <c r="C261" s="716" t="s">
        <v>427</v>
      </c>
      <c r="D261" s="81" t="str">
        <f>VLOOKUP(C261,'Location Summary'!$C$4:$D$603,2,0)</f>
        <v>DA+0</v>
      </c>
      <c r="E261" s="81" t="s">
        <v>423</v>
      </c>
      <c r="F261" s="136">
        <v>45711</v>
      </c>
      <c r="G261" s="136">
        <v>45721</v>
      </c>
      <c r="H261" s="79" t="s">
        <v>1260</v>
      </c>
      <c r="I261" s="81">
        <f t="shared" ref="I261:I275" si="52">VLOOKUP($D261,$D$320:$M$359,6,FALSE)</f>
        <v>271.04000000000002</v>
      </c>
      <c r="J261" s="81">
        <f t="shared" ref="J261:J275" si="53">VLOOKUP($D261,$D$320:$M$359,7,FALSE)</f>
        <v>3.36</v>
      </c>
      <c r="K261" s="81">
        <f t="shared" ref="K261:K275" si="54">VLOOKUP($D261,$D$320:$M$359,8,FALSE)</f>
        <v>34.15</v>
      </c>
      <c r="L261" s="81">
        <f t="shared" ref="L261:L275" si="55">VLOOKUP($D261,$D$320:$M$359,9,FALSE)</f>
        <v>1.599</v>
      </c>
      <c r="M261" s="595">
        <f t="shared" ref="M261:M275" si="56">VLOOKUP($D261,$D$320:$M$359,10,FALSE)</f>
        <v>0.86599999999999999</v>
      </c>
      <c r="N261" s="141">
        <f t="shared" si="51"/>
        <v>6.49</v>
      </c>
      <c r="O261" s="141" t="s">
        <v>1254</v>
      </c>
      <c r="P261" s="595" t="s">
        <v>1133</v>
      </c>
      <c r="Q261" s="1065" t="s">
        <v>263</v>
      </c>
      <c r="T261" s="306"/>
      <c r="U261" s="306"/>
      <c r="V261" s="306"/>
      <c r="W261" s="306"/>
      <c r="X261" s="306"/>
      <c r="Y261" s="306"/>
      <c r="Z261" s="306"/>
      <c r="AA261" s="306"/>
    </row>
    <row r="262" spans="1:27" ht="21.75" customHeight="1" x14ac:dyDescent="0.35">
      <c r="A262" s="17">
        <f>SUBTOTAL(103,$C$5:C262)</f>
        <v>258</v>
      </c>
      <c r="B262" s="13">
        <v>3</v>
      </c>
      <c r="C262" s="716" t="s">
        <v>60</v>
      </c>
      <c r="D262" s="81" t="str">
        <f>VLOOKUP(C262,'Location Summary'!$C$4:$D$603,2,0)</f>
        <v>DD60+35</v>
      </c>
      <c r="E262" s="81" t="s">
        <v>423</v>
      </c>
      <c r="F262" s="136">
        <v>45705</v>
      </c>
      <c r="G262" s="136">
        <v>45721</v>
      </c>
      <c r="H262" s="79" t="s">
        <v>523</v>
      </c>
      <c r="I262" s="81">
        <f t="shared" si="52"/>
        <v>999.64</v>
      </c>
      <c r="J262" s="81">
        <f t="shared" si="53"/>
        <v>13.28</v>
      </c>
      <c r="K262" s="81">
        <f t="shared" si="54"/>
        <v>186.31</v>
      </c>
      <c r="L262" s="81">
        <f t="shared" si="55"/>
        <v>11.581</v>
      </c>
      <c r="M262" s="595">
        <f t="shared" si="56"/>
        <v>3.3799760000000001</v>
      </c>
      <c r="N262" s="141">
        <f t="shared" si="51"/>
        <v>36.39</v>
      </c>
      <c r="O262" s="141" t="s">
        <v>1107</v>
      </c>
      <c r="P262" s="595" t="s">
        <v>1252</v>
      </c>
      <c r="Q262" s="1065" t="s">
        <v>263</v>
      </c>
      <c r="T262" s="306"/>
      <c r="U262" s="306"/>
      <c r="V262" s="306"/>
      <c r="W262" s="306"/>
      <c r="X262" s="306"/>
      <c r="Y262" s="306"/>
      <c r="Z262" s="306"/>
      <c r="AA262" s="306"/>
    </row>
    <row r="263" spans="1:27" ht="21.75" customHeight="1" x14ac:dyDescent="0.35">
      <c r="A263" s="17">
        <f>SUBTOTAL(103,$C$5:C263)</f>
        <v>259</v>
      </c>
      <c r="B263" s="13">
        <v>4</v>
      </c>
      <c r="C263" s="716" t="s">
        <v>174</v>
      </c>
      <c r="D263" s="81" t="str">
        <f>VLOOKUP(C263,'Location Summary'!$C$4:$D$603,2,0)</f>
        <v>DD60+25</v>
      </c>
      <c r="E263" s="81" t="s">
        <v>423</v>
      </c>
      <c r="F263" s="136">
        <v>45705</v>
      </c>
      <c r="G263" s="136">
        <v>45722</v>
      </c>
      <c r="H263" s="79" t="s">
        <v>1015</v>
      </c>
      <c r="I263" s="81">
        <f t="shared" si="52"/>
        <v>1042.68</v>
      </c>
      <c r="J263" s="81">
        <f t="shared" si="53"/>
        <v>13.88</v>
      </c>
      <c r="K263" s="81">
        <f t="shared" si="54"/>
        <v>194</v>
      </c>
      <c r="L263" s="81">
        <f t="shared" si="55"/>
        <v>12.18</v>
      </c>
      <c r="M263" s="595">
        <f t="shared" si="56"/>
        <v>3.1593010000000001</v>
      </c>
      <c r="N263" s="141">
        <f t="shared" si="51"/>
        <v>37.979999999999997</v>
      </c>
      <c r="O263" s="141" t="s">
        <v>1222</v>
      </c>
      <c r="P263" s="595" t="s">
        <v>1133</v>
      </c>
      <c r="Q263" s="1065" t="s">
        <v>263</v>
      </c>
      <c r="T263" s="306"/>
      <c r="U263" s="306"/>
      <c r="V263" s="306"/>
      <c r="W263" s="306"/>
      <c r="X263" s="306"/>
      <c r="Y263" s="306"/>
      <c r="Z263" s="306"/>
      <c r="AA263" s="306"/>
    </row>
    <row r="264" spans="1:27" ht="21.75" customHeight="1" x14ac:dyDescent="0.35">
      <c r="A264" s="17">
        <f>SUBTOTAL(103,$C$5:C264)</f>
        <v>260</v>
      </c>
      <c r="B264" s="13">
        <v>5</v>
      </c>
      <c r="C264" s="1009" t="s">
        <v>1286</v>
      </c>
      <c r="D264" s="81" t="str">
        <f>VLOOKUP(C264,'Location Summary'!$C$4:$D$676,2,0)</f>
        <v>DA+3</v>
      </c>
      <c r="E264" s="81" t="s">
        <v>423</v>
      </c>
      <c r="F264" s="136">
        <v>45718</v>
      </c>
      <c r="G264" s="136">
        <v>45722</v>
      </c>
      <c r="H264" s="79" t="s">
        <v>1205</v>
      </c>
      <c r="I264" s="81">
        <f t="shared" si="52"/>
        <v>289.83999999999997</v>
      </c>
      <c r="J264" s="81">
        <f t="shared" si="53"/>
        <v>3.61</v>
      </c>
      <c r="K264" s="81">
        <f t="shared" si="54"/>
        <v>37.299999999999997</v>
      </c>
      <c r="L264" s="81">
        <f t="shared" si="55"/>
        <v>2.093</v>
      </c>
      <c r="M264" s="595">
        <f t="shared" si="56"/>
        <v>0.86599999999999999</v>
      </c>
      <c r="N264" s="141">
        <f t="shared" si="51"/>
        <v>7.39</v>
      </c>
      <c r="O264" s="141" t="s">
        <v>817</v>
      </c>
      <c r="P264" s="595" t="s">
        <v>791</v>
      </c>
      <c r="Q264" s="1065" t="s">
        <v>263</v>
      </c>
      <c r="T264" s="306"/>
      <c r="U264" s="306"/>
      <c r="V264" s="306"/>
      <c r="W264" s="306"/>
      <c r="X264" s="306"/>
      <c r="Y264" s="306"/>
      <c r="Z264" s="306"/>
      <c r="AA264" s="306"/>
    </row>
    <row r="265" spans="1:27" ht="21.75" customHeight="1" x14ac:dyDescent="0.35">
      <c r="A265" s="17">
        <f>SUBTOTAL(103,$C$5:C265)</f>
        <v>261</v>
      </c>
      <c r="B265" s="13">
        <v>6</v>
      </c>
      <c r="C265" s="1009" t="s">
        <v>59</v>
      </c>
      <c r="D265" s="81" t="str">
        <f>VLOOKUP(C265,'Location Summary'!$C$4:$D$603,2,0)</f>
        <v>DD60+18</v>
      </c>
      <c r="E265" s="81" t="s">
        <v>423</v>
      </c>
      <c r="F265" s="136">
        <v>45711</v>
      </c>
      <c r="G265" s="136">
        <v>45724</v>
      </c>
      <c r="H265" s="79" t="s">
        <v>1169</v>
      </c>
      <c r="I265" s="81">
        <f t="shared" si="52"/>
        <v>1042.68</v>
      </c>
      <c r="J265" s="81">
        <f t="shared" si="53"/>
        <v>13.88</v>
      </c>
      <c r="K265" s="81">
        <f t="shared" si="54"/>
        <v>194</v>
      </c>
      <c r="L265" s="81">
        <f t="shared" si="55"/>
        <v>12.18</v>
      </c>
      <c r="M265" s="595">
        <f t="shared" si="56"/>
        <v>3.1593010000000001</v>
      </c>
      <c r="N265" s="141">
        <f t="shared" si="51"/>
        <v>37.979999999999997</v>
      </c>
      <c r="O265" s="141" t="s">
        <v>1020</v>
      </c>
      <c r="P265" s="595" t="s">
        <v>1133</v>
      </c>
      <c r="Q265" s="1065" t="s">
        <v>263</v>
      </c>
      <c r="T265" s="306"/>
      <c r="U265" s="306"/>
      <c r="V265" s="306"/>
      <c r="W265" s="306"/>
      <c r="X265" s="306"/>
      <c r="Y265" s="306"/>
      <c r="Z265" s="306"/>
      <c r="AA265" s="306"/>
    </row>
    <row r="266" spans="1:27" ht="21.75" customHeight="1" x14ac:dyDescent="0.35">
      <c r="A266" s="17">
        <f>SUBTOTAL(103,$C$5:C266)</f>
        <v>262</v>
      </c>
      <c r="B266" s="13">
        <v>7</v>
      </c>
      <c r="C266" s="1009" t="s">
        <v>75</v>
      </c>
      <c r="D266" s="81" t="str">
        <f>VLOOKUP(C266,'Location Summary'!$C$4:$D$603,2,0)</f>
        <v>DB1+6</v>
      </c>
      <c r="E266" s="81" t="s">
        <v>423</v>
      </c>
      <c r="F266" s="136">
        <v>45713</v>
      </c>
      <c r="G266" s="136">
        <v>45724</v>
      </c>
      <c r="H266" s="79" t="s">
        <v>1199</v>
      </c>
      <c r="I266" s="81">
        <f t="shared" si="52"/>
        <v>484.04</v>
      </c>
      <c r="J266" s="81">
        <f t="shared" si="53"/>
        <v>6.23</v>
      </c>
      <c r="K266" s="81">
        <f t="shared" si="54"/>
        <v>70.319999999999993</v>
      </c>
      <c r="L266" s="81">
        <f t="shared" si="55"/>
        <v>3.3719999999999999</v>
      </c>
      <c r="M266" s="595">
        <f t="shared" si="56"/>
        <v>1.768</v>
      </c>
      <c r="N266" s="141">
        <f t="shared" ref="N266:N273" si="57">ROUND((I266*230.35+J266*10150.5+K266*11591.45+L266*93958.18+M266*7677.44)/10^5,2)</f>
        <v>13.2</v>
      </c>
      <c r="O266" s="141" t="s">
        <v>817</v>
      </c>
      <c r="P266" s="595" t="s">
        <v>791</v>
      </c>
      <c r="Q266" s="1065" t="s">
        <v>263</v>
      </c>
      <c r="T266" s="306"/>
      <c r="U266" s="306"/>
      <c r="V266" s="306"/>
      <c r="W266" s="306"/>
      <c r="X266" s="306"/>
      <c r="Y266" s="306"/>
      <c r="Z266" s="306"/>
      <c r="AA266" s="306"/>
    </row>
    <row r="267" spans="1:27" ht="21.75" customHeight="1" x14ac:dyDescent="0.35">
      <c r="A267" s="17">
        <f>SUBTOTAL(103,$C$5:C267)</f>
        <v>263</v>
      </c>
      <c r="B267" s="13">
        <v>8</v>
      </c>
      <c r="C267" s="1009" t="s">
        <v>1288</v>
      </c>
      <c r="D267" s="81" t="str">
        <f>VLOOKUP(C267,'Location Summary'!$C$4:$D$676,2,0)</f>
        <v>DA+0</v>
      </c>
      <c r="E267" s="81" t="s">
        <v>423</v>
      </c>
      <c r="F267" s="136">
        <v>45727</v>
      </c>
      <c r="G267" s="136">
        <v>45728</v>
      </c>
      <c r="H267" s="79" t="s">
        <v>1205</v>
      </c>
      <c r="I267" s="81">
        <f t="shared" si="52"/>
        <v>271.04000000000002</v>
      </c>
      <c r="J267" s="81">
        <f t="shared" si="53"/>
        <v>3.36</v>
      </c>
      <c r="K267" s="81">
        <f t="shared" si="54"/>
        <v>34.15</v>
      </c>
      <c r="L267" s="81">
        <f t="shared" si="55"/>
        <v>1.599</v>
      </c>
      <c r="M267" s="595">
        <f t="shared" si="56"/>
        <v>0.86599999999999999</v>
      </c>
      <c r="N267" s="141">
        <f t="shared" si="57"/>
        <v>6.49</v>
      </c>
      <c r="O267" s="141" t="s">
        <v>817</v>
      </c>
      <c r="P267" s="595" t="s">
        <v>1133</v>
      </c>
      <c r="Q267" s="1065" t="s">
        <v>263</v>
      </c>
      <c r="T267" s="306"/>
      <c r="U267" s="306"/>
      <c r="V267" s="306"/>
      <c r="W267" s="306"/>
      <c r="X267" s="306"/>
      <c r="Y267" s="306"/>
      <c r="Z267" s="306"/>
      <c r="AA267" s="306"/>
    </row>
    <row r="268" spans="1:27" ht="21.75" customHeight="1" x14ac:dyDescent="0.35">
      <c r="A268" s="17">
        <f>SUBTOTAL(103,$C$5:C268)</f>
        <v>264</v>
      </c>
      <c r="B268" s="13">
        <v>9</v>
      </c>
      <c r="C268" s="1009" t="s">
        <v>1287</v>
      </c>
      <c r="D268" s="81" t="str">
        <f>VLOOKUP(C268,'Location Summary'!$C$4:$D$676,2,0)</f>
        <v>DA+3</v>
      </c>
      <c r="E268" s="81" t="s">
        <v>423</v>
      </c>
      <c r="F268" s="136">
        <v>45722</v>
      </c>
      <c r="G268" s="136">
        <v>45729</v>
      </c>
      <c r="H268" s="79" t="s">
        <v>1205</v>
      </c>
      <c r="I268" s="81">
        <f t="shared" si="52"/>
        <v>289.83999999999997</v>
      </c>
      <c r="J268" s="81">
        <f t="shared" si="53"/>
        <v>3.61</v>
      </c>
      <c r="K268" s="81">
        <f t="shared" si="54"/>
        <v>37.299999999999997</v>
      </c>
      <c r="L268" s="81">
        <f t="shared" si="55"/>
        <v>2.093</v>
      </c>
      <c r="M268" s="595">
        <f t="shared" si="56"/>
        <v>0.86599999999999999</v>
      </c>
      <c r="N268" s="141">
        <f t="shared" si="57"/>
        <v>7.39</v>
      </c>
      <c r="O268" s="141" t="s">
        <v>817</v>
      </c>
      <c r="P268" s="595" t="s">
        <v>791</v>
      </c>
      <c r="Q268" s="1065" t="s">
        <v>263</v>
      </c>
      <c r="T268" s="306"/>
      <c r="U268" s="306"/>
      <c r="V268" s="306"/>
      <c r="W268" s="306"/>
      <c r="X268" s="306"/>
      <c r="Y268" s="306"/>
      <c r="Z268" s="306"/>
      <c r="AA268" s="306"/>
    </row>
    <row r="269" spans="1:27" ht="21.75" customHeight="1" x14ac:dyDescent="0.35">
      <c r="A269" s="17">
        <f>SUBTOTAL(103,$C$5:C269)</f>
        <v>265</v>
      </c>
      <c r="B269" s="13">
        <v>10</v>
      </c>
      <c r="C269" s="1009" t="s">
        <v>265</v>
      </c>
      <c r="D269" s="81" t="str">
        <f>VLOOKUP(C269,'Location Summary'!$C$4:$D$676,2,0)</f>
        <v>DB1+6</v>
      </c>
      <c r="E269" s="81" t="s">
        <v>423</v>
      </c>
      <c r="F269" s="136">
        <f>G261+1</f>
        <v>45722</v>
      </c>
      <c r="G269" s="136">
        <v>45732</v>
      </c>
      <c r="H269" s="79" t="s">
        <v>1260</v>
      </c>
      <c r="I269" s="81">
        <f t="shared" si="52"/>
        <v>484.04</v>
      </c>
      <c r="J269" s="81">
        <f t="shared" si="53"/>
        <v>6.23</v>
      </c>
      <c r="K269" s="81">
        <f t="shared" si="54"/>
        <v>70.319999999999993</v>
      </c>
      <c r="L269" s="81">
        <f t="shared" si="55"/>
        <v>3.3719999999999999</v>
      </c>
      <c r="M269" s="595">
        <f t="shared" si="56"/>
        <v>1.768</v>
      </c>
      <c r="N269" s="141">
        <f t="shared" si="57"/>
        <v>13.2</v>
      </c>
      <c r="O269" s="141" t="s">
        <v>1254</v>
      </c>
      <c r="P269" s="595" t="s">
        <v>1133</v>
      </c>
      <c r="Q269" s="1065" t="s">
        <v>263</v>
      </c>
      <c r="T269" s="306"/>
      <c r="U269" s="306"/>
      <c r="V269" s="306"/>
      <c r="W269" s="306"/>
      <c r="X269" s="306"/>
      <c r="Y269" s="306"/>
      <c r="Z269" s="306"/>
      <c r="AA269" s="306"/>
    </row>
    <row r="270" spans="1:27" ht="21.75" customHeight="1" x14ac:dyDescent="0.35">
      <c r="A270" s="17">
        <f>SUBTOTAL(103,$C$5:C270)</f>
        <v>266</v>
      </c>
      <c r="B270" s="13">
        <v>11</v>
      </c>
      <c r="C270" s="1009" t="s">
        <v>1289</v>
      </c>
      <c r="D270" s="81" t="str">
        <f>VLOOKUP(C270,'Location Summary'!$C$4:$D$676,2,0)</f>
        <v>DA+0</v>
      </c>
      <c r="E270" s="81" t="s">
        <v>423</v>
      </c>
      <c r="F270" s="136">
        <v>45731</v>
      </c>
      <c r="G270" s="136">
        <v>45733</v>
      </c>
      <c r="H270" s="79" t="s">
        <v>1205</v>
      </c>
      <c r="I270" s="81">
        <f t="shared" si="52"/>
        <v>271.04000000000002</v>
      </c>
      <c r="J270" s="81">
        <f t="shared" si="53"/>
        <v>3.36</v>
      </c>
      <c r="K270" s="81">
        <f t="shared" si="54"/>
        <v>34.15</v>
      </c>
      <c r="L270" s="81">
        <f t="shared" si="55"/>
        <v>1.599</v>
      </c>
      <c r="M270" s="595">
        <f t="shared" si="56"/>
        <v>0.86599999999999999</v>
      </c>
      <c r="N270" s="141">
        <f t="shared" si="57"/>
        <v>6.49</v>
      </c>
      <c r="O270" s="141" t="s">
        <v>817</v>
      </c>
      <c r="P270" s="595" t="s">
        <v>1133</v>
      </c>
      <c r="Q270" s="1065" t="s">
        <v>263</v>
      </c>
      <c r="T270" s="306"/>
      <c r="U270" s="306"/>
      <c r="V270" s="306"/>
      <c r="W270" s="306"/>
      <c r="X270" s="306"/>
      <c r="Y270" s="306"/>
      <c r="Z270" s="306"/>
      <c r="AA270" s="306"/>
    </row>
    <row r="271" spans="1:27" ht="21.75" customHeight="1" x14ac:dyDescent="0.35">
      <c r="A271" s="17">
        <f>SUBTOTAL(103,$C$5:C271)</f>
        <v>267</v>
      </c>
      <c r="B271" s="13">
        <v>12</v>
      </c>
      <c r="C271" s="1009" t="s">
        <v>1297</v>
      </c>
      <c r="D271" s="81" t="str">
        <f>VLOOKUP(C271,'Location Summary'!$C$4:$D$676,2,0)</f>
        <v>DA+3</v>
      </c>
      <c r="E271" s="81" t="s">
        <v>423</v>
      </c>
      <c r="F271" s="136">
        <v>45734</v>
      </c>
      <c r="G271" s="136">
        <v>45739</v>
      </c>
      <c r="H271" s="79" t="s">
        <v>1194</v>
      </c>
      <c r="I271" s="81">
        <f t="shared" si="52"/>
        <v>289.83999999999997</v>
      </c>
      <c r="J271" s="81">
        <f t="shared" si="53"/>
        <v>3.61</v>
      </c>
      <c r="K271" s="81">
        <f t="shared" si="54"/>
        <v>37.299999999999997</v>
      </c>
      <c r="L271" s="81">
        <f t="shared" si="55"/>
        <v>2.093</v>
      </c>
      <c r="M271" s="595">
        <f t="shared" si="56"/>
        <v>0.86599999999999999</v>
      </c>
      <c r="N271" s="141">
        <f t="shared" si="57"/>
        <v>7.39</v>
      </c>
      <c r="O271" s="141" t="s">
        <v>1195</v>
      </c>
      <c r="P271" s="595" t="s">
        <v>1133</v>
      </c>
      <c r="Q271" s="1065" t="s">
        <v>263</v>
      </c>
      <c r="T271" s="306"/>
      <c r="U271" s="306"/>
      <c r="V271" s="306"/>
      <c r="W271" s="306"/>
      <c r="X271" s="306"/>
      <c r="Y271" s="306"/>
      <c r="Z271" s="306"/>
      <c r="AA271" s="306"/>
    </row>
    <row r="272" spans="1:27" ht="21.75" customHeight="1" x14ac:dyDescent="0.35">
      <c r="A272" s="17">
        <f>SUBTOTAL(103,$C$5:C272)</f>
        <v>268</v>
      </c>
      <c r="B272" s="13">
        <v>13</v>
      </c>
      <c r="C272" s="1009" t="s">
        <v>477</v>
      </c>
      <c r="D272" s="81" t="str">
        <f>VLOOKUP(C272,'Location Summary'!$C$4:$D$676,2,0)</f>
        <v>DA+6</v>
      </c>
      <c r="E272" s="81" t="s">
        <v>423</v>
      </c>
      <c r="F272" s="136">
        <v>45729</v>
      </c>
      <c r="G272" s="136">
        <v>45739</v>
      </c>
      <c r="H272" s="79" t="s">
        <v>1260</v>
      </c>
      <c r="I272" s="81">
        <f t="shared" si="52"/>
        <v>289.83999999999997</v>
      </c>
      <c r="J272" s="81">
        <f t="shared" si="53"/>
        <v>3.61</v>
      </c>
      <c r="K272" s="81">
        <f t="shared" si="54"/>
        <v>37.299999999999997</v>
      </c>
      <c r="L272" s="81">
        <f t="shared" si="55"/>
        <v>2.093</v>
      </c>
      <c r="M272" s="595">
        <f t="shared" si="56"/>
        <v>0.86599999999999999</v>
      </c>
      <c r="N272" s="141">
        <f t="shared" si="57"/>
        <v>7.39</v>
      </c>
      <c r="O272" s="141" t="s">
        <v>1254</v>
      </c>
      <c r="P272" s="595" t="s">
        <v>1133</v>
      </c>
      <c r="Q272" s="1065" t="s">
        <v>263</v>
      </c>
      <c r="T272" s="306"/>
      <c r="U272" s="306"/>
      <c r="V272" s="306"/>
      <c r="W272" s="306"/>
      <c r="X272" s="306"/>
      <c r="Y272" s="306"/>
      <c r="Z272" s="306"/>
      <c r="AA272" s="306"/>
    </row>
    <row r="273" spans="1:27" ht="21.75" customHeight="1" x14ac:dyDescent="0.35">
      <c r="A273" s="17">
        <f>SUBTOTAL(103,$C$5:C273)</f>
        <v>269</v>
      </c>
      <c r="B273" s="3">
        <v>14</v>
      </c>
      <c r="C273" s="1009" t="s">
        <v>1311</v>
      </c>
      <c r="D273" s="651" t="str">
        <f>VLOOKUP(C273,'Location Summary'!$C$4:$D$676,2,0)</f>
        <v>DA+9</v>
      </c>
      <c r="E273" s="651" t="s">
        <v>423</v>
      </c>
      <c r="F273" s="76">
        <v>45735</v>
      </c>
      <c r="G273" s="76">
        <v>45739</v>
      </c>
      <c r="H273" s="89" t="s">
        <v>1205</v>
      </c>
      <c r="I273" s="651">
        <f t="shared" si="52"/>
        <v>289.83999999999997</v>
      </c>
      <c r="J273" s="651">
        <f t="shared" si="53"/>
        <v>3.61</v>
      </c>
      <c r="K273" s="651">
        <f t="shared" si="54"/>
        <v>37.299999999999997</v>
      </c>
      <c r="L273" s="651">
        <f t="shared" si="55"/>
        <v>2.093</v>
      </c>
      <c r="M273" s="1010">
        <f t="shared" si="56"/>
        <v>0.86599999999999999</v>
      </c>
      <c r="N273" s="32">
        <f t="shared" si="57"/>
        <v>7.39</v>
      </c>
      <c r="O273" s="32" t="s">
        <v>1107</v>
      </c>
      <c r="P273" s="1010" t="s">
        <v>1133</v>
      </c>
      <c r="Q273" s="1065" t="s">
        <v>263</v>
      </c>
      <c r="T273" s="306"/>
      <c r="U273" s="306"/>
      <c r="V273" s="306"/>
      <c r="W273" s="306"/>
      <c r="X273" s="306"/>
      <c r="Y273" s="306"/>
      <c r="Z273" s="306"/>
      <c r="AA273" s="306"/>
    </row>
    <row r="274" spans="1:27" ht="21.75" customHeight="1" x14ac:dyDescent="0.35">
      <c r="A274" s="17">
        <f>SUBTOTAL(103,$C$5:C274)</f>
        <v>270</v>
      </c>
      <c r="B274" s="3">
        <v>15</v>
      </c>
      <c r="C274" s="1009" t="s">
        <v>1310</v>
      </c>
      <c r="D274" s="651" t="str">
        <f>VLOOKUP(C274,'Location Summary'!$C$4:$D$676,2,0)</f>
        <v>DA+3</v>
      </c>
      <c r="E274" s="651" t="s">
        <v>423</v>
      </c>
      <c r="F274" s="76">
        <v>45739</v>
      </c>
      <c r="G274" s="76">
        <v>45742</v>
      </c>
      <c r="H274" s="89" t="s">
        <v>1205</v>
      </c>
      <c r="I274" s="651">
        <f t="shared" si="52"/>
        <v>289.83999999999997</v>
      </c>
      <c r="J274" s="651">
        <f t="shared" si="53"/>
        <v>3.61</v>
      </c>
      <c r="K274" s="651">
        <f t="shared" si="54"/>
        <v>37.299999999999997</v>
      </c>
      <c r="L274" s="651">
        <f t="shared" si="55"/>
        <v>2.093</v>
      </c>
      <c r="M274" s="1010">
        <f t="shared" si="56"/>
        <v>0.86599999999999999</v>
      </c>
      <c r="N274" s="32">
        <f t="shared" ref="N274:N278" si="58">ROUND((I274*230.35+J274*10150.5+K274*11591.45+L274*93958.18+M274*7677.44)/10^5,2)</f>
        <v>7.39</v>
      </c>
      <c r="O274" s="32" t="s">
        <v>1107</v>
      </c>
      <c r="P274" s="1010" t="s">
        <v>1133</v>
      </c>
      <c r="Q274" s="1065" t="s">
        <v>263</v>
      </c>
      <c r="T274" s="306"/>
      <c r="U274" s="306"/>
      <c r="V274" s="306"/>
      <c r="W274" s="306"/>
      <c r="X274" s="306"/>
      <c r="Y274" s="306"/>
      <c r="Z274" s="306"/>
      <c r="AA274" s="306"/>
    </row>
    <row r="275" spans="1:27" ht="21.75" customHeight="1" x14ac:dyDescent="0.35">
      <c r="A275" s="17">
        <f>SUBTOTAL(103,$C$5:C275)</f>
        <v>271</v>
      </c>
      <c r="B275" s="3">
        <v>16</v>
      </c>
      <c r="C275" s="1009" t="s">
        <v>1298</v>
      </c>
      <c r="D275" s="651" t="str">
        <f>VLOOKUP(C275,'Location Summary'!$C$4:$D$676,2,0)</f>
        <v>DA+3</v>
      </c>
      <c r="E275" s="651" t="s">
        <v>423</v>
      </c>
      <c r="F275" s="76">
        <v>45736</v>
      </c>
      <c r="G275" s="76">
        <v>45743</v>
      </c>
      <c r="H275" s="89" t="s">
        <v>1194</v>
      </c>
      <c r="I275" s="651">
        <f t="shared" si="52"/>
        <v>289.83999999999997</v>
      </c>
      <c r="J275" s="651">
        <f t="shared" si="53"/>
        <v>3.61</v>
      </c>
      <c r="K275" s="651">
        <f t="shared" si="54"/>
        <v>37.299999999999997</v>
      </c>
      <c r="L275" s="651">
        <f t="shared" si="55"/>
        <v>2.093</v>
      </c>
      <c r="M275" s="1010">
        <f t="shared" si="56"/>
        <v>0.86599999999999999</v>
      </c>
      <c r="N275" s="32">
        <f t="shared" si="58"/>
        <v>7.39</v>
      </c>
      <c r="O275" s="32" t="s">
        <v>1195</v>
      </c>
      <c r="P275" s="1010" t="s">
        <v>1133</v>
      </c>
      <c r="Q275" s="1065" t="s">
        <v>263</v>
      </c>
      <c r="T275" s="306"/>
      <c r="U275" s="306"/>
      <c r="V275" s="306"/>
      <c r="W275" s="306"/>
      <c r="X275" s="306"/>
      <c r="Y275" s="306"/>
      <c r="Z275" s="306"/>
      <c r="AA275" s="306"/>
    </row>
    <row r="276" spans="1:27" ht="21.75" customHeight="1" x14ac:dyDescent="0.35">
      <c r="A276" s="17">
        <f>SUBTOTAL(103,$C$5:C276)</f>
        <v>272</v>
      </c>
      <c r="B276" s="3">
        <v>17</v>
      </c>
      <c r="C276" s="1009" t="s">
        <v>214</v>
      </c>
      <c r="D276" s="651" t="str">
        <f>VLOOKUP(C276,'Location Summary'!$C$4:$D$676,2,0)</f>
        <v>DA+9</v>
      </c>
      <c r="E276" s="651" t="s">
        <v>1401</v>
      </c>
      <c r="F276" s="76">
        <f>G266</f>
        <v>45724</v>
      </c>
      <c r="G276" s="76">
        <v>45746</v>
      </c>
      <c r="H276" s="89" t="s">
        <v>1199</v>
      </c>
      <c r="I276" s="651">
        <v>323.91000000000003</v>
      </c>
      <c r="J276" s="651">
        <v>4.07</v>
      </c>
      <c r="K276" s="651">
        <v>47.75</v>
      </c>
      <c r="L276" s="651">
        <v>3.9489999999999998</v>
      </c>
      <c r="M276" s="1010">
        <v>1.3660000000000001</v>
      </c>
      <c r="N276" s="32">
        <f t="shared" si="58"/>
        <v>10.51</v>
      </c>
      <c r="O276" s="32" t="s">
        <v>1402</v>
      </c>
      <c r="P276" s="1010" t="s">
        <v>1133</v>
      </c>
      <c r="Q276" s="1065" t="s">
        <v>263</v>
      </c>
      <c r="R276" s="43" t="s">
        <v>1410</v>
      </c>
      <c r="T276" s="306"/>
      <c r="U276" s="306"/>
      <c r="V276" s="306"/>
      <c r="W276" s="306"/>
      <c r="X276" s="306"/>
      <c r="Y276" s="306"/>
      <c r="Z276" s="306"/>
      <c r="AA276" s="306"/>
    </row>
    <row r="277" spans="1:27" ht="21.75" customHeight="1" x14ac:dyDescent="0.35">
      <c r="A277" s="17">
        <f>SUBTOTAL(103,$C$5:C277)</f>
        <v>273</v>
      </c>
      <c r="B277" s="3">
        <v>18</v>
      </c>
      <c r="C277" s="1009" t="s">
        <v>1309</v>
      </c>
      <c r="D277" s="651" t="str">
        <f>VLOOKUP(C277,'Location Summary'!$C$4:$D$676,2,0)</f>
        <v>DB1+9</v>
      </c>
      <c r="E277" s="651" t="s">
        <v>423</v>
      </c>
      <c r="F277" s="76">
        <v>45742</v>
      </c>
      <c r="G277" s="76">
        <v>45746</v>
      </c>
      <c r="H277" s="89" t="s">
        <v>1205</v>
      </c>
      <c r="I277" s="651">
        <f t="shared" ref="I277:I283" si="59">VLOOKUP($D277,$D$320:$M$359,6,FALSE)</f>
        <v>484.04</v>
      </c>
      <c r="J277" s="651">
        <f t="shared" ref="J277:J283" si="60">VLOOKUP($D277,$D$320:$M$359,7,FALSE)</f>
        <v>6.23</v>
      </c>
      <c r="K277" s="651">
        <f t="shared" ref="K277:K283" si="61">VLOOKUP($D277,$D$320:$M$359,8,FALSE)</f>
        <v>70.319999999999993</v>
      </c>
      <c r="L277" s="651">
        <f t="shared" ref="L277:L283" si="62">VLOOKUP($D277,$D$320:$M$359,9,FALSE)</f>
        <v>3.3719999999999999</v>
      </c>
      <c r="M277" s="1010">
        <f t="shared" ref="M277:M283" si="63">VLOOKUP($D277,$D$320:$M$359,10,FALSE)</f>
        <v>1.768</v>
      </c>
      <c r="N277" s="32">
        <f t="shared" si="58"/>
        <v>13.2</v>
      </c>
      <c r="O277" s="32" t="s">
        <v>1409</v>
      </c>
      <c r="P277" s="1010" t="s">
        <v>1133</v>
      </c>
      <c r="Q277" s="1065" t="s">
        <v>263</v>
      </c>
      <c r="T277" s="306"/>
      <c r="U277" s="306"/>
      <c r="V277" s="306"/>
      <c r="W277" s="306"/>
      <c r="X277" s="306"/>
      <c r="Y277" s="306"/>
      <c r="Z277" s="306"/>
      <c r="AA277" s="306"/>
    </row>
    <row r="278" spans="1:27" ht="21.75" customHeight="1" x14ac:dyDescent="0.35">
      <c r="A278" s="17">
        <f>SUBTOTAL(103,$C$5:C278)</f>
        <v>274</v>
      </c>
      <c r="B278" s="3">
        <v>19</v>
      </c>
      <c r="C278" s="1009" t="s">
        <v>1299</v>
      </c>
      <c r="D278" s="651" t="str">
        <f>VLOOKUP(C278,'Location Summary'!$C$4:$D$676,2,0)</f>
        <v>DA+3</v>
      </c>
      <c r="E278" s="651" t="s">
        <v>423</v>
      </c>
      <c r="F278" s="76">
        <v>45743</v>
      </c>
      <c r="G278" s="76">
        <v>45746</v>
      </c>
      <c r="H278" s="89" t="s">
        <v>1194</v>
      </c>
      <c r="I278" s="651">
        <f t="shared" si="59"/>
        <v>289.83999999999997</v>
      </c>
      <c r="J278" s="651">
        <f t="shared" si="60"/>
        <v>3.61</v>
      </c>
      <c r="K278" s="651">
        <f t="shared" si="61"/>
        <v>37.299999999999997</v>
      </c>
      <c r="L278" s="651">
        <f t="shared" si="62"/>
        <v>2.093</v>
      </c>
      <c r="M278" s="1010">
        <f t="shared" si="63"/>
        <v>0.86599999999999999</v>
      </c>
      <c r="N278" s="32">
        <f t="shared" si="58"/>
        <v>7.39</v>
      </c>
      <c r="O278" s="32" t="s">
        <v>1195</v>
      </c>
      <c r="P278" s="1010" t="s">
        <v>1133</v>
      </c>
      <c r="Q278" s="1065" t="s">
        <v>263</v>
      </c>
      <c r="T278" s="306"/>
      <c r="U278" s="306"/>
      <c r="V278" s="306"/>
      <c r="W278" s="306"/>
      <c r="X278" s="306"/>
      <c r="Y278" s="306"/>
      <c r="Z278" s="306"/>
      <c r="AA278" s="306"/>
    </row>
    <row r="279" spans="1:27" s="338" customFormat="1" ht="21.75" customHeight="1" x14ac:dyDescent="0.35">
      <c r="A279" s="1078">
        <f>SUBTOTAL(103,$C$5:C279)</f>
        <v>275</v>
      </c>
      <c r="B279" s="651">
        <v>1</v>
      </c>
      <c r="C279" s="1009" t="s">
        <v>692</v>
      </c>
      <c r="D279" s="651" t="str">
        <f>VLOOKUP(C279,'Location Summary'!$C$4:$D$676,2,0)</f>
        <v>DB1+12</v>
      </c>
      <c r="E279" s="651" t="s">
        <v>423</v>
      </c>
      <c r="F279" s="122">
        <v>45739</v>
      </c>
      <c r="G279" s="122">
        <v>45748</v>
      </c>
      <c r="H279" s="654" t="s">
        <v>1260</v>
      </c>
      <c r="I279" s="651">
        <f t="shared" si="59"/>
        <v>462.88</v>
      </c>
      <c r="J279" s="651">
        <f t="shared" si="60"/>
        <v>5.94</v>
      </c>
      <c r="K279" s="651">
        <f t="shared" si="61"/>
        <v>67.91</v>
      </c>
      <c r="L279" s="651">
        <f t="shared" si="62"/>
        <v>3.1507999999999998</v>
      </c>
      <c r="M279" s="1010">
        <f t="shared" si="63"/>
        <v>1.752</v>
      </c>
      <c r="N279" s="1010">
        <f>ROUND((I279*230.35+J279*10150.5+K279*11591.45+L279*93958.18+M279*7677.44)/10^5,2)</f>
        <v>12.64</v>
      </c>
      <c r="O279" s="1010" t="s">
        <v>1254</v>
      </c>
      <c r="P279" s="1010" t="s">
        <v>1133</v>
      </c>
      <c r="Q279" s="1079" t="s">
        <v>263</v>
      </c>
      <c r="R279" s="784"/>
      <c r="S279" s="784"/>
      <c r="T279" s="785"/>
      <c r="U279" s="785"/>
      <c r="V279" s="785"/>
      <c r="W279" s="785"/>
      <c r="X279" s="785"/>
      <c r="Y279" s="785"/>
      <c r="Z279" s="785"/>
      <c r="AA279" s="785"/>
    </row>
    <row r="280" spans="1:27" ht="21.75" customHeight="1" x14ac:dyDescent="0.35">
      <c r="A280" s="17">
        <f>SUBTOTAL(103,$C$5:C280)</f>
        <v>276</v>
      </c>
      <c r="B280" s="3">
        <v>2</v>
      </c>
      <c r="C280" s="1009" t="s">
        <v>1308</v>
      </c>
      <c r="D280" s="651" t="str">
        <f>VLOOKUP(C280,'Location Summary'!$C$4:$D$676,2,0)</f>
        <v>DA+0</v>
      </c>
      <c r="E280" s="651" t="s">
        <v>423</v>
      </c>
      <c r="F280" s="76">
        <v>45746</v>
      </c>
      <c r="G280" s="76">
        <v>45750</v>
      </c>
      <c r="H280" s="89" t="s">
        <v>1205</v>
      </c>
      <c r="I280" s="651">
        <f t="shared" si="59"/>
        <v>271.04000000000002</v>
      </c>
      <c r="J280" s="651">
        <f t="shared" si="60"/>
        <v>3.36</v>
      </c>
      <c r="K280" s="651">
        <f t="shared" si="61"/>
        <v>34.15</v>
      </c>
      <c r="L280" s="651">
        <f t="shared" si="62"/>
        <v>1.599</v>
      </c>
      <c r="M280" s="1010">
        <f t="shared" si="63"/>
        <v>0.86599999999999999</v>
      </c>
      <c r="N280" s="32">
        <f>ROUND((I280*230.35+J280*10150.5+K280*11591.45+L280*93958.18+M280*7677.44)/10^5,2)</f>
        <v>6.49</v>
      </c>
      <c r="O280" s="32" t="s">
        <v>1409</v>
      </c>
      <c r="P280" s="1010" t="s">
        <v>1133</v>
      </c>
      <c r="Q280" s="1065" t="s">
        <v>263</v>
      </c>
      <c r="T280" s="306"/>
      <c r="U280" s="306"/>
      <c r="V280" s="306"/>
      <c r="W280" s="306"/>
      <c r="X280" s="306"/>
      <c r="Y280" s="306"/>
      <c r="Z280" s="306"/>
      <c r="AA280" s="306"/>
    </row>
    <row r="281" spans="1:27" ht="21.75" customHeight="1" x14ac:dyDescent="0.35">
      <c r="A281" s="17">
        <f>SUBTOTAL(103,$C$5:C281)</f>
        <v>277</v>
      </c>
      <c r="B281" s="3">
        <v>3</v>
      </c>
      <c r="C281" s="1009" t="s">
        <v>1300</v>
      </c>
      <c r="D281" s="651" t="str">
        <f>VLOOKUP(C281,'Location Summary'!$C$4:$D$676,2,0)</f>
        <v>DA+3</v>
      </c>
      <c r="E281" s="651" t="s">
        <v>423</v>
      </c>
      <c r="F281" s="76">
        <v>45746</v>
      </c>
      <c r="G281" s="76">
        <v>45752</v>
      </c>
      <c r="H281" s="89" t="s">
        <v>1194</v>
      </c>
      <c r="I281" s="651">
        <f t="shared" si="59"/>
        <v>289.83999999999997</v>
      </c>
      <c r="J281" s="651">
        <f t="shared" si="60"/>
        <v>3.61</v>
      </c>
      <c r="K281" s="651">
        <f t="shared" si="61"/>
        <v>37.299999999999997</v>
      </c>
      <c r="L281" s="651">
        <f t="shared" si="62"/>
        <v>2.093</v>
      </c>
      <c r="M281" s="1010">
        <f t="shared" si="63"/>
        <v>0.86599999999999999</v>
      </c>
      <c r="N281" s="32">
        <f>ROUND((I281*230.35+J281*10150.5+K281*11591.45+L281*93958.18+M281*7677.44)/10^5,2)</f>
        <v>7.39</v>
      </c>
      <c r="O281" s="32" t="s">
        <v>1452</v>
      </c>
      <c r="P281" s="1010" t="s">
        <v>1133</v>
      </c>
      <c r="Q281" s="1065" t="s">
        <v>263</v>
      </c>
      <c r="T281" s="306"/>
      <c r="U281" s="306"/>
      <c r="V281" s="306"/>
      <c r="W281" s="306"/>
      <c r="X281" s="306"/>
      <c r="Y281" s="306"/>
      <c r="Z281" s="306"/>
      <c r="AA281" s="306"/>
    </row>
    <row r="282" spans="1:27" ht="21.75" customHeight="1" x14ac:dyDescent="0.35">
      <c r="A282" s="17">
        <f>SUBTOTAL(103,$C$5:C282)</f>
        <v>278</v>
      </c>
      <c r="B282" s="3">
        <v>4</v>
      </c>
      <c r="C282" s="1009" t="s">
        <v>1303</v>
      </c>
      <c r="D282" s="651" t="str">
        <f>VLOOKUP(C282,'Location Summary'!$C$4:$D$676,2,0)</f>
        <v>DA+3</v>
      </c>
      <c r="E282" s="651" t="s">
        <v>423</v>
      </c>
      <c r="F282" s="76">
        <v>45751</v>
      </c>
      <c r="G282" s="76">
        <v>45755</v>
      </c>
      <c r="H282" s="89" t="s">
        <v>1194</v>
      </c>
      <c r="I282" s="651">
        <f t="shared" si="59"/>
        <v>289.83999999999997</v>
      </c>
      <c r="J282" s="651">
        <f t="shared" si="60"/>
        <v>3.61</v>
      </c>
      <c r="K282" s="651">
        <f t="shared" si="61"/>
        <v>37.299999999999997</v>
      </c>
      <c r="L282" s="651">
        <f t="shared" si="62"/>
        <v>2.093</v>
      </c>
      <c r="M282" s="1010">
        <f t="shared" si="63"/>
        <v>0.86599999999999999</v>
      </c>
      <c r="N282" s="32">
        <f t="shared" ref="N282" si="64">ROUND((I282*230.35+J282*10150.5+K282*11591.45+L282*93958.18+M282*7677.44)/10^5,2)</f>
        <v>7.39</v>
      </c>
      <c r="O282" s="32" t="s">
        <v>1452</v>
      </c>
      <c r="P282" s="1010" t="s">
        <v>1133</v>
      </c>
      <c r="Q282" s="1065" t="s">
        <v>263</v>
      </c>
      <c r="T282" s="306"/>
      <c r="U282" s="306"/>
      <c r="V282" s="306"/>
      <c r="W282" s="306"/>
      <c r="X282" s="306"/>
      <c r="Y282" s="306"/>
      <c r="Z282" s="306"/>
      <c r="AA282" s="306"/>
    </row>
    <row r="283" spans="1:27" ht="21.75" customHeight="1" x14ac:dyDescent="0.35">
      <c r="A283" s="17">
        <f>SUBTOTAL(103,$C$5:C283)</f>
        <v>279</v>
      </c>
      <c r="B283" s="3">
        <v>5</v>
      </c>
      <c r="C283" s="1009" t="s">
        <v>1307</v>
      </c>
      <c r="D283" s="651" t="str">
        <f>VLOOKUP(C283,'Location Summary'!$C$4:$D$676,2,0)</f>
        <v>DA+3</v>
      </c>
      <c r="E283" s="651" t="s">
        <v>423</v>
      </c>
      <c r="F283" s="76">
        <v>45750</v>
      </c>
      <c r="G283" s="76">
        <v>45755</v>
      </c>
      <c r="H283" s="89" t="s">
        <v>1205</v>
      </c>
      <c r="I283" s="651">
        <f t="shared" si="59"/>
        <v>289.83999999999997</v>
      </c>
      <c r="J283" s="651">
        <f t="shared" si="60"/>
        <v>3.61</v>
      </c>
      <c r="K283" s="651">
        <f t="shared" si="61"/>
        <v>37.299999999999997</v>
      </c>
      <c r="L283" s="651">
        <f t="shared" si="62"/>
        <v>2.093</v>
      </c>
      <c r="M283" s="1010">
        <f t="shared" si="63"/>
        <v>0.86599999999999999</v>
      </c>
      <c r="N283" s="32">
        <f>ROUND((I283*230.35+J283*10150.5+K283*11591.45+L283*93958.18+M283*7677.44)/10^5,2)</f>
        <v>7.39</v>
      </c>
      <c r="O283" s="32" t="s">
        <v>1409</v>
      </c>
      <c r="P283" s="1010" t="s">
        <v>1133</v>
      </c>
      <c r="Q283" s="1065" t="s">
        <v>263</v>
      </c>
      <c r="T283" s="306"/>
      <c r="U283" s="306"/>
      <c r="V283" s="306"/>
      <c r="W283" s="306"/>
      <c r="X283" s="306"/>
      <c r="Y283" s="306"/>
      <c r="Z283" s="306"/>
      <c r="AA283" s="306"/>
    </row>
    <row r="284" spans="1:27" ht="21.75" customHeight="1" x14ac:dyDescent="0.35">
      <c r="A284" s="17">
        <f>SUBTOTAL(103,$C$5:C284)</f>
        <v>280</v>
      </c>
      <c r="B284" s="3">
        <v>6</v>
      </c>
      <c r="C284" s="1009" t="s">
        <v>901</v>
      </c>
      <c r="D284" s="651" t="str">
        <f>VLOOKUP(C284,'Location Summary'!$C$4:$D$676,2,0)</f>
        <v>DA+9</v>
      </c>
      <c r="E284" s="651" t="s">
        <v>1401</v>
      </c>
      <c r="F284" s="76">
        <v>45726</v>
      </c>
      <c r="G284" s="76">
        <v>45755</v>
      </c>
      <c r="H284" s="89" t="s">
        <v>1194</v>
      </c>
      <c r="I284" s="651">
        <v>323.91000000000003</v>
      </c>
      <c r="J284" s="651">
        <v>4.07</v>
      </c>
      <c r="K284" s="651">
        <v>47.75</v>
      </c>
      <c r="L284" s="651">
        <v>3.9489999999999998</v>
      </c>
      <c r="M284" s="1010">
        <v>1.3660000000000001</v>
      </c>
      <c r="N284" s="32">
        <f t="shared" ref="N284" si="65">ROUND((I284*230.35+J284*10150.5+K284*11591.45+L284*93958.18+M284*7677.44)/10^5,2)</f>
        <v>10.51</v>
      </c>
      <c r="O284" s="32" t="s">
        <v>1255</v>
      </c>
      <c r="P284" s="1010" t="s">
        <v>1133</v>
      </c>
      <c r="Q284" s="1065" t="s">
        <v>263</v>
      </c>
      <c r="T284" s="306"/>
      <c r="U284" s="306"/>
      <c r="V284" s="306"/>
      <c r="W284" s="306"/>
      <c r="X284" s="306"/>
      <c r="Y284" s="306"/>
      <c r="Z284" s="306"/>
      <c r="AA284" s="306"/>
    </row>
    <row r="285" spans="1:27" ht="21.75" customHeight="1" x14ac:dyDescent="0.35">
      <c r="A285" s="17">
        <v>281</v>
      </c>
      <c r="B285" s="3">
        <v>7</v>
      </c>
      <c r="C285" s="1009" t="s">
        <v>1306</v>
      </c>
      <c r="D285" s="651" t="str">
        <f>VLOOKUP(C285,'Location Summary'!$C$4:$D$676,2,0)</f>
        <v>DA+0</v>
      </c>
      <c r="E285" s="651" t="s">
        <v>423</v>
      </c>
      <c r="F285" s="76">
        <v>45755</v>
      </c>
      <c r="G285" s="76">
        <v>45757</v>
      </c>
      <c r="H285" s="89" t="s">
        <v>1205</v>
      </c>
      <c r="I285" s="651">
        <f>VLOOKUP($D285,$D$320:$M$359,6,FALSE)</f>
        <v>271.04000000000002</v>
      </c>
      <c r="J285" s="651">
        <f>VLOOKUP($D285,$D$320:$M$359,7,FALSE)</f>
        <v>3.36</v>
      </c>
      <c r="K285" s="651">
        <f>VLOOKUP($D285,$D$320:$M$359,8,FALSE)</f>
        <v>34.15</v>
      </c>
      <c r="L285" s="651">
        <f>VLOOKUP($D285,$D$320:$M$359,9,FALSE)</f>
        <v>1.599</v>
      </c>
      <c r="M285" s="1010">
        <f>VLOOKUP($D285,$D$320:$M$359,10,FALSE)</f>
        <v>0.86599999999999999</v>
      </c>
      <c r="N285" s="32">
        <f t="shared" ref="N285:N298" si="66">ROUND((I285*230.35+J285*10150.5+K285*11591.45+L285*93958.18+M285*7677.44)/10^5,2)</f>
        <v>6.49</v>
      </c>
      <c r="O285" s="32" t="s">
        <v>1409</v>
      </c>
      <c r="P285" s="1010" t="s">
        <v>1133</v>
      </c>
      <c r="Q285" s="1065" t="s">
        <v>263</v>
      </c>
      <c r="T285" s="306"/>
      <c r="U285" s="306"/>
      <c r="V285" s="306"/>
      <c r="W285" s="306"/>
      <c r="X285" s="306"/>
      <c r="Y285" s="306"/>
      <c r="Z285" s="306"/>
      <c r="AA285" s="306"/>
    </row>
    <row r="286" spans="1:27" ht="21.75" customHeight="1" x14ac:dyDescent="0.35">
      <c r="A286" s="17">
        <v>282</v>
      </c>
      <c r="B286" s="3">
        <v>8</v>
      </c>
      <c r="C286" s="1009" t="s">
        <v>902</v>
      </c>
      <c r="D286" s="651" t="str">
        <f>VLOOKUP(C286,'Location Summary'!$C$4:$D$603,2,0)</f>
        <v>DA+9</v>
      </c>
      <c r="E286" s="651" t="s">
        <v>1401</v>
      </c>
      <c r="F286" s="76">
        <v>45722</v>
      </c>
      <c r="G286" s="76">
        <v>45758</v>
      </c>
      <c r="H286" s="89" t="s">
        <v>1472</v>
      </c>
      <c r="I286" s="3">
        <v>323.91000000000003</v>
      </c>
      <c r="J286" s="3">
        <v>4.07</v>
      </c>
      <c r="K286" s="3">
        <v>47.75</v>
      </c>
      <c r="L286" s="3">
        <v>3.9489999999999998</v>
      </c>
      <c r="M286" s="1010">
        <v>1.3660000000000001</v>
      </c>
      <c r="N286" s="32">
        <f t="shared" si="66"/>
        <v>10.51</v>
      </c>
      <c r="O286" s="32" t="s">
        <v>1255</v>
      </c>
      <c r="P286" s="1010" t="s">
        <v>791</v>
      </c>
      <c r="Q286" s="1065" t="s">
        <v>263</v>
      </c>
      <c r="T286" s="306"/>
      <c r="U286" s="306"/>
      <c r="V286" s="306"/>
      <c r="W286" s="306"/>
      <c r="X286" s="306"/>
      <c r="Y286" s="306"/>
      <c r="Z286" s="306"/>
      <c r="AA286" s="306"/>
    </row>
    <row r="287" spans="1:27" ht="21.75" customHeight="1" x14ac:dyDescent="0.35">
      <c r="A287" s="17">
        <f>SUBTOTAL(103,$C$5:C287)</f>
        <v>283</v>
      </c>
      <c r="B287" s="3">
        <v>9</v>
      </c>
      <c r="C287" s="1009" t="s">
        <v>1305</v>
      </c>
      <c r="D287" s="651" t="str">
        <f>VLOOKUP(C287,'Location Summary'!$C$4:$D$676,2,0)</f>
        <v>DA+0</v>
      </c>
      <c r="E287" s="651" t="s">
        <v>423</v>
      </c>
      <c r="F287" s="76">
        <v>45757</v>
      </c>
      <c r="G287" s="76">
        <v>45759</v>
      </c>
      <c r="H287" s="89" t="s">
        <v>1205</v>
      </c>
      <c r="I287" s="651">
        <f>VLOOKUP($D287,$D$320:$M$359,6,FALSE)</f>
        <v>271.04000000000002</v>
      </c>
      <c r="J287" s="651">
        <f>VLOOKUP($D287,$D$320:$M$359,7,FALSE)</f>
        <v>3.36</v>
      </c>
      <c r="K287" s="651">
        <f>VLOOKUP($D287,$D$320:$M$359,8,FALSE)</f>
        <v>34.15</v>
      </c>
      <c r="L287" s="651">
        <f>VLOOKUP($D287,$D$320:$M$359,9,FALSE)</f>
        <v>1.599</v>
      </c>
      <c r="M287" s="1010">
        <f>VLOOKUP($D287,$D$320:$M$359,10,FALSE)</f>
        <v>0.86599999999999999</v>
      </c>
      <c r="N287" s="32">
        <f>ROUND((I287*230.35+J287*10150.5+K287*11591.45+L287*93958.18+M287*7677.44)/10^5,2)</f>
        <v>6.49</v>
      </c>
      <c r="O287" s="32" t="s">
        <v>1409</v>
      </c>
      <c r="P287" s="1010" t="s">
        <v>1133</v>
      </c>
      <c r="Q287" s="1065" t="s">
        <v>263</v>
      </c>
      <c r="T287" s="306"/>
      <c r="U287" s="306"/>
      <c r="V287" s="306"/>
      <c r="W287" s="306"/>
      <c r="X287" s="306"/>
      <c r="Y287" s="306"/>
      <c r="Z287" s="306"/>
      <c r="AA287" s="306"/>
    </row>
    <row r="288" spans="1:27" ht="21.75" customHeight="1" x14ac:dyDescent="0.35">
      <c r="A288" s="17">
        <f>SUBTOTAL(103,$C$5:C288)</f>
        <v>284</v>
      </c>
      <c r="B288" s="3">
        <v>10</v>
      </c>
      <c r="C288" s="1009" t="s">
        <v>610</v>
      </c>
      <c r="D288" s="651" t="str">
        <f>VLOOKUP(C288,'Location Summary'!$C$4:$D$676,2,0)</f>
        <v>DA-3</v>
      </c>
      <c r="E288" s="651" t="s">
        <v>423</v>
      </c>
      <c r="F288" s="76">
        <v>45737</v>
      </c>
      <c r="G288" s="76">
        <v>45759</v>
      </c>
      <c r="H288" s="89" t="s">
        <v>1019</v>
      </c>
      <c r="I288" s="651">
        <f>VLOOKUP($D288,$D$320:$M$359,6,FALSE)</f>
        <v>271.04000000000002</v>
      </c>
      <c r="J288" s="651">
        <f>VLOOKUP($D288,$D$320:$M$359,7,FALSE)</f>
        <v>3.36</v>
      </c>
      <c r="K288" s="651">
        <f>VLOOKUP($D288,$D$320:$M$359,8,FALSE)</f>
        <v>34.15</v>
      </c>
      <c r="L288" s="651">
        <f>VLOOKUP($D288,$D$320:$M$359,9,FALSE)</f>
        <v>1.599</v>
      </c>
      <c r="M288" s="1010">
        <f>VLOOKUP($D288,$D$320:$M$359,10,FALSE)</f>
        <v>0.86599999999999999</v>
      </c>
      <c r="N288" s="32">
        <f t="shared" si="66"/>
        <v>6.49</v>
      </c>
      <c r="O288" s="32" t="s">
        <v>1255</v>
      </c>
      <c r="P288" s="1010" t="s">
        <v>1461</v>
      </c>
      <c r="Q288" s="1065" t="s">
        <v>263</v>
      </c>
      <c r="T288" s="306"/>
      <c r="U288" s="306"/>
      <c r="V288" s="306"/>
      <c r="W288" s="306"/>
      <c r="X288" s="306"/>
      <c r="Y288" s="306"/>
      <c r="Z288" s="306"/>
      <c r="AA288" s="306"/>
    </row>
    <row r="289" spans="1:27" ht="21.75" customHeight="1" x14ac:dyDescent="0.35">
      <c r="A289" s="17">
        <f>SUBTOTAL(103,$C$5:C289)</f>
        <v>285</v>
      </c>
      <c r="B289" s="3">
        <v>11</v>
      </c>
      <c r="C289" s="1009" t="s">
        <v>69</v>
      </c>
      <c r="D289" s="651" t="str">
        <f>VLOOKUP(C289,'Location Summary'!$C$4:$D$603,2,0)</f>
        <v>DA+9</v>
      </c>
      <c r="E289" s="651" t="s">
        <v>1401</v>
      </c>
      <c r="F289" s="76">
        <v>45717</v>
      </c>
      <c r="G289" s="76">
        <v>45761</v>
      </c>
      <c r="H289" s="89" t="s">
        <v>1472</v>
      </c>
      <c r="I289" s="651">
        <v>323.91000000000003</v>
      </c>
      <c r="J289" s="651">
        <v>4.07</v>
      </c>
      <c r="K289" s="651">
        <v>47.75</v>
      </c>
      <c r="L289" s="651">
        <v>3.9489999999999998</v>
      </c>
      <c r="M289" s="1010">
        <v>1.3660000000000001</v>
      </c>
      <c r="N289" s="32">
        <f t="shared" si="66"/>
        <v>10.51</v>
      </c>
      <c r="O289" s="32" t="s">
        <v>1208</v>
      </c>
      <c r="P289" s="1010" t="s">
        <v>791</v>
      </c>
      <c r="Q289" s="1065" t="s">
        <v>263</v>
      </c>
      <c r="T289" s="306"/>
      <c r="U289" s="306"/>
      <c r="V289" s="306"/>
      <c r="W289" s="306"/>
      <c r="X289" s="306"/>
      <c r="Y289" s="306"/>
      <c r="Z289" s="306"/>
      <c r="AA289" s="306"/>
    </row>
    <row r="290" spans="1:27" ht="21.75" customHeight="1" x14ac:dyDescent="0.35">
      <c r="A290" s="17">
        <f>SUBTOTAL(103,$C$5:C290)</f>
        <v>286</v>
      </c>
      <c r="B290" s="3">
        <v>12</v>
      </c>
      <c r="C290" s="1009" t="s">
        <v>609</v>
      </c>
      <c r="D290" s="651" t="str">
        <f>VLOOKUP(C290,'Location Summary'!$C$4:$D$676,2,0)</f>
        <v>DA+6</v>
      </c>
      <c r="E290" s="651" t="s">
        <v>423</v>
      </c>
      <c r="F290" s="76">
        <v>45756</v>
      </c>
      <c r="G290" s="76">
        <v>45762</v>
      </c>
      <c r="H290" s="89" t="s">
        <v>1019</v>
      </c>
      <c r="I290" s="651">
        <f>VLOOKUP($D290,$D$320:$M$359,6,FALSE)</f>
        <v>289.83999999999997</v>
      </c>
      <c r="J290" s="651">
        <f>VLOOKUP($D290,$D$320:$M$359,7,FALSE)</f>
        <v>3.61</v>
      </c>
      <c r="K290" s="651">
        <f>VLOOKUP($D290,$D$320:$M$359,8,FALSE)</f>
        <v>37.299999999999997</v>
      </c>
      <c r="L290" s="651">
        <f>VLOOKUP($D290,$D$320:$M$359,9,FALSE)</f>
        <v>2.093</v>
      </c>
      <c r="M290" s="1010">
        <f>VLOOKUP($D290,$D$320:$M$359,10,FALSE)</f>
        <v>0.86599999999999999</v>
      </c>
      <c r="N290" s="32">
        <f>ROUND((I290*230.35+J290*10150.5+K290*11591.45+L290*93958.18+M290*7677.44)/10^5,2)</f>
        <v>7.39</v>
      </c>
      <c r="O290" s="32" t="s">
        <v>1255</v>
      </c>
      <c r="P290" s="1010" t="s">
        <v>1471</v>
      </c>
      <c r="Q290" s="1065" t="s">
        <v>263</v>
      </c>
      <c r="T290" s="306"/>
      <c r="U290" s="306"/>
      <c r="V290" s="306"/>
      <c r="W290" s="306"/>
      <c r="X290" s="306"/>
      <c r="Y290" s="306"/>
      <c r="Z290" s="306"/>
      <c r="AA290" s="306"/>
    </row>
    <row r="291" spans="1:27" ht="21.75" customHeight="1" x14ac:dyDescent="0.35">
      <c r="A291" s="17">
        <f>SUBTOTAL(103,$C$5:C291)</f>
        <v>287</v>
      </c>
      <c r="B291" s="3">
        <v>13</v>
      </c>
      <c r="C291" s="1009" t="s">
        <v>1304</v>
      </c>
      <c r="D291" s="651" t="str">
        <f>VLOOKUP(C291,'Location Summary'!$C$4:$D$676,2,0)</f>
        <v>DA+3</v>
      </c>
      <c r="E291" s="651" t="s">
        <v>423</v>
      </c>
      <c r="F291" s="76">
        <v>45757</v>
      </c>
      <c r="G291" s="76">
        <v>45762</v>
      </c>
      <c r="H291" s="89" t="s">
        <v>1205</v>
      </c>
      <c r="I291" s="651">
        <f>VLOOKUP($D291,$D$320:$M$359,6,FALSE)</f>
        <v>289.83999999999997</v>
      </c>
      <c r="J291" s="651">
        <f>VLOOKUP($D291,$D$320:$M$359,7,FALSE)</f>
        <v>3.61</v>
      </c>
      <c r="K291" s="651">
        <f>VLOOKUP($D291,$D$320:$M$359,8,FALSE)</f>
        <v>37.299999999999997</v>
      </c>
      <c r="L291" s="651">
        <f>VLOOKUP($D291,$D$320:$M$359,9,FALSE)</f>
        <v>2.093</v>
      </c>
      <c r="M291" s="1010">
        <f>VLOOKUP($D291,$D$320:$M$359,10,FALSE)</f>
        <v>0.86599999999999999</v>
      </c>
      <c r="N291" s="32">
        <f>ROUND((I291*230.35+J291*10150.5+K291*11591.45+L291*93958.18+M291*7677.44)/10^5,2)</f>
        <v>7.39</v>
      </c>
      <c r="O291" s="32" t="s">
        <v>1409</v>
      </c>
      <c r="P291" s="1010" t="s">
        <v>1133</v>
      </c>
      <c r="Q291" s="1065" t="s">
        <v>263</v>
      </c>
      <c r="T291" s="306"/>
      <c r="U291" s="306"/>
      <c r="V291" s="306"/>
      <c r="W291" s="306"/>
      <c r="X291" s="306"/>
      <c r="Y291" s="306"/>
      <c r="Z291" s="306"/>
      <c r="AA291" s="306"/>
    </row>
    <row r="292" spans="1:27" ht="21.75" customHeight="1" x14ac:dyDescent="0.35">
      <c r="A292" s="17">
        <f>SUBTOTAL(103,$C$5:C292)</f>
        <v>288</v>
      </c>
      <c r="B292" s="3">
        <v>14</v>
      </c>
      <c r="C292" s="1009" t="s">
        <v>11</v>
      </c>
      <c r="D292" s="651" t="str">
        <f>VLOOKUP(C292,'Location Summary'!$C$4:$D$676,2,0)</f>
        <v>DD60+18</v>
      </c>
      <c r="E292" s="651" t="s">
        <v>1401</v>
      </c>
      <c r="F292" s="76">
        <v>45743</v>
      </c>
      <c r="G292" s="76">
        <v>45763</v>
      </c>
      <c r="H292" s="89" t="s">
        <v>1015</v>
      </c>
      <c r="I292" s="3">
        <v>1071.875</v>
      </c>
      <c r="J292" s="3">
        <f>3.57*4</f>
        <v>14.28</v>
      </c>
      <c r="K292" s="3">
        <f>36.01*4</f>
        <v>144.04</v>
      </c>
      <c r="L292" s="3">
        <v>18.759</v>
      </c>
      <c r="M292" s="1010">
        <v>4.9779999999999998</v>
      </c>
      <c r="N292" s="32">
        <f>ROUND((I292*230.35+J292*10150.5+K292*11591.45+L292*93958.18+M292*7677.44)/10^5,2)</f>
        <v>38.619999999999997</v>
      </c>
      <c r="O292" s="32" t="s">
        <v>1460</v>
      </c>
      <c r="P292" s="1010" t="s">
        <v>1133</v>
      </c>
      <c r="Q292" s="1065" t="s">
        <v>263</v>
      </c>
      <c r="T292" s="306">
        <f>4.3+3.1+3.4+3.2</f>
        <v>14</v>
      </c>
      <c r="U292" s="306"/>
      <c r="V292" s="306"/>
      <c r="W292" s="306"/>
      <c r="X292" s="306"/>
      <c r="Y292" s="306"/>
      <c r="Z292" s="306"/>
      <c r="AA292" s="306"/>
    </row>
    <row r="293" spans="1:27" ht="21.75" customHeight="1" x14ac:dyDescent="0.35">
      <c r="A293" s="17">
        <f>SUBTOTAL(103,$C$5:C293)</f>
        <v>289</v>
      </c>
      <c r="B293" s="3">
        <v>15</v>
      </c>
      <c r="C293" s="1009" t="s">
        <v>68</v>
      </c>
      <c r="D293" s="651" t="str">
        <f>VLOOKUP(C293,'Location Summary'!$C$4:$D$603,2,0)</f>
        <v>DB1+9</v>
      </c>
      <c r="E293" s="651" t="s">
        <v>1401</v>
      </c>
      <c r="F293" s="76">
        <v>45711</v>
      </c>
      <c r="G293" s="76">
        <v>45764</v>
      </c>
      <c r="H293" s="89" t="s">
        <v>1472</v>
      </c>
      <c r="I293" s="3">
        <v>484.04</v>
      </c>
      <c r="J293" s="3">
        <v>6.23</v>
      </c>
      <c r="K293" s="3">
        <v>78.87</v>
      </c>
      <c r="L293" s="3">
        <v>4.7530000000000001</v>
      </c>
      <c r="M293" s="3">
        <v>2.7090000000000001</v>
      </c>
      <c r="N293" s="32">
        <f t="shared" si="66"/>
        <v>15.56</v>
      </c>
      <c r="O293" s="32" t="s">
        <v>1255</v>
      </c>
      <c r="P293" s="1010" t="s">
        <v>791</v>
      </c>
      <c r="Q293" s="1065" t="s">
        <v>263</v>
      </c>
      <c r="T293" s="306">
        <f>T292-14</f>
        <v>0</v>
      </c>
      <c r="U293" s="306"/>
      <c r="V293" s="306"/>
      <c r="W293" s="306"/>
      <c r="X293" s="306"/>
      <c r="Y293" s="306"/>
      <c r="Z293" s="306"/>
      <c r="AA293" s="306"/>
    </row>
    <row r="294" spans="1:27" ht="21.75" customHeight="1" x14ac:dyDescent="0.35">
      <c r="A294" s="17">
        <f>SUBTOTAL(103,$C$5:C294)</f>
        <v>290</v>
      </c>
      <c r="B294" s="3">
        <v>16</v>
      </c>
      <c r="C294" s="1009" t="s">
        <v>1302</v>
      </c>
      <c r="D294" s="651" t="str">
        <f>VLOOKUP(C294,'Location Summary'!$C$4:$D$676,2,0)</f>
        <v>DD45+3</v>
      </c>
      <c r="E294" s="651" t="s">
        <v>423</v>
      </c>
      <c r="F294" s="76">
        <v>45755</v>
      </c>
      <c r="G294" s="76">
        <v>45765</v>
      </c>
      <c r="H294" s="89" t="s">
        <v>1473</v>
      </c>
      <c r="I294" s="651">
        <f t="shared" ref="I294:I317" si="67">VLOOKUP($D294,$D$320:$M$359,6,FALSE)</f>
        <v>876</v>
      </c>
      <c r="J294" s="651">
        <f t="shared" ref="J294:J317" si="68">VLOOKUP($D294,$D$320:$M$359,7,FALSE)</f>
        <v>11.58</v>
      </c>
      <c r="K294" s="651">
        <f t="shared" ref="K294:K317" si="69">VLOOKUP($D294,$D$320:$M$359,8,FALSE)</f>
        <v>118.71</v>
      </c>
      <c r="L294" s="651">
        <f t="shared" ref="L294:L317" si="70">VLOOKUP($D294,$D$320:$M$359,9,FALSE)</f>
        <v>10.694000000000001</v>
      </c>
      <c r="M294" s="1010">
        <f t="shared" ref="M294:M317" si="71">VLOOKUP($D294,$D$320:$M$359,10,FALSE)</f>
        <v>2.4947029999999999</v>
      </c>
      <c r="N294" s="32">
        <f>ROUND((I294*230.35+J294*10150.5+K294*11591.45+L294*93958.18+M294*7677.44)/10^5,2)</f>
        <v>27.19</v>
      </c>
      <c r="O294" s="32" t="s">
        <v>1452</v>
      </c>
      <c r="P294" s="1010" t="s">
        <v>1133</v>
      </c>
      <c r="Q294" s="1065" t="s">
        <v>263</v>
      </c>
      <c r="T294" s="306"/>
      <c r="U294" s="306"/>
      <c r="V294" s="306"/>
      <c r="W294" s="306"/>
      <c r="X294" s="306"/>
      <c r="Y294" s="306"/>
      <c r="Z294" s="306"/>
      <c r="AA294" s="306"/>
    </row>
    <row r="295" spans="1:27" ht="21.75" customHeight="1" x14ac:dyDescent="0.35">
      <c r="A295" s="17">
        <f>SUBTOTAL(103,$C$5:C295)</f>
        <v>291</v>
      </c>
      <c r="B295" s="3">
        <v>17</v>
      </c>
      <c r="C295" s="1009" t="s">
        <v>1312</v>
      </c>
      <c r="D295" s="651" t="str">
        <f>VLOOKUP(C295,'Location Summary'!$C$4:$D$676,2,0)</f>
        <v>DA+6</v>
      </c>
      <c r="E295" s="651" t="s">
        <v>423</v>
      </c>
      <c r="F295" s="76">
        <v>45763</v>
      </c>
      <c r="G295" s="76">
        <v>45766</v>
      </c>
      <c r="H295" s="89" t="s">
        <v>1205</v>
      </c>
      <c r="I295" s="651">
        <f t="shared" si="67"/>
        <v>289.83999999999997</v>
      </c>
      <c r="J295" s="651">
        <f t="shared" si="68"/>
        <v>3.61</v>
      </c>
      <c r="K295" s="651">
        <f t="shared" si="69"/>
        <v>37.299999999999997</v>
      </c>
      <c r="L295" s="651">
        <f t="shared" si="70"/>
        <v>2.093</v>
      </c>
      <c r="M295" s="1010">
        <f t="shared" si="71"/>
        <v>0.86599999999999999</v>
      </c>
      <c r="N295" s="32">
        <f>ROUND((I295*230.35+J295*10150.5+K295*11591.45+L295*93958.18+M295*7677.44)/10^5,2)</f>
        <v>7.39</v>
      </c>
      <c r="O295" s="32" t="s">
        <v>1409</v>
      </c>
      <c r="P295" s="1010" t="s">
        <v>1133</v>
      </c>
      <c r="Q295" s="1065" t="s">
        <v>263</v>
      </c>
      <c r="T295" s="306"/>
      <c r="U295" s="306"/>
      <c r="V295" s="306"/>
      <c r="W295" s="306"/>
      <c r="X295" s="306"/>
      <c r="Y295" s="306"/>
      <c r="Z295" s="306"/>
      <c r="AA295" s="306"/>
    </row>
    <row r="296" spans="1:27" ht="21.75" customHeight="1" x14ac:dyDescent="0.35">
      <c r="A296" s="17">
        <f>SUBTOTAL(103,$C$5:C296)</f>
        <v>292</v>
      </c>
      <c r="B296" s="3">
        <v>18</v>
      </c>
      <c r="C296" s="1009" t="s">
        <v>189</v>
      </c>
      <c r="D296" s="651" t="str">
        <f>VLOOKUP(C296,'Location Summary'!$C$4:$D$676,2,0)</f>
        <v>DA+6</v>
      </c>
      <c r="E296" s="651" t="s">
        <v>423</v>
      </c>
      <c r="F296" s="76">
        <v>45736</v>
      </c>
      <c r="G296" s="76">
        <v>45769</v>
      </c>
      <c r="H296" s="89" t="s">
        <v>1199</v>
      </c>
      <c r="I296" s="651">
        <f t="shared" si="67"/>
        <v>289.83999999999997</v>
      </c>
      <c r="J296" s="651">
        <f t="shared" si="68"/>
        <v>3.61</v>
      </c>
      <c r="K296" s="651">
        <f t="shared" si="69"/>
        <v>37.299999999999997</v>
      </c>
      <c r="L296" s="651">
        <f t="shared" si="70"/>
        <v>2.093</v>
      </c>
      <c r="M296" s="1010">
        <f t="shared" si="71"/>
        <v>0.86599999999999999</v>
      </c>
      <c r="N296" s="32">
        <f t="shared" si="66"/>
        <v>7.39</v>
      </c>
      <c r="O296" s="32" t="s">
        <v>1485</v>
      </c>
      <c r="P296" s="1010" t="s">
        <v>1461</v>
      </c>
      <c r="Q296" s="1065" t="s">
        <v>263</v>
      </c>
      <c r="T296" s="306"/>
      <c r="U296" s="306"/>
      <c r="V296" s="306"/>
      <c r="W296" s="306"/>
      <c r="X296" s="306"/>
      <c r="Y296" s="306"/>
      <c r="Z296" s="306"/>
      <c r="AA296" s="306"/>
    </row>
    <row r="297" spans="1:27" ht="21.75" customHeight="1" x14ac:dyDescent="0.35">
      <c r="A297" s="17">
        <f>SUBTOTAL(103,$C$5:C297)</f>
        <v>293</v>
      </c>
      <c r="B297" s="3">
        <v>19</v>
      </c>
      <c r="C297" s="1009" t="s">
        <v>1301</v>
      </c>
      <c r="D297" s="651" t="str">
        <f>VLOOKUP(C297,'Location Summary'!$C$4:$D$676,2,0)</f>
        <v>DA+6</v>
      </c>
      <c r="E297" s="651" t="s">
        <v>423</v>
      </c>
      <c r="F297" s="76">
        <v>45766</v>
      </c>
      <c r="G297" s="76">
        <v>45770</v>
      </c>
      <c r="H297" s="89" t="s">
        <v>1484</v>
      </c>
      <c r="I297" s="651">
        <f t="shared" si="67"/>
        <v>289.83999999999997</v>
      </c>
      <c r="J297" s="651">
        <f t="shared" si="68"/>
        <v>3.61</v>
      </c>
      <c r="K297" s="651">
        <f t="shared" si="69"/>
        <v>37.299999999999997</v>
      </c>
      <c r="L297" s="651">
        <f t="shared" si="70"/>
        <v>2.093</v>
      </c>
      <c r="M297" s="1010">
        <f t="shared" si="71"/>
        <v>0.86599999999999999</v>
      </c>
      <c r="N297" s="32">
        <f>ROUND((I297*230.35+J297*10150.5+K297*11591.45+L297*93958.18+M297*7677.44)/10^5,2)</f>
        <v>7.39</v>
      </c>
      <c r="O297" s="32" t="s">
        <v>1020</v>
      </c>
      <c r="P297" s="1010" t="s">
        <v>1133</v>
      </c>
      <c r="Q297" s="1065" t="s">
        <v>263</v>
      </c>
      <c r="T297" s="306"/>
      <c r="U297" s="306"/>
      <c r="V297" s="306"/>
      <c r="W297" s="306"/>
      <c r="X297" s="306"/>
      <c r="Y297" s="306"/>
      <c r="Z297" s="306"/>
      <c r="AA297" s="306"/>
    </row>
    <row r="298" spans="1:27" ht="21.75" customHeight="1" x14ac:dyDescent="0.35">
      <c r="A298" s="17">
        <f>SUBTOTAL(103,$C$5:C298)</f>
        <v>294</v>
      </c>
      <c r="B298" s="3">
        <v>20</v>
      </c>
      <c r="C298" s="1009" t="s">
        <v>188</v>
      </c>
      <c r="D298" s="651" t="str">
        <f>VLOOKUP(C298,'Location Summary'!$C$4:$D$676,2,0)</f>
        <v>DA+6</v>
      </c>
      <c r="E298" s="651" t="s">
        <v>423</v>
      </c>
      <c r="F298" s="76">
        <v>45736</v>
      </c>
      <c r="G298" s="76">
        <v>45771</v>
      </c>
      <c r="H298" s="89" t="s">
        <v>1199</v>
      </c>
      <c r="I298" s="651">
        <f t="shared" si="67"/>
        <v>289.83999999999997</v>
      </c>
      <c r="J298" s="651">
        <f t="shared" si="68"/>
        <v>3.61</v>
      </c>
      <c r="K298" s="651">
        <f t="shared" si="69"/>
        <v>37.299999999999997</v>
      </c>
      <c r="L298" s="651">
        <f t="shared" si="70"/>
        <v>2.093</v>
      </c>
      <c r="M298" s="1010">
        <f t="shared" si="71"/>
        <v>0.86599999999999999</v>
      </c>
      <c r="N298" s="32">
        <f t="shared" si="66"/>
        <v>7.39</v>
      </c>
      <c r="O298" s="32" t="s">
        <v>1485</v>
      </c>
      <c r="P298" s="1010" t="s">
        <v>1461</v>
      </c>
      <c r="Q298" s="1065" t="s">
        <v>263</v>
      </c>
      <c r="T298" s="306"/>
      <c r="U298" s="306"/>
      <c r="V298" s="306"/>
      <c r="W298" s="306"/>
      <c r="X298" s="306"/>
      <c r="Y298" s="306"/>
      <c r="Z298" s="306"/>
      <c r="AA298" s="306"/>
    </row>
    <row r="299" spans="1:27" ht="21.75" customHeight="1" x14ac:dyDescent="0.35">
      <c r="A299" s="17">
        <f>SUBTOTAL(103,$C$5:C299)</f>
        <v>295</v>
      </c>
      <c r="B299" s="3">
        <v>21</v>
      </c>
      <c r="C299" s="1009" t="s">
        <v>502</v>
      </c>
      <c r="D299" s="651" t="str">
        <f>VLOOKUP(C299,'Location Summary'!$C$4:$D$676,2,0)</f>
        <v>DB1+12</v>
      </c>
      <c r="E299" s="651" t="s">
        <v>423</v>
      </c>
      <c r="F299" s="76">
        <v>45763</v>
      </c>
      <c r="G299" s="76">
        <v>45772</v>
      </c>
      <c r="H299" s="89" t="s">
        <v>1015</v>
      </c>
      <c r="I299" s="651">
        <f t="shared" si="67"/>
        <v>462.88</v>
      </c>
      <c r="J299" s="651">
        <f t="shared" si="68"/>
        <v>5.94</v>
      </c>
      <c r="K299" s="651">
        <f t="shared" si="69"/>
        <v>67.91</v>
      </c>
      <c r="L299" s="651">
        <f t="shared" si="70"/>
        <v>3.1507999999999998</v>
      </c>
      <c r="M299" s="1010">
        <f t="shared" si="71"/>
        <v>1.752</v>
      </c>
      <c r="N299" s="32">
        <f t="shared" ref="N299:N304" si="72">ROUND((I299*230.35+J299*10150.5+K299*11591.45+L299*93958.18+M299*7677.44)/10^5,2)</f>
        <v>12.64</v>
      </c>
      <c r="O299" s="32" t="s">
        <v>1222</v>
      </c>
      <c r="P299" s="1010" t="s">
        <v>1133</v>
      </c>
      <c r="Q299" s="1065" t="s">
        <v>263</v>
      </c>
      <c r="T299" s="306"/>
      <c r="U299" s="306"/>
      <c r="V299" s="306"/>
      <c r="W299" s="306"/>
      <c r="X299" s="306"/>
      <c r="Y299" s="306"/>
      <c r="Z299" s="306"/>
      <c r="AA299" s="306"/>
    </row>
    <row r="300" spans="1:27" ht="21.75" customHeight="1" x14ac:dyDescent="0.35">
      <c r="A300" s="17">
        <f>SUBTOTAL(103,$C$5:C300)</f>
        <v>296</v>
      </c>
      <c r="B300" s="3">
        <v>22</v>
      </c>
      <c r="C300" s="1009" t="s">
        <v>264</v>
      </c>
      <c r="D300" s="651" t="str">
        <f>VLOOKUP(C300,'Location Summary'!$C$4:$D$676,2,0)</f>
        <v>DB2+9</v>
      </c>
      <c r="E300" s="651" t="s">
        <v>423</v>
      </c>
      <c r="F300" s="76">
        <v>45767</v>
      </c>
      <c r="G300" s="76">
        <v>45772</v>
      </c>
      <c r="H300" s="89" t="s">
        <v>1205</v>
      </c>
      <c r="I300" s="651">
        <f t="shared" si="67"/>
        <v>566.29</v>
      </c>
      <c r="J300" s="651">
        <f t="shared" si="68"/>
        <v>7.34</v>
      </c>
      <c r="K300" s="651">
        <f t="shared" si="69"/>
        <v>86.35</v>
      </c>
      <c r="L300" s="651">
        <f t="shared" si="70"/>
        <v>4.2603999999999997</v>
      </c>
      <c r="M300" s="1010">
        <f t="shared" si="71"/>
        <v>1.768</v>
      </c>
      <c r="N300" s="32">
        <f t="shared" si="72"/>
        <v>16.2</v>
      </c>
      <c r="O300" s="32" t="s">
        <v>1409</v>
      </c>
      <c r="P300" s="1010" t="s">
        <v>1133</v>
      </c>
      <c r="Q300" s="1065" t="s">
        <v>263</v>
      </c>
      <c r="T300" s="306"/>
      <c r="U300" s="306"/>
      <c r="V300" s="306"/>
      <c r="W300" s="306"/>
      <c r="X300" s="306"/>
      <c r="Y300" s="306"/>
      <c r="Z300" s="306"/>
      <c r="AA300" s="306"/>
    </row>
    <row r="301" spans="1:27" ht="22.5" customHeight="1" x14ac:dyDescent="0.35">
      <c r="A301" s="17">
        <f>SUBTOTAL(103,$C$5:C301)</f>
        <v>297</v>
      </c>
      <c r="B301" s="3">
        <v>23</v>
      </c>
      <c r="C301" s="1009" t="s">
        <v>187</v>
      </c>
      <c r="D301" s="651" t="str">
        <f>VLOOKUP(C301,'Location Summary'!$C$4:$D$676,2,0)</f>
        <v>DA+0</v>
      </c>
      <c r="E301" s="651" t="s">
        <v>423</v>
      </c>
      <c r="F301" s="76">
        <v>45770</v>
      </c>
      <c r="G301" s="76">
        <v>45776</v>
      </c>
      <c r="H301" s="89" t="s">
        <v>1199</v>
      </c>
      <c r="I301" s="651">
        <f t="shared" si="67"/>
        <v>271.04000000000002</v>
      </c>
      <c r="J301" s="651">
        <f t="shared" si="68"/>
        <v>3.36</v>
      </c>
      <c r="K301" s="651">
        <f t="shared" si="69"/>
        <v>34.15</v>
      </c>
      <c r="L301" s="651">
        <f t="shared" si="70"/>
        <v>1.599</v>
      </c>
      <c r="M301" s="1010">
        <f t="shared" si="71"/>
        <v>0.86599999999999999</v>
      </c>
      <c r="N301" s="32">
        <f t="shared" si="72"/>
        <v>6.49</v>
      </c>
      <c r="O301" s="32" t="s">
        <v>1409</v>
      </c>
      <c r="P301" s="1010" t="s">
        <v>1461</v>
      </c>
      <c r="Q301" s="1065" t="s">
        <v>263</v>
      </c>
      <c r="T301" s="306"/>
      <c r="U301" s="306"/>
      <c r="V301" s="306"/>
      <c r="W301" s="306"/>
      <c r="X301" s="306"/>
      <c r="Y301" s="306"/>
      <c r="Z301" s="306"/>
      <c r="AA301" s="306"/>
    </row>
    <row r="302" spans="1:27" ht="22.5" customHeight="1" x14ac:dyDescent="0.35">
      <c r="A302" s="17">
        <f>SUBTOTAL(103,$C$5:C302)</f>
        <v>298</v>
      </c>
      <c r="B302" s="13">
        <v>1</v>
      </c>
      <c r="C302" s="716" t="s">
        <v>617</v>
      </c>
      <c r="D302" s="81" t="str">
        <f>VLOOKUP(C302,'Location Summary'!$C$4:$D$676,2,0)</f>
        <v>DA+3</v>
      </c>
      <c r="E302" s="81" t="s">
        <v>423</v>
      </c>
      <c r="F302" s="136">
        <v>45772</v>
      </c>
      <c r="G302" s="136">
        <v>45779</v>
      </c>
      <c r="H302" s="79" t="s">
        <v>1019</v>
      </c>
      <c r="I302" s="81">
        <f t="shared" si="67"/>
        <v>289.83999999999997</v>
      </c>
      <c r="J302" s="81">
        <f t="shared" si="68"/>
        <v>3.61</v>
      </c>
      <c r="K302" s="81">
        <f t="shared" si="69"/>
        <v>37.299999999999997</v>
      </c>
      <c r="L302" s="81">
        <f t="shared" si="70"/>
        <v>2.093</v>
      </c>
      <c r="M302" s="595">
        <f t="shared" si="71"/>
        <v>0.86599999999999999</v>
      </c>
      <c r="N302" s="141">
        <f t="shared" si="72"/>
        <v>7.39</v>
      </c>
      <c r="O302" s="141" t="s">
        <v>1409</v>
      </c>
      <c r="P302" s="595" t="s">
        <v>1461</v>
      </c>
      <c r="Q302" s="1065" t="s">
        <v>263</v>
      </c>
      <c r="T302" s="306"/>
      <c r="U302" s="306"/>
      <c r="V302" s="306"/>
      <c r="W302" s="306"/>
      <c r="X302" s="306"/>
      <c r="Y302" s="306"/>
      <c r="Z302" s="306"/>
      <c r="AA302" s="306"/>
    </row>
    <row r="303" spans="1:27" ht="22.5" customHeight="1" x14ac:dyDescent="0.35">
      <c r="A303" s="17">
        <f>SUBTOTAL(103,$C$5:C303)</f>
        <v>299</v>
      </c>
      <c r="B303" s="3">
        <v>2</v>
      </c>
      <c r="C303" s="1009" t="s">
        <v>271</v>
      </c>
      <c r="D303" s="651" t="str">
        <f>VLOOKUP(C303,'Location Summary'!$C$4:$D$676,2,0)</f>
        <v>DB1+12</v>
      </c>
      <c r="E303" s="651" t="s">
        <v>423</v>
      </c>
      <c r="F303" s="76">
        <v>45758</v>
      </c>
      <c r="G303" s="76">
        <v>45780</v>
      </c>
      <c r="H303" s="89" t="s">
        <v>1479</v>
      </c>
      <c r="I303" s="1086">
        <f t="shared" si="67"/>
        <v>462.88</v>
      </c>
      <c r="J303" s="651">
        <f t="shared" si="68"/>
        <v>5.94</v>
      </c>
      <c r="K303" s="651">
        <f t="shared" si="69"/>
        <v>67.91</v>
      </c>
      <c r="L303" s="651">
        <f t="shared" si="70"/>
        <v>3.1507999999999998</v>
      </c>
      <c r="M303" s="1010">
        <f t="shared" si="71"/>
        <v>1.752</v>
      </c>
      <c r="N303" s="32">
        <f t="shared" si="72"/>
        <v>12.64</v>
      </c>
      <c r="O303" s="32" t="s">
        <v>1222</v>
      </c>
      <c r="P303" s="1010" t="s">
        <v>1133</v>
      </c>
      <c r="Q303" s="1065" t="s">
        <v>263</v>
      </c>
      <c r="T303" s="306"/>
      <c r="U303" s="306"/>
      <c r="V303" s="306"/>
      <c r="W303" s="306"/>
      <c r="X303" s="306"/>
      <c r="Y303" s="306"/>
      <c r="Z303" s="306"/>
      <c r="AA303" s="306"/>
    </row>
    <row r="304" spans="1:27" ht="22.5" customHeight="1" x14ac:dyDescent="0.35">
      <c r="A304" s="17">
        <f>SUBTOTAL(103,$C$5:C304)</f>
        <v>300</v>
      </c>
      <c r="B304" s="3">
        <v>3</v>
      </c>
      <c r="C304" s="1009" t="s">
        <v>1290</v>
      </c>
      <c r="D304" s="651" t="str">
        <f>VLOOKUP(C304,'Location Summary'!$C$4:$D$676,2,0)</f>
        <v>DB1+9</v>
      </c>
      <c r="E304" s="651" t="s">
        <v>423</v>
      </c>
      <c r="F304" s="76">
        <v>45776</v>
      </c>
      <c r="G304" s="76">
        <v>45782</v>
      </c>
      <c r="H304" s="89" t="s">
        <v>1205</v>
      </c>
      <c r="I304" s="651">
        <f t="shared" si="67"/>
        <v>484.04</v>
      </c>
      <c r="J304" s="651">
        <f t="shared" si="68"/>
        <v>6.23</v>
      </c>
      <c r="K304" s="651">
        <f t="shared" si="69"/>
        <v>70.319999999999993</v>
      </c>
      <c r="L304" s="651">
        <f t="shared" si="70"/>
        <v>3.3719999999999999</v>
      </c>
      <c r="M304" s="1010">
        <f t="shared" si="71"/>
        <v>1.768</v>
      </c>
      <c r="N304" s="32">
        <f t="shared" si="72"/>
        <v>13.2</v>
      </c>
      <c r="O304" s="32" t="s">
        <v>1409</v>
      </c>
      <c r="P304" s="1010" t="s">
        <v>1461</v>
      </c>
      <c r="Q304" s="1065" t="s">
        <v>263</v>
      </c>
      <c r="T304" s="306"/>
      <c r="U304" s="306"/>
      <c r="V304" s="306"/>
      <c r="W304" s="306"/>
      <c r="X304" s="306"/>
      <c r="Y304" s="306"/>
      <c r="Z304" s="306"/>
      <c r="AA304" s="306"/>
    </row>
    <row r="305" spans="1:27" ht="22.5" customHeight="1" x14ac:dyDescent="0.35">
      <c r="A305" s="17">
        <f>SUBTOTAL(103,$C$5:C305)</f>
        <v>301</v>
      </c>
      <c r="B305" s="3">
        <v>4</v>
      </c>
      <c r="C305" s="1009" t="s">
        <v>1291</v>
      </c>
      <c r="D305" s="651" t="str">
        <f>VLOOKUP(C305,'Location Summary'!$C$4:$D$676,2,0)</f>
        <v>DB1+12</v>
      </c>
      <c r="E305" s="651" t="s">
        <v>423</v>
      </c>
      <c r="F305" s="76">
        <v>45782</v>
      </c>
      <c r="G305" s="76">
        <v>45784</v>
      </c>
      <c r="H305" s="89" t="s">
        <v>1205</v>
      </c>
      <c r="I305" s="651">
        <f t="shared" si="67"/>
        <v>462.88</v>
      </c>
      <c r="J305" s="651">
        <f t="shared" si="68"/>
        <v>5.94</v>
      </c>
      <c r="K305" s="651">
        <f t="shared" si="69"/>
        <v>67.91</v>
      </c>
      <c r="L305" s="651">
        <f t="shared" si="70"/>
        <v>3.1507999999999998</v>
      </c>
      <c r="M305" s="1010">
        <f t="shared" si="71"/>
        <v>1.752</v>
      </c>
      <c r="N305" s="32">
        <f>ROUND((I305*230.35+J305*10150.5+K305*11591.45+L305*93958.18+M305*7677.44)/10^5,2)</f>
        <v>12.64</v>
      </c>
      <c r="O305" s="32" t="s">
        <v>1409</v>
      </c>
      <c r="P305" s="1010" t="s">
        <v>1461</v>
      </c>
      <c r="Q305" s="1065" t="s">
        <v>263</v>
      </c>
      <c r="T305" s="306"/>
      <c r="U305" s="306"/>
      <c r="V305" s="306"/>
      <c r="W305" s="306"/>
      <c r="X305" s="306"/>
      <c r="Y305" s="306"/>
      <c r="Z305" s="306"/>
      <c r="AA305" s="306"/>
    </row>
    <row r="306" spans="1:27" ht="22.5" customHeight="1" x14ac:dyDescent="0.35">
      <c r="A306" s="17">
        <f>SUBTOTAL(103,$C$5:C306)</f>
        <v>302</v>
      </c>
      <c r="B306" s="3">
        <v>5</v>
      </c>
      <c r="C306" s="1009" t="s">
        <v>446</v>
      </c>
      <c r="D306" s="651" t="str">
        <f>VLOOKUP(C306,'Location Summary'!$C$4:$D$676,2,0)</f>
        <v>DA-3</v>
      </c>
      <c r="E306" s="651" t="s">
        <v>423</v>
      </c>
      <c r="F306" s="76">
        <v>45773</v>
      </c>
      <c r="G306" s="76">
        <v>45786</v>
      </c>
      <c r="H306" s="89" t="s">
        <v>1492</v>
      </c>
      <c r="I306" s="651">
        <f t="shared" si="67"/>
        <v>271.04000000000002</v>
      </c>
      <c r="J306" s="651">
        <f t="shared" si="68"/>
        <v>3.36</v>
      </c>
      <c r="K306" s="651">
        <f t="shared" si="69"/>
        <v>34.15</v>
      </c>
      <c r="L306" s="651">
        <f t="shared" si="70"/>
        <v>1.599</v>
      </c>
      <c r="M306" s="1010">
        <f t="shared" si="71"/>
        <v>0.86599999999999999</v>
      </c>
      <c r="N306" s="32">
        <f t="shared" si="49"/>
        <v>6.49</v>
      </c>
      <c r="O306" s="32" t="s">
        <v>1477</v>
      </c>
      <c r="P306" s="1010" t="s">
        <v>1133</v>
      </c>
      <c r="Q306" s="1065" t="s">
        <v>263</v>
      </c>
      <c r="T306" s="306"/>
      <c r="U306" s="306"/>
      <c r="V306" s="306"/>
      <c r="W306" s="306"/>
      <c r="X306" s="306"/>
      <c r="Y306" s="306"/>
      <c r="Z306" s="306"/>
      <c r="AA306" s="306"/>
    </row>
    <row r="307" spans="1:27" ht="22.5" customHeight="1" x14ac:dyDescent="0.35">
      <c r="A307" s="17">
        <f>SUBTOTAL(103,$C$5:C307)</f>
        <v>303</v>
      </c>
      <c r="B307" s="3">
        <v>6</v>
      </c>
      <c r="C307" s="1009" t="s">
        <v>55</v>
      </c>
      <c r="D307" s="651" t="str">
        <f>VLOOKUP(C307,'Location Summary'!$C$4:$D$676,2,0)</f>
        <v>DB1+0</v>
      </c>
      <c r="E307" s="651" t="s">
        <v>423</v>
      </c>
      <c r="F307" s="76">
        <v>45775</v>
      </c>
      <c r="G307" s="76">
        <v>45790</v>
      </c>
      <c r="H307" s="89" t="s">
        <v>1199</v>
      </c>
      <c r="I307" s="651">
        <f t="shared" si="67"/>
        <v>479.12</v>
      </c>
      <c r="J307" s="651">
        <f t="shared" si="68"/>
        <v>6.16</v>
      </c>
      <c r="K307" s="651">
        <f t="shared" si="69"/>
        <v>69.760000000000005</v>
      </c>
      <c r="L307" s="651">
        <f t="shared" si="70"/>
        <v>3.26</v>
      </c>
      <c r="M307" s="1010">
        <f t="shared" si="71"/>
        <v>1.768</v>
      </c>
      <c r="N307" s="32">
        <f>ROUND((I307*230.35+J307*10150.5+K307*11591.45+L307*93958.18+M307*7677.44)/10^5,2)</f>
        <v>13.01</v>
      </c>
      <c r="O307" s="32" t="s">
        <v>1222</v>
      </c>
      <c r="P307" s="1010" t="s">
        <v>1133</v>
      </c>
      <c r="Q307" s="1065" t="s">
        <v>263</v>
      </c>
      <c r="T307" s="306"/>
      <c r="U307" s="306"/>
      <c r="V307" s="306"/>
      <c r="W307" s="306"/>
      <c r="X307" s="306"/>
      <c r="Y307" s="306"/>
      <c r="Z307" s="306"/>
      <c r="AA307" s="306"/>
    </row>
    <row r="308" spans="1:27" ht="22.5" customHeight="1" x14ac:dyDescent="0.35">
      <c r="A308" s="17">
        <f>SUBTOTAL(103,$C$5:C308)</f>
        <v>304</v>
      </c>
      <c r="B308" s="3">
        <v>7</v>
      </c>
      <c r="C308" s="1009" t="s">
        <v>445</v>
      </c>
      <c r="D308" s="651" t="str">
        <f>VLOOKUP(C308,'Location Summary'!$C$4:$D$676,2,0)</f>
        <v>DA+0</v>
      </c>
      <c r="E308" s="651" t="s">
        <v>423</v>
      </c>
      <c r="F308" s="76">
        <v>45782</v>
      </c>
      <c r="G308" s="76">
        <v>45790</v>
      </c>
      <c r="H308" s="89" t="s">
        <v>1492</v>
      </c>
      <c r="I308" s="651">
        <f t="shared" si="67"/>
        <v>271.04000000000002</v>
      </c>
      <c r="J308" s="651">
        <f t="shared" si="68"/>
        <v>3.36</v>
      </c>
      <c r="K308" s="651">
        <f t="shared" si="69"/>
        <v>34.15</v>
      </c>
      <c r="L308" s="651">
        <f t="shared" si="70"/>
        <v>1.599</v>
      </c>
      <c r="M308" s="1010">
        <f t="shared" si="71"/>
        <v>0.86599999999999999</v>
      </c>
      <c r="N308" s="32">
        <f>ROUND((I308*230.35+J308*10150.5+K308*11591.45+L308*93958.18+M308*7677.44)/10^5,2)</f>
        <v>6.49</v>
      </c>
      <c r="O308" s="32" t="s">
        <v>1477</v>
      </c>
      <c r="P308" s="1010" t="s">
        <v>1133</v>
      </c>
      <c r="Q308" s="1065" t="s">
        <v>263</v>
      </c>
      <c r="T308" s="306"/>
      <c r="U308" s="306"/>
      <c r="V308" s="306"/>
      <c r="W308" s="306"/>
      <c r="X308" s="306"/>
      <c r="Y308" s="306"/>
      <c r="Z308" s="306"/>
      <c r="AA308" s="306"/>
    </row>
    <row r="309" spans="1:27" ht="22.5" customHeight="1" x14ac:dyDescent="0.35">
      <c r="A309" s="17">
        <f>SUBTOTAL(103,$C$5:C309)</f>
        <v>305</v>
      </c>
      <c r="B309" s="3">
        <v>8</v>
      </c>
      <c r="C309" s="1009" t="s">
        <v>185</v>
      </c>
      <c r="D309" s="651" t="str">
        <f>VLOOKUP(C309,'Location Summary'!$C$4:$D$676,2,0)</f>
        <v>DA+3</v>
      </c>
      <c r="E309" s="651" t="s">
        <v>423</v>
      </c>
      <c r="F309" s="76">
        <v>45787</v>
      </c>
      <c r="G309" s="76">
        <v>45795</v>
      </c>
      <c r="H309" s="89" t="s">
        <v>1492</v>
      </c>
      <c r="I309" s="651">
        <f t="shared" si="67"/>
        <v>289.83999999999997</v>
      </c>
      <c r="J309" s="651">
        <f t="shared" si="68"/>
        <v>3.61</v>
      </c>
      <c r="K309" s="651">
        <f t="shared" si="69"/>
        <v>37.299999999999997</v>
      </c>
      <c r="L309" s="651">
        <f t="shared" si="70"/>
        <v>2.093</v>
      </c>
      <c r="M309" s="1010">
        <f t="shared" si="71"/>
        <v>0.86599999999999999</v>
      </c>
      <c r="N309" s="32">
        <f t="shared" ref="N309" si="73">ROUND((I309*230.35+J309*10150.5+K309*11591.45+L309*93958.18+M309*7677.44)/10^5,2)</f>
        <v>7.39</v>
      </c>
      <c r="O309" s="32" t="s">
        <v>1222</v>
      </c>
      <c r="P309" s="1010" t="s">
        <v>1133</v>
      </c>
      <c r="Q309" s="1065" t="s">
        <v>263</v>
      </c>
      <c r="T309" s="306"/>
      <c r="U309" s="306"/>
      <c r="V309" s="306"/>
      <c r="W309" s="306"/>
      <c r="X309" s="306"/>
      <c r="Y309" s="306"/>
      <c r="Z309" s="306"/>
      <c r="AA309" s="306"/>
    </row>
    <row r="310" spans="1:27" ht="22.5" customHeight="1" x14ac:dyDescent="0.35">
      <c r="A310" s="17">
        <f>SUBTOTAL(103,$C$5:C310)</f>
        <v>306</v>
      </c>
      <c r="B310" s="3">
        <v>9</v>
      </c>
      <c r="C310" s="1009" t="s">
        <v>184</v>
      </c>
      <c r="D310" s="651" t="str">
        <f>VLOOKUP(C310,'Location Summary'!$C$4:$D$676,2,0)</f>
        <v>DA+1.5</v>
      </c>
      <c r="E310" s="651" t="s">
        <v>423</v>
      </c>
      <c r="F310" s="76">
        <v>45795</v>
      </c>
      <c r="G310" s="76">
        <v>45799</v>
      </c>
      <c r="H310" s="89" t="s">
        <v>1492</v>
      </c>
      <c r="I310" s="651">
        <f t="shared" si="67"/>
        <v>289.83999999999997</v>
      </c>
      <c r="J310" s="651">
        <f t="shared" si="68"/>
        <v>3.61</v>
      </c>
      <c r="K310" s="651">
        <f t="shared" si="69"/>
        <v>37.299999999999997</v>
      </c>
      <c r="L310" s="651">
        <f t="shared" si="70"/>
        <v>2.093</v>
      </c>
      <c r="M310" s="1010">
        <f t="shared" si="71"/>
        <v>0.86599999999999999</v>
      </c>
      <c r="N310" s="32">
        <f>ROUND((I310*230.35+J310*10150.5+K310*11591.45+L310*93958.18+M310*7677.44)/10^5,2)</f>
        <v>7.39</v>
      </c>
      <c r="O310" s="32" t="s">
        <v>1460</v>
      </c>
      <c r="P310" s="1010" t="s">
        <v>1133</v>
      </c>
      <c r="Q310" s="1065" t="s">
        <v>263</v>
      </c>
      <c r="T310" s="306"/>
      <c r="U310" s="306"/>
      <c r="V310" s="306"/>
      <c r="W310" s="306"/>
      <c r="X310" s="306"/>
      <c r="Y310" s="306"/>
      <c r="Z310" s="306"/>
      <c r="AA310" s="306"/>
    </row>
    <row r="311" spans="1:27" ht="22.5" customHeight="1" x14ac:dyDescent="0.35">
      <c r="A311" s="17">
        <f>SUBTOTAL(103,$C$5:C311)</f>
        <v>307</v>
      </c>
      <c r="B311" s="13">
        <v>10</v>
      </c>
      <c r="C311" s="716" t="s">
        <v>53</v>
      </c>
      <c r="D311" s="81" t="str">
        <f>VLOOKUP(C311,'Location Summary'!$C$4:$D$676,2,0)</f>
        <v>DD60+3</v>
      </c>
      <c r="E311" s="81" t="s">
        <v>423</v>
      </c>
      <c r="F311" s="136">
        <v>45795</v>
      </c>
      <c r="G311" s="136">
        <v>45803</v>
      </c>
      <c r="H311" s="79" t="s">
        <v>1205</v>
      </c>
      <c r="I311" s="81">
        <f t="shared" si="67"/>
        <v>1025.83</v>
      </c>
      <c r="J311" s="81">
        <f t="shared" si="68"/>
        <v>13.65</v>
      </c>
      <c r="K311" s="595">
        <f t="shared" si="69"/>
        <v>190.99</v>
      </c>
      <c r="L311" s="81">
        <f t="shared" si="70"/>
        <v>11.554</v>
      </c>
      <c r="M311" s="595">
        <f t="shared" si="71"/>
        <v>3.1593010000000001</v>
      </c>
      <c r="N311" s="141">
        <f>ROUND((I311*230.35+J311*10150.5+K311*11591.45+L311*93958.18+M311*7677.44)/10^5,2)</f>
        <v>36.99</v>
      </c>
      <c r="O311" s="141" t="s">
        <v>1519</v>
      </c>
      <c r="P311" s="595" t="s">
        <v>1133</v>
      </c>
      <c r="Q311" s="1065" t="s">
        <v>263</v>
      </c>
      <c r="T311" s="306"/>
      <c r="U311" s="306"/>
      <c r="V311" s="306"/>
      <c r="W311" s="306"/>
      <c r="X311" s="306"/>
      <c r="Y311" s="306"/>
      <c r="Z311" s="306"/>
      <c r="AA311" s="306"/>
    </row>
    <row r="312" spans="1:27" ht="22.5" customHeight="1" x14ac:dyDescent="0.35">
      <c r="A312" s="17">
        <f>SUBTOTAL(103,$C$5:C312)</f>
        <v>308</v>
      </c>
      <c r="B312" s="3">
        <v>1</v>
      </c>
      <c r="C312" s="1009" t="s">
        <v>54</v>
      </c>
      <c r="D312" s="651" t="str">
        <f>VLOOKUP(C312,'Location Summary'!$C$4:$D$676,2,0)</f>
        <v>DD60+3</v>
      </c>
      <c r="E312" s="651" t="s">
        <v>423</v>
      </c>
      <c r="F312" s="76">
        <v>45795</v>
      </c>
      <c r="G312" s="76">
        <v>45810</v>
      </c>
      <c r="H312" s="89" t="s">
        <v>1205</v>
      </c>
      <c r="I312" s="651">
        <f t="shared" si="67"/>
        <v>1025.83</v>
      </c>
      <c r="J312" s="651">
        <f t="shared" si="68"/>
        <v>13.65</v>
      </c>
      <c r="K312" s="1010">
        <f t="shared" si="69"/>
        <v>190.99</v>
      </c>
      <c r="L312" s="651">
        <f t="shared" si="70"/>
        <v>11.554</v>
      </c>
      <c r="M312" s="1010">
        <f t="shared" si="71"/>
        <v>3.1593010000000001</v>
      </c>
      <c r="N312" s="32">
        <f>ROUND((I312*230.35+J312*10150.5+K312*11591.45+L312*93958.18+M312*7677.44)/10^5,2)</f>
        <v>36.99</v>
      </c>
      <c r="O312" s="32" t="s">
        <v>1477</v>
      </c>
      <c r="P312" s="1010" t="s">
        <v>1133</v>
      </c>
      <c r="Q312" s="1065" t="s">
        <v>263</v>
      </c>
      <c r="T312" s="306"/>
      <c r="U312" s="306"/>
      <c r="V312" s="306"/>
      <c r="W312" s="306"/>
      <c r="X312" s="306"/>
      <c r="Y312" s="306"/>
      <c r="Z312" s="306"/>
      <c r="AA312" s="306"/>
    </row>
    <row r="313" spans="1:27" ht="22.5" customHeight="1" x14ac:dyDescent="0.35">
      <c r="A313" s="17">
        <f>SUBTOTAL(103,$C$5:C313)</f>
        <v>309</v>
      </c>
      <c r="B313" s="3">
        <v>2</v>
      </c>
      <c r="C313" s="1009" t="s">
        <v>273</v>
      </c>
      <c r="D313" s="651" t="str">
        <f>VLOOKUP(C313,'Location Summary'!$C$4:$D$676,2,0)</f>
        <v>DD45+0</v>
      </c>
      <c r="E313" s="651" t="s">
        <v>423</v>
      </c>
      <c r="F313" s="76">
        <v>45804</v>
      </c>
      <c r="G313" s="76">
        <v>45816</v>
      </c>
      <c r="H313" s="89" t="s">
        <v>1015</v>
      </c>
      <c r="I313" s="651">
        <f t="shared" si="67"/>
        <v>852</v>
      </c>
      <c r="J313" s="651">
        <f t="shared" si="68"/>
        <v>11.25</v>
      </c>
      <c r="K313" s="651">
        <f t="shared" si="69"/>
        <v>116.5</v>
      </c>
      <c r="L313" s="651">
        <f t="shared" si="70"/>
        <v>10.087999999999999</v>
      </c>
      <c r="M313" s="1010">
        <f t="shared" si="71"/>
        <v>2.4947029999999999</v>
      </c>
      <c r="N313" s="32">
        <f t="shared" si="49"/>
        <v>26.28</v>
      </c>
      <c r="O313" s="32" t="s">
        <v>1477</v>
      </c>
      <c r="P313" s="1010" t="s">
        <v>1133</v>
      </c>
      <c r="Q313" s="1065" t="s">
        <v>263</v>
      </c>
      <c r="T313" s="306"/>
      <c r="U313" s="306"/>
      <c r="V313" s="306"/>
      <c r="W313" s="306"/>
      <c r="X313" s="306"/>
      <c r="Y313" s="306"/>
      <c r="Z313" s="306"/>
      <c r="AA313" s="306"/>
    </row>
    <row r="314" spans="1:27" ht="22.5" customHeight="1" x14ac:dyDescent="0.35">
      <c r="A314" s="17">
        <f>SUBTOTAL(103,$C$5:C314)</f>
        <v>310</v>
      </c>
      <c r="B314" s="3">
        <v>3</v>
      </c>
      <c r="C314" s="1009" t="s">
        <v>274</v>
      </c>
      <c r="D314" s="651" t="str">
        <f>VLOOKUP(C314,'Location Summary'!$C$4:$D$676,2,0)</f>
        <v>DB1+9</v>
      </c>
      <c r="E314" s="651" t="s">
        <v>423</v>
      </c>
      <c r="F314" s="76">
        <v>45816</v>
      </c>
      <c r="G314" s="76">
        <v>45822</v>
      </c>
      <c r="H314" s="89" t="s">
        <v>1015</v>
      </c>
      <c r="I314" s="651">
        <f t="shared" si="67"/>
        <v>484.04</v>
      </c>
      <c r="J314" s="651">
        <f t="shared" si="68"/>
        <v>6.23</v>
      </c>
      <c r="K314" s="651">
        <f t="shared" si="69"/>
        <v>70.319999999999993</v>
      </c>
      <c r="L314" s="651">
        <f t="shared" si="70"/>
        <v>3.3719999999999999</v>
      </c>
      <c r="M314" s="1010">
        <f t="shared" si="71"/>
        <v>1.768</v>
      </c>
      <c r="N314" s="32">
        <f t="shared" ref="N314:N315" si="74">ROUND((I314*230.35+J314*10150.5+K314*11591.45+L314*93958.18+M314*7677.44)/10^5,2)</f>
        <v>13.2</v>
      </c>
      <c r="O314" s="32" t="s">
        <v>1477</v>
      </c>
      <c r="P314" s="1010" t="s">
        <v>1133</v>
      </c>
      <c r="Q314" s="1065" t="s">
        <v>263</v>
      </c>
      <c r="T314" s="306"/>
      <c r="U314" s="306"/>
      <c r="V314" s="306"/>
      <c r="W314" s="306"/>
      <c r="X314" s="306"/>
      <c r="Y314" s="306"/>
      <c r="Z314" s="306"/>
      <c r="AA314" s="306"/>
    </row>
    <row r="315" spans="1:27" ht="22.5" customHeight="1" x14ac:dyDescent="0.35">
      <c r="A315" s="17">
        <f>SUBTOTAL(103,$C$5:C315)</f>
        <v>311</v>
      </c>
      <c r="B315" s="3">
        <v>4</v>
      </c>
      <c r="C315" s="1009" t="s">
        <v>276</v>
      </c>
      <c r="D315" s="651" t="str">
        <f>VLOOKUP(C315,'Location Summary'!$C$4:$D$676,2,0)</f>
        <v>DD60+0</v>
      </c>
      <c r="E315" s="651" t="s">
        <v>423</v>
      </c>
      <c r="F315" s="76">
        <v>45820</v>
      </c>
      <c r="G315" s="76">
        <v>45835</v>
      </c>
      <c r="H315" s="89" t="s">
        <v>1492</v>
      </c>
      <c r="I315" s="651">
        <f t="shared" si="67"/>
        <v>997.27</v>
      </c>
      <c r="J315" s="651">
        <f t="shared" si="68"/>
        <v>13.25</v>
      </c>
      <c r="K315" s="651">
        <f t="shared" si="69"/>
        <v>185.89</v>
      </c>
      <c r="L315" s="651">
        <f t="shared" si="70"/>
        <v>10.698</v>
      </c>
      <c r="M315" s="1010">
        <f t="shared" si="71"/>
        <v>3.1593010000000001</v>
      </c>
      <c r="N315" s="32">
        <f t="shared" si="74"/>
        <v>35.479999999999997</v>
      </c>
      <c r="O315" s="32" t="s">
        <v>1409</v>
      </c>
      <c r="P315" s="1010" t="s">
        <v>1252</v>
      </c>
      <c r="Q315" s="1065" t="s">
        <v>263</v>
      </c>
      <c r="T315" s="306"/>
      <c r="U315" s="306"/>
      <c r="V315" s="306"/>
      <c r="W315" s="306"/>
      <c r="X315" s="306"/>
      <c r="Y315" s="306"/>
      <c r="Z315" s="306"/>
      <c r="AA315" s="306"/>
    </row>
    <row r="316" spans="1:27" ht="21.75" customHeight="1" x14ac:dyDescent="0.35">
      <c r="A316" s="17">
        <f>SUBTOTAL(103,$C$5:C316)</f>
        <v>312</v>
      </c>
      <c r="B316" s="13">
        <v>1</v>
      </c>
      <c r="C316" s="716" t="s">
        <v>1296</v>
      </c>
      <c r="D316" s="81" t="str">
        <f>VLOOKUP(C316,'Location Summary'!$C$4:$D$676,2,0)</f>
        <v>DA+0</v>
      </c>
      <c r="E316" s="777" t="s">
        <v>423</v>
      </c>
      <c r="F316" s="136">
        <v>45835</v>
      </c>
      <c r="G316" s="136">
        <v>45843</v>
      </c>
      <c r="H316" s="79" t="s">
        <v>1492</v>
      </c>
      <c r="I316" s="595">
        <f t="shared" si="67"/>
        <v>271.04000000000002</v>
      </c>
      <c r="J316" s="81">
        <f t="shared" si="68"/>
        <v>3.36</v>
      </c>
      <c r="K316" s="81">
        <f t="shared" si="69"/>
        <v>34.15</v>
      </c>
      <c r="L316" s="81">
        <f t="shared" si="70"/>
        <v>1.599</v>
      </c>
      <c r="M316" s="595">
        <f t="shared" si="71"/>
        <v>0.86599999999999999</v>
      </c>
      <c r="N316" s="141">
        <f t="shared" ref="N316:N317" si="75">ROUND((I316*230.35+J316*10150.5+K316*11591.45+L316*93958.18+M316*7677.44)/10^5,2)</f>
        <v>6.49</v>
      </c>
      <c r="O316" s="141" t="s">
        <v>1409</v>
      </c>
      <c r="P316" s="595" t="s">
        <v>1133</v>
      </c>
      <c r="Q316" s="1065" t="s">
        <v>263</v>
      </c>
      <c r="T316" s="306"/>
      <c r="U316" s="306"/>
      <c r="V316" s="306"/>
      <c r="W316" s="306"/>
      <c r="X316" s="306"/>
      <c r="Y316" s="306"/>
      <c r="Z316" s="306"/>
      <c r="AA316" s="306"/>
    </row>
    <row r="317" spans="1:27" ht="21.75" customHeight="1" thickBot="1" x14ac:dyDescent="0.4">
      <c r="A317" s="22">
        <f>SUBTOTAL(103,$C$5:C317)</f>
        <v>313</v>
      </c>
      <c r="B317" s="20">
        <v>2</v>
      </c>
      <c r="C317" s="1136" t="s">
        <v>1294</v>
      </c>
      <c r="D317" s="1137" t="str">
        <f>VLOOKUP(C317,'Location Summary'!$C$4:$D$676,2,0)</f>
        <v>DD45+0</v>
      </c>
      <c r="E317" s="1138" t="s">
        <v>423</v>
      </c>
      <c r="F317" s="1139">
        <v>45843</v>
      </c>
      <c r="G317" s="1139">
        <v>45852</v>
      </c>
      <c r="H317" s="1140" t="s">
        <v>1492</v>
      </c>
      <c r="I317" s="1137">
        <f t="shared" si="67"/>
        <v>852</v>
      </c>
      <c r="J317" s="1137">
        <f t="shared" si="68"/>
        <v>11.25</v>
      </c>
      <c r="K317" s="1137">
        <f t="shared" si="69"/>
        <v>116.5</v>
      </c>
      <c r="L317" s="1137">
        <f t="shared" si="70"/>
        <v>10.087999999999999</v>
      </c>
      <c r="M317" s="1142">
        <f t="shared" si="71"/>
        <v>2.4947029999999999</v>
      </c>
      <c r="N317" s="1141">
        <f t="shared" si="75"/>
        <v>26.28</v>
      </c>
      <c r="O317" s="1141" t="s">
        <v>1409</v>
      </c>
      <c r="P317" s="1142" t="s">
        <v>1133</v>
      </c>
      <c r="Q317" s="1144" t="s">
        <v>263</v>
      </c>
      <c r="T317" s="306"/>
      <c r="U317" s="306"/>
      <c r="V317" s="306"/>
      <c r="W317" s="306"/>
      <c r="X317" s="306"/>
      <c r="Y317" s="306"/>
      <c r="Z317" s="306"/>
      <c r="AA317" s="306"/>
    </row>
    <row r="318" spans="1:27" ht="9.75" customHeight="1" x14ac:dyDescent="0.35">
      <c r="A318" s="16"/>
      <c r="B318" s="16"/>
      <c r="C318" s="1071"/>
      <c r="D318" s="1072"/>
      <c r="E318" s="1073"/>
      <c r="F318" s="1074"/>
      <c r="G318" s="1075"/>
      <c r="H318" s="1076"/>
      <c r="I318" s="16"/>
      <c r="J318" s="16"/>
      <c r="K318" s="16"/>
      <c r="L318" s="16"/>
      <c r="M318" s="306"/>
      <c r="N318" s="306"/>
      <c r="O318" s="306"/>
      <c r="P318" s="785"/>
      <c r="Q318" s="1077"/>
      <c r="T318" s="306"/>
      <c r="U318" s="306"/>
      <c r="V318" s="306"/>
      <c r="W318" s="306"/>
      <c r="X318" s="306"/>
      <c r="Y318" s="306"/>
      <c r="Z318" s="306"/>
      <c r="AA318" s="306"/>
    </row>
    <row r="319" spans="1:27" x14ac:dyDescent="0.35">
      <c r="D319" s="40" t="s">
        <v>768</v>
      </c>
      <c r="I319" s="86" t="s">
        <v>877</v>
      </c>
      <c r="J319" s="86" t="s">
        <v>290</v>
      </c>
      <c r="K319" s="86" t="s">
        <v>291</v>
      </c>
      <c r="L319" s="86" t="s">
        <v>878</v>
      </c>
      <c r="M319" s="86" t="s">
        <v>879</v>
      </c>
      <c r="N319" s="86" t="s">
        <v>280</v>
      </c>
      <c r="T319" s="306"/>
      <c r="U319" s="306"/>
      <c r="V319" s="306"/>
      <c r="W319" s="306"/>
      <c r="X319" s="306"/>
      <c r="Y319" s="306"/>
      <c r="Z319" s="306"/>
      <c r="AA319" s="306"/>
    </row>
    <row r="320" spans="1:27" x14ac:dyDescent="0.35">
      <c r="D320" s="3" t="s">
        <v>4</v>
      </c>
      <c r="I320" s="13">
        <v>271.04000000000002</v>
      </c>
      <c r="J320" s="3">
        <v>3.36</v>
      </c>
      <c r="K320" s="3">
        <v>34.15</v>
      </c>
      <c r="L320" s="32">
        <v>1.599</v>
      </c>
      <c r="M320" s="32">
        <v>0.86599999999999999</v>
      </c>
      <c r="N320" s="482">
        <f t="shared" ref="N320:N362" si="76">ROUND((I320*230.35+J320*10150.5+K320*11591.45+L320*93958.18+M320*7677.44)/10^5,2)</f>
        <v>6.49</v>
      </c>
      <c r="T320" s="306"/>
      <c r="U320" s="306"/>
      <c r="V320" s="306"/>
      <c r="W320" s="306"/>
      <c r="X320" s="928"/>
      <c r="Y320" s="306"/>
      <c r="Z320" s="928"/>
      <c r="AA320" s="306"/>
    </row>
    <row r="321" spans="4:27" x14ac:dyDescent="0.35">
      <c r="D321" s="3" t="s">
        <v>159</v>
      </c>
      <c r="I321" s="13">
        <v>271.04000000000002</v>
      </c>
      <c r="J321" s="3">
        <v>3.36</v>
      </c>
      <c r="K321" s="3">
        <v>34.15</v>
      </c>
      <c r="L321" s="32">
        <v>1.599</v>
      </c>
      <c r="M321" s="32">
        <v>0.86599999999999999</v>
      </c>
      <c r="N321" s="482">
        <f t="shared" si="76"/>
        <v>6.49</v>
      </c>
      <c r="T321" s="306"/>
      <c r="U321" s="306"/>
      <c r="V321" s="306"/>
      <c r="W321" s="306"/>
      <c r="X321" s="928"/>
      <c r="Y321" s="306"/>
      <c r="Z321" s="928"/>
      <c r="AA321" s="306"/>
    </row>
    <row r="322" spans="4:27" x14ac:dyDescent="0.35">
      <c r="D322" s="3" t="s">
        <v>3</v>
      </c>
      <c r="I322" s="13">
        <v>271.04000000000002</v>
      </c>
      <c r="J322" s="3">
        <v>3.36</v>
      </c>
      <c r="K322" s="3">
        <v>34.15</v>
      </c>
      <c r="L322" s="32">
        <v>1.599</v>
      </c>
      <c r="M322" s="32">
        <v>0.86599999999999999</v>
      </c>
      <c r="N322" s="482">
        <f t="shared" si="76"/>
        <v>6.49</v>
      </c>
      <c r="T322" s="306"/>
      <c r="U322" s="306"/>
      <c r="V322" s="306"/>
      <c r="W322" s="306"/>
      <c r="X322" s="928"/>
      <c r="Y322" s="306"/>
      <c r="Z322" s="928"/>
      <c r="AA322" s="306"/>
    </row>
    <row r="323" spans="4:27" x14ac:dyDescent="0.35">
      <c r="D323" s="3" t="s">
        <v>178</v>
      </c>
      <c r="I323" s="13">
        <v>289.83999999999997</v>
      </c>
      <c r="J323" s="3">
        <v>3.61</v>
      </c>
      <c r="K323" s="3">
        <v>37.299999999999997</v>
      </c>
      <c r="L323" s="32">
        <v>2.093</v>
      </c>
      <c r="M323" s="32">
        <v>0.86599999999999999</v>
      </c>
      <c r="N323" s="482">
        <f t="shared" si="76"/>
        <v>7.39</v>
      </c>
      <c r="T323" s="306"/>
      <c r="U323" s="306"/>
      <c r="V323" s="306"/>
      <c r="W323" s="306"/>
      <c r="X323" s="928"/>
      <c r="Y323" s="306"/>
      <c r="Z323" s="928"/>
      <c r="AA323" s="306"/>
    </row>
    <row r="324" spans="4:27" x14ac:dyDescent="0.35">
      <c r="D324" s="3" t="s">
        <v>2</v>
      </c>
      <c r="I324" s="13">
        <v>289.83999999999997</v>
      </c>
      <c r="J324" s="3">
        <v>3.61</v>
      </c>
      <c r="K324" s="3">
        <v>37.299999999999997</v>
      </c>
      <c r="L324" s="32">
        <v>2.093</v>
      </c>
      <c r="M324" s="32">
        <v>0.86599999999999999</v>
      </c>
      <c r="N324" s="482">
        <f t="shared" si="76"/>
        <v>7.39</v>
      </c>
      <c r="T324" s="306"/>
      <c r="U324" s="306"/>
      <c r="V324" s="306"/>
      <c r="W324" s="306"/>
      <c r="X324" s="928"/>
      <c r="Y324" s="306"/>
      <c r="Z324" s="928"/>
      <c r="AA324" s="306"/>
    </row>
    <row r="325" spans="4:27" x14ac:dyDescent="0.35">
      <c r="D325" s="3" t="s">
        <v>1013</v>
      </c>
      <c r="I325" s="13">
        <v>289.83999999999997</v>
      </c>
      <c r="J325" s="3">
        <v>3.61</v>
      </c>
      <c r="K325" s="3">
        <v>37.299999999999997</v>
      </c>
      <c r="L325" s="32">
        <v>2.093</v>
      </c>
      <c r="M325" s="32">
        <v>0.86599999999999999</v>
      </c>
      <c r="N325" s="482">
        <f t="shared" si="76"/>
        <v>7.39</v>
      </c>
      <c r="T325" s="306"/>
      <c r="U325" s="306"/>
      <c r="V325" s="306"/>
      <c r="W325" s="306"/>
      <c r="X325" s="928"/>
      <c r="Y325" s="306"/>
      <c r="Z325" s="928"/>
      <c r="AA325" s="306"/>
    </row>
    <row r="326" spans="4:27" x14ac:dyDescent="0.35">
      <c r="D326" s="3" t="s">
        <v>80</v>
      </c>
      <c r="I326" s="13">
        <v>289.83999999999997</v>
      </c>
      <c r="J326" s="3">
        <v>3.61</v>
      </c>
      <c r="K326" s="3">
        <v>37.299999999999997</v>
      </c>
      <c r="L326" s="32">
        <v>2.093</v>
      </c>
      <c r="M326" s="32">
        <v>0.86599999999999999</v>
      </c>
      <c r="N326" s="482">
        <f t="shared" si="76"/>
        <v>7.39</v>
      </c>
      <c r="T326" s="306"/>
      <c r="U326" s="306"/>
      <c r="V326" s="306"/>
      <c r="W326" s="306"/>
      <c r="X326" s="928"/>
      <c r="Y326" s="306"/>
      <c r="Z326" s="928"/>
      <c r="AA326" s="306"/>
    </row>
    <row r="327" spans="4:27" x14ac:dyDescent="0.35">
      <c r="D327" s="3" t="s">
        <v>50</v>
      </c>
      <c r="I327" s="13">
        <v>289.83999999999997</v>
      </c>
      <c r="J327" s="3">
        <v>3.61</v>
      </c>
      <c r="K327" s="3">
        <v>37.299999999999997</v>
      </c>
      <c r="L327" s="32">
        <v>2.093</v>
      </c>
      <c r="M327" s="32">
        <v>0.86599999999999999</v>
      </c>
      <c r="N327" s="482">
        <f t="shared" si="76"/>
        <v>7.39</v>
      </c>
      <c r="T327" s="306"/>
      <c r="U327" s="306"/>
      <c r="V327" s="306"/>
      <c r="W327" s="306"/>
      <c r="X327" s="928"/>
      <c r="Y327" s="306"/>
      <c r="Z327" s="928"/>
      <c r="AA327" s="306"/>
    </row>
    <row r="328" spans="4:27" x14ac:dyDescent="0.35">
      <c r="D328" s="3" t="s">
        <v>205</v>
      </c>
      <c r="I328" s="3">
        <v>479.12</v>
      </c>
      <c r="J328" s="3">
        <v>6.16</v>
      </c>
      <c r="K328" s="3">
        <v>69.760000000000005</v>
      </c>
      <c r="L328" s="32">
        <v>3.26</v>
      </c>
      <c r="M328" s="32">
        <v>1.768</v>
      </c>
      <c r="N328" s="666">
        <f t="shared" si="76"/>
        <v>13.01</v>
      </c>
    </row>
    <row r="329" spans="4:27" x14ac:dyDescent="0.35">
      <c r="D329" s="3" t="s">
        <v>234</v>
      </c>
      <c r="I329" s="32">
        <v>484.04</v>
      </c>
      <c r="J329" s="3">
        <v>6.23</v>
      </c>
      <c r="K329" s="3">
        <v>70.319999999999993</v>
      </c>
      <c r="L329" s="3">
        <v>3.3719999999999999</v>
      </c>
      <c r="M329" s="32">
        <v>1.768</v>
      </c>
      <c r="N329" s="482">
        <f t="shared" si="76"/>
        <v>13.2</v>
      </c>
    </row>
    <row r="330" spans="4:27" x14ac:dyDescent="0.35">
      <c r="D330" s="3" t="s">
        <v>235</v>
      </c>
      <c r="I330" s="32">
        <v>484.04</v>
      </c>
      <c r="J330" s="3">
        <v>6.23</v>
      </c>
      <c r="K330" s="3">
        <v>70.319999999999993</v>
      </c>
      <c r="L330" s="3">
        <v>3.3719999999999999</v>
      </c>
      <c r="M330" s="32">
        <v>1.768</v>
      </c>
      <c r="N330" s="482">
        <f t="shared" si="76"/>
        <v>13.2</v>
      </c>
    </row>
    <row r="331" spans="4:27" x14ac:dyDescent="0.35">
      <c r="D331" s="3" t="s">
        <v>219</v>
      </c>
      <c r="I331" s="32">
        <v>484.04</v>
      </c>
      <c r="J331" s="3">
        <v>6.23</v>
      </c>
      <c r="K331" s="3">
        <v>70.319999999999993</v>
      </c>
      <c r="L331" s="3">
        <v>3.3719999999999999</v>
      </c>
      <c r="M331" s="32">
        <v>1.768</v>
      </c>
      <c r="N331" s="482">
        <f t="shared" si="76"/>
        <v>13.2</v>
      </c>
    </row>
    <row r="332" spans="4:27" x14ac:dyDescent="0.35">
      <c r="D332" s="3" t="s">
        <v>421</v>
      </c>
      <c r="I332" s="3">
        <v>462.88</v>
      </c>
      <c r="J332" s="3">
        <v>5.94</v>
      </c>
      <c r="K332" s="3">
        <v>67.91</v>
      </c>
      <c r="L332" s="3">
        <v>3.1507999999999998</v>
      </c>
      <c r="M332" s="3">
        <v>1.752</v>
      </c>
      <c r="N332" s="482">
        <f t="shared" si="76"/>
        <v>12.64</v>
      </c>
    </row>
    <row r="333" spans="4:27" x14ac:dyDescent="0.35">
      <c r="D333" s="3" t="s">
        <v>192</v>
      </c>
      <c r="I333" s="3">
        <v>560.96</v>
      </c>
      <c r="J333" s="3">
        <v>7.27</v>
      </c>
      <c r="K333" s="3">
        <v>85.67</v>
      </c>
      <c r="L333" s="3">
        <v>4.1547999999999998</v>
      </c>
      <c r="M333" s="32">
        <v>1.768</v>
      </c>
      <c r="N333" s="482">
        <f t="shared" si="76"/>
        <v>16</v>
      </c>
    </row>
    <row r="334" spans="4:27" ht="15.5" x14ac:dyDescent="0.35">
      <c r="D334" s="3" t="s">
        <v>1134</v>
      </c>
      <c r="I334" s="3">
        <v>566.29</v>
      </c>
      <c r="J334" s="3">
        <v>7.34</v>
      </c>
      <c r="K334" s="3">
        <v>86.35</v>
      </c>
      <c r="L334" s="592">
        <v>4.2603999999999997</v>
      </c>
      <c r="M334" s="32">
        <v>1.768</v>
      </c>
      <c r="N334" s="482">
        <f t="shared" si="76"/>
        <v>16.2</v>
      </c>
    </row>
    <row r="335" spans="4:27" ht="15.5" x14ac:dyDescent="0.35">
      <c r="D335" s="3" t="s">
        <v>236</v>
      </c>
      <c r="I335" s="3">
        <v>566.29</v>
      </c>
      <c r="J335" s="3">
        <v>7.34</v>
      </c>
      <c r="K335" s="3">
        <v>86.35</v>
      </c>
      <c r="L335" s="592">
        <v>4.2603999999999997</v>
      </c>
      <c r="M335" s="32">
        <v>1.768</v>
      </c>
      <c r="N335" s="482">
        <f t="shared" si="76"/>
        <v>16.2</v>
      </c>
    </row>
    <row r="336" spans="4:27" ht="15.5" x14ac:dyDescent="0.35">
      <c r="D336" s="3" t="s">
        <v>237</v>
      </c>
      <c r="I336" s="3">
        <v>566.29</v>
      </c>
      <c r="J336" s="3">
        <v>7.34</v>
      </c>
      <c r="K336" s="3">
        <v>86.35</v>
      </c>
      <c r="L336" s="592">
        <v>4.2603999999999997</v>
      </c>
      <c r="M336" s="32">
        <v>1.768</v>
      </c>
      <c r="N336" s="482">
        <f t="shared" si="76"/>
        <v>16.2</v>
      </c>
    </row>
    <row r="337" spans="4:14" ht="15.5" x14ac:dyDescent="0.35">
      <c r="D337" s="3" t="s">
        <v>223</v>
      </c>
      <c r="I337" s="3">
        <v>566.29</v>
      </c>
      <c r="J337" s="3">
        <v>7.34</v>
      </c>
      <c r="K337" s="3">
        <v>86.35</v>
      </c>
      <c r="L337" s="592">
        <v>4.2603999999999997</v>
      </c>
      <c r="M337" s="32">
        <v>1.768</v>
      </c>
      <c r="N337" s="482">
        <f t="shared" si="76"/>
        <v>16.2</v>
      </c>
    </row>
    <row r="338" spans="4:14" x14ac:dyDescent="0.35">
      <c r="D338" s="3" t="s">
        <v>193</v>
      </c>
      <c r="I338" s="3">
        <v>606.15</v>
      </c>
      <c r="J338" s="3">
        <v>7.89</v>
      </c>
      <c r="K338" s="3">
        <v>93.55</v>
      </c>
      <c r="L338" s="32">
        <v>4.8167999999999997</v>
      </c>
      <c r="M338" s="32">
        <f>2348.757/1000</f>
        <v>2.348757</v>
      </c>
      <c r="N338" s="482">
        <f t="shared" si="76"/>
        <v>17.75</v>
      </c>
    </row>
    <row r="339" spans="4:14" x14ac:dyDescent="0.35">
      <c r="D339" s="3" t="s">
        <v>225</v>
      </c>
      <c r="I339" s="3">
        <v>609.84</v>
      </c>
      <c r="J339" s="3">
        <v>7.94</v>
      </c>
      <c r="K339" s="3">
        <v>94.04</v>
      </c>
      <c r="L339" s="3">
        <v>4.7939999999999996</v>
      </c>
      <c r="M339" s="32">
        <f>2348.757/1000</f>
        <v>2.348757</v>
      </c>
      <c r="N339" s="482">
        <f t="shared" si="76"/>
        <v>17.8</v>
      </c>
    </row>
    <row r="340" spans="4:14" x14ac:dyDescent="0.35">
      <c r="D340" s="3" t="s">
        <v>222</v>
      </c>
      <c r="I340" s="3">
        <v>609.84</v>
      </c>
      <c r="J340" s="3">
        <v>7.94</v>
      </c>
      <c r="K340" s="3">
        <v>94.04</v>
      </c>
      <c r="L340" s="3">
        <v>4.7939999999999996</v>
      </c>
      <c r="M340" s="32">
        <f t="shared" ref="M340:M341" si="77">2348.757/1000</f>
        <v>2.348757</v>
      </c>
      <c r="N340" s="482">
        <f t="shared" si="76"/>
        <v>17.8</v>
      </c>
    </row>
    <row r="341" spans="4:14" x14ac:dyDescent="0.35">
      <c r="D341" s="3" t="s">
        <v>218</v>
      </c>
      <c r="I341" s="3">
        <v>609.84</v>
      </c>
      <c r="J341" s="3">
        <v>7.94</v>
      </c>
      <c r="K341" s="3">
        <v>94.04</v>
      </c>
      <c r="L341" s="3">
        <v>4.7939999999999996</v>
      </c>
      <c r="M341" s="32">
        <f t="shared" si="77"/>
        <v>2.348757</v>
      </c>
      <c r="N341" s="482">
        <f t="shared" si="76"/>
        <v>17.8</v>
      </c>
    </row>
    <row r="342" spans="4:14" x14ac:dyDescent="0.35">
      <c r="D342" s="3" t="s">
        <v>181</v>
      </c>
      <c r="I342" s="3">
        <v>693.86</v>
      </c>
      <c r="J342" s="3">
        <v>9.09</v>
      </c>
      <c r="K342" s="3">
        <v>115.43</v>
      </c>
      <c r="L342" s="32">
        <v>5.6909999999999998</v>
      </c>
      <c r="M342" s="32">
        <f>2348.757/1000</f>
        <v>2.348757</v>
      </c>
      <c r="N342" s="141">
        <f t="shared" si="76"/>
        <v>21.43</v>
      </c>
    </row>
    <row r="343" spans="4:14" x14ac:dyDescent="0.35">
      <c r="D343" s="3" t="s">
        <v>258</v>
      </c>
      <c r="I343" s="3">
        <v>693.86</v>
      </c>
      <c r="J343" s="3">
        <v>9.09</v>
      </c>
      <c r="K343" s="3">
        <v>115.43</v>
      </c>
      <c r="L343" s="32">
        <v>5.6909999999999998</v>
      </c>
      <c r="M343" s="32">
        <f>2348.757/1000</f>
        <v>2.348757</v>
      </c>
      <c r="N343" s="141">
        <f t="shared" ref="N343" si="78">ROUND((I343*230.35+J343*10150.5+K343*11591.45+L343*93958.18+M343*7677.44)/10^5,2)</f>
        <v>21.43</v>
      </c>
    </row>
    <row r="344" spans="4:14" x14ac:dyDescent="0.35">
      <c r="D344" s="3" t="s">
        <v>227</v>
      </c>
      <c r="I344" s="3">
        <v>713.71</v>
      </c>
      <c r="J344" s="3">
        <v>9.36</v>
      </c>
      <c r="K344" s="3">
        <v>115.67</v>
      </c>
      <c r="L344" s="3">
        <v>6.2060000000000004</v>
      </c>
      <c r="M344" s="32">
        <f>2348.757/1000</f>
        <v>2.348757</v>
      </c>
      <c r="N344" s="482">
        <f t="shared" si="76"/>
        <v>22.01</v>
      </c>
    </row>
    <row r="345" spans="4:14" x14ac:dyDescent="0.35">
      <c r="D345" s="3" t="s">
        <v>238</v>
      </c>
      <c r="I345" s="3">
        <v>713.71</v>
      </c>
      <c r="J345" s="3">
        <v>9.36</v>
      </c>
      <c r="K345" s="3">
        <v>115.67</v>
      </c>
      <c r="L345" s="3">
        <v>6.2060000000000004</v>
      </c>
      <c r="M345" s="32">
        <f t="shared" ref="M345:M346" si="79">2348.757/1000</f>
        <v>2.348757</v>
      </c>
      <c r="N345" s="482">
        <f t="shared" si="76"/>
        <v>22.01</v>
      </c>
    </row>
    <row r="346" spans="4:14" x14ac:dyDescent="0.35">
      <c r="D346" s="3" t="s">
        <v>224</v>
      </c>
      <c r="I346" s="3">
        <v>713.71</v>
      </c>
      <c r="J346" s="3">
        <v>9.36</v>
      </c>
      <c r="K346" s="3">
        <v>115.67</v>
      </c>
      <c r="L346" s="3">
        <v>6.2060000000000004</v>
      </c>
      <c r="M346" s="32">
        <f t="shared" si="79"/>
        <v>2.348757</v>
      </c>
      <c r="N346" s="482">
        <f t="shared" si="76"/>
        <v>22.01</v>
      </c>
    </row>
    <row r="347" spans="4:14" x14ac:dyDescent="0.35">
      <c r="D347" s="3" t="s">
        <v>448</v>
      </c>
      <c r="I347" s="3">
        <v>689.93</v>
      </c>
      <c r="J347" s="3">
        <v>9.0299999999999994</v>
      </c>
      <c r="K347" s="3">
        <v>112.22</v>
      </c>
      <c r="L347" s="3">
        <v>5.8468</v>
      </c>
      <c r="M347" s="32">
        <f>2234.929/1000</f>
        <v>2.2349290000000002</v>
      </c>
      <c r="N347" s="482">
        <f t="shared" si="76"/>
        <v>21.18</v>
      </c>
    </row>
    <row r="348" spans="4:14" x14ac:dyDescent="0.35">
      <c r="D348" s="3" t="s">
        <v>289</v>
      </c>
      <c r="I348" s="102">
        <v>852</v>
      </c>
      <c r="J348" s="3">
        <v>11.25</v>
      </c>
      <c r="K348" s="3">
        <v>116.5</v>
      </c>
      <c r="L348" s="3">
        <v>10.087999999999999</v>
      </c>
      <c r="M348" s="32">
        <f>2494.703/1000</f>
        <v>2.4947029999999999</v>
      </c>
      <c r="N348" s="482">
        <f t="shared" si="76"/>
        <v>26.28</v>
      </c>
    </row>
    <row r="349" spans="4:14" x14ac:dyDescent="0.35">
      <c r="D349" s="3" t="s">
        <v>186</v>
      </c>
      <c r="I349" s="102">
        <v>852</v>
      </c>
      <c r="J349" s="3">
        <v>11.25</v>
      </c>
      <c r="K349" s="3">
        <v>116.5</v>
      </c>
      <c r="L349" s="3">
        <v>10.087999999999999</v>
      </c>
      <c r="M349" s="32">
        <f>2494.703/1000</f>
        <v>2.4947029999999999</v>
      </c>
      <c r="N349" s="482">
        <f t="shared" si="76"/>
        <v>26.28</v>
      </c>
    </row>
    <row r="350" spans="4:14" x14ac:dyDescent="0.35">
      <c r="D350" s="3" t="s">
        <v>191</v>
      </c>
      <c r="I350" s="102">
        <v>876</v>
      </c>
      <c r="J350" s="3">
        <v>11.58</v>
      </c>
      <c r="K350" s="3">
        <v>118.71</v>
      </c>
      <c r="L350" s="3">
        <v>10.694000000000001</v>
      </c>
      <c r="M350" s="32">
        <f t="shared" ref="M350:M352" si="80">2494.703/1000</f>
        <v>2.4947029999999999</v>
      </c>
      <c r="N350" s="482">
        <f t="shared" si="76"/>
        <v>27.19</v>
      </c>
    </row>
    <row r="351" spans="4:14" x14ac:dyDescent="0.35">
      <c r="D351" s="3" t="s">
        <v>239</v>
      </c>
      <c r="I351" s="102">
        <v>876</v>
      </c>
      <c r="J351" s="3">
        <v>11.58</v>
      </c>
      <c r="K351" s="3">
        <v>118.71</v>
      </c>
      <c r="L351" s="3">
        <v>10.694000000000001</v>
      </c>
      <c r="M351" s="32">
        <f t="shared" si="80"/>
        <v>2.4947029999999999</v>
      </c>
      <c r="N351" s="482">
        <f t="shared" si="76"/>
        <v>27.19</v>
      </c>
    </row>
    <row r="352" spans="4:14" x14ac:dyDescent="0.35">
      <c r="D352" s="3" t="s">
        <v>216</v>
      </c>
      <c r="I352" s="102">
        <v>876</v>
      </c>
      <c r="J352" s="3">
        <v>11.58</v>
      </c>
      <c r="K352" s="3">
        <v>118.71</v>
      </c>
      <c r="L352" s="3">
        <v>10.694000000000001</v>
      </c>
      <c r="M352" s="32">
        <f t="shared" si="80"/>
        <v>2.4947029999999999</v>
      </c>
      <c r="N352" s="482">
        <f t="shared" si="76"/>
        <v>27.19</v>
      </c>
    </row>
    <row r="353" spans="4:14" x14ac:dyDescent="0.35">
      <c r="D353" s="3" t="s">
        <v>196</v>
      </c>
      <c r="I353" s="3">
        <v>997.27</v>
      </c>
      <c r="J353" s="3">
        <v>13.25</v>
      </c>
      <c r="K353" s="3">
        <v>185.89</v>
      </c>
      <c r="L353" s="3">
        <v>10.698</v>
      </c>
      <c r="M353" s="32">
        <f>3159.301/1000</f>
        <v>3.1593010000000001</v>
      </c>
      <c r="N353" s="482">
        <f t="shared" si="76"/>
        <v>35.479999999999997</v>
      </c>
    </row>
    <row r="354" spans="4:14" x14ac:dyDescent="0.35">
      <c r="D354" s="3" t="s">
        <v>221</v>
      </c>
      <c r="I354" s="3">
        <v>1025.83</v>
      </c>
      <c r="J354" s="3">
        <v>13.65</v>
      </c>
      <c r="K354" s="3">
        <v>190.99</v>
      </c>
      <c r="L354" s="3">
        <v>11.554</v>
      </c>
      <c r="M354" s="32">
        <f>3159.301/1000</f>
        <v>3.1593010000000001</v>
      </c>
      <c r="N354" s="482">
        <f t="shared" si="76"/>
        <v>36.99</v>
      </c>
    </row>
    <row r="355" spans="4:14" x14ac:dyDescent="0.35">
      <c r="D355" s="3" t="s">
        <v>220</v>
      </c>
      <c r="I355" s="3">
        <v>1025.83</v>
      </c>
      <c r="J355" s="3">
        <v>13.65</v>
      </c>
      <c r="K355" s="3">
        <v>190.99</v>
      </c>
      <c r="L355" s="3">
        <v>11.554</v>
      </c>
      <c r="M355" s="32">
        <f t="shared" ref="M355:M358" si="81">3159.301/1000</f>
        <v>3.1593010000000001</v>
      </c>
      <c r="N355" s="482">
        <f t="shared" si="76"/>
        <v>36.99</v>
      </c>
    </row>
    <row r="356" spans="4:14" x14ac:dyDescent="0.35">
      <c r="D356" s="3" t="s">
        <v>217</v>
      </c>
      <c r="I356" s="3">
        <v>1025.83</v>
      </c>
      <c r="J356" s="3">
        <v>13.65</v>
      </c>
      <c r="K356" s="3">
        <v>190.99</v>
      </c>
      <c r="L356" s="3">
        <v>11.554</v>
      </c>
      <c r="M356" s="32">
        <f t="shared" si="81"/>
        <v>3.1593010000000001</v>
      </c>
      <c r="N356" s="482">
        <f t="shared" si="76"/>
        <v>36.99</v>
      </c>
    </row>
    <row r="357" spans="4:14" x14ac:dyDescent="0.35">
      <c r="D357" s="3" t="s">
        <v>194</v>
      </c>
      <c r="I357" s="3">
        <v>1042.68</v>
      </c>
      <c r="J357" s="3">
        <v>13.88</v>
      </c>
      <c r="K357" s="3">
        <v>194</v>
      </c>
      <c r="L357" s="32">
        <v>12.18</v>
      </c>
      <c r="M357" s="32">
        <f t="shared" si="81"/>
        <v>3.1593010000000001</v>
      </c>
      <c r="N357" s="482">
        <f t="shared" si="76"/>
        <v>37.979999999999997</v>
      </c>
    </row>
    <row r="358" spans="4:14" x14ac:dyDescent="0.35">
      <c r="D358" s="3" t="s">
        <v>226</v>
      </c>
      <c r="I358" s="3">
        <v>1042.68</v>
      </c>
      <c r="J358" s="3">
        <v>13.88</v>
      </c>
      <c r="K358" s="3">
        <v>194</v>
      </c>
      <c r="L358" s="32">
        <v>12.18</v>
      </c>
      <c r="M358" s="32">
        <f t="shared" si="81"/>
        <v>3.1593010000000001</v>
      </c>
      <c r="N358" s="482">
        <f t="shared" si="76"/>
        <v>37.979999999999997</v>
      </c>
    </row>
    <row r="359" spans="4:14" x14ac:dyDescent="0.35">
      <c r="D359" s="3" t="s">
        <v>449</v>
      </c>
      <c r="I359" s="102">
        <v>999.64</v>
      </c>
      <c r="J359" s="3">
        <v>13.28</v>
      </c>
      <c r="K359" s="3">
        <v>186.31</v>
      </c>
      <c r="L359" s="32">
        <v>11.581</v>
      </c>
      <c r="M359" s="32">
        <f>3379.976/1000</f>
        <v>3.3799760000000001</v>
      </c>
      <c r="N359" s="482">
        <f t="shared" si="76"/>
        <v>36.39</v>
      </c>
    </row>
    <row r="360" spans="4:14" x14ac:dyDescent="0.35">
      <c r="D360" s="3" t="s">
        <v>1474</v>
      </c>
      <c r="I360" s="3">
        <v>323.91000000000003</v>
      </c>
      <c r="J360" s="3">
        <v>4.07</v>
      </c>
      <c r="K360" s="3">
        <v>47.75</v>
      </c>
      <c r="L360" s="3">
        <v>3.9489999999999998</v>
      </c>
      <c r="M360" s="3">
        <v>1.3660000000000001</v>
      </c>
      <c r="N360" s="482">
        <f>ROUND((I360*230.35+J360*10150.5+K360*11591.45+L360*93958.18+M360*7677.44)/10^5,2)</f>
        <v>10.51</v>
      </c>
    </row>
    <row r="361" spans="4:14" x14ac:dyDescent="0.35">
      <c r="D361" s="3" t="s">
        <v>1475</v>
      </c>
      <c r="I361" s="3">
        <v>484.04</v>
      </c>
      <c r="J361" s="3">
        <v>6.23</v>
      </c>
      <c r="K361" s="3">
        <v>78.87</v>
      </c>
      <c r="L361" s="3">
        <v>4.7530000000000001</v>
      </c>
      <c r="M361" s="3">
        <v>2.7090000000000001</v>
      </c>
      <c r="N361" s="482">
        <f t="shared" si="76"/>
        <v>15.56</v>
      </c>
    </row>
    <row r="362" spans="4:14" x14ac:dyDescent="0.35">
      <c r="D362" s="3" t="s">
        <v>1476</v>
      </c>
      <c r="I362" s="3">
        <v>1071.875</v>
      </c>
      <c r="J362" s="3">
        <f>3.57*4</f>
        <v>14.28</v>
      </c>
      <c r="K362" s="3">
        <f>36.01*4</f>
        <v>144.04</v>
      </c>
      <c r="L362" s="3">
        <v>18.759</v>
      </c>
      <c r="M362" s="3">
        <v>4.9779999999999998</v>
      </c>
      <c r="N362" s="482">
        <f t="shared" si="76"/>
        <v>38.619999999999997</v>
      </c>
    </row>
    <row r="552" spans="1:23" x14ac:dyDescent="0.35">
      <c r="A552" s="16"/>
      <c r="B552" s="16"/>
      <c r="C552" s="144"/>
      <c r="D552" s="16"/>
      <c r="E552" s="16"/>
      <c r="F552" s="16"/>
      <c r="G552" s="16"/>
      <c r="H552" s="16"/>
      <c r="I552" s="16"/>
      <c r="J552" s="16"/>
      <c r="K552" s="16"/>
      <c r="L552" s="16"/>
      <c r="M552" s="16"/>
      <c r="N552" s="16"/>
      <c r="O552" s="16"/>
      <c r="P552" s="16"/>
      <c r="Q552" s="16"/>
    </row>
    <row r="553" spans="1:23" x14ac:dyDescent="0.35">
      <c r="A553" s="16"/>
      <c r="B553" s="16"/>
      <c r="C553" s="144"/>
      <c r="D553" s="16"/>
      <c r="E553" s="16"/>
      <c r="F553" s="16"/>
      <c r="G553" s="16"/>
      <c r="H553" s="16"/>
      <c r="I553" s="16"/>
      <c r="J553" s="16"/>
      <c r="K553" s="16"/>
      <c r="L553" s="16"/>
      <c r="M553" s="16"/>
      <c r="N553" s="16"/>
      <c r="O553" s="16"/>
      <c r="P553" s="16"/>
      <c r="Q553" s="16"/>
    </row>
    <row r="554" spans="1:23" x14ac:dyDescent="0.35">
      <c r="A554" s="16"/>
      <c r="B554" s="16"/>
      <c r="C554" s="144"/>
      <c r="D554" s="16"/>
      <c r="E554" s="16"/>
      <c r="F554" s="16"/>
      <c r="G554" s="16"/>
      <c r="H554" s="16"/>
      <c r="I554" s="16"/>
      <c r="J554" s="16"/>
      <c r="K554" s="16"/>
      <c r="L554" s="16"/>
      <c r="M554" s="16"/>
      <c r="N554" s="16"/>
      <c r="O554" s="16"/>
      <c r="P554" s="16"/>
      <c r="Q554" s="16"/>
    </row>
    <row r="555" spans="1:23" x14ac:dyDescent="0.35">
      <c r="B555" s="129"/>
      <c r="C555" s="145"/>
      <c r="D555" s="129"/>
      <c r="E555" s="129"/>
      <c r="F555" s="129"/>
      <c r="G555" s="129"/>
      <c r="H555" s="130"/>
      <c r="I555" s="174"/>
      <c r="J555" s="134"/>
      <c r="K555" s="134"/>
      <c r="L555" s="172"/>
      <c r="M555" s="173"/>
      <c r="N555" s="135"/>
      <c r="O555" s="130"/>
      <c r="P555" s="130"/>
      <c r="Q555" s="130"/>
      <c r="T555" s="130"/>
      <c r="U555" s="130"/>
      <c r="V555" s="130"/>
      <c r="W555" s="131"/>
    </row>
  </sheetData>
  <autoFilter ref="A4:AG359" xr:uid="{00000000-0001-0000-0500-000000000000}">
    <filterColumn colId="19" showButton="0"/>
    <filterColumn colId="21" showButton="0"/>
    <filterColumn colId="23" showButton="0"/>
    <filterColumn colId="25" showButton="0"/>
  </autoFilter>
  <mergeCells count="8">
    <mergeCell ref="X4:Y4"/>
    <mergeCell ref="Z4:AA4"/>
    <mergeCell ref="T3:W3"/>
    <mergeCell ref="X3:AA3"/>
    <mergeCell ref="A1:Q1"/>
    <mergeCell ref="A2:Q2"/>
    <mergeCell ref="T4:U4"/>
    <mergeCell ref="V4:W4"/>
  </mergeCells>
  <phoneticPr fontId="6" type="noConversion"/>
  <conditionalFormatting sqref="C1:C2 C4:C318 C323:C328 C332:C334 C342:C344 C351:C376 C413:C429 C432:C434 C477:C500 C535:C554 C557:C65796">
    <cfRule type="expression" dxfId="131" priority="1159" stopIfTrue="1">
      <formula>AND(COUNTIF($C$557:$C$65796, C1)+COUNTIF($C$342:$C$344, C1)+COUNTIF($C$323:$C$328, C1)+COUNTIF($C$1:$C$27, C1)+COUNTIF($C$32:$C$143, C1)+COUNTIF($C$152:$C$296, C1)+COUNTIF($C$332:$C$333, C1)+COUNTIF($C$351:$C$376, C1)+COUNTIF($C$413:$C$429, C1)+COUNTIF($C$432:$C$434, C1)+COUNTIF($C$477:$C$500, C1)+COUNTIF($C$535:$C$554, C1)&gt;1,NOT(ISBLANK(C1)))</formula>
    </cfRule>
  </conditionalFormatting>
  <conditionalFormatting sqref="C1:C241 C243:C1048576">
    <cfRule type="duplicateValues" dxfId="130" priority="17"/>
    <cfRule type="duplicateValues" dxfId="129" priority="18"/>
  </conditionalFormatting>
  <conditionalFormatting sqref="C4:C318 C1:C2 C323:C328 C332:C334 C342:C344 C351:C376 C413:C429 C432:C434 C477:C500 C535:C554 C557:C65796">
    <cfRule type="expression" dxfId="128" priority="1141" stopIfTrue="1">
      <formula>AND(COUNTIF($C$557:$C$65796, C1)+COUNTIF($C$342:$C$344, C1)+COUNTIF($C$323:$C$328, C1)+COUNTIF($C$1:$C$16, C1)+COUNTIF($C$18:$C$27, C1)+COUNTIF($C$32:$C$143, C1)+COUNTIF($C$152:$C$296, C1)+COUNTIF($C$332:$C$333, C1)+COUNTIF($C$351:$C$376, C1)+COUNTIF($C$413:$C$429, C1)+COUNTIF($C$432:$C$434, C1)+COUNTIF($C$477:$C$500, C1)+COUNTIF($C$535:$C$554, C1)&gt;1,NOT(ISBLANK(C1)))</formula>
    </cfRule>
  </conditionalFormatting>
  <conditionalFormatting sqref="C5:C29 C32:C43 C45:C60">
    <cfRule type="expression" dxfId="127" priority="739" stopIfTrue="1">
      <formula>AND(COUNTIF($C$5:$C$29, C5)+COUNTIF($C$32:$C$35, C5)&gt;1,NOT(ISBLANK(C5)))</formula>
    </cfRule>
  </conditionalFormatting>
  <conditionalFormatting sqref="C28">
    <cfRule type="duplicateValues" dxfId="126" priority="115"/>
  </conditionalFormatting>
  <conditionalFormatting sqref="C30:C31">
    <cfRule type="duplicateValues" dxfId="125" priority="112"/>
    <cfRule type="duplicateValues" dxfId="124" priority="113"/>
    <cfRule type="duplicateValues" dxfId="123" priority="114"/>
  </conditionalFormatting>
  <conditionalFormatting sqref="C242">
    <cfRule type="duplicateValues" dxfId="122" priority="1"/>
    <cfRule type="duplicateValues" dxfId="121" priority="2"/>
  </conditionalFormatting>
  <conditionalFormatting sqref="C377:C379">
    <cfRule type="duplicateValues" dxfId="120" priority="98"/>
    <cfRule type="duplicateValues" dxfId="119" priority="99"/>
  </conditionalFormatting>
  <conditionalFormatting sqref="C380:C394">
    <cfRule type="duplicateValues" dxfId="118" priority="583"/>
  </conditionalFormatting>
  <conditionalFormatting sqref="C395:C396">
    <cfRule type="duplicateValues" dxfId="117" priority="93"/>
  </conditionalFormatting>
  <conditionalFormatting sqref="C397:C398">
    <cfRule type="duplicateValues" dxfId="116" priority="94"/>
  </conditionalFormatting>
  <conditionalFormatting sqref="C399:C403">
    <cfRule type="duplicateValues" dxfId="115" priority="95"/>
  </conditionalFormatting>
  <conditionalFormatting sqref="C555:E555">
    <cfRule type="cellIs" dxfId="114" priority="74" operator="lessThan">
      <formula>0</formula>
    </cfRule>
  </conditionalFormatting>
  <pageMargins left="0.19" right="0.2" top="0.75" bottom="0.75" header="0.3" footer="0.3"/>
  <pageSetup paperSize="9" scale="62" fitToHeight="0" orientation="landscape" r:id="rId1"/>
  <rowBreaks count="6" manualBreakCount="6">
    <brk id="29" max="16" man="1"/>
    <brk id="56" max="16" man="1"/>
    <brk id="84" max="16" man="1"/>
    <brk id="111" max="16" man="1"/>
    <brk id="140" max="16" man="1"/>
    <brk id="236" max="16" man="1"/>
  </rowBreaks>
  <ignoredErrors>
    <ignoredError sqref="F206 F213 D264 D289 D293 D286"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FFFF00"/>
  </sheetPr>
  <dimension ref="A1:K296"/>
  <sheetViews>
    <sheetView showGridLines="0" zoomScale="95" zoomScaleNormal="95" workbookViewId="0">
      <pane xSplit="4" ySplit="4" topLeftCell="E212" activePane="bottomRight" state="frozen"/>
      <selection activeCell="F23" sqref="F23"/>
      <selection pane="topRight" activeCell="F23" sqref="F23"/>
      <selection pane="bottomLeft" activeCell="F23" sqref="F23"/>
      <selection pane="bottomRight" activeCell="H212" sqref="H212"/>
    </sheetView>
  </sheetViews>
  <sheetFormatPr defaultColWidth="9.1796875" defaultRowHeight="14.5" x14ac:dyDescent="0.35"/>
  <cols>
    <col min="1" max="1" width="8.81640625" style="2" customWidth="1"/>
    <col min="2" max="2" width="11.81640625" style="2" bestFit="1" customWidth="1"/>
    <col min="3" max="3" width="9" style="16" customWidth="1"/>
    <col min="4" max="4" width="9.54296875" style="2" customWidth="1"/>
    <col min="5" max="5" width="12" style="2" customWidth="1"/>
    <col min="6" max="6" width="11.81640625" style="2" customWidth="1"/>
    <col min="7" max="7" width="12.1796875" style="2" customWidth="1"/>
    <col min="8" max="8" width="20.54296875" style="2" customWidth="1"/>
    <col min="9" max="9" width="15" style="2" customWidth="1"/>
    <col min="10" max="10" width="11.54296875" style="40" customWidth="1"/>
    <col min="11" max="11" width="12.1796875" style="2" customWidth="1"/>
    <col min="12" max="16384" width="9.1796875" style="2"/>
  </cols>
  <sheetData>
    <row r="1" spans="1:11" ht="15" customHeight="1" x14ac:dyDescent="0.35">
      <c r="A1" s="1358" t="str">
        <f>Foundation!A1</f>
        <v>KEC International Limited</v>
      </c>
      <c r="B1" s="1358"/>
      <c r="C1" s="1358"/>
      <c r="D1" s="1358"/>
      <c r="E1" s="1358"/>
      <c r="F1" s="1358"/>
      <c r="G1" s="1358"/>
      <c r="H1" s="1358"/>
      <c r="I1" s="1358"/>
      <c r="J1" s="1358"/>
      <c r="K1" s="1358"/>
    </row>
    <row r="2" spans="1:11" ht="15.5" x14ac:dyDescent="0.35">
      <c r="A2" s="1359" t="str">
        <f>Foundation!A2</f>
        <v xml:space="preserve"> TA413 : 765 KV D/C Bikaner III - Neemrana II TL02</v>
      </c>
      <c r="B2" s="1359"/>
      <c r="C2" s="1359"/>
      <c r="D2" s="1359"/>
      <c r="E2" s="1359"/>
      <c r="F2" s="1359"/>
      <c r="G2" s="1359"/>
      <c r="H2" s="1359"/>
      <c r="I2" s="1359"/>
      <c r="J2" s="1359"/>
      <c r="K2" s="1359"/>
    </row>
    <row r="3" spans="1:11" ht="15.5" x14ac:dyDescent="0.35">
      <c r="A3" s="1357" t="s">
        <v>110</v>
      </c>
      <c r="B3" s="1357"/>
      <c r="C3" s="1357"/>
      <c r="D3" s="1357"/>
      <c r="E3" s="1357"/>
      <c r="F3" s="1357"/>
      <c r="G3" s="1357"/>
      <c r="H3" s="1357"/>
      <c r="I3" s="1357"/>
      <c r="J3" s="1360" t="str">
        <f>TA413_PBNTL!M1</f>
        <v>20.08.2025</v>
      </c>
      <c r="K3" s="1360"/>
    </row>
    <row r="4" spans="1:11" ht="29" x14ac:dyDescent="0.35">
      <c r="A4" s="307" t="s">
        <v>42</v>
      </c>
      <c r="B4" s="314" t="s">
        <v>43</v>
      </c>
      <c r="C4" s="1051" t="s">
        <v>44</v>
      </c>
      <c r="D4" s="314" t="s">
        <v>45</v>
      </c>
      <c r="E4" s="314" t="s">
        <v>46</v>
      </c>
      <c r="F4" s="1052" t="s">
        <v>47</v>
      </c>
      <c r="G4" s="1052" t="s">
        <v>48</v>
      </c>
      <c r="H4" s="1053" t="s">
        <v>90</v>
      </c>
      <c r="I4" s="314" t="s">
        <v>49</v>
      </c>
      <c r="J4" s="1054" t="s">
        <v>315</v>
      </c>
      <c r="K4" s="314" t="s">
        <v>1</v>
      </c>
    </row>
    <row r="5" spans="1:11" s="656" customFormat="1" ht="15.5" x14ac:dyDescent="0.35">
      <c r="A5" s="651">
        <v>1</v>
      </c>
      <c r="B5" s="651">
        <f>SUBTOTAL(103,$C$5:C5)</f>
        <v>1</v>
      </c>
      <c r="C5" s="1085" t="s">
        <v>419</v>
      </c>
      <c r="D5" s="652" t="str">
        <f>VLOOKUP(C5,'[171]Location Summary'!$C$2:$H$602,2,FALSE)</f>
        <v>DA+0</v>
      </c>
      <c r="E5" s="1125" t="s">
        <v>423</v>
      </c>
      <c r="F5" s="653">
        <v>45522</v>
      </c>
      <c r="G5" s="653">
        <v>45522</v>
      </c>
      <c r="H5" s="654" t="s">
        <v>976</v>
      </c>
      <c r="I5" s="651" t="s">
        <v>913</v>
      </c>
      <c r="J5" s="655" t="s">
        <v>999</v>
      </c>
      <c r="K5" s="654" t="s">
        <v>263</v>
      </c>
    </row>
    <row r="6" spans="1:11" s="656" customFormat="1" ht="15.5" x14ac:dyDescent="0.35">
      <c r="A6" s="651">
        <v>2</v>
      </c>
      <c r="B6" s="651">
        <f>SUBTOTAL(103,$C$5:C6)</f>
        <v>2</v>
      </c>
      <c r="C6" s="1085" t="s">
        <v>418</v>
      </c>
      <c r="D6" s="652" t="str">
        <f>VLOOKUP(C6,Foundation!$C$5:$D$143,2,0)</f>
        <v>DA+3</v>
      </c>
      <c r="E6" s="1125" t="s">
        <v>423</v>
      </c>
      <c r="F6" s="653">
        <v>45522</v>
      </c>
      <c r="G6" s="653">
        <v>45522</v>
      </c>
      <c r="H6" s="654" t="s">
        <v>976</v>
      </c>
      <c r="I6" s="651" t="s">
        <v>913</v>
      </c>
      <c r="J6" s="655" t="s">
        <v>999</v>
      </c>
      <c r="K6" s="654" t="s">
        <v>263</v>
      </c>
    </row>
    <row r="7" spans="1:11" s="656" customFormat="1" ht="15.5" x14ac:dyDescent="0.35">
      <c r="A7" s="651">
        <v>3</v>
      </c>
      <c r="B7" s="651">
        <f>SUBTOTAL(103,$C$5:C7)</f>
        <v>3</v>
      </c>
      <c r="C7" s="1085" t="s">
        <v>417</v>
      </c>
      <c r="D7" s="652" t="str">
        <f>VLOOKUP(C7,Foundation!$C$5:$D$143,2,0)</f>
        <v>DA+9</v>
      </c>
      <c r="E7" s="1125" t="s">
        <v>423</v>
      </c>
      <c r="F7" s="653">
        <v>45522</v>
      </c>
      <c r="G7" s="653">
        <v>45522</v>
      </c>
      <c r="H7" s="654" t="s">
        <v>976</v>
      </c>
      <c r="I7" s="651" t="s">
        <v>913</v>
      </c>
      <c r="J7" s="655" t="s">
        <v>999</v>
      </c>
      <c r="K7" s="654" t="s">
        <v>263</v>
      </c>
    </row>
    <row r="8" spans="1:11" s="656" customFormat="1" ht="15.5" x14ac:dyDescent="0.35">
      <c r="A8" s="651">
        <v>4</v>
      </c>
      <c r="B8" s="651">
        <f>SUBTOTAL(103,$C$5:C8)</f>
        <v>4</v>
      </c>
      <c r="C8" s="1085" t="s">
        <v>414</v>
      </c>
      <c r="D8" s="652" t="str">
        <f>VLOOKUP(C8,Foundation!$C$5:$D$143,2,0)</f>
        <v>DA+9</v>
      </c>
      <c r="E8" s="1125" t="s">
        <v>423</v>
      </c>
      <c r="F8" s="653">
        <v>45524</v>
      </c>
      <c r="G8" s="653">
        <v>45524</v>
      </c>
      <c r="H8" s="654" t="s">
        <v>976</v>
      </c>
      <c r="I8" s="651" t="s">
        <v>913</v>
      </c>
      <c r="J8" s="655" t="s">
        <v>999</v>
      </c>
      <c r="K8" s="654" t="s">
        <v>263</v>
      </c>
    </row>
    <row r="9" spans="1:11" s="656" customFormat="1" ht="15.5" x14ac:dyDescent="0.35">
      <c r="A9" s="651">
        <v>5</v>
      </c>
      <c r="B9" s="651">
        <f>SUBTOTAL(103,$C$5:C9)</f>
        <v>5</v>
      </c>
      <c r="C9" s="1085" t="s">
        <v>415</v>
      </c>
      <c r="D9" s="652" t="str">
        <f>VLOOKUP(C9,Foundation!$C$5:$D$143,2,0)</f>
        <v>DA+3</v>
      </c>
      <c r="E9" s="1125" t="s">
        <v>423</v>
      </c>
      <c r="F9" s="653">
        <v>45524</v>
      </c>
      <c r="G9" s="653">
        <v>45524</v>
      </c>
      <c r="H9" s="654" t="s">
        <v>976</v>
      </c>
      <c r="I9" s="651" t="s">
        <v>913</v>
      </c>
      <c r="J9" s="655" t="s">
        <v>999</v>
      </c>
      <c r="K9" s="654" t="s">
        <v>263</v>
      </c>
    </row>
    <row r="10" spans="1:11" s="656" customFormat="1" ht="15.5" x14ac:dyDescent="0.35">
      <c r="A10" s="651">
        <v>6</v>
      </c>
      <c r="B10" s="651">
        <f>SUBTOTAL(103,$C$5:C10)</f>
        <v>6</v>
      </c>
      <c r="C10" s="1085" t="s">
        <v>416</v>
      </c>
      <c r="D10" s="652" t="str">
        <f>VLOOKUP(C10,Foundation!$C$5:$D$143,2,0)</f>
        <v>DA+3</v>
      </c>
      <c r="E10" s="1125" t="s">
        <v>423</v>
      </c>
      <c r="F10" s="653">
        <v>45524</v>
      </c>
      <c r="G10" s="653">
        <v>45524</v>
      </c>
      <c r="H10" s="654" t="s">
        <v>976</v>
      </c>
      <c r="I10" s="651" t="s">
        <v>913</v>
      </c>
      <c r="J10" s="655" t="s">
        <v>999</v>
      </c>
      <c r="K10" s="654" t="s">
        <v>263</v>
      </c>
    </row>
    <row r="11" spans="1:11" s="656" customFormat="1" ht="15.5" x14ac:dyDescent="0.35">
      <c r="A11" s="651">
        <v>7</v>
      </c>
      <c r="B11" s="651">
        <f>SUBTOTAL(103,$C$5:C11)</f>
        <v>7</v>
      </c>
      <c r="C11" s="1085" t="s">
        <v>425</v>
      </c>
      <c r="D11" s="652" t="str">
        <f>VLOOKUP(C11,Foundation!$C$5:$D$143,2,0)</f>
        <v>DA+0</v>
      </c>
      <c r="E11" s="1125" t="s">
        <v>423</v>
      </c>
      <c r="F11" s="653">
        <v>45528</v>
      </c>
      <c r="G11" s="653">
        <v>45528</v>
      </c>
      <c r="H11" s="654" t="s">
        <v>976</v>
      </c>
      <c r="I11" s="651" t="s">
        <v>913</v>
      </c>
      <c r="J11" s="655" t="s">
        <v>999</v>
      </c>
      <c r="K11" s="654" t="s">
        <v>263</v>
      </c>
    </row>
    <row r="12" spans="1:11" s="656" customFormat="1" ht="15.75" customHeight="1" x14ac:dyDescent="0.35">
      <c r="A12" s="651">
        <v>8</v>
      </c>
      <c r="B12" s="651">
        <f>SUBTOTAL(103,$C$5:C12)</f>
        <v>8</v>
      </c>
      <c r="C12" s="1088" t="s">
        <v>388</v>
      </c>
      <c r="D12" s="652" t="str">
        <f>IFERROR(VLOOKUP(C12,Foundation!$C$5:$D$143,2,0),"")</f>
        <v>DA+6</v>
      </c>
      <c r="E12" s="1125" t="s">
        <v>423</v>
      </c>
      <c r="F12" s="653">
        <v>45528</v>
      </c>
      <c r="G12" s="653">
        <v>45528</v>
      </c>
      <c r="H12" s="654" t="s">
        <v>976</v>
      </c>
      <c r="I12" s="651" t="s">
        <v>913</v>
      </c>
      <c r="J12" s="655" t="s">
        <v>999</v>
      </c>
      <c r="K12" s="654" t="s">
        <v>263</v>
      </c>
    </row>
    <row r="13" spans="1:11" s="656" customFormat="1" ht="15.75" customHeight="1" x14ac:dyDescent="0.35">
      <c r="A13" s="651">
        <v>9</v>
      </c>
      <c r="B13" s="651">
        <f>SUBTOTAL(103,$C$5:C13)</f>
        <v>9</v>
      </c>
      <c r="C13" s="1088" t="s">
        <v>422</v>
      </c>
      <c r="D13" s="652" t="str">
        <f>IFERROR(VLOOKUP(C13,Foundation!$C$5:$D$143,2,0),"")</f>
        <v>DA+3</v>
      </c>
      <c r="E13" s="1125" t="s">
        <v>423</v>
      </c>
      <c r="F13" s="653">
        <v>45530</v>
      </c>
      <c r="G13" s="653">
        <v>45530</v>
      </c>
      <c r="H13" s="654" t="s">
        <v>976</v>
      </c>
      <c r="I13" s="651" t="s">
        <v>913</v>
      </c>
      <c r="J13" s="655" t="s">
        <v>999</v>
      </c>
      <c r="K13" s="654" t="s">
        <v>263</v>
      </c>
    </row>
    <row r="14" spans="1:11" s="656" customFormat="1" ht="15.75" customHeight="1" x14ac:dyDescent="0.35">
      <c r="A14" s="651">
        <v>10</v>
      </c>
      <c r="B14" s="651">
        <f>SUBTOTAL(103,$C$5:C14)</f>
        <v>10</v>
      </c>
      <c r="C14" s="1088" t="s">
        <v>513</v>
      </c>
      <c r="D14" s="652" t="str">
        <f>IFERROR(VLOOKUP(C14,Foundation!$C$5:$D$143,2,0),"")</f>
        <v>DA+3</v>
      </c>
      <c r="E14" s="1125" t="s">
        <v>423</v>
      </c>
      <c r="F14" s="653">
        <v>45541</v>
      </c>
      <c r="G14" s="653">
        <v>45541</v>
      </c>
      <c r="H14" s="654" t="s">
        <v>976</v>
      </c>
      <c r="I14" s="651" t="s">
        <v>913</v>
      </c>
      <c r="J14" s="655" t="s">
        <v>1031</v>
      </c>
      <c r="K14" s="654" t="s">
        <v>263</v>
      </c>
    </row>
    <row r="15" spans="1:11" s="656" customFormat="1" ht="15.75" customHeight="1" x14ac:dyDescent="0.35">
      <c r="A15" s="651">
        <v>11</v>
      </c>
      <c r="B15" s="651">
        <f>SUBTOTAL(103,$C$5:C15)</f>
        <v>11</v>
      </c>
      <c r="C15" s="1088" t="s">
        <v>484</v>
      </c>
      <c r="D15" s="652" t="str">
        <f>IFERROR(VLOOKUP(C15,Foundation!$C$5:$D$143,2,0),"")</f>
        <v>DA+6</v>
      </c>
      <c r="E15" s="1125" t="s">
        <v>423</v>
      </c>
      <c r="F15" s="653">
        <v>45545</v>
      </c>
      <c r="G15" s="653">
        <v>45545</v>
      </c>
      <c r="H15" s="654" t="s">
        <v>976</v>
      </c>
      <c r="I15" s="651" t="s">
        <v>1032</v>
      </c>
      <c r="J15" s="655" t="s">
        <v>1031</v>
      </c>
      <c r="K15" s="654" t="s">
        <v>263</v>
      </c>
    </row>
    <row r="16" spans="1:11" s="656" customFormat="1" ht="15.75" customHeight="1" x14ac:dyDescent="0.35">
      <c r="A16" s="651">
        <v>12</v>
      </c>
      <c r="B16" s="651">
        <f>SUBTOTAL(103,$C$5:C16)</f>
        <v>12</v>
      </c>
      <c r="C16" s="1085" t="s">
        <v>486</v>
      </c>
      <c r="D16" s="652" t="str">
        <f>IFERROR(VLOOKUP(C16,Foundation!$C$5:$D$143,2,0),"")</f>
        <v>DA+9</v>
      </c>
      <c r="E16" s="1125" t="s">
        <v>423</v>
      </c>
      <c r="F16" s="653">
        <v>45544</v>
      </c>
      <c r="G16" s="653">
        <v>45544</v>
      </c>
      <c r="H16" s="654" t="s">
        <v>976</v>
      </c>
      <c r="I16" s="651" t="s">
        <v>1032</v>
      </c>
      <c r="J16" s="655" t="s">
        <v>1031</v>
      </c>
      <c r="K16" s="654" t="s">
        <v>263</v>
      </c>
    </row>
    <row r="17" spans="1:11" s="656" customFormat="1" ht="15.75" customHeight="1" x14ac:dyDescent="0.35">
      <c r="A17" s="651">
        <v>13</v>
      </c>
      <c r="B17" s="651">
        <f>SUBTOTAL(103,$C$5:C17)</f>
        <v>13</v>
      </c>
      <c r="C17" s="1088" t="s">
        <v>268</v>
      </c>
      <c r="D17" s="652" t="str">
        <f>IFERROR(VLOOKUP(C17,Foundation!$C$5:$D$143,2,0),"")</f>
        <v>DA+6</v>
      </c>
      <c r="E17" s="1125" t="s">
        <v>423</v>
      </c>
      <c r="F17" s="653">
        <v>45545</v>
      </c>
      <c r="G17" s="653">
        <v>45545</v>
      </c>
      <c r="H17" s="654" t="s">
        <v>976</v>
      </c>
      <c r="I17" s="651" t="s">
        <v>913</v>
      </c>
      <c r="J17" s="655" t="s">
        <v>1031</v>
      </c>
      <c r="K17" s="654" t="s">
        <v>263</v>
      </c>
    </row>
    <row r="18" spans="1:11" s="656" customFormat="1" ht="15.75" customHeight="1" x14ac:dyDescent="0.35">
      <c r="A18" s="651">
        <v>14</v>
      </c>
      <c r="B18" s="651">
        <f>SUBTOTAL(103,$C$5:C18)</f>
        <v>14</v>
      </c>
      <c r="C18" s="1088" t="s">
        <v>267</v>
      </c>
      <c r="D18" s="652" t="str">
        <f>IFERROR(VLOOKUP(C18,Foundation!$C$5:$D$143,2,0),"")</f>
        <v>DA+9</v>
      </c>
      <c r="E18" s="1125" t="s">
        <v>423</v>
      </c>
      <c r="F18" s="653">
        <v>45545</v>
      </c>
      <c r="G18" s="653">
        <v>45545</v>
      </c>
      <c r="H18" s="654" t="s">
        <v>976</v>
      </c>
      <c r="I18" s="651" t="s">
        <v>913</v>
      </c>
      <c r="J18" s="655" t="s">
        <v>1031</v>
      </c>
      <c r="K18" s="654" t="s">
        <v>263</v>
      </c>
    </row>
    <row r="19" spans="1:11" s="656" customFormat="1" ht="15.5" x14ac:dyDescent="0.35">
      <c r="A19" s="651">
        <v>15</v>
      </c>
      <c r="B19" s="651">
        <f>SUBTOTAL(103,$C$5:C19)</f>
        <v>15</v>
      </c>
      <c r="C19" s="1085" t="s">
        <v>510</v>
      </c>
      <c r="D19" s="657" t="str">
        <f>IFERROR(VLOOKUP(C19,Foundation!$C$5:$D$143,2,0),"")</f>
        <v>DA+1.5</v>
      </c>
      <c r="E19" s="1125" t="s">
        <v>423</v>
      </c>
      <c r="F19" s="653">
        <v>45550</v>
      </c>
      <c r="G19" s="653">
        <v>45550</v>
      </c>
      <c r="H19" s="654" t="s">
        <v>976</v>
      </c>
      <c r="I19" s="651" t="s">
        <v>913</v>
      </c>
      <c r="J19" s="655" t="s">
        <v>1031</v>
      </c>
      <c r="K19" s="654" t="s">
        <v>263</v>
      </c>
    </row>
    <row r="20" spans="1:11" s="656" customFormat="1" ht="15.75" customHeight="1" x14ac:dyDescent="0.35">
      <c r="A20" s="651">
        <v>16</v>
      </c>
      <c r="B20" s="651">
        <f>SUBTOTAL(103,$C$5:C20)</f>
        <v>16</v>
      </c>
      <c r="C20" s="1088" t="s">
        <v>495</v>
      </c>
      <c r="D20" s="652" t="str">
        <f>IFERROR(VLOOKUP(C20,Foundation!$C$5:$D$143,2,0),"")</f>
        <v>DA-1.5</v>
      </c>
      <c r="E20" s="1125" t="s">
        <v>423</v>
      </c>
      <c r="F20" s="653">
        <v>45550</v>
      </c>
      <c r="G20" s="653">
        <v>45550</v>
      </c>
      <c r="H20" s="654" t="s">
        <v>976</v>
      </c>
      <c r="I20" s="651" t="s">
        <v>913</v>
      </c>
      <c r="J20" s="655" t="s">
        <v>1031</v>
      </c>
      <c r="K20" s="654" t="s">
        <v>263</v>
      </c>
    </row>
    <row r="21" spans="1:11" s="656" customFormat="1" ht="15.75" customHeight="1" x14ac:dyDescent="0.35">
      <c r="A21" s="651">
        <v>17</v>
      </c>
      <c r="B21" s="651">
        <f>SUBTOTAL(103,$C$5:C21)</f>
        <v>17</v>
      </c>
      <c r="C21" s="1088" t="s">
        <v>514</v>
      </c>
      <c r="D21" s="652" t="str">
        <f>IFERROR(VLOOKUP(C21,Foundation!$C$5:$D$143,2,0),"")</f>
        <v>DA+3</v>
      </c>
      <c r="E21" s="1125" t="s">
        <v>423</v>
      </c>
      <c r="F21" s="653">
        <v>45550</v>
      </c>
      <c r="G21" s="653">
        <v>45550</v>
      </c>
      <c r="H21" s="654" t="s">
        <v>976</v>
      </c>
      <c r="I21" s="651" t="s">
        <v>913</v>
      </c>
      <c r="J21" s="655" t="s">
        <v>1031</v>
      </c>
      <c r="K21" s="654" t="s">
        <v>263</v>
      </c>
    </row>
    <row r="22" spans="1:11" s="656" customFormat="1" ht="15.5" x14ac:dyDescent="0.35">
      <c r="A22" s="651">
        <v>18</v>
      </c>
      <c r="B22" s="651">
        <v>18</v>
      </c>
      <c r="C22" s="1088" t="s">
        <v>919</v>
      </c>
      <c r="D22" s="652" t="str">
        <f>IFERROR(VLOOKUP(C22,Foundation!$C$5:$D$143,2,0),"")</f>
        <v>DA+9</v>
      </c>
      <c r="E22" s="1125" t="s">
        <v>423</v>
      </c>
      <c r="F22" s="653">
        <v>45551</v>
      </c>
      <c r="G22" s="653">
        <v>45551</v>
      </c>
      <c r="H22" s="654" t="s">
        <v>976</v>
      </c>
      <c r="I22" s="651" t="s">
        <v>913</v>
      </c>
      <c r="J22" s="655" t="s">
        <v>1031</v>
      </c>
      <c r="K22" s="654" t="s">
        <v>263</v>
      </c>
    </row>
    <row r="23" spans="1:11" s="656" customFormat="1" ht="15.75" customHeight="1" x14ac:dyDescent="0.35">
      <c r="A23" s="651">
        <v>19</v>
      </c>
      <c r="B23" s="651">
        <v>19</v>
      </c>
      <c r="C23" s="1088" t="s">
        <v>482</v>
      </c>
      <c r="D23" s="657" t="str">
        <f>IFERROR(VLOOKUP(C23,Foundation!$C$5:$D$143,2,0),"")</f>
        <v>DA+3</v>
      </c>
      <c r="E23" s="1125" t="s">
        <v>423</v>
      </c>
      <c r="F23" s="653">
        <v>45555</v>
      </c>
      <c r="G23" s="653">
        <v>45555</v>
      </c>
      <c r="H23" s="654" t="s">
        <v>976</v>
      </c>
      <c r="I23" s="651" t="s">
        <v>913</v>
      </c>
      <c r="J23" s="655" t="s">
        <v>1031</v>
      </c>
      <c r="K23" s="654" t="s">
        <v>263</v>
      </c>
    </row>
    <row r="24" spans="1:11" s="656" customFormat="1" ht="15.75" customHeight="1" x14ac:dyDescent="0.35">
      <c r="A24" s="651">
        <v>20</v>
      </c>
      <c r="B24" s="651">
        <v>20</v>
      </c>
      <c r="C24" s="1088" t="s">
        <v>483</v>
      </c>
      <c r="D24" s="657" t="str">
        <f>IFERROR(VLOOKUP(C24,Foundation!$C$5:$D$143,2,0),"")</f>
        <v>DA+9</v>
      </c>
      <c r="E24" s="1125" t="s">
        <v>423</v>
      </c>
      <c r="F24" s="653">
        <v>45555</v>
      </c>
      <c r="G24" s="653">
        <v>45555</v>
      </c>
      <c r="H24" s="654" t="s">
        <v>976</v>
      </c>
      <c r="I24" s="651" t="s">
        <v>913</v>
      </c>
      <c r="J24" s="655" t="s">
        <v>1031</v>
      </c>
      <c r="K24" s="654" t="s">
        <v>263</v>
      </c>
    </row>
    <row r="25" spans="1:11" s="656" customFormat="1" ht="15.75" customHeight="1" x14ac:dyDescent="0.35">
      <c r="A25" s="651">
        <v>21</v>
      </c>
      <c r="B25" s="651">
        <v>21</v>
      </c>
      <c r="C25" s="1088" t="s">
        <v>487</v>
      </c>
      <c r="D25" s="657" t="str">
        <f>IFERROR(VLOOKUP(C25,Foundation!$C$5:$D$143,2,0),"")</f>
        <v>DA+3</v>
      </c>
      <c r="E25" s="1125" t="s">
        <v>423</v>
      </c>
      <c r="F25" s="653">
        <v>45547</v>
      </c>
      <c r="G25" s="653">
        <f t="shared" ref="G25:G56" si="0">F25</f>
        <v>45547</v>
      </c>
      <c r="H25" s="654" t="s">
        <v>976</v>
      </c>
      <c r="I25" s="651" t="s">
        <v>913</v>
      </c>
      <c r="J25" s="655" t="s">
        <v>1031</v>
      </c>
      <c r="K25" s="654" t="s">
        <v>263</v>
      </c>
    </row>
    <row r="26" spans="1:11" s="656" customFormat="1" ht="15.75" customHeight="1" x14ac:dyDescent="0.35">
      <c r="A26" s="651">
        <v>22</v>
      </c>
      <c r="B26" s="651">
        <v>22</v>
      </c>
      <c r="C26" s="1088" t="s">
        <v>920</v>
      </c>
      <c r="D26" s="657" t="str">
        <f>IFERROR(VLOOKUP(C26,Foundation!$C$5:$D$143,2,0),"")</f>
        <v>DA+6</v>
      </c>
      <c r="E26" s="1125" t="s">
        <v>423</v>
      </c>
      <c r="F26" s="653">
        <v>45548</v>
      </c>
      <c r="G26" s="653">
        <f t="shared" si="0"/>
        <v>45548</v>
      </c>
      <c r="H26" s="654" t="s">
        <v>976</v>
      </c>
      <c r="I26" s="651" t="s">
        <v>913</v>
      </c>
      <c r="J26" s="655" t="s">
        <v>1031</v>
      </c>
      <c r="K26" s="654" t="s">
        <v>263</v>
      </c>
    </row>
    <row r="27" spans="1:11" s="656" customFormat="1" ht="15.75" customHeight="1" x14ac:dyDescent="0.35">
      <c r="A27" s="651">
        <v>23</v>
      </c>
      <c r="B27" s="651">
        <v>23</v>
      </c>
      <c r="C27" s="1088" t="s">
        <v>921</v>
      </c>
      <c r="D27" s="657" t="str">
        <f>IFERROR(VLOOKUP(C27,Foundation!$C$5:$D$143,2,0),"")</f>
        <v>DA+9</v>
      </c>
      <c r="E27" s="1125" t="s">
        <v>423</v>
      </c>
      <c r="F27" s="653">
        <v>45547</v>
      </c>
      <c r="G27" s="653">
        <f t="shared" si="0"/>
        <v>45547</v>
      </c>
      <c r="H27" s="654" t="s">
        <v>976</v>
      </c>
      <c r="I27" s="651" t="s">
        <v>913</v>
      </c>
      <c r="J27" s="655" t="s">
        <v>1031</v>
      </c>
      <c r="K27" s="654" t="s">
        <v>263</v>
      </c>
    </row>
    <row r="28" spans="1:11" s="656" customFormat="1" ht="15.75" customHeight="1" x14ac:dyDescent="0.35">
      <c r="A28" s="651">
        <v>24</v>
      </c>
      <c r="B28" s="651">
        <v>24</v>
      </c>
      <c r="C28" s="1088" t="s">
        <v>516</v>
      </c>
      <c r="D28" s="657" t="str">
        <f>IFERROR(VLOOKUP(C28,Foundation!$C$5:$D$143,2,0),"")</f>
        <v>DA+3</v>
      </c>
      <c r="E28" s="1125" t="s">
        <v>423</v>
      </c>
      <c r="F28" s="653">
        <v>45540</v>
      </c>
      <c r="G28" s="653">
        <f t="shared" si="0"/>
        <v>45540</v>
      </c>
      <c r="H28" s="654" t="s">
        <v>976</v>
      </c>
      <c r="I28" s="651" t="s">
        <v>913</v>
      </c>
      <c r="J28" s="655" t="s">
        <v>1031</v>
      </c>
      <c r="K28" s="654" t="s">
        <v>263</v>
      </c>
    </row>
    <row r="29" spans="1:11" s="656" customFormat="1" ht="15.75" customHeight="1" x14ac:dyDescent="0.35">
      <c r="A29" s="651">
        <v>25</v>
      </c>
      <c r="B29" s="651">
        <v>25</v>
      </c>
      <c r="C29" s="1088" t="s">
        <v>515</v>
      </c>
      <c r="D29" s="657" t="str">
        <f>IFERROR(VLOOKUP(C29,Foundation!$C$5:$D$143,2,0),"")</f>
        <v>DA+3</v>
      </c>
      <c r="E29" s="1125" t="s">
        <v>423</v>
      </c>
      <c r="F29" s="653">
        <v>45540</v>
      </c>
      <c r="G29" s="653">
        <f t="shared" si="0"/>
        <v>45540</v>
      </c>
      <c r="H29" s="654" t="s">
        <v>976</v>
      </c>
      <c r="I29" s="651" t="s">
        <v>913</v>
      </c>
      <c r="J29" s="655" t="s">
        <v>1031</v>
      </c>
      <c r="K29" s="654" t="s">
        <v>263</v>
      </c>
    </row>
    <row r="30" spans="1:11" s="656" customFormat="1" ht="15.75" customHeight="1" x14ac:dyDescent="0.35">
      <c r="A30" s="651">
        <v>26</v>
      </c>
      <c r="B30" s="651">
        <v>26</v>
      </c>
      <c r="C30" s="1088" t="s">
        <v>512</v>
      </c>
      <c r="D30" s="657" t="str">
        <f>IFERROR(VLOOKUP(C30,Foundation!$C$5:$D$143,2,0),"")</f>
        <v>DA+1.5</v>
      </c>
      <c r="E30" s="1125" t="s">
        <v>423</v>
      </c>
      <c r="F30" s="653">
        <v>45540</v>
      </c>
      <c r="G30" s="653">
        <f t="shared" si="0"/>
        <v>45540</v>
      </c>
      <c r="H30" s="654" t="s">
        <v>976</v>
      </c>
      <c r="I30" s="651" t="s">
        <v>913</v>
      </c>
      <c r="J30" s="655" t="s">
        <v>1031</v>
      </c>
      <c r="K30" s="654" t="s">
        <v>263</v>
      </c>
    </row>
    <row r="31" spans="1:11" s="656" customFormat="1" ht="15.75" customHeight="1" x14ac:dyDescent="0.35">
      <c r="A31" s="651">
        <v>27</v>
      </c>
      <c r="B31" s="651">
        <v>1</v>
      </c>
      <c r="C31" s="1088" t="s">
        <v>488</v>
      </c>
      <c r="D31" s="657" t="str">
        <f>IFERROR(VLOOKUP(C31,Foundation!$C$5:$D$143,2,0),"")</f>
        <v>DA+9</v>
      </c>
      <c r="E31" s="1125" t="s">
        <v>423</v>
      </c>
      <c r="F31" s="653">
        <v>45576</v>
      </c>
      <c r="G31" s="653">
        <f t="shared" si="0"/>
        <v>45576</v>
      </c>
      <c r="H31" s="654" t="s">
        <v>976</v>
      </c>
      <c r="I31" s="651" t="s">
        <v>913</v>
      </c>
      <c r="J31" s="655" t="s">
        <v>1110</v>
      </c>
      <c r="K31" s="654" t="s">
        <v>263</v>
      </c>
    </row>
    <row r="32" spans="1:11" s="656" customFormat="1" ht="15.75" customHeight="1" x14ac:dyDescent="0.35">
      <c r="A32" s="651">
        <v>28</v>
      </c>
      <c r="B32" s="651">
        <v>2</v>
      </c>
      <c r="C32" s="1088" t="s">
        <v>490</v>
      </c>
      <c r="D32" s="657" t="str">
        <f>IFERROR(VLOOKUP(C32,Foundation!$C$5:$D$143,2,0),"")</f>
        <v>DA-3</v>
      </c>
      <c r="E32" s="1125" t="s">
        <v>423</v>
      </c>
      <c r="F32" s="653">
        <v>45576</v>
      </c>
      <c r="G32" s="653">
        <f t="shared" si="0"/>
        <v>45576</v>
      </c>
      <c r="H32" s="654" t="s">
        <v>976</v>
      </c>
      <c r="I32" s="651" t="s">
        <v>913</v>
      </c>
      <c r="J32" s="655" t="s">
        <v>1110</v>
      </c>
      <c r="K32" s="654" t="s">
        <v>263</v>
      </c>
    </row>
    <row r="33" spans="1:11" s="656" customFormat="1" ht="15.75" customHeight="1" x14ac:dyDescent="0.35">
      <c r="A33" s="651">
        <v>29</v>
      </c>
      <c r="B33" s="651">
        <v>3</v>
      </c>
      <c r="C33" s="1088" t="s">
        <v>493</v>
      </c>
      <c r="D33" s="657" t="str">
        <f>IFERROR(VLOOKUP(C33,Foundation!$C$5:$D$143,2,0),"")</f>
        <v>DA+6</v>
      </c>
      <c r="E33" s="1125" t="s">
        <v>423</v>
      </c>
      <c r="F33" s="653">
        <v>45576</v>
      </c>
      <c r="G33" s="653">
        <f t="shared" si="0"/>
        <v>45576</v>
      </c>
      <c r="H33" s="654" t="s">
        <v>976</v>
      </c>
      <c r="I33" s="651" t="s">
        <v>913</v>
      </c>
      <c r="J33" s="655" t="s">
        <v>1110</v>
      </c>
      <c r="K33" s="654" t="s">
        <v>263</v>
      </c>
    </row>
    <row r="34" spans="1:11" s="656" customFormat="1" ht="15.75" customHeight="1" x14ac:dyDescent="0.35">
      <c r="A34" s="651">
        <v>30</v>
      </c>
      <c r="B34" s="651">
        <v>4</v>
      </c>
      <c r="C34" s="1088" t="s">
        <v>494</v>
      </c>
      <c r="D34" s="657" t="str">
        <f>IFERROR(VLOOKUP(C34,Foundation!$C$5:$D$143,2,0),"")</f>
        <v>DA+1.5</v>
      </c>
      <c r="E34" s="1125" t="s">
        <v>423</v>
      </c>
      <c r="F34" s="653">
        <v>45576</v>
      </c>
      <c r="G34" s="653">
        <f t="shared" si="0"/>
        <v>45576</v>
      </c>
      <c r="H34" s="654" t="s">
        <v>976</v>
      </c>
      <c r="I34" s="651" t="s">
        <v>913</v>
      </c>
      <c r="J34" s="655" t="s">
        <v>1110</v>
      </c>
      <c r="K34" s="654" t="s">
        <v>263</v>
      </c>
    </row>
    <row r="35" spans="1:11" s="656" customFormat="1" ht="15.5" x14ac:dyDescent="0.35">
      <c r="A35" s="651">
        <v>31</v>
      </c>
      <c r="B35" s="651">
        <v>5</v>
      </c>
      <c r="C35" s="92" t="s">
        <v>496</v>
      </c>
      <c r="D35" s="657" t="str">
        <f>IFERROR(VLOOKUP(C35,Foundation!$C$5:$D$143,2,0),"")</f>
        <v>DA-3</v>
      </c>
      <c r="E35" s="1125" t="s">
        <v>423</v>
      </c>
      <c r="F35" s="653">
        <v>45576</v>
      </c>
      <c r="G35" s="653">
        <f t="shared" si="0"/>
        <v>45576</v>
      </c>
      <c r="H35" s="654" t="s">
        <v>976</v>
      </c>
      <c r="I35" s="651" t="s">
        <v>913</v>
      </c>
      <c r="J35" s="655" t="s">
        <v>1110</v>
      </c>
      <c r="K35" s="654" t="s">
        <v>263</v>
      </c>
    </row>
    <row r="36" spans="1:11" s="656" customFormat="1" ht="15.5" x14ac:dyDescent="0.35">
      <c r="A36" s="651">
        <v>32</v>
      </c>
      <c r="B36" s="651">
        <v>6</v>
      </c>
      <c r="C36" s="92" t="s">
        <v>498</v>
      </c>
      <c r="D36" s="657" t="str">
        <f>IFERROR(VLOOKUP(C36,Foundation!$C$5:$D$143,2,0),"")</f>
        <v>DA+9</v>
      </c>
      <c r="E36" s="1125" t="s">
        <v>423</v>
      </c>
      <c r="F36" s="653">
        <v>45576</v>
      </c>
      <c r="G36" s="653">
        <f t="shared" si="0"/>
        <v>45576</v>
      </c>
      <c r="H36" s="654" t="s">
        <v>976</v>
      </c>
      <c r="I36" s="651" t="s">
        <v>913</v>
      </c>
      <c r="J36" s="655" t="s">
        <v>1110</v>
      </c>
      <c r="K36" s="654" t="s">
        <v>263</v>
      </c>
    </row>
    <row r="37" spans="1:11" s="656" customFormat="1" ht="15.5" x14ac:dyDescent="0.35">
      <c r="A37" s="651">
        <v>33</v>
      </c>
      <c r="B37" s="651">
        <v>7</v>
      </c>
      <c r="C37" s="92" t="s">
        <v>917</v>
      </c>
      <c r="D37" s="657" t="str">
        <f>IFERROR(VLOOKUP(C37,Foundation!$C$5:$D$143,2,0),"")</f>
        <v>DA+6</v>
      </c>
      <c r="E37" s="1125" t="s">
        <v>423</v>
      </c>
      <c r="F37" s="653">
        <v>45577</v>
      </c>
      <c r="G37" s="653">
        <f t="shared" si="0"/>
        <v>45577</v>
      </c>
      <c r="H37" s="654" t="s">
        <v>976</v>
      </c>
      <c r="I37" s="651" t="s">
        <v>913</v>
      </c>
      <c r="J37" s="655" t="s">
        <v>1110</v>
      </c>
      <c r="K37" s="654" t="s">
        <v>263</v>
      </c>
    </row>
    <row r="38" spans="1:11" s="656" customFormat="1" ht="15.5" x14ac:dyDescent="0.35">
      <c r="A38" s="651">
        <v>34</v>
      </c>
      <c r="B38" s="651">
        <v>8</v>
      </c>
      <c r="C38" s="92" t="s">
        <v>480</v>
      </c>
      <c r="D38" s="657" t="str">
        <f>IFERROR(VLOOKUP(C38,Foundation!$C$5:$D$143,2,0),"")</f>
        <v>DA-1.5</v>
      </c>
      <c r="E38" s="1125" t="s">
        <v>423</v>
      </c>
      <c r="F38" s="653">
        <v>45577</v>
      </c>
      <c r="G38" s="653">
        <f t="shared" si="0"/>
        <v>45577</v>
      </c>
      <c r="H38" s="654" t="s">
        <v>976</v>
      </c>
      <c r="I38" s="651" t="s">
        <v>913</v>
      </c>
      <c r="J38" s="655" t="s">
        <v>1110</v>
      </c>
      <c r="K38" s="654" t="s">
        <v>263</v>
      </c>
    </row>
    <row r="39" spans="1:11" s="656" customFormat="1" ht="15.5" x14ac:dyDescent="0.35">
      <c r="A39" s="651">
        <v>35</v>
      </c>
      <c r="B39" s="651">
        <v>9</v>
      </c>
      <c r="C39" s="92" t="s">
        <v>478</v>
      </c>
      <c r="D39" s="657" t="str">
        <f>IFERROR(VLOOKUP(C39,Foundation!$C$5:$D$143,2,0),"")</f>
        <v>DA+9</v>
      </c>
      <c r="E39" s="1125" t="s">
        <v>423</v>
      </c>
      <c r="F39" s="653">
        <v>45577</v>
      </c>
      <c r="G39" s="653">
        <f t="shared" si="0"/>
        <v>45577</v>
      </c>
      <c r="H39" s="654" t="s">
        <v>976</v>
      </c>
      <c r="I39" s="651" t="s">
        <v>913</v>
      </c>
      <c r="J39" s="655" t="s">
        <v>1110</v>
      </c>
      <c r="K39" s="654" t="s">
        <v>263</v>
      </c>
    </row>
    <row r="40" spans="1:11" s="656" customFormat="1" ht="15.5" x14ac:dyDescent="0.35">
      <c r="A40" s="651">
        <v>36</v>
      </c>
      <c r="B40" s="651">
        <v>10</v>
      </c>
      <c r="C40" s="92" t="s">
        <v>479</v>
      </c>
      <c r="D40" s="657" t="str">
        <f>IFERROR(VLOOKUP(C40,Foundation!$C$5:$D$143,2,0),"")</f>
        <v>DA+9</v>
      </c>
      <c r="E40" s="1125" t="s">
        <v>423</v>
      </c>
      <c r="F40" s="653">
        <v>45577</v>
      </c>
      <c r="G40" s="653">
        <f t="shared" si="0"/>
        <v>45577</v>
      </c>
      <c r="H40" s="654" t="s">
        <v>976</v>
      </c>
      <c r="I40" s="651" t="s">
        <v>913</v>
      </c>
      <c r="J40" s="655" t="s">
        <v>1110</v>
      </c>
      <c r="K40" s="654" t="s">
        <v>263</v>
      </c>
    </row>
    <row r="41" spans="1:11" s="656" customFormat="1" ht="15.5" x14ac:dyDescent="0.35">
      <c r="A41" s="651">
        <v>37</v>
      </c>
      <c r="B41" s="651">
        <v>11</v>
      </c>
      <c r="C41" s="92" t="s">
        <v>433</v>
      </c>
      <c r="D41" s="657" t="str">
        <f>IFERROR(VLOOKUP(C41,Foundation!$C$5:$D$143,2,0),"")</f>
        <v>DA+3</v>
      </c>
      <c r="E41" s="1125" t="s">
        <v>423</v>
      </c>
      <c r="F41" s="653">
        <v>41925</v>
      </c>
      <c r="G41" s="653">
        <f t="shared" si="0"/>
        <v>41925</v>
      </c>
      <c r="H41" s="654" t="s">
        <v>976</v>
      </c>
      <c r="I41" s="651" t="s">
        <v>913</v>
      </c>
      <c r="J41" s="655" t="s">
        <v>1110</v>
      </c>
      <c r="K41" s="654" t="s">
        <v>263</v>
      </c>
    </row>
    <row r="42" spans="1:11" s="656" customFormat="1" ht="15.5" x14ac:dyDescent="0.35">
      <c r="A42" s="651">
        <v>38</v>
      </c>
      <c r="B42" s="651">
        <v>12</v>
      </c>
      <c r="C42" s="92" t="s">
        <v>434</v>
      </c>
      <c r="D42" s="657" t="str">
        <f>IFERROR(VLOOKUP(C42,Foundation!$C$5:$D$143,2,0),"")</f>
        <v>DA+3</v>
      </c>
      <c r="E42" s="1125" t="s">
        <v>423</v>
      </c>
      <c r="F42" s="653">
        <v>41925</v>
      </c>
      <c r="G42" s="653">
        <f t="shared" si="0"/>
        <v>41925</v>
      </c>
      <c r="H42" s="654" t="s">
        <v>976</v>
      </c>
      <c r="I42" s="651" t="s">
        <v>913</v>
      </c>
      <c r="J42" s="655" t="s">
        <v>1110</v>
      </c>
      <c r="K42" s="654" t="s">
        <v>263</v>
      </c>
    </row>
    <row r="43" spans="1:11" s="656" customFormat="1" ht="15.5" x14ac:dyDescent="0.35">
      <c r="A43" s="651">
        <v>39</v>
      </c>
      <c r="B43" s="651">
        <v>13</v>
      </c>
      <c r="C43" s="92" t="s">
        <v>435</v>
      </c>
      <c r="D43" s="657" t="str">
        <f>IFERROR(VLOOKUP(C43,Foundation!$C$5:$D$143,2,0),"")</f>
        <v>DA+6</v>
      </c>
      <c r="E43" s="1125" t="s">
        <v>423</v>
      </c>
      <c r="F43" s="653">
        <v>41925</v>
      </c>
      <c r="G43" s="653">
        <f t="shared" si="0"/>
        <v>41925</v>
      </c>
      <c r="H43" s="654" t="s">
        <v>976</v>
      </c>
      <c r="I43" s="651" t="s">
        <v>913</v>
      </c>
      <c r="J43" s="655" t="s">
        <v>1110</v>
      </c>
      <c r="K43" s="654" t="s">
        <v>263</v>
      </c>
    </row>
    <row r="44" spans="1:11" s="656" customFormat="1" ht="15.5" x14ac:dyDescent="0.35">
      <c r="A44" s="651">
        <v>40</v>
      </c>
      <c r="B44" s="651">
        <v>14</v>
      </c>
      <c r="C44" s="92" t="s">
        <v>437</v>
      </c>
      <c r="D44" s="657" t="str">
        <f>IFERROR(VLOOKUP(C44,Foundation!$C$5:$D$143,2,0),"")</f>
        <v>DA+9</v>
      </c>
      <c r="E44" s="1125" t="s">
        <v>423</v>
      </c>
      <c r="F44" s="653">
        <v>41925</v>
      </c>
      <c r="G44" s="653">
        <f t="shared" si="0"/>
        <v>41925</v>
      </c>
      <c r="H44" s="654" t="s">
        <v>976</v>
      </c>
      <c r="I44" s="651" t="s">
        <v>913</v>
      </c>
      <c r="J44" s="655" t="s">
        <v>1110</v>
      </c>
      <c r="K44" s="654" t="s">
        <v>263</v>
      </c>
    </row>
    <row r="45" spans="1:11" s="656" customFormat="1" ht="15.5" x14ac:dyDescent="0.35">
      <c r="A45" s="651">
        <v>41</v>
      </c>
      <c r="B45" s="651">
        <v>15</v>
      </c>
      <c r="C45" s="92" t="s">
        <v>440</v>
      </c>
      <c r="D45" s="657" t="str">
        <f>IFERROR(VLOOKUP(C45,Foundation!$C$5:$D$143,2,0),"")</f>
        <v>DA+0</v>
      </c>
      <c r="E45" s="1125" t="s">
        <v>423</v>
      </c>
      <c r="F45" s="653">
        <v>45579</v>
      </c>
      <c r="G45" s="653">
        <f t="shared" si="0"/>
        <v>45579</v>
      </c>
      <c r="H45" s="654" t="s">
        <v>976</v>
      </c>
      <c r="I45" s="651" t="s">
        <v>913</v>
      </c>
      <c r="J45" s="655" t="s">
        <v>1110</v>
      </c>
      <c r="K45" s="654" t="s">
        <v>263</v>
      </c>
    </row>
    <row r="46" spans="1:11" s="656" customFormat="1" ht="15.5" x14ac:dyDescent="0.35">
      <c r="A46" s="651">
        <v>42</v>
      </c>
      <c r="B46" s="651">
        <v>16</v>
      </c>
      <c r="C46" s="92" t="s">
        <v>442</v>
      </c>
      <c r="D46" s="657" t="str">
        <f>IFERROR(VLOOKUP(C46,Foundation!$C$5:$D$143,2,0),"")</f>
        <v>DA+0</v>
      </c>
      <c r="E46" s="1125" t="s">
        <v>423</v>
      </c>
      <c r="F46" s="653">
        <v>45579</v>
      </c>
      <c r="G46" s="653">
        <f t="shared" si="0"/>
        <v>45579</v>
      </c>
      <c r="H46" s="654" t="s">
        <v>976</v>
      </c>
      <c r="I46" s="651" t="s">
        <v>913</v>
      </c>
      <c r="J46" s="655" t="s">
        <v>1110</v>
      </c>
      <c r="K46" s="654" t="s">
        <v>263</v>
      </c>
    </row>
    <row r="47" spans="1:11" s="656" customFormat="1" ht="15.5" x14ac:dyDescent="0.35">
      <c r="A47" s="651">
        <v>43</v>
      </c>
      <c r="B47" s="651">
        <v>17</v>
      </c>
      <c r="C47" s="92" t="s">
        <v>439</v>
      </c>
      <c r="D47" s="657" t="str">
        <f>IFERROR(VLOOKUP(C47,Foundation!$C$5:$D$143,2,0),"")</f>
        <v>DA+1.5</v>
      </c>
      <c r="E47" s="1125" t="s">
        <v>423</v>
      </c>
      <c r="F47" s="653">
        <v>45579</v>
      </c>
      <c r="G47" s="653">
        <f t="shared" si="0"/>
        <v>45579</v>
      </c>
      <c r="H47" s="654" t="s">
        <v>976</v>
      </c>
      <c r="I47" s="651" t="s">
        <v>913</v>
      </c>
      <c r="J47" s="655" t="s">
        <v>1110</v>
      </c>
      <c r="K47" s="654" t="s">
        <v>263</v>
      </c>
    </row>
    <row r="48" spans="1:11" s="656" customFormat="1" ht="15.5" x14ac:dyDescent="0.35">
      <c r="A48" s="651">
        <v>44</v>
      </c>
      <c r="B48" s="651">
        <v>18</v>
      </c>
      <c r="C48" s="92" t="s">
        <v>438</v>
      </c>
      <c r="D48" s="657" t="str">
        <f>IFERROR(VLOOKUP(C48,Foundation!$C$5:$D$143,2,0),"")</f>
        <v>DA+0</v>
      </c>
      <c r="E48" s="1125" t="s">
        <v>423</v>
      </c>
      <c r="F48" s="653">
        <v>45580</v>
      </c>
      <c r="G48" s="653">
        <f t="shared" si="0"/>
        <v>45580</v>
      </c>
      <c r="H48" s="654" t="s">
        <v>976</v>
      </c>
      <c r="I48" s="651" t="s">
        <v>913</v>
      </c>
      <c r="J48" s="655" t="s">
        <v>1110</v>
      </c>
      <c r="K48" s="654" t="s">
        <v>263</v>
      </c>
    </row>
    <row r="49" spans="1:11" s="656" customFormat="1" ht="15.5" x14ac:dyDescent="0.35">
      <c r="A49" s="651">
        <v>45</v>
      </c>
      <c r="B49" s="651">
        <v>19</v>
      </c>
      <c r="C49" s="92" t="s">
        <v>436</v>
      </c>
      <c r="D49" s="657" t="str">
        <f>IFERROR(VLOOKUP(C49,Foundation!$C$5:$D$143,2,0),"")</f>
        <v>DA+3</v>
      </c>
      <c r="E49" s="1125" t="s">
        <v>423</v>
      </c>
      <c r="F49" s="653">
        <v>45580</v>
      </c>
      <c r="G49" s="653">
        <f t="shared" si="0"/>
        <v>45580</v>
      </c>
      <c r="H49" s="654" t="s">
        <v>976</v>
      </c>
      <c r="I49" s="651" t="s">
        <v>913</v>
      </c>
      <c r="J49" s="655" t="s">
        <v>1110</v>
      </c>
      <c r="K49" s="654" t="s">
        <v>263</v>
      </c>
    </row>
    <row r="50" spans="1:11" s="656" customFormat="1" ht="15.5" x14ac:dyDescent="0.35">
      <c r="A50" s="651">
        <v>46</v>
      </c>
      <c r="B50" s="651">
        <v>20</v>
      </c>
      <c r="C50" s="92" t="s">
        <v>169</v>
      </c>
      <c r="D50" s="657" t="str">
        <f>IFERROR(VLOOKUP(C50,Foundation!$C$5:$D$143,2,0),"")</f>
        <v>DA-3</v>
      </c>
      <c r="E50" s="1125" t="s">
        <v>423</v>
      </c>
      <c r="F50" s="653">
        <v>45580</v>
      </c>
      <c r="G50" s="653">
        <f t="shared" si="0"/>
        <v>45580</v>
      </c>
      <c r="H50" s="654" t="s">
        <v>976</v>
      </c>
      <c r="I50" s="651" t="s">
        <v>1111</v>
      </c>
      <c r="J50" s="655" t="s">
        <v>1110</v>
      </c>
      <c r="K50" s="654" t="s">
        <v>263</v>
      </c>
    </row>
    <row r="51" spans="1:11" s="656" customFormat="1" ht="15.5" x14ac:dyDescent="0.35">
      <c r="A51" s="651">
        <v>47</v>
      </c>
      <c r="B51" s="651">
        <v>21</v>
      </c>
      <c r="C51" s="92" t="s">
        <v>26</v>
      </c>
      <c r="D51" s="657" t="str">
        <f>IFERROR(VLOOKUP(C51,Foundation!$C$5:$D$143,2,0),"")</f>
        <v>DA+0</v>
      </c>
      <c r="E51" s="1125" t="s">
        <v>423</v>
      </c>
      <c r="F51" s="653">
        <v>45580</v>
      </c>
      <c r="G51" s="653">
        <f t="shared" si="0"/>
        <v>45580</v>
      </c>
      <c r="H51" s="654" t="s">
        <v>976</v>
      </c>
      <c r="I51" s="651" t="s">
        <v>1111</v>
      </c>
      <c r="J51" s="655" t="s">
        <v>1110</v>
      </c>
      <c r="K51" s="654" t="s">
        <v>263</v>
      </c>
    </row>
    <row r="52" spans="1:11" s="656" customFormat="1" ht="15.5" x14ac:dyDescent="0.35">
      <c r="A52" s="651">
        <v>48</v>
      </c>
      <c r="B52" s="651">
        <v>22</v>
      </c>
      <c r="C52" s="92" t="s">
        <v>62</v>
      </c>
      <c r="D52" s="657" t="str">
        <f>IFERROR(VLOOKUP(C52,Foundation!$C$5:$D$143,2,0),"")</f>
        <v>DA+9</v>
      </c>
      <c r="E52" s="1125" t="s">
        <v>423</v>
      </c>
      <c r="F52" s="658">
        <v>45581</v>
      </c>
      <c r="G52" s="653">
        <f t="shared" si="0"/>
        <v>45581</v>
      </c>
      <c r="H52" s="654" t="s">
        <v>976</v>
      </c>
      <c r="I52" s="651" t="s">
        <v>1111</v>
      </c>
      <c r="J52" s="655" t="s">
        <v>1110</v>
      </c>
      <c r="K52" s="654" t="s">
        <v>263</v>
      </c>
    </row>
    <row r="53" spans="1:11" s="656" customFormat="1" ht="15.5" x14ac:dyDescent="0.35">
      <c r="A53" s="651">
        <v>49</v>
      </c>
      <c r="B53" s="651">
        <v>23</v>
      </c>
      <c r="C53" s="92" t="s">
        <v>63</v>
      </c>
      <c r="D53" s="657" t="str">
        <f>IFERROR(VLOOKUP(C53,Foundation!$C$5:$D$143,2,0),"")</f>
        <v>DA-1.5</v>
      </c>
      <c r="E53" s="1125" t="s">
        <v>423</v>
      </c>
      <c r="F53" s="658">
        <v>45581</v>
      </c>
      <c r="G53" s="653">
        <f t="shared" si="0"/>
        <v>45581</v>
      </c>
      <c r="H53" s="654" t="s">
        <v>976</v>
      </c>
      <c r="I53" s="651" t="s">
        <v>1111</v>
      </c>
      <c r="J53" s="655" t="s">
        <v>1110</v>
      </c>
      <c r="K53" s="654" t="s">
        <v>263</v>
      </c>
    </row>
    <row r="54" spans="1:11" s="656" customFormat="1" ht="15.5" x14ac:dyDescent="0.35">
      <c r="A54" s="651">
        <v>50</v>
      </c>
      <c r="B54" s="651">
        <v>24</v>
      </c>
      <c r="C54" s="92" t="s">
        <v>158</v>
      </c>
      <c r="D54" s="657" t="str">
        <f>IFERROR(VLOOKUP(C54,Foundation!$C$5:$D$143,2,0),"")</f>
        <v>DA+1.5</v>
      </c>
      <c r="E54" s="1125" t="s">
        <v>423</v>
      </c>
      <c r="F54" s="658">
        <v>45581</v>
      </c>
      <c r="G54" s="653">
        <f t="shared" si="0"/>
        <v>45581</v>
      </c>
      <c r="H54" s="654" t="s">
        <v>976</v>
      </c>
      <c r="I54" s="651" t="s">
        <v>1111</v>
      </c>
      <c r="J54" s="655" t="s">
        <v>1110</v>
      </c>
      <c r="K54" s="654" t="s">
        <v>263</v>
      </c>
    </row>
    <row r="55" spans="1:11" s="656" customFormat="1" ht="15.5" x14ac:dyDescent="0.35">
      <c r="A55" s="651">
        <v>51</v>
      </c>
      <c r="B55" s="651">
        <v>25</v>
      </c>
      <c r="C55" s="92" t="s">
        <v>160</v>
      </c>
      <c r="D55" s="657" t="str">
        <f>IFERROR(VLOOKUP(C55,Foundation!$C$5:$D$143,2,0),"")</f>
        <v>DA+1.5</v>
      </c>
      <c r="E55" s="1125" t="s">
        <v>423</v>
      </c>
      <c r="F55" s="658">
        <v>45581</v>
      </c>
      <c r="G55" s="653">
        <f t="shared" si="0"/>
        <v>45581</v>
      </c>
      <c r="H55" s="654" t="s">
        <v>976</v>
      </c>
      <c r="I55" s="651" t="s">
        <v>1111</v>
      </c>
      <c r="J55" s="655" t="s">
        <v>1110</v>
      </c>
      <c r="K55" s="654" t="s">
        <v>263</v>
      </c>
    </row>
    <row r="56" spans="1:11" s="656" customFormat="1" ht="15.5" x14ac:dyDescent="0.35">
      <c r="A56" s="651">
        <v>52</v>
      </c>
      <c r="B56" s="651">
        <v>26</v>
      </c>
      <c r="C56" s="92" t="s">
        <v>161</v>
      </c>
      <c r="D56" s="657" t="str">
        <f>IFERROR(VLOOKUP(C56,Foundation!$C$5:$D$143,2,0),"")</f>
        <v>DA-1.5</v>
      </c>
      <c r="E56" s="1125" t="s">
        <v>423</v>
      </c>
      <c r="F56" s="658">
        <v>45581</v>
      </c>
      <c r="G56" s="653">
        <f t="shared" si="0"/>
        <v>45581</v>
      </c>
      <c r="H56" s="654" t="s">
        <v>976</v>
      </c>
      <c r="I56" s="651" t="s">
        <v>1111</v>
      </c>
      <c r="J56" s="655" t="s">
        <v>1110</v>
      </c>
      <c r="K56" s="654" t="s">
        <v>263</v>
      </c>
    </row>
    <row r="57" spans="1:11" s="656" customFormat="1" ht="15.5" x14ac:dyDescent="0.35">
      <c r="A57" s="651">
        <v>53</v>
      </c>
      <c r="B57" s="651">
        <v>27</v>
      </c>
      <c r="C57" s="92" t="s">
        <v>450</v>
      </c>
      <c r="D57" s="657" t="str">
        <f>IFERROR(VLOOKUP(C57,Foundation!$C$5:$D$143,2,0),"")</f>
        <v>DA+6</v>
      </c>
      <c r="E57" s="1125" t="s">
        <v>423</v>
      </c>
      <c r="F57" s="658">
        <v>45581</v>
      </c>
      <c r="G57" s="653">
        <f t="shared" ref="G57:G88" si="1">F57</f>
        <v>45581</v>
      </c>
      <c r="H57" s="654" t="s">
        <v>976</v>
      </c>
      <c r="I57" s="651" t="s">
        <v>1111</v>
      </c>
      <c r="J57" s="655" t="s">
        <v>1110</v>
      </c>
      <c r="K57" s="654" t="s">
        <v>263</v>
      </c>
    </row>
    <row r="58" spans="1:11" s="656" customFormat="1" ht="15.5" x14ac:dyDescent="0.35">
      <c r="A58" s="651">
        <v>54</v>
      </c>
      <c r="B58" s="651">
        <v>28</v>
      </c>
      <c r="C58" s="92" t="s">
        <v>452</v>
      </c>
      <c r="D58" s="657" t="str">
        <f>IFERROR(VLOOKUP(C58,Foundation!$C$5:$D$143,2,0),"")</f>
        <v>DA+0</v>
      </c>
      <c r="E58" s="1125" t="s">
        <v>423</v>
      </c>
      <c r="F58" s="658">
        <v>45582</v>
      </c>
      <c r="G58" s="653">
        <f t="shared" si="1"/>
        <v>45582</v>
      </c>
      <c r="H58" s="654" t="s">
        <v>976</v>
      </c>
      <c r="I58" s="651" t="s">
        <v>1111</v>
      </c>
      <c r="J58" s="655" t="s">
        <v>1110</v>
      </c>
      <c r="K58" s="654" t="s">
        <v>263</v>
      </c>
    </row>
    <row r="59" spans="1:11" s="656" customFormat="1" ht="15.5" x14ac:dyDescent="0.35">
      <c r="A59" s="651">
        <v>55</v>
      </c>
      <c r="B59" s="651">
        <v>29</v>
      </c>
      <c r="C59" s="92" t="s">
        <v>453</v>
      </c>
      <c r="D59" s="657" t="str">
        <f>IFERROR(VLOOKUP(C59,Foundation!$C$5:$D$143,2,0),"")</f>
        <v>DA+3</v>
      </c>
      <c r="E59" s="1125" t="s">
        <v>423</v>
      </c>
      <c r="F59" s="658">
        <v>45582</v>
      </c>
      <c r="G59" s="653">
        <f t="shared" si="1"/>
        <v>45582</v>
      </c>
      <c r="H59" s="654" t="s">
        <v>976</v>
      </c>
      <c r="I59" s="651" t="s">
        <v>1111</v>
      </c>
      <c r="J59" s="655" t="s">
        <v>1110</v>
      </c>
      <c r="K59" s="654" t="s">
        <v>263</v>
      </c>
    </row>
    <row r="60" spans="1:11" s="656" customFormat="1" ht="15.5" x14ac:dyDescent="0.35">
      <c r="A60" s="651">
        <v>56</v>
      </c>
      <c r="B60" s="651">
        <v>30</v>
      </c>
      <c r="C60" s="92" t="s">
        <v>454</v>
      </c>
      <c r="D60" s="657" t="str">
        <f>IFERROR(VLOOKUP(C60,Foundation!$C$5:$D$143,2,0),"")</f>
        <v>DA+0</v>
      </c>
      <c r="E60" s="1125" t="s">
        <v>423</v>
      </c>
      <c r="F60" s="658">
        <v>45582</v>
      </c>
      <c r="G60" s="653">
        <f t="shared" si="1"/>
        <v>45582</v>
      </c>
      <c r="H60" s="654" t="s">
        <v>976</v>
      </c>
      <c r="I60" s="651" t="s">
        <v>1111</v>
      </c>
      <c r="J60" s="655" t="s">
        <v>1110</v>
      </c>
      <c r="K60" s="654" t="s">
        <v>263</v>
      </c>
    </row>
    <row r="61" spans="1:11" s="656" customFormat="1" ht="15.5" x14ac:dyDescent="0.35">
      <c r="A61" s="651">
        <v>57</v>
      </c>
      <c r="B61" s="651">
        <v>31</v>
      </c>
      <c r="C61" s="92" t="s">
        <v>926</v>
      </c>
      <c r="D61" s="657" t="str">
        <f>IFERROR(VLOOKUP(C61,Foundation!$C$5:$D$143,2,0),"")</f>
        <v>DA+6</v>
      </c>
      <c r="E61" s="1125" t="s">
        <v>423</v>
      </c>
      <c r="F61" s="658">
        <v>45582</v>
      </c>
      <c r="G61" s="653">
        <f t="shared" si="1"/>
        <v>45582</v>
      </c>
      <c r="H61" s="654" t="s">
        <v>976</v>
      </c>
      <c r="I61" s="651" t="s">
        <v>1111</v>
      </c>
      <c r="J61" s="655" t="s">
        <v>1110</v>
      </c>
      <c r="K61" s="654" t="s">
        <v>263</v>
      </c>
    </row>
    <row r="62" spans="1:11" s="656" customFormat="1" ht="15.5" x14ac:dyDescent="0.35">
      <c r="A62" s="651">
        <v>58</v>
      </c>
      <c r="B62" s="651">
        <v>32</v>
      </c>
      <c r="C62" s="92" t="s">
        <v>930</v>
      </c>
      <c r="D62" s="657" t="str">
        <f>IFERROR(VLOOKUP(C62,Foundation!$C$5:$D$143,2,0),"")</f>
        <v>DA+9</v>
      </c>
      <c r="E62" s="1125" t="s">
        <v>423</v>
      </c>
      <c r="F62" s="658">
        <v>45583</v>
      </c>
      <c r="G62" s="653">
        <f t="shared" si="1"/>
        <v>45583</v>
      </c>
      <c r="H62" s="654" t="s">
        <v>976</v>
      </c>
      <c r="I62" s="651" t="s">
        <v>1111</v>
      </c>
      <c r="J62" s="655" t="s">
        <v>1110</v>
      </c>
      <c r="K62" s="654" t="s">
        <v>263</v>
      </c>
    </row>
    <row r="63" spans="1:11" s="656" customFormat="1" ht="15.5" x14ac:dyDescent="0.35">
      <c r="A63" s="651">
        <v>59</v>
      </c>
      <c r="B63" s="651">
        <v>33</v>
      </c>
      <c r="C63" s="92" t="s">
        <v>927</v>
      </c>
      <c r="D63" s="657" t="str">
        <f>IFERROR(VLOOKUP(C63,Foundation!$C$5:$D$143,2,0),"")</f>
        <v>DA+6</v>
      </c>
      <c r="E63" s="1125" t="s">
        <v>423</v>
      </c>
      <c r="F63" s="658">
        <v>45584</v>
      </c>
      <c r="G63" s="653">
        <f t="shared" si="1"/>
        <v>45584</v>
      </c>
      <c r="H63" s="654" t="s">
        <v>976</v>
      </c>
      <c r="I63" s="651" t="s">
        <v>1119</v>
      </c>
      <c r="J63" s="655" t="s">
        <v>1110</v>
      </c>
      <c r="K63" s="654" t="s">
        <v>263</v>
      </c>
    </row>
    <row r="64" spans="1:11" s="656" customFormat="1" ht="15.5" x14ac:dyDescent="0.35">
      <c r="A64" s="651">
        <v>60</v>
      </c>
      <c r="B64" s="651">
        <v>34</v>
      </c>
      <c r="C64" s="92" t="s">
        <v>929</v>
      </c>
      <c r="D64" s="657" t="str">
        <f>IFERROR(VLOOKUP(C64,Foundation!$C$5:$D$143,2,0),"")</f>
        <v>DA+6</v>
      </c>
      <c r="E64" s="1125" t="s">
        <v>423</v>
      </c>
      <c r="F64" s="658">
        <v>45584</v>
      </c>
      <c r="G64" s="653">
        <f t="shared" si="1"/>
        <v>45584</v>
      </c>
      <c r="H64" s="654" t="s">
        <v>976</v>
      </c>
      <c r="I64" s="651" t="s">
        <v>1119</v>
      </c>
      <c r="J64" s="655" t="s">
        <v>1110</v>
      </c>
      <c r="K64" s="654" t="s">
        <v>263</v>
      </c>
    </row>
    <row r="65" spans="1:11" s="656" customFormat="1" ht="15.5" x14ac:dyDescent="0.35">
      <c r="A65" s="651">
        <v>61</v>
      </c>
      <c r="B65" s="651">
        <v>35</v>
      </c>
      <c r="C65" s="92" t="s">
        <v>171</v>
      </c>
      <c r="D65" s="657" t="str">
        <f>IFERROR(VLOOKUP(C65,Foundation!$C$5:$D$143,2,0),"")</f>
        <v>DA+3</v>
      </c>
      <c r="E65" s="1125" t="s">
        <v>423</v>
      </c>
      <c r="F65" s="658">
        <v>45584</v>
      </c>
      <c r="G65" s="653">
        <f t="shared" si="1"/>
        <v>45584</v>
      </c>
      <c r="H65" s="654" t="s">
        <v>976</v>
      </c>
      <c r="I65" s="651" t="s">
        <v>1119</v>
      </c>
      <c r="J65" s="655" t="s">
        <v>1110</v>
      </c>
      <c r="K65" s="654" t="s">
        <v>263</v>
      </c>
    </row>
    <row r="66" spans="1:11" s="656" customFormat="1" ht="15.5" x14ac:dyDescent="0.35">
      <c r="A66" s="651">
        <v>62</v>
      </c>
      <c r="B66" s="651">
        <v>36</v>
      </c>
      <c r="C66" s="92" t="s">
        <v>466</v>
      </c>
      <c r="D66" s="657" t="str">
        <f>IFERROR(VLOOKUP(C66,Foundation!$C$5:$D$143,2,0),"")</f>
        <v>DA+9</v>
      </c>
      <c r="E66" s="1125" t="s">
        <v>423</v>
      </c>
      <c r="F66" s="658">
        <v>45584</v>
      </c>
      <c r="G66" s="653">
        <f t="shared" si="1"/>
        <v>45584</v>
      </c>
      <c r="H66" s="654" t="s">
        <v>976</v>
      </c>
      <c r="I66" s="651" t="s">
        <v>1119</v>
      </c>
      <c r="J66" s="655" t="s">
        <v>1110</v>
      </c>
      <c r="K66" s="654" t="s">
        <v>263</v>
      </c>
    </row>
    <row r="67" spans="1:11" s="656" customFormat="1" ht="15.5" x14ac:dyDescent="0.35">
      <c r="A67" s="651">
        <v>63</v>
      </c>
      <c r="B67" s="651">
        <v>37</v>
      </c>
      <c r="C67" s="92" t="s">
        <v>468</v>
      </c>
      <c r="D67" s="657" t="str">
        <f>IFERROR(VLOOKUP(C67,Foundation!$C$5:$D$143,2,0),"")</f>
        <v>DA+0</v>
      </c>
      <c r="E67" s="1125" t="s">
        <v>423</v>
      </c>
      <c r="F67" s="658">
        <v>45584</v>
      </c>
      <c r="G67" s="653">
        <f t="shared" si="1"/>
        <v>45584</v>
      </c>
      <c r="H67" s="654" t="s">
        <v>976</v>
      </c>
      <c r="I67" s="651" t="s">
        <v>1119</v>
      </c>
      <c r="J67" s="655" t="s">
        <v>1110</v>
      </c>
      <c r="K67" s="654" t="s">
        <v>263</v>
      </c>
    </row>
    <row r="68" spans="1:11" s="656" customFormat="1" ht="15.5" x14ac:dyDescent="0.35">
      <c r="A68" s="651">
        <v>64</v>
      </c>
      <c r="B68" s="651">
        <v>38</v>
      </c>
      <c r="C68" s="92" t="s">
        <v>467</v>
      </c>
      <c r="D68" s="657" t="str">
        <f>IFERROR(VLOOKUP(C68,Foundation!$C$5:$D$143,2,0),"")</f>
        <v>DA+0</v>
      </c>
      <c r="E68" s="1125" t="s">
        <v>423</v>
      </c>
      <c r="F68" s="658">
        <v>45585</v>
      </c>
      <c r="G68" s="653">
        <f t="shared" si="1"/>
        <v>45585</v>
      </c>
      <c r="H68" s="654" t="s">
        <v>976</v>
      </c>
      <c r="I68" s="651" t="s">
        <v>1119</v>
      </c>
      <c r="J68" s="655" t="s">
        <v>1110</v>
      </c>
      <c r="K68" s="654" t="s">
        <v>263</v>
      </c>
    </row>
    <row r="69" spans="1:11" s="656" customFormat="1" ht="15.5" x14ac:dyDescent="0.35">
      <c r="A69" s="651">
        <v>65</v>
      </c>
      <c r="B69" s="651">
        <v>39</v>
      </c>
      <c r="C69" s="92" t="s">
        <v>469</v>
      </c>
      <c r="D69" s="657" t="str">
        <f>IFERROR(VLOOKUP(C69,Foundation!$C$5:$D$143,2,0),"")</f>
        <v>DA+1.5</v>
      </c>
      <c r="E69" s="1125" t="s">
        <v>423</v>
      </c>
      <c r="F69" s="658">
        <v>45585</v>
      </c>
      <c r="G69" s="653">
        <f t="shared" si="1"/>
        <v>45585</v>
      </c>
      <c r="H69" s="654" t="s">
        <v>976</v>
      </c>
      <c r="I69" s="651" t="s">
        <v>1119</v>
      </c>
      <c r="J69" s="655" t="s">
        <v>1110</v>
      </c>
      <c r="K69" s="654" t="s">
        <v>263</v>
      </c>
    </row>
    <row r="70" spans="1:11" s="656" customFormat="1" ht="15.5" x14ac:dyDescent="0.35">
      <c r="A70" s="651">
        <v>66</v>
      </c>
      <c r="B70" s="651">
        <v>40</v>
      </c>
      <c r="C70" s="92" t="s">
        <v>899</v>
      </c>
      <c r="D70" s="657" t="str">
        <f>IFERROR(VLOOKUP(C70,Foundation!$C$5:$D$143,2,0),"")</f>
        <v>DA+6</v>
      </c>
      <c r="E70" s="1125" t="s">
        <v>423</v>
      </c>
      <c r="F70" s="658">
        <v>45585</v>
      </c>
      <c r="G70" s="653">
        <f t="shared" si="1"/>
        <v>45585</v>
      </c>
      <c r="H70" s="654" t="s">
        <v>976</v>
      </c>
      <c r="I70" s="651" t="s">
        <v>1119</v>
      </c>
      <c r="J70" s="655" t="s">
        <v>1110</v>
      </c>
      <c r="K70" s="654" t="s">
        <v>263</v>
      </c>
    </row>
    <row r="71" spans="1:11" s="656" customFormat="1" ht="15.5" x14ac:dyDescent="0.35">
      <c r="A71" s="651">
        <v>67</v>
      </c>
      <c r="B71" s="651">
        <v>41</v>
      </c>
      <c r="C71" s="92" t="s">
        <v>595</v>
      </c>
      <c r="D71" s="657" t="str">
        <f>IFERROR(VLOOKUP(C71,Foundation!$C$5:$D$143,2,0),"")</f>
        <v>DA+9</v>
      </c>
      <c r="E71" s="1125" t="s">
        <v>423</v>
      </c>
      <c r="F71" s="658">
        <v>45585</v>
      </c>
      <c r="G71" s="653">
        <f t="shared" si="1"/>
        <v>45585</v>
      </c>
      <c r="H71" s="654" t="s">
        <v>976</v>
      </c>
      <c r="I71" s="651" t="s">
        <v>1119</v>
      </c>
      <c r="J71" s="655" t="s">
        <v>1110</v>
      </c>
      <c r="K71" s="654" t="s">
        <v>263</v>
      </c>
    </row>
    <row r="72" spans="1:11" s="656" customFormat="1" ht="15.5" x14ac:dyDescent="0.35">
      <c r="A72" s="651">
        <v>68</v>
      </c>
      <c r="B72" s="651">
        <v>42</v>
      </c>
      <c r="C72" s="92" t="s">
        <v>71</v>
      </c>
      <c r="D72" s="657" t="str">
        <f>IFERROR(VLOOKUP(C72,Foundation!$C$5:$D$143,2,0),"")</f>
        <v>DA+3</v>
      </c>
      <c r="E72" s="1125" t="s">
        <v>423</v>
      </c>
      <c r="F72" s="658">
        <v>45585</v>
      </c>
      <c r="G72" s="653">
        <f t="shared" si="1"/>
        <v>45585</v>
      </c>
      <c r="H72" s="654" t="s">
        <v>976</v>
      </c>
      <c r="I72" s="651" t="s">
        <v>1119</v>
      </c>
      <c r="J72" s="655" t="s">
        <v>1110</v>
      </c>
      <c r="K72" s="654" t="s">
        <v>263</v>
      </c>
    </row>
    <row r="73" spans="1:11" s="656" customFormat="1" ht="15.5" x14ac:dyDescent="0.35">
      <c r="A73" s="651">
        <v>69</v>
      </c>
      <c r="B73" s="651">
        <v>43</v>
      </c>
      <c r="C73" s="92" t="s">
        <v>195</v>
      </c>
      <c r="D73" s="657" t="str">
        <f>IFERROR(VLOOKUP(C73,Foundation!$C$5:$D$143,2,0),"")</f>
        <v>DA+3</v>
      </c>
      <c r="E73" s="1125" t="s">
        <v>423</v>
      </c>
      <c r="F73" s="658">
        <v>45585</v>
      </c>
      <c r="G73" s="653">
        <f t="shared" si="1"/>
        <v>45585</v>
      </c>
      <c r="H73" s="654" t="s">
        <v>976</v>
      </c>
      <c r="I73" s="651" t="s">
        <v>1119</v>
      </c>
      <c r="J73" s="655" t="s">
        <v>1110</v>
      </c>
      <c r="K73" s="654" t="s">
        <v>263</v>
      </c>
    </row>
    <row r="74" spans="1:11" s="656" customFormat="1" ht="15.5" x14ac:dyDescent="0.35">
      <c r="A74" s="651">
        <v>70</v>
      </c>
      <c r="B74" s="651">
        <v>44</v>
      </c>
      <c r="C74" s="92" t="s">
        <v>590</v>
      </c>
      <c r="D74" s="657" t="str">
        <f>IFERROR(VLOOKUP(C74,Foundation!$C$5:$D$143,2,0),"")</f>
        <v>DA+6</v>
      </c>
      <c r="E74" s="1125" t="s">
        <v>423</v>
      </c>
      <c r="F74" s="658">
        <v>45585</v>
      </c>
      <c r="G74" s="653">
        <f t="shared" si="1"/>
        <v>45585</v>
      </c>
      <c r="H74" s="654" t="s">
        <v>976</v>
      </c>
      <c r="I74" s="651" t="s">
        <v>1119</v>
      </c>
      <c r="J74" s="655" t="s">
        <v>1110</v>
      </c>
      <c r="K74" s="654" t="s">
        <v>263</v>
      </c>
    </row>
    <row r="75" spans="1:11" s="656" customFormat="1" ht="15.5" x14ac:dyDescent="0.35">
      <c r="A75" s="651">
        <v>71</v>
      </c>
      <c r="B75" s="651">
        <v>45</v>
      </c>
      <c r="C75" s="92" t="s">
        <v>591</v>
      </c>
      <c r="D75" s="657" t="str">
        <f>IFERROR(VLOOKUP(C75,Foundation!$C$5:$D$143,2,0),"")</f>
        <v>DA+6</v>
      </c>
      <c r="E75" s="1125" t="s">
        <v>423</v>
      </c>
      <c r="F75" s="658">
        <v>45585</v>
      </c>
      <c r="G75" s="653">
        <f t="shared" si="1"/>
        <v>45585</v>
      </c>
      <c r="H75" s="654" t="s">
        <v>976</v>
      </c>
      <c r="I75" s="651" t="s">
        <v>1119</v>
      </c>
      <c r="J75" s="655" t="s">
        <v>1110</v>
      </c>
      <c r="K75" s="654" t="s">
        <v>263</v>
      </c>
    </row>
    <row r="76" spans="1:11" s="656" customFormat="1" ht="15.5" x14ac:dyDescent="0.35">
      <c r="A76" s="651">
        <v>72</v>
      </c>
      <c r="B76" s="651">
        <v>46</v>
      </c>
      <c r="C76" s="92" t="s">
        <v>596</v>
      </c>
      <c r="D76" s="657" t="str">
        <f>IFERROR(VLOOKUP(C76,Foundation!$C$5:$D$143,2,0),"")</f>
        <v>DA+9</v>
      </c>
      <c r="E76" s="1125" t="s">
        <v>423</v>
      </c>
      <c r="F76" s="658">
        <v>45587</v>
      </c>
      <c r="G76" s="653">
        <f t="shared" si="1"/>
        <v>45587</v>
      </c>
      <c r="H76" s="654" t="s">
        <v>976</v>
      </c>
      <c r="I76" s="651" t="s">
        <v>1119</v>
      </c>
      <c r="J76" s="655" t="s">
        <v>1110</v>
      </c>
      <c r="K76" s="654" t="s">
        <v>263</v>
      </c>
    </row>
    <row r="77" spans="1:11" s="656" customFormat="1" ht="15.5" x14ac:dyDescent="0.35">
      <c r="A77" s="651">
        <v>73</v>
      </c>
      <c r="B77" s="651">
        <v>47</v>
      </c>
      <c r="C77" s="92" t="s">
        <v>597</v>
      </c>
      <c r="D77" s="657" t="str">
        <f>IFERROR(VLOOKUP(C77,Foundation!$C$5:$D$143,2,0),"")</f>
        <v>DA+1.5</v>
      </c>
      <c r="E77" s="1125" t="s">
        <v>423</v>
      </c>
      <c r="F77" s="658">
        <v>45587</v>
      </c>
      <c r="G77" s="653">
        <f t="shared" si="1"/>
        <v>45587</v>
      </c>
      <c r="H77" s="654" t="s">
        <v>976</v>
      </c>
      <c r="I77" s="651" t="s">
        <v>1119</v>
      </c>
      <c r="J77" s="655" t="s">
        <v>1110</v>
      </c>
      <c r="K77" s="654" t="s">
        <v>263</v>
      </c>
    </row>
    <row r="78" spans="1:11" s="656" customFormat="1" ht="15.5" x14ac:dyDescent="0.35">
      <c r="A78" s="651">
        <v>74</v>
      </c>
      <c r="B78" s="651">
        <v>48</v>
      </c>
      <c r="C78" s="92" t="s">
        <v>599</v>
      </c>
      <c r="D78" s="657" t="str">
        <f>IFERROR(VLOOKUP(C78,Foundation!$C$5:$D$143,2,0),"")</f>
        <v>DA+9</v>
      </c>
      <c r="E78" s="1125" t="s">
        <v>423</v>
      </c>
      <c r="F78" s="658">
        <v>45587</v>
      </c>
      <c r="G78" s="653">
        <f t="shared" si="1"/>
        <v>45587</v>
      </c>
      <c r="H78" s="654" t="s">
        <v>976</v>
      </c>
      <c r="I78" s="651" t="s">
        <v>1119</v>
      </c>
      <c r="J78" s="655" t="s">
        <v>1110</v>
      </c>
      <c r="K78" s="654" t="s">
        <v>263</v>
      </c>
    </row>
    <row r="79" spans="1:11" s="656" customFormat="1" ht="15.5" x14ac:dyDescent="0.35">
      <c r="A79" s="651">
        <v>75</v>
      </c>
      <c r="B79" s="651">
        <v>49</v>
      </c>
      <c r="C79" s="92" t="s">
        <v>600</v>
      </c>
      <c r="D79" s="657" t="str">
        <f>IFERROR(VLOOKUP(C79,Foundation!$C$5:$D$143,2,0),"")</f>
        <v>DA+3</v>
      </c>
      <c r="E79" s="1125" t="s">
        <v>423</v>
      </c>
      <c r="F79" s="658">
        <v>45588</v>
      </c>
      <c r="G79" s="653">
        <f t="shared" si="1"/>
        <v>45588</v>
      </c>
      <c r="H79" s="654" t="s">
        <v>976</v>
      </c>
      <c r="I79" s="651" t="s">
        <v>1119</v>
      </c>
      <c r="J79" s="655" t="s">
        <v>1110</v>
      </c>
      <c r="K79" s="654" t="s">
        <v>263</v>
      </c>
    </row>
    <row r="80" spans="1:11" s="656" customFormat="1" ht="15.5" x14ac:dyDescent="0.35">
      <c r="A80" s="651">
        <v>76</v>
      </c>
      <c r="B80" s="651">
        <v>50</v>
      </c>
      <c r="C80" s="92" t="s">
        <v>601</v>
      </c>
      <c r="D80" s="657" t="str">
        <f>IFERROR(VLOOKUP(C80,Foundation!$C$5:$D$143,2,0),"")</f>
        <v>DA+0</v>
      </c>
      <c r="E80" s="1125" t="s">
        <v>423</v>
      </c>
      <c r="F80" s="658">
        <v>45588</v>
      </c>
      <c r="G80" s="653">
        <f t="shared" si="1"/>
        <v>45588</v>
      </c>
      <c r="H80" s="654" t="s">
        <v>976</v>
      </c>
      <c r="I80" s="651" t="s">
        <v>1119</v>
      </c>
      <c r="J80" s="655" t="s">
        <v>1110</v>
      </c>
      <c r="K80" s="654" t="s">
        <v>263</v>
      </c>
    </row>
    <row r="81" spans="1:11" s="656" customFormat="1" ht="15.5" x14ac:dyDescent="0.35">
      <c r="A81" s="651">
        <v>77</v>
      </c>
      <c r="B81" s="651">
        <v>51</v>
      </c>
      <c r="C81" s="92" t="s">
        <v>603</v>
      </c>
      <c r="D81" s="657" t="str">
        <f>IFERROR(VLOOKUP(C81,Foundation!$C$5:$D$143,2,0),"")</f>
        <v>DA+1.5</v>
      </c>
      <c r="E81" s="1125" t="s">
        <v>423</v>
      </c>
      <c r="F81" s="658">
        <v>45588</v>
      </c>
      <c r="G81" s="653">
        <f t="shared" si="1"/>
        <v>45588</v>
      </c>
      <c r="H81" s="654" t="s">
        <v>976</v>
      </c>
      <c r="I81" s="651" t="s">
        <v>1119</v>
      </c>
      <c r="J81" s="655" t="s">
        <v>1110</v>
      </c>
      <c r="K81" s="654" t="s">
        <v>263</v>
      </c>
    </row>
    <row r="82" spans="1:11" s="656" customFormat="1" ht="15.5" x14ac:dyDescent="0.35">
      <c r="A82" s="651">
        <v>78</v>
      </c>
      <c r="B82" s="651">
        <v>52</v>
      </c>
      <c r="C82" s="92" t="s">
        <v>605</v>
      </c>
      <c r="D82" s="657" t="str">
        <f>IFERROR(VLOOKUP(C82,Foundation!$C$5:$D$143,2,0),"")</f>
        <v>DA+1.5</v>
      </c>
      <c r="E82" s="1125" t="s">
        <v>423</v>
      </c>
      <c r="F82" s="658">
        <v>45588</v>
      </c>
      <c r="G82" s="653">
        <f t="shared" si="1"/>
        <v>45588</v>
      </c>
      <c r="H82" s="654" t="s">
        <v>976</v>
      </c>
      <c r="I82" s="651" t="s">
        <v>1119</v>
      </c>
      <c r="J82" s="655" t="s">
        <v>1110</v>
      </c>
      <c r="K82" s="654" t="s">
        <v>263</v>
      </c>
    </row>
    <row r="83" spans="1:11" s="656" customFormat="1" ht="15.5" x14ac:dyDescent="0.35">
      <c r="A83" s="651">
        <v>79</v>
      </c>
      <c r="B83" s="651">
        <v>53</v>
      </c>
      <c r="C83" s="92" t="s">
        <v>606</v>
      </c>
      <c r="D83" s="657" t="str">
        <f>IFERROR(VLOOKUP(C83,Foundation!$C$5:$D$143,2,0),"")</f>
        <v>DA+3</v>
      </c>
      <c r="E83" s="1125" t="s">
        <v>423</v>
      </c>
      <c r="F83" s="658">
        <v>45588</v>
      </c>
      <c r="G83" s="653">
        <f t="shared" si="1"/>
        <v>45588</v>
      </c>
      <c r="H83" s="654" t="s">
        <v>976</v>
      </c>
      <c r="I83" s="651" t="s">
        <v>1119</v>
      </c>
      <c r="J83" s="655" t="s">
        <v>1110</v>
      </c>
      <c r="K83" s="654" t="s">
        <v>263</v>
      </c>
    </row>
    <row r="84" spans="1:11" s="656" customFormat="1" ht="15.5" x14ac:dyDescent="0.35">
      <c r="A84" s="651">
        <v>80</v>
      </c>
      <c r="B84" s="651">
        <v>54</v>
      </c>
      <c r="C84" s="92" t="s">
        <v>608</v>
      </c>
      <c r="D84" s="657" t="str">
        <f>IFERROR(VLOOKUP(C84,Foundation!$C$5:$D$143,2,0),"")</f>
        <v>DA+6</v>
      </c>
      <c r="E84" s="1125" t="s">
        <v>423</v>
      </c>
      <c r="F84" s="658">
        <v>45588</v>
      </c>
      <c r="G84" s="653">
        <f t="shared" si="1"/>
        <v>45588</v>
      </c>
      <c r="H84" s="654" t="s">
        <v>976</v>
      </c>
      <c r="I84" s="651" t="s">
        <v>1119</v>
      </c>
      <c r="J84" s="655" t="s">
        <v>1110</v>
      </c>
      <c r="K84" s="654" t="s">
        <v>263</v>
      </c>
    </row>
    <row r="85" spans="1:11" s="656" customFormat="1" ht="15.5" x14ac:dyDescent="0.35">
      <c r="A85" s="651">
        <v>81</v>
      </c>
      <c r="B85" s="651">
        <v>55</v>
      </c>
      <c r="C85" s="92" t="s">
        <v>612</v>
      </c>
      <c r="D85" s="657" t="str">
        <f>IFERROR(VLOOKUP(C85,Foundation!$C$5:$D$143,2,0),"")</f>
        <v>DA+9</v>
      </c>
      <c r="E85" s="1125" t="s">
        <v>423</v>
      </c>
      <c r="F85" s="658">
        <v>45589</v>
      </c>
      <c r="G85" s="653">
        <f t="shared" si="1"/>
        <v>45589</v>
      </c>
      <c r="H85" s="654" t="s">
        <v>976</v>
      </c>
      <c r="I85" s="651" t="s">
        <v>1119</v>
      </c>
      <c r="J85" s="655" t="s">
        <v>1110</v>
      </c>
      <c r="K85" s="654" t="s">
        <v>263</v>
      </c>
    </row>
    <row r="86" spans="1:11" s="656" customFormat="1" ht="15.5" x14ac:dyDescent="0.35">
      <c r="A86" s="651">
        <v>82</v>
      </c>
      <c r="B86" s="651">
        <v>56</v>
      </c>
      <c r="C86" s="92" t="s">
        <v>613</v>
      </c>
      <c r="D86" s="657" t="str">
        <f>IFERROR(VLOOKUP(C86,Foundation!$C$5:$D$143,2,0),"")</f>
        <v>DA+6</v>
      </c>
      <c r="E86" s="1125" t="s">
        <v>423</v>
      </c>
      <c r="F86" s="658">
        <v>45589</v>
      </c>
      <c r="G86" s="653">
        <f t="shared" si="1"/>
        <v>45589</v>
      </c>
      <c r="H86" s="654" t="s">
        <v>976</v>
      </c>
      <c r="I86" s="651" t="s">
        <v>1119</v>
      </c>
      <c r="J86" s="655" t="s">
        <v>1110</v>
      </c>
      <c r="K86" s="654" t="s">
        <v>263</v>
      </c>
    </row>
    <row r="87" spans="1:11" s="656" customFormat="1" ht="15.5" x14ac:dyDescent="0.35">
      <c r="A87" s="651">
        <v>83</v>
      </c>
      <c r="B87" s="651">
        <v>57</v>
      </c>
      <c r="C87" s="92" t="s">
        <v>614</v>
      </c>
      <c r="D87" s="657" t="str">
        <f>IFERROR(VLOOKUP(C87,Foundation!$C$5:$D$143,2,0),"")</f>
        <v>DA+3</v>
      </c>
      <c r="E87" s="1125" t="s">
        <v>423</v>
      </c>
      <c r="F87" s="658">
        <v>45589</v>
      </c>
      <c r="G87" s="653">
        <f t="shared" si="1"/>
        <v>45589</v>
      </c>
      <c r="H87" s="654" t="s">
        <v>976</v>
      </c>
      <c r="I87" s="651" t="s">
        <v>1119</v>
      </c>
      <c r="J87" s="655" t="s">
        <v>1110</v>
      </c>
      <c r="K87" s="654" t="s">
        <v>263</v>
      </c>
    </row>
    <row r="88" spans="1:11" s="656" customFormat="1" ht="15.5" x14ac:dyDescent="0.35">
      <c r="A88" s="651">
        <v>84</v>
      </c>
      <c r="B88" s="651">
        <v>58</v>
      </c>
      <c r="C88" s="92" t="s">
        <v>900</v>
      </c>
      <c r="D88" s="657" t="str">
        <f>IFERROR(VLOOKUP(C88,Foundation!$C$5:$D$143,2,0),"")</f>
        <v>DA+9</v>
      </c>
      <c r="E88" s="1125" t="s">
        <v>423</v>
      </c>
      <c r="F88" s="658">
        <v>45589</v>
      </c>
      <c r="G88" s="653">
        <f t="shared" si="1"/>
        <v>45589</v>
      </c>
      <c r="H88" s="654" t="s">
        <v>976</v>
      </c>
      <c r="I88" s="651" t="s">
        <v>1119</v>
      </c>
      <c r="J88" s="655" t="s">
        <v>1110</v>
      </c>
      <c r="K88" s="654" t="s">
        <v>263</v>
      </c>
    </row>
    <row r="89" spans="1:11" s="656" customFormat="1" ht="15.5" x14ac:dyDescent="0.35">
      <c r="A89" s="651">
        <v>85</v>
      </c>
      <c r="B89" s="651">
        <v>59</v>
      </c>
      <c r="C89" s="92" t="s">
        <v>1097</v>
      </c>
      <c r="D89" s="657" t="str">
        <f>IFERROR(VLOOKUP(C89,Foundation!$C$5:$D$143,2,0),"")</f>
        <v>DA+3</v>
      </c>
      <c r="E89" s="1125" t="s">
        <v>423</v>
      </c>
      <c r="F89" s="658">
        <v>45590</v>
      </c>
      <c r="G89" s="653">
        <f t="shared" ref="G89:G100" si="2">F89</f>
        <v>45590</v>
      </c>
      <c r="H89" s="654" t="s">
        <v>976</v>
      </c>
      <c r="I89" s="651" t="s">
        <v>1119</v>
      </c>
      <c r="J89" s="655" t="s">
        <v>1110</v>
      </c>
      <c r="K89" s="654" t="s">
        <v>263</v>
      </c>
    </row>
    <row r="90" spans="1:11" s="656" customFormat="1" ht="15.5" x14ac:dyDescent="0.35">
      <c r="A90" s="651">
        <v>86</v>
      </c>
      <c r="B90" s="651">
        <v>60</v>
      </c>
      <c r="C90" s="92" t="s">
        <v>1098</v>
      </c>
      <c r="D90" s="657" t="str">
        <f>IFERROR(VLOOKUP(C90,Foundation!$C$5:$D$143,2,0),"")</f>
        <v>DA+9</v>
      </c>
      <c r="E90" s="1125" t="s">
        <v>423</v>
      </c>
      <c r="F90" s="658">
        <v>45590</v>
      </c>
      <c r="G90" s="653">
        <f t="shared" si="2"/>
        <v>45590</v>
      </c>
      <c r="H90" s="654" t="s">
        <v>976</v>
      </c>
      <c r="I90" s="651" t="s">
        <v>1119</v>
      </c>
      <c r="J90" s="655" t="s">
        <v>1110</v>
      </c>
      <c r="K90" s="654" t="s">
        <v>263</v>
      </c>
    </row>
    <row r="91" spans="1:11" s="656" customFormat="1" ht="15.5" x14ac:dyDescent="0.35">
      <c r="A91" s="651">
        <v>87</v>
      </c>
      <c r="B91" s="651">
        <v>61</v>
      </c>
      <c r="C91" s="92" t="s">
        <v>621</v>
      </c>
      <c r="D91" s="657" t="str">
        <f>IFERROR(VLOOKUP(C91,Foundation!$C$5:$D$143,2,0),"")</f>
        <v>DA+3</v>
      </c>
      <c r="E91" s="1125" t="s">
        <v>423</v>
      </c>
      <c r="F91" s="658">
        <v>45590</v>
      </c>
      <c r="G91" s="653">
        <f t="shared" si="2"/>
        <v>45590</v>
      </c>
      <c r="H91" s="654" t="s">
        <v>976</v>
      </c>
      <c r="I91" s="651" t="s">
        <v>1119</v>
      </c>
      <c r="J91" s="655" t="s">
        <v>1110</v>
      </c>
      <c r="K91" s="654" t="s">
        <v>263</v>
      </c>
    </row>
    <row r="92" spans="1:11" s="656" customFormat="1" ht="15.5" x14ac:dyDescent="0.35">
      <c r="A92" s="651">
        <v>88</v>
      </c>
      <c r="B92" s="651">
        <v>62</v>
      </c>
      <c r="C92" s="92" t="s">
        <v>622</v>
      </c>
      <c r="D92" s="657" t="str">
        <f>IFERROR(VLOOKUP(C92,Foundation!$C$5:$D$143,2,0),"")</f>
        <v>DA+3</v>
      </c>
      <c r="E92" s="1125" t="s">
        <v>423</v>
      </c>
      <c r="F92" s="658">
        <v>45590</v>
      </c>
      <c r="G92" s="653">
        <f t="shared" si="2"/>
        <v>45590</v>
      </c>
      <c r="H92" s="654" t="s">
        <v>976</v>
      </c>
      <c r="I92" s="651" t="s">
        <v>1119</v>
      </c>
      <c r="J92" s="655" t="s">
        <v>1110</v>
      </c>
      <c r="K92" s="654" t="s">
        <v>263</v>
      </c>
    </row>
    <row r="93" spans="1:11" s="656" customFormat="1" ht="15.5" x14ac:dyDescent="0.35">
      <c r="A93" s="651">
        <v>89</v>
      </c>
      <c r="B93" s="651">
        <v>63</v>
      </c>
      <c r="C93" s="92" t="s">
        <v>623</v>
      </c>
      <c r="D93" s="657" t="str">
        <f>IFERROR(VLOOKUP(C93,Foundation!$C$5:$D$143,2,0),"")</f>
        <v>DA-1.5</v>
      </c>
      <c r="E93" s="1125" t="s">
        <v>423</v>
      </c>
      <c r="F93" s="658">
        <v>45590</v>
      </c>
      <c r="G93" s="653">
        <f t="shared" si="2"/>
        <v>45590</v>
      </c>
      <c r="H93" s="654" t="s">
        <v>976</v>
      </c>
      <c r="I93" s="651" t="s">
        <v>1119</v>
      </c>
      <c r="J93" s="655" t="s">
        <v>1110</v>
      </c>
      <c r="K93" s="654" t="s">
        <v>263</v>
      </c>
    </row>
    <row r="94" spans="1:11" s="656" customFormat="1" ht="15.5" x14ac:dyDescent="0.35">
      <c r="A94" s="651">
        <v>90</v>
      </c>
      <c r="B94" s="651">
        <v>64</v>
      </c>
      <c r="C94" s="92" t="s">
        <v>925</v>
      </c>
      <c r="D94" s="657" t="str">
        <f>IFERROR(VLOOKUP(C94,Foundation!$C$5:$D$143,2,0),"")</f>
        <v>DA+6</v>
      </c>
      <c r="E94" s="1125" t="s">
        <v>423</v>
      </c>
      <c r="F94" s="658">
        <v>45591</v>
      </c>
      <c r="G94" s="653">
        <f t="shared" si="2"/>
        <v>45591</v>
      </c>
      <c r="H94" s="654" t="s">
        <v>976</v>
      </c>
      <c r="I94" s="651" t="s">
        <v>1119</v>
      </c>
      <c r="J94" s="655" t="s">
        <v>1110</v>
      </c>
      <c r="K94" s="654" t="s">
        <v>263</v>
      </c>
    </row>
    <row r="95" spans="1:11" s="656" customFormat="1" ht="15.5" x14ac:dyDescent="0.35">
      <c r="A95" s="651">
        <v>91</v>
      </c>
      <c r="B95" s="651">
        <v>65</v>
      </c>
      <c r="C95" s="92" t="s">
        <v>928</v>
      </c>
      <c r="D95" s="657" t="str">
        <f>IFERROR(VLOOKUP(C95,Foundation!$C$5:$D$143,2,0),"")</f>
        <v>DA+3</v>
      </c>
      <c r="E95" s="1125" t="s">
        <v>423</v>
      </c>
      <c r="F95" s="658">
        <v>45591</v>
      </c>
      <c r="G95" s="653">
        <f t="shared" si="2"/>
        <v>45591</v>
      </c>
      <c r="H95" s="654" t="s">
        <v>976</v>
      </c>
      <c r="I95" s="651" t="s">
        <v>1119</v>
      </c>
      <c r="J95" s="655" t="s">
        <v>1110</v>
      </c>
      <c r="K95" s="654" t="s">
        <v>263</v>
      </c>
    </row>
    <row r="96" spans="1:11" s="656" customFormat="1" ht="15.5" x14ac:dyDescent="0.35">
      <c r="A96" s="651">
        <v>92</v>
      </c>
      <c r="B96" s="651">
        <v>66</v>
      </c>
      <c r="C96" s="92" t="s">
        <v>470</v>
      </c>
      <c r="D96" s="657" t="str">
        <f>IFERROR(VLOOKUP(C96,Foundation!$C$5:$D$143,2,0),"")</f>
        <v>DA+4.5</v>
      </c>
      <c r="E96" s="1125" t="s">
        <v>423</v>
      </c>
      <c r="F96" s="658">
        <v>45591</v>
      </c>
      <c r="G96" s="653">
        <f t="shared" si="2"/>
        <v>45591</v>
      </c>
      <c r="H96" s="654" t="s">
        <v>976</v>
      </c>
      <c r="I96" s="651" t="s">
        <v>1119</v>
      </c>
      <c r="J96" s="655" t="s">
        <v>1110</v>
      </c>
      <c r="K96" s="654" t="s">
        <v>263</v>
      </c>
    </row>
    <row r="97" spans="1:11" s="656" customFormat="1" ht="15.5" x14ac:dyDescent="0.35">
      <c r="A97" s="651">
        <v>93</v>
      </c>
      <c r="B97" s="651">
        <v>67</v>
      </c>
      <c r="C97" s="92" t="s">
        <v>598</v>
      </c>
      <c r="D97" s="657" t="str">
        <f>IFERROR(VLOOKUP(C97,Foundation!$C$5:$D$143,2,0),"")</f>
        <v>DA+6</v>
      </c>
      <c r="E97" s="1125" t="s">
        <v>423</v>
      </c>
      <c r="F97" s="658">
        <v>45591</v>
      </c>
      <c r="G97" s="653">
        <f t="shared" si="2"/>
        <v>45591</v>
      </c>
      <c r="H97" s="654" t="s">
        <v>976</v>
      </c>
      <c r="I97" s="651" t="s">
        <v>1119</v>
      </c>
      <c r="J97" s="655" t="s">
        <v>1110</v>
      </c>
      <c r="K97" s="654" t="s">
        <v>263</v>
      </c>
    </row>
    <row r="98" spans="1:11" s="656" customFormat="1" ht="15.5" x14ac:dyDescent="0.35">
      <c r="A98" s="651">
        <v>94</v>
      </c>
      <c r="B98" s="651">
        <v>68</v>
      </c>
      <c r="C98" s="92" t="s">
        <v>266</v>
      </c>
      <c r="D98" s="657" t="str">
        <f>IFERROR(VLOOKUP(C98,Foundation!$C$5:$D$143,2,0),"")</f>
        <v>DB1+9</v>
      </c>
      <c r="E98" s="1125" t="s">
        <v>423</v>
      </c>
      <c r="F98" s="658" t="s">
        <v>1129</v>
      </c>
      <c r="G98" s="653" t="str">
        <f t="shared" si="2"/>
        <v>27/10/202</v>
      </c>
      <c r="H98" s="654" t="s">
        <v>976</v>
      </c>
      <c r="I98" s="651" t="s">
        <v>913</v>
      </c>
      <c r="J98" s="655" t="s">
        <v>1110</v>
      </c>
      <c r="K98" s="654" t="s">
        <v>263</v>
      </c>
    </row>
    <row r="99" spans="1:11" s="656" customFormat="1" ht="15.5" x14ac:dyDescent="0.35">
      <c r="A99" s="651">
        <v>95</v>
      </c>
      <c r="B99" s="651">
        <v>69</v>
      </c>
      <c r="C99" s="92" t="s">
        <v>485</v>
      </c>
      <c r="D99" s="657" t="str">
        <f>IFERROR(VLOOKUP(C99,Foundation!$C$5:$D$143,2,0),"")</f>
        <v>DA+6</v>
      </c>
      <c r="E99" s="1125" t="s">
        <v>423</v>
      </c>
      <c r="F99" s="658">
        <v>45592</v>
      </c>
      <c r="G99" s="653">
        <f t="shared" si="2"/>
        <v>45592</v>
      </c>
      <c r="H99" s="654" t="s">
        <v>976</v>
      </c>
      <c r="I99" s="651" t="s">
        <v>913</v>
      </c>
      <c r="J99" s="655" t="s">
        <v>1110</v>
      </c>
      <c r="K99" s="654" t="s">
        <v>263</v>
      </c>
    </row>
    <row r="100" spans="1:11" s="338" customFormat="1" ht="15.5" x14ac:dyDescent="0.35">
      <c r="A100" s="651">
        <v>96</v>
      </c>
      <c r="B100" s="81">
        <v>70</v>
      </c>
      <c r="C100" s="92" t="s">
        <v>916</v>
      </c>
      <c r="D100" s="657" t="str">
        <f>IFERROR(VLOOKUP(C100,Foundation!$C$5:$D$143,2,0),"")</f>
        <v>DB1+3</v>
      </c>
      <c r="E100" s="1125" t="s">
        <v>423</v>
      </c>
      <c r="F100" s="777">
        <v>45592</v>
      </c>
      <c r="G100" s="779">
        <f t="shared" si="2"/>
        <v>45592</v>
      </c>
      <c r="H100" s="80" t="s">
        <v>976</v>
      </c>
      <c r="I100" s="81" t="s">
        <v>913</v>
      </c>
      <c r="J100" s="778" t="s">
        <v>1110</v>
      </c>
      <c r="K100" s="654" t="s">
        <v>263</v>
      </c>
    </row>
    <row r="101" spans="1:11" s="338" customFormat="1" ht="15.5" x14ac:dyDescent="0.35">
      <c r="A101" s="651">
        <v>97</v>
      </c>
      <c r="B101" s="81">
        <v>1</v>
      </c>
      <c r="C101" s="92" t="s">
        <v>13</v>
      </c>
      <c r="D101" s="657" t="str">
        <f>IFERROR(VLOOKUP(C101,Foundation!$C$5:$D$424,2,0),"")</f>
        <v>DC1+3</v>
      </c>
      <c r="E101" s="1125" t="s">
        <v>423</v>
      </c>
      <c r="F101" s="777">
        <v>45649</v>
      </c>
      <c r="G101" s="777">
        <v>45649</v>
      </c>
      <c r="H101" s="80" t="s">
        <v>1215</v>
      </c>
      <c r="I101" s="81" t="s">
        <v>913</v>
      </c>
      <c r="J101" s="778" t="s">
        <v>1216</v>
      </c>
      <c r="K101" s="654" t="s">
        <v>263</v>
      </c>
    </row>
    <row r="102" spans="1:11" s="338" customFormat="1" ht="15.5" x14ac:dyDescent="0.35">
      <c r="A102" s="651">
        <v>98</v>
      </c>
      <c r="B102" s="81">
        <v>2</v>
      </c>
      <c r="C102" s="92" t="s">
        <v>200</v>
      </c>
      <c r="D102" s="657" t="str">
        <f>IFERROR(VLOOKUP(C102,Foundation!$C$5:$D$424,2,0),"")</f>
        <v>DA+3</v>
      </c>
      <c r="E102" s="1125" t="s">
        <v>423</v>
      </c>
      <c r="F102" s="777">
        <v>45650</v>
      </c>
      <c r="G102" s="777">
        <v>45650</v>
      </c>
      <c r="H102" s="80" t="s">
        <v>1215</v>
      </c>
      <c r="I102" s="81" t="s">
        <v>913</v>
      </c>
      <c r="J102" s="778" t="s">
        <v>1216</v>
      </c>
      <c r="K102" s="654" t="s">
        <v>263</v>
      </c>
    </row>
    <row r="103" spans="1:11" s="338" customFormat="1" ht="15.5" x14ac:dyDescent="0.35">
      <c r="A103" s="651">
        <v>99</v>
      </c>
      <c r="B103" s="81">
        <v>3</v>
      </c>
      <c r="C103" s="92" t="s">
        <v>201</v>
      </c>
      <c r="D103" s="657" t="str">
        <f>IFERROR(VLOOKUP(C103,Foundation!$C$5:$D$424,2,0),"")</f>
        <v>DA+1.5</v>
      </c>
      <c r="E103" s="1125" t="s">
        <v>423</v>
      </c>
      <c r="F103" s="777">
        <v>45650</v>
      </c>
      <c r="G103" s="777">
        <v>45650</v>
      </c>
      <c r="H103" s="80" t="s">
        <v>1215</v>
      </c>
      <c r="I103" s="81" t="s">
        <v>913</v>
      </c>
      <c r="J103" s="778" t="s">
        <v>1216</v>
      </c>
      <c r="K103" s="654" t="s">
        <v>263</v>
      </c>
    </row>
    <row r="104" spans="1:11" s="338" customFormat="1" ht="15.5" x14ac:dyDescent="0.35">
      <c r="A104" s="651">
        <v>100</v>
      </c>
      <c r="B104" s="81">
        <v>4</v>
      </c>
      <c r="C104" s="92" t="s">
        <v>262</v>
      </c>
      <c r="D104" s="657" t="str">
        <f>IFERROR(VLOOKUP(C104,Foundation!$C$5:$D$424,2,0),"")</f>
        <v>DA+6</v>
      </c>
      <c r="E104" s="1125" t="s">
        <v>423</v>
      </c>
      <c r="F104" s="777">
        <v>45650</v>
      </c>
      <c r="G104" s="777">
        <v>45650</v>
      </c>
      <c r="H104" s="80" t="s">
        <v>1215</v>
      </c>
      <c r="I104" s="81" t="s">
        <v>913</v>
      </c>
      <c r="J104" s="778" t="s">
        <v>1216</v>
      </c>
      <c r="K104" s="654" t="s">
        <v>263</v>
      </c>
    </row>
    <row r="105" spans="1:11" s="338" customFormat="1" ht="15.5" x14ac:dyDescent="0.35">
      <c r="A105" s="651">
        <v>101</v>
      </c>
      <c r="B105" s="81">
        <v>5</v>
      </c>
      <c r="C105" s="780" t="s">
        <v>261</v>
      </c>
      <c r="D105" s="657" t="str">
        <f>IFERROR(VLOOKUP(C105,Foundation!$C$5:$D$424,2,0),"")</f>
        <v>DA-3</v>
      </c>
      <c r="E105" s="1125" t="s">
        <v>423</v>
      </c>
      <c r="F105" s="777">
        <v>45651</v>
      </c>
      <c r="G105" s="777">
        <v>45651</v>
      </c>
      <c r="H105" s="80" t="s">
        <v>1215</v>
      </c>
      <c r="I105" s="81" t="s">
        <v>913</v>
      </c>
      <c r="J105" s="778" t="s">
        <v>1216</v>
      </c>
      <c r="K105" s="654" t="s">
        <v>263</v>
      </c>
    </row>
    <row r="106" spans="1:11" s="338" customFormat="1" ht="15.5" x14ac:dyDescent="0.35">
      <c r="A106" s="651">
        <v>102</v>
      </c>
      <c r="B106" s="81">
        <v>6</v>
      </c>
      <c r="C106" s="92" t="s">
        <v>260</v>
      </c>
      <c r="D106" s="657" t="str">
        <f>IFERROR(VLOOKUP(C106,Foundation!$C$5:$D$424,2,0),"")</f>
        <v>DA+0</v>
      </c>
      <c r="E106" s="1125" t="s">
        <v>423</v>
      </c>
      <c r="F106" s="777">
        <v>45651</v>
      </c>
      <c r="G106" s="777">
        <v>45651</v>
      </c>
      <c r="H106" s="80" t="s">
        <v>1215</v>
      </c>
      <c r="I106" s="81" t="s">
        <v>913</v>
      </c>
      <c r="J106" s="778" t="s">
        <v>1216</v>
      </c>
      <c r="K106" s="654" t="s">
        <v>263</v>
      </c>
    </row>
    <row r="107" spans="1:11" s="338" customFormat="1" ht="15.5" x14ac:dyDescent="0.35">
      <c r="A107" s="651">
        <v>103</v>
      </c>
      <c r="B107" s="81">
        <v>7</v>
      </c>
      <c r="C107" s="92" t="s">
        <v>52</v>
      </c>
      <c r="D107" s="657" t="str">
        <f>IFERROR(VLOOKUP(C107,Foundation!$C$5:$D$424,2,0),"")</f>
        <v>DB2+6</v>
      </c>
      <c r="E107" s="1125" t="s">
        <v>423</v>
      </c>
      <c r="F107" s="777">
        <v>45651</v>
      </c>
      <c r="G107" s="777">
        <v>45651</v>
      </c>
      <c r="H107" s="80" t="s">
        <v>1215</v>
      </c>
      <c r="I107" s="81" t="s">
        <v>913</v>
      </c>
      <c r="J107" s="778" t="s">
        <v>1216</v>
      </c>
      <c r="K107" s="654" t="s">
        <v>263</v>
      </c>
    </row>
    <row r="108" spans="1:11" s="338" customFormat="1" ht="15.5" x14ac:dyDescent="0.35">
      <c r="A108" s="651">
        <v>104</v>
      </c>
      <c r="B108" s="81">
        <v>8</v>
      </c>
      <c r="C108" s="92" t="s">
        <v>627</v>
      </c>
      <c r="D108" s="657" t="str">
        <f>IFERROR(VLOOKUP(C108,Foundation!$C$5:$D$424,2,0),"")</f>
        <v>DA+0</v>
      </c>
      <c r="E108" s="1125" t="s">
        <v>423</v>
      </c>
      <c r="F108" s="777">
        <v>45652</v>
      </c>
      <c r="G108" s="777">
        <v>45652</v>
      </c>
      <c r="H108" s="80" t="s">
        <v>1215</v>
      </c>
      <c r="I108" s="81" t="s">
        <v>1221</v>
      </c>
      <c r="J108" s="778" t="s">
        <v>1216</v>
      </c>
      <c r="K108" s="654" t="s">
        <v>263</v>
      </c>
    </row>
    <row r="109" spans="1:11" s="338" customFormat="1" ht="15.5" x14ac:dyDescent="0.35">
      <c r="A109" s="651">
        <v>105</v>
      </c>
      <c r="B109" s="81">
        <v>9</v>
      </c>
      <c r="C109" s="92" t="s">
        <v>628</v>
      </c>
      <c r="D109" s="657" t="str">
        <f>IFERROR(VLOOKUP(C109,Foundation!$C$5:$D$424,2,0),"")</f>
        <v>DA+0</v>
      </c>
      <c r="E109" s="1125" t="s">
        <v>423</v>
      </c>
      <c r="F109" s="777">
        <v>45652</v>
      </c>
      <c r="G109" s="777">
        <v>45652</v>
      </c>
      <c r="H109" s="80" t="s">
        <v>1215</v>
      </c>
      <c r="I109" s="81" t="s">
        <v>1221</v>
      </c>
      <c r="J109" s="778" t="s">
        <v>1216</v>
      </c>
      <c r="K109" s="654" t="s">
        <v>263</v>
      </c>
    </row>
    <row r="110" spans="1:11" s="338" customFormat="1" ht="15.5" x14ac:dyDescent="0.35">
      <c r="A110" s="651">
        <v>106</v>
      </c>
      <c r="B110" s="81">
        <v>10</v>
      </c>
      <c r="C110" s="92" t="s">
        <v>631</v>
      </c>
      <c r="D110" s="657" t="str">
        <f>IFERROR(VLOOKUP(C110,Foundation!$C$5:$D$424,2,0),"")</f>
        <v>DA+3</v>
      </c>
      <c r="E110" s="1125" t="s">
        <v>423</v>
      </c>
      <c r="F110" s="777">
        <v>45652</v>
      </c>
      <c r="G110" s="777">
        <v>45652</v>
      </c>
      <c r="H110" s="80" t="s">
        <v>1215</v>
      </c>
      <c r="I110" s="81" t="s">
        <v>1221</v>
      </c>
      <c r="J110" s="778" t="s">
        <v>1216</v>
      </c>
      <c r="K110" s="654" t="s">
        <v>263</v>
      </c>
    </row>
    <row r="111" spans="1:11" s="338" customFormat="1" ht="15.5" x14ac:dyDescent="0.35">
      <c r="A111" s="651">
        <v>107</v>
      </c>
      <c r="B111" s="81">
        <v>11</v>
      </c>
      <c r="C111" s="92" t="s">
        <v>632</v>
      </c>
      <c r="D111" s="657" t="str">
        <f>IFERROR(VLOOKUP(C111,Foundation!$C$5:$D$424,2,0),"")</f>
        <v>DA+6</v>
      </c>
      <c r="E111" s="1125" t="s">
        <v>423</v>
      </c>
      <c r="F111" s="777">
        <v>45652</v>
      </c>
      <c r="G111" s="777">
        <v>45652</v>
      </c>
      <c r="H111" s="80" t="s">
        <v>1215</v>
      </c>
      <c r="I111" s="81" t="s">
        <v>1221</v>
      </c>
      <c r="J111" s="778" t="s">
        <v>1216</v>
      </c>
      <c r="K111" s="654" t="s">
        <v>263</v>
      </c>
    </row>
    <row r="112" spans="1:11" s="338" customFormat="1" ht="15.5" x14ac:dyDescent="0.35">
      <c r="A112" s="651">
        <v>108</v>
      </c>
      <c r="B112" s="81">
        <v>12</v>
      </c>
      <c r="C112" s="92" t="s">
        <v>633</v>
      </c>
      <c r="D112" s="657" t="str">
        <f>IFERROR(VLOOKUP(C112,Foundation!$C$5:$D$424,2,0),"")</f>
        <v>DA+9</v>
      </c>
      <c r="E112" s="1125" t="s">
        <v>423</v>
      </c>
      <c r="F112" s="777">
        <v>45653</v>
      </c>
      <c r="G112" s="777">
        <v>45653</v>
      </c>
      <c r="H112" s="80" t="s">
        <v>1215</v>
      </c>
      <c r="I112" s="81" t="s">
        <v>1221</v>
      </c>
      <c r="J112" s="778" t="s">
        <v>1216</v>
      </c>
      <c r="K112" s="654" t="s">
        <v>263</v>
      </c>
    </row>
    <row r="113" spans="1:11" s="338" customFormat="1" ht="15.5" x14ac:dyDescent="0.35">
      <c r="A113" s="651">
        <v>109</v>
      </c>
      <c r="B113" s="81">
        <v>13</v>
      </c>
      <c r="C113" s="92" t="s">
        <v>634</v>
      </c>
      <c r="D113" s="657" t="str">
        <f>IFERROR(VLOOKUP(C113,Foundation!$C$5:$D$424,2,0),"")</f>
        <v>DA+1.5</v>
      </c>
      <c r="E113" s="1125" t="s">
        <v>423</v>
      </c>
      <c r="F113" s="777">
        <v>45653</v>
      </c>
      <c r="G113" s="777">
        <v>45653</v>
      </c>
      <c r="H113" s="80" t="s">
        <v>1215</v>
      </c>
      <c r="I113" s="81" t="s">
        <v>1221</v>
      </c>
      <c r="J113" s="778" t="s">
        <v>1216</v>
      </c>
      <c r="K113" s="654" t="s">
        <v>263</v>
      </c>
    </row>
    <row r="114" spans="1:11" s="338" customFormat="1" ht="15.5" x14ac:dyDescent="0.35">
      <c r="A114" s="651">
        <v>110</v>
      </c>
      <c r="B114" s="81">
        <v>14</v>
      </c>
      <c r="C114" s="92" t="s">
        <v>635</v>
      </c>
      <c r="D114" s="657" t="str">
        <f>IFERROR(VLOOKUP(C114,Foundation!$C$5:$D$424,2,0),"")</f>
        <v>DA+0</v>
      </c>
      <c r="E114" s="1125" t="s">
        <v>423</v>
      </c>
      <c r="F114" s="777">
        <v>45653</v>
      </c>
      <c r="G114" s="777">
        <v>45653</v>
      </c>
      <c r="H114" s="80" t="s">
        <v>1215</v>
      </c>
      <c r="I114" s="81" t="s">
        <v>1221</v>
      </c>
      <c r="J114" s="778" t="s">
        <v>1216</v>
      </c>
      <c r="K114" s="654" t="s">
        <v>263</v>
      </c>
    </row>
    <row r="115" spans="1:11" s="338" customFormat="1" ht="15.5" x14ac:dyDescent="0.35">
      <c r="A115" s="651">
        <v>111</v>
      </c>
      <c r="B115" s="81">
        <v>15</v>
      </c>
      <c r="C115" s="92" t="s">
        <v>636</v>
      </c>
      <c r="D115" s="657" t="str">
        <f>IFERROR(VLOOKUP(C115,Foundation!$C$5:$D$424,2,0),"")</f>
        <v>DA+3</v>
      </c>
      <c r="E115" s="1125" t="s">
        <v>423</v>
      </c>
      <c r="F115" s="777">
        <v>45653</v>
      </c>
      <c r="G115" s="777">
        <v>45653</v>
      </c>
      <c r="H115" s="80" t="s">
        <v>1215</v>
      </c>
      <c r="I115" s="81" t="s">
        <v>1221</v>
      </c>
      <c r="J115" s="778" t="s">
        <v>1216</v>
      </c>
      <c r="K115" s="654" t="s">
        <v>263</v>
      </c>
    </row>
    <row r="116" spans="1:11" s="338" customFormat="1" ht="15.5" x14ac:dyDescent="0.35">
      <c r="A116" s="651">
        <v>112</v>
      </c>
      <c r="B116" s="81">
        <v>16</v>
      </c>
      <c r="C116" s="92" t="s">
        <v>74</v>
      </c>
      <c r="D116" s="657" t="str">
        <f>IFERROR(VLOOKUP(C116,Foundation!$C$5:$D$424,2,0),"")</f>
        <v>DB2+0</v>
      </c>
      <c r="E116" s="1125" t="s">
        <v>423</v>
      </c>
      <c r="F116" s="777">
        <v>45654</v>
      </c>
      <c r="G116" s="777">
        <v>45654</v>
      </c>
      <c r="H116" s="80" t="s">
        <v>1215</v>
      </c>
      <c r="I116" s="81" t="s">
        <v>1221</v>
      </c>
      <c r="J116" s="778" t="s">
        <v>1216</v>
      </c>
      <c r="K116" s="654" t="s">
        <v>263</v>
      </c>
    </row>
    <row r="117" spans="1:11" s="338" customFormat="1" ht="15.5" x14ac:dyDescent="0.35">
      <c r="A117" s="651">
        <v>113</v>
      </c>
      <c r="B117" s="81">
        <v>17</v>
      </c>
      <c r="C117" s="92" t="s">
        <v>638</v>
      </c>
      <c r="D117" s="657" t="str">
        <f>IFERROR(VLOOKUP(C117,Foundation!$C$5:$D$424,2,0),"")</f>
        <v>DA-1.5</v>
      </c>
      <c r="E117" s="1125" t="s">
        <v>423</v>
      </c>
      <c r="F117" s="777">
        <v>45654</v>
      </c>
      <c r="G117" s="777">
        <v>45654</v>
      </c>
      <c r="H117" s="80" t="s">
        <v>1215</v>
      </c>
      <c r="I117" s="81" t="s">
        <v>1221</v>
      </c>
      <c r="J117" s="778" t="s">
        <v>1216</v>
      </c>
      <c r="K117" s="654" t="s">
        <v>263</v>
      </c>
    </row>
    <row r="118" spans="1:11" s="338" customFormat="1" ht="15.5" x14ac:dyDescent="0.35">
      <c r="A118" s="651">
        <v>114</v>
      </c>
      <c r="B118" s="81">
        <v>18</v>
      </c>
      <c r="C118" s="92" t="s">
        <v>639</v>
      </c>
      <c r="D118" s="657" t="str">
        <f>IFERROR(VLOOKUP(C118,Foundation!$C$5:$D$424,2,0),"")</f>
        <v>DA+3</v>
      </c>
      <c r="E118" s="1125" t="s">
        <v>423</v>
      </c>
      <c r="F118" s="777">
        <v>45654</v>
      </c>
      <c r="G118" s="777">
        <v>45654</v>
      </c>
      <c r="H118" s="80" t="s">
        <v>1215</v>
      </c>
      <c r="I118" s="81" t="s">
        <v>1221</v>
      </c>
      <c r="J118" s="778" t="s">
        <v>1216</v>
      </c>
      <c r="K118" s="654" t="s">
        <v>263</v>
      </c>
    </row>
    <row r="119" spans="1:11" s="338" customFormat="1" ht="15.5" x14ac:dyDescent="0.35">
      <c r="A119" s="651">
        <v>115</v>
      </c>
      <c r="B119" s="81">
        <v>19</v>
      </c>
      <c r="C119" s="92" t="s">
        <v>269</v>
      </c>
      <c r="D119" s="657" t="str">
        <f>IFERROR(VLOOKUP(C119,Foundation!$C$5:$D$424,2,0),"")</f>
        <v>DB2+0</v>
      </c>
      <c r="E119" s="1125" t="s">
        <v>423</v>
      </c>
      <c r="F119" s="777">
        <v>45655</v>
      </c>
      <c r="G119" s="777">
        <v>45655</v>
      </c>
      <c r="H119" s="80" t="s">
        <v>976</v>
      </c>
      <c r="I119" s="81" t="s">
        <v>913</v>
      </c>
      <c r="J119" s="778" t="s">
        <v>1216</v>
      </c>
      <c r="K119" s="654" t="s">
        <v>263</v>
      </c>
    </row>
    <row r="120" spans="1:11" s="338" customFormat="1" ht="15.5" x14ac:dyDescent="0.35">
      <c r="A120" s="651">
        <v>116</v>
      </c>
      <c r="B120" s="81">
        <v>20</v>
      </c>
      <c r="C120" s="92" t="s">
        <v>497</v>
      </c>
      <c r="D120" s="657" t="str">
        <f>IFERROR(VLOOKUP(C120,Foundation!$C$5:$D$424,2,0),"")</f>
        <v>DA+6</v>
      </c>
      <c r="E120" s="1125" t="s">
        <v>423</v>
      </c>
      <c r="F120" s="777">
        <v>45655</v>
      </c>
      <c r="G120" s="777">
        <v>45655</v>
      </c>
      <c r="H120" s="80" t="s">
        <v>976</v>
      </c>
      <c r="I120" s="81" t="s">
        <v>913</v>
      </c>
      <c r="J120" s="778" t="s">
        <v>1216</v>
      </c>
      <c r="K120" s="654" t="s">
        <v>263</v>
      </c>
    </row>
    <row r="121" spans="1:11" s="338" customFormat="1" ht="15.5" x14ac:dyDescent="0.35">
      <c r="A121" s="651">
        <v>117</v>
      </c>
      <c r="B121" s="81">
        <v>21</v>
      </c>
      <c r="C121" s="92" t="s">
        <v>499</v>
      </c>
      <c r="D121" s="657" t="str">
        <f>IFERROR(VLOOKUP(C121,Foundation!$C$5:$D$424,2,0),"")</f>
        <v>DA+6</v>
      </c>
      <c r="E121" s="1125" t="s">
        <v>423</v>
      </c>
      <c r="F121" s="777">
        <v>45655</v>
      </c>
      <c r="G121" s="777">
        <v>45655</v>
      </c>
      <c r="H121" s="80" t="s">
        <v>976</v>
      </c>
      <c r="I121" s="81" t="s">
        <v>913</v>
      </c>
      <c r="J121" s="778" t="s">
        <v>1216</v>
      </c>
      <c r="K121" s="654" t="s">
        <v>263</v>
      </c>
    </row>
    <row r="122" spans="1:11" s="338" customFormat="1" ht="15.5" x14ac:dyDescent="0.35">
      <c r="A122" s="651">
        <v>118</v>
      </c>
      <c r="B122" s="81">
        <v>22</v>
      </c>
      <c r="C122" s="92" t="s">
        <v>500</v>
      </c>
      <c r="D122" s="657" t="str">
        <f>IFERROR(VLOOKUP(C122,Foundation!$C$5:$D$424,2,0),"")</f>
        <v>DA+6</v>
      </c>
      <c r="E122" s="1125" t="s">
        <v>423</v>
      </c>
      <c r="F122" s="777">
        <v>45655</v>
      </c>
      <c r="G122" s="777">
        <v>45655</v>
      </c>
      <c r="H122" s="80" t="s">
        <v>976</v>
      </c>
      <c r="I122" s="81" t="s">
        <v>913</v>
      </c>
      <c r="J122" s="778" t="s">
        <v>1216</v>
      </c>
      <c r="K122" s="654" t="s">
        <v>263</v>
      </c>
    </row>
    <row r="123" spans="1:11" s="338" customFormat="1" ht="15.5" x14ac:dyDescent="0.35">
      <c r="A123" s="651">
        <v>119</v>
      </c>
      <c r="B123" s="81">
        <v>23</v>
      </c>
      <c r="C123" s="92" t="s">
        <v>410</v>
      </c>
      <c r="D123" s="657" t="str">
        <f>IFERROR(VLOOKUP(C123,Foundation!$C$5:$D$424,2,0),"")</f>
        <v>DA-3</v>
      </c>
      <c r="E123" s="1125" t="s">
        <v>423</v>
      </c>
      <c r="F123" s="777">
        <v>45655</v>
      </c>
      <c r="G123" s="777">
        <v>45655</v>
      </c>
      <c r="H123" s="80" t="s">
        <v>976</v>
      </c>
      <c r="I123" s="81" t="s">
        <v>913</v>
      </c>
      <c r="J123" s="778" t="s">
        <v>1216</v>
      </c>
      <c r="K123" s="654" t="s">
        <v>263</v>
      </c>
    </row>
    <row r="124" spans="1:11" s="338" customFormat="1" ht="15.5" x14ac:dyDescent="0.35">
      <c r="A124" s="651">
        <v>120</v>
      </c>
      <c r="B124" s="81">
        <v>24</v>
      </c>
      <c r="C124" s="92" t="s">
        <v>411</v>
      </c>
      <c r="D124" s="657" t="str">
        <f>IFERROR(VLOOKUP(C124,Foundation!$C$5:$D$424,2,0),"")</f>
        <v>DA+6</v>
      </c>
      <c r="E124" s="1125" t="s">
        <v>423</v>
      </c>
      <c r="F124" s="777">
        <v>45655</v>
      </c>
      <c r="G124" s="777">
        <v>45655</v>
      </c>
      <c r="H124" s="80" t="s">
        <v>976</v>
      </c>
      <c r="I124" s="81" t="s">
        <v>913</v>
      </c>
      <c r="J124" s="778" t="s">
        <v>1216</v>
      </c>
      <c r="K124" s="654" t="s">
        <v>263</v>
      </c>
    </row>
    <row r="125" spans="1:11" s="338" customFormat="1" ht="15.5" x14ac:dyDescent="0.35">
      <c r="A125" s="651">
        <v>121</v>
      </c>
      <c r="B125" s="81">
        <v>25</v>
      </c>
      <c r="C125" s="92" t="s">
        <v>424</v>
      </c>
      <c r="D125" s="657" t="str">
        <f>IFERROR(VLOOKUP(C125,Foundation!$C$5:$D$424,2,0),"")</f>
        <v>DA+3</v>
      </c>
      <c r="E125" s="1125" t="s">
        <v>423</v>
      </c>
      <c r="F125" s="777">
        <v>45657</v>
      </c>
      <c r="G125" s="777">
        <v>45657</v>
      </c>
      <c r="H125" s="80" t="s">
        <v>976</v>
      </c>
      <c r="I125" s="81" t="s">
        <v>913</v>
      </c>
      <c r="J125" s="778" t="s">
        <v>1216</v>
      </c>
      <c r="K125" s="654" t="s">
        <v>263</v>
      </c>
    </row>
    <row r="126" spans="1:11" s="338" customFormat="1" ht="15.5" x14ac:dyDescent="0.35">
      <c r="A126" s="651">
        <v>122</v>
      </c>
      <c r="B126" s="81">
        <v>26</v>
      </c>
      <c r="C126" s="92" t="s">
        <v>389</v>
      </c>
      <c r="D126" s="657" t="str">
        <f>IFERROR(VLOOKUP(C126,Foundation!$C$5:$D$424,2,0),"")</f>
        <v>DA+3</v>
      </c>
      <c r="E126" s="1125" t="s">
        <v>423</v>
      </c>
      <c r="F126" s="777">
        <v>45657</v>
      </c>
      <c r="G126" s="777">
        <v>45657</v>
      </c>
      <c r="H126" s="80" t="s">
        <v>976</v>
      </c>
      <c r="I126" s="81" t="s">
        <v>913</v>
      </c>
      <c r="J126" s="778" t="s">
        <v>1216</v>
      </c>
      <c r="K126" s="654" t="s">
        <v>263</v>
      </c>
    </row>
    <row r="127" spans="1:11" s="338" customFormat="1" ht="15.5" x14ac:dyDescent="0.35">
      <c r="A127" s="651">
        <v>123</v>
      </c>
      <c r="B127" s="81">
        <v>27</v>
      </c>
      <c r="C127" s="92" t="s">
        <v>429</v>
      </c>
      <c r="D127" s="657" t="str">
        <f>IFERROR(VLOOKUP(C127,Foundation!$C$5:$D$424,2,0),"")</f>
        <v>DA+3</v>
      </c>
      <c r="E127" s="1125" t="s">
        <v>423</v>
      </c>
      <c r="F127" s="777">
        <v>45657</v>
      </c>
      <c r="G127" s="777">
        <v>45657</v>
      </c>
      <c r="H127" s="80" t="s">
        <v>976</v>
      </c>
      <c r="I127" s="81" t="s">
        <v>913</v>
      </c>
      <c r="J127" s="778" t="s">
        <v>1216</v>
      </c>
      <c r="K127" s="654" t="s">
        <v>263</v>
      </c>
    </row>
    <row r="128" spans="1:11" s="338" customFormat="1" ht="15.5" x14ac:dyDescent="0.35">
      <c r="A128" s="651">
        <v>124</v>
      </c>
      <c r="B128" s="81">
        <v>28</v>
      </c>
      <c r="C128" s="92" t="s">
        <v>430</v>
      </c>
      <c r="D128" s="657" t="str">
        <f>IFERROR(VLOOKUP(C128,Foundation!$C$5:$D$424,2,0),"")</f>
        <v>DA+3</v>
      </c>
      <c r="E128" s="1125" t="s">
        <v>423</v>
      </c>
      <c r="F128" s="777">
        <v>45657</v>
      </c>
      <c r="G128" s="777">
        <v>45657</v>
      </c>
      <c r="H128" s="80" t="s">
        <v>976</v>
      </c>
      <c r="I128" s="81" t="s">
        <v>913</v>
      </c>
      <c r="J128" s="778" t="s">
        <v>1216</v>
      </c>
      <c r="K128" s="654" t="s">
        <v>263</v>
      </c>
    </row>
    <row r="129" spans="1:11" s="338" customFormat="1" ht="15.5" x14ac:dyDescent="0.35">
      <c r="A129" s="651">
        <v>125</v>
      </c>
      <c r="B129" s="81">
        <v>1</v>
      </c>
      <c r="C129" s="92" t="s">
        <v>803</v>
      </c>
      <c r="D129" s="657" t="str">
        <f>IFERROR(VLOOKUP(C129,Foundation!$C$5:$D$424,2,0),"")</f>
        <v>DA+1.5</v>
      </c>
      <c r="E129" s="1125" t="s">
        <v>423</v>
      </c>
      <c r="F129" s="777">
        <v>45658</v>
      </c>
      <c r="G129" s="777">
        <v>45658</v>
      </c>
      <c r="H129" s="80" t="s">
        <v>1215</v>
      </c>
      <c r="I129" s="81" t="s">
        <v>1221</v>
      </c>
      <c r="J129" s="778" t="s">
        <v>1226</v>
      </c>
      <c r="K129" s="654" t="s">
        <v>263</v>
      </c>
    </row>
    <row r="130" spans="1:11" s="338" customFormat="1" ht="15.5" x14ac:dyDescent="0.35">
      <c r="A130" s="651">
        <v>126</v>
      </c>
      <c r="B130" s="81">
        <v>2</v>
      </c>
      <c r="C130" s="92" t="s">
        <v>804</v>
      </c>
      <c r="D130" s="657" t="str">
        <f>IFERROR(VLOOKUP(C130,Foundation!$C$5:$D$424,2,0),"")</f>
        <v>DA+3</v>
      </c>
      <c r="E130" s="1125" t="s">
        <v>423</v>
      </c>
      <c r="F130" s="777">
        <v>45658</v>
      </c>
      <c r="G130" s="777">
        <v>45658</v>
      </c>
      <c r="H130" s="80" t="s">
        <v>1215</v>
      </c>
      <c r="I130" s="81" t="s">
        <v>1221</v>
      </c>
      <c r="J130" s="778" t="s">
        <v>1226</v>
      </c>
      <c r="K130" s="654" t="s">
        <v>263</v>
      </c>
    </row>
    <row r="131" spans="1:11" s="338" customFormat="1" ht="15.5" x14ac:dyDescent="0.35">
      <c r="A131" s="651">
        <v>127</v>
      </c>
      <c r="B131" s="81">
        <v>3</v>
      </c>
      <c r="C131" s="92" t="s">
        <v>805</v>
      </c>
      <c r="D131" s="657" t="str">
        <f>IFERROR(VLOOKUP(C131,Foundation!$C$5:$D$424,2,0),"")</f>
        <v>DA+9</v>
      </c>
      <c r="E131" s="1125" t="s">
        <v>423</v>
      </c>
      <c r="F131" s="777">
        <v>45658</v>
      </c>
      <c r="G131" s="777">
        <v>45658</v>
      </c>
      <c r="H131" s="80" t="s">
        <v>1215</v>
      </c>
      <c r="I131" s="81" t="s">
        <v>1221</v>
      </c>
      <c r="J131" s="778" t="s">
        <v>1226</v>
      </c>
      <c r="K131" s="654" t="s">
        <v>263</v>
      </c>
    </row>
    <row r="132" spans="1:11" s="338" customFormat="1" ht="15.5" x14ac:dyDescent="0.35">
      <c r="A132" s="651">
        <v>128</v>
      </c>
      <c r="B132" s="81">
        <v>4</v>
      </c>
      <c r="C132" s="92" t="s">
        <v>806</v>
      </c>
      <c r="D132" s="657" t="str">
        <f>IFERROR(VLOOKUP(C132,Foundation!$C$5:$D$424,2,0),"")</f>
        <v>DA+3</v>
      </c>
      <c r="E132" s="1125" t="s">
        <v>423</v>
      </c>
      <c r="F132" s="777">
        <v>45658</v>
      </c>
      <c r="G132" s="777">
        <v>45658</v>
      </c>
      <c r="H132" s="80" t="s">
        <v>1215</v>
      </c>
      <c r="I132" s="81" t="s">
        <v>1221</v>
      </c>
      <c r="J132" s="778" t="s">
        <v>1226</v>
      </c>
      <c r="K132" s="654" t="s">
        <v>263</v>
      </c>
    </row>
    <row r="133" spans="1:11" s="338" customFormat="1" ht="15.5" x14ac:dyDescent="0.35">
      <c r="A133" s="651">
        <v>129</v>
      </c>
      <c r="B133" s="81">
        <v>5</v>
      </c>
      <c r="C133" s="92" t="s">
        <v>807</v>
      </c>
      <c r="D133" s="657" t="str">
        <f>IFERROR(VLOOKUP(C133,Foundation!$C$5:$D$424,2,0),"")</f>
        <v>DA+3</v>
      </c>
      <c r="E133" s="1125" t="s">
        <v>423</v>
      </c>
      <c r="F133" s="777">
        <v>45658</v>
      </c>
      <c r="G133" s="777">
        <v>45658</v>
      </c>
      <c r="H133" s="80" t="s">
        <v>1215</v>
      </c>
      <c r="I133" s="81" t="s">
        <v>1221</v>
      </c>
      <c r="J133" s="778" t="s">
        <v>1226</v>
      </c>
      <c r="K133" s="654" t="s">
        <v>263</v>
      </c>
    </row>
    <row r="134" spans="1:11" s="338" customFormat="1" ht="15.5" x14ac:dyDescent="0.35">
      <c r="A134" s="651">
        <v>130</v>
      </c>
      <c r="B134" s="81">
        <v>6</v>
      </c>
      <c r="C134" s="92" t="s">
        <v>802</v>
      </c>
      <c r="D134" s="657" t="str">
        <f>IFERROR(VLOOKUP(C134,Foundation!$C$5:$D$424,2,0),"")</f>
        <v>DA+3</v>
      </c>
      <c r="E134" s="1125" t="s">
        <v>423</v>
      </c>
      <c r="F134" s="777">
        <v>45659</v>
      </c>
      <c r="G134" s="777">
        <v>45659</v>
      </c>
      <c r="H134" s="80" t="s">
        <v>1215</v>
      </c>
      <c r="I134" s="81" t="s">
        <v>1221</v>
      </c>
      <c r="J134" s="778" t="s">
        <v>1226</v>
      </c>
      <c r="K134" s="654" t="s">
        <v>263</v>
      </c>
    </row>
    <row r="135" spans="1:11" s="338" customFormat="1" ht="15.5" x14ac:dyDescent="0.35">
      <c r="A135" s="651">
        <v>131</v>
      </c>
      <c r="B135" s="81">
        <v>7</v>
      </c>
      <c r="C135" s="92" t="s">
        <v>801</v>
      </c>
      <c r="D135" s="657" t="str">
        <f>IFERROR(VLOOKUP(C135,Foundation!$C$5:$D$424,2,0),"")</f>
        <v>DB1+0</v>
      </c>
      <c r="E135" s="1125" t="s">
        <v>423</v>
      </c>
      <c r="F135" s="777">
        <v>45659</v>
      </c>
      <c r="G135" s="777">
        <v>45659</v>
      </c>
      <c r="H135" s="80" t="s">
        <v>1215</v>
      </c>
      <c r="I135" s="81" t="s">
        <v>1221</v>
      </c>
      <c r="J135" s="778" t="s">
        <v>1226</v>
      </c>
      <c r="K135" s="654" t="s">
        <v>263</v>
      </c>
    </row>
    <row r="136" spans="1:11" s="338" customFormat="1" ht="15.5" x14ac:dyDescent="0.35">
      <c r="A136" s="651">
        <v>132</v>
      </c>
      <c r="B136" s="81">
        <v>8</v>
      </c>
      <c r="C136" s="92" t="s">
        <v>625</v>
      </c>
      <c r="D136" s="657" t="str">
        <f>IFERROR(VLOOKUP(C136,Foundation!$C$5:$D$424,2,0),"")</f>
        <v>DA+3</v>
      </c>
      <c r="E136" s="1125" t="s">
        <v>423</v>
      </c>
      <c r="F136" s="777">
        <v>45659</v>
      </c>
      <c r="G136" s="777">
        <v>45659</v>
      </c>
      <c r="H136" s="80" t="s">
        <v>1215</v>
      </c>
      <c r="I136" s="81" t="s">
        <v>1221</v>
      </c>
      <c r="J136" s="778" t="s">
        <v>1226</v>
      </c>
      <c r="K136" s="654" t="s">
        <v>263</v>
      </c>
    </row>
    <row r="137" spans="1:11" s="338" customFormat="1" ht="15.5" x14ac:dyDescent="0.35">
      <c r="A137" s="651">
        <v>133</v>
      </c>
      <c r="B137" s="81">
        <v>9</v>
      </c>
      <c r="C137" s="92" t="s">
        <v>624</v>
      </c>
      <c r="D137" s="657" t="str">
        <f>IFERROR(VLOOKUP(C137,Foundation!$C$5:$D$424,2,0),"")</f>
        <v>DA+9</v>
      </c>
      <c r="E137" s="1125" t="s">
        <v>423</v>
      </c>
      <c r="F137" s="777">
        <v>45659</v>
      </c>
      <c r="G137" s="777">
        <v>45659</v>
      </c>
      <c r="H137" s="80" t="s">
        <v>1215</v>
      </c>
      <c r="I137" s="81" t="s">
        <v>1221</v>
      </c>
      <c r="J137" s="778" t="s">
        <v>1226</v>
      </c>
      <c r="K137" s="654" t="s">
        <v>263</v>
      </c>
    </row>
    <row r="138" spans="1:11" s="338" customFormat="1" ht="15.5" x14ac:dyDescent="0.35">
      <c r="A138" s="651">
        <v>134</v>
      </c>
      <c r="B138" s="81">
        <v>10</v>
      </c>
      <c r="C138" s="92" t="s">
        <v>640</v>
      </c>
      <c r="D138" s="657" t="str">
        <f>IFERROR(VLOOKUP(C138,Foundation!$C$5:$D$424,2,0),"")</f>
        <v>DA+1.5</v>
      </c>
      <c r="E138" s="1125" t="s">
        <v>423</v>
      </c>
      <c r="F138" s="777">
        <v>45660</v>
      </c>
      <c r="G138" s="777">
        <v>45660</v>
      </c>
      <c r="H138" s="80" t="s">
        <v>1215</v>
      </c>
      <c r="I138" s="81" t="s">
        <v>1221</v>
      </c>
      <c r="J138" s="778" t="s">
        <v>1226</v>
      </c>
      <c r="K138" s="654" t="s">
        <v>263</v>
      </c>
    </row>
    <row r="139" spans="1:11" s="338" customFormat="1" ht="15.5" x14ac:dyDescent="0.35">
      <c r="A139" s="651">
        <v>135</v>
      </c>
      <c r="B139" s="81">
        <v>11</v>
      </c>
      <c r="C139" s="92" t="s">
        <v>215</v>
      </c>
      <c r="D139" s="657" t="str">
        <f>IFERROR(VLOOKUP(C139,Foundation!$C$5:$D$424,2,0),"")</f>
        <v>DA+6</v>
      </c>
      <c r="E139" s="1125" t="s">
        <v>423</v>
      </c>
      <c r="F139" s="777" t="s">
        <v>1227</v>
      </c>
      <c r="G139" s="777" t="s">
        <v>1227</v>
      </c>
      <c r="H139" s="80" t="s">
        <v>1215</v>
      </c>
      <c r="I139" s="81" t="s">
        <v>1221</v>
      </c>
      <c r="J139" s="778" t="s">
        <v>1226</v>
      </c>
      <c r="K139" s="654" t="s">
        <v>263</v>
      </c>
    </row>
    <row r="140" spans="1:11" s="338" customFormat="1" ht="15.5" x14ac:dyDescent="0.35">
      <c r="A140" s="651">
        <v>136</v>
      </c>
      <c r="B140" s="81">
        <v>12</v>
      </c>
      <c r="C140" s="92" t="s">
        <v>5</v>
      </c>
      <c r="D140" s="657" t="str">
        <f>IFERROR(VLOOKUP(C140,Foundation!$C$5:$D$424,2,0),"")</f>
        <v>DA+3</v>
      </c>
      <c r="E140" s="1125" t="s">
        <v>423</v>
      </c>
      <c r="F140" s="777" t="s">
        <v>1227</v>
      </c>
      <c r="G140" s="777" t="s">
        <v>1227</v>
      </c>
      <c r="H140" s="80" t="s">
        <v>1215</v>
      </c>
      <c r="I140" s="81" t="s">
        <v>1221</v>
      </c>
      <c r="J140" s="778" t="s">
        <v>1226</v>
      </c>
      <c r="K140" s="654" t="s">
        <v>263</v>
      </c>
    </row>
    <row r="141" spans="1:11" s="338" customFormat="1" ht="15.5" x14ac:dyDescent="0.35">
      <c r="A141" s="651">
        <v>137</v>
      </c>
      <c r="B141" s="81">
        <v>13</v>
      </c>
      <c r="C141" s="92" t="s">
        <v>6</v>
      </c>
      <c r="D141" s="657" t="str">
        <f>IFERROR(VLOOKUP(C141,Foundation!$C$5:$D$424,2,0),"")</f>
        <v>DA+6</v>
      </c>
      <c r="E141" s="1125" t="s">
        <v>423</v>
      </c>
      <c r="F141" s="777" t="s">
        <v>1227</v>
      </c>
      <c r="G141" s="777" t="s">
        <v>1227</v>
      </c>
      <c r="H141" s="80" t="s">
        <v>1215</v>
      </c>
      <c r="I141" s="81" t="s">
        <v>1221</v>
      </c>
      <c r="J141" s="778" t="s">
        <v>1226</v>
      </c>
      <c r="K141" s="654" t="s">
        <v>263</v>
      </c>
    </row>
    <row r="142" spans="1:11" s="338" customFormat="1" ht="15.5" x14ac:dyDescent="0.35">
      <c r="A142" s="651">
        <v>138</v>
      </c>
      <c r="B142" s="81">
        <v>14</v>
      </c>
      <c r="C142" s="92" t="s">
        <v>650</v>
      </c>
      <c r="D142" s="657" t="str">
        <f>IFERROR(VLOOKUP(C142,Foundation!$C$5:$D$424,2,0),"")</f>
        <v>DA+9</v>
      </c>
      <c r="E142" s="1125" t="s">
        <v>423</v>
      </c>
      <c r="F142" s="777" t="s">
        <v>1227</v>
      </c>
      <c r="G142" s="777" t="s">
        <v>1227</v>
      </c>
      <c r="H142" s="80" t="s">
        <v>1215</v>
      </c>
      <c r="I142" s="81" t="s">
        <v>1221</v>
      </c>
      <c r="J142" s="778" t="s">
        <v>1226</v>
      </c>
      <c r="K142" s="654" t="s">
        <v>263</v>
      </c>
    </row>
    <row r="143" spans="1:11" s="338" customFormat="1" ht="15.5" x14ac:dyDescent="0.35">
      <c r="A143" s="651">
        <v>139</v>
      </c>
      <c r="B143" s="81">
        <v>15</v>
      </c>
      <c r="C143" s="92" t="s">
        <v>651</v>
      </c>
      <c r="D143" s="657" t="str">
        <f>IFERROR(VLOOKUP(C143,Foundation!$C$5:$D$424,2,0),"")</f>
        <v>DA+9</v>
      </c>
      <c r="E143" s="1125" t="s">
        <v>423</v>
      </c>
      <c r="F143" s="777" t="s">
        <v>1227</v>
      </c>
      <c r="G143" s="777" t="s">
        <v>1227</v>
      </c>
      <c r="H143" s="80" t="s">
        <v>1215</v>
      </c>
      <c r="I143" s="81" t="s">
        <v>1221</v>
      </c>
      <c r="J143" s="778" t="s">
        <v>1226</v>
      </c>
      <c r="K143" s="654" t="s">
        <v>263</v>
      </c>
    </row>
    <row r="144" spans="1:11" s="338" customFormat="1" ht="15.5" x14ac:dyDescent="0.35">
      <c r="A144" s="651">
        <v>140</v>
      </c>
      <c r="B144" s="81">
        <v>16</v>
      </c>
      <c r="C144" s="92" t="s">
        <v>652</v>
      </c>
      <c r="D144" s="657" t="str">
        <f>IFERROR(VLOOKUP(C144,Foundation!$C$5:$D$424,2,0),"")</f>
        <v>DA+3</v>
      </c>
      <c r="E144" s="1125" t="s">
        <v>423</v>
      </c>
      <c r="F144" s="777" t="s">
        <v>1227</v>
      </c>
      <c r="G144" s="777" t="s">
        <v>1227</v>
      </c>
      <c r="H144" s="80" t="s">
        <v>1215</v>
      </c>
      <c r="I144" s="81" t="s">
        <v>1221</v>
      </c>
      <c r="J144" s="778" t="s">
        <v>1226</v>
      </c>
      <c r="K144" s="654" t="s">
        <v>263</v>
      </c>
    </row>
    <row r="145" spans="1:11" s="338" customFormat="1" ht="15.5" x14ac:dyDescent="0.35">
      <c r="A145" s="651">
        <v>141</v>
      </c>
      <c r="B145" s="81">
        <v>1</v>
      </c>
      <c r="C145" s="92" t="s">
        <v>589</v>
      </c>
      <c r="D145" s="657" t="str">
        <f>IFERROR(VLOOKUP(C145,Foundation!$C$5:$D$424,2,0),"")</f>
        <v>DA+0</v>
      </c>
      <c r="E145" s="1125" t="s">
        <v>423</v>
      </c>
      <c r="F145" s="777">
        <v>45701</v>
      </c>
      <c r="G145" s="777">
        <v>45701</v>
      </c>
      <c r="H145" s="80" t="s">
        <v>1215</v>
      </c>
      <c r="I145" s="81" t="s">
        <v>1221</v>
      </c>
      <c r="J145" s="778" t="s">
        <v>1263</v>
      </c>
      <c r="K145" s="654" t="s">
        <v>263</v>
      </c>
    </row>
    <row r="146" spans="1:11" s="338" customFormat="1" ht="15.5" x14ac:dyDescent="0.35">
      <c r="A146" s="651">
        <v>142</v>
      </c>
      <c r="B146" s="81">
        <v>2</v>
      </c>
      <c r="C146" s="92" t="s">
        <v>592</v>
      </c>
      <c r="D146" s="657" t="str">
        <f>IFERROR(VLOOKUP(C146,Foundation!$C$5:$D$424,2,0),"")</f>
        <v>DA+3</v>
      </c>
      <c r="E146" s="1125" t="s">
        <v>423</v>
      </c>
      <c r="F146" s="777">
        <v>45701</v>
      </c>
      <c r="G146" s="777">
        <v>45701</v>
      </c>
      <c r="H146" s="80" t="s">
        <v>1215</v>
      </c>
      <c r="I146" s="81" t="s">
        <v>1221</v>
      </c>
      <c r="J146" s="778" t="s">
        <v>1263</v>
      </c>
      <c r="K146" s="654" t="s">
        <v>263</v>
      </c>
    </row>
    <row r="147" spans="1:11" s="338" customFormat="1" ht="15.5" x14ac:dyDescent="0.35">
      <c r="A147" s="651">
        <v>143</v>
      </c>
      <c r="B147" s="81">
        <v>3</v>
      </c>
      <c r="C147" s="92" t="s">
        <v>593</v>
      </c>
      <c r="D147" s="657" t="str">
        <f>IFERROR(VLOOKUP(C147,Foundation!$C$5:$D$424,2,0),"")</f>
        <v>DA+1.5</v>
      </c>
      <c r="E147" s="1125" t="s">
        <v>423</v>
      </c>
      <c r="F147" s="777">
        <v>45701</v>
      </c>
      <c r="G147" s="777">
        <v>45701</v>
      </c>
      <c r="H147" s="80" t="s">
        <v>1215</v>
      </c>
      <c r="I147" s="81" t="s">
        <v>1221</v>
      </c>
      <c r="J147" s="778" t="s">
        <v>1263</v>
      </c>
      <c r="K147" s="654" t="s">
        <v>263</v>
      </c>
    </row>
    <row r="148" spans="1:11" s="338" customFormat="1" ht="15.5" x14ac:dyDescent="0.35">
      <c r="A148" s="651">
        <v>144</v>
      </c>
      <c r="B148" s="81">
        <v>4</v>
      </c>
      <c r="C148" s="92" t="s">
        <v>173</v>
      </c>
      <c r="D148" s="657" t="str">
        <f>IFERROR(VLOOKUP(C148,Foundation!$C$5:$D$424,2,0),"")</f>
        <v>DB1+6</v>
      </c>
      <c r="E148" s="1125" t="s">
        <v>423</v>
      </c>
      <c r="F148" s="777">
        <v>45701</v>
      </c>
      <c r="G148" s="777">
        <v>45701</v>
      </c>
      <c r="H148" s="80" t="s">
        <v>1215</v>
      </c>
      <c r="I148" s="81" t="s">
        <v>1221</v>
      </c>
      <c r="J148" s="778" t="s">
        <v>1263</v>
      </c>
      <c r="K148" s="654" t="s">
        <v>263</v>
      </c>
    </row>
    <row r="149" spans="1:11" s="338" customFormat="1" ht="15.5" x14ac:dyDescent="0.35">
      <c r="A149" s="651">
        <v>145</v>
      </c>
      <c r="B149" s="81">
        <v>5</v>
      </c>
      <c r="C149" s="92" t="s">
        <v>602</v>
      </c>
      <c r="D149" s="657" t="str">
        <f>IFERROR(VLOOKUP(C149,Foundation!$C$5:$D$424,2,0),"")</f>
        <v>DA+0</v>
      </c>
      <c r="E149" s="1125" t="s">
        <v>423</v>
      </c>
      <c r="F149" s="777">
        <v>45701</v>
      </c>
      <c r="G149" s="777">
        <v>45701</v>
      </c>
      <c r="H149" s="80" t="s">
        <v>1215</v>
      </c>
      <c r="I149" s="81" t="s">
        <v>1221</v>
      </c>
      <c r="J149" s="778" t="s">
        <v>1263</v>
      </c>
      <c r="K149" s="654" t="s">
        <v>263</v>
      </c>
    </row>
    <row r="150" spans="1:11" s="338" customFormat="1" ht="15.5" x14ac:dyDescent="0.35">
      <c r="A150" s="651">
        <v>146</v>
      </c>
      <c r="B150" s="81">
        <v>6</v>
      </c>
      <c r="C150" s="92" t="s">
        <v>72</v>
      </c>
      <c r="D150" s="657" t="str">
        <f>IFERROR(VLOOKUP(C150,Foundation!$C$5:$D$424,2,0),"")</f>
        <v>DB2+0</v>
      </c>
      <c r="E150" s="1125" t="s">
        <v>423</v>
      </c>
      <c r="F150" s="777">
        <v>45701</v>
      </c>
      <c r="G150" s="777">
        <v>45701</v>
      </c>
      <c r="H150" s="80" t="s">
        <v>1215</v>
      </c>
      <c r="I150" s="81" t="s">
        <v>1221</v>
      </c>
      <c r="J150" s="778" t="s">
        <v>1263</v>
      </c>
      <c r="K150" s="654" t="s">
        <v>263</v>
      </c>
    </row>
    <row r="151" spans="1:11" s="338" customFormat="1" ht="15.5" x14ac:dyDescent="0.35">
      <c r="A151" s="651">
        <v>147</v>
      </c>
      <c r="B151" s="81">
        <v>7</v>
      </c>
      <c r="C151" s="92" t="s">
        <v>611</v>
      </c>
      <c r="D151" s="657" t="str">
        <f>IFERROR(VLOOKUP(C151,Foundation!$C$5:$D$424,2,0),"")</f>
        <v>DA+9</v>
      </c>
      <c r="E151" s="1125" t="s">
        <v>423</v>
      </c>
      <c r="F151" s="777">
        <v>45702</v>
      </c>
      <c r="G151" s="777">
        <v>45702</v>
      </c>
      <c r="H151" s="80" t="s">
        <v>1215</v>
      </c>
      <c r="I151" s="81" t="s">
        <v>1221</v>
      </c>
      <c r="J151" s="778" t="s">
        <v>1263</v>
      </c>
      <c r="K151" s="654" t="s">
        <v>263</v>
      </c>
    </row>
    <row r="152" spans="1:11" s="338" customFormat="1" ht="15.5" x14ac:dyDescent="0.35">
      <c r="A152" s="651">
        <v>148</v>
      </c>
      <c r="B152" s="81">
        <v>8</v>
      </c>
      <c r="C152" s="92" t="s">
        <v>615</v>
      </c>
      <c r="D152" s="657" t="str">
        <f>IFERROR(VLOOKUP(C152,Foundation!$C$5:$D$424,2,0),"")</f>
        <v>DA+6</v>
      </c>
      <c r="E152" s="1125" t="s">
        <v>423</v>
      </c>
      <c r="F152" s="777">
        <v>45702</v>
      </c>
      <c r="G152" s="777">
        <v>45702</v>
      </c>
      <c r="H152" s="80" t="s">
        <v>1215</v>
      </c>
      <c r="I152" s="81" t="s">
        <v>1221</v>
      </c>
      <c r="J152" s="778" t="s">
        <v>1263</v>
      </c>
      <c r="K152" s="654" t="s">
        <v>263</v>
      </c>
    </row>
    <row r="153" spans="1:11" s="338" customFormat="1" ht="15.5" x14ac:dyDescent="0.35">
      <c r="A153" s="651">
        <v>149</v>
      </c>
      <c r="B153" s="81">
        <v>9</v>
      </c>
      <c r="C153" s="92" t="s">
        <v>616</v>
      </c>
      <c r="D153" s="657" t="str">
        <f>IFERROR(VLOOKUP(C153,Foundation!$C$5:$D$424,2,0),"")</f>
        <v>DA+1.5</v>
      </c>
      <c r="E153" s="1125" t="s">
        <v>423</v>
      </c>
      <c r="F153" s="777">
        <v>45702</v>
      </c>
      <c r="G153" s="777">
        <v>45702</v>
      </c>
      <c r="H153" s="80" t="s">
        <v>1215</v>
      </c>
      <c r="I153" s="81" t="s">
        <v>1221</v>
      </c>
      <c r="J153" s="778" t="s">
        <v>1263</v>
      </c>
      <c r="K153" s="654" t="s">
        <v>263</v>
      </c>
    </row>
    <row r="154" spans="1:11" s="338" customFormat="1" ht="15.5" x14ac:dyDescent="0.35">
      <c r="A154" s="651">
        <v>150</v>
      </c>
      <c r="B154" s="81">
        <v>10</v>
      </c>
      <c r="C154" s="92" t="s">
        <v>618</v>
      </c>
      <c r="D154" s="657" t="str">
        <f>IFERROR(VLOOKUP(C154,Foundation!$C$5:$D$424,2,0),"")</f>
        <v>DA+3</v>
      </c>
      <c r="E154" s="1125" t="s">
        <v>423</v>
      </c>
      <c r="F154" s="777">
        <v>45702</v>
      </c>
      <c r="G154" s="777">
        <v>45702</v>
      </c>
      <c r="H154" s="80" t="s">
        <v>1215</v>
      </c>
      <c r="I154" s="81" t="s">
        <v>1221</v>
      </c>
      <c r="J154" s="778" t="s">
        <v>1263</v>
      </c>
      <c r="K154" s="654" t="s">
        <v>263</v>
      </c>
    </row>
    <row r="155" spans="1:11" s="338" customFormat="1" ht="15.5" x14ac:dyDescent="0.35">
      <c r="A155" s="651">
        <v>151</v>
      </c>
      <c r="B155" s="81">
        <v>11</v>
      </c>
      <c r="C155" s="92" t="s">
        <v>8</v>
      </c>
      <c r="D155" s="657" t="str">
        <f>IFERROR(VLOOKUP(C155,Foundation!$C$5:$D$424,2,0),"")</f>
        <v>DB2+3</v>
      </c>
      <c r="E155" s="1125" t="s">
        <v>423</v>
      </c>
      <c r="F155" s="777">
        <v>45702</v>
      </c>
      <c r="G155" s="777">
        <v>45702</v>
      </c>
      <c r="H155" s="80" t="s">
        <v>1215</v>
      </c>
      <c r="I155" s="81" t="s">
        <v>1221</v>
      </c>
      <c r="J155" s="778" t="s">
        <v>1263</v>
      </c>
      <c r="K155" s="654" t="s">
        <v>263</v>
      </c>
    </row>
    <row r="156" spans="1:11" s="338" customFormat="1" ht="15.5" x14ac:dyDescent="0.35">
      <c r="A156" s="651">
        <v>152</v>
      </c>
      <c r="B156" s="81">
        <v>12</v>
      </c>
      <c r="C156" s="92" t="s">
        <v>66</v>
      </c>
      <c r="D156" s="657" t="str">
        <f>IFERROR(VLOOKUP(C156,Foundation!$C$5:$D$424,2,0),"")</f>
        <v>DB1+0</v>
      </c>
      <c r="E156" s="1125" t="s">
        <v>423</v>
      </c>
      <c r="F156" s="777">
        <v>45704</v>
      </c>
      <c r="G156" s="777">
        <v>45704</v>
      </c>
      <c r="H156" s="80" t="s">
        <v>1215</v>
      </c>
      <c r="I156" s="81" t="s">
        <v>1221</v>
      </c>
      <c r="J156" s="778" t="s">
        <v>1263</v>
      </c>
      <c r="K156" s="654" t="s">
        <v>263</v>
      </c>
    </row>
    <row r="157" spans="1:11" s="338" customFormat="1" ht="15.5" x14ac:dyDescent="0.35">
      <c r="A157" s="651">
        <v>153</v>
      </c>
      <c r="B157" s="81">
        <v>13</v>
      </c>
      <c r="C157" s="92" t="s">
        <v>457</v>
      </c>
      <c r="D157" s="657" t="str">
        <f>IFERROR(VLOOKUP(C157,Foundation!$C$5:$D$424,2,0),"")</f>
        <v>DA+9</v>
      </c>
      <c r="E157" s="1125" t="s">
        <v>423</v>
      </c>
      <c r="F157" s="777">
        <v>45704</v>
      </c>
      <c r="G157" s="777">
        <v>45704</v>
      </c>
      <c r="H157" s="80" t="s">
        <v>1215</v>
      </c>
      <c r="I157" s="81" t="s">
        <v>1221</v>
      </c>
      <c r="J157" s="778" t="s">
        <v>1263</v>
      </c>
      <c r="K157" s="654" t="s">
        <v>263</v>
      </c>
    </row>
    <row r="158" spans="1:11" s="338" customFormat="1" ht="15.5" x14ac:dyDescent="0.35">
      <c r="A158" s="651">
        <v>154</v>
      </c>
      <c r="B158" s="81">
        <v>14</v>
      </c>
      <c r="C158" s="92" t="s">
        <v>458</v>
      </c>
      <c r="D158" s="657" t="str">
        <f>IFERROR(VLOOKUP(C158,Foundation!$C$5:$D$424,2,0),"")</f>
        <v>DA+0</v>
      </c>
      <c r="E158" s="1125" t="s">
        <v>423</v>
      </c>
      <c r="F158" s="777">
        <v>45704</v>
      </c>
      <c r="G158" s="777">
        <v>45704</v>
      </c>
      <c r="H158" s="80" t="s">
        <v>1215</v>
      </c>
      <c r="I158" s="81" t="s">
        <v>1221</v>
      </c>
      <c r="J158" s="778" t="s">
        <v>1263</v>
      </c>
      <c r="K158" s="654" t="s">
        <v>263</v>
      </c>
    </row>
    <row r="159" spans="1:11" s="338" customFormat="1" ht="15.5" x14ac:dyDescent="0.35">
      <c r="A159" s="651">
        <v>155</v>
      </c>
      <c r="B159" s="81">
        <v>15</v>
      </c>
      <c r="C159" s="92" t="s">
        <v>455</v>
      </c>
      <c r="D159" s="657" t="str">
        <f>IFERROR(VLOOKUP(C159,Foundation!$C$5:$D$424,2,0),"")</f>
        <v>DA+9</v>
      </c>
      <c r="E159" s="1125" t="s">
        <v>423</v>
      </c>
      <c r="F159" s="777">
        <v>45339</v>
      </c>
      <c r="G159" s="777">
        <v>45339</v>
      </c>
      <c r="H159" s="80" t="s">
        <v>1215</v>
      </c>
      <c r="I159" s="81" t="s">
        <v>1221</v>
      </c>
      <c r="J159" s="778" t="s">
        <v>1263</v>
      </c>
      <c r="K159" s="654" t="s">
        <v>263</v>
      </c>
    </row>
    <row r="160" spans="1:11" s="338" customFormat="1" ht="15.5" x14ac:dyDescent="0.35">
      <c r="A160" s="651">
        <v>156</v>
      </c>
      <c r="B160" s="81">
        <v>16</v>
      </c>
      <c r="C160" s="92" t="s">
        <v>456</v>
      </c>
      <c r="D160" s="657" t="str">
        <f>IFERROR(VLOOKUP(C160,Foundation!$C$5:$D$424,2,0),"")</f>
        <v>DA+3</v>
      </c>
      <c r="E160" s="1125" t="s">
        <v>423</v>
      </c>
      <c r="F160" s="777">
        <v>45339</v>
      </c>
      <c r="G160" s="777">
        <v>45339</v>
      </c>
      <c r="H160" s="80" t="s">
        <v>1215</v>
      </c>
      <c r="I160" s="81" t="s">
        <v>1221</v>
      </c>
      <c r="J160" s="778" t="s">
        <v>1263</v>
      </c>
      <c r="K160" s="654" t="s">
        <v>263</v>
      </c>
    </row>
    <row r="161" spans="1:11" s="338" customFormat="1" ht="15.5" x14ac:dyDescent="0.35">
      <c r="A161" s="651">
        <v>157</v>
      </c>
      <c r="B161" s="81">
        <v>17</v>
      </c>
      <c r="C161" s="92" t="s">
        <v>459</v>
      </c>
      <c r="D161" s="657" t="str">
        <f>IFERROR(VLOOKUP(C161,Foundation!$C$5:$D$424,2,0),"")</f>
        <v>DA+6</v>
      </c>
      <c r="E161" s="1125" t="s">
        <v>423</v>
      </c>
      <c r="F161" s="777">
        <v>45339</v>
      </c>
      <c r="G161" s="777">
        <v>45339</v>
      </c>
      <c r="H161" s="80" t="s">
        <v>1215</v>
      </c>
      <c r="I161" s="81" t="s">
        <v>1221</v>
      </c>
      <c r="J161" s="778" t="s">
        <v>1263</v>
      </c>
      <c r="K161" s="654" t="s">
        <v>263</v>
      </c>
    </row>
    <row r="162" spans="1:11" s="338" customFormat="1" ht="15.5" x14ac:dyDescent="0.35">
      <c r="A162" s="651">
        <v>158</v>
      </c>
      <c r="B162" s="81">
        <v>18</v>
      </c>
      <c r="C162" s="92" t="s">
        <v>460</v>
      </c>
      <c r="D162" s="657" t="str">
        <f>IFERROR(VLOOKUP(C162,Foundation!$C$5:$D$424,2,0),"")</f>
        <v>DA-3</v>
      </c>
      <c r="E162" s="1125" t="s">
        <v>423</v>
      </c>
      <c r="F162" s="777">
        <v>45339</v>
      </c>
      <c r="G162" s="777">
        <v>45339</v>
      </c>
      <c r="H162" s="80" t="s">
        <v>1215</v>
      </c>
      <c r="I162" s="81" t="s">
        <v>1221</v>
      </c>
      <c r="J162" s="778" t="s">
        <v>1263</v>
      </c>
      <c r="K162" s="654" t="s">
        <v>263</v>
      </c>
    </row>
    <row r="163" spans="1:11" s="338" customFormat="1" ht="15.5" x14ac:dyDescent="0.35">
      <c r="A163" s="651">
        <v>159</v>
      </c>
      <c r="B163" s="81">
        <v>19</v>
      </c>
      <c r="C163" s="92" t="s">
        <v>461</v>
      </c>
      <c r="D163" s="657" t="str">
        <f>IFERROR(VLOOKUP(C163,Foundation!$C$5:$D$424,2,0),"")</f>
        <v>DA+3</v>
      </c>
      <c r="E163" s="1125" t="s">
        <v>423</v>
      </c>
      <c r="F163" s="777">
        <v>45339</v>
      </c>
      <c r="G163" s="777">
        <v>45339</v>
      </c>
      <c r="H163" s="80" t="s">
        <v>1215</v>
      </c>
      <c r="I163" s="81" t="s">
        <v>1221</v>
      </c>
      <c r="J163" s="778" t="s">
        <v>1263</v>
      </c>
      <c r="K163" s="654" t="s">
        <v>263</v>
      </c>
    </row>
    <row r="164" spans="1:11" s="338" customFormat="1" ht="15.5" x14ac:dyDescent="0.35">
      <c r="A164" s="651">
        <v>160</v>
      </c>
      <c r="B164" s="81">
        <v>20</v>
      </c>
      <c r="C164" s="92" t="s">
        <v>462</v>
      </c>
      <c r="D164" s="657" t="str">
        <f>IFERROR(VLOOKUP(C164,Foundation!$C$5:$D$424,2,0),"")</f>
        <v>DA-3</v>
      </c>
      <c r="E164" s="1125" t="s">
        <v>423</v>
      </c>
      <c r="F164" s="777">
        <v>45339</v>
      </c>
      <c r="G164" s="777">
        <v>45339</v>
      </c>
      <c r="H164" s="80" t="s">
        <v>1215</v>
      </c>
      <c r="I164" s="81" t="s">
        <v>1221</v>
      </c>
      <c r="J164" s="778" t="s">
        <v>1263</v>
      </c>
      <c r="K164" s="654" t="s">
        <v>263</v>
      </c>
    </row>
    <row r="165" spans="1:11" s="338" customFormat="1" ht="15.5" x14ac:dyDescent="0.35">
      <c r="A165" s="651">
        <v>161</v>
      </c>
      <c r="B165" s="81">
        <v>21</v>
      </c>
      <c r="C165" s="92" t="s">
        <v>463</v>
      </c>
      <c r="D165" s="657" t="str">
        <f>IFERROR(VLOOKUP(C165,Foundation!$C$5:$D$424,2,0),"")</f>
        <v>DA+3</v>
      </c>
      <c r="E165" s="1125" t="s">
        <v>423</v>
      </c>
      <c r="F165" s="777">
        <v>45339</v>
      </c>
      <c r="G165" s="777">
        <v>45339</v>
      </c>
      <c r="H165" s="80" t="s">
        <v>1215</v>
      </c>
      <c r="I165" s="81" t="s">
        <v>1221</v>
      </c>
      <c r="J165" s="778" t="s">
        <v>1263</v>
      </c>
      <c r="K165" s="654" t="s">
        <v>263</v>
      </c>
    </row>
    <row r="166" spans="1:11" s="338" customFormat="1" ht="15.5" x14ac:dyDescent="0.35">
      <c r="A166" s="651">
        <v>162</v>
      </c>
      <c r="B166" s="81">
        <v>22</v>
      </c>
      <c r="C166" s="92" t="s">
        <v>9</v>
      </c>
      <c r="D166" s="657" t="str">
        <f>IFERROR(VLOOKUP(C166,Foundation!$C$5:$D$424,2,0),"")</f>
        <v>DB1+0</v>
      </c>
      <c r="E166" s="1125" t="s">
        <v>423</v>
      </c>
      <c r="F166" s="777">
        <v>45706</v>
      </c>
      <c r="G166" s="777">
        <v>45706</v>
      </c>
      <c r="H166" s="80" t="s">
        <v>1215</v>
      </c>
      <c r="I166" s="81" t="s">
        <v>1221</v>
      </c>
      <c r="J166" s="778" t="s">
        <v>1263</v>
      </c>
      <c r="K166" s="654" t="s">
        <v>263</v>
      </c>
    </row>
    <row r="167" spans="1:11" s="338" customFormat="1" ht="15.5" x14ac:dyDescent="0.35">
      <c r="A167" s="651">
        <v>163</v>
      </c>
      <c r="B167" s="81">
        <v>23</v>
      </c>
      <c r="C167" s="92" t="s">
        <v>84</v>
      </c>
      <c r="D167" s="657" t="str">
        <f>IFERROR(VLOOKUP(C167,Foundation!$C$5:$D$424,2,0),"")</f>
        <v>DA+3</v>
      </c>
      <c r="E167" s="1125" t="s">
        <v>423</v>
      </c>
      <c r="F167" s="777">
        <v>45706</v>
      </c>
      <c r="G167" s="777">
        <v>45706</v>
      </c>
      <c r="H167" s="80" t="s">
        <v>1215</v>
      </c>
      <c r="I167" s="81" t="s">
        <v>1221</v>
      </c>
      <c r="J167" s="778" t="s">
        <v>1263</v>
      </c>
      <c r="K167" s="654" t="s">
        <v>263</v>
      </c>
    </row>
    <row r="168" spans="1:11" s="338" customFormat="1" ht="15.5" x14ac:dyDescent="0.35">
      <c r="A168" s="651">
        <v>164</v>
      </c>
      <c r="B168" s="81">
        <v>24</v>
      </c>
      <c r="C168" s="92" t="s">
        <v>170</v>
      </c>
      <c r="D168" s="657" t="str">
        <f>IFERROR(VLOOKUP(C168,Foundation!$C$5:$D$424,2,0),"")</f>
        <v>DA+1.5</v>
      </c>
      <c r="E168" s="1125" t="s">
        <v>423</v>
      </c>
      <c r="F168" s="777">
        <v>45706</v>
      </c>
      <c r="G168" s="777">
        <v>45706</v>
      </c>
      <c r="H168" s="80" t="s">
        <v>1215</v>
      </c>
      <c r="I168" s="81" t="s">
        <v>1221</v>
      </c>
      <c r="J168" s="778" t="s">
        <v>1263</v>
      </c>
      <c r="K168" s="654" t="s">
        <v>263</v>
      </c>
    </row>
    <row r="169" spans="1:11" s="338" customFormat="1" ht="15.5" x14ac:dyDescent="0.35">
      <c r="A169" s="651">
        <v>165</v>
      </c>
      <c r="B169" s="81">
        <v>25</v>
      </c>
      <c r="C169" s="92" t="s">
        <v>464</v>
      </c>
      <c r="D169" s="657" t="str">
        <f>IFERROR(VLOOKUP(C169,Foundation!$C$5:$D$424,2,0),"")</f>
        <v>DA-1.5</v>
      </c>
      <c r="E169" s="1125" t="s">
        <v>423</v>
      </c>
      <c r="F169" s="777">
        <v>45706</v>
      </c>
      <c r="G169" s="777">
        <v>45706</v>
      </c>
      <c r="H169" s="80" t="s">
        <v>1215</v>
      </c>
      <c r="I169" s="81" t="s">
        <v>1221</v>
      </c>
      <c r="J169" s="778" t="s">
        <v>1263</v>
      </c>
      <c r="K169" s="654" t="s">
        <v>263</v>
      </c>
    </row>
    <row r="170" spans="1:11" s="338" customFormat="1" ht="15.5" x14ac:dyDescent="0.35">
      <c r="A170" s="651">
        <v>166</v>
      </c>
      <c r="B170" s="81">
        <v>26</v>
      </c>
      <c r="C170" s="92" t="s">
        <v>465</v>
      </c>
      <c r="D170" s="657" t="str">
        <f>IFERROR(VLOOKUP(C170,Foundation!$C$5:$D$424,2,0),"")</f>
        <v>DA+6</v>
      </c>
      <c r="E170" s="1125" t="s">
        <v>423</v>
      </c>
      <c r="F170" s="777">
        <v>45706</v>
      </c>
      <c r="G170" s="777">
        <v>45706</v>
      </c>
      <c r="H170" s="80" t="s">
        <v>1215</v>
      </c>
      <c r="I170" s="81" t="s">
        <v>1221</v>
      </c>
      <c r="J170" s="778" t="s">
        <v>1263</v>
      </c>
      <c r="K170" s="654" t="s">
        <v>263</v>
      </c>
    </row>
    <row r="171" spans="1:11" s="338" customFormat="1" ht="15.5" x14ac:dyDescent="0.35">
      <c r="A171" s="651">
        <v>167</v>
      </c>
      <c r="B171" s="81">
        <v>27</v>
      </c>
      <c r="C171" s="92" t="s">
        <v>10</v>
      </c>
      <c r="D171" s="657" t="str">
        <f>IFERROR(VLOOKUP(C171,Foundation!$C$5:$D$424,2,0),"")</f>
        <v>DB2+0</v>
      </c>
      <c r="E171" s="1125" t="s">
        <v>423</v>
      </c>
      <c r="F171" s="777">
        <v>45706</v>
      </c>
      <c r="G171" s="777">
        <v>45706</v>
      </c>
      <c r="H171" s="80" t="s">
        <v>1215</v>
      </c>
      <c r="I171" s="81" t="s">
        <v>1221</v>
      </c>
      <c r="J171" s="778" t="s">
        <v>1263</v>
      </c>
      <c r="K171" s="654" t="s">
        <v>263</v>
      </c>
    </row>
    <row r="172" spans="1:11" s="338" customFormat="1" ht="15.5" x14ac:dyDescent="0.35">
      <c r="A172" s="651">
        <v>168</v>
      </c>
      <c r="B172" s="81">
        <v>28</v>
      </c>
      <c r="C172" s="92" t="s">
        <v>67</v>
      </c>
      <c r="D172" s="657" t="str">
        <f>IFERROR(VLOOKUP(C172,Foundation!$C$5:$D$424,2,0),"")</f>
        <v>DA+6</v>
      </c>
      <c r="E172" s="1125" t="s">
        <v>423</v>
      </c>
      <c r="F172" s="777">
        <v>45706</v>
      </c>
      <c r="G172" s="777">
        <v>45706</v>
      </c>
      <c r="H172" s="80" t="s">
        <v>1215</v>
      </c>
      <c r="I172" s="81" t="s">
        <v>1221</v>
      </c>
      <c r="J172" s="778" t="s">
        <v>1263</v>
      </c>
      <c r="K172" s="654" t="s">
        <v>263</v>
      </c>
    </row>
    <row r="173" spans="1:11" s="338" customFormat="1" ht="15.5" x14ac:dyDescent="0.35">
      <c r="A173" s="651">
        <v>169</v>
      </c>
      <c r="B173" s="81">
        <v>29</v>
      </c>
      <c r="C173" s="92" t="s">
        <v>172</v>
      </c>
      <c r="D173" s="657" t="str">
        <f>IFERROR(VLOOKUP(C173,Foundation!$C$5:$D$424,2,0),"")</f>
        <v>DA+9</v>
      </c>
      <c r="E173" s="1125" t="s">
        <v>423</v>
      </c>
      <c r="F173" s="777">
        <v>45706</v>
      </c>
      <c r="G173" s="777">
        <v>45706</v>
      </c>
      <c r="H173" s="80" t="s">
        <v>1215</v>
      </c>
      <c r="I173" s="81" t="s">
        <v>1221</v>
      </c>
      <c r="J173" s="778" t="s">
        <v>1263</v>
      </c>
      <c r="K173" s="654" t="s">
        <v>263</v>
      </c>
    </row>
    <row r="174" spans="1:11" s="338" customFormat="1" ht="15.5" x14ac:dyDescent="0.35">
      <c r="A174" s="651">
        <v>170</v>
      </c>
      <c r="B174" s="81">
        <v>1</v>
      </c>
      <c r="C174" s="92" t="s">
        <v>641</v>
      </c>
      <c r="D174" s="657" t="str">
        <f>IFERROR(VLOOKUP(C174,Foundation!$C$5:$D$424,2,0),"")</f>
        <v>DA+3</v>
      </c>
      <c r="E174" s="1125" t="s">
        <v>423</v>
      </c>
      <c r="F174" s="777">
        <v>45746</v>
      </c>
      <c r="G174" s="777">
        <v>45746</v>
      </c>
      <c r="H174" s="80" t="s">
        <v>976</v>
      </c>
      <c r="I174" s="81" t="s">
        <v>1454</v>
      </c>
      <c r="J174" s="778" t="s">
        <v>1455</v>
      </c>
      <c r="K174" s="654" t="s">
        <v>263</v>
      </c>
    </row>
    <row r="175" spans="1:11" s="338" customFormat="1" ht="15.5" x14ac:dyDescent="0.35">
      <c r="A175" s="651">
        <v>171</v>
      </c>
      <c r="B175" s="81">
        <v>2</v>
      </c>
      <c r="C175" s="92" t="s">
        <v>642</v>
      </c>
      <c r="D175" s="657" t="str">
        <f>IFERROR(VLOOKUP(C175,Foundation!$C$5:$D$424,2,0),"")</f>
        <v>DA+1.5</v>
      </c>
      <c r="E175" s="1125" t="s">
        <v>423</v>
      </c>
      <c r="F175" s="777">
        <v>45746</v>
      </c>
      <c r="G175" s="777">
        <v>45746</v>
      </c>
      <c r="H175" s="80" t="s">
        <v>976</v>
      </c>
      <c r="I175" s="81" t="s">
        <v>1454</v>
      </c>
      <c r="J175" s="778" t="s">
        <v>1455</v>
      </c>
      <c r="K175" s="654" t="s">
        <v>263</v>
      </c>
    </row>
    <row r="176" spans="1:11" s="338" customFormat="1" ht="15.5" x14ac:dyDescent="0.35">
      <c r="A176" s="651">
        <v>172</v>
      </c>
      <c r="B176" s="81">
        <v>3</v>
      </c>
      <c r="C176" s="92" t="s">
        <v>643</v>
      </c>
      <c r="D176" s="657" t="str">
        <f>IFERROR(VLOOKUP(C176,Foundation!$C$5:$D$424,2,0),"")</f>
        <v>DA+1.5</v>
      </c>
      <c r="E176" s="1125" t="s">
        <v>423</v>
      </c>
      <c r="F176" s="777">
        <v>45746</v>
      </c>
      <c r="G176" s="777">
        <v>45746</v>
      </c>
      <c r="H176" s="80" t="s">
        <v>976</v>
      </c>
      <c r="I176" s="81" t="s">
        <v>1454</v>
      </c>
      <c r="J176" s="778" t="s">
        <v>1455</v>
      </c>
      <c r="K176" s="654" t="s">
        <v>263</v>
      </c>
    </row>
    <row r="177" spans="1:11" s="338" customFormat="1" ht="15.5" x14ac:dyDescent="0.35">
      <c r="A177" s="668">
        <v>173</v>
      </c>
      <c r="B177" s="668">
        <v>4</v>
      </c>
      <c r="C177" s="1067" t="s">
        <v>644</v>
      </c>
      <c r="D177" s="1122" t="str">
        <f>IFERROR(VLOOKUP(C177,Foundation!$C$5:$D$424,2,0),"")</f>
        <v>DA+3</v>
      </c>
      <c r="E177" s="1126" t="s">
        <v>423</v>
      </c>
      <c r="F177" s="1113">
        <v>45747</v>
      </c>
      <c r="G177" s="1113">
        <v>45747</v>
      </c>
      <c r="H177" s="721" t="s">
        <v>976</v>
      </c>
      <c r="I177" s="668" t="s">
        <v>1454</v>
      </c>
      <c r="J177" s="1123" t="s">
        <v>1455</v>
      </c>
      <c r="K177" s="721" t="s">
        <v>263</v>
      </c>
    </row>
    <row r="178" spans="1:11" s="338" customFormat="1" ht="15.5" x14ac:dyDescent="0.35">
      <c r="A178" s="668">
        <v>174</v>
      </c>
      <c r="B178" s="668">
        <v>5</v>
      </c>
      <c r="C178" s="1067" t="s">
        <v>646</v>
      </c>
      <c r="D178" s="1122" t="str">
        <f>IFERROR(VLOOKUP(C178,Foundation!$C$5:$D$424,2,0),"")</f>
        <v>DA+6</v>
      </c>
      <c r="E178" s="1126" t="s">
        <v>423</v>
      </c>
      <c r="F178" s="1113">
        <v>45747</v>
      </c>
      <c r="G178" s="1113">
        <v>45747</v>
      </c>
      <c r="H178" s="721" t="s">
        <v>976</v>
      </c>
      <c r="I178" s="668" t="s">
        <v>1454</v>
      </c>
      <c r="J178" s="1123" t="s">
        <v>1455</v>
      </c>
      <c r="K178" s="721" t="s">
        <v>263</v>
      </c>
    </row>
    <row r="179" spans="1:11" s="338" customFormat="1" ht="15.5" x14ac:dyDescent="0.35">
      <c r="A179" s="668">
        <v>175</v>
      </c>
      <c r="B179" s="668">
        <v>6</v>
      </c>
      <c r="C179" s="1067" t="s">
        <v>647</v>
      </c>
      <c r="D179" s="1122" t="str">
        <f>IFERROR(VLOOKUP(C179,Foundation!$C$5:$D$424,2,0),"")</f>
        <v>DA+3</v>
      </c>
      <c r="E179" s="1126" t="s">
        <v>423</v>
      </c>
      <c r="F179" s="1113">
        <v>45747</v>
      </c>
      <c r="G179" s="1113">
        <v>45747</v>
      </c>
      <c r="H179" s="721" t="s">
        <v>976</v>
      </c>
      <c r="I179" s="668" t="s">
        <v>1454</v>
      </c>
      <c r="J179" s="1123" t="s">
        <v>1455</v>
      </c>
      <c r="K179" s="721" t="s">
        <v>263</v>
      </c>
    </row>
    <row r="180" spans="1:11" s="338" customFormat="1" ht="15.5" x14ac:dyDescent="0.35">
      <c r="A180" s="668">
        <v>176</v>
      </c>
      <c r="B180" s="668">
        <v>7</v>
      </c>
      <c r="C180" s="1067" t="s">
        <v>648</v>
      </c>
      <c r="D180" s="1122" t="str">
        <f>IFERROR(VLOOKUP(C180,Foundation!$C$5:$D$424,2,0),"")</f>
        <v>DA+6</v>
      </c>
      <c r="E180" s="1126" t="s">
        <v>423</v>
      </c>
      <c r="F180" s="1113">
        <v>45747</v>
      </c>
      <c r="G180" s="1113">
        <v>45747</v>
      </c>
      <c r="H180" s="721" t="s">
        <v>976</v>
      </c>
      <c r="I180" s="668" t="s">
        <v>1454</v>
      </c>
      <c r="J180" s="1123" t="s">
        <v>1455</v>
      </c>
      <c r="K180" s="721" t="s">
        <v>263</v>
      </c>
    </row>
    <row r="181" spans="1:11" s="338" customFormat="1" ht="15.5" x14ac:dyDescent="0.35">
      <c r="A181" s="668">
        <v>177</v>
      </c>
      <c r="B181" s="668">
        <v>8</v>
      </c>
      <c r="C181" s="1067" t="s">
        <v>75</v>
      </c>
      <c r="D181" s="1122" t="str">
        <f>IFERROR(VLOOKUP(C181,Foundation!$C$5:$D$424,2,0),"")</f>
        <v>DB1+6</v>
      </c>
      <c r="E181" s="1126" t="s">
        <v>423</v>
      </c>
      <c r="F181" s="1113">
        <v>45747</v>
      </c>
      <c r="G181" s="1113">
        <v>45747</v>
      </c>
      <c r="H181" s="721" t="s">
        <v>976</v>
      </c>
      <c r="I181" s="668" t="s">
        <v>1454</v>
      </c>
      <c r="J181" s="1123" t="s">
        <v>1455</v>
      </c>
      <c r="K181" s="721" t="s">
        <v>263</v>
      </c>
    </row>
    <row r="182" spans="1:11" s="338" customFormat="1" ht="15.5" x14ac:dyDescent="0.35">
      <c r="A182" s="651">
        <v>178</v>
      </c>
      <c r="B182" s="81">
        <v>1</v>
      </c>
      <c r="C182" s="92" t="s">
        <v>653</v>
      </c>
      <c r="D182" s="657" t="str">
        <f>IFERROR(VLOOKUP(C182,Foundation!$C$5:$D$424,2,0),"")</f>
        <v>DA-1.5</v>
      </c>
      <c r="E182" s="1125" t="s">
        <v>423</v>
      </c>
      <c r="F182" s="777">
        <v>45748</v>
      </c>
      <c r="G182" s="777">
        <v>45748</v>
      </c>
      <c r="H182" s="80" t="s">
        <v>976</v>
      </c>
      <c r="I182" s="81" t="s">
        <v>1454</v>
      </c>
      <c r="J182" s="778" t="s">
        <v>1457</v>
      </c>
      <c r="K182" s="654" t="s">
        <v>263</v>
      </c>
    </row>
    <row r="183" spans="1:11" s="338" customFormat="1" ht="15.5" x14ac:dyDescent="0.35">
      <c r="A183" s="651">
        <v>179</v>
      </c>
      <c r="B183" s="81">
        <v>2</v>
      </c>
      <c r="C183" s="92" t="s">
        <v>654</v>
      </c>
      <c r="D183" s="657" t="str">
        <f>IFERROR(VLOOKUP(C183,Foundation!$C$5:$D$424,2,0),"")</f>
        <v>DA+9</v>
      </c>
      <c r="E183" s="1125" t="s">
        <v>423</v>
      </c>
      <c r="F183" s="777">
        <v>45748</v>
      </c>
      <c r="G183" s="777">
        <v>45748</v>
      </c>
      <c r="H183" s="80" t="s">
        <v>976</v>
      </c>
      <c r="I183" s="81" t="s">
        <v>1454</v>
      </c>
      <c r="J183" s="778" t="s">
        <v>1457</v>
      </c>
      <c r="K183" s="654" t="s">
        <v>263</v>
      </c>
    </row>
    <row r="184" spans="1:11" s="338" customFormat="1" ht="15.5" x14ac:dyDescent="0.35">
      <c r="A184" s="651">
        <v>180</v>
      </c>
      <c r="B184" s="81">
        <v>3</v>
      </c>
      <c r="C184" s="92" t="s">
        <v>655</v>
      </c>
      <c r="D184" s="657" t="str">
        <f>IFERROR(VLOOKUP(C184,Foundation!$C$5:$D$424,2,0),"")</f>
        <v>DA+3</v>
      </c>
      <c r="E184" s="1125" t="s">
        <v>423</v>
      </c>
      <c r="F184" s="777">
        <v>45750</v>
      </c>
      <c r="G184" s="777">
        <v>45750</v>
      </c>
      <c r="H184" s="80" t="s">
        <v>976</v>
      </c>
      <c r="I184" s="81" t="s">
        <v>1454</v>
      </c>
      <c r="J184" s="778" t="s">
        <v>1457</v>
      </c>
      <c r="K184" s="654" t="s">
        <v>263</v>
      </c>
    </row>
    <row r="185" spans="1:11" s="338" customFormat="1" ht="15.5" x14ac:dyDescent="0.35">
      <c r="A185" s="651">
        <v>181</v>
      </c>
      <c r="B185" s="81">
        <v>4</v>
      </c>
      <c r="C185" s="92" t="s">
        <v>656</v>
      </c>
      <c r="D185" s="657" t="str">
        <f>IFERROR(VLOOKUP(C185,Foundation!$C$5:$D$424,2,0),"")</f>
        <v>DA+9</v>
      </c>
      <c r="E185" s="1125" t="s">
        <v>423</v>
      </c>
      <c r="F185" s="777">
        <v>45750</v>
      </c>
      <c r="G185" s="777">
        <v>45750</v>
      </c>
      <c r="H185" s="80" t="s">
        <v>976</v>
      </c>
      <c r="I185" s="81" t="s">
        <v>1454</v>
      </c>
      <c r="J185" s="778" t="s">
        <v>1457</v>
      </c>
      <c r="K185" s="654" t="s">
        <v>263</v>
      </c>
    </row>
    <row r="186" spans="1:11" s="338" customFormat="1" ht="15.5" x14ac:dyDescent="0.35">
      <c r="A186" s="651">
        <v>182</v>
      </c>
      <c r="B186" s="81">
        <v>5</v>
      </c>
      <c r="C186" s="92" t="s">
        <v>658</v>
      </c>
      <c r="D186" s="657" t="str">
        <f>IFERROR(VLOOKUP(C186,Foundation!$C$5:$D$424,2,0),"")</f>
        <v>DB1+9</v>
      </c>
      <c r="E186" s="1125" t="s">
        <v>423</v>
      </c>
      <c r="F186" s="777">
        <v>45750</v>
      </c>
      <c r="G186" s="777">
        <v>45750</v>
      </c>
      <c r="H186" s="80" t="s">
        <v>976</v>
      </c>
      <c r="I186" s="81" t="s">
        <v>1454</v>
      </c>
      <c r="J186" s="778" t="s">
        <v>1457</v>
      </c>
      <c r="K186" s="654" t="s">
        <v>263</v>
      </c>
    </row>
    <row r="187" spans="1:11" s="338" customFormat="1" ht="15.5" x14ac:dyDescent="0.35">
      <c r="A187" s="651">
        <v>183</v>
      </c>
      <c r="B187" s="81">
        <v>6</v>
      </c>
      <c r="C187" s="92" t="s">
        <v>76</v>
      </c>
      <c r="D187" s="657" t="str">
        <f>IFERROR(VLOOKUP(C187,Foundation!$C$5:$D$424,2,0),"")</f>
        <v>DB1+9</v>
      </c>
      <c r="E187" s="1125" t="s">
        <v>423</v>
      </c>
      <c r="F187" s="777">
        <v>45750</v>
      </c>
      <c r="G187" s="777">
        <v>45750</v>
      </c>
      <c r="H187" s="80" t="s">
        <v>976</v>
      </c>
      <c r="I187" s="81" t="s">
        <v>1454</v>
      </c>
      <c r="J187" s="778" t="s">
        <v>1457</v>
      </c>
      <c r="K187" s="654" t="s">
        <v>263</v>
      </c>
    </row>
    <row r="188" spans="1:11" s="338" customFormat="1" ht="15.5" x14ac:dyDescent="0.35">
      <c r="A188" s="651">
        <v>184</v>
      </c>
      <c r="B188" s="81">
        <v>7</v>
      </c>
      <c r="C188" s="92" t="s">
        <v>78</v>
      </c>
      <c r="D188" s="657" t="str">
        <f>IFERROR(VLOOKUP(C188,Foundation!$C$5:$D$424,2,0),"")</f>
        <v>DB2+0</v>
      </c>
      <c r="E188" s="1125" t="s">
        <v>423</v>
      </c>
      <c r="F188" s="777">
        <v>45751</v>
      </c>
      <c r="G188" s="777">
        <f t="shared" ref="G188:G219" si="3">F188</f>
        <v>45751</v>
      </c>
      <c r="H188" s="80" t="s">
        <v>976</v>
      </c>
      <c r="I188" s="81" t="s">
        <v>1454</v>
      </c>
      <c r="J188" s="778" t="s">
        <v>1457</v>
      </c>
      <c r="K188" s="654" t="s">
        <v>263</v>
      </c>
    </row>
    <row r="189" spans="1:11" s="338" customFormat="1" ht="15.5" x14ac:dyDescent="0.35">
      <c r="A189" s="651">
        <v>185</v>
      </c>
      <c r="B189" s="81">
        <v>8</v>
      </c>
      <c r="C189" s="92" t="s">
        <v>179</v>
      </c>
      <c r="D189" s="657" t="str">
        <f>IFERROR(VLOOKUP(C189,Foundation!$C$5:$D$424,2,0),"")</f>
        <v>DA+3</v>
      </c>
      <c r="E189" s="1125" t="s">
        <v>423</v>
      </c>
      <c r="F189" s="777">
        <v>45751</v>
      </c>
      <c r="G189" s="777">
        <f t="shared" si="3"/>
        <v>45751</v>
      </c>
      <c r="H189" s="80" t="s">
        <v>976</v>
      </c>
      <c r="I189" s="81" t="s">
        <v>1454</v>
      </c>
      <c r="J189" s="778" t="s">
        <v>1457</v>
      </c>
      <c r="K189" s="654" t="s">
        <v>263</v>
      </c>
    </row>
    <row r="190" spans="1:11" s="338" customFormat="1" ht="15.5" x14ac:dyDescent="0.35">
      <c r="A190" s="651">
        <v>186</v>
      </c>
      <c r="B190" s="81">
        <v>9</v>
      </c>
      <c r="C190" s="92" t="s">
        <v>180</v>
      </c>
      <c r="D190" s="657" t="str">
        <f>IFERROR(VLOOKUP(C190,Foundation!$C$5:$D$424,2,0),"")</f>
        <v>DA+9</v>
      </c>
      <c r="E190" s="1125" t="s">
        <v>423</v>
      </c>
      <c r="F190" s="777">
        <v>45751</v>
      </c>
      <c r="G190" s="777">
        <f t="shared" si="3"/>
        <v>45751</v>
      </c>
      <c r="H190" s="80" t="s">
        <v>976</v>
      </c>
      <c r="I190" s="81" t="s">
        <v>1454</v>
      </c>
      <c r="J190" s="778" t="s">
        <v>1457</v>
      </c>
      <c r="K190" s="654" t="s">
        <v>263</v>
      </c>
    </row>
    <row r="191" spans="1:11" s="338" customFormat="1" ht="15.5" x14ac:dyDescent="0.35">
      <c r="A191" s="651">
        <v>187</v>
      </c>
      <c r="B191" s="81">
        <v>10</v>
      </c>
      <c r="C191" s="92" t="s">
        <v>177</v>
      </c>
      <c r="D191" s="657" t="str">
        <f>IFERROR(VLOOKUP(C191,Foundation!$C$5:$D$424,2,0),"")</f>
        <v>DB1+9</v>
      </c>
      <c r="E191" s="1125" t="s">
        <v>423</v>
      </c>
      <c r="F191" s="777">
        <v>45751</v>
      </c>
      <c r="G191" s="777">
        <f t="shared" si="3"/>
        <v>45751</v>
      </c>
      <c r="H191" s="80" t="s">
        <v>976</v>
      </c>
      <c r="I191" s="81" t="s">
        <v>1454</v>
      </c>
      <c r="J191" s="778" t="s">
        <v>1457</v>
      </c>
      <c r="K191" s="654" t="s">
        <v>263</v>
      </c>
    </row>
    <row r="192" spans="1:11" s="338" customFormat="1" ht="15.5" x14ac:dyDescent="0.35">
      <c r="A192" s="651">
        <v>188</v>
      </c>
      <c r="B192" s="81">
        <v>11</v>
      </c>
      <c r="C192" s="92" t="s">
        <v>663</v>
      </c>
      <c r="D192" s="657" t="str">
        <f>IFERROR(VLOOKUP(C192,Foundation!$C$5:$D$424,2,0),"")</f>
        <v>DA+6</v>
      </c>
      <c r="E192" s="1125" t="s">
        <v>423</v>
      </c>
      <c r="F192" s="777">
        <v>45752</v>
      </c>
      <c r="G192" s="777">
        <f t="shared" si="3"/>
        <v>45752</v>
      </c>
      <c r="H192" s="80" t="s">
        <v>976</v>
      </c>
      <c r="I192" s="81" t="s">
        <v>1454</v>
      </c>
      <c r="J192" s="778" t="s">
        <v>1457</v>
      </c>
      <c r="K192" s="654" t="s">
        <v>263</v>
      </c>
    </row>
    <row r="193" spans="1:11" s="338" customFormat="1" ht="15.5" x14ac:dyDescent="0.35">
      <c r="A193" s="651">
        <v>189</v>
      </c>
      <c r="B193" s="81">
        <v>12</v>
      </c>
      <c r="C193" s="92" t="s">
        <v>664</v>
      </c>
      <c r="D193" s="657" t="str">
        <f>IFERROR(VLOOKUP(C193,Foundation!$C$5:$D$424,2,0),"")</f>
        <v>DA-1.5</v>
      </c>
      <c r="E193" s="1125" t="s">
        <v>423</v>
      </c>
      <c r="F193" s="777">
        <v>45752</v>
      </c>
      <c r="G193" s="777">
        <f t="shared" si="3"/>
        <v>45752</v>
      </c>
      <c r="H193" s="80" t="s">
        <v>976</v>
      </c>
      <c r="I193" s="81" t="s">
        <v>1454</v>
      </c>
      <c r="J193" s="778" t="s">
        <v>1457</v>
      </c>
      <c r="K193" s="654" t="s">
        <v>263</v>
      </c>
    </row>
    <row r="194" spans="1:11" s="338" customFormat="1" ht="15.5" x14ac:dyDescent="0.35">
      <c r="A194" s="651">
        <v>190</v>
      </c>
      <c r="B194" s="81">
        <v>13</v>
      </c>
      <c r="C194" s="92" t="s">
        <v>665</v>
      </c>
      <c r="D194" s="657" t="str">
        <f>IFERROR(VLOOKUP(C194,Foundation!$C$5:$D$424,2,0),"")</f>
        <v>DA+0</v>
      </c>
      <c r="E194" s="1125" t="s">
        <v>423</v>
      </c>
      <c r="F194" s="777">
        <v>45752</v>
      </c>
      <c r="G194" s="777">
        <f t="shared" si="3"/>
        <v>45752</v>
      </c>
      <c r="H194" s="80" t="s">
        <v>976</v>
      </c>
      <c r="I194" s="81" t="s">
        <v>1454</v>
      </c>
      <c r="J194" s="778" t="s">
        <v>1457</v>
      </c>
      <c r="K194" s="654" t="s">
        <v>263</v>
      </c>
    </row>
    <row r="195" spans="1:11" s="338" customFormat="1" ht="15.5" x14ac:dyDescent="0.35">
      <c r="A195" s="651">
        <v>191</v>
      </c>
      <c r="B195" s="81">
        <v>14</v>
      </c>
      <c r="C195" s="92" t="s">
        <v>667</v>
      </c>
      <c r="D195" s="657" t="str">
        <f>IFERROR(VLOOKUP(C195,Foundation!$C$5:$D$424,2,0),"")</f>
        <v>DA+3</v>
      </c>
      <c r="E195" s="1125" t="s">
        <v>423</v>
      </c>
      <c r="F195" s="777">
        <v>45752</v>
      </c>
      <c r="G195" s="777">
        <f t="shared" si="3"/>
        <v>45752</v>
      </c>
      <c r="H195" s="80" t="s">
        <v>976</v>
      </c>
      <c r="I195" s="81" t="s">
        <v>1454</v>
      </c>
      <c r="J195" s="778" t="s">
        <v>1457</v>
      </c>
      <c r="K195" s="654" t="s">
        <v>263</v>
      </c>
    </row>
    <row r="196" spans="1:11" s="338" customFormat="1" ht="15.5" x14ac:dyDescent="0.35">
      <c r="A196" s="651">
        <v>192</v>
      </c>
      <c r="B196" s="81">
        <v>15</v>
      </c>
      <c r="C196" s="92" t="s">
        <v>668</v>
      </c>
      <c r="D196" s="657" t="str">
        <f>IFERROR(VLOOKUP(C196,Foundation!$C$5:$D$424,2,0),"")</f>
        <v>DA+0</v>
      </c>
      <c r="E196" s="1125" t="s">
        <v>423</v>
      </c>
      <c r="F196" s="777">
        <v>45752</v>
      </c>
      <c r="G196" s="777">
        <f t="shared" si="3"/>
        <v>45752</v>
      </c>
      <c r="H196" s="80" t="s">
        <v>976</v>
      </c>
      <c r="I196" s="81" t="s">
        <v>1454</v>
      </c>
      <c r="J196" s="778" t="s">
        <v>1457</v>
      </c>
      <c r="K196" s="654" t="s">
        <v>263</v>
      </c>
    </row>
    <row r="197" spans="1:11" s="338" customFormat="1" ht="15.5" x14ac:dyDescent="0.35">
      <c r="A197" s="651">
        <v>193</v>
      </c>
      <c r="B197" s="81">
        <v>16</v>
      </c>
      <c r="C197" s="92" t="s">
        <v>669</v>
      </c>
      <c r="D197" s="657" t="str">
        <f>IFERROR(VLOOKUP(C197,Foundation!$C$5:$D$424,2,0),"")</f>
        <v>DA+9</v>
      </c>
      <c r="E197" s="1125" t="s">
        <v>423</v>
      </c>
      <c r="F197" s="777">
        <v>45752</v>
      </c>
      <c r="G197" s="777">
        <f t="shared" si="3"/>
        <v>45752</v>
      </c>
      <c r="H197" s="80" t="s">
        <v>976</v>
      </c>
      <c r="I197" s="81" t="s">
        <v>1454</v>
      </c>
      <c r="J197" s="778" t="s">
        <v>1457</v>
      </c>
      <c r="K197" s="654" t="s">
        <v>263</v>
      </c>
    </row>
    <row r="198" spans="1:11" s="338" customFormat="1" ht="15.5" x14ac:dyDescent="0.35">
      <c r="A198" s="651">
        <v>194</v>
      </c>
      <c r="B198" s="81">
        <v>17</v>
      </c>
      <c r="C198" s="92" t="s">
        <v>1284</v>
      </c>
      <c r="D198" s="657" t="str">
        <f>IFERROR(VLOOKUP(C198,Foundation!$C$5:$D$424,2,0),"")</f>
        <v>DA+3</v>
      </c>
      <c r="E198" s="1125" t="s">
        <v>423</v>
      </c>
      <c r="F198" s="777">
        <v>45753</v>
      </c>
      <c r="G198" s="777">
        <f t="shared" si="3"/>
        <v>45753</v>
      </c>
      <c r="H198" s="80" t="s">
        <v>976</v>
      </c>
      <c r="I198" s="81" t="s">
        <v>1454</v>
      </c>
      <c r="J198" s="778" t="s">
        <v>1457</v>
      </c>
      <c r="K198" s="654" t="s">
        <v>263</v>
      </c>
    </row>
    <row r="199" spans="1:11" s="338" customFormat="1" ht="15.5" x14ac:dyDescent="0.35">
      <c r="A199" s="651">
        <v>195</v>
      </c>
      <c r="B199" s="81">
        <v>18</v>
      </c>
      <c r="C199" s="92" t="s">
        <v>1286</v>
      </c>
      <c r="D199" s="657" t="str">
        <f>IFERROR(VLOOKUP(C199,Foundation!$C$5:$D$424,2,0),"")</f>
        <v>DA+3</v>
      </c>
      <c r="E199" s="1125" t="s">
        <v>423</v>
      </c>
      <c r="F199" s="777">
        <v>45753</v>
      </c>
      <c r="G199" s="777">
        <f t="shared" si="3"/>
        <v>45753</v>
      </c>
      <c r="H199" s="80" t="s">
        <v>976</v>
      </c>
      <c r="I199" s="81" t="s">
        <v>1454</v>
      </c>
      <c r="J199" s="778" t="s">
        <v>1457</v>
      </c>
      <c r="K199" s="654" t="s">
        <v>263</v>
      </c>
    </row>
    <row r="200" spans="1:11" s="338" customFormat="1" ht="15.5" x14ac:dyDescent="0.35">
      <c r="A200" s="651">
        <v>196</v>
      </c>
      <c r="B200" s="81">
        <v>19</v>
      </c>
      <c r="C200" s="92" t="s">
        <v>1287</v>
      </c>
      <c r="D200" s="657" t="str">
        <f>IFERROR(VLOOKUP(C200,Foundation!$C$5:$D$424,2,0),"")</f>
        <v>DA+3</v>
      </c>
      <c r="E200" s="1125" t="s">
        <v>423</v>
      </c>
      <c r="F200" s="777">
        <v>45753</v>
      </c>
      <c r="G200" s="777">
        <f t="shared" si="3"/>
        <v>45753</v>
      </c>
      <c r="H200" s="80" t="s">
        <v>976</v>
      </c>
      <c r="I200" s="81" t="s">
        <v>1454</v>
      </c>
      <c r="J200" s="778" t="s">
        <v>1457</v>
      </c>
      <c r="K200" s="654" t="s">
        <v>263</v>
      </c>
    </row>
    <row r="201" spans="1:11" s="338" customFormat="1" ht="15.5" x14ac:dyDescent="0.35">
      <c r="A201" s="668">
        <v>197</v>
      </c>
      <c r="B201" s="668">
        <v>20</v>
      </c>
      <c r="C201" s="1067" t="s">
        <v>1288</v>
      </c>
      <c r="D201" s="1122" t="str">
        <f>IFERROR(VLOOKUP(C201,Foundation!$C$5:$D$424,2,0),"")</f>
        <v>DA+0</v>
      </c>
      <c r="E201" s="1126" t="s">
        <v>423</v>
      </c>
      <c r="F201" s="1113">
        <v>45753</v>
      </c>
      <c r="G201" s="1113">
        <f t="shared" si="3"/>
        <v>45753</v>
      </c>
      <c r="H201" s="721" t="s">
        <v>976</v>
      </c>
      <c r="I201" s="668" t="s">
        <v>1454</v>
      </c>
      <c r="J201" s="1123" t="s">
        <v>1457</v>
      </c>
      <c r="K201" s="721" t="s">
        <v>263</v>
      </c>
    </row>
    <row r="202" spans="1:11" s="338" customFormat="1" ht="15.5" x14ac:dyDescent="0.35">
      <c r="A202" s="651">
        <v>198</v>
      </c>
      <c r="B202" s="81">
        <v>21</v>
      </c>
      <c r="C202" s="92" t="s">
        <v>1289</v>
      </c>
      <c r="D202" s="657" t="str">
        <f>IFERROR(VLOOKUP(C202,Foundation!$C$5:$D$424,2,0),"")</f>
        <v>DA+0</v>
      </c>
      <c r="E202" s="1125" t="s">
        <v>423</v>
      </c>
      <c r="F202" s="777">
        <v>45753</v>
      </c>
      <c r="G202" s="777">
        <f t="shared" si="3"/>
        <v>45753</v>
      </c>
      <c r="H202" s="80" t="s">
        <v>976</v>
      </c>
      <c r="I202" s="81" t="s">
        <v>1454</v>
      </c>
      <c r="J202" s="778" t="s">
        <v>1457</v>
      </c>
      <c r="K202" s="654" t="s">
        <v>263</v>
      </c>
    </row>
    <row r="203" spans="1:11" s="338" customFormat="1" ht="15.5" x14ac:dyDescent="0.35">
      <c r="A203" s="651">
        <v>199</v>
      </c>
      <c r="B203" s="81">
        <v>22</v>
      </c>
      <c r="C203" s="92" t="s">
        <v>645</v>
      </c>
      <c r="D203" s="657" t="str">
        <f>IFERROR(VLOOKUP(C203,Foundation!$C$5:$D$424,2,0),"")</f>
        <v>DA+1.5</v>
      </c>
      <c r="E203" s="1125" t="s">
        <v>423</v>
      </c>
      <c r="F203" s="777">
        <v>45754</v>
      </c>
      <c r="G203" s="777">
        <f t="shared" si="3"/>
        <v>45754</v>
      </c>
      <c r="H203" s="80" t="s">
        <v>976</v>
      </c>
      <c r="I203" s="81" t="s">
        <v>1454</v>
      </c>
      <c r="J203" s="778" t="s">
        <v>1457</v>
      </c>
      <c r="K203" s="654" t="s">
        <v>263</v>
      </c>
    </row>
    <row r="204" spans="1:11" s="338" customFormat="1" ht="15.5" x14ac:dyDescent="0.35">
      <c r="A204" s="651">
        <v>200</v>
      </c>
      <c r="B204" s="81">
        <v>23</v>
      </c>
      <c r="C204" s="92" t="s">
        <v>629</v>
      </c>
      <c r="D204" s="657" t="str">
        <f>IFERROR(VLOOKUP(C204,Foundation!$C$5:$D$424,2,0),"")</f>
        <v>DA+3</v>
      </c>
      <c r="E204" s="1125" t="s">
        <v>423</v>
      </c>
      <c r="F204" s="777">
        <v>45754</v>
      </c>
      <c r="G204" s="777">
        <f t="shared" si="3"/>
        <v>45754</v>
      </c>
      <c r="H204" s="80" t="s">
        <v>976</v>
      </c>
      <c r="I204" s="81" t="s">
        <v>1454</v>
      </c>
      <c r="J204" s="778" t="s">
        <v>1457</v>
      </c>
      <c r="K204" s="654" t="s">
        <v>263</v>
      </c>
    </row>
    <row r="205" spans="1:11" s="338" customFormat="1" ht="15.5" x14ac:dyDescent="0.35">
      <c r="A205" s="651">
        <v>201</v>
      </c>
      <c r="B205" s="81">
        <v>24</v>
      </c>
      <c r="C205" s="780" t="s">
        <v>630</v>
      </c>
      <c r="D205" s="657" t="str">
        <f>IFERROR(VLOOKUP(C205,Foundation!$C$5:$D$424,2,0),"")</f>
        <v>DA+1.5</v>
      </c>
      <c r="E205" s="1125" t="s">
        <v>423</v>
      </c>
      <c r="F205" s="777">
        <v>45754</v>
      </c>
      <c r="G205" s="777">
        <f t="shared" si="3"/>
        <v>45754</v>
      </c>
      <c r="H205" s="80" t="s">
        <v>976</v>
      </c>
      <c r="I205" s="81" t="s">
        <v>1454</v>
      </c>
      <c r="J205" s="778" t="s">
        <v>1457</v>
      </c>
      <c r="K205" s="654" t="s">
        <v>263</v>
      </c>
    </row>
    <row r="206" spans="1:11" s="338" customFormat="1" ht="15.5" x14ac:dyDescent="0.35">
      <c r="A206" s="668">
        <v>202</v>
      </c>
      <c r="B206" s="668">
        <v>25</v>
      </c>
      <c r="C206" s="1067" t="s">
        <v>390</v>
      </c>
      <c r="D206" s="1122" t="str">
        <f>IFERROR(VLOOKUP(C206,Foundation!$C$5:$D$424,2,0),"")</f>
        <v>DA+3</v>
      </c>
      <c r="E206" s="1126" t="s">
        <v>423</v>
      </c>
      <c r="F206" s="1113">
        <v>45755</v>
      </c>
      <c r="G206" s="1113">
        <f t="shared" si="3"/>
        <v>45755</v>
      </c>
      <c r="H206" s="721" t="s">
        <v>976</v>
      </c>
      <c r="I206" s="668" t="s">
        <v>1454</v>
      </c>
      <c r="J206" s="1123" t="s">
        <v>1457</v>
      </c>
      <c r="K206" s="721" t="s">
        <v>263</v>
      </c>
    </row>
    <row r="207" spans="1:11" s="338" customFormat="1" ht="15.5" x14ac:dyDescent="0.35">
      <c r="A207" s="668">
        <v>203</v>
      </c>
      <c r="B207" s="668">
        <v>26</v>
      </c>
      <c r="C207" s="1067" t="s">
        <v>426</v>
      </c>
      <c r="D207" s="1122" t="str">
        <f>IFERROR(VLOOKUP(C207,Foundation!$C$5:$D$424,2,0),"")</f>
        <v>DA+9</v>
      </c>
      <c r="E207" s="1126" t="s">
        <v>423</v>
      </c>
      <c r="F207" s="1113">
        <v>45755</v>
      </c>
      <c r="G207" s="1113">
        <f t="shared" si="3"/>
        <v>45755</v>
      </c>
      <c r="H207" s="721" t="s">
        <v>976</v>
      </c>
      <c r="I207" s="668" t="s">
        <v>1454</v>
      </c>
      <c r="J207" s="1123" t="s">
        <v>1457</v>
      </c>
      <c r="K207" s="721" t="s">
        <v>263</v>
      </c>
    </row>
    <row r="208" spans="1:11" s="338" customFormat="1" ht="15.5" x14ac:dyDescent="0.35">
      <c r="A208" s="668">
        <v>204</v>
      </c>
      <c r="B208" s="668">
        <v>27</v>
      </c>
      <c r="C208" s="1067" t="s">
        <v>427</v>
      </c>
      <c r="D208" s="1122" t="str">
        <f>IFERROR(VLOOKUP(C208,Foundation!$C$5:$D$424,2,0),"")</f>
        <v>DA+0</v>
      </c>
      <c r="E208" s="1126" t="s">
        <v>423</v>
      </c>
      <c r="F208" s="1113">
        <v>45755</v>
      </c>
      <c r="G208" s="1113">
        <f t="shared" si="3"/>
        <v>45755</v>
      </c>
      <c r="H208" s="721" t="s">
        <v>976</v>
      </c>
      <c r="I208" s="668" t="s">
        <v>1454</v>
      </c>
      <c r="J208" s="1123" t="s">
        <v>1457</v>
      </c>
      <c r="K208" s="721" t="s">
        <v>263</v>
      </c>
    </row>
    <row r="209" spans="1:11" s="338" customFormat="1" ht="15.5" x14ac:dyDescent="0.35">
      <c r="A209" s="668">
        <v>205</v>
      </c>
      <c r="B209" s="668">
        <v>28</v>
      </c>
      <c r="C209" s="1067" t="s">
        <v>272</v>
      </c>
      <c r="D209" s="1122" t="str">
        <f>IFERROR(VLOOKUP(C209,Foundation!$C$5:$D$424,2,0),"")</f>
        <v>DB1+6</v>
      </c>
      <c r="E209" s="1126" t="s">
        <v>423</v>
      </c>
      <c r="F209" s="1113">
        <v>45756</v>
      </c>
      <c r="G209" s="1113">
        <f t="shared" si="3"/>
        <v>45756</v>
      </c>
      <c r="H209" s="721" t="s">
        <v>976</v>
      </c>
      <c r="I209" s="668" t="s">
        <v>1020</v>
      </c>
      <c r="J209" s="1123" t="s">
        <v>1457</v>
      </c>
      <c r="K209" s="721" t="s">
        <v>263</v>
      </c>
    </row>
    <row r="210" spans="1:11" s="338" customFormat="1" ht="15.5" x14ac:dyDescent="0.35">
      <c r="A210" s="668">
        <v>206</v>
      </c>
      <c r="B210" s="668">
        <v>29</v>
      </c>
      <c r="C210" s="1067" t="s">
        <v>428</v>
      </c>
      <c r="D210" s="1122" t="str">
        <f>IFERROR(VLOOKUP(C210,Foundation!$C$5:$D$424,2,0),"")</f>
        <v>DA+0</v>
      </c>
      <c r="E210" s="1126" t="s">
        <v>423</v>
      </c>
      <c r="F210" s="1113">
        <v>45756</v>
      </c>
      <c r="G210" s="1113">
        <f t="shared" si="3"/>
        <v>45756</v>
      </c>
      <c r="H210" s="721" t="s">
        <v>976</v>
      </c>
      <c r="I210" s="668" t="s">
        <v>1020</v>
      </c>
      <c r="J210" s="1123" t="s">
        <v>1457</v>
      </c>
      <c r="K210" s="721" t="s">
        <v>263</v>
      </c>
    </row>
    <row r="211" spans="1:11" s="338" customFormat="1" ht="15.5" x14ac:dyDescent="0.35">
      <c r="A211" s="668">
        <v>207</v>
      </c>
      <c r="B211" s="668">
        <v>30</v>
      </c>
      <c r="C211" s="1067" t="s">
        <v>431</v>
      </c>
      <c r="D211" s="1122" t="str">
        <f>IFERROR(VLOOKUP(C211,Foundation!$C$5:$D$424,2,0),"")</f>
        <v>DA+3</v>
      </c>
      <c r="E211" s="1126" t="s">
        <v>423</v>
      </c>
      <c r="F211" s="1113">
        <v>45756</v>
      </c>
      <c r="G211" s="1113">
        <f t="shared" si="3"/>
        <v>45756</v>
      </c>
      <c r="H211" s="721" t="s">
        <v>976</v>
      </c>
      <c r="I211" s="668" t="s">
        <v>1020</v>
      </c>
      <c r="J211" s="1123" t="s">
        <v>1457</v>
      </c>
      <c r="K211" s="721" t="s">
        <v>263</v>
      </c>
    </row>
    <row r="212" spans="1:11" s="338" customFormat="1" ht="15.5" x14ac:dyDescent="0.35">
      <c r="A212" s="651">
        <v>208</v>
      </c>
      <c r="B212" s="81">
        <v>31</v>
      </c>
      <c r="C212" s="92" t="s">
        <v>270</v>
      </c>
      <c r="D212" s="657" t="str">
        <f>IFERROR(VLOOKUP(C212,Foundation!$C$5:$D$424,2,0),"")</f>
        <v>DB1+0</v>
      </c>
      <c r="E212" s="1125" t="s">
        <v>423</v>
      </c>
      <c r="F212" s="777">
        <v>45757</v>
      </c>
      <c r="G212" s="777">
        <f t="shared" si="3"/>
        <v>45757</v>
      </c>
      <c r="H212" s="80" t="s">
        <v>1215</v>
      </c>
      <c r="I212" s="81" t="s">
        <v>1477</v>
      </c>
      <c r="J212" s="778" t="s">
        <v>1457</v>
      </c>
      <c r="K212" s="654" t="s">
        <v>263</v>
      </c>
    </row>
    <row r="213" spans="1:11" s="338" customFormat="1" ht="15.5" x14ac:dyDescent="0.35">
      <c r="A213" s="651">
        <v>209</v>
      </c>
      <c r="B213" s="81">
        <v>32</v>
      </c>
      <c r="C213" s="780" t="s">
        <v>412</v>
      </c>
      <c r="D213" s="657" t="str">
        <f>IFERROR(VLOOKUP(C213,Foundation!$C$5:$D$424,2,0),"")</f>
        <v>DA+9</v>
      </c>
      <c r="E213" s="1125" t="s">
        <v>423</v>
      </c>
      <c r="F213" s="777">
        <v>45757</v>
      </c>
      <c r="G213" s="777">
        <f t="shared" si="3"/>
        <v>45757</v>
      </c>
      <c r="H213" s="80" t="s">
        <v>1215</v>
      </c>
      <c r="I213" s="81" t="s">
        <v>1477</v>
      </c>
      <c r="J213" s="778" t="s">
        <v>1457</v>
      </c>
      <c r="K213" s="654" t="s">
        <v>263</v>
      </c>
    </row>
    <row r="214" spans="1:11" s="338" customFormat="1" ht="15.5" x14ac:dyDescent="0.35">
      <c r="A214" s="651">
        <v>210</v>
      </c>
      <c r="B214" s="81">
        <v>33</v>
      </c>
      <c r="C214" s="780" t="s">
        <v>413</v>
      </c>
      <c r="D214" s="657" t="str">
        <f>IFERROR(VLOOKUP(C214,Foundation!$C$5:$D$424,2,0),"")</f>
        <v>DA+6</v>
      </c>
      <c r="E214" s="1125" t="s">
        <v>423</v>
      </c>
      <c r="F214" s="777">
        <v>45757</v>
      </c>
      <c r="G214" s="777">
        <f t="shared" si="3"/>
        <v>45757</v>
      </c>
      <c r="H214" s="80" t="s">
        <v>1215</v>
      </c>
      <c r="I214" s="81" t="s">
        <v>1477</v>
      </c>
      <c r="J214" s="778" t="s">
        <v>1457</v>
      </c>
      <c r="K214" s="654" t="s">
        <v>263</v>
      </c>
    </row>
    <row r="215" spans="1:11" s="338" customFormat="1" ht="15.5" x14ac:dyDescent="0.35">
      <c r="A215" s="651">
        <v>211</v>
      </c>
      <c r="B215" s="81">
        <v>34</v>
      </c>
      <c r="C215" s="780" t="s">
        <v>511</v>
      </c>
      <c r="D215" s="657" t="str">
        <f>IFERROR(VLOOKUP(C215,Foundation!$C$5:$D$424,2,0),"")</f>
        <v>DB1+6</v>
      </c>
      <c r="E215" s="1125" t="s">
        <v>423</v>
      </c>
      <c r="F215" s="777">
        <v>45758</v>
      </c>
      <c r="G215" s="777">
        <f t="shared" si="3"/>
        <v>45758</v>
      </c>
      <c r="H215" s="80" t="s">
        <v>1215</v>
      </c>
      <c r="I215" s="81" t="s">
        <v>1477</v>
      </c>
      <c r="J215" s="778" t="s">
        <v>1457</v>
      </c>
      <c r="K215" s="654" t="s">
        <v>263</v>
      </c>
    </row>
    <row r="216" spans="1:11" s="338" customFormat="1" ht="15.5" x14ac:dyDescent="0.35">
      <c r="A216" s="651">
        <v>212</v>
      </c>
      <c r="B216" s="81">
        <v>35</v>
      </c>
      <c r="C216" s="780" t="s">
        <v>492</v>
      </c>
      <c r="D216" s="657" t="str">
        <f>IFERROR(VLOOKUP(C216,Foundation!$C$5:$D$424,2,0),"")</f>
        <v>DA+3</v>
      </c>
      <c r="E216" s="1125" t="s">
        <v>423</v>
      </c>
      <c r="F216" s="777">
        <v>45758</v>
      </c>
      <c r="G216" s="777">
        <f t="shared" si="3"/>
        <v>45758</v>
      </c>
      <c r="H216" s="80" t="s">
        <v>1215</v>
      </c>
      <c r="I216" s="81" t="s">
        <v>1477</v>
      </c>
      <c r="J216" s="778" t="s">
        <v>1457</v>
      </c>
      <c r="K216" s="654" t="s">
        <v>263</v>
      </c>
    </row>
    <row r="217" spans="1:11" s="338" customFormat="1" ht="15.5" x14ac:dyDescent="0.35">
      <c r="A217" s="651">
        <v>213</v>
      </c>
      <c r="B217" s="81">
        <v>36</v>
      </c>
      <c r="C217" s="780" t="s">
        <v>604</v>
      </c>
      <c r="D217" s="657" t="str">
        <f>IFERROR(VLOOKUP(C217,Foundation!$C$5:$D$424,2,0),"")</f>
        <v>DA-3</v>
      </c>
      <c r="E217" s="1125" t="s">
        <v>423</v>
      </c>
      <c r="F217" s="777">
        <v>45758</v>
      </c>
      <c r="G217" s="777">
        <f t="shared" si="3"/>
        <v>45758</v>
      </c>
      <c r="H217" s="80" t="s">
        <v>976</v>
      </c>
      <c r="I217" s="81" t="s">
        <v>680</v>
      </c>
      <c r="J217" s="778" t="s">
        <v>1457</v>
      </c>
      <c r="K217" s="654" t="s">
        <v>263</v>
      </c>
    </row>
    <row r="218" spans="1:11" s="338" customFormat="1" ht="15.5" x14ac:dyDescent="0.35">
      <c r="A218" s="651">
        <v>214</v>
      </c>
      <c r="B218" s="81">
        <v>37</v>
      </c>
      <c r="C218" s="780" t="s">
        <v>69</v>
      </c>
      <c r="D218" s="657" t="str">
        <f>IFERROR(VLOOKUP(C218,Foundation!$C$5:$D$424,2,0),"")</f>
        <v>DA+9</v>
      </c>
      <c r="E218" s="1125" t="s">
        <v>423</v>
      </c>
      <c r="F218" s="777">
        <v>45758</v>
      </c>
      <c r="G218" s="777">
        <f t="shared" si="3"/>
        <v>45758</v>
      </c>
      <c r="H218" s="80" t="s">
        <v>976</v>
      </c>
      <c r="I218" s="81" t="s">
        <v>680</v>
      </c>
      <c r="J218" s="778" t="s">
        <v>1457</v>
      </c>
      <c r="K218" s="654" t="s">
        <v>263</v>
      </c>
    </row>
    <row r="219" spans="1:11" s="338" customFormat="1" ht="15.5" x14ac:dyDescent="0.35">
      <c r="A219" s="651">
        <v>215</v>
      </c>
      <c r="B219" s="81">
        <v>38</v>
      </c>
      <c r="C219" s="780" t="s">
        <v>70</v>
      </c>
      <c r="D219" s="657" t="str">
        <f>IFERROR(VLOOKUP(C219,Foundation!$C$5:$D$424,2,0),"")</f>
        <v>DA+9</v>
      </c>
      <c r="E219" s="1125" t="s">
        <v>423</v>
      </c>
      <c r="F219" s="777">
        <v>45758</v>
      </c>
      <c r="G219" s="777">
        <f t="shared" si="3"/>
        <v>45758</v>
      </c>
      <c r="H219" s="80" t="s">
        <v>976</v>
      </c>
      <c r="I219" s="81" t="s">
        <v>680</v>
      </c>
      <c r="J219" s="778" t="s">
        <v>1457</v>
      </c>
      <c r="K219" s="654" t="s">
        <v>263</v>
      </c>
    </row>
    <row r="220" spans="1:11" s="338" customFormat="1" ht="15.5" x14ac:dyDescent="0.35">
      <c r="A220" s="651">
        <v>216</v>
      </c>
      <c r="B220" s="81">
        <v>39</v>
      </c>
      <c r="C220" s="780" t="s">
        <v>68</v>
      </c>
      <c r="D220" s="657" t="str">
        <f>IFERROR(VLOOKUP(C220,Foundation!$C$5:$D$424,2,0),"")</f>
        <v>DB1+9</v>
      </c>
      <c r="E220" s="1125" t="s">
        <v>423</v>
      </c>
      <c r="F220" s="777">
        <v>45759</v>
      </c>
      <c r="G220" s="777">
        <f t="shared" ref="G220:G251" si="4">F220</f>
        <v>45759</v>
      </c>
      <c r="H220" s="80" t="s">
        <v>976</v>
      </c>
      <c r="I220" s="81" t="s">
        <v>680</v>
      </c>
      <c r="J220" s="778" t="s">
        <v>1457</v>
      </c>
      <c r="K220" s="654" t="s">
        <v>263</v>
      </c>
    </row>
    <row r="221" spans="1:11" s="338" customFormat="1" ht="15.5" x14ac:dyDescent="0.35">
      <c r="A221" s="651">
        <v>217</v>
      </c>
      <c r="B221" s="81">
        <v>40</v>
      </c>
      <c r="C221" s="780" t="s">
        <v>901</v>
      </c>
      <c r="D221" s="657" t="str">
        <f>IFERROR(VLOOKUP(C221,Foundation!$C$5:$D$424,2,0),"")</f>
        <v>DA+9</v>
      </c>
      <c r="E221" s="1125" t="s">
        <v>423</v>
      </c>
      <c r="F221" s="777">
        <v>45759</v>
      </c>
      <c r="G221" s="777">
        <f t="shared" si="4"/>
        <v>45759</v>
      </c>
      <c r="H221" s="80" t="s">
        <v>976</v>
      </c>
      <c r="I221" s="81" t="s">
        <v>680</v>
      </c>
      <c r="J221" s="778" t="s">
        <v>1457</v>
      </c>
      <c r="K221" s="654" t="s">
        <v>263</v>
      </c>
    </row>
    <row r="222" spans="1:11" s="338" customFormat="1" ht="15.5" x14ac:dyDescent="0.35">
      <c r="A222" s="651">
        <v>218</v>
      </c>
      <c r="B222" s="81">
        <v>41</v>
      </c>
      <c r="C222" s="780" t="s">
        <v>902</v>
      </c>
      <c r="D222" s="657" t="str">
        <f>IFERROR(VLOOKUP(C222,Foundation!$C$5:$D$424,2,0),"")</f>
        <v>DA+9</v>
      </c>
      <c r="E222" s="1125" t="s">
        <v>423</v>
      </c>
      <c r="F222" s="777">
        <v>45759</v>
      </c>
      <c r="G222" s="777">
        <f t="shared" si="4"/>
        <v>45759</v>
      </c>
      <c r="H222" s="80" t="s">
        <v>976</v>
      </c>
      <c r="I222" s="81" t="s">
        <v>680</v>
      </c>
      <c r="J222" s="778" t="s">
        <v>1457</v>
      </c>
      <c r="K222" s="654" t="s">
        <v>263</v>
      </c>
    </row>
    <row r="223" spans="1:11" s="338" customFormat="1" ht="15.5" x14ac:dyDescent="0.35">
      <c r="A223" s="651">
        <v>219</v>
      </c>
      <c r="B223" s="81">
        <v>42</v>
      </c>
      <c r="C223" s="780" t="s">
        <v>903</v>
      </c>
      <c r="D223" s="657" t="str">
        <f>IFERROR(VLOOKUP(C223,Foundation!$C$5:$D$424,2,0),"")</f>
        <v>DA+3</v>
      </c>
      <c r="E223" s="1125" t="s">
        <v>423</v>
      </c>
      <c r="F223" s="777">
        <v>45759</v>
      </c>
      <c r="G223" s="777">
        <f t="shared" si="4"/>
        <v>45759</v>
      </c>
      <c r="H223" s="80" t="s">
        <v>976</v>
      </c>
      <c r="I223" s="81" t="s">
        <v>680</v>
      </c>
      <c r="J223" s="778" t="s">
        <v>1457</v>
      </c>
      <c r="K223" s="654" t="s">
        <v>263</v>
      </c>
    </row>
    <row r="224" spans="1:11" s="338" customFormat="1" ht="15.5" x14ac:dyDescent="0.35">
      <c r="A224" s="651">
        <v>220</v>
      </c>
      <c r="B224" s="81">
        <v>43</v>
      </c>
      <c r="C224" s="780" t="s">
        <v>489</v>
      </c>
      <c r="D224" s="657" t="str">
        <f>IFERROR(VLOOKUP(C224,Foundation!$C$5:$D$424,2,0),"")</f>
        <v>DA+9</v>
      </c>
      <c r="E224" s="1125" t="s">
        <v>423</v>
      </c>
      <c r="F224" s="777">
        <v>45759</v>
      </c>
      <c r="G224" s="777">
        <f t="shared" si="4"/>
        <v>45759</v>
      </c>
      <c r="H224" s="80" t="s">
        <v>1215</v>
      </c>
      <c r="I224" s="81" t="s">
        <v>1477</v>
      </c>
      <c r="J224" s="778" t="s">
        <v>1480</v>
      </c>
      <c r="K224" s="654" t="s">
        <v>263</v>
      </c>
    </row>
    <row r="225" spans="1:11" s="338" customFormat="1" ht="15.5" x14ac:dyDescent="0.35">
      <c r="A225" s="651">
        <v>221</v>
      </c>
      <c r="B225" s="81">
        <v>44</v>
      </c>
      <c r="C225" s="780" t="s">
        <v>481</v>
      </c>
      <c r="D225" s="657" t="str">
        <f>IFERROR(VLOOKUP(C225,Foundation!$C$5:$D$424,2,0),"")</f>
        <v>DA+6</v>
      </c>
      <c r="E225" s="1125" t="s">
        <v>423</v>
      </c>
      <c r="F225" s="777">
        <v>45759</v>
      </c>
      <c r="G225" s="777">
        <f t="shared" si="4"/>
        <v>45759</v>
      </c>
      <c r="H225" s="80" t="s">
        <v>1215</v>
      </c>
      <c r="I225" s="81" t="s">
        <v>1477</v>
      </c>
      <c r="J225" s="778" t="s">
        <v>1481</v>
      </c>
      <c r="K225" s="654" t="s">
        <v>263</v>
      </c>
    </row>
    <row r="226" spans="1:11" s="338" customFormat="1" ht="15.5" x14ac:dyDescent="0.35">
      <c r="A226" s="651">
        <v>222</v>
      </c>
      <c r="B226" s="81">
        <v>45</v>
      </c>
      <c r="C226" s="780" t="s">
        <v>692</v>
      </c>
      <c r="D226" s="657" t="str">
        <f>IFERROR(VLOOKUP(C226,Foundation!$C$5:$D$424,2,0),"")</f>
        <v>DB1+12</v>
      </c>
      <c r="E226" s="1125" t="s">
        <v>423</v>
      </c>
      <c r="F226" s="777">
        <v>45759</v>
      </c>
      <c r="G226" s="777">
        <f t="shared" si="4"/>
        <v>45759</v>
      </c>
      <c r="H226" s="80" t="s">
        <v>1215</v>
      </c>
      <c r="I226" s="81" t="s">
        <v>1477</v>
      </c>
      <c r="J226" s="778" t="s">
        <v>1482</v>
      </c>
      <c r="K226" s="654" t="s">
        <v>263</v>
      </c>
    </row>
    <row r="227" spans="1:11" ht="15.5" x14ac:dyDescent="0.35">
      <c r="A227" s="651">
        <v>223</v>
      </c>
      <c r="B227" s="3">
        <v>46</v>
      </c>
      <c r="C227" s="780" t="s">
        <v>800</v>
      </c>
      <c r="D227" s="657" t="str">
        <f>IFERROR(VLOOKUP(C227,Foundation!$C$5:$D$424,2,0),"")</f>
        <v>DA+6</v>
      </c>
      <c r="E227" s="1125" t="s">
        <v>423</v>
      </c>
      <c r="F227" s="44">
        <v>45760</v>
      </c>
      <c r="G227" s="777">
        <f t="shared" si="4"/>
        <v>45760</v>
      </c>
      <c r="H227" s="80" t="s">
        <v>976</v>
      </c>
      <c r="I227" s="81" t="s">
        <v>680</v>
      </c>
      <c r="J227" s="778" t="s">
        <v>1457</v>
      </c>
      <c r="K227" s="654" t="s">
        <v>263</v>
      </c>
    </row>
    <row r="228" spans="1:11" ht="15.5" x14ac:dyDescent="0.35">
      <c r="A228" s="651">
        <v>224</v>
      </c>
      <c r="B228" s="3">
        <v>47</v>
      </c>
      <c r="C228" s="780" t="s">
        <v>924</v>
      </c>
      <c r="D228" s="657" t="str">
        <f>IFERROR(VLOOKUP(C228,Foundation!$C$5:$D$424,2,0),"")</f>
        <v>DB1+0</v>
      </c>
      <c r="E228" s="1125" t="s">
        <v>423</v>
      </c>
      <c r="F228" s="44">
        <v>45760</v>
      </c>
      <c r="G228" s="777">
        <f t="shared" si="4"/>
        <v>45760</v>
      </c>
      <c r="H228" s="80" t="s">
        <v>976</v>
      </c>
      <c r="I228" s="81" t="s">
        <v>680</v>
      </c>
      <c r="J228" s="778" t="s">
        <v>1457</v>
      </c>
      <c r="K228" s="654" t="s">
        <v>263</v>
      </c>
    </row>
    <row r="229" spans="1:11" ht="15.5" x14ac:dyDescent="0.35">
      <c r="A229" s="651">
        <v>225</v>
      </c>
      <c r="B229" s="3">
        <v>48</v>
      </c>
      <c r="C229" s="780" t="s">
        <v>451</v>
      </c>
      <c r="D229" s="657" t="str">
        <f>IFERROR(VLOOKUP(C229,Foundation!$C$5:$D$424,2,0),"")</f>
        <v>DA+0</v>
      </c>
      <c r="E229" s="1125" t="s">
        <v>423</v>
      </c>
      <c r="F229" s="44">
        <v>45760</v>
      </c>
      <c r="G229" s="777">
        <f t="shared" si="4"/>
        <v>45760</v>
      </c>
      <c r="H229" s="80" t="s">
        <v>976</v>
      </c>
      <c r="I229" s="81" t="s">
        <v>680</v>
      </c>
      <c r="J229" s="778" t="s">
        <v>1457</v>
      </c>
      <c r="K229" s="654" t="s">
        <v>263</v>
      </c>
    </row>
    <row r="230" spans="1:11" ht="15.5" x14ac:dyDescent="0.35">
      <c r="A230" s="651">
        <v>226</v>
      </c>
      <c r="B230" s="3">
        <v>49</v>
      </c>
      <c r="C230" s="780" t="s">
        <v>799</v>
      </c>
      <c r="D230" s="657" t="str">
        <f>IFERROR(VLOOKUP(C230,Foundation!$C$5:$D$424,2,0),"")</f>
        <v>DB1+9</v>
      </c>
      <c r="E230" s="1125" t="s">
        <v>423</v>
      </c>
      <c r="F230" s="44">
        <v>45761</v>
      </c>
      <c r="G230" s="777">
        <f t="shared" si="4"/>
        <v>45761</v>
      </c>
      <c r="H230" s="80" t="s">
        <v>976</v>
      </c>
      <c r="I230" s="81" t="s">
        <v>680</v>
      </c>
      <c r="J230" s="778" t="s">
        <v>1457</v>
      </c>
      <c r="K230" s="654" t="s">
        <v>263</v>
      </c>
    </row>
    <row r="231" spans="1:11" ht="15.5" x14ac:dyDescent="0.35">
      <c r="A231" s="651">
        <v>227</v>
      </c>
      <c r="B231" s="3">
        <v>50</v>
      </c>
      <c r="C231" s="780" t="s">
        <v>65</v>
      </c>
      <c r="D231" s="657" t="str">
        <f>IFERROR(VLOOKUP(C231,Foundation!$C$5:$D$424,2,0),"")</f>
        <v>DC1+0</v>
      </c>
      <c r="E231" s="1125" t="s">
        <v>423</v>
      </c>
      <c r="F231" s="44">
        <v>45761</v>
      </c>
      <c r="G231" s="777">
        <f t="shared" si="4"/>
        <v>45761</v>
      </c>
      <c r="H231" s="80" t="s">
        <v>976</v>
      </c>
      <c r="I231" s="81" t="s">
        <v>680</v>
      </c>
      <c r="J231" s="778" t="s">
        <v>1457</v>
      </c>
      <c r="K231" s="654" t="s">
        <v>263</v>
      </c>
    </row>
    <row r="232" spans="1:11" ht="15.5" x14ac:dyDescent="0.35">
      <c r="A232" s="651">
        <v>228</v>
      </c>
      <c r="B232" s="3">
        <v>51</v>
      </c>
      <c r="C232" s="780" t="s">
        <v>64</v>
      </c>
      <c r="D232" s="657" t="str">
        <f>IFERROR(VLOOKUP(C232,Foundation!$C$5:$D$424,2,0),"")</f>
        <v>DC2-3</v>
      </c>
      <c r="E232" s="1125" t="s">
        <v>423</v>
      </c>
      <c r="F232" s="44">
        <v>45761</v>
      </c>
      <c r="G232" s="777">
        <f t="shared" si="4"/>
        <v>45761</v>
      </c>
      <c r="H232" s="80" t="s">
        <v>976</v>
      </c>
      <c r="I232" s="81" t="s">
        <v>680</v>
      </c>
      <c r="J232" s="778" t="s">
        <v>1457</v>
      </c>
      <c r="K232" s="654" t="s">
        <v>263</v>
      </c>
    </row>
    <row r="233" spans="1:11" ht="15.5" x14ac:dyDescent="0.35">
      <c r="A233" s="651">
        <v>229</v>
      </c>
      <c r="B233" s="3">
        <v>52</v>
      </c>
      <c r="C233" s="780" t="s">
        <v>61</v>
      </c>
      <c r="D233" s="657" t="str">
        <f>IFERROR(VLOOKUP(C233,Foundation!$C$5:$D$424,2,0),"")</f>
        <v>DD60+35</v>
      </c>
      <c r="E233" s="1125" t="s">
        <v>423</v>
      </c>
      <c r="F233" s="44">
        <v>45761</v>
      </c>
      <c r="G233" s="777">
        <f t="shared" si="4"/>
        <v>45761</v>
      </c>
      <c r="H233" s="80" t="s">
        <v>976</v>
      </c>
      <c r="I233" s="81" t="s">
        <v>680</v>
      </c>
      <c r="J233" s="778" t="s">
        <v>1457</v>
      </c>
      <c r="K233" s="654" t="s">
        <v>263</v>
      </c>
    </row>
    <row r="234" spans="1:11" ht="15.5" x14ac:dyDescent="0.35">
      <c r="A234" s="651">
        <v>230</v>
      </c>
      <c r="B234" s="3">
        <v>53</v>
      </c>
      <c r="C234" s="780" t="s">
        <v>60</v>
      </c>
      <c r="D234" s="657" t="str">
        <f>IFERROR(VLOOKUP(C234,Foundation!$C$5:$D$424,2,0),"")</f>
        <v>DD60+35</v>
      </c>
      <c r="E234" s="1125" t="s">
        <v>423</v>
      </c>
      <c r="F234" s="44">
        <v>45762</v>
      </c>
      <c r="G234" s="777">
        <f t="shared" si="4"/>
        <v>45762</v>
      </c>
      <c r="H234" s="80" t="s">
        <v>976</v>
      </c>
      <c r="I234" s="81" t="s">
        <v>680</v>
      </c>
      <c r="J234" s="778" t="s">
        <v>1457</v>
      </c>
      <c r="K234" s="654" t="s">
        <v>263</v>
      </c>
    </row>
    <row r="235" spans="1:11" ht="15.5" x14ac:dyDescent="0.35">
      <c r="A235" s="651">
        <v>231</v>
      </c>
      <c r="B235" s="3">
        <v>54</v>
      </c>
      <c r="C235" s="780" t="s">
        <v>59</v>
      </c>
      <c r="D235" s="657" t="str">
        <f>IFERROR(VLOOKUP(C235,Foundation!$C$5:$D$424,2,0),"")</f>
        <v>DD60+18</v>
      </c>
      <c r="E235" s="1125" t="s">
        <v>423</v>
      </c>
      <c r="F235" s="44">
        <v>45762</v>
      </c>
      <c r="G235" s="777">
        <f t="shared" si="4"/>
        <v>45762</v>
      </c>
      <c r="H235" s="80" t="s">
        <v>976</v>
      </c>
      <c r="I235" s="81" t="s">
        <v>680</v>
      </c>
      <c r="J235" s="778" t="s">
        <v>1457</v>
      </c>
      <c r="K235" s="654" t="s">
        <v>263</v>
      </c>
    </row>
    <row r="236" spans="1:11" ht="15.5" x14ac:dyDescent="0.35">
      <c r="A236" s="651">
        <v>232</v>
      </c>
      <c r="B236" s="3">
        <v>55</v>
      </c>
      <c r="C236" s="780" t="s">
        <v>58</v>
      </c>
      <c r="D236" s="657" t="str">
        <f>IFERROR(VLOOKUP(C236,Foundation!$C$5:$D$424,2,0),"")</f>
        <v>DD60+18</v>
      </c>
      <c r="E236" s="1125" t="s">
        <v>423</v>
      </c>
      <c r="F236" s="44">
        <v>45762</v>
      </c>
      <c r="G236" s="777">
        <f t="shared" si="4"/>
        <v>45762</v>
      </c>
      <c r="H236" s="80" t="s">
        <v>976</v>
      </c>
      <c r="I236" s="81" t="s">
        <v>680</v>
      </c>
      <c r="J236" s="778" t="s">
        <v>1457</v>
      </c>
      <c r="K236" s="654" t="s">
        <v>263</v>
      </c>
    </row>
    <row r="237" spans="1:11" ht="15.5" x14ac:dyDescent="0.35">
      <c r="A237" s="651">
        <v>233</v>
      </c>
      <c r="B237" s="3">
        <v>56</v>
      </c>
      <c r="C237" s="780" t="s">
        <v>694</v>
      </c>
      <c r="D237" s="657" t="str">
        <f>IFERROR(VLOOKUP(C237,Foundation!$C$5:$D$424,2,0),"")</f>
        <v>DB1+9</v>
      </c>
      <c r="E237" s="1125" t="s">
        <v>423</v>
      </c>
      <c r="F237" s="44">
        <v>45763</v>
      </c>
      <c r="G237" s="777">
        <f t="shared" si="4"/>
        <v>45763</v>
      </c>
      <c r="H237" s="80" t="s">
        <v>976</v>
      </c>
      <c r="I237" s="81" t="s">
        <v>680</v>
      </c>
      <c r="J237" s="778" t="s">
        <v>1457</v>
      </c>
      <c r="K237" s="654" t="s">
        <v>263</v>
      </c>
    </row>
    <row r="238" spans="1:11" ht="15.5" x14ac:dyDescent="0.35">
      <c r="A238" s="651">
        <v>234</v>
      </c>
      <c r="B238" s="3">
        <v>57</v>
      </c>
      <c r="C238" s="780" t="s">
        <v>57</v>
      </c>
      <c r="D238" s="657" t="str">
        <f>IFERROR(VLOOKUP(C238,Foundation!$C$5:$D$424,2,0),"")</f>
        <v>DB2+9</v>
      </c>
      <c r="E238" s="1125" t="s">
        <v>423</v>
      </c>
      <c r="F238" s="44">
        <v>45763</v>
      </c>
      <c r="G238" s="777">
        <f t="shared" si="4"/>
        <v>45763</v>
      </c>
      <c r="H238" s="80" t="s">
        <v>976</v>
      </c>
      <c r="I238" s="81" t="s">
        <v>680</v>
      </c>
      <c r="J238" s="778" t="s">
        <v>1457</v>
      </c>
      <c r="K238" s="654" t="s">
        <v>263</v>
      </c>
    </row>
    <row r="239" spans="1:11" ht="15.5" x14ac:dyDescent="0.35">
      <c r="A239" s="651">
        <v>235</v>
      </c>
      <c r="B239" s="3">
        <v>58</v>
      </c>
      <c r="C239" s="780" t="s">
        <v>56</v>
      </c>
      <c r="D239" s="657" t="str">
        <f>IFERROR(VLOOKUP(C239,Foundation!$C$5:$D$424,2,0),"")</f>
        <v>DC2+15</v>
      </c>
      <c r="E239" s="1125" t="s">
        <v>423</v>
      </c>
      <c r="F239" s="44">
        <v>45763</v>
      </c>
      <c r="G239" s="777">
        <f t="shared" si="4"/>
        <v>45763</v>
      </c>
      <c r="H239" s="80" t="s">
        <v>976</v>
      </c>
      <c r="I239" s="81" t="s">
        <v>680</v>
      </c>
      <c r="J239" s="778" t="s">
        <v>1457</v>
      </c>
      <c r="K239" s="654" t="s">
        <v>263</v>
      </c>
    </row>
    <row r="240" spans="1:11" ht="15.5" x14ac:dyDescent="0.35">
      <c r="A240" s="668">
        <v>236</v>
      </c>
      <c r="B240" s="204">
        <v>59</v>
      </c>
      <c r="C240" s="1145" t="s">
        <v>447</v>
      </c>
      <c r="D240" s="1122" t="str">
        <f>IFERROR(VLOOKUP(C240,Foundation!$C$5:$D$424,2,0),"")</f>
        <v>DA+0</v>
      </c>
      <c r="E240" s="1126" t="s">
        <v>423</v>
      </c>
      <c r="F240" s="1124">
        <v>45763</v>
      </c>
      <c r="G240" s="1113">
        <f t="shared" si="4"/>
        <v>45763</v>
      </c>
      <c r="H240" s="721" t="s">
        <v>976</v>
      </c>
      <c r="I240" s="668" t="s">
        <v>680</v>
      </c>
      <c r="J240" s="1123" t="s">
        <v>1457</v>
      </c>
      <c r="K240" s="721" t="s">
        <v>263</v>
      </c>
    </row>
    <row r="241" spans="1:11" ht="15.5" x14ac:dyDescent="0.35">
      <c r="A241" s="651">
        <v>237</v>
      </c>
      <c r="B241" s="3">
        <v>60</v>
      </c>
      <c r="C241" s="780" t="s">
        <v>190</v>
      </c>
      <c r="D241" s="657" t="str">
        <f>IFERROR(VLOOKUP(C241,Foundation!$C$5:$D$424,2,0),"")</f>
        <v>DA+0</v>
      </c>
      <c r="E241" s="1125" t="s">
        <v>423</v>
      </c>
      <c r="F241" s="44">
        <v>45764</v>
      </c>
      <c r="G241" s="777">
        <f t="shared" si="4"/>
        <v>45764</v>
      </c>
      <c r="H241" s="80" t="s">
        <v>976</v>
      </c>
      <c r="I241" s="81" t="s">
        <v>1477</v>
      </c>
      <c r="J241" s="778" t="s">
        <v>1457</v>
      </c>
      <c r="K241" s="654" t="s">
        <v>263</v>
      </c>
    </row>
    <row r="242" spans="1:11" ht="15.5" x14ac:dyDescent="0.35">
      <c r="A242" s="651">
        <v>238</v>
      </c>
      <c r="B242" s="3">
        <v>61</v>
      </c>
      <c r="C242" s="780" t="s">
        <v>183</v>
      </c>
      <c r="D242" s="657" t="str">
        <f>IFERROR(VLOOKUP(C242,Foundation!$C$5:$D$424,2,0),"")</f>
        <v>DA-3</v>
      </c>
      <c r="E242" s="1125" t="s">
        <v>423</v>
      </c>
      <c r="F242" s="44">
        <v>45764</v>
      </c>
      <c r="G242" s="777">
        <f t="shared" si="4"/>
        <v>45764</v>
      </c>
      <c r="H242" s="80" t="s">
        <v>976</v>
      </c>
      <c r="I242" s="81" t="s">
        <v>1477</v>
      </c>
      <c r="J242" s="778" t="s">
        <v>1457</v>
      </c>
      <c r="K242" s="654" t="s">
        <v>263</v>
      </c>
    </row>
    <row r="243" spans="1:11" ht="15.5" x14ac:dyDescent="0.35">
      <c r="A243" s="651">
        <v>239</v>
      </c>
      <c r="B243" s="3">
        <v>62</v>
      </c>
      <c r="C243" s="780" t="s">
        <v>182</v>
      </c>
      <c r="D243" s="657" t="str">
        <f>IFERROR(VLOOKUP(C243,Foundation!$C$5:$D$424,2,0),"")</f>
        <v>DA-3</v>
      </c>
      <c r="E243" s="1125" t="s">
        <v>423</v>
      </c>
      <c r="F243" s="44">
        <v>45764</v>
      </c>
      <c r="G243" s="777">
        <f t="shared" si="4"/>
        <v>45764</v>
      </c>
      <c r="H243" s="80" t="s">
        <v>976</v>
      </c>
      <c r="I243" s="81" t="s">
        <v>1477</v>
      </c>
      <c r="J243" s="778" t="s">
        <v>1457</v>
      </c>
      <c r="K243" s="654" t="s">
        <v>263</v>
      </c>
    </row>
    <row r="244" spans="1:11" ht="15.5" x14ac:dyDescent="0.35">
      <c r="A244" s="651">
        <v>240</v>
      </c>
      <c r="B244" s="3">
        <v>63</v>
      </c>
      <c r="C244" s="780" t="s">
        <v>444</v>
      </c>
      <c r="D244" s="657" t="str">
        <f>IFERROR(VLOOKUP(C244,Foundation!$C$5:$D$424,2,0),"")</f>
        <v>DA+1.5</v>
      </c>
      <c r="E244" s="1125" t="s">
        <v>423</v>
      </c>
      <c r="F244" s="44">
        <v>45765</v>
      </c>
      <c r="G244" s="777">
        <f t="shared" si="4"/>
        <v>45765</v>
      </c>
      <c r="H244" s="80" t="s">
        <v>976</v>
      </c>
      <c r="I244" s="81" t="s">
        <v>1477</v>
      </c>
      <c r="J244" s="778" t="s">
        <v>1457</v>
      </c>
      <c r="K244" s="654" t="s">
        <v>263</v>
      </c>
    </row>
    <row r="245" spans="1:11" ht="15.5" x14ac:dyDescent="0.35">
      <c r="A245" s="651">
        <v>241</v>
      </c>
      <c r="B245" s="3">
        <v>64</v>
      </c>
      <c r="C245" s="780" t="s">
        <v>259</v>
      </c>
      <c r="D245" s="657" t="str">
        <f>IFERROR(VLOOKUP(C245,Foundation!$C$5:$D$424,2,0),"")</f>
        <v>DA+9</v>
      </c>
      <c r="E245" s="1125" t="s">
        <v>423</v>
      </c>
      <c r="F245" s="44">
        <v>45765</v>
      </c>
      <c r="G245" s="777">
        <f t="shared" si="4"/>
        <v>45765</v>
      </c>
      <c r="H245" s="80" t="s">
        <v>976</v>
      </c>
      <c r="I245" s="81" t="s">
        <v>1477</v>
      </c>
      <c r="J245" s="778" t="s">
        <v>1457</v>
      </c>
      <c r="K245" s="654" t="s">
        <v>263</v>
      </c>
    </row>
    <row r="246" spans="1:11" ht="15.5" x14ac:dyDescent="0.35">
      <c r="A246" s="651">
        <v>242</v>
      </c>
      <c r="B246" s="3">
        <v>65</v>
      </c>
      <c r="C246" s="780" t="s">
        <v>441</v>
      </c>
      <c r="D246" s="657" t="str">
        <f>IFERROR(VLOOKUP(C246,Foundation!$C$5:$D$424,2,0),"")</f>
        <v>DA-1.5</v>
      </c>
      <c r="E246" s="1125" t="s">
        <v>423</v>
      </c>
      <c r="F246" s="44">
        <v>45765</v>
      </c>
      <c r="G246" s="777">
        <f t="shared" si="4"/>
        <v>45765</v>
      </c>
      <c r="H246" s="80" t="s">
        <v>976</v>
      </c>
      <c r="I246" s="81" t="s">
        <v>1477</v>
      </c>
      <c r="J246" s="778" t="s">
        <v>1457</v>
      </c>
      <c r="K246" s="654" t="s">
        <v>263</v>
      </c>
    </row>
    <row r="247" spans="1:11" ht="15.5" x14ac:dyDescent="0.35">
      <c r="A247" s="651">
        <v>243</v>
      </c>
      <c r="B247" s="3">
        <v>66</v>
      </c>
      <c r="C247" s="780" t="s">
        <v>174</v>
      </c>
      <c r="D247" s="657" t="str">
        <f>IFERROR(VLOOKUP(C247,Foundation!$C$5:$D$424,2,0),"")</f>
        <v>DD60+25</v>
      </c>
      <c r="E247" s="1125" t="s">
        <v>423</v>
      </c>
      <c r="F247" s="44">
        <v>45766</v>
      </c>
      <c r="G247" s="777">
        <f t="shared" si="4"/>
        <v>45766</v>
      </c>
      <c r="H247" s="80" t="s">
        <v>976</v>
      </c>
      <c r="I247" s="81" t="s">
        <v>1477</v>
      </c>
      <c r="J247" s="778" t="s">
        <v>1457</v>
      </c>
      <c r="K247" s="654" t="s">
        <v>263</v>
      </c>
    </row>
    <row r="248" spans="1:11" ht="15.5" x14ac:dyDescent="0.35">
      <c r="A248" s="651">
        <v>244</v>
      </c>
      <c r="B248" s="3">
        <v>67</v>
      </c>
      <c r="C248" s="780" t="s">
        <v>316</v>
      </c>
      <c r="D248" s="657" t="str">
        <f>IFERROR(VLOOKUP(C248,Foundation!$C$5:$D$424,2,0),"")</f>
        <v>DA+6</v>
      </c>
      <c r="E248" s="1125" t="s">
        <v>423</v>
      </c>
      <c r="F248" s="44">
        <v>45766</v>
      </c>
      <c r="G248" s="777">
        <f t="shared" si="4"/>
        <v>45766</v>
      </c>
      <c r="H248" s="80" t="s">
        <v>976</v>
      </c>
      <c r="I248" s="81" t="s">
        <v>1477</v>
      </c>
      <c r="J248" s="778" t="s">
        <v>1457</v>
      </c>
      <c r="K248" s="654" t="s">
        <v>263</v>
      </c>
    </row>
    <row r="249" spans="1:11" ht="15.5" x14ac:dyDescent="0.35">
      <c r="A249" s="651">
        <v>245</v>
      </c>
      <c r="B249" s="3">
        <v>68</v>
      </c>
      <c r="C249" s="780" t="s">
        <v>275</v>
      </c>
      <c r="D249" s="657" t="str">
        <f>IFERROR(VLOOKUP(C249,Foundation!$C$5:$D$424,2,0),"")</f>
        <v>DD60+9</v>
      </c>
      <c r="E249" s="1125" t="s">
        <v>423</v>
      </c>
      <c r="F249" s="44">
        <v>45766</v>
      </c>
      <c r="G249" s="777">
        <f t="shared" si="4"/>
        <v>45766</v>
      </c>
      <c r="H249" s="80" t="s">
        <v>976</v>
      </c>
      <c r="I249" s="81" t="s">
        <v>1477</v>
      </c>
      <c r="J249" s="778" t="s">
        <v>1457</v>
      </c>
      <c r="K249" s="654" t="s">
        <v>263</v>
      </c>
    </row>
    <row r="250" spans="1:11" ht="15.5" x14ac:dyDescent="0.35">
      <c r="A250" s="668">
        <v>246</v>
      </c>
      <c r="B250" s="204">
        <v>69</v>
      </c>
      <c r="C250" s="1145" t="s">
        <v>1297</v>
      </c>
      <c r="D250" s="1122" t="str">
        <f>IFERROR(VLOOKUP(C250,Foundation!$C$5:$D$424,2,0),"")</f>
        <v>DA+3</v>
      </c>
      <c r="E250" s="1126" t="s">
        <v>423</v>
      </c>
      <c r="F250" s="1124">
        <v>45775</v>
      </c>
      <c r="G250" s="1113">
        <f t="shared" si="4"/>
        <v>45775</v>
      </c>
      <c r="H250" s="721" t="s">
        <v>976</v>
      </c>
      <c r="I250" s="668" t="s">
        <v>1460</v>
      </c>
      <c r="J250" s="1123" t="s">
        <v>1457</v>
      </c>
      <c r="K250" s="721" t="s">
        <v>263</v>
      </c>
    </row>
    <row r="251" spans="1:11" ht="15.5" x14ac:dyDescent="0.35">
      <c r="A251" s="668">
        <v>247</v>
      </c>
      <c r="B251" s="204">
        <v>70</v>
      </c>
      <c r="C251" s="1145" t="s">
        <v>1298</v>
      </c>
      <c r="D251" s="1122" t="str">
        <f>IFERROR(VLOOKUP(C251,Foundation!$C$5:$D$424,2,0),"")</f>
        <v>DA+3</v>
      </c>
      <c r="E251" s="1126" t="s">
        <v>423</v>
      </c>
      <c r="F251" s="1124">
        <v>45775</v>
      </c>
      <c r="G251" s="1113">
        <f t="shared" si="4"/>
        <v>45775</v>
      </c>
      <c r="H251" s="721" t="s">
        <v>976</v>
      </c>
      <c r="I251" s="668" t="s">
        <v>1460</v>
      </c>
      <c r="J251" s="1123" t="s">
        <v>1457</v>
      </c>
      <c r="K251" s="721" t="s">
        <v>263</v>
      </c>
    </row>
    <row r="252" spans="1:11" ht="15.5" x14ac:dyDescent="0.35">
      <c r="A252" s="668">
        <v>248</v>
      </c>
      <c r="B252" s="204">
        <v>71</v>
      </c>
      <c r="C252" s="1145" t="s">
        <v>1299</v>
      </c>
      <c r="D252" s="1122" t="str">
        <f>IFERROR(VLOOKUP(C252,Foundation!$C$5:$D$424,2,0),"")</f>
        <v>DA+3</v>
      </c>
      <c r="E252" s="1126" t="s">
        <v>423</v>
      </c>
      <c r="F252" s="1124">
        <v>45776</v>
      </c>
      <c r="G252" s="1113">
        <f t="shared" ref="G252:G273" si="5">F252</f>
        <v>45776</v>
      </c>
      <c r="H252" s="721" t="s">
        <v>976</v>
      </c>
      <c r="I252" s="668" t="s">
        <v>1460</v>
      </c>
      <c r="J252" s="1123" t="s">
        <v>1457</v>
      </c>
      <c r="K252" s="721" t="s">
        <v>263</v>
      </c>
    </row>
    <row r="253" spans="1:11" ht="15.5" x14ac:dyDescent="0.35">
      <c r="A253" s="668">
        <v>249</v>
      </c>
      <c r="B253" s="204">
        <v>72</v>
      </c>
      <c r="C253" s="1145" t="s">
        <v>1300</v>
      </c>
      <c r="D253" s="1122" t="str">
        <f>IFERROR(VLOOKUP(C253,Foundation!$C$5:$D$424,2,0),"")</f>
        <v>DA+3</v>
      </c>
      <c r="E253" s="1126" t="s">
        <v>423</v>
      </c>
      <c r="F253" s="1124">
        <v>45776</v>
      </c>
      <c r="G253" s="1113">
        <f t="shared" si="5"/>
        <v>45776</v>
      </c>
      <c r="H253" s="721" t="s">
        <v>976</v>
      </c>
      <c r="I253" s="668" t="s">
        <v>1460</v>
      </c>
      <c r="J253" s="1123" t="s">
        <v>1457</v>
      </c>
      <c r="K253" s="721" t="s">
        <v>263</v>
      </c>
    </row>
    <row r="254" spans="1:11" ht="15.5" x14ac:dyDescent="0.35">
      <c r="A254" s="668">
        <v>250</v>
      </c>
      <c r="B254" s="204">
        <v>73</v>
      </c>
      <c r="C254" s="1145" t="s">
        <v>1301</v>
      </c>
      <c r="D254" s="1122" t="str">
        <f>IFERROR(VLOOKUP(C254,Foundation!$C$5:$D$424,2,0),"")</f>
        <v>DA+6</v>
      </c>
      <c r="E254" s="1126" t="s">
        <v>423</v>
      </c>
      <c r="F254" s="1124">
        <v>45776</v>
      </c>
      <c r="G254" s="1113">
        <f t="shared" si="5"/>
        <v>45776</v>
      </c>
      <c r="H254" s="721" t="s">
        <v>976</v>
      </c>
      <c r="I254" s="668" t="s">
        <v>1460</v>
      </c>
      <c r="J254" s="1123" t="s">
        <v>1457</v>
      </c>
      <c r="K254" s="721" t="s">
        <v>263</v>
      </c>
    </row>
    <row r="255" spans="1:11" ht="15.5" x14ac:dyDescent="0.35">
      <c r="A255" s="668">
        <v>251</v>
      </c>
      <c r="B255" s="204">
        <v>74</v>
      </c>
      <c r="C255" s="1145" t="s">
        <v>1302</v>
      </c>
      <c r="D255" s="1122" t="str">
        <f>IFERROR(VLOOKUP(C255,Foundation!$C$5:$D$424,2,0),"")</f>
        <v>DD45+3</v>
      </c>
      <c r="E255" s="1126" t="s">
        <v>423</v>
      </c>
      <c r="F255" s="1124">
        <v>45777</v>
      </c>
      <c r="G255" s="1113">
        <f t="shared" si="5"/>
        <v>45777</v>
      </c>
      <c r="H255" s="721" t="s">
        <v>976</v>
      </c>
      <c r="I255" s="668" t="s">
        <v>1460</v>
      </c>
      <c r="J255" s="1123" t="s">
        <v>1457</v>
      </c>
      <c r="K255" s="721" t="s">
        <v>263</v>
      </c>
    </row>
    <row r="256" spans="1:11" ht="15.5" x14ac:dyDescent="0.35">
      <c r="A256" s="668">
        <v>252</v>
      </c>
      <c r="B256" s="204">
        <v>75</v>
      </c>
      <c r="C256" s="1145" t="s">
        <v>1303</v>
      </c>
      <c r="D256" s="1122" t="str">
        <f>IFERROR(VLOOKUP(C256,Foundation!$C$5:$D$424,2,0),"")</f>
        <v>DA+3</v>
      </c>
      <c r="E256" s="1126" t="s">
        <v>423</v>
      </c>
      <c r="F256" s="1124">
        <v>45777</v>
      </c>
      <c r="G256" s="1113">
        <f t="shared" si="5"/>
        <v>45777</v>
      </c>
      <c r="H256" s="721" t="s">
        <v>976</v>
      </c>
      <c r="I256" s="668" t="s">
        <v>1460</v>
      </c>
      <c r="J256" s="1123" t="s">
        <v>1457</v>
      </c>
      <c r="K256" s="721" t="s">
        <v>263</v>
      </c>
    </row>
    <row r="257" spans="1:11" ht="15.5" x14ac:dyDescent="0.35">
      <c r="A257" s="651">
        <v>253</v>
      </c>
      <c r="B257" s="3">
        <v>1</v>
      </c>
      <c r="C257" s="780" t="s">
        <v>1304</v>
      </c>
      <c r="D257" s="657" t="str">
        <f>IFERROR(VLOOKUP(C257,Foundation!$C$5:$D$424,2,0),"")</f>
        <v>DA+3</v>
      </c>
      <c r="E257" s="1125" t="s">
        <v>423</v>
      </c>
      <c r="F257" s="44">
        <v>45778</v>
      </c>
      <c r="G257" s="777">
        <f t="shared" si="5"/>
        <v>45778</v>
      </c>
      <c r="H257" s="80" t="s">
        <v>976</v>
      </c>
      <c r="I257" s="81" t="s">
        <v>1460</v>
      </c>
      <c r="J257" s="778" t="s">
        <v>1497</v>
      </c>
      <c r="K257" s="654" t="s">
        <v>263</v>
      </c>
    </row>
    <row r="258" spans="1:11" ht="15.5" x14ac:dyDescent="0.35">
      <c r="A258" s="651">
        <v>254</v>
      </c>
      <c r="B258" s="3">
        <v>2</v>
      </c>
      <c r="C258" s="780" t="s">
        <v>1305</v>
      </c>
      <c r="D258" s="657" t="str">
        <f>IFERROR(VLOOKUP(C258,Foundation!$C$5:$D$424,2,0),"")</f>
        <v>DA+0</v>
      </c>
      <c r="E258" s="1125" t="s">
        <v>423</v>
      </c>
      <c r="F258" s="44">
        <v>45778</v>
      </c>
      <c r="G258" s="777">
        <f t="shared" si="5"/>
        <v>45778</v>
      </c>
      <c r="H258" s="80" t="s">
        <v>976</v>
      </c>
      <c r="I258" s="81" t="s">
        <v>1460</v>
      </c>
      <c r="J258" s="778" t="s">
        <v>1497</v>
      </c>
      <c r="K258" s="654" t="s">
        <v>263</v>
      </c>
    </row>
    <row r="259" spans="1:11" ht="15.5" x14ac:dyDescent="0.35">
      <c r="A259" s="651">
        <v>255</v>
      </c>
      <c r="B259" s="3">
        <v>3</v>
      </c>
      <c r="C259" s="780" t="s">
        <v>1306</v>
      </c>
      <c r="D259" s="657" t="str">
        <f>IFERROR(VLOOKUP(C259,Foundation!$C$5:$D$424,2,0),"")</f>
        <v>DA+0</v>
      </c>
      <c r="E259" s="1125" t="s">
        <v>423</v>
      </c>
      <c r="F259" s="44">
        <v>45778</v>
      </c>
      <c r="G259" s="777">
        <f t="shared" si="5"/>
        <v>45778</v>
      </c>
      <c r="H259" s="80" t="s">
        <v>976</v>
      </c>
      <c r="I259" s="81" t="s">
        <v>1460</v>
      </c>
      <c r="J259" s="778" t="s">
        <v>1497</v>
      </c>
      <c r="K259" s="654" t="s">
        <v>263</v>
      </c>
    </row>
    <row r="260" spans="1:11" ht="15.5" x14ac:dyDescent="0.35">
      <c r="A260" s="651">
        <v>256</v>
      </c>
      <c r="B260" s="3">
        <v>4</v>
      </c>
      <c r="C260" s="780" t="s">
        <v>1307</v>
      </c>
      <c r="D260" s="657" t="str">
        <f>IFERROR(VLOOKUP(C260,Foundation!$C$5:$D$424,2,0),"")</f>
        <v>DA+3</v>
      </c>
      <c r="E260" s="1125" t="s">
        <v>423</v>
      </c>
      <c r="F260" s="44">
        <v>45780</v>
      </c>
      <c r="G260" s="777">
        <f t="shared" si="5"/>
        <v>45780</v>
      </c>
      <c r="H260" s="80" t="s">
        <v>976</v>
      </c>
      <c r="I260" s="81" t="s">
        <v>1460</v>
      </c>
      <c r="J260" s="778" t="s">
        <v>1497</v>
      </c>
      <c r="K260" s="654" t="s">
        <v>263</v>
      </c>
    </row>
    <row r="261" spans="1:11" ht="15.5" x14ac:dyDescent="0.35">
      <c r="A261" s="651">
        <v>257</v>
      </c>
      <c r="B261" s="3">
        <v>5</v>
      </c>
      <c r="C261" s="780" t="s">
        <v>1308</v>
      </c>
      <c r="D261" s="657" t="str">
        <f>IFERROR(VLOOKUP(C261,Foundation!$C$5:$D$424,2,0),"")</f>
        <v>DA+0</v>
      </c>
      <c r="E261" s="1125" t="s">
        <v>423</v>
      </c>
      <c r="F261" s="44">
        <v>45780</v>
      </c>
      <c r="G261" s="777">
        <f t="shared" si="5"/>
        <v>45780</v>
      </c>
      <c r="H261" s="80" t="s">
        <v>976</v>
      </c>
      <c r="I261" s="81" t="s">
        <v>1460</v>
      </c>
      <c r="J261" s="778" t="s">
        <v>1497</v>
      </c>
      <c r="K261" s="654" t="s">
        <v>263</v>
      </c>
    </row>
    <row r="262" spans="1:11" ht="15.5" x14ac:dyDescent="0.35">
      <c r="A262" s="651">
        <v>258</v>
      </c>
      <c r="B262" s="3">
        <v>6</v>
      </c>
      <c r="C262" s="780" t="s">
        <v>1309</v>
      </c>
      <c r="D262" s="657" t="str">
        <f>IFERROR(VLOOKUP(C262,Foundation!$C$5:$D$424,2,0),"")</f>
        <v>DB1+9</v>
      </c>
      <c r="E262" s="1125" t="s">
        <v>423</v>
      </c>
      <c r="F262" s="44">
        <v>45780</v>
      </c>
      <c r="G262" s="777">
        <f t="shared" si="5"/>
        <v>45780</v>
      </c>
      <c r="H262" s="80" t="s">
        <v>976</v>
      </c>
      <c r="I262" s="81" t="s">
        <v>1460</v>
      </c>
      <c r="J262" s="778" t="s">
        <v>1497</v>
      </c>
      <c r="K262" s="654" t="s">
        <v>263</v>
      </c>
    </row>
    <row r="263" spans="1:11" ht="15.5" x14ac:dyDescent="0.35">
      <c r="A263" s="651">
        <v>259</v>
      </c>
      <c r="B263" s="3">
        <v>7</v>
      </c>
      <c r="C263" s="780" t="s">
        <v>1310</v>
      </c>
      <c r="D263" s="657" t="str">
        <f>IFERROR(VLOOKUP(C263,Foundation!$C$5:$D$424,2,0),"")</f>
        <v>DA+3</v>
      </c>
      <c r="E263" s="1125" t="s">
        <v>423</v>
      </c>
      <c r="F263" s="44">
        <v>45780</v>
      </c>
      <c r="G263" s="777">
        <f t="shared" si="5"/>
        <v>45780</v>
      </c>
      <c r="H263" s="80" t="s">
        <v>976</v>
      </c>
      <c r="I263" s="81" t="s">
        <v>1460</v>
      </c>
      <c r="J263" s="778" t="s">
        <v>1497</v>
      </c>
      <c r="K263" s="654" t="s">
        <v>263</v>
      </c>
    </row>
    <row r="264" spans="1:11" ht="15.5" x14ac:dyDescent="0.35">
      <c r="A264" s="651">
        <v>260</v>
      </c>
      <c r="B264" s="3">
        <v>8</v>
      </c>
      <c r="C264" s="780" t="s">
        <v>1311</v>
      </c>
      <c r="D264" s="657" t="str">
        <f>IFERROR(VLOOKUP(C264,Foundation!$C$5:$D$424,2,0),"")</f>
        <v>DA+9</v>
      </c>
      <c r="E264" s="1125" t="s">
        <v>423</v>
      </c>
      <c r="F264" s="44">
        <v>45780</v>
      </c>
      <c r="G264" s="777">
        <f t="shared" si="5"/>
        <v>45780</v>
      </c>
      <c r="H264" s="80" t="s">
        <v>976</v>
      </c>
      <c r="I264" s="81" t="s">
        <v>1460</v>
      </c>
      <c r="J264" s="778" t="s">
        <v>1497</v>
      </c>
      <c r="K264" s="654" t="s">
        <v>263</v>
      </c>
    </row>
    <row r="265" spans="1:11" ht="15.5" x14ac:dyDescent="0.35">
      <c r="A265" s="651">
        <v>261</v>
      </c>
      <c r="B265" s="3">
        <v>9</v>
      </c>
      <c r="C265" s="780" t="s">
        <v>420</v>
      </c>
      <c r="D265" s="657" t="str">
        <f>IFERROR(VLOOKUP(C265,Foundation!$C$5:$D$424,2,0),"")</f>
        <v>DA+9</v>
      </c>
      <c r="E265" s="1125" t="s">
        <v>423</v>
      </c>
      <c r="F265" s="44">
        <v>45781</v>
      </c>
      <c r="G265" s="777">
        <f t="shared" si="5"/>
        <v>45781</v>
      </c>
      <c r="H265" s="80" t="s">
        <v>976</v>
      </c>
      <c r="I265" s="81" t="s">
        <v>1460</v>
      </c>
      <c r="J265" s="778" t="s">
        <v>1497</v>
      </c>
      <c r="K265" s="654" t="s">
        <v>263</v>
      </c>
    </row>
    <row r="266" spans="1:11" ht="15.5" x14ac:dyDescent="0.35">
      <c r="A266" s="651">
        <v>262</v>
      </c>
      <c r="B266" s="3">
        <v>10</v>
      </c>
      <c r="C266" s="780" t="s">
        <v>502</v>
      </c>
      <c r="D266" s="657" t="str">
        <f>IFERROR(VLOOKUP(C266,Foundation!$C$5:$D$424,2,0),"")</f>
        <v>DB1+12</v>
      </c>
      <c r="E266" s="1125" t="s">
        <v>423</v>
      </c>
      <c r="F266" s="44">
        <v>45781</v>
      </c>
      <c r="G266" s="777">
        <f t="shared" si="5"/>
        <v>45781</v>
      </c>
      <c r="H266" s="80" t="s">
        <v>976</v>
      </c>
      <c r="I266" s="81" t="s">
        <v>1460</v>
      </c>
      <c r="J266" s="778" t="s">
        <v>1497</v>
      </c>
      <c r="K266" s="654" t="s">
        <v>263</v>
      </c>
    </row>
    <row r="267" spans="1:11" ht="15.5" x14ac:dyDescent="0.35">
      <c r="A267" s="651">
        <v>263</v>
      </c>
      <c r="B267" s="3">
        <v>11</v>
      </c>
      <c r="C267" s="780" t="s">
        <v>432</v>
      </c>
      <c r="D267" s="657" t="str">
        <f>IFERROR(VLOOKUP(C267,Foundation!$C$5:$D$424,2,0),"")</f>
        <v>DA+3</v>
      </c>
      <c r="E267" s="1125" t="s">
        <v>423</v>
      </c>
      <c r="F267" s="44">
        <v>45782</v>
      </c>
      <c r="G267" s="777">
        <f t="shared" si="5"/>
        <v>45782</v>
      </c>
      <c r="H267" s="80" t="s">
        <v>976</v>
      </c>
      <c r="I267" s="81" t="s">
        <v>1460</v>
      </c>
      <c r="J267" s="778" t="s">
        <v>1497</v>
      </c>
      <c r="K267" s="654" t="s">
        <v>263</v>
      </c>
    </row>
    <row r="268" spans="1:11" ht="15.5" x14ac:dyDescent="0.35">
      <c r="A268" s="651">
        <v>264</v>
      </c>
      <c r="B268" s="3">
        <v>12</v>
      </c>
      <c r="C268" s="780" t="s">
        <v>503</v>
      </c>
      <c r="D268" s="657" t="str">
        <f>IFERROR(VLOOKUP(C268,Foundation!$C$5:$D$424,2,0),"")</f>
        <v>DB1+9</v>
      </c>
      <c r="E268" s="1125" t="s">
        <v>423</v>
      </c>
      <c r="F268" s="44">
        <v>45782</v>
      </c>
      <c r="G268" s="777">
        <f t="shared" si="5"/>
        <v>45782</v>
      </c>
      <c r="H268" s="80" t="s">
        <v>976</v>
      </c>
      <c r="I268" s="81" t="s">
        <v>1460</v>
      </c>
      <c r="J268" s="778" t="s">
        <v>1497</v>
      </c>
      <c r="K268" s="654" t="s">
        <v>263</v>
      </c>
    </row>
    <row r="269" spans="1:11" ht="15.5" x14ac:dyDescent="0.35">
      <c r="A269" s="651">
        <v>265</v>
      </c>
      <c r="B269" s="3">
        <v>13</v>
      </c>
      <c r="C269" s="780" t="s">
        <v>11</v>
      </c>
      <c r="D269" s="657" t="str">
        <f>IFERROR(VLOOKUP(C269,Foundation!$C$5:$D$424,2,0),"")</f>
        <v>DD60+18</v>
      </c>
      <c r="E269" s="1125" t="s">
        <v>423</v>
      </c>
      <c r="F269" s="44">
        <v>45782</v>
      </c>
      <c r="G269" s="777">
        <f t="shared" si="5"/>
        <v>45782</v>
      </c>
      <c r="H269" s="80" t="s">
        <v>976</v>
      </c>
      <c r="I269" s="81" t="s">
        <v>1460</v>
      </c>
      <c r="J269" s="778" t="s">
        <v>1497</v>
      </c>
      <c r="K269" s="654" t="s">
        <v>263</v>
      </c>
    </row>
    <row r="270" spans="1:11" ht="15.5" x14ac:dyDescent="0.35">
      <c r="A270" s="651">
        <v>266</v>
      </c>
      <c r="B270" s="3">
        <v>14</v>
      </c>
      <c r="C270" s="780" t="s">
        <v>1312</v>
      </c>
      <c r="D270" s="657" t="str">
        <f>IFERROR(VLOOKUP(C270,Foundation!$C$5:$D$424,2,0),"")</f>
        <v>DA+6</v>
      </c>
      <c r="E270" s="1125" t="s">
        <v>423</v>
      </c>
      <c r="F270" s="44">
        <v>45783</v>
      </c>
      <c r="G270" s="777">
        <f t="shared" si="5"/>
        <v>45783</v>
      </c>
      <c r="H270" s="80" t="s">
        <v>976</v>
      </c>
      <c r="I270" s="81" t="s">
        <v>1460</v>
      </c>
      <c r="J270" s="778" t="s">
        <v>1497</v>
      </c>
      <c r="K270" s="654" t="s">
        <v>263</v>
      </c>
    </row>
    <row r="271" spans="1:11" ht="15.5" x14ac:dyDescent="0.35">
      <c r="A271" s="651">
        <v>267</v>
      </c>
      <c r="B271" s="3">
        <v>15</v>
      </c>
      <c r="C271" s="780" t="s">
        <v>264</v>
      </c>
      <c r="D271" s="657" t="str">
        <f>IFERROR(VLOOKUP(C271,Foundation!$C$5:$D$424,2,0),"")</f>
        <v>DB2+9</v>
      </c>
      <c r="E271" s="1125" t="s">
        <v>423</v>
      </c>
      <c r="F271" s="44">
        <v>45783</v>
      </c>
      <c r="G271" s="777">
        <f t="shared" si="5"/>
        <v>45783</v>
      </c>
      <c r="H271" s="80" t="s">
        <v>976</v>
      </c>
      <c r="I271" s="81" t="s">
        <v>1460</v>
      </c>
      <c r="J271" s="778" t="s">
        <v>1497</v>
      </c>
      <c r="K271" s="654" t="s">
        <v>263</v>
      </c>
    </row>
    <row r="272" spans="1:11" ht="15.5" x14ac:dyDescent="0.35">
      <c r="A272" s="651">
        <v>268</v>
      </c>
      <c r="B272" s="3">
        <v>16</v>
      </c>
      <c r="C272" s="780" t="s">
        <v>476</v>
      </c>
      <c r="D272" s="657" t="str">
        <f>IFERROR(VLOOKUP(C272,Foundation!$C$5:$D$424,2,0),"")</f>
        <v>DA+6</v>
      </c>
      <c r="E272" s="1125" t="s">
        <v>423</v>
      </c>
      <c r="F272" s="44">
        <v>45783</v>
      </c>
      <c r="G272" s="777">
        <f t="shared" si="5"/>
        <v>45783</v>
      </c>
      <c r="H272" s="80" t="s">
        <v>976</v>
      </c>
      <c r="I272" s="81" t="s">
        <v>1460</v>
      </c>
      <c r="J272" s="778" t="s">
        <v>1497</v>
      </c>
      <c r="K272" s="654" t="s">
        <v>263</v>
      </c>
    </row>
    <row r="273" spans="1:11" ht="15.5" x14ac:dyDescent="0.35">
      <c r="A273" s="651">
        <v>269</v>
      </c>
      <c r="B273" s="3">
        <v>17</v>
      </c>
      <c r="C273" s="780" t="s">
        <v>918</v>
      </c>
      <c r="D273" s="657" t="str">
        <f>IFERROR(VLOOKUP(C273,Foundation!$C$5:$D$424,2,0),"")</f>
        <v>DA+6</v>
      </c>
      <c r="E273" s="1125" t="s">
        <v>423</v>
      </c>
      <c r="F273" s="44">
        <v>45783</v>
      </c>
      <c r="G273" s="777">
        <f t="shared" si="5"/>
        <v>45783</v>
      </c>
      <c r="H273" s="80" t="s">
        <v>976</v>
      </c>
      <c r="I273" s="81" t="s">
        <v>1460</v>
      </c>
      <c r="J273" s="778" t="s">
        <v>1497</v>
      </c>
      <c r="K273" s="654" t="s">
        <v>263</v>
      </c>
    </row>
    <row r="274" spans="1:11" ht="15.5" x14ac:dyDescent="0.35">
      <c r="A274" s="651">
        <v>270</v>
      </c>
      <c r="B274" s="3">
        <v>18</v>
      </c>
      <c r="C274" s="780" t="s">
        <v>922</v>
      </c>
      <c r="D274" s="657" t="str">
        <f>IFERROR(VLOOKUP(C274,Foundation!$C$5:$D$424,2,0),"")</f>
        <v>DA+9</v>
      </c>
      <c r="E274" s="1125" t="s">
        <v>423</v>
      </c>
      <c r="F274" s="44">
        <v>45784</v>
      </c>
      <c r="G274" s="44">
        <v>45784</v>
      </c>
      <c r="H274" s="80" t="s">
        <v>976</v>
      </c>
      <c r="I274" s="81" t="s">
        <v>1460</v>
      </c>
      <c r="J274" s="778" t="s">
        <v>1497</v>
      </c>
      <c r="K274" s="654" t="s">
        <v>263</v>
      </c>
    </row>
    <row r="275" spans="1:11" ht="15.5" x14ac:dyDescent="0.35">
      <c r="A275" s="651">
        <v>271</v>
      </c>
      <c r="B275" s="3">
        <v>19</v>
      </c>
      <c r="C275" s="780" t="s">
        <v>265</v>
      </c>
      <c r="D275" s="657" t="str">
        <f>IFERROR(VLOOKUP(C275,Foundation!$C$5:$D$424,2,0),"")</f>
        <v>DB1+6</v>
      </c>
      <c r="E275" s="1125" t="s">
        <v>423</v>
      </c>
      <c r="F275" s="44">
        <v>45784</v>
      </c>
      <c r="G275" s="44">
        <v>45784</v>
      </c>
      <c r="H275" s="80" t="s">
        <v>976</v>
      </c>
      <c r="I275" s="81" t="s">
        <v>1460</v>
      </c>
      <c r="J275" s="778" t="s">
        <v>1497</v>
      </c>
      <c r="K275" s="654" t="s">
        <v>263</v>
      </c>
    </row>
    <row r="276" spans="1:11" ht="15.5" x14ac:dyDescent="0.35">
      <c r="A276" s="651">
        <v>272</v>
      </c>
      <c r="B276" s="3">
        <v>20</v>
      </c>
      <c r="C276" s="780" t="s">
        <v>477</v>
      </c>
      <c r="D276" s="657" t="str">
        <f>IFERROR(VLOOKUP(C276,Foundation!$C$5:$D$424,2,0),"")</f>
        <v>DA+6</v>
      </c>
      <c r="E276" s="1125" t="s">
        <v>423</v>
      </c>
      <c r="F276" s="44">
        <v>45784</v>
      </c>
      <c r="G276" s="44">
        <v>45784</v>
      </c>
      <c r="H276" s="80" t="s">
        <v>976</v>
      </c>
      <c r="I276" s="81" t="s">
        <v>1460</v>
      </c>
      <c r="J276" s="778" t="s">
        <v>1497</v>
      </c>
      <c r="K276" s="654" t="s">
        <v>263</v>
      </c>
    </row>
    <row r="277" spans="1:11" s="1121" customFormat="1" ht="15.5" x14ac:dyDescent="0.35">
      <c r="A277" s="651">
        <v>273</v>
      </c>
      <c r="B277" s="738">
        <v>21</v>
      </c>
      <c r="C277" s="1146" t="s">
        <v>491</v>
      </c>
      <c r="D277" s="1117" t="str">
        <f>IFERROR(VLOOKUP(C277,Foundation!$C$5:$D$424,2,0),"")</f>
        <v>DA+1.5</v>
      </c>
      <c r="E277" s="1127" t="s">
        <v>423</v>
      </c>
      <c r="F277" s="745">
        <v>45784</v>
      </c>
      <c r="G277" s="745">
        <v>45784</v>
      </c>
      <c r="H277" s="1118" t="s">
        <v>976</v>
      </c>
      <c r="I277" s="736" t="s">
        <v>1460</v>
      </c>
      <c r="J277" s="1119" t="s">
        <v>1497</v>
      </c>
      <c r="K277" s="1120" t="s">
        <v>263</v>
      </c>
    </row>
    <row r="278" spans="1:11" ht="15.5" x14ac:dyDescent="0.35">
      <c r="A278" s="651">
        <v>274</v>
      </c>
      <c r="B278" s="3">
        <v>22</v>
      </c>
      <c r="C278" s="780" t="s">
        <v>501</v>
      </c>
      <c r="D278" s="657" t="str">
        <f>IFERROR(VLOOKUP(C278,Foundation!$C$5:$D$424,2,0),"")</f>
        <v>DA-1.5</v>
      </c>
      <c r="E278" s="1125" t="s">
        <v>423</v>
      </c>
      <c r="F278" s="44">
        <v>45784</v>
      </c>
      <c r="G278" s="44">
        <v>45784</v>
      </c>
      <c r="H278" s="80" t="s">
        <v>976</v>
      </c>
      <c r="I278" s="81" t="s">
        <v>1460</v>
      </c>
      <c r="J278" s="778" t="s">
        <v>1497</v>
      </c>
      <c r="K278" s="654" t="s">
        <v>263</v>
      </c>
    </row>
    <row r="279" spans="1:11" ht="15.5" x14ac:dyDescent="0.35">
      <c r="A279" s="651">
        <v>275</v>
      </c>
      <c r="B279" s="3">
        <v>23</v>
      </c>
      <c r="C279" s="780" t="s">
        <v>271</v>
      </c>
      <c r="D279" s="657" t="str">
        <f>IFERROR(VLOOKUP(C279,Foundation!$C$5:$D$424,2,0),"")</f>
        <v>DB1+12</v>
      </c>
      <c r="E279" s="1125" t="s">
        <v>423</v>
      </c>
      <c r="F279" s="44">
        <v>45785</v>
      </c>
      <c r="G279" s="44">
        <v>45785</v>
      </c>
      <c r="H279" s="80" t="s">
        <v>976</v>
      </c>
      <c r="I279" s="81" t="s">
        <v>1460</v>
      </c>
      <c r="J279" s="778" t="s">
        <v>1497</v>
      </c>
      <c r="K279" s="654" t="s">
        <v>263</v>
      </c>
    </row>
    <row r="280" spans="1:11" ht="15.5" x14ac:dyDescent="0.35">
      <c r="A280" s="668">
        <v>276</v>
      </c>
      <c r="B280" s="204">
        <v>24</v>
      </c>
      <c r="C280" s="1145" t="s">
        <v>188</v>
      </c>
      <c r="D280" s="1122" t="str">
        <f>IFERROR(VLOOKUP(C280,Foundation!$C$5:$D$424,2,0),"")</f>
        <v>DA+6</v>
      </c>
      <c r="E280" s="1126" t="s">
        <v>423</v>
      </c>
      <c r="F280" s="1124">
        <v>45785</v>
      </c>
      <c r="G280" s="1124">
        <v>45785</v>
      </c>
      <c r="H280" s="721" t="s">
        <v>976</v>
      </c>
      <c r="I280" s="668" t="s">
        <v>1460</v>
      </c>
      <c r="J280" s="1123" t="s">
        <v>1497</v>
      </c>
      <c r="K280" s="721" t="s">
        <v>263</v>
      </c>
    </row>
    <row r="281" spans="1:11" ht="15.5" x14ac:dyDescent="0.35">
      <c r="A281" s="668">
        <v>277</v>
      </c>
      <c r="B281" s="204">
        <v>25</v>
      </c>
      <c r="C281" s="1145" t="s">
        <v>189</v>
      </c>
      <c r="D281" s="1122" t="str">
        <f>IFERROR(VLOOKUP(C281,Foundation!$C$5:$D$424,2,0),"")</f>
        <v>DA+6</v>
      </c>
      <c r="E281" s="1126" t="s">
        <v>423</v>
      </c>
      <c r="F281" s="1124">
        <v>45785</v>
      </c>
      <c r="G281" s="1124">
        <v>45785</v>
      </c>
      <c r="H281" s="721" t="s">
        <v>976</v>
      </c>
      <c r="I281" s="668" t="s">
        <v>1460</v>
      </c>
      <c r="J281" s="1123" t="s">
        <v>1497</v>
      </c>
      <c r="K281" s="721" t="s">
        <v>263</v>
      </c>
    </row>
    <row r="282" spans="1:11" ht="15.5" x14ac:dyDescent="0.35">
      <c r="A282" s="651">
        <v>278</v>
      </c>
      <c r="B282" s="13">
        <v>1</v>
      </c>
      <c r="C282" s="717" t="s">
        <v>273</v>
      </c>
      <c r="D282" s="657" t="str">
        <f>IFERROR(VLOOKUP(C282,Foundation!$C$5:$D$424,2,0),"")</f>
        <v>DD45+0</v>
      </c>
      <c r="E282" s="1125" t="s">
        <v>423</v>
      </c>
      <c r="F282" s="140">
        <v>45839</v>
      </c>
      <c r="G282" s="140">
        <v>45839</v>
      </c>
      <c r="H282" s="80" t="s">
        <v>976</v>
      </c>
      <c r="I282" s="81" t="s">
        <v>1460</v>
      </c>
      <c r="J282" s="484" t="s">
        <v>1533</v>
      </c>
      <c r="K282" s="80" t="s">
        <v>263</v>
      </c>
    </row>
    <row r="283" spans="1:11" ht="15.5" x14ac:dyDescent="0.35">
      <c r="A283" s="651">
        <v>279</v>
      </c>
      <c r="B283" s="13">
        <v>2</v>
      </c>
      <c r="C283" s="717" t="s">
        <v>274</v>
      </c>
      <c r="D283" s="657" t="str">
        <f>IFERROR(VLOOKUP(C283,Foundation!$C$5:$D$424,2,0),"")</f>
        <v>DB1+9</v>
      </c>
      <c r="E283" s="1125" t="s">
        <v>423</v>
      </c>
      <c r="F283" s="140">
        <v>45839</v>
      </c>
      <c r="G283" s="140">
        <v>45839</v>
      </c>
      <c r="H283" s="80" t="s">
        <v>976</v>
      </c>
      <c r="I283" s="81" t="s">
        <v>1460</v>
      </c>
      <c r="J283" s="484" t="s">
        <v>1533</v>
      </c>
      <c r="K283" s="80" t="s">
        <v>263</v>
      </c>
    </row>
    <row r="284" spans="1:11" ht="15.5" x14ac:dyDescent="0.35">
      <c r="A284" s="651">
        <v>280</v>
      </c>
      <c r="B284" s="3">
        <v>3</v>
      </c>
      <c r="C284" s="1147" t="s">
        <v>184</v>
      </c>
      <c r="D284" s="657" t="str">
        <f>IFERROR(VLOOKUP(C284,Foundation!$C$5:$D$424,2,0),"")</f>
        <v>DA+1.5</v>
      </c>
      <c r="E284" s="1125" t="s">
        <v>423</v>
      </c>
      <c r="F284" s="140">
        <v>45840</v>
      </c>
      <c r="G284" s="140">
        <v>45840</v>
      </c>
      <c r="H284" s="80" t="s">
        <v>976</v>
      </c>
      <c r="I284" s="81" t="s">
        <v>1460</v>
      </c>
      <c r="J284" s="484" t="s">
        <v>1533</v>
      </c>
      <c r="K284" s="80" t="s">
        <v>263</v>
      </c>
    </row>
    <row r="285" spans="1:11" ht="15.5" x14ac:dyDescent="0.35">
      <c r="A285" s="651">
        <v>281</v>
      </c>
      <c r="B285" s="3">
        <v>4</v>
      </c>
      <c r="C285" s="717" t="s">
        <v>185</v>
      </c>
      <c r="D285" s="657" t="str">
        <f>IFERROR(VLOOKUP(C285,Foundation!$C$5:$D$424,2,0),"")</f>
        <v>DA+3</v>
      </c>
      <c r="E285" s="1125" t="s">
        <v>423</v>
      </c>
      <c r="F285" s="140">
        <v>45840</v>
      </c>
      <c r="G285" s="140">
        <v>45840</v>
      </c>
      <c r="H285" s="80" t="s">
        <v>976</v>
      </c>
      <c r="I285" s="81" t="s">
        <v>1460</v>
      </c>
      <c r="J285" s="484" t="s">
        <v>1533</v>
      </c>
      <c r="K285" s="80" t="s">
        <v>263</v>
      </c>
    </row>
    <row r="286" spans="1:11" ht="15.5" x14ac:dyDescent="0.35">
      <c r="A286" s="651">
        <v>282</v>
      </c>
      <c r="B286" s="3">
        <v>5</v>
      </c>
      <c r="C286" s="717" t="s">
        <v>445</v>
      </c>
      <c r="D286" s="657" t="str">
        <f>IFERROR(VLOOKUP(C286,Foundation!$C$5:$D$424,2,0),"")</f>
        <v>DA+0</v>
      </c>
      <c r="E286" s="1125" t="s">
        <v>423</v>
      </c>
      <c r="F286" s="140">
        <v>45840</v>
      </c>
      <c r="G286" s="140">
        <v>45840</v>
      </c>
      <c r="H286" s="80" t="s">
        <v>976</v>
      </c>
      <c r="I286" s="81" t="s">
        <v>1460</v>
      </c>
      <c r="J286" s="484" t="s">
        <v>1533</v>
      </c>
      <c r="K286" s="80" t="s">
        <v>263</v>
      </c>
    </row>
    <row r="287" spans="1:11" ht="15.5" x14ac:dyDescent="0.35">
      <c r="A287" s="651">
        <v>283</v>
      </c>
      <c r="B287" s="3">
        <v>6</v>
      </c>
      <c r="C287" s="717" t="s">
        <v>54</v>
      </c>
      <c r="D287" s="657" t="str">
        <f>IFERROR(VLOOKUP(C287,Foundation!$C$5:$D$424,2,0),"")</f>
        <v>DD60+3</v>
      </c>
      <c r="E287" s="1125" t="s">
        <v>423</v>
      </c>
      <c r="F287" s="44">
        <v>45842</v>
      </c>
      <c r="G287" s="44">
        <v>45842</v>
      </c>
      <c r="H287" s="80" t="s">
        <v>976</v>
      </c>
      <c r="I287" s="81" t="s">
        <v>1460</v>
      </c>
      <c r="J287" s="484" t="s">
        <v>1533</v>
      </c>
      <c r="K287" s="80" t="s">
        <v>263</v>
      </c>
    </row>
    <row r="288" spans="1:11" ht="15.5" x14ac:dyDescent="0.35">
      <c r="A288" s="651">
        <v>284</v>
      </c>
      <c r="B288" s="3">
        <v>7</v>
      </c>
      <c r="C288" s="717" t="s">
        <v>446</v>
      </c>
      <c r="D288" s="657" t="str">
        <f>IFERROR(VLOOKUP(C288,Foundation!$C$5:$D$424,2,0),"")</f>
        <v>DA-3</v>
      </c>
      <c r="E288" s="1125" t="s">
        <v>423</v>
      </c>
      <c r="F288" s="44">
        <v>45842</v>
      </c>
      <c r="G288" s="44">
        <v>45842</v>
      </c>
      <c r="H288" s="80" t="s">
        <v>976</v>
      </c>
      <c r="I288" s="81" t="s">
        <v>1460</v>
      </c>
      <c r="J288" s="484" t="s">
        <v>1533</v>
      </c>
      <c r="K288" s="80" t="s">
        <v>263</v>
      </c>
    </row>
    <row r="289" spans="1:11" ht="15.5" x14ac:dyDescent="0.35">
      <c r="A289" s="651">
        <v>285</v>
      </c>
      <c r="B289" s="3">
        <v>8</v>
      </c>
      <c r="C289" s="717" t="s">
        <v>55</v>
      </c>
      <c r="D289" s="657" t="str">
        <f>IFERROR(VLOOKUP(C289,Foundation!$C$5:$D$424,2,0),"")</f>
        <v>DB1+0</v>
      </c>
      <c r="E289" s="1125" t="s">
        <v>423</v>
      </c>
      <c r="F289" s="44">
        <v>45842</v>
      </c>
      <c r="G289" s="44">
        <v>45842</v>
      </c>
      <c r="H289" s="80" t="s">
        <v>976</v>
      </c>
      <c r="I289" s="81" t="s">
        <v>1460</v>
      </c>
      <c r="J289" s="484" t="s">
        <v>1533</v>
      </c>
      <c r="K289" s="80" t="s">
        <v>263</v>
      </c>
    </row>
    <row r="290" spans="1:11" ht="15.5" x14ac:dyDescent="0.35">
      <c r="A290" s="651">
        <v>286</v>
      </c>
      <c r="B290" s="3">
        <v>9</v>
      </c>
      <c r="C290" s="717" t="s">
        <v>187</v>
      </c>
      <c r="D290" s="657" t="str">
        <f>IFERROR(VLOOKUP(C290,Foundation!$C$5:$D$424,2,0),"")</f>
        <v>DA+0</v>
      </c>
      <c r="E290" s="1125" t="s">
        <v>423</v>
      </c>
      <c r="F290" s="44">
        <v>45842</v>
      </c>
      <c r="G290" s="44">
        <v>45842</v>
      </c>
      <c r="H290" s="80" t="s">
        <v>976</v>
      </c>
      <c r="I290" s="81" t="s">
        <v>1460</v>
      </c>
      <c r="J290" s="484" t="s">
        <v>1533</v>
      </c>
      <c r="K290" s="80" t="s">
        <v>263</v>
      </c>
    </row>
    <row r="291" spans="1:11" ht="15.5" x14ac:dyDescent="0.35">
      <c r="A291" s="651">
        <v>287</v>
      </c>
      <c r="B291" s="3">
        <v>10</v>
      </c>
      <c r="C291" s="717" t="s">
        <v>53</v>
      </c>
      <c r="D291" s="657" t="str">
        <f>IFERROR(VLOOKUP(C291,Foundation!$C$5:$D$424,2,0),"")</f>
        <v>DD60+3</v>
      </c>
      <c r="E291" s="1125" t="s">
        <v>423</v>
      </c>
      <c r="F291" s="44">
        <v>45843</v>
      </c>
      <c r="G291" s="44">
        <v>45843</v>
      </c>
      <c r="H291" s="80" t="s">
        <v>976</v>
      </c>
      <c r="I291" s="81" t="s">
        <v>1460</v>
      </c>
      <c r="J291" s="484" t="s">
        <v>1533</v>
      </c>
      <c r="K291" s="80" t="s">
        <v>263</v>
      </c>
    </row>
    <row r="292" spans="1:11" ht="15.5" x14ac:dyDescent="0.35">
      <c r="A292" s="651">
        <v>288</v>
      </c>
      <c r="B292" s="3">
        <v>11</v>
      </c>
      <c r="C292" s="717" t="s">
        <v>175</v>
      </c>
      <c r="D292" s="657" t="str">
        <f>IFERROR(VLOOKUP(C292,Foundation!$C$5:$D$424,2,0),"")</f>
        <v>DB2+3</v>
      </c>
      <c r="E292" s="1125" t="s">
        <v>423</v>
      </c>
      <c r="F292" s="44">
        <v>45844</v>
      </c>
      <c r="G292" s="44">
        <v>45844</v>
      </c>
      <c r="H292" s="80" t="s">
        <v>976</v>
      </c>
      <c r="I292" s="81" t="s">
        <v>1460</v>
      </c>
      <c r="J292" s="484" t="s">
        <v>1533</v>
      </c>
      <c r="K292" s="80" t="s">
        <v>263</v>
      </c>
    </row>
    <row r="293" spans="1:11" ht="15.5" x14ac:dyDescent="0.35">
      <c r="A293" s="651">
        <v>289</v>
      </c>
      <c r="B293" s="3">
        <v>12</v>
      </c>
      <c r="C293" s="717" t="s">
        <v>73</v>
      </c>
      <c r="D293" s="657" t="str">
        <f>IFERROR(VLOOKUP(C293,Foundation!$C$5:$D$424,2,0),"")</f>
        <v>DB1+3</v>
      </c>
      <c r="E293" s="1125" t="s">
        <v>423</v>
      </c>
      <c r="F293" s="44">
        <v>45844</v>
      </c>
      <c r="G293" s="44">
        <v>45844</v>
      </c>
      <c r="H293" s="80" t="s">
        <v>976</v>
      </c>
      <c r="I293" s="81" t="s">
        <v>1460</v>
      </c>
      <c r="J293" s="484" t="s">
        <v>1533</v>
      </c>
      <c r="K293" s="80" t="s">
        <v>263</v>
      </c>
    </row>
    <row r="294" spans="1:11" ht="15.5" x14ac:dyDescent="0.35">
      <c r="A294" s="651">
        <v>290</v>
      </c>
      <c r="B294" s="3">
        <v>13</v>
      </c>
      <c r="C294" s="717" t="s">
        <v>276</v>
      </c>
      <c r="D294" s="657" t="str">
        <f>IFERROR(VLOOKUP(C294,Foundation!$C$5:$D$424,2,0),"")</f>
        <v>DD60+0</v>
      </c>
      <c r="E294" s="1125" t="s">
        <v>423</v>
      </c>
      <c r="F294" s="44">
        <v>45853</v>
      </c>
      <c r="G294" s="44">
        <v>45853</v>
      </c>
      <c r="H294" s="80" t="s">
        <v>976</v>
      </c>
      <c r="I294" s="3" t="s">
        <v>1538</v>
      </c>
      <c r="J294" s="484" t="s">
        <v>1533</v>
      </c>
      <c r="K294" s="80" t="s">
        <v>263</v>
      </c>
    </row>
    <row r="295" spans="1:11" ht="15.5" x14ac:dyDescent="0.35">
      <c r="A295" s="651">
        <v>291</v>
      </c>
      <c r="B295" s="3">
        <v>14</v>
      </c>
      <c r="C295" s="717" t="s">
        <v>1294</v>
      </c>
      <c r="D295" s="657" t="str">
        <f>IFERROR(VLOOKUP(C295,Foundation!$C$5:$D$424,2,0),"")</f>
        <v>DD45+0</v>
      </c>
      <c r="E295" s="1125" t="s">
        <v>423</v>
      </c>
      <c r="F295" s="44">
        <v>45853</v>
      </c>
      <c r="G295" s="44">
        <v>45853</v>
      </c>
      <c r="H295" s="80" t="s">
        <v>976</v>
      </c>
      <c r="I295" s="3" t="s">
        <v>1538</v>
      </c>
      <c r="J295" s="484" t="s">
        <v>1533</v>
      </c>
      <c r="K295" s="80" t="s">
        <v>263</v>
      </c>
    </row>
    <row r="296" spans="1:11" ht="15.5" x14ac:dyDescent="0.35">
      <c r="A296" s="651">
        <v>292</v>
      </c>
      <c r="B296" s="3">
        <v>15</v>
      </c>
      <c r="C296" s="717" t="s">
        <v>1296</v>
      </c>
      <c r="D296" s="657" t="str">
        <f>IFERROR(VLOOKUP(C296,Foundation!$C$5:$D$424,2,0),"")</f>
        <v>DA+0</v>
      </c>
      <c r="E296" s="1125" t="s">
        <v>423</v>
      </c>
      <c r="F296" s="44">
        <v>45853</v>
      </c>
      <c r="G296" s="44">
        <v>45853</v>
      </c>
      <c r="H296" s="80" t="s">
        <v>976</v>
      </c>
      <c r="I296" s="3" t="s">
        <v>1538</v>
      </c>
      <c r="J296" s="484" t="s">
        <v>1533</v>
      </c>
      <c r="K296" s="80" t="s">
        <v>263</v>
      </c>
    </row>
  </sheetData>
  <autoFilter ref="A4:J296" xr:uid="{00000000-0009-0000-0000-000006000000}"/>
  <mergeCells count="4">
    <mergeCell ref="A3:I3"/>
    <mergeCell ref="A1:K1"/>
    <mergeCell ref="A2:K2"/>
    <mergeCell ref="J3:K3"/>
  </mergeCells>
  <phoneticPr fontId="6" type="noConversion"/>
  <conditionalFormatting sqref="C1:C1048576">
    <cfRule type="duplicateValues" dxfId="113" priority="1"/>
    <cfRule type="duplicateValues" dxfId="112" priority="2"/>
  </conditionalFormatting>
  <conditionalFormatting sqref="C3:C4 C35:C65307">
    <cfRule type="expression" dxfId="111" priority="1436" stopIfTrue="1">
      <formula>AND(COUNTIF(#REF!, C3)+COUNTIF(#REF!, C3)+COUNTIF($C$1:$C$4, C3)+COUNTIF(#REF!, C3)+COUNTIF($C$28:$C$65307, C3)+COUNTIF(#REF!, C3)&gt;1,NOT(ISBLANK(C3)))</formula>
    </cfRule>
  </conditionalFormatting>
  <conditionalFormatting sqref="C3:C1048576">
    <cfRule type="duplicateValues" dxfId="110" priority="29"/>
    <cfRule type="duplicateValues" dxfId="109" priority="30"/>
    <cfRule type="duplicateValues" dxfId="108" priority="31"/>
  </conditionalFormatting>
  <conditionalFormatting sqref="C5:C10">
    <cfRule type="duplicateValues" dxfId="107" priority="606"/>
  </conditionalFormatting>
  <conditionalFormatting sqref="C11:C34">
    <cfRule type="duplicateValues" dxfId="106" priority="859"/>
  </conditionalFormatting>
  <conditionalFormatting sqref="C35:C65307">
    <cfRule type="expression" dxfId="105" priority="1448" stopIfTrue="1">
      <formula>AND(COUNTIF(#REF!, C35)+COUNTIF(#REF!, C35)+COUNTIF(#REF!, C35)+COUNTIF($C$28:$C$65307, C35)+COUNTIF(#REF!, C35)&gt;1,NOT(ISBLANK(C35)))</formula>
    </cfRule>
  </conditionalFormatting>
  <pageMargins left="0.7" right="0.7" top="0.75" bottom="0.75" header="0.3" footer="0.3"/>
  <pageSetup paperSize="9" scale="57"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FF0000"/>
    <pageSetUpPr fitToPage="1"/>
  </sheetPr>
  <dimension ref="A1:V209"/>
  <sheetViews>
    <sheetView showGridLines="0" tabSelected="1" zoomScale="106" zoomScaleNormal="106" workbookViewId="0">
      <selection activeCell="K5" sqref="K5"/>
    </sheetView>
  </sheetViews>
  <sheetFormatPr defaultColWidth="9.1796875" defaultRowHeight="14.5" x14ac:dyDescent="0.35"/>
  <cols>
    <col min="1" max="1" width="7.453125" style="2" customWidth="1"/>
    <col min="2" max="2" width="9.1796875" style="2"/>
    <col min="3" max="3" width="11.81640625" style="2" customWidth="1"/>
    <col min="4" max="4" width="14" style="2" customWidth="1"/>
    <col min="5" max="5" width="12.81640625" style="2" customWidth="1"/>
    <col min="6" max="6" width="13.54296875" style="16" bestFit="1" customWidth="1"/>
    <col min="7" max="7" width="21.453125" style="16" bestFit="1" customWidth="1"/>
    <col min="8" max="8" width="10.453125" style="16" customWidth="1"/>
    <col min="9" max="9" width="11.453125" style="2" customWidth="1"/>
    <col min="10" max="10" width="19.453125" style="2" customWidth="1"/>
    <col min="11" max="11" width="25.1796875" style="2" bestFit="1" customWidth="1"/>
    <col min="12" max="12" width="16.1796875" bestFit="1" customWidth="1"/>
    <col min="13" max="16" width="9.1796875" style="2"/>
    <col min="17" max="17" width="9.81640625" style="2" bestFit="1" customWidth="1"/>
    <col min="18" max="20" width="9.1796875" style="2"/>
    <col min="21" max="21" width="12.81640625" style="2" bestFit="1" customWidth="1"/>
    <col min="22" max="16384" width="9.1796875" style="2"/>
  </cols>
  <sheetData>
    <row r="1" spans="1:16" ht="15.5" x14ac:dyDescent="0.35">
      <c r="A1" s="1326" t="str">
        <f>[172]Earthing!A1</f>
        <v>KEC International Limited</v>
      </c>
      <c r="B1" s="1326"/>
      <c r="C1" s="1326"/>
      <c r="D1" s="1326"/>
      <c r="E1" s="1326"/>
      <c r="F1" s="1326"/>
      <c r="G1" s="1326"/>
      <c r="H1" s="1326"/>
      <c r="I1" s="1326"/>
      <c r="J1" s="1326"/>
      <c r="K1" s="1326"/>
      <c r="L1" s="1326"/>
    </row>
    <row r="2" spans="1:16" ht="15.5" x14ac:dyDescent="0.35">
      <c r="A2" s="1326" t="str">
        <f>[172]Earthing!A2</f>
        <v xml:space="preserve"> TA413 : 765 KV D/C Bikaner III - Neemrana II TL02</v>
      </c>
      <c r="B2" s="1326"/>
      <c r="C2" s="1326"/>
      <c r="D2" s="1326"/>
      <c r="E2" s="1326"/>
      <c r="F2" s="1326"/>
      <c r="G2" s="1326"/>
      <c r="H2" s="1326"/>
      <c r="I2" s="1326"/>
      <c r="J2" s="1326"/>
      <c r="K2" s="1326"/>
      <c r="L2" s="1326"/>
    </row>
    <row r="3" spans="1:16" ht="15.5" x14ac:dyDescent="0.35">
      <c r="A3" s="1106" t="s">
        <v>1518</v>
      </c>
      <c r="B3" s="1106"/>
      <c r="C3" s="1106"/>
      <c r="D3" s="1106"/>
      <c r="E3" s="1106"/>
      <c r="F3" s="1106"/>
      <c r="G3" s="1106"/>
      <c r="H3" s="1106">
        <f>SUBTOTAL(9,H5:H135)</f>
        <v>5599.790047999998</v>
      </c>
      <c r="I3" s="1106">
        <f>SUBTOTAL(9,I5:I135)</f>
        <v>521.72347910808287</v>
      </c>
      <c r="J3" s="1106"/>
      <c r="K3" s="1107" t="str">
        <f>TA413_PBNTL!M1</f>
        <v>20.08.2025</v>
      </c>
      <c r="L3" s="88"/>
    </row>
    <row r="4" spans="1:16" ht="36" customHeight="1" x14ac:dyDescent="0.35">
      <c r="A4" s="6" t="s">
        <v>42</v>
      </c>
      <c r="B4" s="6" t="s">
        <v>43</v>
      </c>
      <c r="C4" s="5" t="s">
        <v>1609</v>
      </c>
      <c r="D4" s="5" t="s">
        <v>45</v>
      </c>
      <c r="E4" s="559" t="s">
        <v>1610</v>
      </c>
      <c r="F4" s="57" t="s">
        <v>1611</v>
      </c>
      <c r="G4" s="58" t="s">
        <v>311</v>
      </c>
      <c r="H4" s="58" t="s">
        <v>1612</v>
      </c>
      <c r="I4" s="558" t="s">
        <v>280</v>
      </c>
      <c r="J4" s="6" t="s">
        <v>49</v>
      </c>
      <c r="K4" s="6" t="s">
        <v>302</v>
      </c>
      <c r="L4" s="698" t="s">
        <v>1217</v>
      </c>
    </row>
    <row r="5" spans="1:16" s="656" customFormat="1" ht="15.5" x14ac:dyDescent="0.35">
      <c r="A5" s="651">
        <v>1</v>
      </c>
      <c r="B5" s="651">
        <v>1</v>
      </c>
      <c r="C5" s="1085" t="s">
        <v>926</v>
      </c>
      <c r="D5" s="651" t="str">
        <f>IFERROR(VLOOKUP(C5,Foundation!$C$5:$D$551,2,0),"")</f>
        <v>DA+6</v>
      </c>
      <c r="E5" s="122">
        <v>45547</v>
      </c>
      <c r="F5" s="783">
        <v>45556</v>
      </c>
      <c r="G5" s="80" t="s">
        <v>1040</v>
      </c>
      <c r="H5" s="595">
        <f t="shared" ref="H5:H36" si="0">VLOOKUP(D5,$D$161:$I$190,6,0)</f>
        <v>43.804423999999997</v>
      </c>
      <c r="I5" s="1086">
        <f t="shared" ref="I5:I36" si="1">IFERROR(VLOOKUP(D5,$D$161:$K$190,8,0)/10^5,"")</f>
        <v>4.0811880970015997</v>
      </c>
      <c r="J5" s="654" t="s">
        <v>1042</v>
      </c>
      <c r="K5" s="1087" t="s">
        <v>263</v>
      </c>
      <c r="L5" s="635"/>
    </row>
    <row r="6" spans="1:16" s="656" customFormat="1" ht="15.5" x14ac:dyDescent="0.35">
      <c r="A6" s="651">
        <f t="shared" ref="A6:A37" si="2">A5+1</f>
        <v>2</v>
      </c>
      <c r="B6" s="651">
        <v>2</v>
      </c>
      <c r="C6" s="1088" t="s">
        <v>454</v>
      </c>
      <c r="D6" s="651" t="str">
        <f>IFERROR(VLOOKUP(C6,Foundation!$C$5:$D$551,2,0),"")</f>
        <v>DA+0</v>
      </c>
      <c r="E6" s="122">
        <f>F5</f>
        <v>45556</v>
      </c>
      <c r="F6" s="783">
        <v>45562</v>
      </c>
      <c r="G6" s="80" t="s">
        <v>1040</v>
      </c>
      <c r="H6" s="595">
        <f t="shared" si="0"/>
        <v>36.159755999999994</v>
      </c>
      <c r="I6" s="1086">
        <f t="shared" si="1"/>
        <v>3.3689466109103994</v>
      </c>
      <c r="J6" s="654" t="s">
        <v>1042</v>
      </c>
      <c r="K6" s="1087" t="s">
        <v>263</v>
      </c>
      <c r="L6" s="635"/>
    </row>
    <row r="7" spans="1:16" s="656" customFormat="1" ht="15.5" x14ac:dyDescent="0.35">
      <c r="A7" s="651">
        <f t="shared" si="2"/>
        <v>3</v>
      </c>
      <c r="B7" s="651">
        <v>1</v>
      </c>
      <c r="C7" s="1085" t="s">
        <v>452</v>
      </c>
      <c r="D7" s="651" t="str">
        <f>IFERROR(VLOOKUP(C7,Foundation!$C$5:$D$551,2,0),"")</f>
        <v>DA+0</v>
      </c>
      <c r="E7" s="122">
        <f>F6+1</f>
        <v>45563</v>
      </c>
      <c r="F7" s="783">
        <v>45568</v>
      </c>
      <c r="G7" s="80" t="s">
        <v>1040</v>
      </c>
      <c r="H7" s="595">
        <f t="shared" si="0"/>
        <v>36.159755999999994</v>
      </c>
      <c r="I7" s="1086">
        <f t="shared" si="1"/>
        <v>3.3689466109103994</v>
      </c>
      <c r="J7" s="654" t="s">
        <v>1042</v>
      </c>
      <c r="K7" s="1087" t="s">
        <v>263</v>
      </c>
      <c r="L7" s="635"/>
    </row>
    <row r="8" spans="1:16" s="656" customFormat="1" ht="15.5" x14ac:dyDescent="0.35">
      <c r="A8" s="651">
        <f t="shared" si="2"/>
        <v>4</v>
      </c>
      <c r="B8" s="651">
        <v>2</v>
      </c>
      <c r="C8" s="1088" t="s">
        <v>453</v>
      </c>
      <c r="D8" s="651" t="str">
        <f>IFERROR(VLOOKUP(C8,Foundation!$C$5:$D$551,2,0),"")</f>
        <v>DA+3</v>
      </c>
      <c r="E8" s="122">
        <v>45568</v>
      </c>
      <c r="F8" s="783">
        <v>45573</v>
      </c>
      <c r="G8" s="80" t="s">
        <v>1040</v>
      </c>
      <c r="H8" s="595">
        <f t="shared" si="0"/>
        <v>37.931087999999995</v>
      </c>
      <c r="I8" s="1086">
        <f t="shared" si="1"/>
        <v>3.5339787792191997</v>
      </c>
      <c r="J8" s="654" t="s">
        <v>1042</v>
      </c>
      <c r="K8" s="1087" t="s">
        <v>263</v>
      </c>
      <c r="L8" s="635"/>
    </row>
    <row r="9" spans="1:16" s="656" customFormat="1" ht="15.5" x14ac:dyDescent="0.35">
      <c r="A9" s="651">
        <f t="shared" si="2"/>
        <v>5</v>
      </c>
      <c r="B9" s="651">
        <v>3</v>
      </c>
      <c r="C9" s="1088" t="s">
        <v>930</v>
      </c>
      <c r="D9" s="651" t="str">
        <f>IFERROR(VLOOKUP(C9,Foundation!$C$5:$D$551,2,0),"")</f>
        <v>DA+9</v>
      </c>
      <c r="E9" s="122">
        <v>45568</v>
      </c>
      <c r="F9" s="783">
        <v>45579</v>
      </c>
      <c r="G9" s="80" t="s">
        <v>1040</v>
      </c>
      <c r="H9" s="595">
        <f t="shared" si="0"/>
        <v>45.697022000000004</v>
      </c>
      <c r="I9" s="1086">
        <f t="shared" si="1"/>
        <v>4.2575184245048003</v>
      </c>
      <c r="J9" s="654" t="s">
        <v>1042</v>
      </c>
      <c r="K9" s="1087" t="s">
        <v>263</v>
      </c>
      <c r="L9" s="635"/>
    </row>
    <row r="10" spans="1:16" s="656" customFormat="1" ht="15.5" x14ac:dyDescent="0.35">
      <c r="A10" s="651">
        <f t="shared" si="2"/>
        <v>6</v>
      </c>
      <c r="B10" s="651">
        <v>4</v>
      </c>
      <c r="C10" s="1088" t="s">
        <v>26</v>
      </c>
      <c r="D10" s="651" t="str">
        <f>IFERROR(VLOOKUP(C10,Foundation!$C$5:$D$551,2,0),"")</f>
        <v>DA+0</v>
      </c>
      <c r="E10" s="122">
        <v>45574</v>
      </c>
      <c r="F10" s="783">
        <v>45582</v>
      </c>
      <c r="G10" s="80" t="s">
        <v>1040</v>
      </c>
      <c r="H10" s="595">
        <f t="shared" si="0"/>
        <v>36.159755999999994</v>
      </c>
      <c r="I10" s="1086">
        <f t="shared" si="1"/>
        <v>3.3689466109103994</v>
      </c>
      <c r="J10" s="654" t="s">
        <v>1109</v>
      </c>
      <c r="K10" s="1087" t="s">
        <v>263</v>
      </c>
      <c r="L10" s="635"/>
    </row>
    <row r="11" spans="1:16" s="656" customFormat="1" ht="15.5" x14ac:dyDescent="0.35">
      <c r="A11" s="651">
        <f t="shared" si="2"/>
        <v>7</v>
      </c>
      <c r="B11" s="651">
        <v>5</v>
      </c>
      <c r="C11" s="1088" t="s">
        <v>925</v>
      </c>
      <c r="D11" s="651" t="str">
        <f>IFERROR(VLOOKUP(C11,Foundation!$C$5:$D$551,2,0),"")</f>
        <v>DA+6</v>
      </c>
      <c r="E11" s="122">
        <f>F9</f>
        <v>45579</v>
      </c>
      <c r="F11" s="783">
        <v>45590</v>
      </c>
      <c r="G11" s="80" t="s">
        <v>1040</v>
      </c>
      <c r="H11" s="595">
        <f t="shared" si="0"/>
        <v>43.804423999999997</v>
      </c>
      <c r="I11" s="1086">
        <f t="shared" si="1"/>
        <v>4.0811880970015997</v>
      </c>
      <c r="J11" s="654" t="s">
        <v>1042</v>
      </c>
      <c r="K11" s="1087" t="s">
        <v>263</v>
      </c>
      <c r="L11" s="635"/>
      <c r="P11" s="656">
        <f>279*6500</f>
        <v>1813500</v>
      </c>
    </row>
    <row r="12" spans="1:16" s="338" customFormat="1" ht="15.5" x14ac:dyDescent="0.35">
      <c r="A12" s="651">
        <f t="shared" si="2"/>
        <v>8</v>
      </c>
      <c r="B12" s="651">
        <v>1</v>
      </c>
      <c r="C12" s="1088" t="s">
        <v>602</v>
      </c>
      <c r="D12" s="81" t="str">
        <f>IFERROR(VLOOKUP(C12,Foundation!$C$5:$D$551,2,0),"")</f>
        <v>DA+0</v>
      </c>
      <c r="E12" s="783">
        <v>45608</v>
      </c>
      <c r="F12" s="783">
        <v>45620</v>
      </c>
      <c r="G12" s="80" t="s">
        <v>1190</v>
      </c>
      <c r="H12" s="595">
        <f t="shared" si="0"/>
        <v>36.159755999999994</v>
      </c>
      <c r="I12" s="1086">
        <f t="shared" si="1"/>
        <v>3.3689466109103994</v>
      </c>
      <c r="J12" s="80" t="s">
        <v>1170</v>
      </c>
      <c r="K12" s="1087" t="s">
        <v>263</v>
      </c>
      <c r="L12" s="1089"/>
      <c r="P12" s="338">
        <f>P11*10%</f>
        <v>181350</v>
      </c>
    </row>
    <row r="13" spans="1:16" s="656" customFormat="1" ht="15.5" x14ac:dyDescent="0.35">
      <c r="A13" s="651">
        <f t="shared" si="2"/>
        <v>9</v>
      </c>
      <c r="B13" s="651">
        <v>2</v>
      </c>
      <c r="C13" s="1088" t="s">
        <v>606</v>
      </c>
      <c r="D13" s="81" t="str">
        <f>IFERROR(VLOOKUP(C13,Foundation!$C$5:$D$551,2,0),"")</f>
        <v>DA+3</v>
      </c>
      <c r="E13" s="122">
        <v>45610</v>
      </c>
      <c r="F13" s="783">
        <v>45621</v>
      </c>
      <c r="G13" s="80" t="s">
        <v>1191</v>
      </c>
      <c r="H13" s="595">
        <f t="shared" si="0"/>
        <v>37.931087999999995</v>
      </c>
      <c r="I13" s="1086">
        <f t="shared" si="1"/>
        <v>3.5339787792191997</v>
      </c>
      <c r="J13" s="654" t="s">
        <v>1171</v>
      </c>
      <c r="K13" s="1087" t="s">
        <v>263</v>
      </c>
      <c r="L13" s="635"/>
    </row>
    <row r="14" spans="1:16" s="656" customFormat="1" ht="15.5" x14ac:dyDescent="0.35">
      <c r="A14" s="651">
        <f t="shared" si="2"/>
        <v>10</v>
      </c>
      <c r="B14" s="651">
        <v>1</v>
      </c>
      <c r="C14" s="1088" t="s">
        <v>598</v>
      </c>
      <c r="D14" s="81" t="str">
        <f>IFERROR(VLOOKUP(C14,Foundation!$C$5:$D$551,2,0),"")</f>
        <v>DA+6</v>
      </c>
      <c r="E14" s="122">
        <v>45621</v>
      </c>
      <c r="F14" s="783">
        <v>45630</v>
      </c>
      <c r="G14" s="80" t="s">
        <v>1190</v>
      </c>
      <c r="H14" s="595">
        <f t="shared" si="0"/>
        <v>43.804423999999997</v>
      </c>
      <c r="I14" s="1086">
        <f t="shared" si="1"/>
        <v>4.0811880970015997</v>
      </c>
      <c r="J14" s="654" t="s">
        <v>1170</v>
      </c>
      <c r="K14" s="1087" t="s">
        <v>263</v>
      </c>
      <c r="L14" s="635"/>
    </row>
    <row r="15" spans="1:16" s="656" customFormat="1" ht="15.5" x14ac:dyDescent="0.35">
      <c r="A15" s="651">
        <f t="shared" si="2"/>
        <v>11</v>
      </c>
      <c r="B15" s="651">
        <v>2</v>
      </c>
      <c r="C15" s="1088" t="s">
        <v>601</v>
      </c>
      <c r="D15" s="81" t="str">
        <f>IFERROR(VLOOKUP(C15,Foundation!$C$5:$D$551,2,0),"")</f>
        <v>DA+0</v>
      </c>
      <c r="E15" s="122">
        <v>45622</v>
      </c>
      <c r="F15" s="783">
        <v>45638</v>
      </c>
      <c r="G15" s="80" t="s">
        <v>1191</v>
      </c>
      <c r="H15" s="595">
        <f t="shared" si="0"/>
        <v>36.159755999999994</v>
      </c>
      <c r="I15" s="1086">
        <f t="shared" si="1"/>
        <v>3.3689466109103994</v>
      </c>
      <c r="J15" s="654" t="s">
        <v>1170</v>
      </c>
      <c r="K15" s="1087" t="s">
        <v>263</v>
      </c>
      <c r="L15" s="635"/>
    </row>
    <row r="16" spans="1:16" s="656" customFormat="1" ht="15.5" x14ac:dyDescent="0.35">
      <c r="A16" s="651">
        <f t="shared" si="2"/>
        <v>12</v>
      </c>
      <c r="B16" s="651">
        <v>3</v>
      </c>
      <c r="C16" s="1088" t="s">
        <v>597</v>
      </c>
      <c r="D16" s="81" t="str">
        <f>IFERROR(VLOOKUP(C16,Foundation!$C$5:$D$551,2,0),"")</f>
        <v>DA+1.5</v>
      </c>
      <c r="E16" s="122">
        <v>45631</v>
      </c>
      <c r="F16" s="783">
        <v>45642</v>
      </c>
      <c r="G16" s="80" t="s">
        <v>1190</v>
      </c>
      <c r="H16" s="595">
        <f t="shared" si="0"/>
        <v>37.138323999999997</v>
      </c>
      <c r="I16" s="1086">
        <f t="shared" si="1"/>
        <v>3.4601182257615997</v>
      </c>
      <c r="J16" s="654" t="s">
        <v>1042</v>
      </c>
      <c r="K16" s="1087" t="s">
        <v>263</v>
      </c>
      <c r="L16" s="635"/>
    </row>
    <row r="17" spans="1:22" s="656" customFormat="1" ht="15.5" x14ac:dyDescent="0.35">
      <c r="A17" s="651">
        <f t="shared" si="2"/>
        <v>13</v>
      </c>
      <c r="B17" s="651">
        <v>4</v>
      </c>
      <c r="C17" s="1088" t="s">
        <v>410</v>
      </c>
      <c r="D17" s="81" t="str">
        <f>IFERROR(VLOOKUP(C17,Foundation!$C$5:$D$551,2,0),"")</f>
        <v>DA-3</v>
      </c>
      <c r="E17" s="122">
        <v>45633</v>
      </c>
      <c r="F17" s="783">
        <v>45642</v>
      </c>
      <c r="G17" s="80" t="s">
        <v>1201</v>
      </c>
      <c r="H17" s="595">
        <f t="shared" si="0"/>
        <v>34.789810000000003</v>
      </c>
      <c r="I17" s="1086">
        <f t="shared" si="1"/>
        <v>3.2413109340040003</v>
      </c>
      <c r="J17" s="654" t="s">
        <v>1177</v>
      </c>
      <c r="K17" s="1087" t="s">
        <v>263</v>
      </c>
      <c r="L17" s="635"/>
      <c r="O17" s="656" t="s">
        <v>484</v>
      </c>
      <c r="P17" s="656" t="str">
        <f>IFERROR(VLOOKUP(O17,Foundation!$C$5:$D$551,2,0),"")</f>
        <v>DA+6</v>
      </c>
      <c r="Q17" s="656">
        <v>45632</v>
      </c>
      <c r="S17" s="656" t="s">
        <v>1197</v>
      </c>
      <c r="U17" s="656" t="s">
        <v>1177</v>
      </c>
      <c r="V17" s="656" t="s">
        <v>673</v>
      </c>
    </row>
    <row r="18" spans="1:22" s="656" customFormat="1" ht="15.5" x14ac:dyDescent="0.35">
      <c r="A18" s="651">
        <f t="shared" si="2"/>
        <v>14</v>
      </c>
      <c r="B18" s="651">
        <v>5</v>
      </c>
      <c r="C18" s="1088" t="s">
        <v>603</v>
      </c>
      <c r="D18" s="81" t="str">
        <f>IFERROR(VLOOKUP(C18,Foundation!$C$5:$D$551,2,0),"")</f>
        <v>DA+1.5</v>
      </c>
      <c r="E18" s="122">
        <v>45639</v>
      </c>
      <c r="F18" s="783">
        <v>45647</v>
      </c>
      <c r="G18" s="80" t="s">
        <v>1191</v>
      </c>
      <c r="H18" s="595">
        <f t="shared" si="0"/>
        <v>37.138323999999997</v>
      </c>
      <c r="I18" s="1086">
        <f t="shared" si="1"/>
        <v>3.4601182257615997</v>
      </c>
      <c r="J18" s="654" t="s">
        <v>1204</v>
      </c>
      <c r="K18" s="1087" t="s">
        <v>263</v>
      </c>
      <c r="L18" s="635"/>
    </row>
    <row r="19" spans="1:22" s="656" customFormat="1" ht="15.5" x14ac:dyDescent="0.35">
      <c r="A19" s="651">
        <f t="shared" si="2"/>
        <v>15</v>
      </c>
      <c r="B19" s="651">
        <v>6</v>
      </c>
      <c r="C19" s="1088" t="s">
        <v>614</v>
      </c>
      <c r="D19" s="81" t="str">
        <f>IFERROR(VLOOKUP(C19,Foundation!$C$5:$D$551,2,0),"")</f>
        <v>DA+3</v>
      </c>
      <c r="E19" s="122">
        <v>45639</v>
      </c>
      <c r="F19" s="783">
        <v>45648</v>
      </c>
      <c r="G19" s="80" t="s">
        <v>1201</v>
      </c>
      <c r="H19" s="595">
        <f t="shared" si="0"/>
        <v>37.931087999999995</v>
      </c>
      <c r="I19" s="1086">
        <f t="shared" si="1"/>
        <v>3.5339787792191997</v>
      </c>
      <c r="J19" s="654" t="s">
        <v>1109</v>
      </c>
      <c r="K19" s="1087" t="s">
        <v>263</v>
      </c>
      <c r="L19" s="635"/>
    </row>
    <row r="20" spans="1:22" s="656" customFormat="1" ht="15.5" x14ac:dyDescent="0.35">
      <c r="A20" s="651">
        <f t="shared" si="2"/>
        <v>16</v>
      </c>
      <c r="B20" s="651">
        <v>7</v>
      </c>
      <c r="C20" s="1088" t="s">
        <v>516</v>
      </c>
      <c r="D20" s="81" t="str">
        <f>IFERROR(VLOOKUP(C20,Foundation!$C$5:$D$551,2,0),"")</f>
        <v>DA+3</v>
      </c>
      <c r="E20" s="122">
        <v>45643</v>
      </c>
      <c r="F20" s="783">
        <v>45650</v>
      </c>
      <c r="G20" s="80" t="s">
        <v>1201</v>
      </c>
      <c r="H20" s="595">
        <f t="shared" si="0"/>
        <v>37.931087999999995</v>
      </c>
      <c r="I20" s="1086">
        <f t="shared" si="1"/>
        <v>3.5339787792191997</v>
      </c>
      <c r="J20" s="654" t="s">
        <v>1177</v>
      </c>
      <c r="K20" s="1087" t="s">
        <v>263</v>
      </c>
      <c r="L20" s="635"/>
    </row>
    <row r="21" spans="1:22" s="656" customFormat="1" ht="15.5" x14ac:dyDescent="0.35">
      <c r="A21" s="651">
        <f t="shared" si="2"/>
        <v>17</v>
      </c>
      <c r="B21" s="651">
        <v>8</v>
      </c>
      <c r="C21" s="1088" t="s">
        <v>1097</v>
      </c>
      <c r="D21" s="81" t="str">
        <f>IFERROR(VLOOKUP(C21,Foundation!$C$5:$D$551,2,0),"")</f>
        <v>DA+3</v>
      </c>
      <c r="E21" s="122">
        <v>45639</v>
      </c>
      <c r="F21" s="783">
        <v>45651</v>
      </c>
      <c r="G21" s="80" t="s">
        <v>1202</v>
      </c>
      <c r="H21" s="595">
        <f t="shared" si="0"/>
        <v>37.931087999999995</v>
      </c>
      <c r="I21" s="1086">
        <f t="shared" si="1"/>
        <v>3.5339787792191997</v>
      </c>
      <c r="J21" s="654" t="s">
        <v>1203</v>
      </c>
      <c r="K21" s="1087" t="s">
        <v>263</v>
      </c>
      <c r="L21" s="635" t="s">
        <v>1213</v>
      </c>
    </row>
    <row r="22" spans="1:22" s="656" customFormat="1" ht="15.5" x14ac:dyDescent="0.35">
      <c r="A22" s="651">
        <f t="shared" si="2"/>
        <v>18</v>
      </c>
      <c r="B22" s="651">
        <v>9</v>
      </c>
      <c r="C22" s="1088" t="s">
        <v>496</v>
      </c>
      <c r="D22" s="81" t="str">
        <f>IFERROR(VLOOKUP(C22,Foundation!$C$5:$D$551,2,0),"")</f>
        <v>DA-3</v>
      </c>
      <c r="E22" s="122">
        <v>45641</v>
      </c>
      <c r="F22" s="783">
        <v>45652</v>
      </c>
      <c r="G22" s="80" t="s">
        <v>1197</v>
      </c>
      <c r="H22" s="595">
        <f t="shared" si="0"/>
        <v>34.789810000000003</v>
      </c>
      <c r="I22" s="1086">
        <f t="shared" si="1"/>
        <v>3.2413109340040003</v>
      </c>
      <c r="J22" s="654" t="s">
        <v>1170</v>
      </c>
      <c r="K22" s="1087" t="s">
        <v>263</v>
      </c>
      <c r="L22" s="635" t="s">
        <v>1211</v>
      </c>
    </row>
    <row r="23" spans="1:22" s="656" customFormat="1" ht="15.5" x14ac:dyDescent="0.35">
      <c r="A23" s="651">
        <f t="shared" si="2"/>
        <v>19</v>
      </c>
      <c r="B23" s="651">
        <v>10</v>
      </c>
      <c r="C23" s="1088" t="s">
        <v>615</v>
      </c>
      <c r="D23" s="81" t="str">
        <f>IFERROR(VLOOKUP(C23,Foundation!$C$5:$D$551,2,0),"")</f>
        <v>DA+6</v>
      </c>
      <c r="E23" s="122">
        <v>45649</v>
      </c>
      <c r="F23" s="783">
        <v>45654</v>
      </c>
      <c r="G23" s="80" t="s">
        <v>1201</v>
      </c>
      <c r="H23" s="595">
        <f t="shared" si="0"/>
        <v>43.804423999999997</v>
      </c>
      <c r="I23" s="1086">
        <f t="shared" si="1"/>
        <v>4.0811880970015997</v>
      </c>
      <c r="J23" s="654" t="s">
        <v>1109</v>
      </c>
      <c r="K23" s="1087" t="s">
        <v>263</v>
      </c>
      <c r="L23" s="635" t="s">
        <v>1210</v>
      </c>
    </row>
    <row r="24" spans="1:22" s="656" customFormat="1" ht="15.5" x14ac:dyDescent="0.35">
      <c r="A24" s="651">
        <f t="shared" si="2"/>
        <v>20</v>
      </c>
      <c r="B24" s="651">
        <v>11</v>
      </c>
      <c r="C24" s="1088" t="s">
        <v>599</v>
      </c>
      <c r="D24" s="81" t="str">
        <f>IFERROR(VLOOKUP(C24,Foundation!$C$5:$D$551,2,0),"")</f>
        <v>DA+9</v>
      </c>
      <c r="E24" s="122">
        <v>45643</v>
      </c>
      <c r="F24" s="783">
        <v>45655</v>
      </c>
      <c r="G24" s="80" t="s">
        <v>1190</v>
      </c>
      <c r="H24" s="595">
        <f t="shared" si="0"/>
        <v>45.697022000000004</v>
      </c>
      <c r="I24" s="1086">
        <f t="shared" si="1"/>
        <v>4.2575184245048003</v>
      </c>
      <c r="J24" s="654" t="s">
        <v>1042</v>
      </c>
      <c r="K24" s="1087" t="s">
        <v>263</v>
      </c>
      <c r="L24" s="635" t="s">
        <v>1214</v>
      </c>
    </row>
    <row r="25" spans="1:22" s="656" customFormat="1" ht="15.5" x14ac:dyDescent="0.35">
      <c r="A25" s="651">
        <f t="shared" si="2"/>
        <v>21</v>
      </c>
      <c r="B25" s="651">
        <v>12</v>
      </c>
      <c r="C25" s="1088" t="s">
        <v>604</v>
      </c>
      <c r="D25" s="81" t="str">
        <f>IFERROR(VLOOKUP(C25,Foundation!$C$5:$D$551,2,0),"")</f>
        <v>DA-3</v>
      </c>
      <c r="E25" s="122">
        <v>45648</v>
      </c>
      <c r="F25" s="783">
        <v>45655</v>
      </c>
      <c r="G25" s="80" t="s">
        <v>1191</v>
      </c>
      <c r="H25" s="595">
        <f t="shared" si="0"/>
        <v>34.789810000000003</v>
      </c>
      <c r="I25" s="1086">
        <f t="shared" si="1"/>
        <v>3.2413109340040003</v>
      </c>
      <c r="J25" s="654" t="s">
        <v>1204</v>
      </c>
      <c r="K25" s="1087" t="s">
        <v>263</v>
      </c>
      <c r="L25" s="635" t="s">
        <v>1212</v>
      </c>
    </row>
    <row r="26" spans="1:22" s="656" customFormat="1" ht="15.5" x14ac:dyDescent="0.35">
      <c r="A26" s="651">
        <f t="shared" si="2"/>
        <v>22</v>
      </c>
      <c r="B26" s="651">
        <v>13</v>
      </c>
      <c r="C26" s="1088" t="s">
        <v>515</v>
      </c>
      <c r="D26" s="81" t="str">
        <f>IFERROR(VLOOKUP(C26,Foundation!$C$5:$D$551,2,0),"")</f>
        <v>DA+3</v>
      </c>
      <c r="E26" s="122">
        <v>45650</v>
      </c>
      <c r="F26" s="783">
        <v>45657</v>
      </c>
      <c r="G26" s="80" t="s">
        <v>1201</v>
      </c>
      <c r="H26" s="595">
        <f t="shared" si="0"/>
        <v>37.931087999999995</v>
      </c>
      <c r="I26" s="1086">
        <f t="shared" si="1"/>
        <v>3.5339787792191997</v>
      </c>
      <c r="J26" s="654" t="s">
        <v>1170</v>
      </c>
      <c r="K26" s="1087" t="s">
        <v>263</v>
      </c>
      <c r="L26" s="635" t="s">
        <v>1209</v>
      </c>
    </row>
    <row r="27" spans="1:22" s="656" customFormat="1" ht="15.5" x14ac:dyDescent="0.35">
      <c r="A27" s="651">
        <f t="shared" si="2"/>
        <v>23</v>
      </c>
      <c r="B27" s="651">
        <v>1</v>
      </c>
      <c r="C27" s="1088" t="s">
        <v>497</v>
      </c>
      <c r="D27" s="81" t="str">
        <f>IFERROR(VLOOKUP(C27,Foundation!$C$5:$D$551,2,0),"")</f>
        <v>DA+6</v>
      </c>
      <c r="E27" s="122">
        <v>45653</v>
      </c>
      <c r="F27" s="783">
        <v>45660</v>
      </c>
      <c r="G27" s="80" t="s">
        <v>1197</v>
      </c>
      <c r="H27" s="595">
        <f t="shared" si="0"/>
        <v>43.804423999999997</v>
      </c>
      <c r="I27" s="1086">
        <f t="shared" si="1"/>
        <v>4.0811880970015997</v>
      </c>
      <c r="J27" s="654" t="s">
        <v>1224</v>
      </c>
      <c r="K27" s="1087" t="s">
        <v>263</v>
      </c>
      <c r="L27" s="635" t="s">
        <v>1211</v>
      </c>
    </row>
    <row r="28" spans="1:22" s="656" customFormat="1" ht="15.5" x14ac:dyDescent="0.35">
      <c r="A28" s="651">
        <f t="shared" si="2"/>
        <v>24</v>
      </c>
      <c r="B28" s="651">
        <v>2</v>
      </c>
      <c r="C28" s="1088" t="s">
        <v>618</v>
      </c>
      <c r="D28" s="81" t="str">
        <f>IFERROR(VLOOKUP(C28,Foundation!$C$5:$D$551,2,0),"")</f>
        <v>DA+3</v>
      </c>
      <c r="E28" s="122">
        <v>45650</v>
      </c>
      <c r="F28" s="783">
        <v>45660</v>
      </c>
      <c r="G28" s="80" t="s">
        <v>1202</v>
      </c>
      <c r="H28" s="595">
        <f t="shared" si="0"/>
        <v>37.931087999999995</v>
      </c>
      <c r="I28" s="1086">
        <f t="shared" si="1"/>
        <v>3.5339787792191997</v>
      </c>
      <c r="J28" s="654" t="s">
        <v>1203</v>
      </c>
      <c r="K28" s="1087" t="s">
        <v>263</v>
      </c>
      <c r="L28" s="635" t="s">
        <v>1213</v>
      </c>
    </row>
    <row r="29" spans="1:22" s="656" customFormat="1" x14ac:dyDescent="0.35">
      <c r="A29" s="651">
        <f t="shared" si="2"/>
        <v>25</v>
      </c>
      <c r="B29" s="651">
        <v>3</v>
      </c>
      <c r="C29" s="1090" t="s">
        <v>613</v>
      </c>
      <c r="D29" s="81" t="str">
        <f>IFERROR(VLOOKUP(C29,Foundation!$C$5:$D$551,2,0),"")</f>
        <v>DA+6</v>
      </c>
      <c r="E29" s="122">
        <v>45655</v>
      </c>
      <c r="F29" s="783">
        <v>45662</v>
      </c>
      <c r="G29" s="1091" t="s">
        <v>1201</v>
      </c>
      <c r="H29" s="595">
        <f t="shared" si="0"/>
        <v>43.804423999999997</v>
      </c>
      <c r="I29" s="1086">
        <f t="shared" si="1"/>
        <v>4.0811880970015997</v>
      </c>
      <c r="J29" s="1091" t="s">
        <v>1109</v>
      </c>
      <c r="K29" s="1087" t="s">
        <v>263</v>
      </c>
      <c r="L29" s="1092" t="s">
        <v>1210</v>
      </c>
    </row>
    <row r="30" spans="1:22" s="656" customFormat="1" ht="15.5" x14ac:dyDescent="0.35">
      <c r="A30" s="651">
        <f t="shared" si="2"/>
        <v>26</v>
      </c>
      <c r="B30" s="651">
        <v>4</v>
      </c>
      <c r="C30" s="1088" t="s">
        <v>605</v>
      </c>
      <c r="D30" s="81" t="str">
        <f>IFERROR(VLOOKUP(C30,Foundation!$C$5:$D$551,2,0),"")</f>
        <v>DA+1.5</v>
      </c>
      <c r="E30" s="122">
        <v>45656</v>
      </c>
      <c r="F30" s="783">
        <v>45664</v>
      </c>
      <c r="G30" s="80" t="s">
        <v>1191</v>
      </c>
      <c r="H30" s="595">
        <f t="shared" si="0"/>
        <v>37.138323999999997</v>
      </c>
      <c r="I30" s="1086">
        <f t="shared" si="1"/>
        <v>3.4601182257615997</v>
      </c>
      <c r="J30" s="654" t="s">
        <v>1204</v>
      </c>
      <c r="K30" s="1087" t="s">
        <v>263</v>
      </c>
      <c r="L30" s="635" t="s">
        <v>1212</v>
      </c>
    </row>
    <row r="31" spans="1:22" s="656" customFormat="1" x14ac:dyDescent="0.35">
      <c r="A31" s="651">
        <f t="shared" si="2"/>
        <v>27</v>
      </c>
      <c r="B31" s="651">
        <v>5</v>
      </c>
      <c r="C31" s="1090" t="s">
        <v>514</v>
      </c>
      <c r="D31" s="81" t="str">
        <f>IFERROR(VLOOKUP(C31,Foundation!$C$5:$D$551,2,0),"")</f>
        <v>DA+3</v>
      </c>
      <c r="E31" s="122">
        <v>45658</v>
      </c>
      <c r="F31" s="783">
        <v>45665</v>
      </c>
      <c r="G31" s="80" t="s">
        <v>1201</v>
      </c>
      <c r="H31" s="595">
        <f t="shared" si="0"/>
        <v>37.931087999999995</v>
      </c>
      <c r="I31" s="1086">
        <f t="shared" si="1"/>
        <v>3.5339787792191997</v>
      </c>
      <c r="J31" s="80" t="s">
        <v>1170</v>
      </c>
      <c r="K31" s="1087" t="s">
        <v>263</v>
      </c>
      <c r="L31" s="635" t="s">
        <v>1209</v>
      </c>
    </row>
    <row r="32" spans="1:22" s="656" customFormat="1" ht="15.5" x14ac:dyDescent="0.35">
      <c r="A32" s="651">
        <f t="shared" si="2"/>
        <v>28</v>
      </c>
      <c r="B32" s="651">
        <v>6</v>
      </c>
      <c r="C32" s="1088" t="s">
        <v>600</v>
      </c>
      <c r="D32" s="81" t="str">
        <f>IFERROR(VLOOKUP(C32,Foundation!$C$5:$D$551,2,0),"")</f>
        <v>DA+3</v>
      </c>
      <c r="E32" s="122">
        <v>45656</v>
      </c>
      <c r="F32" s="783">
        <v>45666</v>
      </c>
      <c r="G32" s="80" t="s">
        <v>1190</v>
      </c>
      <c r="H32" s="595">
        <f t="shared" si="0"/>
        <v>37.931087999999995</v>
      </c>
      <c r="I32" s="1086">
        <f t="shared" si="1"/>
        <v>3.5339787792191997</v>
      </c>
      <c r="J32" s="654" t="s">
        <v>1042</v>
      </c>
      <c r="K32" s="1087" t="s">
        <v>263</v>
      </c>
      <c r="L32" s="635" t="s">
        <v>1214</v>
      </c>
    </row>
    <row r="33" spans="1:12" s="656" customFormat="1" x14ac:dyDescent="0.35">
      <c r="A33" s="651">
        <f t="shared" si="2"/>
        <v>29</v>
      </c>
      <c r="B33" s="651">
        <v>7</v>
      </c>
      <c r="C33" s="1090" t="s">
        <v>414</v>
      </c>
      <c r="D33" s="81" t="str">
        <f>IFERROR(VLOOKUP(C33,Foundation!$C$5:$D$551,2,0),"")</f>
        <v>DA+9</v>
      </c>
      <c r="E33" s="122">
        <v>45661</v>
      </c>
      <c r="F33" s="783">
        <v>45666</v>
      </c>
      <c r="G33" s="80" t="s">
        <v>1197</v>
      </c>
      <c r="H33" s="595">
        <f t="shared" si="0"/>
        <v>45.697022000000004</v>
      </c>
      <c r="I33" s="1086">
        <f t="shared" si="1"/>
        <v>4.2575184245048003</v>
      </c>
      <c r="J33" s="654" t="s">
        <v>1224</v>
      </c>
      <c r="K33" s="1087" t="s">
        <v>263</v>
      </c>
      <c r="L33" s="635" t="s">
        <v>1211</v>
      </c>
    </row>
    <row r="34" spans="1:12" s="656" customFormat="1" x14ac:dyDescent="0.35">
      <c r="A34" s="651">
        <f t="shared" si="2"/>
        <v>30</v>
      </c>
      <c r="B34" s="651">
        <v>8</v>
      </c>
      <c r="C34" s="1090" t="s">
        <v>1098</v>
      </c>
      <c r="D34" s="81" t="str">
        <f>IFERROR(VLOOKUP(C34,Foundation!$C$5:$D$551,2,0),"")</f>
        <v>DA+9</v>
      </c>
      <c r="E34" s="122">
        <v>45661</v>
      </c>
      <c r="F34" s="783">
        <v>45668</v>
      </c>
      <c r="G34" s="80" t="s">
        <v>1202</v>
      </c>
      <c r="H34" s="595">
        <f t="shared" si="0"/>
        <v>45.697022000000004</v>
      </c>
      <c r="I34" s="1086">
        <f t="shared" si="1"/>
        <v>4.2575184245048003</v>
      </c>
      <c r="J34" s="654" t="s">
        <v>1203</v>
      </c>
      <c r="K34" s="1087" t="s">
        <v>263</v>
      </c>
      <c r="L34" s="635" t="s">
        <v>1213</v>
      </c>
    </row>
    <row r="35" spans="1:12" s="656" customFormat="1" x14ac:dyDescent="0.35">
      <c r="A35" s="651">
        <f t="shared" si="2"/>
        <v>31</v>
      </c>
      <c r="B35" s="651">
        <v>9</v>
      </c>
      <c r="C35" s="1093" t="s">
        <v>612</v>
      </c>
      <c r="D35" s="81" t="str">
        <f>IFERROR(VLOOKUP(C35,Foundation!$C$5:$D$551,2,0),"")</f>
        <v>DA+9</v>
      </c>
      <c r="E35" s="122">
        <v>45663</v>
      </c>
      <c r="F35" s="783">
        <v>45670</v>
      </c>
      <c r="G35" s="1091" t="s">
        <v>1201</v>
      </c>
      <c r="H35" s="595">
        <f t="shared" si="0"/>
        <v>45.697022000000004</v>
      </c>
      <c r="I35" s="1086">
        <f t="shared" si="1"/>
        <v>4.2575184245048003</v>
      </c>
      <c r="J35" s="1091" t="s">
        <v>1109</v>
      </c>
      <c r="K35" s="1087" t="s">
        <v>263</v>
      </c>
      <c r="L35" s="1092" t="s">
        <v>1210</v>
      </c>
    </row>
    <row r="36" spans="1:12" s="656" customFormat="1" x14ac:dyDescent="0.35">
      <c r="A36" s="651">
        <f t="shared" si="2"/>
        <v>32</v>
      </c>
      <c r="B36" s="651">
        <v>10</v>
      </c>
      <c r="C36" s="1093" t="s">
        <v>415</v>
      </c>
      <c r="D36" s="81" t="str">
        <f>IFERROR(VLOOKUP(C36,Foundation!$C$5:$D$551,2,0),"")</f>
        <v>DA+3</v>
      </c>
      <c r="E36" s="122">
        <v>45667</v>
      </c>
      <c r="F36" s="783">
        <v>45672</v>
      </c>
      <c r="G36" s="80" t="s">
        <v>1197</v>
      </c>
      <c r="H36" s="595">
        <f t="shared" si="0"/>
        <v>37.931087999999995</v>
      </c>
      <c r="I36" s="1086">
        <f t="shared" si="1"/>
        <v>3.5339787792191997</v>
      </c>
      <c r="J36" s="80" t="s">
        <v>1224</v>
      </c>
      <c r="K36" s="1087" t="s">
        <v>263</v>
      </c>
      <c r="L36" s="635" t="s">
        <v>1211</v>
      </c>
    </row>
    <row r="37" spans="1:12" s="656" customFormat="1" x14ac:dyDescent="0.35">
      <c r="A37" s="651">
        <f t="shared" si="2"/>
        <v>33</v>
      </c>
      <c r="B37" s="651">
        <v>11</v>
      </c>
      <c r="C37" s="1093" t="s">
        <v>513</v>
      </c>
      <c r="D37" s="81" t="str">
        <f>IFERROR(VLOOKUP(C37,Foundation!$C$5:$D$551,2,0),"")</f>
        <v>DA+3</v>
      </c>
      <c r="E37" s="122">
        <v>45665</v>
      </c>
      <c r="F37" s="783">
        <v>45673</v>
      </c>
      <c r="G37" s="80" t="s">
        <v>1201</v>
      </c>
      <c r="H37" s="595">
        <f t="shared" ref="H37:H68" si="3">VLOOKUP(D37,$D$161:$I$190,6,0)</f>
        <v>37.931087999999995</v>
      </c>
      <c r="I37" s="1086">
        <f t="shared" ref="I37:I68" si="4">IFERROR(VLOOKUP(D37,$D$161:$K$190,8,0)/10^5,"")</f>
        <v>3.5339787792191997</v>
      </c>
      <c r="J37" s="80" t="s">
        <v>1170</v>
      </c>
      <c r="K37" s="1087" t="s">
        <v>263</v>
      </c>
      <c r="L37" s="635" t="s">
        <v>1209</v>
      </c>
    </row>
    <row r="38" spans="1:12" s="656" customFormat="1" x14ac:dyDescent="0.35">
      <c r="A38" s="651">
        <f t="shared" ref="A38:A47" si="5">A37+1</f>
        <v>34</v>
      </c>
      <c r="B38" s="651">
        <v>12</v>
      </c>
      <c r="C38" s="1093" t="s">
        <v>608</v>
      </c>
      <c r="D38" s="81" t="str">
        <f>IFERROR(VLOOKUP(C38,Foundation!$C$5:$D$551,2,0),"")</f>
        <v>DA+6</v>
      </c>
      <c r="E38" s="122">
        <v>45664</v>
      </c>
      <c r="F38" s="783">
        <v>45676</v>
      </c>
      <c r="G38" s="80" t="s">
        <v>1191</v>
      </c>
      <c r="H38" s="595">
        <f t="shared" si="3"/>
        <v>43.804423999999997</v>
      </c>
      <c r="I38" s="1086">
        <f t="shared" si="4"/>
        <v>4.0811880970015997</v>
      </c>
      <c r="J38" s="80" t="s">
        <v>1204</v>
      </c>
      <c r="K38" s="1087" t="s">
        <v>263</v>
      </c>
      <c r="L38" s="635" t="s">
        <v>1212</v>
      </c>
    </row>
    <row r="39" spans="1:12" s="656" customFormat="1" x14ac:dyDescent="0.35">
      <c r="A39" s="651">
        <f t="shared" si="5"/>
        <v>35</v>
      </c>
      <c r="B39" s="651">
        <v>13</v>
      </c>
      <c r="C39" s="1093" t="s">
        <v>611</v>
      </c>
      <c r="D39" s="81" t="str">
        <f>IFERROR(VLOOKUP(C39,Foundation!$C$5:$D$551,2,0),"")</f>
        <v>DA+9</v>
      </c>
      <c r="E39" s="122">
        <v>45671</v>
      </c>
      <c r="F39" s="783">
        <v>45676</v>
      </c>
      <c r="G39" s="80" t="s">
        <v>1201</v>
      </c>
      <c r="H39" s="595">
        <f t="shared" si="3"/>
        <v>45.697022000000004</v>
      </c>
      <c r="I39" s="1086">
        <f t="shared" si="4"/>
        <v>4.2575184245048003</v>
      </c>
      <c r="J39" s="80" t="s">
        <v>1109</v>
      </c>
      <c r="K39" s="1087" t="s">
        <v>263</v>
      </c>
      <c r="L39" s="635" t="s">
        <v>1210</v>
      </c>
    </row>
    <row r="40" spans="1:12" s="656" customFormat="1" x14ac:dyDescent="0.35">
      <c r="A40" s="651">
        <f t="shared" si="5"/>
        <v>36</v>
      </c>
      <c r="B40" s="651">
        <v>14</v>
      </c>
      <c r="C40" s="1093" t="s">
        <v>416</v>
      </c>
      <c r="D40" s="81" t="str">
        <f>IFERROR(VLOOKUP(C40,Foundation!$C$5:$D$551,2,0),"")</f>
        <v>DA+3</v>
      </c>
      <c r="E40" s="122">
        <v>45673</v>
      </c>
      <c r="F40" s="783">
        <v>45677</v>
      </c>
      <c r="G40" s="80" t="s">
        <v>1197</v>
      </c>
      <c r="H40" s="595">
        <f t="shared" si="3"/>
        <v>37.931087999999995</v>
      </c>
      <c r="I40" s="1086">
        <f t="shared" si="4"/>
        <v>3.5339787792191997</v>
      </c>
      <c r="J40" s="80" t="s">
        <v>1224</v>
      </c>
      <c r="K40" s="1087" t="s">
        <v>263</v>
      </c>
      <c r="L40" s="635" t="s">
        <v>1211</v>
      </c>
    </row>
    <row r="41" spans="1:12" s="656" customFormat="1" ht="15.5" x14ac:dyDescent="0.35">
      <c r="A41" s="651">
        <f t="shared" si="5"/>
        <v>37</v>
      </c>
      <c r="B41" s="651">
        <v>15</v>
      </c>
      <c r="C41" s="1088" t="s">
        <v>596</v>
      </c>
      <c r="D41" s="81" t="str">
        <f>IFERROR(VLOOKUP(C41,Foundation!$C$5:$D$551,2,0),"")</f>
        <v>DA+9</v>
      </c>
      <c r="E41" s="122">
        <v>45667</v>
      </c>
      <c r="F41" s="783">
        <v>45678</v>
      </c>
      <c r="G41" s="80" t="s">
        <v>1190</v>
      </c>
      <c r="H41" s="595">
        <f t="shared" si="3"/>
        <v>45.697022000000004</v>
      </c>
      <c r="I41" s="1086">
        <f t="shared" si="4"/>
        <v>4.2575184245048003</v>
      </c>
      <c r="J41" s="654" t="s">
        <v>1042</v>
      </c>
      <c r="K41" s="1087" t="s">
        <v>263</v>
      </c>
      <c r="L41" s="635" t="s">
        <v>1214</v>
      </c>
    </row>
    <row r="42" spans="1:12" s="656" customFormat="1" x14ac:dyDescent="0.35">
      <c r="A42" s="651">
        <f t="shared" si="5"/>
        <v>38</v>
      </c>
      <c r="B42" s="651">
        <v>16</v>
      </c>
      <c r="C42" s="1093" t="s">
        <v>624</v>
      </c>
      <c r="D42" s="81" t="str">
        <f>IFERROR(VLOOKUP(C42,Foundation!$C$5:$D$551,2,0),"")</f>
        <v>DA+9</v>
      </c>
      <c r="E42" s="122">
        <v>45668</v>
      </c>
      <c r="F42" s="783">
        <v>45679</v>
      </c>
      <c r="G42" s="80" t="s">
        <v>1202</v>
      </c>
      <c r="H42" s="595">
        <f t="shared" si="3"/>
        <v>45.697022000000004</v>
      </c>
      <c r="I42" s="1086">
        <f t="shared" si="4"/>
        <v>4.2575184245048003</v>
      </c>
      <c r="J42" s="80" t="s">
        <v>1203</v>
      </c>
      <c r="K42" s="1087" t="s">
        <v>263</v>
      </c>
      <c r="L42" s="635" t="s">
        <v>1213</v>
      </c>
    </row>
    <row r="43" spans="1:12" s="656" customFormat="1" x14ac:dyDescent="0.35">
      <c r="A43" s="651">
        <f t="shared" si="5"/>
        <v>39</v>
      </c>
      <c r="B43" s="651">
        <v>17</v>
      </c>
      <c r="C43" s="1093" t="s">
        <v>512</v>
      </c>
      <c r="D43" s="81" t="str">
        <f>IFERROR(VLOOKUP(C43,Foundation!$C$5:$D$551,2,0),"")</f>
        <v>DA+1.5</v>
      </c>
      <c r="E43" s="122">
        <v>45674</v>
      </c>
      <c r="F43" s="783">
        <v>45679</v>
      </c>
      <c r="G43" s="80" t="s">
        <v>1201</v>
      </c>
      <c r="H43" s="595">
        <f t="shared" si="3"/>
        <v>37.138323999999997</v>
      </c>
      <c r="I43" s="1086">
        <f t="shared" si="4"/>
        <v>3.4601182257615997</v>
      </c>
      <c r="J43" s="80" t="s">
        <v>1170</v>
      </c>
      <c r="K43" s="1087" t="s">
        <v>263</v>
      </c>
      <c r="L43" s="635" t="s">
        <v>1209</v>
      </c>
    </row>
    <row r="44" spans="1:12" s="338" customFormat="1" x14ac:dyDescent="0.35">
      <c r="A44" s="81">
        <f t="shared" si="5"/>
        <v>40</v>
      </c>
      <c r="B44" s="81">
        <v>18</v>
      </c>
      <c r="C44" s="1094" t="s">
        <v>616</v>
      </c>
      <c r="D44" s="81" t="str">
        <f>IFERROR(VLOOKUP(C44,Foundation!$C$5:$D$551,2,0),"")</f>
        <v>DA+1.5</v>
      </c>
      <c r="E44" s="783">
        <v>45674</v>
      </c>
      <c r="F44" s="783">
        <v>45681</v>
      </c>
      <c r="G44" s="80" t="s">
        <v>1201</v>
      </c>
      <c r="H44" s="595">
        <f t="shared" si="3"/>
        <v>37.138323999999997</v>
      </c>
      <c r="I44" s="1086">
        <f t="shared" si="4"/>
        <v>3.4601182257615997</v>
      </c>
      <c r="J44" s="80" t="s">
        <v>1109</v>
      </c>
      <c r="K44" s="1087" t="s">
        <v>263</v>
      </c>
      <c r="L44" s="1089" t="s">
        <v>1210</v>
      </c>
    </row>
    <row r="45" spans="1:12" s="338" customFormat="1" x14ac:dyDescent="0.35">
      <c r="A45" s="81">
        <f t="shared" si="5"/>
        <v>41</v>
      </c>
      <c r="B45" s="81">
        <v>19</v>
      </c>
      <c r="C45" s="1094" t="s">
        <v>417</v>
      </c>
      <c r="D45" s="81" t="str">
        <f>IFERROR(VLOOKUP(C45,Foundation!$C$5:$D$551,2,0),"")</f>
        <v>DA+9</v>
      </c>
      <c r="E45" s="783">
        <f>F40</f>
        <v>45677</v>
      </c>
      <c r="F45" s="783">
        <v>45682</v>
      </c>
      <c r="G45" s="80" t="s">
        <v>1197</v>
      </c>
      <c r="H45" s="595">
        <f t="shared" si="3"/>
        <v>45.697022000000004</v>
      </c>
      <c r="I45" s="1086">
        <f t="shared" si="4"/>
        <v>4.2575184245048003</v>
      </c>
      <c r="J45" s="80" t="s">
        <v>1224</v>
      </c>
      <c r="K45" s="1087" t="s">
        <v>263</v>
      </c>
      <c r="L45" s="1089" t="s">
        <v>1211</v>
      </c>
    </row>
    <row r="46" spans="1:12" s="656" customFormat="1" ht="15.5" x14ac:dyDescent="0.35">
      <c r="A46" s="651">
        <f t="shared" si="5"/>
        <v>42</v>
      </c>
      <c r="B46" s="651">
        <v>20</v>
      </c>
      <c r="C46" s="1088" t="s">
        <v>595</v>
      </c>
      <c r="D46" s="81" t="str">
        <f>IFERROR(VLOOKUP(C46,Foundation!$C$5:$D$551,2,0),"")</f>
        <v>DA+9</v>
      </c>
      <c r="E46" s="122">
        <f>F41</f>
        <v>45678</v>
      </c>
      <c r="F46" s="783">
        <v>45686</v>
      </c>
      <c r="G46" s="80" t="s">
        <v>1190</v>
      </c>
      <c r="H46" s="595">
        <f t="shared" si="3"/>
        <v>45.697022000000004</v>
      </c>
      <c r="I46" s="1086">
        <f t="shared" si="4"/>
        <v>4.2575184245048003</v>
      </c>
      <c r="J46" s="654" t="s">
        <v>1042</v>
      </c>
      <c r="K46" s="1087" t="s">
        <v>263</v>
      </c>
      <c r="L46" s="635" t="s">
        <v>1214</v>
      </c>
    </row>
    <row r="47" spans="1:12" s="656" customFormat="1" ht="15.5" x14ac:dyDescent="0.35">
      <c r="A47" s="651">
        <f t="shared" si="5"/>
        <v>43</v>
      </c>
      <c r="B47" s="651">
        <v>21</v>
      </c>
      <c r="C47" s="1088" t="s">
        <v>629</v>
      </c>
      <c r="D47" s="81" t="str">
        <f>IFERROR(VLOOKUP(C47,Foundation!$C$5:$D$551,2,0),"")</f>
        <v>DA+3</v>
      </c>
      <c r="E47" s="122">
        <v>45681</v>
      </c>
      <c r="F47" s="783">
        <v>45686</v>
      </c>
      <c r="G47" s="80" t="s">
        <v>1201</v>
      </c>
      <c r="H47" s="595">
        <f t="shared" si="3"/>
        <v>37.931087999999995</v>
      </c>
      <c r="I47" s="1086">
        <f t="shared" si="4"/>
        <v>3.5339787792191997</v>
      </c>
      <c r="J47" s="654" t="s">
        <v>1109</v>
      </c>
      <c r="K47" s="1087" t="s">
        <v>263</v>
      </c>
      <c r="L47" s="635" t="s">
        <v>1210</v>
      </c>
    </row>
    <row r="48" spans="1:12" s="338" customFormat="1" x14ac:dyDescent="0.35">
      <c r="A48" s="81">
        <f t="shared" ref="A48:A105" si="6">A47+1</f>
        <v>44</v>
      </c>
      <c r="B48" s="81">
        <v>22</v>
      </c>
      <c r="C48" s="1094" t="s">
        <v>418</v>
      </c>
      <c r="D48" s="81" t="str">
        <f>IFERROR(VLOOKUP(C48,Foundation!$C$5:$D$551,2,0),"")</f>
        <v>DA+3</v>
      </c>
      <c r="E48" s="783">
        <v>45682</v>
      </c>
      <c r="F48" s="783">
        <v>45687</v>
      </c>
      <c r="G48" s="80" t="s">
        <v>1240</v>
      </c>
      <c r="H48" s="595">
        <f t="shared" si="3"/>
        <v>37.931087999999995</v>
      </c>
      <c r="I48" s="1086">
        <f t="shared" si="4"/>
        <v>3.5339787792191997</v>
      </c>
      <c r="J48" s="80" t="s">
        <v>1224</v>
      </c>
      <c r="K48" s="1087" t="s">
        <v>263</v>
      </c>
      <c r="L48" s="1089" t="s">
        <v>1211</v>
      </c>
    </row>
    <row r="49" spans="1:12" s="338" customFormat="1" x14ac:dyDescent="0.35">
      <c r="A49" s="81">
        <f t="shared" si="6"/>
        <v>45</v>
      </c>
      <c r="B49" s="81">
        <v>23</v>
      </c>
      <c r="C49" s="1094" t="s">
        <v>625</v>
      </c>
      <c r="D49" s="81" t="str">
        <f>IFERROR(VLOOKUP(C49,Foundation!$C$5:$D$551,2,0),"")</f>
        <v>DA+3</v>
      </c>
      <c r="E49" s="783">
        <f>F42</f>
        <v>45679</v>
      </c>
      <c r="F49" s="783">
        <v>45687</v>
      </c>
      <c r="G49" s="80" t="s">
        <v>1202</v>
      </c>
      <c r="H49" s="595">
        <f t="shared" si="3"/>
        <v>37.931087999999995</v>
      </c>
      <c r="I49" s="1086">
        <f t="shared" si="4"/>
        <v>3.5339787792191997</v>
      </c>
      <c r="J49" s="80" t="s">
        <v>1203</v>
      </c>
      <c r="K49" s="1087" t="s">
        <v>263</v>
      </c>
      <c r="L49" s="1089" t="s">
        <v>1213</v>
      </c>
    </row>
    <row r="50" spans="1:12" s="338" customFormat="1" x14ac:dyDescent="0.35">
      <c r="A50" s="81">
        <f t="shared" si="6"/>
        <v>46</v>
      </c>
      <c r="B50" s="81">
        <v>24</v>
      </c>
      <c r="C50" s="1094" t="s">
        <v>511</v>
      </c>
      <c r="D50" s="81" t="str">
        <f>IFERROR(VLOOKUP(C50,Foundation!$C$5:$D$551,2,0),"")</f>
        <v>DB1+6</v>
      </c>
      <c r="E50" s="783">
        <f>F43</f>
        <v>45679</v>
      </c>
      <c r="F50" s="783">
        <v>45688</v>
      </c>
      <c r="G50" s="80" t="s">
        <v>1201</v>
      </c>
      <c r="H50" s="595">
        <f t="shared" si="3"/>
        <v>65.027778999999995</v>
      </c>
      <c r="I50" s="1086">
        <f t="shared" si="4"/>
        <v>6.0585341249835993</v>
      </c>
      <c r="J50" s="80" t="s">
        <v>1170</v>
      </c>
      <c r="K50" s="1087" t="s">
        <v>263</v>
      </c>
      <c r="L50" s="1089" t="s">
        <v>1239</v>
      </c>
    </row>
    <row r="51" spans="1:12" s="656" customFormat="1" ht="15.5" x14ac:dyDescent="0.35">
      <c r="A51" s="651">
        <f t="shared" si="6"/>
        <v>47</v>
      </c>
      <c r="B51" s="651">
        <v>25</v>
      </c>
      <c r="C51" s="1088" t="s">
        <v>173</v>
      </c>
      <c r="D51" s="81" t="str">
        <f>IFERROR(VLOOKUP(C51,Foundation!$C$5:$D$551,2,0),"")</f>
        <v>DB1+6</v>
      </c>
      <c r="E51" s="122">
        <v>45674</v>
      </c>
      <c r="F51" s="783">
        <v>45688</v>
      </c>
      <c r="G51" s="80" t="s">
        <v>1190</v>
      </c>
      <c r="H51" s="595">
        <f t="shared" si="3"/>
        <v>65.027778999999995</v>
      </c>
      <c r="I51" s="1086">
        <f t="shared" si="4"/>
        <v>6.0585341249835993</v>
      </c>
      <c r="J51" s="654" t="s">
        <v>1204</v>
      </c>
      <c r="K51" s="1087" t="s">
        <v>263</v>
      </c>
      <c r="L51" s="635" t="s">
        <v>1212</v>
      </c>
    </row>
    <row r="52" spans="1:12" s="338" customFormat="1" x14ac:dyDescent="0.35">
      <c r="A52" s="81">
        <f t="shared" si="6"/>
        <v>48</v>
      </c>
      <c r="B52" s="81">
        <v>1</v>
      </c>
      <c r="C52" s="1094" t="s">
        <v>419</v>
      </c>
      <c r="D52" s="81" t="str">
        <f>IFERROR(VLOOKUP(C52,Foundation!$C$5:$D$551,2,0),"")</f>
        <v>DA+0</v>
      </c>
      <c r="E52" s="783">
        <v>45687</v>
      </c>
      <c r="F52" s="783">
        <v>45691</v>
      </c>
      <c r="G52" s="80" t="s">
        <v>1240</v>
      </c>
      <c r="H52" s="595">
        <f t="shared" si="3"/>
        <v>36.159755999999994</v>
      </c>
      <c r="I52" s="828">
        <f t="shared" si="4"/>
        <v>3.3689466109103994</v>
      </c>
      <c r="J52" s="80" t="s">
        <v>1224</v>
      </c>
      <c r="K52" s="1095" t="s">
        <v>263</v>
      </c>
      <c r="L52" s="1089" t="s">
        <v>1211</v>
      </c>
    </row>
    <row r="53" spans="1:12" s="656" customFormat="1" ht="15.5" x14ac:dyDescent="0.35">
      <c r="A53" s="651">
        <f t="shared" si="6"/>
        <v>49</v>
      </c>
      <c r="B53" s="651">
        <v>2</v>
      </c>
      <c r="C53" s="1088" t="s">
        <v>632</v>
      </c>
      <c r="D53" s="81" t="str">
        <f>IFERROR(VLOOKUP(C53,Foundation!$C$5:$D$551,2,0),"")</f>
        <v>DA+6</v>
      </c>
      <c r="E53" s="122">
        <v>45686</v>
      </c>
      <c r="F53" s="783">
        <v>45692</v>
      </c>
      <c r="G53" s="80" t="s">
        <v>1197</v>
      </c>
      <c r="H53" s="595">
        <f t="shared" si="3"/>
        <v>43.804423999999997</v>
      </c>
      <c r="I53" s="1086">
        <f t="shared" si="4"/>
        <v>4.0811880970015997</v>
      </c>
      <c r="J53" s="654" t="s">
        <v>1109</v>
      </c>
      <c r="K53" s="1087" t="s">
        <v>263</v>
      </c>
      <c r="L53" s="635" t="s">
        <v>1238</v>
      </c>
    </row>
    <row r="54" spans="1:12" s="656" customFormat="1" ht="15.5" x14ac:dyDescent="0.35">
      <c r="A54" s="651">
        <f t="shared" si="6"/>
        <v>50</v>
      </c>
      <c r="B54" s="651">
        <v>3</v>
      </c>
      <c r="C54" s="1088" t="s">
        <v>803</v>
      </c>
      <c r="D54" s="81" t="str">
        <f>IFERROR(VLOOKUP(C54,Foundation!$C$5:$D$551,2,0),"")</f>
        <v>DA+1.5</v>
      </c>
      <c r="E54" s="122">
        <v>45686</v>
      </c>
      <c r="F54" s="783">
        <v>45695</v>
      </c>
      <c r="G54" s="80" t="s">
        <v>1202</v>
      </c>
      <c r="H54" s="595">
        <f t="shared" si="3"/>
        <v>37.138323999999997</v>
      </c>
      <c r="I54" s="1086">
        <f t="shared" si="4"/>
        <v>3.4601182257615997</v>
      </c>
      <c r="J54" s="654" t="s">
        <v>1203</v>
      </c>
      <c r="K54" s="1087" t="s">
        <v>263</v>
      </c>
      <c r="L54" s="635" t="s">
        <v>1213</v>
      </c>
    </row>
    <row r="55" spans="1:12" s="338" customFormat="1" x14ac:dyDescent="0.35">
      <c r="A55" s="81">
        <f t="shared" si="6"/>
        <v>51</v>
      </c>
      <c r="B55" s="81">
        <v>4</v>
      </c>
      <c r="C55" s="1094" t="s">
        <v>590</v>
      </c>
      <c r="D55" s="81" t="str">
        <f>IFERROR(VLOOKUP(C55,Foundation!$C$5:$D$551,2,0),"")</f>
        <v>DA+6</v>
      </c>
      <c r="E55" s="783">
        <v>45686</v>
      </c>
      <c r="F55" s="783">
        <v>45696</v>
      </c>
      <c r="G55" s="80" t="s">
        <v>1191</v>
      </c>
      <c r="H55" s="595">
        <f t="shared" si="3"/>
        <v>43.804423999999997</v>
      </c>
      <c r="I55" s="828">
        <f t="shared" si="4"/>
        <v>4.0811880970015997</v>
      </c>
      <c r="J55" s="80" t="s">
        <v>1042</v>
      </c>
      <c r="K55" s="1095" t="s">
        <v>263</v>
      </c>
      <c r="L55" s="1089" t="s">
        <v>1214</v>
      </c>
    </row>
    <row r="56" spans="1:12" s="338" customFormat="1" x14ac:dyDescent="0.35">
      <c r="A56" s="81">
        <f t="shared" si="6"/>
        <v>52</v>
      </c>
      <c r="B56" s="81">
        <v>5</v>
      </c>
      <c r="C56" s="1094" t="s">
        <v>411</v>
      </c>
      <c r="D56" s="81" t="str">
        <f>IFERROR(VLOOKUP(C56,Foundation!$C$5:$D$551,2,0),"")</f>
        <v>DA+6</v>
      </c>
      <c r="E56" s="783">
        <v>45691</v>
      </c>
      <c r="F56" s="783">
        <v>45696</v>
      </c>
      <c r="G56" s="80" t="s">
        <v>1240</v>
      </c>
      <c r="H56" s="595">
        <f t="shared" si="3"/>
        <v>43.804423999999997</v>
      </c>
      <c r="I56" s="828">
        <f t="shared" si="4"/>
        <v>4.0811880970015997</v>
      </c>
      <c r="J56" s="80" t="s">
        <v>1224</v>
      </c>
      <c r="K56" s="1095" t="s">
        <v>263</v>
      </c>
      <c r="L56" s="1089" t="s">
        <v>1211</v>
      </c>
    </row>
    <row r="57" spans="1:12" s="338" customFormat="1" x14ac:dyDescent="0.35">
      <c r="A57" s="81">
        <f t="shared" si="6"/>
        <v>53</v>
      </c>
      <c r="B57" s="81">
        <v>6</v>
      </c>
      <c r="C57" s="1094" t="s">
        <v>501</v>
      </c>
      <c r="D57" s="81" t="str">
        <f>IFERROR(VLOOKUP(C57,Foundation!$C$5:$D$551,2,0),"")</f>
        <v>DA-1.5</v>
      </c>
      <c r="E57" s="783">
        <v>45688</v>
      </c>
      <c r="F57" s="783">
        <v>45698</v>
      </c>
      <c r="G57" s="80" t="s">
        <v>1201</v>
      </c>
      <c r="H57" s="595">
        <f t="shared" si="3"/>
        <v>35.601761999999994</v>
      </c>
      <c r="I57" s="828">
        <f t="shared" si="4"/>
        <v>3.3169592027207995</v>
      </c>
      <c r="J57" s="80" t="s">
        <v>1170</v>
      </c>
      <c r="K57" s="1095" t="s">
        <v>263</v>
      </c>
      <c r="L57" s="1089" t="s">
        <v>1239</v>
      </c>
    </row>
    <row r="58" spans="1:12" s="656" customFormat="1" ht="15.5" x14ac:dyDescent="0.35">
      <c r="A58" s="651">
        <f t="shared" si="6"/>
        <v>54</v>
      </c>
      <c r="B58" s="651">
        <v>7</v>
      </c>
      <c r="C58" s="1088" t="s">
        <v>630</v>
      </c>
      <c r="D58" s="81" t="str">
        <f>IFERROR(VLOOKUP(C58,Foundation!$C$5:$D$551,2,0),"")</f>
        <v>DA+1.5</v>
      </c>
      <c r="E58" s="122">
        <v>45693</v>
      </c>
      <c r="F58" s="783">
        <v>45698</v>
      </c>
      <c r="G58" s="80" t="s">
        <v>1197</v>
      </c>
      <c r="H58" s="595">
        <f t="shared" si="3"/>
        <v>37.138323999999997</v>
      </c>
      <c r="I58" s="1086">
        <f t="shared" si="4"/>
        <v>3.4601182257615997</v>
      </c>
      <c r="J58" s="654" t="s">
        <v>1109</v>
      </c>
      <c r="K58" s="1087" t="s">
        <v>263</v>
      </c>
      <c r="L58" s="635" t="s">
        <v>1238</v>
      </c>
    </row>
    <row r="59" spans="1:12" s="338" customFormat="1" x14ac:dyDescent="0.35">
      <c r="A59" s="81">
        <f t="shared" si="6"/>
        <v>55</v>
      </c>
      <c r="B59" s="81">
        <v>8</v>
      </c>
      <c r="C59" s="1094" t="s">
        <v>270</v>
      </c>
      <c r="D59" s="81" t="str">
        <f>IFERROR(VLOOKUP(C59,Foundation!$C$5:$D$551,2,0),"")</f>
        <v>DB1+0</v>
      </c>
      <c r="E59" s="783">
        <v>45697</v>
      </c>
      <c r="F59" s="783">
        <v>45702</v>
      </c>
      <c r="G59" s="80" t="s">
        <v>1240</v>
      </c>
      <c r="H59" s="595">
        <f t="shared" si="3"/>
        <v>55.450851000000007</v>
      </c>
      <c r="I59" s="828">
        <f t="shared" si="4"/>
        <v>5.1662670663084009</v>
      </c>
      <c r="J59" s="80" t="s">
        <v>1224</v>
      </c>
      <c r="K59" s="1095" t="s">
        <v>263</v>
      </c>
      <c r="L59" s="1089" t="s">
        <v>1211</v>
      </c>
    </row>
    <row r="60" spans="1:12" s="656" customFormat="1" ht="15.5" x14ac:dyDescent="0.35">
      <c r="A60" s="651">
        <f t="shared" si="6"/>
        <v>56</v>
      </c>
      <c r="B60" s="651">
        <v>9</v>
      </c>
      <c r="C60" s="1088" t="s">
        <v>631</v>
      </c>
      <c r="D60" s="81" t="str">
        <f>IFERROR(VLOOKUP(C60,Foundation!$C$5:$D$551,2,0),"")</f>
        <v>DA+3</v>
      </c>
      <c r="E60" s="122">
        <v>45699</v>
      </c>
      <c r="F60" s="783">
        <v>45703</v>
      </c>
      <c r="G60" s="80" t="s">
        <v>1197</v>
      </c>
      <c r="H60" s="595">
        <f t="shared" si="3"/>
        <v>37.931087999999995</v>
      </c>
      <c r="I60" s="1086">
        <f t="shared" si="4"/>
        <v>3.5339787792191997</v>
      </c>
      <c r="J60" s="654" t="s">
        <v>1109</v>
      </c>
      <c r="K60" s="1087" t="s">
        <v>263</v>
      </c>
      <c r="L60" s="635" t="s">
        <v>1238</v>
      </c>
    </row>
    <row r="61" spans="1:12" s="656" customFormat="1" ht="15.5" x14ac:dyDescent="0.35">
      <c r="A61" s="651">
        <f t="shared" si="6"/>
        <v>57</v>
      </c>
      <c r="B61" s="651">
        <v>10</v>
      </c>
      <c r="C61" s="1088" t="s">
        <v>802</v>
      </c>
      <c r="D61" s="81" t="str">
        <f>IFERROR(VLOOKUP(C61,Foundation!$C$5:$D$551,2,0),"")</f>
        <v>DA+3</v>
      </c>
      <c r="E61" s="122">
        <v>45696</v>
      </c>
      <c r="F61" s="783">
        <v>45704</v>
      </c>
      <c r="G61" s="80" t="s">
        <v>1202</v>
      </c>
      <c r="H61" s="595">
        <f t="shared" si="3"/>
        <v>37.931087999999995</v>
      </c>
      <c r="I61" s="1086">
        <f t="shared" si="4"/>
        <v>3.5339787792191997</v>
      </c>
      <c r="J61" s="654" t="s">
        <v>1203</v>
      </c>
      <c r="K61" s="1087" t="s">
        <v>263</v>
      </c>
      <c r="L61" s="635" t="s">
        <v>1213</v>
      </c>
    </row>
    <row r="62" spans="1:12" s="338" customFormat="1" x14ac:dyDescent="0.35">
      <c r="A62" s="81">
        <f t="shared" si="6"/>
        <v>58</v>
      </c>
      <c r="B62" s="81">
        <v>11</v>
      </c>
      <c r="C62" s="1094" t="s">
        <v>589</v>
      </c>
      <c r="D62" s="81" t="str">
        <f>IFERROR(VLOOKUP(C62,Foundation!$C$5:$D$551,2,0),"")</f>
        <v>DA+0</v>
      </c>
      <c r="E62" s="783">
        <v>45688</v>
      </c>
      <c r="F62" s="783">
        <v>45706</v>
      </c>
      <c r="G62" s="80" t="s">
        <v>1190</v>
      </c>
      <c r="H62" s="595">
        <f t="shared" si="3"/>
        <v>36.159755999999994</v>
      </c>
      <c r="I62" s="828">
        <f t="shared" si="4"/>
        <v>3.3689466109103994</v>
      </c>
      <c r="J62" s="80" t="s">
        <v>1204</v>
      </c>
      <c r="K62" s="1095" t="s">
        <v>263</v>
      </c>
      <c r="L62" s="1089" t="s">
        <v>1212</v>
      </c>
    </row>
    <row r="63" spans="1:12" s="656" customFormat="1" ht="15.5" x14ac:dyDescent="0.35">
      <c r="A63" s="651">
        <f t="shared" si="6"/>
        <v>59</v>
      </c>
      <c r="B63" s="651">
        <v>12</v>
      </c>
      <c r="C63" s="1088" t="s">
        <v>635</v>
      </c>
      <c r="D63" s="81" t="str">
        <f>IFERROR(VLOOKUP(C63,Foundation!$C$5:$D$551,2,0),"")</f>
        <v>DA+0</v>
      </c>
      <c r="E63" s="122">
        <v>45703</v>
      </c>
      <c r="F63" s="783">
        <v>45706</v>
      </c>
      <c r="G63" s="80" t="s">
        <v>1197</v>
      </c>
      <c r="H63" s="595">
        <f t="shared" si="3"/>
        <v>36.159755999999994</v>
      </c>
      <c r="I63" s="1086">
        <f t="shared" si="4"/>
        <v>3.3689466109103994</v>
      </c>
      <c r="J63" s="654" t="s">
        <v>1109</v>
      </c>
      <c r="K63" s="1087" t="s">
        <v>263</v>
      </c>
      <c r="L63" s="635" t="s">
        <v>1238</v>
      </c>
    </row>
    <row r="64" spans="1:12" s="338" customFormat="1" x14ac:dyDescent="0.35">
      <c r="A64" s="81">
        <f t="shared" si="6"/>
        <v>60</v>
      </c>
      <c r="B64" s="81">
        <v>13</v>
      </c>
      <c r="C64" s="1094" t="s">
        <v>500</v>
      </c>
      <c r="D64" s="81" t="str">
        <f>IFERROR(VLOOKUP(C64,Foundation!$C$5:$D$551,2,0),"")</f>
        <v>DA+6</v>
      </c>
      <c r="E64" s="783">
        <v>45699</v>
      </c>
      <c r="F64" s="783">
        <v>45707</v>
      </c>
      <c r="G64" s="80" t="s">
        <v>1201</v>
      </c>
      <c r="H64" s="595">
        <f t="shared" si="3"/>
        <v>43.804423999999997</v>
      </c>
      <c r="I64" s="828">
        <f t="shared" si="4"/>
        <v>4.0811880970015997</v>
      </c>
      <c r="J64" s="80" t="s">
        <v>1170</v>
      </c>
      <c r="K64" s="1095" t="s">
        <v>263</v>
      </c>
      <c r="L64" s="1089" t="s">
        <v>1239</v>
      </c>
    </row>
    <row r="65" spans="1:12" s="338" customFormat="1" x14ac:dyDescent="0.35">
      <c r="A65" s="81">
        <f t="shared" si="6"/>
        <v>61</v>
      </c>
      <c r="B65" s="81">
        <v>14</v>
      </c>
      <c r="C65" s="1094" t="s">
        <v>412</v>
      </c>
      <c r="D65" s="81" t="str">
        <f>IFERROR(VLOOKUP(C65,Foundation!$C$5:$D$551,2,0),"")</f>
        <v>DA+9</v>
      </c>
      <c r="E65" s="783">
        <v>45702</v>
      </c>
      <c r="F65" s="783">
        <v>45707</v>
      </c>
      <c r="G65" s="80" t="s">
        <v>1240</v>
      </c>
      <c r="H65" s="595">
        <f t="shared" si="3"/>
        <v>45.697022000000004</v>
      </c>
      <c r="I65" s="828">
        <f t="shared" si="4"/>
        <v>4.2575184245048003</v>
      </c>
      <c r="J65" s="80" t="s">
        <v>1224</v>
      </c>
      <c r="K65" s="1095" t="s">
        <v>263</v>
      </c>
      <c r="L65" s="1089" t="s">
        <v>1211</v>
      </c>
    </row>
    <row r="66" spans="1:12" s="656" customFormat="1" ht="15.5" x14ac:dyDescent="0.35">
      <c r="A66" s="651">
        <f t="shared" si="6"/>
        <v>62</v>
      </c>
      <c r="B66" s="651">
        <v>15</v>
      </c>
      <c r="C66" s="1088" t="s">
        <v>72</v>
      </c>
      <c r="D66" s="81" t="str">
        <f>IFERROR(VLOOKUP(C66,Foundation!$C$5:$D$551,2,0),"")</f>
        <v>DB2+0</v>
      </c>
      <c r="E66" s="122">
        <v>45697</v>
      </c>
      <c r="F66" s="783">
        <v>45711</v>
      </c>
      <c r="G66" s="80" t="s">
        <v>1191</v>
      </c>
      <c r="H66" s="595">
        <f t="shared" si="3"/>
        <v>59.500627999999999</v>
      </c>
      <c r="I66" s="1086">
        <f t="shared" si="4"/>
        <v>5.5435783097551994</v>
      </c>
      <c r="J66" s="654" t="s">
        <v>1042</v>
      </c>
      <c r="K66" s="1087" t="s">
        <v>263</v>
      </c>
      <c r="L66" s="635" t="s">
        <v>1214</v>
      </c>
    </row>
    <row r="67" spans="1:12" s="656" customFormat="1" ht="15.5" x14ac:dyDescent="0.35">
      <c r="A67" s="651">
        <f t="shared" si="6"/>
        <v>63</v>
      </c>
      <c r="B67" s="651">
        <v>16</v>
      </c>
      <c r="C67" s="1088" t="s">
        <v>636</v>
      </c>
      <c r="D67" s="81" t="str">
        <f>IFERROR(VLOOKUP(C67,Foundation!$C$5:$D$551,2,0),"")</f>
        <v>DA+3</v>
      </c>
      <c r="E67" s="122">
        <v>45706</v>
      </c>
      <c r="F67" s="783">
        <v>45712</v>
      </c>
      <c r="G67" s="80" t="s">
        <v>1197</v>
      </c>
      <c r="H67" s="595">
        <f t="shared" si="3"/>
        <v>37.931087999999995</v>
      </c>
      <c r="I67" s="1086">
        <f t="shared" si="4"/>
        <v>3.5339787792191997</v>
      </c>
      <c r="J67" s="654" t="s">
        <v>1109</v>
      </c>
      <c r="K67" s="1087" t="s">
        <v>263</v>
      </c>
      <c r="L67" s="635" t="s">
        <v>1238</v>
      </c>
    </row>
    <row r="68" spans="1:12" s="338" customFormat="1" x14ac:dyDescent="0.35">
      <c r="A68" s="81">
        <f t="shared" si="6"/>
        <v>64</v>
      </c>
      <c r="B68" s="81">
        <v>17</v>
      </c>
      <c r="C68" s="1094" t="s">
        <v>413</v>
      </c>
      <c r="D68" s="81" t="str">
        <f>IFERROR(VLOOKUP(C68,Foundation!$C$5:$D$551,2,0),"")</f>
        <v>DA+6</v>
      </c>
      <c r="E68" s="783">
        <v>45708</v>
      </c>
      <c r="F68" s="783">
        <v>45712</v>
      </c>
      <c r="G68" s="80" t="s">
        <v>1240</v>
      </c>
      <c r="H68" s="595">
        <f t="shared" si="3"/>
        <v>43.804423999999997</v>
      </c>
      <c r="I68" s="828">
        <f t="shared" si="4"/>
        <v>4.0811880970015997</v>
      </c>
      <c r="J68" s="80" t="s">
        <v>1224</v>
      </c>
      <c r="K68" s="1095" t="s">
        <v>263</v>
      </c>
      <c r="L68" s="1089" t="s">
        <v>1211</v>
      </c>
    </row>
    <row r="69" spans="1:12" s="656" customFormat="1" ht="15.5" x14ac:dyDescent="0.35">
      <c r="A69" s="651">
        <f t="shared" si="6"/>
        <v>65</v>
      </c>
      <c r="B69" s="651">
        <v>18</v>
      </c>
      <c r="C69" s="1088" t="s">
        <v>804</v>
      </c>
      <c r="D69" s="81" t="str">
        <f>IFERROR(VLOOKUP(C69,Foundation!$C$5:$D$551,2,0),"")</f>
        <v>DA+3</v>
      </c>
      <c r="E69" s="122">
        <v>45704</v>
      </c>
      <c r="F69" s="783">
        <v>45713</v>
      </c>
      <c r="G69" s="80" t="s">
        <v>1202</v>
      </c>
      <c r="H69" s="595">
        <f t="shared" ref="H69:H100" si="7">VLOOKUP(D69,$D$161:$I$190,6,0)</f>
        <v>37.931087999999995</v>
      </c>
      <c r="I69" s="1086">
        <f t="shared" ref="I69:I100" si="8">IFERROR(VLOOKUP(D69,$D$161:$K$190,8,0)/10^5,"")</f>
        <v>3.5339787792191997</v>
      </c>
      <c r="J69" s="654" t="s">
        <v>1203</v>
      </c>
      <c r="K69" s="1087" t="s">
        <v>263</v>
      </c>
      <c r="L69" s="635" t="s">
        <v>1213</v>
      </c>
    </row>
    <row r="70" spans="1:12" s="338" customFormat="1" ht="16.5" customHeight="1" x14ac:dyDescent="0.35">
      <c r="A70" s="81">
        <f t="shared" si="6"/>
        <v>66</v>
      </c>
      <c r="B70" s="81">
        <v>19</v>
      </c>
      <c r="C70" s="1094" t="s">
        <v>499</v>
      </c>
      <c r="D70" s="81" t="str">
        <f>IFERROR(VLOOKUP(C70,Foundation!$C$5:$D$551,2,0),"")</f>
        <v>DA+6</v>
      </c>
      <c r="E70" s="783">
        <v>45708</v>
      </c>
      <c r="F70" s="783">
        <v>45715</v>
      </c>
      <c r="G70" s="80" t="s">
        <v>1201</v>
      </c>
      <c r="H70" s="595">
        <f t="shared" si="7"/>
        <v>43.804423999999997</v>
      </c>
      <c r="I70" s="828">
        <f t="shared" si="8"/>
        <v>4.0811880970015997</v>
      </c>
      <c r="J70" s="80" t="s">
        <v>1170</v>
      </c>
      <c r="K70" s="1095" t="s">
        <v>263</v>
      </c>
      <c r="L70" s="1089" t="s">
        <v>1239</v>
      </c>
    </row>
    <row r="71" spans="1:12" s="338" customFormat="1" x14ac:dyDescent="0.35">
      <c r="A71" s="81">
        <f t="shared" si="6"/>
        <v>67</v>
      </c>
      <c r="B71" s="81">
        <v>20</v>
      </c>
      <c r="C71" s="1094" t="s">
        <v>422</v>
      </c>
      <c r="D71" s="81" t="str">
        <f>IFERROR(VLOOKUP(C71,Foundation!$C$5:$D$551,2,0),"")</f>
        <v>DA+3</v>
      </c>
      <c r="E71" s="783">
        <v>45712</v>
      </c>
      <c r="F71" s="783">
        <v>45716</v>
      </c>
      <c r="G71" s="80" t="s">
        <v>1240</v>
      </c>
      <c r="H71" s="595">
        <f t="shared" si="7"/>
        <v>37.931087999999995</v>
      </c>
      <c r="I71" s="828">
        <f t="shared" si="8"/>
        <v>3.5339787792191997</v>
      </c>
      <c r="J71" s="80" t="s">
        <v>1170</v>
      </c>
      <c r="K71" s="1095" t="s">
        <v>263</v>
      </c>
      <c r="L71" s="1089" t="s">
        <v>1211</v>
      </c>
    </row>
    <row r="72" spans="1:12" s="656" customFormat="1" ht="15.5" x14ac:dyDescent="0.35">
      <c r="A72" s="651">
        <f t="shared" si="6"/>
        <v>68</v>
      </c>
      <c r="B72" s="651">
        <v>21</v>
      </c>
      <c r="C72" s="1088" t="s">
        <v>806</v>
      </c>
      <c r="D72" s="81" t="str">
        <f>IFERROR(VLOOKUP(C72,Foundation!$C$5:$D$551,2,0),"")</f>
        <v>DA+3</v>
      </c>
      <c r="E72" s="122">
        <v>45712</v>
      </c>
      <c r="F72" s="783">
        <v>45716</v>
      </c>
      <c r="G72" s="80" t="s">
        <v>1197</v>
      </c>
      <c r="H72" s="595">
        <f t="shared" si="7"/>
        <v>37.931087999999995</v>
      </c>
      <c r="I72" s="1086">
        <f t="shared" si="8"/>
        <v>3.5339787792191997</v>
      </c>
      <c r="J72" s="654" t="s">
        <v>1285</v>
      </c>
      <c r="K72" s="1087" t="s">
        <v>263</v>
      </c>
      <c r="L72" s="635" t="s">
        <v>1238</v>
      </c>
    </row>
    <row r="73" spans="1:12" s="338" customFormat="1" x14ac:dyDescent="0.35">
      <c r="A73" s="651">
        <f t="shared" si="6"/>
        <v>69</v>
      </c>
      <c r="B73" s="651">
        <v>1</v>
      </c>
      <c r="C73" s="1093" t="s">
        <v>592</v>
      </c>
      <c r="D73" s="651" t="str">
        <f>IFERROR(VLOOKUP(C73,Foundation!$C$5:$D$551,2,0),"")</f>
        <v>DA+3</v>
      </c>
      <c r="E73" s="122">
        <f>F62</f>
        <v>45706</v>
      </c>
      <c r="F73" s="783">
        <v>45720</v>
      </c>
      <c r="G73" s="80" t="s">
        <v>1190</v>
      </c>
      <c r="H73" s="595">
        <f t="shared" si="7"/>
        <v>37.931087999999995</v>
      </c>
      <c r="I73" s="1086">
        <f t="shared" si="8"/>
        <v>3.5339787792191997</v>
      </c>
      <c r="J73" s="654" t="s">
        <v>1109</v>
      </c>
      <c r="K73" s="1087" t="s">
        <v>263</v>
      </c>
      <c r="L73" s="635" t="s">
        <v>1212</v>
      </c>
    </row>
    <row r="74" spans="1:12" s="338" customFormat="1" x14ac:dyDescent="0.35">
      <c r="A74" s="651">
        <f t="shared" si="6"/>
        <v>70</v>
      </c>
      <c r="B74" s="651">
        <v>2</v>
      </c>
      <c r="C74" s="1093" t="s">
        <v>425</v>
      </c>
      <c r="D74" s="651" t="str">
        <f>IFERROR(VLOOKUP(C74,Foundation!$C$5:$D$551,2,0),"")</f>
        <v>DA+0</v>
      </c>
      <c r="E74" s="122">
        <f>F71+1</f>
        <v>45717</v>
      </c>
      <c r="F74" s="783">
        <v>45720</v>
      </c>
      <c r="G74" s="80" t="s">
        <v>1240</v>
      </c>
      <c r="H74" s="595">
        <f t="shared" si="7"/>
        <v>36.159755999999994</v>
      </c>
      <c r="I74" s="1086">
        <f t="shared" si="8"/>
        <v>3.3689466109103994</v>
      </c>
      <c r="J74" s="654" t="s">
        <v>1170</v>
      </c>
      <c r="K74" s="1087" t="s">
        <v>263</v>
      </c>
      <c r="L74" s="635" t="s">
        <v>1211</v>
      </c>
    </row>
    <row r="75" spans="1:12" s="656" customFormat="1" ht="15.5" x14ac:dyDescent="0.35">
      <c r="A75" s="651">
        <f t="shared" si="6"/>
        <v>71</v>
      </c>
      <c r="B75" s="651">
        <v>3</v>
      </c>
      <c r="C75" s="1088" t="s">
        <v>627</v>
      </c>
      <c r="D75" s="81" t="str">
        <f>IFERROR(VLOOKUP(C75,Foundation!$C$5:$D$551,2,0),"")</f>
        <v>DA+0</v>
      </c>
      <c r="E75" s="122">
        <f>F72+1</f>
        <v>45717</v>
      </c>
      <c r="F75" s="783">
        <v>45722</v>
      </c>
      <c r="G75" s="80" t="s">
        <v>1197</v>
      </c>
      <c r="H75" s="595">
        <f t="shared" si="7"/>
        <v>36.159755999999994</v>
      </c>
      <c r="I75" s="1086">
        <f t="shared" si="8"/>
        <v>3.3689466109103994</v>
      </c>
      <c r="J75" s="654" t="s">
        <v>1285</v>
      </c>
      <c r="K75" s="1087" t="s">
        <v>263</v>
      </c>
      <c r="L75" s="635" t="s">
        <v>1238</v>
      </c>
    </row>
    <row r="76" spans="1:12" s="656" customFormat="1" ht="15.5" x14ac:dyDescent="0.35">
      <c r="A76" s="651">
        <f t="shared" si="6"/>
        <v>72</v>
      </c>
      <c r="B76" s="651">
        <v>4</v>
      </c>
      <c r="C76" s="1088" t="s">
        <v>805</v>
      </c>
      <c r="D76" s="81" t="str">
        <f>IFERROR(VLOOKUP(C76,Foundation!$C$5:$D$551,2,0),"")</f>
        <v>DA+9</v>
      </c>
      <c r="E76" s="122">
        <f>F69</f>
        <v>45713</v>
      </c>
      <c r="F76" s="783">
        <v>45722</v>
      </c>
      <c r="G76" s="80" t="s">
        <v>1202</v>
      </c>
      <c r="H76" s="595">
        <f t="shared" si="7"/>
        <v>45.697022000000004</v>
      </c>
      <c r="I76" s="1086">
        <f t="shared" si="8"/>
        <v>4.2575184245048003</v>
      </c>
      <c r="J76" s="654" t="s">
        <v>1203</v>
      </c>
      <c r="K76" s="1087" t="s">
        <v>263</v>
      </c>
      <c r="L76" s="635" t="s">
        <v>1213</v>
      </c>
    </row>
    <row r="77" spans="1:12" s="656" customFormat="1" ht="15.5" x14ac:dyDescent="0.35">
      <c r="A77" s="651">
        <f t="shared" si="6"/>
        <v>73</v>
      </c>
      <c r="B77" s="651">
        <v>5</v>
      </c>
      <c r="C77" s="1088" t="s">
        <v>807</v>
      </c>
      <c r="D77" s="81" t="str">
        <f>IFERROR(VLOOKUP(C77,Foundation!$C$5:$D$551,2,0),"")</f>
        <v>DA+3</v>
      </c>
      <c r="E77" s="122">
        <f>F66+1</f>
        <v>45712</v>
      </c>
      <c r="F77" s="783">
        <v>45724</v>
      </c>
      <c r="G77" s="80" t="s">
        <v>1191</v>
      </c>
      <c r="H77" s="595">
        <f t="shared" si="7"/>
        <v>37.931087999999995</v>
      </c>
      <c r="I77" s="1086">
        <f t="shared" si="8"/>
        <v>3.5339787792191997</v>
      </c>
      <c r="J77" s="654" t="s">
        <v>1285</v>
      </c>
      <c r="K77" s="1087" t="s">
        <v>263</v>
      </c>
      <c r="L77" s="635" t="s">
        <v>1214</v>
      </c>
    </row>
    <row r="78" spans="1:12" s="338" customFormat="1" x14ac:dyDescent="0.35">
      <c r="A78" s="651">
        <f t="shared" si="6"/>
        <v>74</v>
      </c>
      <c r="B78" s="651">
        <v>6</v>
      </c>
      <c r="C78" s="1093" t="s">
        <v>388</v>
      </c>
      <c r="D78" s="651" t="str">
        <f>IFERROR(VLOOKUP(C78,Foundation!$C$5:$D$551,2,0),"")</f>
        <v>DA+6</v>
      </c>
      <c r="E78" s="122">
        <f>F74+1</f>
        <v>45721</v>
      </c>
      <c r="F78" s="783">
        <v>45725</v>
      </c>
      <c r="G78" s="80" t="s">
        <v>1240</v>
      </c>
      <c r="H78" s="595">
        <f t="shared" si="7"/>
        <v>43.804423999999997</v>
      </c>
      <c r="I78" s="1086">
        <f t="shared" si="8"/>
        <v>4.0811880970015997</v>
      </c>
      <c r="J78" s="654" t="s">
        <v>1224</v>
      </c>
      <c r="K78" s="1087" t="s">
        <v>263</v>
      </c>
      <c r="L78" s="635" t="s">
        <v>1211</v>
      </c>
    </row>
    <row r="79" spans="1:12" s="656" customFormat="1" ht="15.5" x14ac:dyDescent="0.35">
      <c r="A79" s="651">
        <f t="shared" si="6"/>
        <v>75</v>
      </c>
      <c r="B79" s="651">
        <v>7</v>
      </c>
      <c r="C79" s="1088" t="s">
        <v>801</v>
      </c>
      <c r="D79" s="81" t="str">
        <f>IFERROR(VLOOKUP(C79,Foundation!$C$5:$D$551,2,0),"")</f>
        <v>DB1+0</v>
      </c>
      <c r="E79" s="122">
        <f>F70+1</f>
        <v>45716</v>
      </c>
      <c r="F79" s="783">
        <v>45727</v>
      </c>
      <c r="G79" s="80" t="s">
        <v>1201</v>
      </c>
      <c r="H79" s="595">
        <f t="shared" si="7"/>
        <v>55.450851000000007</v>
      </c>
      <c r="I79" s="1086">
        <f t="shared" si="8"/>
        <v>5.1662670663084009</v>
      </c>
      <c r="J79" s="654" t="s">
        <v>1109</v>
      </c>
      <c r="K79" s="1087" t="s">
        <v>263</v>
      </c>
      <c r="L79" s="635" t="s">
        <v>1239</v>
      </c>
    </row>
    <row r="80" spans="1:12" s="656" customFormat="1" ht="15.5" x14ac:dyDescent="0.35">
      <c r="A80" s="651">
        <f t="shared" si="6"/>
        <v>76</v>
      </c>
      <c r="B80" s="651">
        <v>8</v>
      </c>
      <c r="C80" s="1088" t="s">
        <v>628</v>
      </c>
      <c r="D80" s="81" t="str">
        <f>IFERROR(VLOOKUP(C80,Foundation!$C$5:$D$551,2,0),"")</f>
        <v>DA+0</v>
      </c>
      <c r="E80" s="122">
        <f t="shared" ref="E80:E81" si="9">F75+1</f>
        <v>45723</v>
      </c>
      <c r="F80" s="783">
        <v>45727</v>
      </c>
      <c r="G80" s="80" t="s">
        <v>1197</v>
      </c>
      <c r="H80" s="595">
        <f t="shared" si="7"/>
        <v>36.159755999999994</v>
      </c>
      <c r="I80" s="1086">
        <f t="shared" si="8"/>
        <v>3.3689466109103994</v>
      </c>
      <c r="J80" s="654" t="s">
        <v>1042</v>
      </c>
      <c r="K80" s="1087" t="s">
        <v>263</v>
      </c>
      <c r="L80" s="635" t="s">
        <v>1238</v>
      </c>
    </row>
    <row r="81" spans="1:12" s="656" customFormat="1" ht="15.5" x14ac:dyDescent="0.35">
      <c r="A81" s="651">
        <f t="shared" si="6"/>
        <v>77</v>
      </c>
      <c r="B81" s="651">
        <v>9</v>
      </c>
      <c r="C81" s="1088" t="s">
        <v>644</v>
      </c>
      <c r="D81" s="81" t="str">
        <f>IFERROR(VLOOKUP(C81,Foundation!$C$5:$D$551,2,0),"")</f>
        <v>DA+3</v>
      </c>
      <c r="E81" s="122">
        <f t="shared" si="9"/>
        <v>45723</v>
      </c>
      <c r="F81" s="783">
        <v>45729</v>
      </c>
      <c r="G81" s="80" t="s">
        <v>1202</v>
      </c>
      <c r="H81" s="595">
        <f t="shared" si="7"/>
        <v>37.931087999999995</v>
      </c>
      <c r="I81" s="1086">
        <f t="shared" si="8"/>
        <v>3.5339787792191997</v>
      </c>
      <c r="J81" s="654" t="s">
        <v>1203</v>
      </c>
      <c r="K81" s="1087" t="s">
        <v>263</v>
      </c>
      <c r="L81" s="635" t="s">
        <v>1213</v>
      </c>
    </row>
    <row r="82" spans="1:12" s="338" customFormat="1" x14ac:dyDescent="0.35">
      <c r="A82" s="651">
        <f t="shared" si="6"/>
        <v>78</v>
      </c>
      <c r="B82" s="651">
        <v>10</v>
      </c>
      <c r="C82" s="1093" t="s">
        <v>424</v>
      </c>
      <c r="D82" s="651" t="str">
        <f>IFERROR(VLOOKUP(C82,Foundation!$C$5:$D$551,2,0),"")</f>
        <v>DA+3</v>
      </c>
      <c r="E82" s="122">
        <f>F78+1</f>
        <v>45726</v>
      </c>
      <c r="F82" s="783">
        <v>45729</v>
      </c>
      <c r="G82" s="80" t="s">
        <v>1240</v>
      </c>
      <c r="H82" s="595">
        <f t="shared" si="7"/>
        <v>37.931087999999995</v>
      </c>
      <c r="I82" s="1086">
        <f t="shared" si="8"/>
        <v>3.5339787792191997</v>
      </c>
      <c r="J82" s="654" t="s">
        <v>1224</v>
      </c>
      <c r="K82" s="1087" t="s">
        <v>263</v>
      </c>
      <c r="L82" s="635" t="s">
        <v>1211</v>
      </c>
    </row>
    <row r="83" spans="1:12" s="338" customFormat="1" x14ac:dyDescent="0.35">
      <c r="A83" s="651">
        <f t="shared" si="6"/>
        <v>79</v>
      </c>
      <c r="B83" s="651">
        <v>11</v>
      </c>
      <c r="C83" s="1093" t="s">
        <v>433</v>
      </c>
      <c r="D83" s="651" t="str">
        <f>IFERROR(VLOOKUP(C83,Foundation!$C$5:$D$551,2,0),"")</f>
        <v>DA+3</v>
      </c>
      <c r="E83" s="122">
        <f>F82+1</f>
        <v>45730</v>
      </c>
      <c r="F83" s="783">
        <v>45734</v>
      </c>
      <c r="G83" s="80" t="s">
        <v>1240</v>
      </c>
      <c r="H83" s="595">
        <f t="shared" si="7"/>
        <v>37.931087999999995</v>
      </c>
      <c r="I83" s="1086">
        <f t="shared" si="8"/>
        <v>3.5339787792191997</v>
      </c>
      <c r="J83" s="654" t="s">
        <v>1224</v>
      </c>
      <c r="K83" s="1087" t="s">
        <v>263</v>
      </c>
      <c r="L83" s="635" t="s">
        <v>1211</v>
      </c>
    </row>
    <row r="84" spans="1:12" s="656" customFormat="1" ht="15.5" x14ac:dyDescent="0.35">
      <c r="A84" s="651">
        <f t="shared" si="6"/>
        <v>80</v>
      </c>
      <c r="B84" s="651">
        <v>12</v>
      </c>
      <c r="C84" s="1088" t="s">
        <v>633</v>
      </c>
      <c r="D84" s="81" t="str">
        <f>IFERROR(VLOOKUP(C84,Foundation!$C$5:$D$551,2,0),"")</f>
        <v>DA+9</v>
      </c>
      <c r="E84" s="122">
        <f>F80+1</f>
        <v>45728</v>
      </c>
      <c r="F84" s="783">
        <v>45734</v>
      </c>
      <c r="G84" s="80" t="s">
        <v>1197</v>
      </c>
      <c r="H84" s="595">
        <f t="shared" si="7"/>
        <v>45.697022000000004</v>
      </c>
      <c r="I84" s="1086">
        <f t="shared" si="8"/>
        <v>4.2575184245048003</v>
      </c>
      <c r="J84" s="654" t="s">
        <v>1042</v>
      </c>
      <c r="K84" s="1087" t="s">
        <v>263</v>
      </c>
      <c r="L84" s="635" t="s">
        <v>1238</v>
      </c>
    </row>
    <row r="85" spans="1:12" s="656" customFormat="1" ht="15.5" x14ac:dyDescent="0.35">
      <c r="A85" s="651">
        <f t="shared" si="6"/>
        <v>81</v>
      </c>
      <c r="B85" s="651">
        <v>13</v>
      </c>
      <c r="C85" s="1088" t="s">
        <v>639</v>
      </c>
      <c r="D85" s="81" t="str">
        <f>IFERROR(VLOOKUP(C85,Foundation!$C$5:$D$551,2,0),"")</f>
        <v>DA+3</v>
      </c>
      <c r="E85" s="122">
        <f>F79+1</f>
        <v>45728</v>
      </c>
      <c r="F85" s="783">
        <v>45735</v>
      </c>
      <c r="G85" s="80" t="s">
        <v>1201</v>
      </c>
      <c r="H85" s="595">
        <f t="shared" si="7"/>
        <v>37.931087999999995</v>
      </c>
      <c r="I85" s="1086">
        <f t="shared" si="8"/>
        <v>3.5339787792191997</v>
      </c>
      <c r="J85" s="654" t="s">
        <v>1109</v>
      </c>
      <c r="K85" s="1087" t="s">
        <v>263</v>
      </c>
      <c r="L85" s="635" t="s">
        <v>1239</v>
      </c>
    </row>
    <row r="86" spans="1:12" s="656" customFormat="1" ht="15.5" x14ac:dyDescent="0.35">
      <c r="A86" s="651">
        <f t="shared" si="6"/>
        <v>82</v>
      </c>
      <c r="B86" s="651">
        <v>14</v>
      </c>
      <c r="C86" s="1088" t="s">
        <v>642</v>
      </c>
      <c r="D86" s="81" t="str">
        <f>IFERROR(VLOOKUP(C86,Foundation!$C$5:$D$551,2,0),"")</f>
        <v>DA+1.5</v>
      </c>
      <c r="E86" s="122">
        <f>F81+1</f>
        <v>45730</v>
      </c>
      <c r="F86" s="783">
        <v>45736</v>
      </c>
      <c r="G86" s="80" t="s">
        <v>1202</v>
      </c>
      <c r="H86" s="595">
        <f t="shared" si="7"/>
        <v>37.138323999999997</v>
      </c>
      <c r="I86" s="1086">
        <f t="shared" si="8"/>
        <v>3.4601182257615997</v>
      </c>
      <c r="J86" s="654" t="s">
        <v>1203</v>
      </c>
      <c r="K86" s="1087" t="s">
        <v>263</v>
      </c>
      <c r="L86" s="635" t="s">
        <v>1210</v>
      </c>
    </row>
    <row r="87" spans="1:12" s="656" customFormat="1" ht="15.5" x14ac:dyDescent="0.35">
      <c r="A87" s="651">
        <f t="shared" si="6"/>
        <v>83</v>
      </c>
      <c r="B87" s="651">
        <v>15</v>
      </c>
      <c r="C87" s="1088" t="s">
        <v>74</v>
      </c>
      <c r="D87" s="81" t="str">
        <f>IFERROR(VLOOKUP(C87,Foundation!$C$5:$D$551,2,0),"")</f>
        <v>DB2+0</v>
      </c>
      <c r="E87" s="122">
        <f>F77+1</f>
        <v>45725</v>
      </c>
      <c r="F87" s="783">
        <v>45737</v>
      </c>
      <c r="G87" s="80" t="s">
        <v>1191</v>
      </c>
      <c r="H87" s="595">
        <f t="shared" si="7"/>
        <v>59.500627999999999</v>
      </c>
      <c r="I87" s="1086">
        <f t="shared" si="8"/>
        <v>5.5435783097551994</v>
      </c>
      <c r="J87" s="654" t="s">
        <v>1170</v>
      </c>
      <c r="K87" s="1087" t="s">
        <v>263</v>
      </c>
      <c r="L87" s="635" t="s">
        <v>1214</v>
      </c>
    </row>
    <row r="88" spans="1:12" s="338" customFormat="1" x14ac:dyDescent="0.35">
      <c r="A88" s="651">
        <f t="shared" si="6"/>
        <v>84</v>
      </c>
      <c r="B88" s="651">
        <v>16</v>
      </c>
      <c r="C88" s="1093" t="s">
        <v>434</v>
      </c>
      <c r="D88" s="651" t="str">
        <f>IFERROR(VLOOKUP(C88,Foundation!$C$5:$D$551,2,0),"")</f>
        <v>DA+3</v>
      </c>
      <c r="E88" s="122">
        <f>F83+1</f>
        <v>45735</v>
      </c>
      <c r="F88" s="783">
        <v>45738</v>
      </c>
      <c r="G88" s="80" t="s">
        <v>1240</v>
      </c>
      <c r="H88" s="595">
        <f t="shared" si="7"/>
        <v>37.931087999999995</v>
      </c>
      <c r="I88" s="1086">
        <f t="shared" si="8"/>
        <v>3.5339787792191997</v>
      </c>
      <c r="J88" s="654" t="s">
        <v>1224</v>
      </c>
      <c r="K88" s="1087" t="s">
        <v>263</v>
      </c>
      <c r="L88" s="635" t="s">
        <v>1211</v>
      </c>
    </row>
    <row r="89" spans="1:12" s="656" customFormat="1" ht="15.5" x14ac:dyDescent="0.35">
      <c r="A89" s="651">
        <f t="shared" si="6"/>
        <v>85</v>
      </c>
      <c r="B89" s="651">
        <v>17</v>
      </c>
      <c r="C89" s="1088" t="s">
        <v>634</v>
      </c>
      <c r="D89" s="81" t="str">
        <f>IFERROR(VLOOKUP(C89,Foundation!$C$5:$D$551,2,0),"")</f>
        <v>DA+1.5</v>
      </c>
      <c r="E89" s="122">
        <f>F84+1</f>
        <v>45735</v>
      </c>
      <c r="F89" s="783">
        <v>45740</v>
      </c>
      <c r="G89" s="80" t="s">
        <v>1197</v>
      </c>
      <c r="H89" s="595">
        <f t="shared" si="7"/>
        <v>37.138323999999997</v>
      </c>
      <c r="I89" s="1086">
        <f t="shared" si="8"/>
        <v>3.4601182257615997</v>
      </c>
      <c r="J89" s="654" t="s">
        <v>1042</v>
      </c>
      <c r="K89" s="1087" t="s">
        <v>263</v>
      </c>
      <c r="L89" s="635" t="s">
        <v>1238</v>
      </c>
    </row>
    <row r="90" spans="1:12" s="656" customFormat="1" ht="15.5" x14ac:dyDescent="0.35">
      <c r="A90" s="651">
        <f t="shared" si="6"/>
        <v>86</v>
      </c>
      <c r="B90" s="651">
        <v>18</v>
      </c>
      <c r="C90" s="1088" t="s">
        <v>640</v>
      </c>
      <c r="D90" s="81" t="str">
        <f>IFERROR(VLOOKUP(C90,Foundation!$C$5:$D$551,2,0),"")</f>
        <v>DA+1.5</v>
      </c>
      <c r="E90" s="122">
        <v>45736</v>
      </c>
      <c r="F90" s="783">
        <v>45741</v>
      </c>
      <c r="G90" s="80" t="s">
        <v>1201</v>
      </c>
      <c r="H90" s="595">
        <f t="shared" si="7"/>
        <v>37.138323999999997</v>
      </c>
      <c r="I90" s="1086">
        <f t="shared" si="8"/>
        <v>3.4601182257615997</v>
      </c>
      <c r="J90" s="654" t="s">
        <v>1109</v>
      </c>
      <c r="K90" s="1087" t="s">
        <v>263</v>
      </c>
      <c r="L90" s="635" t="s">
        <v>1239</v>
      </c>
    </row>
    <row r="91" spans="1:12" s="656" customFormat="1" ht="15.5" x14ac:dyDescent="0.35">
      <c r="A91" s="651">
        <f t="shared" si="6"/>
        <v>87</v>
      </c>
      <c r="B91" s="651">
        <v>19</v>
      </c>
      <c r="C91" s="1088" t="s">
        <v>641</v>
      </c>
      <c r="D91" s="81" t="str">
        <f>IFERROR(VLOOKUP(C91,Foundation!$C$5:$D$551,2,0),"")</f>
        <v>DA+3</v>
      </c>
      <c r="E91" s="122">
        <v>45737</v>
      </c>
      <c r="F91" s="783">
        <v>45743</v>
      </c>
      <c r="G91" s="80" t="s">
        <v>1202</v>
      </c>
      <c r="H91" s="595">
        <f t="shared" si="7"/>
        <v>37.931087999999995</v>
      </c>
      <c r="I91" s="1086">
        <f t="shared" si="8"/>
        <v>3.5339787792191997</v>
      </c>
      <c r="J91" s="654" t="s">
        <v>1203</v>
      </c>
      <c r="K91" s="1087" t="s">
        <v>263</v>
      </c>
      <c r="L91" s="635" t="s">
        <v>1210</v>
      </c>
    </row>
    <row r="92" spans="1:12" s="338" customFormat="1" x14ac:dyDescent="0.35">
      <c r="A92" s="651">
        <f t="shared" si="6"/>
        <v>88</v>
      </c>
      <c r="B92" s="651">
        <v>20</v>
      </c>
      <c r="C92" s="1093" t="s">
        <v>435</v>
      </c>
      <c r="D92" s="651" t="str">
        <f>IFERROR(VLOOKUP(C92,Foundation!$C$5:$D$551,2,0),"")</f>
        <v>DA+6</v>
      </c>
      <c r="E92" s="122">
        <v>45739</v>
      </c>
      <c r="F92" s="783">
        <v>45743</v>
      </c>
      <c r="G92" s="80" t="s">
        <v>1240</v>
      </c>
      <c r="H92" s="595">
        <f t="shared" si="7"/>
        <v>43.804423999999997</v>
      </c>
      <c r="I92" s="1086">
        <f t="shared" si="8"/>
        <v>4.0811880970015997</v>
      </c>
      <c r="J92" s="654" t="s">
        <v>1224</v>
      </c>
      <c r="K92" s="1087" t="s">
        <v>263</v>
      </c>
      <c r="L92" s="635" t="s">
        <v>1211</v>
      </c>
    </row>
    <row r="93" spans="1:12" s="656" customFormat="1" ht="15.5" x14ac:dyDescent="0.35">
      <c r="A93" s="651">
        <f t="shared" si="6"/>
        <v>89</v>
      </c>
      <c r="B93" s="651">
        <v>21</v>
      </c>
      <c r="C93" s="1088" t="s">
        <v>638</v>
      </c>
      <c r="D93" s="81" t="str">
        <f>IFERROR(VLOOKUP(C93,Foundation!$C$5:$D$551,2,0),"")</f>
        <v>DA-1.5</v>
      </c>
      <c r="E93" s="122">
        <v>45738</v>
      </c>
      <c r="F93" s="783">
        <v>45745</v>
      </c>
      <c r="G93" s="80" t="s">
        <v>1191</v>
      </c>
      <c r="H93" s="595">
        <f t="shared" si="7"/>
        <v>35.601761999999994</v>
      </c>
      <c r="I93" s="1086">
        <f t="shared" si="8"/>
        <v>3.3169592027207995</v>
      </c>
      <c r="J93" s="654" t="s">
        <v>1170</v>
      </c>
      <c r="K93" s="1087" t="s">
        <v>263</v>
      </c>
      <c r="L93" s="635" t="s">
        <v>1214</v>
      </c>
    </row>
    <row r="94" spans="1:12" s="656" customFormat="1" ht="15.5" x14ac:dyDescent="0.35">
      <c r="A94" s="651">
        <f t="shared" si="6"/>
        <v>90</v>
      </c>
      <c r="B94" s="651">
        <v>22</v>
      </c>
      <c r="C94" s="1088" t="s">
        <v>646</v>
      </c>
      <c r="D94" s="81" t="str">
        <f>IFERROR(VLOOKUP(C94,Foundation!$C$5:$D$551,2,0),"")</f>
        <v>DA+6</v>
      </c>
      <c r="E94" s="122">
        <v>45741</v>
      </c>
      <c r="F94" s="783">
        <v>45746</v>
      </c>
      <c r="G94" s="80" t="s">
        <v>1197</v>
      </c>
      <c r="H94" s="595">
        <f t="shared" si="7"/>
        <v>43.804423999999997</v>
      </c>
      <c r="I94" s="1086">
        <f t="shared" si="8"/>
        <v>4.0811880970015997</v>
      </c>
      <c r="J94" s="654" t="s">
        <v>1042</v>
      </c>
      <c r="K94" s="1087" t="s">
        <v>263</v>
      </c>
      <c r="L94" s="635" t="s">
        <v>1210</v>
      </c>
    </row>
    <row r="95" spans="1:12" s="656" customFormat="1" x14ac:dyDescent="0.35">
      <c r="A95" s="651">
        <f t="shared" si="6"/>
        <v>91</v>
      </c>
      <c r="B95" s="651">
        <v>23</v>
      </c>
      <c r="C95" s="1093" t="s">
        <v>215</v>
      </c>
      <c r="D95" s="651" t="str">
        <f>IFERROR(VLOOKUP(C95,Foundation!$C$5:$D$551,2,0),"")</f>
        <v>DA+6</v>
      </c>
      <c r="E95" s="122">
        <v>45742</v>
      </c>
      <c r="F95" s="783">
        <v>45747</v>
      </c>
      <c r="G95" s="80" t="s">
        <v>1201</v>
      </c>
      <c r="H95" s="595">
        <f t="shared" si="7"/>
        <v>43.804423999999997</v>
      </c>
      <c r="I95" s="1086">
        <f t="shared" si="8"/>
        <v>4.0811880970015997</v>
      </c>
      <c r="J95" s="1096" t="s">
        <v>1109</v>
      </c>
      <c r="K95" s="1087" t="s">
        <v>263</v>
      </c>
      <c r="L95" s="635" t="s">
        <v>1239</v>
      </c>
    </row>
    <row r="96" spans="1:12" s="656" customFormat="1" x14ac:dyDescent="0.35">
      <c r="A96" s="651">
        <f t="shared" si="6"/>
        <v>92</v>
      </c>
      <c r="B96" s="651">
        <v>24</v>
      </c>
      <c r="C96" s="1093" t="s">
        <v>436</v>
      </c>
      <c r="D96" s="651" t="str">
        <f>IFERROR(VLOOKUP(C96,Foundation!$C$5:$D$551,2,0),"")</f>
        <v>DA+3</v>
      </c>
      <c r="E96" s="122">
        <v>45742</v>
      </c>
      <c r="F96" s="783">
        <v>45747</v>
      </c>
      <c r="G96" s="80" t="s">
        <v>1240</v>
      </c>
      <c r="H96" s="595">
        <f t="shared" si="7"/>
        <v>37.931087999999995</v>
      </c>
      <c r="I96" s="1086">
        <f t="shared" si="8"/>
        <v>3.5339787792191997</v>
      </c>
      <c r="J96" s="654" t="s">
        <v>1224</v>
      </c>
      <c r="K96" s="1087" t="s">
        <v>263</v>
      </c>
      <c r="L96" s="635" t="s">
        <v>1211</v>
      </c>
    </row>
    <row r="97" spans="1:12" s="656" customFormat="1" ht="15.5" x14ac:dyDescent="0.35">
      <c r="A97" s="651">
        <f t="shared" si="6"/>
        <v>93</v>
      </c>
      <c r="B97" s="651">
        <v>25</v>
      </c>
      <c r="C97" s="1088" t="s">
        <v>645</v>
      </c>
      <c r="D97" s="81" t="str">
        <f>IFERROR(VLOOKUP(C97,Foundation!$C$5:$D$551,2,0),"")</f>
        <v>DA+1.5</v>
      </c>
      <c r="E97" s="122">
        <v>45377</v>
      </c>
      <c r="F97" s="783">
        <v>45747</v>
      </c>
      <c r="G97" s="80" t="s">
        <v>1202</v>
      </c>
      <c r="H97" s="595">
        <f t="shared" si="7"/>
        <v>37.138323999999997</v>
      </c>
      <c r="I97" s="1086">
        <f t="shared" si="8"/>
        <v>3.4601182257615997</v>
      </c>
      <c r="J97" s="654" t="s">
        <v>1203</v>
      </c>
      <c r="K97" s="1087" t="s">
        <v>263</v>
      </c>
      <c r="L97" s="635" t="s">
        <v>1210</v>
      </c>
    </row>
    <row r="98" spans="1:12" s="656" customFormat="1" ht="15.5" x14ac:dyDescent="0.35">
      <c r="A98" s="651">
        <f t="shared" si="6"/>
        <v>94</v>
      </c>
      <c r="B98" s="651">
        <v>1</v>
      </c>
      <c r="C98" s="1088" t="s">
        <v>647</v>
      </c>
      <c r="D98" s="81" t="str">
        <f>IFERROR(VLOOKUP(C98,Foundation!$C$5:$D$551,2,0),"")</f>
        <v>DA+3</v>
      </c>
      <c r="E98" s="122">
        <v>45747</v>
      </c>
      <c r="F98" s="783">
        <v>45752</v>
      </c>
      <c r="G98" s="80" t="s">
        <v>1202</v>
      </c>
      <c r="H98" s="595">
        <f t="shared" si="7"/>
        <v>37.931087999999995</v>
      </c>
      <c r="I98" s="1086">
        <f t="shared" si="8"/>
        <v>3.5339787792191997</v>
      </c>
      <c r="J98" s="654" t="s">
        <v>1203</v>
      </c>
      <c r="K98" s="1087" t="s">
        <v>263</v>
      </c>
      <c r="L98" s="635" t="s">
        <v>1238</v>
      </c>
    </row>
    <row r="99" spans="1:12" s="656" customFormat="1" x14ac:dyDescent="0.35">
      <c r="A99" s="81">
        <f t="shared" si="6"/>
        <v>95</v>
      </c>
      <c r="B99" s="651">
        <v>2</v>
      </c>
      <c r="C99" s="1093" t="s">
        <v>437</v>
      </c>
      <c r="D99" s="651" t="str">
        <f>IFERROR(VLOOKUP(C99,Foundation!$C$5:$D$551,2,0),"")</f>
        <v>DA+9</v>
      </c>
      <c r="E99" s="122">
        <v>45747</v>
      </c>
      <c r="F99" s="783">
        <v>45753</v>
      </c>
      <c r="G99" s="80" t="s">
        <v>1240</v>
      </c>
      <c r="H99" s="595">
        <f t="shared" si="7"/>
        <v>45.697022000000004</v>
      </c>
      <c r="I99" s="1086">
        <f t="shared" si="8"/>
        <v>4.2575184245048003</v>
      </c>
      <c r="J99" s="654" t="s">
        <v>1224</v>
      </c>
      <c r="K99" s="1087" t="s">
        <v>263</v>
      </c>
      <c r="L99" s="635" t="s">
        <v>1211</v>
      </c>
    </row>
    <row r="100" spans="1:12" s="656" customFormat="1" ht="15.5" x14ac:dyDescent="0.35">
      <c r="A100" s="651">
        <f t="shared" si="6"/>
        <v>96</v>
      </c>
      <c r="B100" s="651">
        <v>3</v>
      </c>
      <c r="C100" s="1088" t="s">
        <v>648</v>
      </c>
      <c r="D100" s="81" t="str">
        <f>IFERROR(VLOOKUP(C100,Foundation!$C$5:$D$551,2,0),"")</f>
        <v>DA+6</v>
      </c>
      <c r="E100" s="122">
        <v>45746</v>
      </c>
      <c r="F100" s="783">
        <v>45756</v>
      </c>
      <c r="G100" s="80" t="s">
        <v>1197</v>
      </c>
      <c r="H100" s="595">
        <f t="shared" si="7"/>
        <v>43.804423999999997</v>
      </c>
      <c r="I100" s="1086">
        <f t="shared" si="8"/>
        <v>4.0811880970015997</v>
      </c>
      <c r="J100" s="654" t="s">
        <v>1042</v>
      </c>
      <c r="K100" s="1087" t="s">
        <v>263</v>
      </c>
      <c r="L100" s="635" t="s">
        <v>1210</v>
      </c>
    </row>
    <row r="101" spans="1:12" s="656" customFormat="1" x14ac:dyDescent="0.35">
      <c r="A101" s="81">
        <f t="shared" si="6"/>
        <v>97</v>
      </c>
      <c r="B101" s="651">
        <v>4</v>
      </c>
      <c r="C101" s="1093" t="s">
        <v>5</v>
      </c>
      <c r="D101" s="651" t="str">
        <f>IFERROR(VLOOKUP(C101,Foundation!$C$5:$D$551,2,0),"")</f>
        <v>DA+3</v>
      </c>
      <c r="E101" s="122">
        <v>45747</v>
      </c>
      <c r="F101" s="783">
        <v>45756</v>
      </c>
      <c r="G101" s="80" t="s">
        <v>1201</v>
      </c>
      <c r="H101" s="595">
        <f t="shared" ref="H101:H132" si="10">VLOOKUP(D101,$D$161:$I$190,6,0)</f>
        <v>37.931087999999995</v>
      </c>
      <c r="I101" s="1086">
        <f t="shared" ref="I101:I132" si="11">IFERROR(VLOOKUP(D101,$D$161:$K$190,8,0)/10^5,"")</f>
        <v>3.5339787792191997</v>
      </c>
      <c r="J101" s="654" t="s">
        <v>1109</v>
      </c>
      <c r="K101" s="1087" t="s">
        <v>263</v>
      </c>
      <c r="L101" s="635" t="s">
        <v>1239</v>
      </c>
    </row>
    <row r="102" spans="1:12" s="656" customFormat="1" ht="15.5" x14ac:dyDescent="0.35">
      <c r="A102" s="651">
        <f t="shared" si="6"/>
        <v>98</v>
      </c>
      <c r="B102" s="651">
        <v>5</v>
      </c>
      <c r="C102" s="1088" t="s">
        <v>73</v>
      </c>
      <c r="D102" s="81" t="str">
        <f>IFERROR(VLOOKUP(C102,Foundation!$C$5:$D$551,2,0),"")</f>
        <v>DB1+3</v>
      </c>
      <c r="E102" s="122">
        <v>45745</v>
      </c>
      <c r="F102" s="783">
        <v>45758</v>
      </c>
      <c r="G102" s="80" t="s">
        <v>1191</v>
      </c>
      <c r="H102" s="595">
        <f t="shared" si="10"/>
        <v>57.963171000000003</v>
      </c>
      <c r="I102" s="1086">
        <f t="shared" si="11"/>
        <v>5.4003359009964012</v>
      </c>
      <c r="J102" s="654" t="s">
        <v>680</v>
      </c>
      <c r="K102" s="1087" t="s">
        <v>263</v>
      </c>
      <c r="L102" s="635" t="s">
        <v>1214</v>
      </c>
    </row>
    <row r="103" spans="1:12" s="656" customFormat="1" x14ac:dyDescent="0.35">
      <c r="A103" s="81">
        <f t="shared" si="6"/>
        <v>99</v>
      </c>
      <c r="B103" s="651">
        <v>6</v>
      </c>
      <c r="C103" s="1093" t="s">
        <v>650</v>
      </c>
      <c r="D103" s="651" t="str">
        <f>IFERROR(VLOOKUP(C103,Foundation!$C$5:$D$551,2,0),"")</f>
        <v>DA+9</v>
      </c>
      <c r="E103" s="122">
        <v>45752</v>
      </c>
      <c r="F103" s="783">
        <v>45761</v>
      </c>
      <c r="G103" s="80" t="s">
        <v>1202</v>
      </c>
      <c r="H103" s="595">
        <f t="shared" si="10"/>
        <v>45.697022000000004</v>
      </c>
      <c r="I103" s="1086">
        <f t="shared" si="11"/>
        <v>4.2575184245048003</v>
      </c>
      <c r="J103" s="654" t="s">
        <v>1203</v>
      </c>
      <c r="K103" s="1087" t="s">
        <v>263</v>
      </c>
      <c r="L103" s="635" t="s">
        <v>1238</v>
      </c>
    </row>
    <row r="104" spans="1:12" s="656" customFormat="1" x14ac:dyDescent="0.35">
      <c r="A104" s="81">
        <f t="shared" si="6"/>
        <v>100</v>
      </c>
      <c r="B104" s="651">
        <v>7</v>
      </c>
      <c r="C104" s="1093" t="s">
        <v>6</v>
      </c>
      <c r="D104" s="651" t="str">
        <f>IFERROR(VLOOKUP(C104,Foundation!$C$5:$D$551,2,0),"")</f>
        <v>DA+6</v>
      </c>
      <c r="E104" s="122">
        <v>45756</v>
      </c>
      <c r="F104" s="783">
        <v>45765</v>
      </c>
      <c r="G104" s="80" t="s">
        <v>1201</v>
      </c>
      <c r="H104" s="595">
        <f t="shared" si="10"/>
        <v>43.804423999999997</v>
      </c>
      <c r="I104" s="1086">
        <f t="shared" si="11"/>
        <v>4.0811880970015997</v>
      </c>
      <c r="J104" s="654" t="s">
        <v>1170</v>
      </c>
      <c r="K104" s="1087" t="s">
        <v>263</v>
      </c>
      <c r="L104" s="635" t="s">
        <v>1239</v>
      </c>
    </row>
    <row r="105" spans="1:12" s="656" customFormat="1" ht="15.5" x14ac:dyDescent="0.35">
      <c r="A105" s="651">
        <f t="shared" si="6"/>
        <v>101</v>
      </c>
      <c r="B105" s="651">
        <v>8</v>
      </c>
      <c r="C105" s="1088" t="s">
        <v>643</v>
      </c>
      <c r="D105" s="81" t="str">
        <f>IFERROR(VLOOKUP(C105,Foundation!$C$5:$D$551,2,0),"")</f>
        <v>DA+1.5</v>
      </c>
      <c r="E105" s="122">
        <v>45756</v>
      </c>
      <c r="F105" s="783">
        <v>45765</v>
      </c>
      <c r="G105" s="80" t="s">
        <v>1197</v>
      </c>
      <c r="H105" s="595">
        <f t="shared" si="10"/>
        <v>37.138323999999997</v>
      </c>
      <c r="I105" s="1086">
        <f t="shared" si="11"/>
        <v>3.4601182257615997</v>
      </c>
      <c r="J105" s="654" t="s">
        <v>1203</v>
      </c>
      <c r="K105" s="1087" t="s">
        <v>263</v>
      </c>
      <c r="L105" s="635" t="s">
        <v>1210</v>
      </c>
    </row>
    <row r="106" spans="1:12" s="656" customFormat="1" x14ac:dyDescent="0.35">
      <c r="A106" s="81">
        <v>102</v>
      </c>
      <c r="B106" s="651">
        <v>9</v>
      </c>
      <c r="C106" s="1093" t="s">
        <v>651</v>
      </c>
      <c r="D106" s="651" t="str">
        <f>IFERROR(VLOOKUP(C106,Foundation!$C$5:$D$551,2,0),"")</f>
        <v>DA+9</v>
      </c>
      <c r="E106" s="122">
        <v>45761</v>
      </c>
      <c r="F106" s="783">
        <v>45769</v>
      </c>
      <c r="G106" s="80" t="s">
        <v>1202</v>
      </c>
      <c r="H106" s="595">
        <f t="shared" si="10"/>
        <v>45.697022000000004</v>
      </c>
      <c r="I106" s="1086">
        <f t="shared" si="11"/>
        <v>4.2575184245048003</v>
      </c>
      <c r="J106" s="654" t="s">
        <v>1203</v>
      </c>
      <c r="K106" s="1087" t="s">
        <v>263</v>
      </c>
      <c r="L106" s="635" t="s">
        <v>1238</v>
      </c>
    </row>
    <row r="107" spans="1:12" s="656" customFormat="1" x14ac:dyDescent="0.35">
      <c r="A107" s="81">
        <v>103</v>
      </c>
      <c r="B107" s="651">
        <v>10</v>
      </c>
      <c r="C107" s="1093" t="s">
        <v>1096</v>
      </c>
      <c r="D107" s="651" t="str">
        <f>IFERROR(VLOOKUP(C107,Foundation!$C$5:$D$551,2,0),"")</f>
        <v>DB1+9</v>
      </c>
      <c r="E107" s="122">
        <v>45765</v>
      </c>
      <c r="F107" s="783">
        <v>45777</v>
      </c>
      <c r="G107" s="80" t="s">
        <v>1201</v>
      </c>
      <c r="H107" s="595">
        <f t="shared" si="10"/>
        <v>66.780901</v>
      </c>
      <c r="I107" s="1086">
        <f t="shared" si="11"/>
        <v>6.2218696967283993</v>
      </c>
      <c r="J107" s="654" t="s">
        <v>1170</v>
      </c>
      <c r="K107" s="1087" t="s">
        <v>263</v>
      </c>
      <c r="L107" s="635" t="s">
        <v>1239</v>
      </c>
    </row>
    <row r="108" spans="1:12" s="656" customFormat="1" ht="15.5" x14ac:dyDescent="0.35">
      <c r="A108" s="81">
        <v>104</v>
      </c>
      <c r="B108" s="651">
        <v>11</v>
      </c>
      <c r="C108" s="1088" t="s">
        <v>75</v>
      </c>
      <c r="D108" s="81" t="str">
        <f>IFERROR(VLOOKUP(C108,Foundation!$C$5:$D$551,2,0),"")</f>
        <v>DB1+6</v>
      </c>
      <c r="E108" s="122">
        <v>45765</v>
      </c>
      <c r="F108" s="783">
        <v>45777</v>
      </c>
      <c r="G108" s="80" t="s">
        <v>1197</v>
      </c>
      <c r="H108" s="595">
        <f t="shared" si="10"/>
        <v>65.027778999999995</v>
      </c>
      <c r="I108" s="1086">
        <f t="shared" si="11"/>
        <v>6.0585341249835993</v>
      </c>
      <c r="J108" s="654" t="s">
        <v>1203</v>
      </c>
      <c r="K108" s="1087" t="s">
        <v>263</v>
      </c>
      <c r="L108" s="635" t="s">
        <v>1210</v>
      </c>
    </row>
    <row r="109" spans="1:12" s="338" customFormat="1" x14ac:dyDescent="0.35">
      <c r="A109" s="81">
        <v>105</v>
      </c>
      <c r="B109" s="81">
        <v>1</v>
      </c>
      <c r="C109" s="1094" t="s">
        <v>902</v>
      </c>
      <c r="D109" s="81" t="str">
        <f>IFERROR(VLOOKUP(C109,Foundation!$C$5:$D$551,2,0),"")</f>
        <v>DA+9</v>
      </c>
      <c r="E109" s="783">
        <v>45844</v>
      </c>
      <c r="F109" s="783">
        <v>45853</v>
      </c>
      <c r="G109" s="80" t="s">
        <v>1535</v>
      </c>
      <c r="H109" s="595">
        <f t="shared" si="10"/>
        <v>45.697022000000004</v>
      </c>
      <c r="I109" s="1086">
        <f t="shared" si="11"/>
        <v>4.2575184245048003</v>
      </c>
      <c r="J109" s="80" t="s">
        <v>680</v>
      </c>
      <c r="K109" s="1087" t="s">
        <v>263</v>
      </c>
      <c r="L109" s="1089"/>
    </row>
    <row r="110" spans="1:12" s="338" customFormat="1" x14ac:dyDescent="0.35">
      <c r="A110" s="81">
        <v>106</v>
      </c>
      <c r="B110" s="81">
        <v>2</v>
      </c>
      <c r="C110" s="1094" t="s">
        <v>67</v>
      </c>
      <c r="D110" s="81" t="str">
        <f>IFERROR(VLOOKUP(C110,Foundation!$C$5:$D$551,2,0),"")</f>
        <v>DA+6</v>
      </c>
      <c r="E110" s="783">
        <v>45843</v>
      </c>
      <c r="F110" s="783">
        <v>45855</v>
      </c>
      <c r="G110" s="80" t="s">
        <v>1534</v>
      </c>
      <c r="H110" s="595">
        <f t="shared" si="10"/>
        <v>43.804423999999997</v>
      </c>
      <c r="I110" s="828">
        <f t="shared" si="11"/>
        <v>4.0811880970015997</v>
      </c>
      <c r="J110" s="80" t="s">
        <v>1170</v>
      </c>
      <c r="K110" s="1087" t="s">
        <v>263</v>
      </c>
      <c r="L110" s="1089"/>
    </row>
    <row r="111" spans="1:12" s="338" customFormat="1" x14ac:dyDescent="0.35">
      <c r="A111" s="81">
        <f t="shared" ref="A111:A145" si="12">A110+1</f>
        <v>107</v>
      </c>
      <c r="B111" s="81">
        <v>3</v>
      </c>
      <c r="C111" s="1094" t="s">
        <v>498</v>
      </c>
      <c r="D111" s="81" t="str">
        <f>IFERROR(VLOOKUP(C111,Foundation!$C$5:$D$551,2,0),"")</f>
        <v>DA+9</v>
      </c>
      <c r="E111" s="783">
        <v>45847</v>
      </c>
      <c r="F111" s="783">
        <v>45859</v>
      </c>
      <c r="G111" s="80" t="s">
        <v>1537</v>
      </c>
      <c r="H111" s="595">
        <f t="shared" si="10"/>
        <v>45.697022000000004</v>
      </c>
      <c r="I111" s="828">
        <f t="shared" si="11"/>
        <v>4.2575184245048003</v>
      </c>
      <c r="J111" s="80" t="s">
        <v>1177</v>
      </c>
      <c r="K111" s="1087" t="s">
        <v>263</v>
      </c>
      <c r="L111" s="1089"/>
    </row>
    <row r="112" spans="1:12" s="338" customFormat="1" x14ac:dyDescent="0.35">
      <c r="A112" s="81">
        <f t="shared" si="12"/>
        <v>108</v>
      </c>
      <c r="B112" s="81">
        <v>4</v>
      </c>
      <c r="C112" s="1094" t="s">
        <v>901</v>
      </c>
      <c r="D112" s="81" t="str">
        <f>IFERROR(VLOOKUP(C112,Foundation!$C$5:$D$551,2,0),"")</f>
        <v>DA+9</v>
      </c>
      <c r="E112" s="783">
        <f>F109+1</f>
        <v>45854</v>
      </c>
      <c r="F112" s="783">
        <v>45863</v>
      </c>
      <c r="G112" s="80" t="s">
        <v>1535</v>
      </c>
      <c r="H112" s="595">
        <f t="shared" si="10"/>
        <v>45.697022000000004</v>
      </c>
      <c r="I112" s="828">
        <f t="shared" si="11"/>
        <v>4.2575184245048003</v>
      </c>
      <c r="J112" s="80" t="s">
        <v>680</v>
      </c>
      <c r="K112" s="1087" t="s">
        <v>263</v>
      </c>
      <c r="L112" s="1089"/>
    </row>
    <row r="113" spans="1:12" s="338" customFormat="1" x14ac:dyDescent="0.35">
      <c r="A113" s="81">
        <f t="shared" si="12"/>
        <v>109</v>
      </c>
      <c r="B113" s="81">
        <v>5</v>
      </c>
      <c r="C113" s="1094" t="s">
        <v>267</v>
      </c>
      <c r="D113" s="81" t="str">
        <f>IFERROR(VLOOKUP(C113,Foundation!$C$5:$D$551,2,0),"")</f>
        <v>DA+9</v>
      </c>
      <c r="E113" s="783">
        <v>45854</v>
      </c>
      <c r="F113" s="783">
        <v>45864</v>
      </c>
      <c r="G113" s="79" t="s">
        <v>1546</v>
      </c>
      <c r="H113" s="595">
        <f t="shared" si="10"/>
        <v>45.697022000000004</v>
      </c>
      <c r="I113" s="828">
        <f t="shared" si="11"/>
        <v>4.2575184245048003</v>
      </c>
      <c r="J113" s="80" t="s">
        <v>1539</v>
      </c>
      <c r="K113" s="1095" t="s">
        <v>263</v>
      </c>
      <c r="L113" s="1089"/>
    </row>
    <row r="114" spans="1:12" s="338" customFormat="1" x14ac:dyDescent="0.35">
      <c r="A114" s="81">
        <f t="shared" si="12"/>
        <v>110</v>
      </c>
      <c r="B114" s="81">
        <v>6</v>
      </c>
      <c r="C114" s="1094" t="s">
        <v>172</v>
      </c>
      <c r="D114" s="81" t="str">
        <f>IFERROR(VLOOKUP(C114,Foundation!$C$5:$D$551,2,0),"")</f>
        <v>DA+9</v>
      </c>
      <c r="E114" s="783">
        <f>F110+1</f>
        <v>45856</v>
      </c>
      <c r="F114" s="783">
        <v>45864</v>
      </c>
      <c r="G114" s="80" t="s">
        <v>1534</v>
      </c>
      <c r="H114" s="595">
        <f t="shared" si="10"/>
        <v>45.697022000000004</v>
      </c>
      <c r="I114" s="828">
        <f t="shared" si="11"/>
        <v>4.2575184245048003</v>
      </c>
      <c r="J114" s="80" t="s">
        <v>1119</v>
      </c>
      <c r="K114" s="1095" t="s">
        <v>263</v>
      </c>
      <c r="L114" s="1089"/>
    </row>
    <row r="115" spans="1:12" s="656" customFormat="1" x14ac:dyDescent="0.35">
      <c r="A115" s="81">
        <f t="shared" si="12"/>
        <v>111</v>
      </c>
      <c r="B115" s="81">
        <v>7</v>
      </c>
      <c r="C115" s="1094" t="s">
        <v>269</v>
      </c>
      <c r="D115" s="81" t="str">
        <f>IFERROR(VLOOKUP(C115,Foundation!$C$5:$D$551,2,0),"")</f>
        <v>DB2+0</v>
      </c>
      <c r="E115" s="783">
        <f>F111+1</f>
        <v>45860</v>
      </c>
      <c r="F115" s="783">
        <v>45869</v>
      </c>
      <c r="G115" s="80" t="s">
        <v>1537</v>
      </c>
      <c r="H115" s="595">
        <f t="shared" si="10"/>
        <v>59.500627999999999</v>
      </c>
      <c r="I115" s="828">
        <f t="shared" si="11"/>
        <v>5.5435783097551994</v>
      </c>
      <c r="J115" s="80" t="s">
        <v>1177</v>
      </c>
      <c r="K115" s="1095" t="s">
        <v>263</v>
      </c>
      <c r="L115" s="1089"/>
    </row>
    <row r="116" spans="1:12" s="656" customFormat="1" x14ac:dyDescent="0.35">
      <c r="A116" s="81">
        <f t="shared" si="12"/>
        <v>112</v>
      </c>
      <c r="B116" s="81">
        <v>8</v>
      </c>
      <c r="C116" s="1094" t="s">
        <v>903</v>
      </c>
      <c r="D116" s="81" t="str">
        <f>IFERROR(VLOOKUP(C116,Foundation!$C$5:$D$551,2,0),"")</f>
        <v>DA+3</v>
      </c>
      <c r="E116" s="783">
        <v>45864</v>
      </c>
      <c r="F116" s="783">
        <v>45869</v>
      </c>
      <c r="G116" s="80" t="s">
        <v>1535</v>
      </c>
      <c r="H116" s="595">
        <f t="shared" si="10"/>
        <v>37.931087999999995</v>
      </c>
      <c r="I116" s="828">
        <f t="shared" si="11"/>
        <v>3.5339787792191997</v>
      </c>
      <c r="J116" s="80" t="s">
        <v>680</v>
      </c>
      <c r="K116" s="1095" t="s">
        <v>263</v>
      </c>
      <c r="L116" s="1089"/>
    </row>
    <row r="117" spans="1:12" s="16" customFormat="1" x14ac:dyDescent="0.35">
      <c r="A117" s="81">
        <f t="shared" si="12"/>
        <v>113</v>
      </c>
      <c r="B117" s="13">
        <v>1</v>
      </c>
      <c r="C117" s="1094" t="s">
        <v>9</v>
      </c>
      <c r="D117" s="81" t="str">
        <f>IFERROR(VLOOKUP(C117,Foundation!$C$5:$D$551,2,0),"")</f>
        <v>DB1+0</v>
      </c>
      <c r="E117" s="136">
        <v>45854</v>
      </c>
      <c r="F117" s="136">
        <v>45870</v>
      </c>
      <c r="G117" s="79" t="s">
        <v>1543</v>
      </c>
      <c r="H117" s="595">
        <f t="shared" si="10"/>
        <v>55.450851000000007</v>
      </c>
      <c r="I117" s="828">
        <f t="shared" si="11"/>
        <v>5.1662670663084009</v>
      </c>
      <c r="J117" s="80" t="s">
        <v>1203</v>
      </c>
      <c r="K117" s="1150" t="s">
        <v>263</v>
      </c>
      <c r="L117" s="1143"/>
    </row>
    <row r="118" spans="1:12" s="16" customFormat="1" x14ac:dyDescent="0.35">
      <c r="A118" s="81">
        <f t="shared" si="12"/>
        <v>114</v>
      </c>
      <c r="B118" s="13">
        <v>2</v>
      </c>
      <c r="C118" s="1094" t="s">
        <v>78</v>
      </c>
      <c r="D118" s="81" t="str">
        <f>IFERROR(VLOOKUP(C118,Foundation!$C$5:$D$551,2,0),"")</f>
        <v>DB2+0</v>
      </c>
      <c r="E118" s="136">
        <v>45859</v>
      </c>
      <c r="F118" s="136">
        <v>45871</v>
      </c>
      <c r="G118" s="79" t="s">
        <v>1542</v>
      </c>
      <c r="H118" s="595">
        <f t="shared" si="10"/>
        <v>59.500627999999999</v>
      </c>
      <c r="I118" s="828">
        <f t="shared" si="11"/>
        <v>5.5435783097551994</v>
      </c>
      <c r="J118" s="80" t="s">
        <v>1544</v>
      </c>
      <c r="K118" s="1150" t="s">
        <v>263</v>
      </c>
      <c r="L118" s="1143"/>
    </row>
    <row r="119" spans="1:12" s="16" customFormat="1" x14ac:dyDescent="0.35">
      <c r="A119" s="81">
        <f t="shared" si="12"/>
        <v>115</v>
      </c>
      <c r="B119" s="13">
        <v>3</v>
      </c>
      <c r="C119" s="1094" t="s">
        <v>420</v>
      </c>
      <c r="D119" s="81" t="str">
        <f>IFERROR(VLOOKUP(C119,Foundation!$C$5:$D$551,2,0),"")</f>
        <v>DA+9</v>
      </c>
      <c r="E119" s="136">
        <v>45853</v>
      </c>
      <c r="F119" s="136">
        <v>45872</v>
      </c>
      <c r="G119" s="79" t="s">
        <v>1546</v>
      </c>
      <c r="H119" s="595">
        <f t="shared" si="10"/>
        <v>45.697022000000004</v>
      </c>
      <c r="I119" s="828">
        <f t="shared" si="11"/>
        <v>4.2575184245048003</v>
      </c>
      <c r="J119" s="80" t="s">
        <v>1538</v>
      </c>
      <c r="K119" s="1150" t="s">
        <v>263</v>
      </c>
      <c r="L119" s="1143"/>
    </row>
    <row r="120" spans="1:12" s="16" customFormat="1" x14ac:dyDescent="0.35">
      <c r="A120" s="81">
        <f t="shared" si="12"/>
        <v>116</v>
      </c>
      <c r="B120" s="13">
        <v>4</v>
      </c>
      <c r="C120" s="1094" t="s">
        <v>463</v>
      </c>
      <c r="D120" s="81" t="str">
        <f>IFERROR(VLOOKUP(C120,Foundation!$C$5:$D$551,2,0),"")</f>
        <v>DA+3</v>
      </c>
      <c r="E120" s="136">
        <v>45856</v>
      </c>
      <c r="F120" s="136">
        <v>45872</v>
      </c>
      <c r="G120" s="79" t="s">
        <v>1540</v>
      </c>
      <c r="H120" s="595">
        <f t="shared" si="10"/>
        <v>37.931087999999995</v>
      </c>
      <c r="I120" s="828">
        <f t="shared" si="11"/>
        <v>3.5339787792191997</v>
      </c>
      <c r="J120" s="80" t="s">
        <v>1203</v>
      </c>
      <c r="K120" s="1150" t="s">
        <v>263</v>
      </c>
      <c r="L120" s="1143"/>
    </row>
    <row r="121" spans="1:12" s="16" customFormat="1" x14ac:dyDescent="0.35">
      <c r="A121" s="81">
        <f t="shared" si="12"/>
        <v>117</v>
      </c>
      <c r="B121" s="13">
        <v>5</v>
      </c>
      <c r="C121" s="1094" t="s">
        <v>899</v>
      </c>
      <c r="D121" s="81" t="str">
        <f>IFERROR(VLOOKUP(C121,Foundation!$C$5:$D$551,2,0),"")</f>
        <v>DA+6</v>
      </c>
      <c r="E121" s="136">
        <f>F114+1</f>
        <v>45865</v>
      </c>
      <c r="F121" s="136">
        <v>45874</v>
      </c>
      <c r="G121" s="79" t="s">
        <v>1534</v>
      </c>
      <c r="H121" s="595">
        <f t="shared" si="10"/>
        <v>43.804423999999997</v>
      </c>
      <c r="I121" s="828">
        <f t="shared" si="11"/>
        <v>4.0811880970015997</v>
      </c>
      <c r="J121" s="80" t="s">
        <v>1119</v>
      </c>
      <c r="K121" s="1150" t="s">
        <v>263</v>
      </c>
      <c r="L121" s="1143"/>
    </row>
    <row r="122" spans="1:12" x14ac:dyDescent="0.35">
      <c r="A122" s="81">
        <f t="shared" si="12"/>
        <v>118</v>
      </c>
      <c r="B122" s="13">
        <v>6</v>
      </c>
      <c r="C122" s="1094" t="s">
        <v>179</v>
      </c>
      <c r="D122" s="81" t="str">
        <f>IFERROR(VLOOKUP(C122,Foundation!$C$5:$D$551,2,0),"")</f>
        <v>DA+3</v>
      </c>
      <c r="E122" s="136">
        <f>F118</f>
        <v>45871</v>
      </c>
      <c r="F122" s="136">
        <v>45875</v>
      </c>
      <c r="G122" s="79" t="s">
        <v>1542</v>
      </c>
      <c r="H122" s="595">
        <f t="shared" si="10"/>
        <v>37.931087999999995</v>
      </c>
      <c r="I122" s="828">
        <f t="shared" si="11"/>
        <v>3.5339787792191997</v>
      </c>
      <c r="J122" s="80" t="s">
        <v>1544</v>
      </c>
      <c r="K122" s="1150" t="s">
        <v>263</v>
      </c>
      <c r="L122" s="1143"/>
    </row>
    <row r="123" spans="1:12" s="16" customFormat="1" x14ac:dyDescent="0.35">
      <c r="A123" s="81">
        <f t="shared" si="12"/>
        <v>119</v>
      </c>
      <c r="B123" s="13">
        <v>7</v>
      </c>
      <c r="C123" s="1094" t="s">
        <v>214</v>
      </c>
      <c r="D123" s="81" t="str">
        <f>IFERROR(VLOOKUP(C123,Foundation!$C$5:$D$551,2,0),"")</f>
        <v>DA+9</v>
      </c>
      <c r="E123" s="136">
        <v>45844</v>
      </c>
      <c r="F123" s="136">
        <v>45876</v>
      </c>
      <c r="G123" s="79" t="s">
        <v>1536</v>
      </c>
      <c r="H123" s="595">
        <f t="shared" si="10"/>
        <v>45.697022000000004</v>
      </c>
      <c r="I123" s="828">
        <f t="shared" si="11"/>
        <v>4.2575184245048003</v>
      </c>
      <c r="J123" s="80" t="s">
        <v>1550</v>
      </c>
      <c r="K123" s="1150" t="s">
        <v>263</v>
      </c>
      <c r="L123" s="1143"/>
    </row>
    <row r="124" spans="1:12" x14ac:dyDescent="0.35">
      <c r="A124" s="81">
        <f t="shared" si="12"/>
        <v>120</v>
      </c>
      <c r="B124" s="13">
        <v>8</v>
      </c>
      <c r="C124" s="1094" t="s">
        <v>268</v>
      </c>
      <c r="D124" s="81" t="str">
        <f>IFERROR(VLOOKUP(C124,Foundation!$C$5:$D$551,2,0),"")</f>
        <v>DA+6</v>
      </c>
      <c r="E124" s="136">
        <f>F119+1</f>
        <v>45873</v>
      </c>
      <c r="F124" s="136">
        <v>45877</v>
      </c>
      <c r="G124" s="79" t="s">
        <v>1546</v>
      </c>
      <c r="H124" s="595">
        <f t="shared" si="10"/>
        <v>43.804423999999997</v>
      </c>
      <c r="I124" s="828">
        <f t="shared" si="11"/>
        <v>4.0811880970015997</v>
      </c>
      <c r="J124" s="80" t="s">
        <v>1177</v>
      </c>
      <c r="K124" s="1150" t="s">
        <v>263</v>
      </c>
      <c r="L124" s="1143"/>
    </row>
    <row r="125" spans="1:12" x14ac:dyDescent="0.35">
      <c r="A125" s="81">
        <f t="shared" si="12"/>
        <v>121</v>
      </c>
      <c r="B125" s="13">
        <v>9</v>
      </c>
      <c r="C125" s="1094" t="s">
        <v>799</v>
      </c>
      <c r="D125" s="81" t="str">
        <f>IFERROR(VLOOKUP(C125,Foundation!$C$5:$D$551,2,0),"")</f>
        <v>DB1+9</v>
      </c>
      <c r="E125" s="136">
        <f>F116+1</f>
        <v>45870</v>
      </c>
      <c r="F125" s="136">
        <v>45878</v>
      </c>
      <c r="G125" s="79" t="s">
        <v>1535</v>
      </c>
      <c r="H125" s="595">
        <f t="shared" si="10"/>
        <v>66.780901</v>
      </c>
      <c r="I125" s="828">
        <f t="shared" si="11"/>
        <v>6.2218696967283993</v>
      </c>
      <c r="J125" s="80" t="s">
        <v>1042</v>
      </c>
      <c r="K125" s="1150" t="s">
        <v>263</v>
      </c>
      <c r="L125" s="1143"/>
    </row>
    <row r="126" spans="1:12" x14ac:dyDescent="0.35">
      <c r="A126" s="81">
        <f t="shared" si="12"/>
        <v>122</v>
      </c>
      <c r="B126" s="13">
        <v>10</v>
      </c>
      <c r="C126" s="1094" t="s">
        <v>609</v>
      </c>
      <c r="D126" s="81" t="str">
        <f>IFERROR(VLOOKUP(C126,Foundation!$C$5:$D$551,2,0),"")</f>
        <v>DA+6</v>
      </c>
      <c r="E126" s="136">
        <f>F116+1</f>
        <v>45870</v>
      </c>
      <c r="F126" s="136">
        <v>45878</v>
      </c>
      <c r="G126" s="79" t="s">
        <v>1545</v>
      </c>
      <c r="H126" s="595">
        <f t="shared" si="10"/>
        <v>43.804423999999997</v>
      </c>
      <c r="I126" s="828">
        <f t="shared" si="11"/>
        <v>4.0811880970015997</v>
      </c>
      <c r="J126" s="80" t="s">
        <v>1538</v>
      </c>
      <c r="K126" s="1150" t="s">
        <v>263</v>
      </c>
      <c r="L126" s="1143"/>
    </row>
    <row r="127" spans="1:12" x14ac:dyDescent="0.35">
      <c r="A127" s="81">
        <f t="shared" si="12"/>
        <v>123</v>
      </c>
      <c r="B127" s="13">
        <v>11</v>
      </c>
      <c r="C127" s="1094" t="s">
        <v>510</v>
      </c>
      <c r="D127" s="81" t="str">
        <f>IFERROR(VLOOKUP(C127,Foundation!$C$5:$D$551,2,0),"")</f>
        <v>DA+1.5</v>
      </c>
      <c r="E127" s="136">
        <f>F115+1</f>
        <v>45870</v>
      </c>
      <c r="F127" s="136">
        <v>45878</v>
      </c>
      <c r="G127" s="79" t="s">
        <v>1548</v>
      </c>
      <c r="H127" s="595">
        <f t="shared" si="10"/>
        <v>37.138323999999997</v>
      </c>
      <c r="I127" s="828">
        <f t="shared" si="11"/>
        <v>3.4601182257615997</v>
      </c>
      <c r="J127" s="80" t="s">
        <v>1177</v>
      </c>
      <c r="K127" s="1150" t="s">
        <v>263</v>
      </c>
      <c r="L127" s="1143"/>
    </row>
    <row r="128" spans="1:12" s="16" customFormat="1" x14ac:dyDescent="0.35">
      <c r="A128" s="81">
        <f t="shared" si="12"/>
        <v>124</v>
      </c>
      <c r="B128" s="13">
        <v>12</v>
      </c>
      <c r="C128" s="1094" t="s">
        <v>84</v>
      </c>
      <c r="D128" s="81" t="str">
        <f>IFERROR(VLOOKUP(C128,Foundation!$C$5:$D$551,2,0),"")</f>
        <v>DA+3</v>
      </c>
      <c r="E128" s="136">
        <f>F117+1</f>
        <v>45871</v>
      </c>
      <c r="F128" s="136">
        <v>45879</v>
      </c>
      <c r="G128" s="79" t="s">
        <v>1543</v>
      </c>
      <c r="H128" s="595">
        <f t="shared" si="10"/>
        <v>37.931087999999995</v>
      </c>
      <c r="I128" s="828">
        <f t="shared" si="11"/>
        <v>3.5339787792191997</v>
      </c>
      <c r="J128" s="80" t="s">
        <v>1203</v>
      </c>
      <c r="K128" s="1150" t="s">
        <v>263</v>
      </c>
      <c r="L128" s="1143"/>
    </row>
    <row r="129" spans="1:12" x14ac:dyDescent="0.35">
      <c r="A129" s="81">
        <f>A128+1</f>
        <v>125</v>
      </c>
      <c r="B129" s="13">
        <v>13</v>
      </c>
      <c r="C129" s="1094" t="s">
        <v>170</v>
      </c>
      <c r="D129" s="81" t="str">
        <f>IFERROR(VLOOKUP(C129,Foundation!$C$5:$D$551,2,0),"")</f>
        <v>DA+1.5</v>
      </c>
      <c r="E129" s="136">
        <f>F120+1</f>
        <v>45873</v>
      </c>
      <c r="F129" s="136">
        <v>45880</v>
      </c>
      <c r="G129" s="79" t="s">
        <v>1540</v>
      </c>
      <c r="H129" s="595">
        <f t="shared" si="10"/>
        <v>37.138323999999997</v>
      </c>
      <c r="I129" s="828">
        <f t="shared" si="11"/>
        <v>3.4601182257615997</v>
      </c>
      <c r="J129" s="80" t="s">
        <v>1203</v>
      </c>
      <c r="K129" s="1150" t="s">
        <v>263</v>
      </c>
      <c r="L129" s="1143"/>
    </row>
    <row r="130" spans="1:12" x14ac:dyDescent="0.35">
      <c r="A130" s="81">
        <f>A129+1</f>
        <v>126</v>
      </c>
      <c r="B130" s="13">
        <v>14</v>
      </c>
      <c r="C130" s="1094" t="s">
        <v>180</v>
      </c>
      <c r="D130" s="81" t="str">
        <f>IFERROR(VLOOKUP(C130,Foundation!$C$5:$D$551,2,0),"")</f>
        <v>DA+9</v>
      </c>
      <c r="E130" s="136">
        <f>F122+1</f>
        <v>45876</v>
      </c>
      <c r="F130" s="136">
        <v>45880</v>
      </c>
      <c r="G130" s="79" t="s">
        <v>1542</v>
      </c>
      <c r="H130" s="595">
        <f t="shared" si="10"/>
        <v>45.697022000000004</v>
      </c>
      <c r="I130" s="828">
        <f t="shared" si="11"/>
        <v>4.2575184245048003</v>
      </c>
      <c r="J130" s="80" t="s">
        <v>1544</v>
      </c>
      <c r="K130" s="1150" t="s">
        <v>263</v>
      </c>
      <c r="L130" s="1143"/>
    </row>
    <row r="131" spans="1:12" s="16" customFormat="1" x14ac:dyDescent="0.35">
      <c r="A131" s="81">
        <f t="shared" ref="A131:A144" si="13">A130+1</f>
        <v>127</v>
      </c>
      <c r="B131" s="13">
        <v>15</v>
      </c>
      <c r="C131" s="1094" t="s">
        <v>654</v>
      </c>
      <c r="D131" s="81" t="str">
        <f>IFERROR(VLOOKUP(C131,Foundation!$C$5:$D$551,2,0),"")</f>
        <v>DA+9</v>
      </c>
      <c r="E131" s="136">
        <v>45870</v>
      </c>
      <c r="F131" s="136">
        <v>45882</v>
      </c>
      <c r="G131" s="79" t="s">
        <v>1547</v>
      </c>
      <c r="H131" s="595">
        <f t="shared" si="10"/>
        <v>45.697022000000004</v>
      </c>
      <c r="I131" s="828">
        <f t="shared" si="11"/>
        <v>4.2575184245048003</v>
      </c>
      <c r="J131" s="80" t="s">
        <v>1544</v>
      </c>
      <c r="K131" s="1150" t="s">
        <v>263</v>
      </c>
      <c r="L131" s="1143"/>
    </row>
    <row r="132" spans="1:12" s="16" customFormat="1" x14ac:dyDescent="0.35">
      <c r="A132" s="81">
        <f t="shared" si="13"/>
        <v>128</v>
      </c>
      <c r="B132" s="13">
        <v>16</v>
      </c>
      <c r="C132" s="1094" t="s">
        <v>489</v>
      </c>
      <c r="D132" s="81" t="str">
        <f>IFERROR(VLOOKUP(C132,Foundation!$C$5:$D$551,2,0),"")</f>
        <v>DA+9</v>
      </c>
      <c r="E132" s="136">
        <v>45871</v>
      </c>
      <c r="F132" s="136">
        <v>45882</v>
      </c>
      <c r="G132" s="79" t="s">
        <v>1549</v>
      </c>
      <c r="H132" s="595">
        <f t="shared" si="10"/>
        <v>45.697022000000004</v>
      </c>
      <c r="I132" s="828">
        <f t="shared" si="11"/>
        <v>4.2575184245048003</v>
      </c>
      <c r="J132" s="80" t="s">
        <v>1177</v>
      </c>
      <c r="K132" s="1150" t="s">
        <v>263</v>
      </c>
      <c r="L132" s="1143"/>
    </row>
    <row r="133" spans="1:12" s="16" customFormat="1" x14ac:dyDescent="0.35">
      <c r="A133" s="81">
        <f t="shared" si="13"/>
        <v>129</v>
      </c>
      <c r="B133" s="13">
        <v>17</v>
      </c>
      <c r="C133" s="1094" t="s">
        <v>900</v>
      </c>
      <c r="D133" s="81" t="str">
        <f>IFERROR(VLOOKUP(C133,Foundation!$C$5:$D$551,2,0),"")</f>
        <v>DA+9</v>
      </c>
      <c r="E133" s="136">
        <f>F121+2</f>
        <v>45876</v>
      </c>
      <c r="F133" s="136">
        <v>45883</v>
      </c>
      <c r="G133" s="79" t="s">
        <v>1534</v>
      </c>
      <c r="H133" s="595">
        <f t="shared" ref="H133:H156" si="14">VLOOKUP(D133,$D$161:$I$190,6,0)</f>
        <v>45.697022000000004</v>
      </c>
      <c r="I133" s="828">
        <f t="shared" ref="I133:I156" si="15">IFERROR(VLOOKUP(D133,$D$161:$K$190,8,0)/10^5,"")</f>
        <v>4.2575184245048003</v>
      </c>
      <c r="J133" s="80" t="s">
        <v>1119</v>
      </c>
      <c r="K133" s="1150" t="s">
        <v>263</v>
      </c>
      <c r="L133" s="1143"/>
    </row>
    <row r="134" spans="1:12" s="16" customFormat="1" x14ac:dyDescent="0.35">
      <c r="A134" s="81">
        <f t="shared" si="13"/>
        <v>130</v>
      </c>
      <c r="B134" s="13">
        <v>18</v>
      </c>
      <c r="C134" s="1094" t="s">
        <v>487</v>
      </c>
      <c r="D134" s="81" t="str">
        <f>IFERROR(VLOOKUP(C134,Foundation!$C$5:$D$551,2,0),"")</f>
        <v>DA+3</v>
      </c>
      <c r="E134" s="136">
        <f>F124</f>
        <v>45877</v>
      </c>
      <c r="F134" s="136">
        <v>45883</v>
      </c>
      <c r="G134" s="79" t="s">
        <v>1546</v>
      </c>
      <c r="H134" s="595">
        <f t="shared" si="14"/>
        <v>37.931087999999995</v>
      </c>
      <c r="I134" s="828">
        <f t="shared" si="15"/>
        <v>3.5339787792191997</v>
      </c>
      <c r="J134" s="80" t="s">
        <v>1177</v>
      </c>
      <c r="K134" s="1150" t="s">
        <v>263</v>
      </c>
      <c r="L134" s="1143" t="s">
        <v>1127</v>
      </c>
    </row>
    <row r="135" spans="1:12" s="16" customFormat="1" x14ac:dyDescent="0.35">
      <c r="A135" s="81">
        <f t="shared" si="13"/>
        <v>131</v>
      </c>
      <c r="B135" s="13">
        <v>19</v>
      </c>
      <c r="C135" s="1094" t="s">
        <v>502</v>
      </c>
      <c r="D135" s="81" t="str">
        <f>IFERROR(VLOOKUP(C135,Foundation!$C$5:$D$551,2,0),"")</f>
        <v>DB1+12</v>
      </c>
      <c r="E135" s="136">
        <v>45876</v>
      </c>
      <c r="F135" s="136">
        <v>45883</v>
      </c>
      <c r="G135" s="79" t="s">
        <v>1565</v>
      </c>
      <c r="H135" s="595">
        <f t="shared" si="14"/>
        <v>70.788264999999996</v>
      </c>
      <c r="I135" s="828">
        <f t="shared" si="15"/>
        <v>6.5952293888259996</v>
      </c>
      <c r="J135" s="80" t="s">
        <v>1177</v>
      </c>
      <c r="K135" s="1150" t="s">
        <v>263</v>
      </c>
      <c r="L135" s="1143" t="s">
        <v>1211</v>
      </c>
    </row>
    <row r="136" spans="1:12" s="338" customFormat="1" x14ac:dyDescent="0.35">
      <c r="A136" s="81">
        <f t="shared" si="13"/>
        <v>132</v>
      </c>
      <c r="B136" s="81">
        <v>20</v>
      </c>
      <c r="C136" s="1094" t="s">
        <v>70</v>
      </c>
      <c r="D136" s="81" t="str">
        <f>IFERROR(VLOOKUP(C136,Foundation!$C$5:$D$551,2,0),"")</f>
        <v>DA+9</v>
      </c>
      <c r="E136" s="783">
        <f>F125</f>
        <v>45878</v>
      </c>
      <c r="F136" s="783">
        <v>45886</v>
      </c>
      <c r="G136" s="80" t="s">
        <v>1566</v>
      </c>
      <c r="H136" s="595">
        <f t="shared" si="14"/>
        <v>45.697022000000004</v>
      </c>
      <c r="I136" s="828">
        <f t="shared" si="15"/>
        <v>4.2575184245048003</v>
      </c>
      <c r="J136" s="80" t="s">
        <v>1042</v>
      </c>
      <c r="K136" s="1150" t="s">
        <v>263</v>
      </c>
      <c r="L136" s="1089"/>
    </row>
    <row r="137" spans="1:12" s="338" customFormat="1" x14ac:dyDescent="0.35">
      <c r="A137" s="81">
        <f t="shared" si="13"/>
        <v>133</v>
      </c>
      <c r="B137" s="1165">
        <v>21</v>
      </c>
      <c r="C137" s="1166" t="s">
        <v>494</v>
      </c>
      <c r="D137" s="1165" t="str">
        <f>IFERROR(VLOOKUP(C137,Foundation!$C$5:$D$551,2,0),"")</f>
        <v>DA+1.5</v>
      </c>
      <c r="E137" s="1167">
        <f>F127</f>
        <v>45878</v>
      </c>
      <c r="F137" s="1167">
        <v>45887</v>
      </c>
      <c r="G137" s="1091" t="s">
        <v>1548</v>
      </c>
      <c r="H137" s="1168">
        <f t="shared" si="14"/>
        <v>37.138323999999997</v>
      </c>
      <c r="I137" s="1169">
        <f t="shared" si="15"/>
        <v>3.4601182257615997</v>
      </c>
      <c r="J137" s="1091" t="s">
        <v>1177</v>
      </c>
      <c r="K137" s="1150" t="s">
        <v>263</v>
      </c>
      <c r="L137" s="1170"/>
    </row>
    <row r="138" spans="1:12" s="16" customFormat="1" x14ac:dyDescent="0.35">
      <c r="A138" s="81">
        <f t="shared" si="13"/>
        <v>134</v>
      </c>
      <c r="B138" s="13">
        <v>22</v>
      </c>
      <c r="C138" s="1094" t="s">
        <v>389</v>
      </c>
      <c r="D138" s="81" t="str">
        <f>IFERROR(VLOOKUP(C138,Foundation!$C$5:$D$551,2,0),"")</f>
        <v>DA+3</v>
      </c>
      <c r="E138" s="136">
        <f>F135+1</f>
        <v>45884</v>
      </c>
      <c r="F138" s="136">
        <v>45888</v>
      </c>
      <c r="G138" s="79" t="s">
        <v>1565</v>
      </c>
      <c r="H138" s="595">
        <f t="shared" si="14"/>
        <v>37.931087999999995</v>
      </c>
      <c r="I138" s="828">
        <f t="shared" si="15"/>
        <v>3.5339787792191997</v>
      </c>
      <c r="J138" s="80" t="s">
        <v>1572</v>
      </c>
      <c r="K138" s="1150" t="s">
        <v>263</v>
      </c>
      <c r="L138" s="1143"/>
    </row>
    <row r="139" spans="1:12" s="338" customFormat="1" x14ac:dyDescent="0.35">
      <c r="A139" s="81">
        <f t="shared" si="13"/>
        <v>135</v>
      </c>
      <c r="B139" s="1165">
        <v>23</v>
      </c>
      <c r="C139" s="1166" t="s">
        <v>177</v>
      </c>
      <c r="D139" s="1165" t="str">
        <f>IFERROR(VLOOKUP(C139,Foundation!$C$5:$D$551,2,0),"")</f>
        <v>DB1+9</v>
      </c>
      <c r="E139" s="1167">
        <f>F130+1</f>
        <v>45881</v>
      </c>
      <c r="F139" s="136">
        <v>45888</v>
      </c>
      <c r="G139" s="1091" t="s">
        <v>1542</v>
      </c>
      <c r="H139" s="1168">
        <f t="shared" si="14"/>
        <v>66.780901</v>
      </c>
      <c r="I139" s="1169">
        <f t="shared" si="15"/>
        <v>6.2218696967283993</v>
      </c>
      <c r="J139" s="1091" t="s">
        <v>1544</v>
      </c>
      <c r="K139" s="1150" t="s">
        <v>263</v>
      </c>
      <c r="L139" s="1170"/>
    </row>
    <row r="140" spans="1:12" s="338" customFormat="1" x14ac:dyDescent="0.35">
      <c r="A140" s="81">
        <f t="shared" si="13"/>
        <v>136</v>
      </c>
      <c r="B140" s="81">
        <v>24</v>
      </c>
      <c r="C140" s="1094" t="s">
        <v>482</v>
      </c>
      <c r="D140" s="81" t="str">
        <f>IFERROR(VLOOKUP(C140,Foundation!$C$5:$D$551,2,0),"")</f>
        <v>DA+3</v>
      </c>
      <c r="E140" s="783">
        <v>45877</v>
      </c>
      <c r="F140" s="783">
        <v>45889</v>
      </c>
      <c r="G140" s="80" t="s">
        <v>1555</v>
      </c>
      <c r="H140" s="595">
        <f t="shared" si="14"/>
        <v>37.931087999999995</v>
      </c>
      <c r="I140" s="828">
        <f t="shared" si="15"/>
        <v>3.5339787792191997</v>
      </c>
      <c r="J140" s="80" t="s">
        <v>1575</v>
      </c>
      <c r="K140" s="1150" t="s">
        <v>263</v>
      </c>
      <c r="L140" s="1089" t="s">
        <v>1127</v>
      </c>
    </row>
    <row r="141" spans="1:12" s="338" customFormat="1" x14ac:dyDescent="0.35">
      <c r="A141" s="81">
        <f t="shared" si="13"/>
        <v>137</v>
      </c>
      <c r="B141" s="81">
        <v>25</v>
      </c>
      <c r="C141" s="1094" t="s">
        <v>652</v>
      </c>
      <c r="D141" s="81" t="str">
        <f>IFERROR(VLOOKUP(C141,Foundation!$C$5:$D$551,2,0),"")</f>
        <v>DA+3</v>
      </c>
      <c r="E141" s="783">
        <f>F131+1</f>
        <v>45883</v>
      </c>
      <c r="F141" s="783">
        <v>45889</v>
      </c>
      <c r="G141" s="80" t="s">
        <v>1547</v>
      </c>
      <c r="H141" s="595">
        <f t="shared" si="14"/>
        <v>37.931087999999995</v>
      </c>
      <c r="I141" s="828">
        <f t="shared" si="15"/>
        <v>3.5339787792191997</v>
      </c>
      <c r="J141" s="80" t="s">
        <v>1550</v>
      </c>
      <c r="K141" s="1150" t="s">
        <v>263</v>
      </c>
      <c r="L141" s="1089"/>
    </row>
    <row r="142" spans="1:12" x14ac:dyDescent="0.35">
      <c r="A142" s="668">
        <f t="shared" si="13"/>
        <v>138</v>
      </c>
      <c r="B142" s="204"/>
      <c r="C142" s="1151" t="s">
        <v>276</v>
      </c>
      <c r="D142" s="668" t="str">
        <f>IFERROR(VLOOKUP(C142,Foundation!$C$5:$D$551,2,0),"")</f>
        <v>DD60+0</v>
      </c>
      <c r="E142" s="586">
        <v>45876</v>
      </c>
      <c r="F142" s="586"/>
      <c r="G142" s="587" t="s">
        <v>1554</v>
      </c>
      <c r="H142" s="669">
        <f t="shared" si="14"/>
        <v>83.133526000000003</v>
      </c>
      <c r="I142" s="830">
        <f t="shared" si="15"/>
        <v>7.7454176037784004</v>
      </c>
      <c r="J142" s="721" t="s">
        <v>1556</v>
      </c>
      <c r="K142" s="1133" t="s">
        <v>325</v>
      </c>
      <c r="L142" s="1134" t="s">
        <v>1099</v>
      </c>
    </row>
    <row r="143" spans="1:12" s="338" customFormat="1" x14ac:dyDescent="0.35">
      <c r="A143" s="668">
        <f t="shared" si="13"/>
        <v>139</v>
      </c>
      <c r="B143" s="668"/>
      <c r="C143" s="1151" t="s">
        <v>266</v>
      </c>
      <c r="D143" s="668" t="str">
        <f>IFERROR(VLOOKUP(C143,Foundation!$C$5:$D$551,2,0),"")</f>
        <v>DB1+9</v>
      </c>
      <c r="E143" s="829">
        <v>45882</v>
      </c>
      <c r="F143" s="829"/>
      <c r="G143" s="721" t="s">
        <v>1545</v>
      </c>
      <c r="H143" s="669">
        <f t="shared" si="14"/>
        <v>66.780901</v>
      </c>
      <c r="I143" s="830">
        <f t="shared" si="15"/>
        <v>6.2218696967283993</v>
      </c>
      <c r="J143" s="721" t="s">
        <v>1538</v>
      </c>
      <c r="K143" s="1160" t="s">
        <v>325</v>
      </c>
      <c r="L143" s="1161"/>
    </row>
    <row r="144" spans="1:12" s="338" customFormat="1" x14ac:dyDescent="0.35">
      <c r="A144" s="668">
        <f t="shared" si="13"/>
        <v>140</v>
      </c>
      <c r="B144" s="668"/>
      <c r="C144" s="1151" t="s">
        <v>171</v>
      </c>
      <c r="D144" s="668" t="str">
        <f>IFERROR(VLOOKUP(C144,Foundation!$C$5:$D$551,2,0),"")</f>
        <v>DA+3</v>
      </c>
      <c r="E144" s="829">
        <f>F129+1</f>
        <v>45881</v>
      </c>
      <c r="F144" s="829"/>
      <c r="G144" s="721" t="s">
        <v>1543</v>
      </c>
      <c r="H144" s="669">
        <f t="shared" si="14"/>
        <v>37.931087999999995</v>
      </c>
      <c r="I144" s="830">
        <f t="shared" si="15"/>
        <v>3.5339787792191997</v>
      </c>
      <c r="J144" s="721" t="s">
        <v>1574</v>
      </c>
      <c r="K144" s="1162" t="s">
        <v>325</v>
      </c>
      <c r="L144" s="1161"/>
    </row>
    <row r="145" spans="1:12" s="16" customFormat="1" x14ac:dyDescent="0.35">
      <c r="A145" s="668">
        <f t="shared" si="12"/>
        <v>141</v>
      </c>
      <c r="B145" s="204"/>
      <c r="C145" s="1151" t="s">
        <v>462</v>
      </c>
      <c r="D145" s="668" t="str">
        <f>IFERROR(VLOOKUP(C145,Foundation!$C$5:$D$551,2,0),"")</f>
        <v>DA-3</v>
      </c>
      <c r="E145" s="586">
        <f>F130+1</f>
        <v>45881</v>
      </c>
      <c r="F145" s="586"/>
      <c r="G145" s="587" t="s">
        <v>1540</v>
      </c>
      <c r="H145" s="669">
        <f t="shared" si="14"/>
        <v>34.789810000000003</v>
      </c>
      <c r="I145" s="830">
        <f t="shared" si="15"/>
        <v>3.2413109340040003</v>
      </c>
      <c r="J145" s="721" t="s">
        <v>1203</v>
      </c>
      <c r="K145" s="1157" t="s">
        <v>325</v>
      </c>
      <c r="L145" s="1134"/>
    </row>
    <row r="146" spans="1:12" s="16" customFormat="1" x14ac:dyDescent="0.35">
      <c r="A146" s="668">
        <f t="shared" ref="A146:A156" si="16">A145+1</f>
        <v>142</v>
      </c>
      <c r="B146" s="204"/>
      <c r="C146" s="1151" t="s">
        <v>490</v>
      </c>
      <c r="D146" s="668" t="str">
        <f>IFERROR(VLOOKUP(C146,Foundation!$C$5:$D$551,2,0),"")</f>
        <v>DA-3</v>
      </c>
      <c r="E146" s="586">
        <f>F132+1</f>
        <v>45883</v>
      </c>
      <c r="F146" s="586"/>
      <c r="G146" s="587" t="s">
        <v>1549</v>
      </c>
      <c r="H146" s="669">
        <f t="shared" si="14"/>
        <v>34.789810000000003</v>
      </c>
      <c r="I146" s="830">
        <f t="shared" si="15"/>
        <v>3.2413109340040003</v>
      </c>
      <c r="J146" s="721" t="s">
        <v>1573</v>
      </c>
      <c r="K146" s="1157" t="s">
        <v>325</v>
      </c>
      <c r="L146" s="1134"/>
    </row>
    <row r="147" spans="1:12" s="16" customFormat="1" x14ac:dyDescent="0.35">
      <c r="A147" s="668">
        <f t="shared" si="16"/>
        <v>143</v>
      </c>
      <c r="B147" s="204"/>
      <c r="C147" s="1151" t="s">
        <v>800</v>
      </c>
      <c r="D147" s="668" t="str">
        <f>IFERROR(VLOOKUP(C147,Foundation!$C$5:$D$551,2,0),"")</f>
        <v>DA+6</v>
      </c>
      <c r="E147" s="586">
        <v>45883</v>
      </c>
      <c r="F147" s="586"/>
      <c r="G147" s="587" t="s">
        <v>1567</v>
      </c>
      <c r="H147" s="669">
        <f t="shared" si="14"/>
        <v>43.804423999999997</v>
      </c>
      <c r="I147" s="830">
        <f t="shared" si="15"/>
        <v>4.0811880970015997</v>
      </c>
      <c r="J147" s="721"/>
      <c r="K147" s="1157" t="s">
        <v>325</v>
      </c>
      <c r="L147" s="1134"/>
    </row>
    <row r="148" spans="1:12" s="16" customFormat="1" x14ac:dyDescent="0.35">
      <c r="A148" s="668">
        <f t="shared" si="16"/>
        <v>144</v>
      </c>
      <c r="B148" s="204"/>
      <c r="C148" s="1151" t="s">
        <v>470</v>
      </c>
      <c r="D148" s="668" t="str">
        <f>IFERROR(VLOOKUP(C148,Foundation!$C$5:$D$551,2,0),"")</f>
        <v>DA+4.5</v>
      </c>
      <c r="E148" s="586">
        <f>F133+1</f>
        <v>45884</v>
      </c>
      <c r="F148" s="586"/>
      <c r="G148" s="587" t="s">
        <v>1534</v>
      </c>
      <c r="H148" s="669">
        <f t="shared" si="14"/>
        <v>42.907815999999997</v>
      </c>
      <c r="I148" s="830">
        <f t="shared" si="15"/>
        <v>3.9976525642144001</v>
      </c>
      <c r="J148" s="721" t="s">
        <v>1119</v>
      </c>
      <c r="K148" s="1157" t="s">
        <v>325</v>
      </c>
      <c r="L148" s="1134"/>
    </row>
    <row r="149" spans="1:12" s="16" customFormat="1" x14ac:dyDescent="0.35">
      <c r="A149" s="668">
        <f t="shared" si="16"/>
        <v>145</v>
      </c>
      <c r="B149" s="204"/>
      <c r="C149" s="1151" t="s">
        <v>488</v>
      </c>
      <c r="D149" s="668" t="str">
        <f>IFERROR(VLOOKUP(C149,Foundation!$C$5:$D$551,2,0),"")</f>
        <v>DA+9</v>
      </c>
      <c r="E149" s="586">
        <f>F134+1</f>
        <v>45884</v>
      </c>
      <c r="F149" s="586"/>
      <c r="G149" s="587" t="s">
        <v>1546</v>
      </c>
      <c r="H149" s="669">
        <f t="shared" si="14"/>
        <v>45.697022000000004</v>
      </c>
      <c r="I149" s="830">
        <f t="shared" si="15"/>
        <v>4.2575184245048003</v>
      </c>
      <c r="J149" s="721"/>
      <c r="K149" s="1157" t="s">
        <v>325</v>
      </c>
      <c r="L149" s="1134"/>
    </row>
    <row r="150" spans="1:12" s="16" customFormat="1" x14ac:dyDescent="0.35">
      <c r="A150" s="668">
        <f t="shared" si="16"/>
        <v>146</v>
      </c>
      <c r="B150" s="204"/>
      <c r="C150" s="1151" t="s">
        <v>593</v>
      </c>
      <c r="D150" s="668" t="str">
        <f>IFERROR(VLOOKUP(C150,Foundation!$C$5:$D$551,2,0),"")</f>
        <v>DA+1.5</v>
      </c>
      <c r="E150" s="586">
        <f>F136+1</f>
        <v>45887</v>
      </c>
      <c r="F150" s="586"/>
      <c r="G150" s="587" t="s">
        <v>1566</v>
      </c>
      <c r="H150" s="669">
        <f t="shared" si="14"/>
        <v>37.138323999999997</v>
      </c>
      <c r="I150" s="830">
        <f t="shared" si="15"/>
        <v>3.4601182257615997</v>
      </c>
      <c r="J150" s="721" t="s">
        <v>1042</v>
      </c>
      <c r="K150" s="1157" t="s">
        <v>325</v>
      </c>
      <c r="L150" s="1134"/>
    </row>
    <row r="151" spans="1:12" s="16" customFormat="1" x14ac:dyDescent="0.35">
      <c r="A151" s="668">
        <f t="shared" si="16"/>
        <v>147</v>
      </c>
      <c r="B151" s="204"/>
      <c r="C151" s="1151" t="s">
        <v>920</v>
      </c>
      <c r="D151" s="668" t="str">
        <f>IFERROR(VLOOKUP(C151,Foundation!$C$5:$D$551,2,0),"")</f>
        <v>DA+6</v>
      </c>
      <c r="E151" s="586">
        <v>45887</v>
      </c>
      <c r="F151" s="586"/>
      <c r="G151" s="587" t="s">
        <v>1578</v>
      </c>
      <c r="H151" s="669">
        <f t="shared" si="14"/>
        <v>43.804423999999997</v>
      </c>
      <c r="I151" s="830">
        <f t="shared" si="15"/>
        <v>4.0811880970015997</v>
      </c>
      <c r="J151" s="721"/>
      <c r="K151" s="1157" t="s">
        <v>325</v>
      </c>
      <c r="L151" s="1134"/>
    </row>
    <row r="152" spans="1:12" s="16" customFormat="1" x14ac:dyDescent="0.35">
      <c r="A152" s="668">
        <f t="shared" si="16"/>
        <v>148</v>
      </c>
      <c r="B152" s="204"/>
      <c r="C152" s="1151" t="s">
        <v>495</v>
      </c>
      <c r="D152" s="668" t="str">
        <f>IFERROR(VLOOKUP(C152,Foundation!$C$5:$D$551,2,0),"")</f>
        <v>DA-1.5</v>
      </c>
      <c r="E152" s="586">
        <v>45888</v>
      </c>
      <c r="F152" s="586"/>
      <c r="G152" s="721" t="s">
        <v>1548</v>
      </c>
      <c r="H152" s="669">
        <f t="shared" si="14"/>
        <v>35.601761999999994</v>
      </c>
      <c r="I152" s="830">
        <f t="shared" si="15"/>
        <v>3.3169592027207995</v>
      </c>
      <c r="J152" s="721" t="s">
        <v>1177</v>
      </c>
      <c r="K152" s="1133" t="s">
        <v>325</v>
      </c>
      <c r="L152" s="1134"/>
    </row>
    <row r="153" spans="1:12" s="16" customFormat="1" x14ac:dyDescent="0.35">
      <c r="A153" s="668">
        <f t="shared" si="16"/>
        <v>149</v>
      </c>
      <c r="B153" s="204"/>
      <c r="C153" s="1151" t="s">
        <v>390</v>
      </c>
      <c r="D153" s="668" t="str">
        <f>IFERROR(VLOOKUP(C153,Foundation!$C$5:$D$551,2,0),"")</f>
        <v>DA+3</v>
      </c>
      <c r="E153" s="586">
        <f>F138+1</f>
        <v>45889</v>
      </c>
      <c r="F153" s="586"/>
      <c r="G153" s="721" t="s">
        <v>1565</v>
      </c>
      <c r="H153" s="669">
        <f t="shared" si="14"/>
        <v>37.931087999999995</v>
      </c>
      <c r="I153" s="830">
        <f t="shared" si="15"/>
        <v>3.5339787792191997</v>
      </c>
      <c r="J153" s="721" t="s">
        <v>1572</v>
      </c>
      <c r="K153" s="1133" t="s">
        <v>325</v>
      </c>
      <c r="L153" s="1134"/>
    </row>
    <row r="154" spans="1:12" s="16" customFormat="1" x14ac:dyDescent="0.35">
      <c r="A154" s="668">
        <f t="shared" si="16"/>
        <v>150</v>
      </c>
      <c r="B154" s="204"/>
      <c r="C154" s="1151" t="s">
        <v>663</v>
      </c>
      <c r="D154" s="668" t="str">
        <f>IFERROR(VLOOKUP(C154,Foundation!$C$5:$D$551,2,0),"")</f>
        <v>DA+6</v>
      </c>
      <c r="E154" s="586">
        <f>F139+1</f>
        <v>45889</v>
      </c>
      <c r="F154" s="586"/>
      <c r="G154" s="721" t="s">
        <v>1542</v>
      </c>
      <c r="H154" s="669">
        <f t="shared" si="14"/>
        <v>43.804423999999997</v>
      </c>
      <c r="I154" s="830">
        <f t="shared" si="15"/>
        <v>4.0811880970015997</v>
      </c>
      <c r="J154" s="721" t="s">
        <v>1544</v>
      </c>
      <c r="K154" s="1133" t="s">
        <v>325</v>
      </c>
      <c r="L154" s="1134"/>
    </row>
    <row r="155" spans="1:12" s="16" customFormat="1" x14ac:dyDescent="0.35">
      <c r="A155" s="668">
        <f t="shared" si="16"/>
        <v>151</v>
      </c>
      <c r="B155" s="204"/>
      <c r="C155" s="1151" t="s">
        <v>481</v>
      </c>
      <c r="D155" s="668" t="str">
        <f>IFERROR(VLOOKUP(C155,Foundation!$C$5:$D$551,2,0),"")</f>
        <v>DA+6</v>
      </c>
      <c r="E155" s="586">
        <f>F140</f>
        <v>45889</v>
      </c>
      <c r="F155" s="586"/>
      <c r="G155" s="721" t="s">
        <v>1555</v>
      </c>
      <c r="H155" s="669">
        <f t="shared" si="14"/>
        <v>43.804423999999997</v>
      </c>
      <c r="I155" s="830">
        <f t="shared" si="15"/>
        <v>4.0811880970015997</v>
      </c>
      <c r="J155" s="721" t="s">
        <v>1575</v>
      </c>
      <c r="K155" s="1133" t="s">
        <v>325</v>
      </c>
      <c r="L155" s="1134"/>
    </row>
    <row r="156" spans="1:12" s="16" customFormat="1" x14ac:dyDescent="0.35">
      <c r="A156" s="668">
        <f t="shared" si="16"/>
        <v>152</v>
      </c>
      <c r="B156" s="204"/>
      <c r="C156" s="1151" t="s">
        <v>655</v>
      </c>
      <c r="D156" s="668" t="str">
        <f>IFERROR(VLOOKUP(C156,Foundation!$C$5:$D$551,2,0),"")</f>
        <v>DA+3</v>
      </c>
      <c r="E156" s="586">
        <f>F141</f>
        <v>45889</v>
      </c>
      <c r="F156" s="586"/>
      <c r="G156" s="721" t="s">
        <v>1547</v>
      </c>
      <c r="H156" s="669">
        <f t="shared" si="14"/>
        <v>37.931087999999995</v>
      </c>
      <c r="I156" s="830">
        <f t="shared" si="15"/>
        <v>3.5339787792191997</v>
      </c>
      <c r="J156" s="721" t="s">
        <v>1550</v>
      </c>
      <c r="K156" s="1133" t="s">
        <v>1606</v>
      </c>
      <c r="L156" s="1134"/>
    </row>
    <row r="157" spans="1:12" ht="15" thickBot="1" x14ac:dyDescent="0.4">
      <c r="A157" s="16"/>
      <c r="C157" s="1038"/>
      <c r="D157" s="656"/>
      <c r="E157" s="1039"/>
      <c r="F157" s="1075"/>
      <c r="G157" s="1076"/>
      <c r="H157" s="306"/>
      <c r="I157" s="207"/>
      <c r="J157" s="1040"/>
      <c r="K157" s="1041"/>
    </row>
    <row r="158" spans="1:12" x14ac:dyDescent="0.35">
      <c r="C158" s="1364" t="s">
        <v>1135</v>
      </c>
      <c r="D158" s="1366" t="s">
        <v>231</v>
      </c>
      <c r="E158" s="1367" t="s">
        <v>1136</v>
      </c>
      <c r="F158" s="1367"/>
      <c r="G158" s="1367"/>
      <c r="H158" s="1367"/>
      <c r="I158" s="1367"/>
      <c r="J158" s="31"/>
      <c r="K158" s="216"/>
    </row>
    <row r="159" spans="1:12" ht="43.5" x14ac:dyDescent="0.35">
      <c r="C159" s="1365"/>
      <c r="D159" s="1209"/>
      <c r="E159" s="95" t="s">
        <v>1137</v>
      </c>
      <c r="F159" s="90" t="s">
        <v>1138</v>
      </c>
      <c r="G159" s="90" t="s">
        <v>1139</v>
      </c>
      <c r="H159" s="90" t="s">
        <v>1140</v>
      </c>
      <c r="I159" s="95" t="s">
        <v>1141</v>
      </c>
      <c r="J159" s="3"/>
      <c r="K159" s="231" t="s">
        <v>1145</v>
      </c>
    </row>
    <row r="160" spans="1:12" x14ac:dyDescent="0.35">
      <c r="C160" s="1361" t="s">
        <v>1142</v>
      </c>
      <c r="D160" s="1362"/>
      <c r="E160" s="1362"/>
      <c r="F160" s="1362"/>
      <c r="G160" s="1362"/>
      <c r="H160" s="1362"/>
      <c r="I160" s="1362"/>
      <c r="J160" s="1362"/>
      <c r="K160" s="1363"/>
    </row>
    <row r="161" spans="3:12" x14ac:dyDescent="0.35">
      <c r="C161" s="632">
        <v>1</v>
      </c>
      <c r="D161" s="633" t="s">
        <v>3</v>
      </c>
      <c r="E161" s="634">
        <v>24.697671999999997</v>
      </c>
      <c r="F161" s="1101">
        <v>9.9266880000000004</v>
      </c>
      <c r="G161" s="1101">
        <v>3.0435E-2</v>
      </c>
      <c r="H161" s="1101">
        <v>1.504961</v>
      </c>
      <c r="I161" s="634">
        <f>SUM(E161:H161)</f>
        <v>36.159755999999994</v>
      </c>
      <c r="J161" s="3"/>
      <c r="K161" s="35">
        <f>9316.84*I161</f>
        <v>336894.66109103995</v>
      </c>
    </row>
    <row r="162" spans="3:12" x14ac:dyDescent="0.35">
      <c r="C162" s="632">
        <v>2</v>
      </c>
      <c r="D162" s="635" t="s">
        <v>2</v>
      </c>
      <c r="E162" s="631">
        <v>25.518809999999998</v>
      </c>
      <c r="F162" s="1101">
        <v>10.831932</v>
      </c>
      <c r="G162" s="1101">
        <v>3.0628999999999997E-2</v>
      </c>
      <c r="H162" s="1101">
        <v>1.5497169999999998</v>
      </c>
      <c r="I162" s="634">
        <f t="shared" ref="I162:I191" si="17">SUM(E162:H162)</f>
        <v>37.931087999999995</v>
      </c>
      <c r="J162" s="3"/>
      <c r="K162" s="35">
        <f t="shared" ref="K162:K191" si="18">9316.84*I162</f>
        <v>353397.87792191998</v>
      </c>
    </row>
    <row r="163" spans="3:12" x14ac:dyDescent="0.35">
      <c r="C163" s="632">
        <v>3</v>
      </c>
      <c r="D163" s="635" t="s">
        <v>80</v>
      </c>
      <c r="E163" s="631">
        <v>29.451642</v>
      </c>
      <c r="F163" s="1101">
        <v>12.621458000000001</v>
      </c>
      <c r="G163" s="1101">
        <v>3.0759000000000002E-2</v>
      </c>
      <c r="H163" s="1101">
        <v>1.7005650000000001</v>
      </c>
      <c r="I163" s="634">
        <f t="shared" si="17"/>
        <v>43.804423999999997</v>
      </c>
      <c r="J163" s="3"/>
      <c r="K163" s="35">
        <f>9316.84*I163</f>
        <v>408118.80970016</v>
      </c>
    </row>
    <row r="164" spans="3:12" x14ac:dyDescent="0.35">
      <c r="C164" s="632">
        <v>4</v>
      </c>
      <c r="D164" s="635" t="s">
        <v>50</v>
      </c>
      <c r="E164" s="631">
        <v>30.247433999999998</v>
      </c>
      <c r="F164" s="1101">
        <v>13.658548000000001</v>
      </c>
      <c r="G164" s="1101">
        <v>3.1054999999999999E-2</v>
      </c>
      <c r="H164" s="1101">
        <v>1.7599850000000001</v>
      </c>
      <c r="I164" s="634">
        <f t="shared" si="17"/>
        <v>45.697022000000004</v>
      </c>
      <c r="J164" s="3"/>
      <c r="K164" s="35">
        <f t="shared" si="18"/>
        <v>425751.84245048004</v>
      </c>
    </row>
    <row r="165" spans="3:12" x14ac:dyDescent="0.35">
      <c r="C165" s="632">
        <v>5</v>
      </c>
      <c r="D165" s="635" t="s">
        <v>159</v>
      </c>
      <c r="E165" s="634">
        <v>24.403597999999999</v>
      </c>
      <c r="F165" s="1101">
        <v>9.6764360000000007</v>
      </c>
      <c r="G165" s="1101">
        <v>3.0223E-2</v>
      </c>
      <c r="H165" s="1101">
        <v>1.4915049999999999</v>
      </c>
      <c r="I165" s="634">
        <f t="shared" si="17"/>
        <v>35.601761999999994</v>
      </c>
      <c r="J165" s="3"/>
      <c r="K165" s="35">
        <f t="shared" si="18"/>
        <v>331695.92027207994</v>
      </c>
    </row>
    <row r="166" spans="3:12" x14ac:dyDescent="0.35">
      <c r="C166" s="632">
        <v>6</v>
      </c>
      <c r="D166" s="635" t="s">
        <v>4</v>
      </c>
      <c r="E166" s="634">
        <v>23.948781999999998</v>
      </c>
      <c r="F166" s="1101">
        <v>9.3495840000000001</v>
      </c>
      <c r="G166" s="1101">
        <v>3.0210999999999998E-2</v>
      </c>
      <c r="H166" s="1101">
        <v>1.461233</v>
      </c>
      <c r="I166" s="634">
        <f t="shared" si="17"/>
        <v>34.789810000000003</v>
      </c>
      <c r="J166" s="3"/>
      <c r="K166" s="35">
        <f t="shared" si="18"/>
        <v>324131.09340040002</v>
      </c>
    </row>
    <row r="167" spans="3:12" x14ac:dyDescent="0.35">
      <c r="C167" s="636">
        <v>7</v>
      </c>
      <c r="D167" s="630" t="s">
        <v>1013</v>
      </c>
      <c r="E167" s="1097">
        <v>28.932411999999996</v>
      </c>
      <c r="F167" s="1102">
        <v>12.271528</v>
      </c>
      <c r="G167" s="1102">
        <v>3.0624999999999999E-2</v>
      </c>
      <c r="H167" s="1102">
        <v>1.673251</v>
      </c>
      <c r="I167" s="634">
        <f t="shared" si="17"/>
        <v>42.907815999999997</v>
      </c>
      <c r="J167" s="3"/>
      <c r="K167" s="35">
        <f t="shared" si="18"/>
        <v>399765.25642143999</v>
      </c>
    </row>
    <row r="168" spans="3:12" x14ac:dyDescent="0.35">
      <c r="C168" s="632">
        <v>8</v>
      </c>
      <c r="D168" s="635" t="s">
        <v>178</v>
      </c>
      <c r="E168" s="634">
        <v>25.261426</v>
      </c>
      <c r="F168" s="1101">
        <v>10.313587999999999</v>
      </c>
      <c r="G168" s="1101">
        <v>3.0518999999999998E-2</v>
      </c>
      <c r="H168" s="1101">
        <v>1.532791</v>
      </c>
      <c r="I168" s="634">
        <f t="shared" si="17"/>
        <v>37.138323999999997</v>
      </c>
      <c r="J168" s="3"/>
      <c r="K168" s="35">
        <f t="shared" si="18"/>
        <v>346011.82257615996</v>
      </c>
    </row>
    <row r="169" spans="3:12" x14ac:dyDescent="0.35">
      <c r="C169" s="632">
        <v>9</v>
      </c>
      <c r="D169" s="635" t="s">
        <v>205</v>
      </c>
      <c r="E169" s="631">
        <v>42.084434000000002</v>
      </c>
      <c r="F169" s="1101">
        <v>10.82634</v>
      </c>
      <c r="G169" s="1101">
        <v>5.9184E-2</v>
      </c>
      <c r="H169" s="1101">
        <v>2.480893</v>
      </c>
      <c r="I169" s="634">
        <f t="shared" si="17"/>
        <v>55.450851000000007</v>
      </c>
      <c r="J169" s="3"/>
      <c r="K169" s="35">
        <f t="shared" si="18"/>
        <v>516626.70663084008</v>
      </c>
      <c r="L169">
        <f>9500*105</f>
        <v>997500</v>
      </c>
    </row>
    <row r="170" spans="3:12" x14ac:dyDescent="0.35">
      <c r="C170" s="1104">
        <v>10</v>
      </c>
      <c r="D170" s="1089" t="s">
        <v>234</v>
      </c>
      <c r="E170" s="1103">
        <f>43746.578/1000</f>
        <v>43.746578</v>
      </c>
      <c r="F170" s="1101">
        <f>11615.294/1000</f>
        <v>11.615294</v>
      </c>
      <c r="G170" s="1101">
        <f>61.852/1000</f>
        <v>6.1851999999999997E-2</v>
      </c>
      <c r="H170" s="1101">
        <f>2539.447/1000</f>
        <v>2.539447</v>
      </c>
      <c r="I170" s="1101">
        <f t="shared" si="17"/>
        <v>57.963171000000003</v>
      </c>
      <c r="J170" s="13"/>
      <c r="K170" s="1105">
        <f t="shared" si="18"/>
        <v>540033.59009964007</v>
      </c>
    </row>
    <row r="171" spans="3:12" x14ac:dyDescent="0.35">
      <c r="C171" s="1104">
        <v>11</v>
      </c>
      <c r="D171" s="1089" t="s">
        <v>235</v>
      </c>
      <c r="E171" s="1103">
        <f>49126.438/1000</f>
        <v>49.126438</v>
      </c>
      <c r="F171" s="1101">
        <f>12988.792/1000</f>
        <v>12.988792</v>
      </c>
      <c r="G171" s="1101">
        <f>74.512/1000</f>
        <v>7.4511999999999995E-2</v>
      </c>
      <c r="H171" s="1101">
        <f>2838.037/1000</f>
        <v>2.8380369999999999</v>
      </c>
      <c r="I171" s="1101">
        <f t="shared" si="17"/>
        <v>65.027778999999995</v>
      </c>
      <c r="J171" s="13"/>
      <c r="K171" s="1105">
        <f t="shared" si="18"/>
        <v>605853.41249835992</v>
      </c>
    </row>
    <row r="172" spans="3:12" x14ac:dyDescent="0.35">
      <c r="C172" s="1104">
        <v>12</v>
      </c>
      <c r="D172" s="1089" t="s">
        <v>219</v>
      </c>
      <c r="E172" s="1101">
        <v>49.741413999999999</v>
      </c>
      <c r="F172" s="1101">
        <v>14.034192000000001</v>
      </c>
      <c r="G172" s="1101">
        <v>7.4608000000000008E-2</v>
      </c>
      <c r="H172" s="1101">
        <v>2.9306869999999998</v>
      </c>
      <c r="I172" s="1101">
        <f t="shared" si="17"/>
        <v>66.780901</v>
      </c>
      <c r="J172" s="13"/>
      <c r="K172" s="1105">
        <f t="shared" si="18"/>
        <v>622186.96967283997</v>
      </c>
    </row>
    <row r="173" spans="3:12" x14ac:dyDescent="0.35">
      <c r="C173" s="1104">
        <v>13</v>
      </c>
      <c r="D173" s="1089" t="s">
        <v>192</v>
      </c>
      <c r="E173" s="1103">
        <v>44.646487</v>
      </c>
      <c r="F173" s="1101">
        <v>12.285440999999999</v>
      </c>
      <c r="G173" s="1101">
        <v>6.6186000000000009E-2</v>
      </c>
      <c r="H173" s="1101">
        <v>2.5025140000000001</v>
      </c>
      <c r="I173" s="1101">
        <f t="shared" si="17"/>
        <v>59.500627999999999</v>
      </c>
      <c r="J173" s="13"/>
      <c r="K173" s="1105">
        <f t="shared" si="18"/>
        <v>554357.83097551996</v>
      </c>
    </row>
    <row r="174" spans="3:12" x14ac:dyDescent="0.35">
      <c r="C174" s="632">
        <v>14</v>
      </c>
      <c r="D174" s="635" t="s">
        <v>236</v>
      </c>
      <c r="E174" s="631">
        <v>46.281091000000004</v>
      </c>
      <c r="F174" s="1101">
        <v>13.214246999999999</v>
      </c>
      <c r="G174" s="1101">
        <v>6.9438E-2</v>
      </c>
      <c r="H174" s="1101">
        <v>2.55138</v>
      </c>
      <c r="I174" s="634">
        <f t="shared" si="17"/>
        <v>62.116156000000004</v>
      </c>
      <c r="J174" s="3"/>
      <c r="K174" s="35">
        <f t="shared" si="18"/>
        <v>578726.28686704009</v>
      </c>
    </row>
    <row r="175" spans="3:12" x14ac:dyDescent="0.35">
      <c r="C175" s="632">
        <v>15</v>
      </c>
      <c r="D175" s="635" t="s">
        <v>237</v>
      </c>
      <c r="E175" s="634">
        <v>51.442</v>
      </c>
      <c r="F175" s="1101">
        <v>14.984</v>
      </c>
      <c r="G175" s="1101">
        <v>8.1000000000000003E-2</v>
      </c>
      <c r="H175" s="1101">
        <v>2.8690000000000002</v>
      </c>
      <c r="I175" s="634">
        <f t="shared" si="17"/>
        <v>69.376000000000005</v>
      </c>
      <c r="J175" s="3"/>
      <c r="K175" s="35">
        <f t="shared" si="18"/>
        <v>646365.09184000001</v>
      </c>
    </row>
    <row r="176" spans="3:12" x14ac:dyDescent="0.35">
      <c r="C176" s="632">
        <v>16</v>
      </c>
      <c r="D176" s="635" t="s">
        <v>223</v>
      </c>
      <c r="E176" s="631">
        <v>52.841999999999999</v>
      </c>
      <c r="F176" s="1101">
        <v>16.266999999999999</v>
      </c>
      <c r="G176" s="1101">
        <v>8.2046000000000008E-2</v>
      </c>
      <c r="H176" s="1101">
        <v>2.9644940000000002</v>
      </c>
      <c r="I176" s="634">
        <f t="shared" si="17"/>
        <v>72.155540000000002</v>
      </c>
      <c r="J176" s="3"/>
      <c r="K176" s="35">
        <f t="shared" si="18"/>
        <v>672261.62129360007</v>
      </c>
    </row>
    <row r="177" spans="3:11" x14ac:dyDescent="0.35">
      <c r="C177" s="632">
        <v>17</v>
      </c>
      <c r="D177" s="635" t="s">
        <v>193</v>
      </c>
      <c r="E177" s="631">
        <v>47.969223</v>
      </c>
      <c r="F177" s="1101">
        <v>11.841364000000002</v>
      </c>
      <c r="G177" s="1101">
        <v>6.1932000000000001E-2</v>
      </c>
      <c r="H177" s="1101">
        <v>2.5711870000000001</v>
      </c>
      <c r="I177" s="634">
        <f t="shared" si="17"/>
        <v>62.443705999999999</v>
      </c>
      <c r="J177" s="3"/>
      <c r="K177" s="35">
        <f t="shared" si="18"/>
        <v>581778.01780904003</v>
      </c>
    </row>
    <row r="178" spans="3:11" x14ac:dyDescent="0.35">
      <c r="C178" s="632">
        <v>18</v>
      </c>
      <c r="D178" s="635" t="s">
        <v>225</v>
      </c>
      <c r="E178" s="631">
        <v>50.178643000000001</v>
      </c>
      <c r="F178" s="1101">
        <v>12.958997999999999</v>
      </c>
      <c r="G178" s="1101">
        <v>6.5039999999999987E-2</v>
      </c>
      <c r="H178" s="1101">
        <v>2.6698029999999999</v>
      </c>
      <c r="I178" s="634">
        <f t="shared" si="17"/>
        <v>65.872484</v>
      </c>
      <c r="J178" s="3"/>
      <c r="K178" s="35">
        <f t="shared" si="18"/>
        <v>613723.39383056003</v>
      </c>
    </row>
    <row r="179" spans="3:11" x14ac:dyDescent="0.35">
      <c r="C179" s="632">
        <v>19</v>
      </c>
      <c r="D179" s="635" t="s">
        <v>181</v>
      </c>
      <c r="E179" s="631">
        <v>51.846687999999993</v>
      </c>
      <c r="F179" s="1103">
        <v>12.818520000000001</v>
      </c>
      <c r="G179" s="1103">
        <v>6.2995999999999996E-2</v>
      </c>
      <c r="H179" s="1103">
        <v>2.5335239999999999</v>
      </c>
      <c r="I179" s="634">
        <f t="shared" si="17"/>
        <v>67.261727999999991</v>
      </c>
      <c r="J179" s="3"/>
      <c r="K179" s="35">
        <f t="shared" si="18"/>
        <v>626666.75789951987</v>
      </c>
    </row>
    <row r="180" spans="3:11" x14ac:dyDescent="0.35">
      <c r="C180" s="632">
        <v>20</v>
      </c>
      <c r="D180" s="635" t="s">
        <v>258</v>
      </c>
      <c r="E180" s="631">
        <v>50.413368000000006</v>
      </c>
      <c r="F180" s="1103">
        <v>11.935082</v>
      </c>
      <c r="G180" s="1103">
        <v>6.1876E-2</v>
      </c>
      <c r="H180" s="1103">
        <v>2.4739719999999998</v>
      </c>
      <c r="I180" s="634">
        <f t="shared" si="17"/>
        <v>64.884298000000001</v>
      </c>
      <c r="J180" s="3"/>
      <c r="K180" s="35">
        <f t="shared" si="18"/>
        <v>604516.62297832</v>
      </c>
    </row>
    <row r="181" spans="3:11" x14ac:dyDescent="0.35">
      <c r="C181" s="632">
        <v>21</v>
      </c>
      <c r="D181" s="635" t="s">
        <v>186</v>
      </c>
      <c r="E181" s="634">
        <v>55.813431999999999</v>
      </c>
      <c r="F181" s="1101">
        <v>14.803932000000001</v>
      </c>
      <c r="G181" s="1101">
        <v>5.8150999999999994E-2</v>
      </c>
      <c r="H181" s="1101">
        <v>2.5690330000000006</v>
      </c>
      <c r="I181" s="634">
        <f t="shared" si="17"/>
        <v>73.244547999999995</v>
      </c>
      <c r="J181" s="3"/>
      <c r="K181" s="35">
        <f t="shared" si="18"/>
        <v>682407.73458832002</v>
      </c>
    </row>
    <row r="182" spans="3:11" x14ac:dyDescent="0.35">
      <c r="C182" s="632">
        <v>22</v>
      </c>
      <c r="D182" s="635" t="s">
        <v>191</v>
      </c>
      <c r="E182" s="634">
        <v>60.957751999999999</v>
      </c>
      <c r="F182" s="1101">
        <v>13.36816</v>
      </c>
      <c r="G182" s="1101">
        <v>5.9057000000000005E-2</v>
      </c>
      <c r="H182" s="1101">
        <v>2.6919630000000003</v>
      </c>
      <c r="I182" s="634">
        <f t="shared" si="17"/>
        <v>77.076931999999999</v>
      </c>
      <c r="J182" s="3"/>
      <c r="K182" s="35">
        <f t="shared" si="18"/>
        <v>718113.44313488004</v>
      </c>
    </row>
    <row r="183" spans="3:11" x14ac:dyDescent="0.35">
      <c r="C183" s="632">
        <v>23</v>
      </c>
      <c r="D183" s="635" t="s">
        <v>196</v>
      </c>
      <c r="E183" s="631">
        <v>62.426788000000002</v>
      </c>
      <c r="F183" s="1101">
        <v>17.631148</v>
      </c>
      <c r="G183" s="1101">
        <v>6.7222000000000004E-2</v>
      </c>
      <c r="H183" s="1101">
        <v>3.0083679999999999</v>
      </c>
      <c r="I183" s="634">
        <f t="shared" si="17"/>
        <v>83.133526000000003</v>
      </c>
      <c r="J183" s="3"/>
      <c r="K183" s="35">
        <f t="shared" si="18"/>
        <v>774541.76037784002</v>
      </c>
    </row>
    <row r="184" spans="3:11" x14ac:dyDescent="0.35">
      <c r="C184" s="632">
        <v>24</v>
      </c>
      <c r="D184" s="635" t="s">
        <v>221</v>
      </c>
      <c r="E184" s="631">
        <v>66.109888000000012</v>
      </c>
      <c r="F184" s="1101">
        <v>17.675502000000002</v>
      </c>
      <c r="G184" s="1101">
        <v>6.9954000000000002E-2</v>
      </c>
      <c r="H184" s="1101">
        <v>3.1659960000000003</v>
      </c>
      <c r="I184" s="634">
        <f t="shared" si="17"/>
        <v>87.021340000000009</v>
      </c>
      <c r="J184" s="3"/>
      <c r="K184" s="35">
        <f t="shared" si="18"/>
        <v>810763.90136560006</v>
      </c>
    </row>
    <row r="185" spans="3:11" x14ac:dyDescent="0.35">
      <c r="C185" s="632">
        <v>25</v>
      </c>
      <c r="D185" s="635" t="s">
        <v>217</v>
      </c>
      <c r="E185" s="631">
        <v>73.456547999999998</v>
      </c>
      <c r="F185" s="1103">
        <v>24.850072000000001</v>
      </c>
      <c r="G185" s="1103">
        <v>7.8590000000000007E-2</v>
      </c>
      <c r="H185" s="1103">
        <v>3.5673820000000003</v>
      </c>
      <c r="I185" s="634">
        <f t="shared" si="17"/>
        <v>101.952592</v>
      </c>
      <c r="J185" s="3"/>
      <c r="K185" s="35">
        <f t="shared" si="18"/>
        <v>949875.98724927998</v>
      </c>
    </row>
    <row r="186" spans="3:11" x14ac:dyDescent="0.35">
      <c r="C186" s="632">
        <v>26</v>
      </c>
      <c r="D186" s="630" t="s">
        <v>421</v>
      </c>
      <c r="E186" s="1097">
        <v>49.541086</v>
      </c>
      <c r="F186" s="1102">
        <v>18.166779999999999</v>
      </c>
      <c r="G186" s="1102">
        <v>8.7379999999999999E-2</v>
      </c>
      <c r="H186" s="1102">
        <v>2.9930190000000003</v>
      </c>
      <c r="I186" s="634">
        <f t="shared" si="17"/>
        <v>70.788264999999996</v>
      </c>
      <c r="J186" s="3"/>
      <c r="K186" s="35">
        <f t="shared" si="18"/>
        <v>659522.93888259993</v>
      </c>
    </row>
    <row r="187" spans="3:11" x14ac:dyDescent="0.35">
      <c r="C187" s="632">
        <v>27</v>
      </c>
      <c r="D187" s="635" t="s">
        <v>448</v>
      </c>
      <c r="E187" s="631">
        <v>71.12</v>
      </c>
      <c r="F187" s="1103">
        <v>22.268999999999998</v>
      </c>
      <c r="G187" s="1103">
        <v>9.7335999999999978E-2</v>
      </c>
      <c r="H187" s="1103">
        <v>3.393564</v>
      </c>
      <c r="I187" s="634">
        <f t="shared" si="17"/>
        <v>96.879900000000006</v>
      </c>
      <c r="J187" s="3"/>
      <c r="K187" s="35">
        <f t="shared" si="18"/>
        <v>902614.52751600009</v>
      </c>
    </row>
    <row r="188" spans="3:11" x14ac:dyDescent="0.35">
      <c r="C188" s="632">
        <v>28</v>
      </c>
      <c r="D188" s="635" t="s">
        <v>194</v>
      </c>
      <c r="E188" s="634">
        <v>84.601611999999989</v>
      </c>
      <c r="F188" s="1101">
        <v>36.043199999999999</v>
      </c>
      <c r="G188" s="1101">
        <v>0.10176600000000001</v>
      </c>
      <c r="H188" s="1101">
        <v>4.2033740000000002</v>
      </c>
      <c r="I188" s="634">
        <f t="shared" si="17"/>
        <v>124.94995199999998</v>
      </c>
      <c r="J188" s="3"/>
      <c r="K188" s="35">
        <f t="shared" si="18"/>
        <v>1164138.7107916798</v>
      </c>
    </row>
    <row r="189" spans="3:11" x14ac:dyDescent="0.35">
      <c r="C189" s="632">
        <v>29</v>
      </c>
      <c r="D189" s="635" t="s">
        <v>226</v>
      </c>
      <c r="E189" s="634">
        <v>90.602580000000003</v>
      </c>
      <c r="F189" s="1101">
        <v>41.945982000000001</v>
      </c>
      <c r="G189" s="1101">
        <v>0.10993</v>
      </c>
      <c r="H189" s="1101">
        <v>4.3876200000000001</v>
      </c>
      <c r="I189" s="634">
        <f t="shared" si="17"/>
        <v>137.04611199999999</v>
      </c>
      <c r="J189" s="3"/>
      <c r="K189" s="35">
        <f t="shared" si="18"/>
        <v>1276836.69812608</v>
      </c>
    </row>
    <row r="190" spans="3:11" x14ac:dyDescent="0.35">
      <c r="C190" s="632">
        <v>30</v>
      </c>
      <c r="D190" s="635" t="s">
        <v>449</v>
      </c>
      <c r="E190" s="634">
        <v>130.96920800000001</v>
      </c>
      <c r="F190" s="1101">
        <v>37.303660000000001</v>
      </c>
      <c r="G190" s="1101">
        <v>0.10993</v>
      </c>
      <c r="H190" s="1101">
        <v>5.1781139999999999</v>
      </c>
      <c r="I190" s="634">
        <f t="shared" si="17"/>
        <v>173.560912</v>
      </c>
      <c r="J190" s="3"/>
      <c r="K190" s="35">
        <f t="shared" si="18"/>
        <v>1617039.24735808</v>
      </c>
    </row>
    <row r="191" spans="3:11" ht="15" thickBot="1" x14ac:dyDescent="0.4">
      <c r="C191" s="33">
        <v>31</v>
      </c>
      <c r="D191" s="1098" t="s">
        <v>1514</v>
      </c>
      <c r="E191" s="1099">
        <v>59.533379999999994</v>
      </c>
      <c r="F191" s="1100">
        <v>19.751999000000001</v>
      </c>
      <c r="G191" s="1100">
        <v>0.11</v>
      </c>
      <c r="H191" s="1100">
        <v>2.8679999999999999</v>
      </c>
      <c r="I191" s="648">
        <f t="shared" si="17"/>
        <v>82.263378999999986</v>
      </c>
      <c r="J191" s="34"/>
      <c r="K191" s="36">
        <f t="shared" si="18"/>
        <v>766434.74000235985</v>
      </c>
    </row>
    <row r="192" spans="3:11" x14ac:dyDescent="0.35">
      <c r="D192" s="809"/>
    </row>
    <row r="193" spans="4:4" x14ac:dyDescent="0.35">
      <c r="D193" s="809"/>
    </row>
    <row r="194" spans="4:4" x14ac:dyDescent="0.35">
      <c r="D194" s="809"/>
    </row>
    <row r="195" spans="4:4" x14ac:dyDescent="0.35">
      <c r="D195" s="809"/>
    </row>
    <row r="196" spans="4:4" x14ac:dyDescent="0.35">
      <c r="D196" s="809"/>
    </row>
    <row r="197" spans="4:4" x14ac:dyDescent="0.35">
      <c r="D197" s="809"/>
    </row>
    <row r="198" spans="4:4" x14ac:dyDescent="0.35">
      <c r="D198" s="809"/>
    </row>
    <row r="199" spans="4:4" x14ac:dyDescent="0.35">
      <c r="D199" s="809"/>
    </row>
    <row r="200" spans="4:4" x14ac:dyDescent="0.35">
      <c r="D200" s="809"/>
    </row>
    <row r="201" spans="4:4" x14ac:dyDescent="0.35">
      <c r="D201" s="809"/>
    </row>
    <row r="202" spans="4:4" x14ac:dyDescent="0.35">
      <c r="D202" s="809"/>
    </row>
    <row r="203" spans="4:4" x14ac:dyDescent="0.35">
      <c r="D203" s="809"/>
    </row>
    <row r="204" spans="4:4" x14ac:dyDescent="0.35">
      <c r="D204" s="809"/>
    </row>
    <row r="205" spans="4:4" x14ac:dyDescent="0.35">
      <c r="D205" s="809"/>
    </row>
    <row r="206" spans="4:4" x14ac:dyDescent="0.35">
      <c r="D206" s="809"/>
    </row>
    <row r="207" spans="4:4" x14ac:dyDescent="0.35">
      <c r="D207" s="809"/>
    </row>
    <row r="208" spans="4:4" x14ac:dyDescent="0.35">
      <c r="D208" s="809"/>
    </row>
    <row r="209" spans="4:4" x14ac:dyDescent="0.35">
      <c r="D209" s="809"/>
    </row>
  </sheetData>
  <autoFilter ref="A4:V149" xr:uid="{00000000-0001-0000-0700-000000000000}"/>
  <mergeCells count="6">
    <mergeCell ref="C160:K160"/>
    <mergeCell ref="C158:C159"/>
    <mergeCell ref="D158:D159"/>
    <mergeCell ref="E158:I158"/>
    <mergeCell ref="A1:L1"/>
    <mergeCell ref="A2:L2"/>
  </mergeCells>
  <phoneticPr fontId="47" type="noConversion"/>
  <conditionalFormatting sqref="C1:C3">
    <cfRule type="duplicateValues" dxfId="104" priority="1"/>
  </conditionalFormatting>
  <conditionalFormatting sqref="C3">
    <cfRule type="expression" dxfId="103" priority="1588" stopIfTrue="1">
      <formula>AND(COUNTIF($C$24:$C$65004, C3)+COUNTIF(#REF!, C3)+COUNTIF($C$1:$C$3, C3)+COUNTIF($C$5:$C$9, C3)&gt;1,NOT(ISBLANK(C3)))</formula>
    </cfRule>
  </conditionalFormatting>
  <conditionalFormatting sqref="C4 C29 C31 C33:C34 C158:C159 C161:C65011">
    <cfRule type="expression" dxfId="102" priority="1035" stopIfTrue="1">
      <formula>AND(COUNTIF($C$26:$C$65011, C4)+COUNTIF(#REF!, C4)+COUNTIF($C$4:$C$5, C4)+COUNTIF($C$7:$C$11, C4)&gt;1,NOT(ISBLANK(C4)))</formula>
    </cfRule>
  </conditionalFormatting>
  <conditionalFormatting sqref="C5:C11">
    <cfRule type="duplicateValues" dxfId="101" priority="27"/>
  </conditionalFormatting>
  <conditionalFormatting sqref="C12:C28">
    <cfRule type="duplicateValues" dxfId="100" priority="815"/>
  </conditionalFormatting>
  <conditionalFormatting sqref="C30">
    <cfRule type="duplicateValues" dxfId="99" priority="24"/>
  </conditionalFormatting>
  <conditionalFormatting sqref="C32">
    <cfRule type="duplicateValues" dxfId="98" priority="23"/>
  </conditionalFormatting>
  <conditionalFormatting sqref="C41">
    <cfRule type="duplicateValues" dxfId="97" priority="22"/>
  </conditionalFormatting>
  <conditionalFormatting sqref="C46:C47">
    <cfRule type="duplicateValues" dxfId="96" priority="21"/>
  </conditionalFormatting>
  <conditionalFormatting sqref="C51">
    <cfRule type="duplicateValues" dxfId="95" priority="20"/>
  </conditionalFormatting>
  <conditionalFormatting sqref="C53:C54">
    <cfRule type="duplicateValues" dxfId="94" priority="19"/>
  </conditionalFormatting>
  <conditionalFormatting sqref="C58">
    <cfRule type="duplicateValues" dxfId="93" priority="18"/>
  </conditionalFormatting>
  <conditionalFormatting sqref="C60:C61">
    <cfRule type="duplicateValues" dxfId="92" priority="17"/>
  </conditionalFormatting>
  <conditionalFormatting sqref="C63">
    <cfRule type="duplicateValues" dxfId="91" priority="16"/>
  </conditionalFormatting>
  <conditionalFormatting sqref="C66:C67">
    <cfRule type="duplicateValues" dxfId="90" priority="15"/>
  </conditionalFormatting>
  <conditionalFormatting sqref="C69">
    <cfRule type="duplicateValues" dxfId="89" priority="14"/>
  </conditionalFormatting>
  <conditionalFormatting sqref="C72">
    <cfRule type="duplicateValues" dxfId="88" priority="13"/>
  </conditionalFormatting>
  <conditionalFormatting sqref="C75:C77">
    <cfRule type="duplicateValues" dxfId="87" priority="12"/>
  </conditionalFormatting>
  <conditionalFormatting sqref="C79:C81">
    <cfRule type="duplicateValues" dxfId="86" priority="11"/>
  </conditionalFormatting>
  <conditionalFormatting sqref="C84:C87">
    <cfRule type="duplicateValues" dxfId="85" priority="10"/>
  </conditionalFormatting>
  <conditionalFormatting sqref="C89:C91">
    <cfRule type="duplicateValues" dxfId="84" priority="9"/>
  </conditionalFormatting>
  <conditionalFormatting sqref="C93:C94">
    <cfRule type="duplicateValues" dxfId="83" priority="8"/>
  </conditionalFormatting>
  <conditionalFormatting sqref="C97:C98">
    <cfRule type="duplicateValues" dxfId="82" priority="7"/>
  </conditionalFormatting>
  <conditionalFormatting sqref="C100">
    <cfRule type="duplicateValues" dxfId="81" priority="6"/>
  </conditionalFormatting>
  <conditionalFormatting sqref="C102">
    <cfRule type="duplicateValues" dxfId="80" priority="5"/>
  </conditionalFormatting>
  <conditionalFormatting sqref="C105">
    <cfRule type="duplicateValues" dxfId="79" priority="4"/>
  </conditionalFormatting>
  <conditionalFormatting sqref="C108">
    <cfRule type="duplicateValues" dxfId="78" priority="3"/>
  </conditionalFormatting>
  <conditionalFormatting sqref="C161:C1048576 C4:C159">
    <cfRule type="duplicateValues" dxfId="77" priority="25"/>
  </conditionalFormatting>
  <conditionalFormatting sqref="D4">
    <cfRule type="duplicateValues" dxfId="76" priority="43"/>
  </conditionalFormatting>
  <pageMargins left="0.25" right="0.25" top="0.75" bottom="0.75" header="0.3" footer="0.3"/>
  <pageSetup paperSize="9" scale="63" fitToHeight="0" orientation="portrait" r:id="rId1"/>
  <ignoredErrors>
    <ignoredError sqref="E77 E73 E83 E87 E14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50"/>
  </sheetPr>
  <dimension ref="A1:R155"/>
  <sheetViews>
    <sheetView zoomScale="99" workbookViewId="0">
      <pane xSplit="6" ySplit="5" topLeftCell="G6" activePane="bottomRight" state="frozen"/>
      <selection pane="topRight" activeCell="G1" sqref="G1"/>
      <selection pane="bottomLeft" activeCell="A6" sqref="A6"/>
      <selection pane="bottomRight" activeCell="A2" sqref="A2:N2"/>
    </sheetView>
  </sheetViews>
  <sheetFormatPr defaultColWidth="9.1796875" defaultRowHeight="14.5" x14ac:dyDescent="0.35"/>
  <cols>
    <col min="1" max="1" width="7.81640625" style="2" customWidth="1"/>
    <col min="2" max="2" width="8.1796875" style="2" customWidth="1"/>
    <col min="3" max="3" width="9.1796875" style="2"/>
    <col min="4" max="4" width="9.54296875" style="2" customWidth="1"/>
    <col min="5" max="5" width="11.81640625" style="2" customWidth="1"/>
    <col min="6" max="6" width="9.1796875" style="2" bestFit="1" customWidth="1"/>
    <col min="7" max="8" width="11.81640625" style="2" customWidth="1"/>
    <col min="9" max="9" width="11" style="2" bestFit="1" customWidth="1"/>
    <col min="10" max="10" width="10" style="2" bestFit="1" customWidth="1"/>
    <col min="11" max="11" width="10" style="2" hidden="1" customWidth="1"/>
    <col min="12" max="12" width="13.453125" style="2" bestFit="1" customWidth="1"/>
    <col min="13" max="13" width="18.81640625" style="2" customWidth="1"/>
    <col min="14" max="14" width="39.54296875" style="2" bestFit="1" customWidth="1"/>
    <col min="15" max="16384" width="9.1796875" style="2"/>
  </cols>
  <sheetData>
    <row r="1" spans="1:18" ht="16" thickBot="1" x14ac:dyDescent="0.4">
      <c r="A1" s="1370" t="str">
        <f>'Erection Compiled'!A1</f>
        <v>KEC International Limited</v>
      </c>
      <c r="B1" s="1371"/>
      <c r="C1" s="1371"/>
      <c r="D1" s="1371"/>
      <c r="E1" s="1371"/>
      <c r="F1" s="1371"/>
      <c r="G1" s="1371"/>
      <c r="H1" s="1371"/>
      <c r="I1" s="1371"/>
      <c r="J1" s="1371"/>
      <c r="K1" s="1371"/>
      <c r="L1" s="1371"/>
      <c r="M1" s="1371"/>
      <c r="N1" s="1372"/>
    </row>
    <row r="2" spans="1:18" ht="15.5" x14ac:dyDescent="0.35">
      <c r="A2" s="1373" t="str">
        <f>'Erection Compiled'!A2</f>
        <v xml:space="preserve"> TA413 : 765 KV D/C Bikaner III - Neemrana II TL02</v>
      </c>
      <c r="B2" s="1374"/>
      <c r="C2" s="1374"/>
      <c r="D2" s="1374"/>
      <c r="E2" s="1374"/>
      <c r="F2" s="1374"/>
      <c r="G2" s="1374"/>
      <c r="H2" s="1374"/>
      <c r="I2" s="1374"/>
      <c r="J2" s="1374"/>
      <c r="K2" s="1374"/>
      <c r="L2" s="1374"/>
      <c r="M2" s="1374"/>
      <c r="N2" s="1375"/>
    </row>
    <row r="3" spans="1:18" ht="16" thickBot="1" x14ac:dyDescent="0.4">
      <c r="A3" s="1376" t="s">
        <v>112</v>
      </c>
      <c r="B3" s="1377"/>
      <c r="C3" s="1377"/>
      <c r="D3" s="1377"/>
      <c r="E3" s="1377"/>
      <c r="F3" s="1377"/>
      <c r="G3" s="1377"/>
      <c r="H3" s="1377"/>
      <c r="I3" s="1377"/>
      <c r="J3" s="1377"/>
      <c r="K3" s="1377"/>
      <c r="L3" s="1377"/>
      <c r="M3" s="1377"/>
      <c r="N3" s="791" t="str">
        <f>TA413_PBNTL!M1</f>
        <v>20.08.2025</v>
      </c>
    </row>
    <row r="4" spans="1:18" ht="15.65" customHeight="1" x14ac:dyDescent="0.35">
      <c r="A4" s="1378" t="s">
        <v>42</v>
      </c>
      <c r="B4" s="1366" t="s">
        <v>43</v>
      </c>
      <c r="C4" s="1381" t="s">
        <v>97</v>
      </c>
      <c r="D4" s="1381"/>
      <c r="E4" s="1381"/>
      <c r="F4" s="792"/>
      <c r="G4" s="792"/>
      <c r="H4" s="792"/>
      <c r="I4" s="792"/>
      <c r="J4" s="792"/>
      <c r="K4" s="792"/>
      <c r="L4" s="792"/>
      <c r="M4" s="792"/>
      <c r="N4" s="793"/>
    </row>
    <row r="5" spans="1:18" ht="53.25" customHeight="1" thickBot="1" x14ac:dyDescent="0.4">
      <c r="A5" s="1379"/>
      <c r="B5" s="1380"/>
      <c r="C5" s="26" t="s">
        <v>98</v>
      </c>
      <c r="D5" s="27" t="s">
        <v>99</v>
      </c>
      <c r="E5" s="26" t="s">
        <v>100</v>
      </c>
      <c r="F5" s="26" t="s">
        <v>103</v>
      </c>
      <c r="G5" s="26" t="s">
        <v>101</v>
      </c>
      <c r="H5" s="26" t="s">
        <v>107</v>
      </c>
      <c r="I5" s="26" t="s">
        <v>108</v>
      </c>
      <c r="J5" s="26" t="s">
        <v>296</v>
      </c>
      <c r="K5" s="26" t="s">
        <v>1521</v>
      </c>
      <c r="L5" s="26" t="s">
        <v>280</v>
      </c>
      <c r="M5" s="28" t="s">
        <v>90</v>
      </c>
      <c r="N5" s="723" t="s">
        <v>1</v>
      </c>
    </row>
    <row r="6" spans="1:18" x14ac:dyDescent="0.35">
      <c r="A6" s="137">
        <v>1</v>
      </c>
      <c r="B6" s="133">
        <v>1</v>
      </c>
      <c r="C6" s="133" t="s">
        <v>594</v>
      </c>
      <c r="D6" s="133" t="s">
        <v>607</v>
      </c>
      <c r="E6" s="133">
        <v>4.8979999999999997</v>
      </c>
      <c r="F6" s="133">
        <f>E6</f>
        <v>4.8979999999999997</v>
      </c>
      <c r="G6" s="132">
        <v>45696</v>
      </c>
      <c r="H6" s="132">
        <v>45709</v>
      </c>
      <c r="I6" s="132">
        <v>45714</v>
      </c>
      <c r="J6" s="132">
        <v>45721</v>
      </c>
      <c r="K6" s="132"/>
      <c r="L6" s="808">
        <f>958667.19*E6</f>
        <v>4695551.8966199998</v>
      </c>
      <c r="M6" s="133" t="s">
        <v>1236</v>
      </c>
      <c r="N6" s="794"/>
      <c r="O6" s="1368" t="s">
        <v>1237</v>
      </c>
      <c r="P6" s="1369"/>
      <c r="Q6" s="1369"/>
      <c r="R6" s="1369"/>
    </row>
    <row r="7" spans="1:18" x14ac:dyDescent="0.35">
      <c r="A7" s="4">
        <v>2</v>
      </c>
      <c r="B7" s="3">
        <v>1</v>
      </c>
      <c r="C7" s="3" t="s">
        <v>801</v>
      </c>
      <c r="D7" s="3" t="s">
        <v>1321</v>
      </c>
      <c r="E7" s="32">
        <f>2583.589/1000</f>
        <v>2.5835889999999999</v>
      </c>
      <c r="F7" s="32">
        <f>E7+F6</f>
        <v>7.4815889999999996</v>
      </c>
      <c r="G7" s="76">
        <v>45729</v>
      </c>
      <c r="H7" s="76">
        <v>45733</v>
      </c>
      <c r="I7" s="76">
        <v>45736</v>
      </c>
      <c r="J7" s="76">
        <v>45763</v>
      </c>
      <c r="K7" s="76"/>
      <c r="L7" s="998">
        <f>958667.19*E7</f>
        <v>2476802.0067449096</v>
      </c>
      <c r="M7" s="3" t="s">
        <v>1236</v>
      </c>
      <c r="N7" s="927"/>
    </row>
    <row r="8" spans="1:18" s="16" customFormat="1" x14ac:dyDescent="0.35">
      <c r="A8" s="17">
        <v>3</v>
      </c>
      <c r="B8" s="13">
        <v>2</v>
      </c>
      <c r="C8" s="13" t="s">
        <v>626</v>
      </c>
      <c r="D8" s="13" t="s">
        <v>637</v>
      </c>
      <c r="E8" s="141">
        <v>4.1636769999999999</v>
      </c>
      <c r="F8" s="141">
        <f>E8+F7</f>
        <v>11.645265999999999</v>
      </c>
      <c r="G8" s="136">
        <v>45744</v>
      </c>
      <c r="H8" s="136">
        <v>45745</v>
      </c>
      <c r="I8" s="783">
        <v>45752</v>
      </c>
      <c r="J8" s="783">
        <v>45763</v>
      </c>
      <c r="K8" s="783"/>
      <c r="L8" s="1163">
        <f>958667.19*E8</f>
        <v>3991580.5296576298</v>
      </c>
      <c r="M8" s="13" t="s">
        <v>1236</v>
      </c>
      <c r="N8" s="1164"/>
    </row>
    <row r="9" spans="1:18" x14ac:dyDescent="0.35">
      <c r="A9" s="4">
        <v>4</v>
      </c>
      <c r="B9" s="3">
        <v>3</v>
      </c>
      <c r="C9" s="3" t="s">
        <v>637</v>
      </c>
      <c r="D9" s="3" t="s">
        <v>649</v>
      </c>
      <c r="E9" s="3">
        <v>4.7160000000000002</v>
      </c>
      <c r="F9" s="32">
        <f>E9+F8</f>
        <v>16.361266000000001</v>
      </c>
      <c r="G9" s="76">
        <v>45753</v>
      </c>
      <c r="H9" s="76">
        <v>45772</v>
      </c>
      <c r="I9" s="122">
        <v>45776</v>
      </c>
      <c r="J9" s="122">
        <v>45777</v>
      </c>
      <c r="K9" s="122">
        <v>45804</v>
      </c>
      <c r="L9" s="998">
        <f>958667.19*E9</f>
        <v>4521074.4680399997</v>
      </c>
      <c r="M9" s="3" t="s">
        <v>1236</v>
      </c>
      <c r="N9" s="927"/>
    </row>
    <row r="10" spans="1:18" x14ac:dyDescent="0.35">
      <c r="A10" s="1182">
        <v>5</v>
      </c>
      <c r="B10" s="204">
        <v>4</v>
      </c>
      <c r="C10" s="204" t="s">
        <v>560</v>
      </c>
      <c r="D10" s="204" t="s">
        <v>561</v>
      </c>
      <c r="E10" s="1183">
        <f>2699.284/1000</f>
        <v>2.699284</v>
      </c>
      <c r="F10" s="1183">
        <f>E10+F9</f>
        <v>19.060549999999999</v>
      </c>
      <c r="G10" s="586"/>
      <c r="H10" s="586"/>
      <c r="I10" s="829"/>
      <c r="J10" s="829"/>
      <c r="K10" s="829"/>
      <c r="L10" s="204"/>
      <c r="M10" s="204" t="s">
        <v>1581</v>
      </c>
      <c r="N10" s="1184" t="s">
        <v>1608</v>
      </c>
      <c r="O10" s="1181" t="s">
        <v>1583</v>
      </c>
      <c r="P10" s="87"/>
      <c r="Q10" s="87"/>
      <c r="R10" s="87"/>
    </row>
    <row r="11" spans="1:18" x14ac:dyDescent="0.35">
      <c r="A11" s="4">
        <v>6</v>
      </c>
      <c r="B11" s="3"/>
      <c r="C11" s="3"/>
      <c r="D11" s="3"/>
      <c r="E11" s="3"/>
      <c r="F11" s="3"/>
      <c r="G11" s="76"/>
      <c r="H11" s="76"/>
      <c r="I11" s="76"/>
      <c r="J11" s="122"/>
      <c r="K11" s="122"/>
      <c r="L11" s="3"/>
      <c r="M11" s="3"/>
      <c r="N11" s="38"/>
    </row>
    <row r="12" spans="1:18" x14ac:dyDescent="0.35">
      <c r="A12" s="4">
        <v>7</v>
      </c>
      <c r="B12" s="3"/>
      <c r="C12" s="3"/>
      <c r="D12" s="3"/>
      <c r="E12" s="3"/>
      <c r="F12" s="3"/>
      <c r="G12" s="76"/>
      <c r="H12" s="76"/>
      <c r="I12" s="76"/>
      <c r="J12" s="122"/>
      <c r="K12" s="122"/>
      <c r="L12" s="3"/>
      <c r="M12" s="3"/>
      <c r="N12" s="38"/>
    </row>
    <row r="13" spans="1:18" x14ac:dyDescent="0.35">
      <c r="A13" s="4">
        <v>8</v>
      </c>
      <c r="B13" s="3"/>
      <c r="C13" s="3"/>
      <c r="D13" s="3"/>
      <c r="E13" s="3"/>
      <c r="F13" s="3"/>
      <c r="G13" s="76"/>
      <c r="H13" s="76"/>
      <c r="I13" s="76"/>
      <c r="J13" s="122"/>
      <c r="K13" s="122"/>
      <c r="L13" s="3"/>
      <c r="M13" s="3"/>
      <c r="N13" s="38"/>
    </row>
    <row r="14" spans="1:18" x14ac:dyDescent="0.35">
      <c r="A14" s="4">
        <v>9</v>
      </c>
      <c r="B14" s="3"/>
      <c r="C14" s="3"/>
      <c r="D14" s="3"/>
      <c r="E14" s="3"/>
      <c r="F14" s="3"/>
      <c r="G14" s="76"/>
      <c r="H14" s="76"/>
      <c r="I14" s="76"/>
      <c r="J14" s="122"/>
      <c r="K14" s="122"/>
      <c r="L14" s="3"/>
      <c r="M14" s="3"/>
      <c r="N14" s="38"/>
    </row>
    <row r="15" spans="1:18" x14ac:dyDescent="0.35">
      <c r="A15" s="4">
        <v>10</v>
      </c>
      <c r="B15" s="3"/>
      <c r="C15" s="3"/>
      <c r="D15" s="3"/>
      <c r="E15" s="32"/>
      <c r="F15" s="3"/>
      <c r="G15" s="76"/>
      <c r="H15" s="76"/>
      <c r="I15" s="76"/>
      <c r="J15" s="122"/>
      <c r="K15" s="122"/>
      <c r="L15" s="3"/>
      <c r="M15" s="3"/>
      <c r="N15" s="38"/>
    </row>
    <row r="16" spans="1:18" x14ac:dyDescent="0.35">
      <c r="A16" s="4">
        <v>11</v>
      </c>
      <c r="B16" s="3"/>
      <c r="C16" s="3"/>
      <c r="D16" s="3"/>
      <c r="E16" s="3"/>
      <c r="F16" s="3"/>
      <c r="G16" s="76"/>
      <c r="H16" s="76"/>
      <c r="I16" s="76"/>
      <c r="J16" s="122"/>
      <c r="K16" s="122"/>
      <c r="L16" s="3"/>
      <c r="M16" s="3"/>
      <c r="N16" s="38"/>
    </row>
    <row r="17" spans="1:14" x14ac:dyDescent="0.35">
      <c r="A17" s="4">
        <v>12</v>
      </c>
      <c r="B17" s="3"/>
      <c r="C17" s="3"/>
      <c r="D17" s="3"/>
      <c r="E17" s="3"/>
      <c r="F17" s="3"/>
      <c r="G17" s="76"/>
      <c r="H17" s="76"/>
      <c r="I17" s="76"/>
      <c r="J17" s="76"/>
      <c r="K17" s="76"/>
      <c r="L17" s="3"/>
      <c r="M17" s="3"/>
      <c r="N17" s="38"/>
    </row>
    <row r="18" spans="1:14" x14ac:dyDescent="0.35">
      <c r="A18" s="4">
        <v>13</v>
      </c>
      <c r="B18" s="3"/>
      <c r="C18" s="3"/>
      <c r="D18" s="3"/>
      <c r="E18" s="32"/>
      <c r="F18" s="3"/>
      <c r="G18" s="76"/>
      <c r="H18" s="76"/>
      <c r="I18" s="76"/>
      <c r="J18" s="76"/>
      <c r="K18" s="76"/>
      <c r="L18" s="117"/>
      <c r="M18" s="3"/>
      <c r="N18" s="38"/>
    </row>
    <row r="19" spans="1:14" x14ac:dyDescent="0.35">
      <c r="A19" s="4">
        <v>14</v>
      </c>
      <c r="B19" s="3"/>
      <c r="C19" s="3"/>
      <c r="D19" s="3"/>
      <c r="E19" s="32"/>
      <c r="F19" s="3"/>
      <c r="G19" s="76"/>
      <c r="H19" s="76"/>
      <c r="I19" s="76"/>
      <c r="J19" s="76"/>
      <c r="K19" s="76"/>
      <c r="L19" s="117"/>
      <c r="M19" s="3"/>
      <c r="N19" s="38"/>
    </row>
    <row r="20" spans="1:14" x14ac:dyDescent="0.35">
      <c r="A20" s="4">
        <v>15</v>
      </c>
      <c r="B20" s="3"/>
      <c r="C20" s="3"/>
      <c r="D20" s="3"/>
      <c r="E20" s="3"/>
      <c r="F20" s="3"/>
      <c r="G20" s="76"/>
      <c r="H20" s="76"/>
      <c r="I20" s="76"/>
      <c r="J20" s="76"/>
      <c r="K20" s="76"/>
      <c r="L20" s="3"/>
      <c r="M20" s="3"/>
      <c r="N20" s="38"/>
    </row>
    <row r="21" spans="1:14" x14ac:dyDescent="0.35">
      <c r="A21" s="4">
        <v>16</v>
      </c>
      <c r="B21" s="3"/>
      <c r="C21" s="3"/>
      <c r="D21" s="3"/>
      <c r="E21" s="3"/>
      <c r="F21" s="3"/>
      <c r="G21" s="76"/>
      <c r="H21" s="76"/>
      <c r="I21" s="76"/>
      <c r="J21" s="76"/>
      <c r="K21" s="76"/>
      <c r="L21" s="3"/>
      <c r="M21" s="3"/>
      <c r="N21" s="38"/>
    </row>
    <row r="22" spans="1:14" x14ac:dyDescent="0.35">
      <c r="A22" s="4">
        <v>17</v>
      </c>
      <c r="B22" s="3"/>
      <c r="C22" s="3"/>
      <c r="D22" s="3"/>
      <c r="E22" s="3"/>
      <c r="F22" s="3"/>
      <c r="G22" s="76"/>
      <c r="H22" s="76"/>
      <c r="I22" s="76"/>
      <c r="J22" s="76"/>
      <c r="K22" s="76"/>
      <c r="L22" s="3"/>
      <c r="M22" s="3"/>
      <c r="N22" s="724"/>
    </row>
    <row r="23" spans="1:14" x14ac:dyDescent="0.35">
      <c r="A23" s="4">
        <v>18</v>
      </c>
      <c r="B23" s="3"/>
      <c r="C23" s="3"/>
      <c r="D23" s="3"/>
      <c r="E23" s="3"/>
      <c r="F23" s="3"/>
      <c r="G23" s="76"/>
      <c r="H23" s="76"/>
      <c r="I23" s="76"/>
      <c r="J23" s="76"/>
      <c r="K23" s="76"/>
      <c r="L23" s="3"/>
      <c r="M23" s="3"/>
      <c r="N23" s="724"/>
    </row>
    <row r="24" spans="1:14" x14ac:dyDescent="0.35">
      <c r="A24" s="4">
        <v>19</v>
      </c>
      <c r="B24" s="3"/>
      <c r="C24" s="3"/>
      <c r="D24" s="3"/>
      <c r="E24" s="3"/>
      <c r="F24" s="3"/>
      <c r="G24" s="76"/>
      <c r="H24" s="76"/>
      <c r="I24" s="76"/>
      <c r="J24" s="76"/>
      <c r="K24" s="76"/>
      <c r="L24" s="3"/>
      <c r="M24" s="3"/>
      <c r="N24" s="724"/>
    </row>
    <row r="25" spans="1:14" x14ac:dyDescent="0.35">
      <c r="A25" s="4">
        <v>20</v>
      </c>
      <c r="B25" s="3"/>
      <c r="C25" s="3"/>
      <c r="D25" s="3"/>
      <c r="E25" s="3"/>
      <c r="F25" s="3"/>
      <c r="G25" s="76"/>
      <c r="H25" s="76"/>
      <c r="I25" s="76"/>
      <c r="J25" s="76"/>
      <c r="K25" s="76"/>
      <c r="L25" s="3"/>
      <c r="M25" s="3"/>
      <c r="N25" s="724"/>
    </row>
    <row r="26" spans="1:14" x14ac:dyDescent="0.35">
      <c r="A26" s="4">
        <v>21</v>
      </c>
      <c r="B26" s="3"/>
      <c r="C26" s="3"/>
      <c r="D26" s="3"/>
      <c r="E26" s="3"/>
      <c r="F26" s="3"/>
      <c r="G26" s="76"/>
      <c r="H26" s="76"/>
      <c r="I26" s="76"/>
      <c r="J26" s="76"/>
      <c r="K26" s="76"/>
      <c r="L26" s="3"/>
      <c r="M26" s="3"/>
      <c r="N26" s="724"/>
    </row>
    <row r="27" spans="1:14" x14ac:dyDescent="0.35">
      <c r="A27" s="4">
        <v>22</v>
      </c>
      <c r="B27" s="3"/>
      <c r="C27" s="3"/>
      <c r="D27" s="3"/>
      <c r="E27" s="3"/>
      <c r="F27" s="3"/>
      <c r="G27" s="76"/>
      <c r="H27" s="76"/>
      <c r="I27" s="76"/>
      <c r="J27" s="76"/>
      <c r="K27" s="76"/>
      <c r="L27" s="3"/>
      <c r="M27" s="3"/>
      <c r="N27" s="724"/>
    </row>
    <row r="28" spans="1:14" x14ac:dyDescent="0.35">
      <c r="A28" s="4">
        <v>23</v>
      </c>
      <c r="B28" s="3"/>
      <c r="C28" s="3"/>
      <c r="D28" s="3"/>
      <c r="E28" s="3"/>
      <c r="F28" s="3"/>
      <c r="G28" s="76"/>
      <c r="H28" s="76"/>
      <c r="I28" s="76"/>
      <c r="J28" s="76"/>
      <c r="K28" s="76"/>
      <c r="L28" s="3"/>
      <c r="M28" s="3"/>
      <c r="N28" s="724"/>
    </row>
    <row r="29" spans="1:14" x14ac:dyDescent="0.35">
      <c r="A29" s="4">
        <v>24</v>
      </c>
      <c r="B29" s="3"/>
      <c r="C29" s="3"/>
      <c r="D29" s="3"/>
      <c r="E29" s="32"/>
      <c r="F29" s="3"/>
      <c r="G29" s="76"/>
      <c r="H29" s="76"/>
      <c r="I29" s="76"/>
      <c r="J29" s="76"/>
      <c r="K29" s="76"/>
      <c r="L29" s="3"/>
      <c r="M29" s="3"/>
      <c r="N29" s="724"/>
    </row>
    <row r="30" spans="1:14" x14ac:dyDescent="0.35">
      <c r="A30" s="4">
        <v>25</v>
      </c>
      <c r="B30" s="3"/>
      <c r="C30" s="3"/>
      <c r="D30" s="3"/>
      <c r="E30" s="3"/>
      <c r="F30" s="3"/>
      <c r="G30" s="76"/>
      <c r="H30" s="76"/>
      <c r="I30" s="76"/>
      <c r="J30" s="76"/>
      <c r="K30" s="76"/>
      <c r="L30" s="3"/>
      <c r="M30" s="3"/>
      <c r="N30" s="724"/>
    </row>
    <row r="31" spans="1:14" x14ac:dyDescent="0.35">
      <c r="A31" s="4">
        <v>26</v>
      </c>
      <c r="B31" s="3"/>
      <c r="C31" s="3"/>
      <c r="D31" s="3"/>
      <c r="E31" s="3"/>
      <c r="F31" s="3"/>
      <c r="G31" s="76"/>
      <c r="H31" s="76"/>
      <c r="I31" s="76"/>
      <c r="J31" s="76"/>
      <c r="K31" s="76"/>
      <c r="L31" s="3"/>
      <c r="M31" s="3"/>
      <c r="N31" s="724"/>
    </row>
    <row r="32" spans="1:14" ht="19.25" customHeight="1" x14ac:dyDescent="0.35">
      <c r="A32" s="4"/>
      <c r="B32" s="3"/>
      <c r="C32" s="3"/>
      <c r="D32" s="3"/>
      <c r="E32" s="3"/>
      <c r="F32" s="3"/>
      <c r="G32" s="76"/>
      <c r="H32" s="76"/>
      <c r="I32" s="76"/>
      <c r="J32" s="76"/>
      <c r="K32" s="76"/>
      <c r="L32" s="3"/>
      <c r="M32" s="3"/>
      <c r="N32" s="724"/>
    </row>
    <row r="33" spans="1:14" hidden="1" x14ac:dyDescent="0.35">
      <c r="A33" s="4"/>
      <c r="B33" s="3"/>
      <c r="C33" s="3" t="s">
        <v>176</v>
      </c>
      <c r="D33" s="3" t="s">
        <v>81</v>
      </c>
      <c r="E33" s="3">
        <v>1.929</v>
      </c>
      <c r="F33" s="3"/>
      <c r="G33" s="76"/>
      <c r="H33" s="76"/>
      <c r="I33" s="76"/>
      <c r="J33" s="76"/>
      <c r="K33" s="76"/>
      <c r="L33" s="3"/>
      <c r="M33" s="3"/>
      <c r="N33" s="724"/>
    </row>
    <row r="34" spans="1:14" hidden="1" x14ac:dyDescent="0.35">
      <c r="A34" s="4"/>
      <c r="B34" s="3"/>
      <c r="C34" s="3" t="s">
        <v>8</v>
      </c>
      <c r="D34" s="3" t="s">
        <v>175</v>
      </c>
      <c r="E34" s="3">
        <v>1.385</v>
      </c>
      <c r="F34" s="3"/>
      <c r="G34" s="76"/>
      <c r="H34" s="76"/>
      <c r="I34" s="76"/>
      <c r="J34" s="76"/>
      <c r="K34" s="76"/>
      <c r="L34" s="3"/>
      <c r="M34" s="3"/>
      <c r="N34" s="724"/>
    </row>
    <row r="35" spans="1:14" x14ac:dyDescent="0.35">
      <c r="A35" s="4"/>
      <c r="B35" s="3"/>
      <c r="C35" s="3"/>
      <c r="D35" s="3"/>
      <c r="E35" s="3"/>
      <c r="F35" s="3"/>
      <c r="G35" s="76"/>
      <c r="H35" s="76"/>
      <c r="I35" s="76"/>
      <c r="J35" s="76"/>
      <c r="K35" s="76"/>
      <c r="L35" s="3"/>
      <c r="M35" s="3"/>
      <c r="N35" s="724"/>
    </row>
    <row r="36" spans="1:14" x14ac:dyDescent="0.35">
      <c r="A36" s="4"/>
      <c r="B36" s="3"/>
      <c r="C36" s="3"/>
      <c r="D36" s="3"/>
      <c r="E36" s="3"/>
      <c r="F36" s="3"/>
      <c r="G36" s="76"/>
      <c r="H36" s="76"/>
      <c r="I36" s="76"/>
      <c r="J36" s="76"/>
      <c r="K36" s="76"/>
      <c r="L36" s="3"/>
      <c r="M36" s="3"/>
      <c r="N36" s="724"/>
    </row>
    <row r="37" spans="1:14" x14ac:dyDescent="0.35">
      <c r="A37" s="4"/>
      <c r="B37" s="3"/>
      <c r="C37" s="3"/>
      <c r="D37" s="3"/>
      <c r="E37" s="3"/>
      <c r="F37" s="3"/>
      <c r="G37" s="76"/>
      <c r="H37" s="76"/>
      <c r="I37" s="76"/>
      <c r="J37" s="76"/>
      <c r="K37" s="76"/>
      <c r="L37" s="3"/>
      <c r="M37" s="3"/>
      <c r="N37" s="724"/>
    </row>
    <row r="38" spans="1:14" x14ac:dyDescent="0.35">
      <c r="A38" s="4"/>
      <c r="B38" s="3"/>
      <c r="C38" s="3"/>
      <c r="D38" s="3"/>
      <c r="E38" s="3"/>
      <c r="F38" s="3"/>
      <c r="G38" s="76"/>
      <c r="H38" s="76"/>
      <c r="I38" s="76"/>
      <c r="J38" s="76"/>
      <c r="K38" s="76"/>
      <c r="L38" s="3"/>
      <c r="M38" s="3"/>
      <c r="N38" s="724"/>
    </row>
    <row r="39" spans="1:14" x14ac:dyDescent="0.35">
      <c r="A39" s="4"/>
      <c r="B39" s="3"/>
      <c r="C39" s="3"/>
      <c r="D39" s="3"/>
      <c r="E39" s="3"/>
      <c r="F39" s="3"/>
      <c r="G39" s="76"/>
      <c r="H39" s="76"/>
      <c r="I39" s="76"/>
      <c r="J39" s="76"/>
      <c r="K39" s="76"/>
      <c r="L39" s="3"/>
      <c r="M39" s="3"/>
      <c r="N39" s="724"/>
    </row>
    <row r="40" spans="1:14" x14ac:dyDescent="0.35">
      <c r="A40" s="4"/>
      <c r="B40" s="3"/>
      <c r="C40" s="3"/>
      <c r="D40" s="3"/>
      <c r="E40" s="3"/>
      <c r="F40" s="3"/>
      <c r="G40" s="76"/>
      <c r="H40" s="76"/>
      <c r="I40" s="76"/>
      <c r="J40" s="76"/>
      <c r="K40" s="76"/>
      <c r="L40" s="3"/>
      <c r="M40" s="3"/>
      <c r="N40" s="724"/>
    </row>
    <row r="41" spans="1:14" x14ac:dyDescent="0.35">
      <c r="A41" s="4"/>
      <c r="B41" s="3"/>
      <c r="C41" s="3"/>
      <c r="D41" s="3"/>
      <c r="E41" s="3"/>
      <c r="F41" s="3"/>
      <c r="G41" s="76"/>
      <c r="H41" s="76"/>
      <c r="I41" s="76"/>
      <c r="J41" s="76"/>
      <c r="K41" s="76"/>
      <c r="L41" s="3"/>
      <c r="M41" s="3"/>
      <c r="N41" s="724"/>
    </row>
    <row r="42" spans="1:14" x14ac:dyDescent="0.35">
      <c r="A42" s="4"/>
      <c r="B42" s="3"/>
      <c r="C42" s="3"/>
      <c r="D42" s="3"/>
      <c r="E42" s="3"/>
      <c r="F42" s="3"/>
      <c r="G42" s="76"/>
      <c r="H42" s="76"/>
      <c r="I42" s="76"/>
      <c r="J42" s="76"/>
      <c r="K42" s="76"/>
      <c r="L42" s="3"/>
      <c r="M42" s="3"/>
      <c r="N42" s="724"/>
    </row>
    <row r="43" spans="1:14" x14ac:dyDescent="0.35">
      <c r="A43" s="4"/>
      <c r="B43" s="3"/>
      <c r="C43" s="3"/>
      <c r="D43" s="3"/>
      <c r="E43" s="3"/>
      <c r="F43" s="3"/>
      <c r="G43" s="76"/>
      <c r="H43" s="76"/>
      <c r="I43" s="76"/>
      <c r="J43" s="76"/>
      <c r="K43" s="76"/>
      <c r="L43" s="3"/>
      <c r="M43" s="3"/>
      <c r="N43" s="724"/>
    </row>
    <row r="44" spans="1:14" x14ac:dyDescent="0.35">
      <c r="A44" s="4"/>
      <c r="B44" s="3"/>
      <c r="C44" s="3"/>
      <c r="D44" s="3"/>
      <c r="E44" s="3"/>
      <c r="F44" s="3"/>
      <c r="G44" s="76"/>
      <c r="H44" s="76"/>
      <c r="I44" s="76"/>
      <c r="J44" s="76"/>
      <c r="K44" s="76"/>
      <c r="L44" s="3"/>
      <c r="M44" s="3"/>
      <c r="N44" s="724"/>
    </row>
    <row r="45" spans="1:14" x14ac:dyDescent="0.35">
      <c r="A45" s="4"/>
      <c r="B45" s="3"/>
      <c r="C45" s="3"/>
      <c r="D45" s="3"/>
      <c r="E45" s="3"/>
      <c r="F45" s="3"/>
      <c r="G45" s="76"/>
      <c r="H45" s="76"/>
      <c r="I45" s="76"/>
      <c r="J45" s="76"/>
      <c r="K45" s="76"/>
      <c r="L45" s="3"/>
      <c r="M45" s="3"/>
      <c r="N45" s="724"/>
    </row>
    <row r="46" spans="1:14" x14ac:dyDescent="0.35">
      <c r="A46" s="4"/>
      <c r="B46" s="3"/>
      <c r="C46" s="3"/>
      <c r="D46" s="3"/>
      <c r="E46" s="3"/>
      <c r="F46" s="3"/>
      <c r="G46" s="76"/>
      <c r="H46" s="76"/>
      <c r="I46" s="76"/>
      <c r="J46" s="76"/>
      <c r="K46" s="76"/>
      <c r="L46" s="3"/>
      <c r="M46" s="3"/>
      <c r="N46" s="724"/>
    </row>
    <row r="47" spans="1:14" x14ac:dyDescent="0.35">
      <c r="A47" s="4"/>
      <c r="B47" s="3"/>
      <c r="C47" s="3"/>
      <c r="D47" s="3"/>
      <c r="E47" s="3"/>
      <c r="F47" s="3"/>
      <c r="G47" s="76"/>
      <c r="H47" s="76"/>
      <c r="I47" s="76"/>
      <c r="J47" s="76"/>
      <c r="K47" s="76"/>
      <c r="L47" s="3"/>
      <c r="M47" s="3"/>
      <c r="N47" s="724"/>
    </row>
    <row r="48" spans="1:14" x14ac:dyDescent="0.35">
      <c r="A48" s="4"/>
      <c r="B48" s="3"/>
      <c r="C48" s="3"/>
      <c r="D48" s="3"/>
      <c r="E48" s="3"/>
      <c r="F48" s="3"/>
      <c r="G48" s="76"/>
      <c r="H48" s="76"/>
      <c r="I48" s="76"/>
      <c r="J48" s="76"/>
      <c r="K48" s="76"/>
      <c r="L48" s="3"/>
      <c r="M48" s="3"/>
      <c r="N48" s="724"/>
    </row>
    <row r="49" spans="1:14" x14ac:dyDescent="0.35">
      <c r="A49" s="4"/>
      <c r="B49" s="3"/>
      <c r="C49" s="3"/>
      <c r="D49" s="3"/>
      <c r="E49" s="3"/>
      <c r="F49" s="3"/>
      <c r="G49" s="76"/>
      <c r="H49" s="76"/>
      <c r="I49" s="76"/>
      <c r="J49" s="76"/>
      <c r="K49" s="76"/>
      <c r="L49" s="3"/>
      <c r="M49" s="3"/>
      <c r="N49" s="724"/>
    </row>
    <row r="50" spans="1:14" x14ac:dyDescent="0.35">
      <c r="A50" s="4"/>
      <c r="B50" s="3"/>
      <c r="C50" s="3"/>
      <c r="D50" s="3"/>
      <c r="E50" s="3"/>
      <c r="F50" s="3"/>
      <c r="G50" s="76"/>
      <c r="H50" s="76"/>
      <c r="I50" s="76"/>
      <c r="J50" s="76"/>
      <c r="K50" s="76"/>
      <c r="L50" s="3"/>
      <c r="M50" s="3"/>
      <c r="N50" s="724"/>
    </row>
    <row r="51" spans="1:14" x14ac:dyDescent="0.35">
      <c r="A51" s="4"/>
      <c r="B51" s="3"/>
      <c r="C51" s="3"/>
      <c r="D51" s="3"/>
      <c r="E51" s="3"/>
      <c r="F51" s="3"/>
      <c r="G51" s="76"/>
      <c r="H51" s="76"/>
      <c r="I51" s="76"/>
      <c r="J51" s="76"/>
      <c r="K51" s="76"/>
      <c r="L51" s="3"/>
      <c r="M51" s="3"/>
      <c r="N51" s="724"/>
    </row>
    <row r="52" spans="1:14" x14ac:dyDescent="0.35">
      <c r="A52" s="4"/>
      <c r="B52" s="3"/>
      <c r="C52" s="3"/>
      <c r="D52" s="3"/>
      <c r="E52" s="3"/>
      <c r="F52" s="3"/>
      <c r="G52" s="76"/>
      <c r="H52" s="76"/>
      <c r="I52" s="76"/>
      <c r="J52" s="76"/>
      <c r="K52" s="76"/>
      <c r="L52" s="3"/>
      <c r="M52" s="3"/>
      <c r="N52" s="724"/>
    </row>
    <row r="53" spans="1:14" x14ac:dyDescent="0.35">
      <c r="A53" s="4"/>
      <c r="B53" s="3"/>
      <c r="C53" s="3"/>
      <c r="D53" s="3"/>
      <c r="E53" s="3"/>
      <c r="F53" s="3"/>
      <c r="G53" s="76"/>
      <c r="H53" s="76"/>
      <c r="I53" s="76"/>
      <c r="J53" s="76"/>
      <c r="K53" s="76"/>
      <c r="L53" s="3"/>
      <c r="M53" s="3"/>
      <c r="N53" s="724"/>
    </row>
    <row r="54" spans="1:14" x14ac:dyDescent="0.35">
      <c r="A54" s="4"/>
      <c r="B54" s="3"/>
      <c r="C54" s="3"/>
      <c r="D54" s="3"/>
      <c r="E54" s="3"/>
      <c r="F54" s="3"/>
      <c r="G54" s="76"/>
      <c r="H54" s="76"/>
      <c r="I54" s="76"/>
      <c r="J54" s="76"/>
      <c r="K54" s="76"/>
      <c r="L54" s="3"/>
      <c r="M54" s="3"/>
      <c r="N54" s="724"/>
    </row>
    <row r="55" spans="1:14" x14ac:dyDescent="0.35">
      <c r="A55" s="4"/>
      <c r="B55" s="3"/>
      <c r="C55" s="3"/>
      <c r="D55" s="3"/>
      <c r="E55" s="3"/>
      <c r="F55" s="3"/>
      <c r="G55" s="76"/>
      <c r="H55" s="76"/>
      <c r="I55" s="76"/>
      <c r="J55" s="76"/>
      <c r="K55" s="76"/>
      <c r="L55" s="3"/>
      <c r="M55" s="3"/>
      <c r="N55" s="724"/>
    </row>
    <row r="56" spans="1:14" x14ac:dyDescent="0.35">
      <c r="A56" s="4"/>
      <c r="B56" s="3"/>
      <c r="C56" s="3"/>
      <c r="D56" s="3"/>
      <c r="E56" s="3"/>
      <c r="F56" s="3"/>
      <c r="G56" s="76"/>
      <c r="H56" s="76"/>
      <c r="I56" s="76"/>
      <c r="J56" s="76"/>
      <c r="K56" s="76"/>
      <c r="L56" s="3"/>
      <c r="M56" s="3"/>
      <c r="N56" s="724"/>
    </row>
    <row r="57" spans="1:14" x14ac:dyDescent="0.35">
      <c r="A57" s="4"/>
      <c r="B57" s="3"/>
      <c r="C57" s="3"/>
      <c r="D57" s="3"/>
      <c r="E57" s="3"/>
      <c r="F57" s="3"/>
      <c r="G57" s="76"/>
      <c r="H57" s="76"/>
      <c r="I57" s="76"/>
      <c r="J57" s="76"/>
      <c r="K57" s="76"/>
      <c r="L57" s="3"/>
      <c r="M57" s="3"/>
      <c r="N57" s="724"/>
    </row>
    <row r="58" spans="1:14" x14ac:dyDescent="0.35">
      <c r="A58" s="4"/>
      <c r="B58" s="3"/>
      <c r="C58" s="3"/>
      <c r="D58" s="3"/>
      <c r="E58" s="3"/>
      <c r="F58" s="3"/>
      <c r="G58" s="76"/>
      <c r="H58" s="76"/>
      <c r="I58" s="76"/>
      <c r="J58" s="76"/>
      <c r="K58" s="76"/>
      <c r="L58" s="3"/>
      <c r="M58" s="3"/>
      <c r="N58" s="724"/>
    </row>
    <row r="59" spans="1:14" x14ac:dyDescent="0.35">
      <c r="A59" s="4"/>
      <c r="B59" s="3"/>
      <c r="C59" s="3"/>
      <c r="D59" s="3"/>
      <c r="E59" s="3"/>
      <c r="F59" s="3"/>
      <c r="G59" s="76"/>
      <c r="H59" s="76"/>
      <c r="I59" s="76"/>
      <c r="J59" s="76"/>
      <c r="K59" s="76"/>
      <c r="L59" s="3"/>
      <c r="M59" s="3"/>
      <c r="N59" s="724"/>
    </row>
    <row r="60" spans="1:14" x14ac:dyDescent="0.35">
      <c r="A60" s="4"/>
      <c r="B60" s="3"/>
      <c r="C60" s="3"/>
      <c r="D60" s="3"/>
      <c r="E60" s="3"/>
      <c r="F60" s="3"/>
      <c r="G60" s="76"/>
      <c r="H60" s="76"/>
      <c r="I60" s="76"/>
      <c r="J60" s="76"/>
      <c r="K60" s="76"/>
      <c r="L60" s="3"/>
      <c r="M60" s="3"/>
      <c r="N60" s="724"/>
    </row>
    <row r="61" spans="1:14" x14ac:dyDescent="0.35">
      <c r="A61" s="4"/>
      <c r="B61" s="3"/>
      <c r="C61" s="3"/>
      <c r="D61" s="3"/>
      <c r="E61" s="3"/>
      <c r="F61" s="3"/>
      <c r="G61" s="76"/>
      <c r="H61" s="76"/>
      <c r="I61" s="76"/>
      <c r="J61" s="76"/>
      <c r="K61" s="76"/>
      <c r="L61" s="3"/>
      <c r="M61" s="3"/>
      <c r="N61" s="724"/>
    </row>
    <row r="62" spans="1:14" x14ac:dyDescent="0.35">
      <c r="A62" s="4"/>
      <c r="B62" s="3"/>
      <c r="C62" s="3"/>
      <c r="D62" s="3"/>
      <c r="E62" s="3"/>
      <c r="F62" s="3"/>
      <c r="G62" s="76"/>
      <c r="H62" s="76"/>
      <c r="I62" s="76"/>
      <c r="J62" s="76"/>
      <c r="K62" s="76"/>
      <c r="L62" s="3"/>
      <c r="M62" s="3"/>
      <c r="N62" s="724"/>
    </row>
    <row r="63" spans="1:14" x14ac:dyDescent="0.35">
      <c r="A63" s="4"/>
      <c r="B63" s="3"/>
      <c r="C63" s="3"/>
      <c r="D63" s="3"/>
      <c r="E63" s="3"/>
      <c r="F63" s="3"/>
      <c r="G63" s="76"/>
      <c r="H63" s="76"/>
      <c r="I63" s="76"/>
      <c r="J63" s="76"/>
      <c r="K63" s="76"/>
      <c r="L63" s="3"/>
      <c r="M63" s="3"/>
      <c r="N63" s="724"/>
    </row>
    <row r="64" spans="1:14" x14ac:dyDescent="0.35">
      <c r="A64" s="4"/>
      <c r="B64" s="3"/>
      <c r="C64" s="3"/>
      <c r="D64" s="3"/>
      <c r="E64" s="3"/>
      <c r="F64" s="3"/>
      <c r="G64" s="76"/>
      <c r="H64" s="76"/>
      <c r="I64" s="76"/>
      <c r="J64" s="76"/>
      <c r="K64" s="76"/>
      <c r="L64" s="3"/>
      <c r="M64" s="3"/>
      <c r="N64" s="724"/>
    </row>
    <row r="65" spans="1:14" x14ac:dyDescent="0.35">
      <c r="A65" s="4"/>
      <c r="B65" s="3"/>
      <c r="C65" s="3"/>
      <c r="D65" s="3"/>
      <c r="E65" s="3"/>
      <c r="F65" s="3"/>
      <c r="G65" s="76"/>
      <c r="H65" s="76"/>
      <c r="I65" s="76"/>
      <c r="J65" s="76"/>
      <c r="K65" s="76"/>
      <c r="L65" s="3"/>
      <c r="M65" s="3"/>
      <c r="N65" s="724"/>
    </row>
    <row r="66" spans="1:14" x14ac:dyDescent="0.35">
      <c r="A66" s="4"/>
      <c r="B66" s="3"/>
      <c r="C66" s="3"/>
      <c r="D66" s="3"/>
      <c r="E66" s="3"/>
      <c r="F66" s="3"/>
      <c r="G66" s="76"/>
      <c r="H66" s="76"/>
      <c r="I66" s="76"/>
      <c r="J66" s="76"/>
      <c r="K66" s="76"/>
      <c r="L66" s="3"/>
      <c r="M66" s="3"/>
      <c r="N66" s="724"/>
    </row>
    <row r="67" spans="1:14" x14ac:dyDescent="0.35">
      <c r="A67" s="4"/>
      <c r="B67" s="3"/>
      <c r="C67" s="3"/>
      <c r="D67" s="3"/>
      <c r="E67" s="3"/>
      <c r="F67" s="3"/>
      <c r="G67" s="76"/>
      <c r="H67" s="76"/>
      <c r="I67" s="76"/>
      <c r="J67" s="76"/>
      <c r="K67" s="76"/>
      <c r="L67" s="3"/>
      <c r="M67" s="3"/>
      <c r="N67" s="724"/>
    </row>
    <row r="68" spans="1:14" x14ac:dyDescent="0.35">
      <c r="A68" s="4"/>
      <c r="B68" s="3"/>
      <c r="C68" s="3"/>
      <c r="D68" s="3"/>
      <c r="E68" s="3"/>
      <c r="F68" s="3"/>
      <c r="G68" s="76"/>
      <c r="H68" s="76"/>
      <c r="I68" s="76"/>
      <c r="J68" s="76"/>
      <c r="K68" s="76"/>
      <c r="L68" s="3"/>
      <c r="M68" s="3"/>
      <c r="N68" s="724"/>
    </row>
    <row r="69" spans="1:14" x14ac:dyDescent="0.35">
      <c r="A69" s="4"/>
      <c r="B69" s="3"/>
      <c r="C69" s="3"/>
      <c r="D69" s="3"/>
      <c r="E69" s="3"/>
      <c r="F69" s="3"/>
      <c r="G69" s="76"/>
      <c r="H69" s="76"/>
      <c r="I69" s="76"/>
      <c r="J69" s="76"/>
      <c r="K69" s="76"/>
      <c r="L69" s="3"/>
      <c r="M69" s="3"/>
      <c r="N69" s="724"/>
    </row>
    <row r="70" spans="1:14" x14ac:dyDescent="0.35">
      <c r="A70" s="4"/>
      <c r="B70" s="3"/>
      <c r="C70" s="3"/>
      <c r="D70" s="3"/>
      <c r="E70" s="3"/>
      <c r="F70" s="3"/>
      <c r="G70" s="76"/>
      <c r="H70" s="76"/>
      <c r="I70" s="76"/>
      <c r="J70" s="76"/>
      <c r="K70" s="76"/>
      <c r="L70" s="3"/>
      <c r="M70" s="3"/>
      <c r="N70" s="724"/>
    </row>
    <row r="71" spans="1:14" x14ac:dyDescent="0.35">
      <c r="A71" s="4"/>
      <c r="B71" s="3"/>
      <c r="C71" s="3"/>
      <c r="D71" s="3"/>
      <c r="E71" s="3"/>
      <c r="F71" s="3"/>
      <c r="G71" s="76"/>
      <c r="H71" s="76"/>
      <c r="I71" s="76"/>
      <c r="J71" s="76"/>
      <c r="K71" s="76"/>
      <c r="L71" s="3"/>
      <c r="M71" s="3"/>
      <c r="N71" s="724"/>
    </row>
    <row r="72" spans="1:14" x14ac:dyDescent="0.35">
      <c r="A72" s="4"/>
      <c r="B72" s="3"/>
      <c r="C72" s="3"/>
      <c r="D72" s="3"/>
      <c r="E72" s="3"/>
      <c r="F72" s="3"/>
      <c r="G72" s="76"/>
      <c r="H72" s="76"/>
      <c r="I72" s="76"/>
      <c r="J72" s="76"/>
      <c r="K72" s="76"/>
      <c r="L72" s="3"/>
      <c r="M72" s="3"/>
      <c r="N72" s="724"/>
    </row>
    <row r="73" spans="1:14" x14ac:dyDescent="0.35">
      <c r="A73" s="4"/>
      <c r="B73" s="3"/>
      <c r="C73" s="3"/>
      <c r="D73" s="3"/>
      <c r="E73" s="3"/>
      <c r="F73" s="3"/>
      <c r="G73" s="76"/>
      <c r="H73" s="76"/>
      <c r="I73" s="76"/>
      <c r="J73" s="76"/>
      <c r="K73" s="76"/>
      <c r="L73" s="3"/>
      <c r="M73" s="3"/>
      <c r="N73" s="724"/>
    </row>
    <row r="74" spans="1:14" x14ac:dyDescent="0.35">
      <c r="A74" s="4"/>
      <c r="B74" s="3"/>
      <c r="C74" s="3"/>
      <c r="D74" s="3"/>
      <c r="E74" s="3"/>
      <c r="F74" s="3"/>
      <c r="G74" s="76"/>
      <c r="H74" s="76"/>
      <c r="I74" s="76"/>
      <c r="J74" s="76"/>
      <c r="K74" s="76"/>
      <c r="L74" s="3"/>
      <c r="M74" s="3"/>
      <c r="N74" s="724"/>
    </row>
    <row r="75" spans="1:14" x14ac:dyDescent="0.35">
      <c r="A75" s="4"/>
      <c r="B75" s="3"/>
      <c r="C75" s="3"/>
      <c r="D75" s="3"/>
      <c r="E75" s="3"/>
      <c r="F75" s="3"/>
      <c r="G75" s="76"/>
      <c r="H75" s="76"/>
      <c r="I75" s="76"/>
      <c r="J75" s="76"/>
      <c r="K75" s="76"/>
      <c r="L75" s="3"/>
      <c r="M75" s="3"/>
      <c r="N75" s="724"/>
    </row>
    <row r="76" spans="1:14" x14ac:dyDescent="0.35">
      <c r="A76" s="4"/>
      <c r="B76" s="3"/>
      <c r="C76" s="3"/>
      <c r="D76" s="3"/>
      <c r="E76" s="3"/>
      <c r="F76" s="3"/>
      <c r="G76" s="76"/>
      <c r="H76" s="76"/>
      <c r="I76" s="76"/>
      <c r="J76" s="76"/>
      <c r="K76" s="76"/>
      <c r="L76" s="3"/>
      <c r="M76" s="3"/>
      <c r="N76" s="724"/>
    </row>
    <row r="77" spans="1:14" x14ac:dyDescent="0.35">
      <c r="A77" s="4"/>
      <c r="B77" s="3"/>
      <c r="C77" s="3"/>
      <c r="D77" s="3"/>
      <c r="E77" s="3"/>
      <c r="F77" s="3"/>
      <c r="G77" s="76"/>
      <c r="H77" s="76"/>
      <c r="I77" s="76"/>
      <c r="J77" s="76"/>
      <c r="K77" s="76"/>
      <c r="L77" s="3"/>
      <c r="M77" s="3"/>
      <c r="N77" s="724"/>
    </row>
    <row r="78" spans="1:14" x14ac:dyDescent="0.35">
      <c r="A78" s="4"/>
      <c r="B78" s="3"/>
      <c r="C78" s="3"/>
      <c r="D78" s="3"/>
      <c r="E78" s="3"/>
      <c r="F78" s="3"/>
      <c r="G78" s="76"/>
      <c r="H78" s="76"/>
      <c r="I78" s="76"/>
      <c r="J78" s="76"/>
      <c r="K78" s="76"/>
      <c r="L78" s="3"/>
      <c r="M78" s="3"/>
      <c r="N78" s="724"/>
    </row>
    <row r="79" spans="1:14" x14ac:dyDescent="0.35">
      <c r="A79" s="4"/>
      <c r="B79" s="3"/>
      <c r="C79" s="3"/>
      <c r="D79" s="3"/>
      <c r="E79" s="3"/>
      <c r="F79" s="3"/>
      <c r="G79" s="76"/>
      <c r="H79" s="76"/>
      <c r="I79" s="76"/>
      <c r="J79" s="76"/>
      <c r="K79" s="76"/>
      <c r="L79" s="3"/>
      <c r="M79" s="3"/>
      <c r="N79" s="724"/>
    </row>
    <row r="80" spans="1:14" x14ac:dyDescent="0.35">
      <c r="A80" s="4"/>
      <c r="B80" s="3"/>
      <c r="C80" s="3"/>
      <c r="D80" s="3"/>
      <c r="E80" s="3"/>
      <c r="F80" s="3"/>
      <c r="G80" s="76"/>
      <c r="H80" s="76"/>
      <c r="I80" s="76"/>
      <c r="J80" s="76"/>
      <c r="K80" s="76"/>
      <c r="L80" s="3"/>
      <c r="M80" s="3"/>
      <c r="N80" s="724"/>
    </row>
    <row r="81" spans="1:14" x14ac:dyDescent="0.35">
      <c r="A81" s="4"/>
      <c r="B81" s="3"/>
      <c r="C81" s="3"/>
      <c r="D81" s="3"/>
      <c r="E81" s="3"/>
      <c r="F81" s="3"/>
      <c r="G81" s="76"/>
      <c r="H81" s="76"/>
      <c r="I81" s="76"/>
      <c r="J81" s="76"/>
      <c r="K81" s="76"/>
      <c r="L81" s="3"/>
      <c r="M81" s="3"/>
      <c r="N81" s="724"/>
    </row>
    <row r="82" spans="1:14" x14ac:dyDescent="0.35">
      <c r="A82" s="4"/>
      <c r="B82" s="3"/>
      <c r="C82" s="3"/>
      <c r="D82" s="3"/>
      <c r="E82" s="3"/>
      <c r="F82" s="3"/>
      <c r="G82" s="76"/>
      <c r="H82" s="76"/>
      <c r="I82" s="76"/>
      <c r="J82" s="76"/>
      <c r="K82" s="76"/>
      <c r="L82" s="3"/>
      <c r="M82" s="3"/>
      <c r="N82" s="724"/>
    </row>
    <row r="83" spans="1:14" x14ac:dyDescent="0.35">
      <c r="A83" s="4"/>
      <c r="B83" s="3"/>
      <c r="C83" s="3"/>
      <c r="D83" s="3"/>
      <c r="E83" s="3"/>
      <c r="F83" s="3"/>
      <c r="G83" s="76"/>
      <c r="H83" s="76"/>
      <c r="I83" s="76"/>
      <c r="J83" s="76"/>
      <c r="K83" s="76"/>
      <c r="L83" s="3"/>
      <c r="M83" s="3"/>
      <c r="N83" s="724"/>
    </row>
    <row r="84" spans="1:14" x14ac:dyDescent="0.35">
      <c r="A84" s="4"/>
      <c r="B84" s="3"/>
      <c r="C84" s="3"/>
      <c r="D84" s="3"/>
      <c r="E84" s="3"/>
      <c r="F84" s="3"/>
      <c r="G84" s="76"/>
      <c r="H84" s="76"/>
      <c r="I84" s="76"/>
      <c r="J84" s="76"/>
      <c r="K84" s="76"/>
      <c r="L84" s="3"/>
      <c r="M84" s="3"/>
      <c r="N84" s="724"/>
    </row>
    <row r="85" spans="1:14" x14ac:dyDescent="0.35">
      <c r="A85" s="4"/>
      <c r="B85" s="3"/>
      <c r="C85" s="3"/>
      <c r="D85" s="3"/>
      <c r="E85" s="3"/>
      <c r="F85" s="3"/>
      <c r="G85" s="76"/>
      <c r="H85" s="76"/>
      <c r="I85" s="76"/>
      <c r="J85" s="76"/>
      <c r="K85" s="76"/>
      <c r="L85" s="3"/>
      <c r="M85" s="3"/>
      <c r="N85" s="724"/>
    </row>
    <row r="86" spans="1:14" x14ac:dyDescent="0.35">
      <c r="A86" s="4"/>
      <c r="B86" s="3"/>
      <c r="C86" s="3"/>
      <c r="D86" s="3"/>
      <c r="E86" s="3"/>
      <c r="F86" s="3"/>
      <c r="G86" s="76"/>
      <c r="H86" s="76"/>
      <c r="I86" s="76"/>
      <c r="J86" s="76"/>
      <c r="K86" s="76"/>
      <c r="L86" s="3"/>
      <c r="M86" s="3"/>
      <c r="N86" s="724"/>
    </row>
    <row r="87" spans="1:14" x14ac:dyDescent="0.35">
      <c r="A87" s="4"/>
      <c r="B87" s="3"/>
      <c r="C87" s="3"/>
      <c r="D87" s="3"/>
      <c r="E87" s="3"/>
      <c r="F87" s="3"/>
      <c r="G87" s="76"/>
      <c r="H87" s="76"/>
      <c r="I87" s="76"/>
      <c r="J87" s="76"/>
      <c r="K87" s="76"/>
      <c r="L87" s="3"/>
      <c r="M87" s="3"/>
      <c r="N87" s="724"/>
    </row>
    <row r="88" spans="1:14" x14ac:dyDescent="0.35">
      <c r="A88" s="4"/>
      <c r="B88" s="3"/>
      <c r="C88" s="3"/>
      <c r="D88" s="3"/>
      <c r="E88" s="3"/>
      <c r="F88" s="3"/>
      <c r="G88" s="76"/>
      <c r="H88" s="76"/>
      <c r="I88" s="76"/>
      <c r="J88" s="76"/>
      <c r="K88" s="76"/>
      <c r="L88" s="3"/>
      <c r="M88" s="3"/>
      <c r="N88" s="724"/>
    </row>
    <row r="89" spans="1:14" x14ac:dyDescent="0.35">
      <c r="A89" s="4"/>
      <c r="B89" s="3"/>
      <c r="C89" s="3"/>
      <c r="D89" s="3"/>
      <c r="E89" s="3"/>
      <c r="F89" s="3"/>
      <c r="G89" s="76"/>
      <c r="H89" s="76"/>
      <c r="I89" s="76"/>
      <c r="J89" s="76"/>
      <c r="K89" s="76"/>
      <c r="L89" s="3"/>
      <c r="M89" s="3"/>
      <c r="N89" s="724"/>
    </row>
    <row r="90" spans="1:14" x14ac:dyDescent="0.35">
      <c r="A90" s="4"/>
      <c r="B90" s="3"/>
      <c r="C90" s="3"/>
      <c r="D90" s="3"/>
      <c r="E90" s="3"/>
      <c r="F90" s="3"/>
      <c r="G90" s="76"/>
      <c r="H90" s="76"/>
      <c r="I90" s="76"/>
      <c r="J90" s="76"/>
      <c r="K90" s="76"/>
      <c r="L90" s="3"/>
      <c r="M90" s="3"/>
      <c r="N90" s="724"/>
    </row>
    <row r="91" spans="1:14" x14ac:dyDescent="0.35">
      <c r="A91" s="4"/>
      <c r="B91" s="3"/>
      <c r="C91" s="3"/>
      <c r="D91" s="3"/>
      <c r="E91" s="3"/>
      <c r="F91" s="3"/>
      <c r="G91" s="76"/>
      <c r="H91" s="76"/>
      <c r="I91" s="76"/>
      <c r="J91" s="76"/>
      <c r="K91" s="76"/>
      <c r="L91" s="3"/>
      <c r="M91" s="3"/>
      <c r="N91" s="724"/>
    </row>
    <row r="92" spans="1:14" x14ac:dyDescent="0.35">
      <c r="A92" s="4"/>
      <c r="B92" s="3"/>
      <c r="C92" s="3"/>
      <c r="D92" s="3"/>
      <c r="E92" s="3"/>
      <c r="F92" s="3"/>
      <c r="G92" s="76"/>
      <c r="H92" s="76"/>
      <c r="I92" s="76"/>
      <c r="J92" s="76"/>
      <c r="K92" s="76"/>
      <c r="L92" s="3"/>
      <c r="M92" s="3"/>
      <c r="N92" s="724"/>
    </row>
    <row r="93" spans="1:14" x14ac:dyDescent="0.35">
      <c r="A93" s="4"/>
      <c r="B93" s="3"/>
      <c r="C93" s="3"/>
      <c r="D93" s="3"/>
      <c r="E93" s="3"/>
      <c r="F93" s="3"/>
      <c r="G93" s="76"/>
      <c r="H93" s="76"/>
      <c r="I93" s="76"/>
      <c r="J93" s="76"/>
      <c r="K93" s="76"/>
      <c r="L93" s="3"/>
      <c r="M93" s="3"/>
      <c r="N93" s="724"/>
    </row>
    <row r="94" spans="1:14" x14ac:dyDescent="0.35">
      <c r="A94" s="4"/>
      <c r="B94" s="3"/>
      <c r="C94" s="3"/>
      <c r="D94" s="3"/>
      <c r="E94" s="3"/>
      <c r="F94" s="3"/>
      <c r="G94" s="76"/>
      <c r="H94" s="76"/>
      <c r="I94" s="76"/>
      <c r="J94" s="76"/>
      <c r="K94" s="76"/>
      <c r="L94" s="3"/>
      <c r="M94" s="3"/>
      <c r="N94" s="724"/>
    </row>
    <row r="95" spans="1:14" x14ac:dyDescent="0.35">
      <c r="A95" s="4"/>
      <c r="B95" s="3"/>
      <c r="C95" s="3"/>
      <c r="D95" s="3"/>
      <c r="E95" s="3"/>
      <c r="F95" s="3"/>
      <c r="G95" s="76"/>
      <c r="H95" s="76"/>
      <c r="I95" s="76"/>
      <c r="J95" s="76"/>
      <c r="K95" s="76"/>
      <c r="L95" s="3"/>
      <c r="M95" s="3"/>
      <c r="N95" s="724"/>
    </row>
    <row r="96" spans="1:14" x14ac:dyDescent="0.35">
      <c r="A96" s="4"/>
      <c r="B96" s="3"/>
      <c r="C96" s="3"/>
      <c r="D96" s="3"/>
      <c r="E96" s="3"/>
      <c r="F96" s="3"/>
      <c r="G96" s="76"/>
      <c r="H96" s="76"/>
      <c r="I96" s="76"/>
      <c r="J96" s="76"/>
      <c r="K96" s="76"/>
      <c r="L96" s="3"/>
      <c r="M96" s="3"/>
      <c r="N96" s="724"/>
    </row>
    <row r="97" spans="1:14" x14ac:dyDescent="0.35">
      <c r="A97" s="4"/>
      <c r="B97" s="3"/>
      <c r="C97" s="3"/>
      <c r="D97" s="3"/>
      <c r="E97" s="3"/>
      <c r="F97" s="3"/>
      <c r="G97" s="76"/>
      <c r="H97" s="76"/>
      <c r="I97" s="76"/>
      <c r="J97" s="76"/>
      <c r="K97" s="76"/>
      <c r="L97" s="3"/>
      <c r="M97" s="3"/>
      <c r="N97" s="724"/>
    </row>
    <row r="98" spans="1:14" x14ac:dyDescent="0.35">
      <c r="A98" s="4"/>
      <c r="B98" s="3"/>
      <c r="C98" s="3"/>
      <c r="D98" s="3"/>
      <c r="E98" s="3"/>
      <c r="F98" s="3"/>
      <c r="G98" s="76"/>
      <c r="H98" s="76"/>
      <c r="I98" s="76"/>
      <c r="J98" s="76"/>
      <c r="K98" s="76"/>
      <c r="L98" s="3"/>
      <c r="M98" s="3"/>
      <c r="N98" s="724"/>
    </row>
    <row r="99" spans="1:14" x14ac:dyDescent="0.35">
      <c r="A99" s="4"/>
      <c r="B99" s="3"/>
      <c r="C99" s="3"/>
      <c r="D99" s="3"/>
      <c r="E99" s="3"/>
      <c r="F99" s="3"/>
      <c r="G99" s="76"/>
      <c r="H99" s="76"/>
      <c r="I99" s="76"/>
      <c r="J99" s="76"/>
      <c r="K99" s="76"/>
      <c r="L99" s="3"/>
      <c r="M99" s="3"/>
      <c r="N99" s="724"/>
    </row>
    <row r="100" spans="1:14" x14ac:dyDescent="0.35">
      <c r="A100" s="4"/>
      <c r="B100" s="3"/>
      <c r="C100" s="3"/>
      <c r="D100" s="3"/>
      <c r="E100" s="3"/>
      <c r="F100" s="3"/>
      <c r="G100" s="76"/>
      <c r="H100" s="76"/>
      <c r="I100" s="76"/>
      <c r="J100" s="76"/>
      <c r="K100" s="76"/>
      <c r="L100" s="3"/>
      <c r="M100" s="3"/>
      <c r="N100" s="724"/>
    </row>
    <row r="101" spans="1:14" x14ac:dyDescent="0.35">
      <c r="A101" s="4"/>
      <c r="B101" s="3"/>
      <c r="C101" s="3"/>
      <c r="D101" s="3"/>
      <c r="E101" s="3"/>
      <c r="F101" s="3"/>
      <c r="G101" s="76"/>
      <c r="H101" s="76"/>
      <c r="I101" s="76"/>
      <c r="J101" s="76"/>
      <c r="K101" s="76"/>
      <c r="L101" s="3"/>
      <c r="M101" s="3"/>
      <c r="N101" s="724"/>
    </row>
    <row r="102" spans="1:14" x14ac:dyDescent="0.35">
      <c r="A102" s="4"/>
      <c r="B102" s="3"/>
      <c r="C102" s="3"/>
      <c r="D102" s="3"/>
      <c r="E102" s="3"/>
      <c r="F102" s="3"/>
      <c r="G102" s="76"/>
      <c r="H102" s="76"/>
      <c r="I102" s="76"/>
      <c r="J102" s="76"/>
      <c r="K102" s="76"/>
      <c r="L102" s="3"/>
      <c r="M102" s="3"/>
      <c r="N102" s="724"/>
    </row>
    <row r="103" spans="1:14" x14ac:dyDescent="0.35">
      <c r="A103" s="4"/>
      <c r="B103" s="3"/>
      <c r="C103" s="3"/>
      <c r="D103" s="3"/>
      <c r="E103" s="3"/>
      <c r="F103" s="3"/>
      <c r="G103" s="76"/>
      <c r="H103" s="76"/>
      <c r="I103" s="76"/>
      <c r="J103" s="76"/>
      <c r="K103" s="76"/>
      <c r="L103" s="3"/>
      <c r="M103" s="3"/>
      <c r="N103" s="724"/>
    </row>
    <row r="104" spans="1:14" x14ac:dyDescent="0.35">
      <c r="A104" s="4"/>
      <c r="B104" s="3"/>
      <c r="C104" s="3"/>
      <c r="D104" s="3"/>
      <c r="E104" s="3"/>
      <c r="F104" s="3"/>
      <c r="G104" s="76"/>
      <c r="H104" s="76"/>
      <c r="I104" s="76"/>
      <c r="J104" s="76"/>
      <c r="K104" s="76"/>
      <c r="L104" s="3"/>
      <c r="M104" s="3"/>
      <c r="N104" s="724"/>
    </row>
    <row r="105" spans="1:14" x14ac:dyDescent="0.35">
      <c r="A105" s="4"/>
      <c r="B105" s="3"/>
      <c r="C105" s="3"/>
      <c r="D105" s="3"/>
      <c r="E105" s="3"/>
      <c r="F105" s="3"/>
      <c r="G105" s="76"/>
      <c r="H105" s="76"/>
      <c r="I105" s="76"/>
      <c r="J105" s="76"/>
      <c r="K105" s="76"/>
      <c r="L105" s="3"/>
      <c r="M105" s="3"/>
      <c r="N105" s="724"/>
    </row>
    <row r="106" spans="1:14" x14ac:dyDescent="0.35">
      <c r="A106" s="4"/>
      <c r="B106" s="3"/>
      <c r="C106" s="3"/>
      <c r="D106" s="3"/>
      <c r="E106" s="3"/>
      <c r="F106" s="3"/>
      <c r="G106" s="76"/>
      <c r="H106" s="76"/>
      <c r="I106" s="76"/>
      <c r="J106" s="76"/>
      <c r="K106" s="76"/>
      <c r="L106" s="3"/>
      <c r="M106" s="3"/>
      <c r="N106" s="724"/>
    </row>
    <row r="107" spans="1:14" x14ac:dyDescent="0.35">
      <c r="A107" s="4"/>
      <c r="B107" s="3"/>
      <c r="C107" s="3"/>
      <c r="D107" s="3"/>
      <c r="E107" s="3"/>
      <c r="F107" s="3"/>
      <c r="G107" s="76"/>
      <c r="H107" s="76"/>
      <c r="I107" s="76"/>
      <c r="J107" s="76"/>
      <c r="K107" s="76"/>
      <c r="L107" s="3"/>
      <c r="M107" s="3"/>
      <c r="N107" s="724"/>
    </row>
    <row r="108" spans="1:14" x14ac:dyDescent="0.35">
      <c r="A108" s="4"/>
      <c r="B108" s="3"/>
      <c r="C108" s="3"/>
      <c r="D108" s="3"/>
      <c r="E108" s="3"/>
      <c r="F108" s="3"/>
      <c r="G108" s="76"/>
      <c r="H108" s="76"/>
      <c r="I108" s="76"/>
      <c r="J108" s="76"/>
      <c r="K108" s="76"/>
      <c r="L108" s="3"/>
      <c r="M108" s="3"/>
      <c r="N108" s="724"/>
    </row>
    <row r="109" spans="1:14" x14ac:dyDescent="0.35">
      <c r="A109" s="4"/>
      <c r="B109" s="3"/>
      <c r="C109" s="3"/>
      <c r="D109" s="3"/>
      <c r="E109" s="3"/>
      <c r="F109" s="3"/>
      <c r="G109" s="76"/>
      <c r="H109" s="76"/>
      <c r="I109" s="76"/>
      <c r="J109" s="76"/>
      <c r="K109" s="76"/>
      <c r="L109" s="3"/>
      <c r="M109" s="3"/>
      <c r="N109" s="724"/>
    </row>
    <row r="110" spans="1:14" x14ac:dyDescent="0.35">
      <c r="A110" s="4"/>
      <c r="B110" s="3"/>
      <c r="C110" s="3"/>
      <c r="D110" s="3"/>
      <c r="E110" s="3"/>
      <c r="F110" s="3"/>
      <c r="G110" s="76"/>
      <c r="H110" s="76"/>
      <c r="I110" s="76"/>
      <c r="J110" s="76"/>
      <c r="K110" s="76"/>
      <c r="L110" s="3"/>
      <c r="M110" s="3"/>
      <c r="N110" s="724"/>
    </row>
    <row r="111" spans="1:14" x14ac:dyDescent="0.35">
      <c r="A111" s="4"/>
      <c r="B111" s="3"/>
      <c r="C111" s="3"/>
      <c r="D111" s="3"/>
      <c r="E111" s="3"/>
      <c r="F111" s="3"/>
      <c r="G111" s="76"/>
      <c r="H111" s="76"/>
      <c r="I111" s="76"/>
      <c r="J111" s="76"/>
      <c r="K111" s="76"/>
      <c r="L111" s="3"/>
      <c r="M111" s="3"/>
      <c r="N111" s="724"/>
    </row>
    <row r="112" spans="1:14" x14ac:dyDescent="0.35">
      <c r="A112" s="4"/>
      <c r="B112" s="3"/>
      <c r="C112" s="3"/>
      <c r="D112" s="3"/>
      <c r="E112" s="3"/>
      <c r="F112" s="3"/>
      <c r="G112" s="76"/>
      <c r="H112" s="76"/>
      <c r="I112" s="76"/>
      <c r="J112" s="76"/>
      <c r="K112" s="76"/>
      <c r="L112" s="3"/>
      <c r="M112" s="3"/>
      <c r="N112" s="724"/>
    </row>
    <row r="113" spans="1:14" x14ac:dyDescent="0.35">
      <c r="A113" s="4"/>
      <c r="B113" s="3"/>
      <c r="C113" s="3"/>
      <c r="D113" s="3"/>
      <c r="E113" s="3"/>
      <c r="F113" s="3"/>
      <c r="G113" s="76"/>
      <c r="H113" s="76"/>
      <c r="I113" s="76"/>
      <c r="J113" s="76"/>
      <c r="K113" s="76"/>
      <c r="L113" s="3"/>
      <c r="M113" s="3"/>
      <c r="N113" s="724"/>
    </row>
    <row r="114" spans="1:14" x14ac:dyDescent="0.35">
      <c r="A114" s="4"/>
      <c r="B114" s="3"/>
      <c r="C114" s="3"/>
      <c r="D114" s="3"/>
      <c r="E114" s="3"/>
      <c r="F114" s="3"/>
      <c r="G114" s="76"/>
      <c r="H114" s="76"/>
      <c r="I114" s="76"/>
      <c r="J114" s="76"/>
      <c r="K114" s="76"/>
      <c r="L114" s="3"/>
      <c r="M114" s="3"/>
      <c r="N114" s="724"/>
    </row>
    <row r="115" spans="1:14" x14ac:dyDescent="0.35">
      <c r="A115" s="4"/>
      <c r="B115" s="3"/>
      <c r="C115" s="3"/>
      <c r="D115" s="3"/>
      <c r="E115" s="3"/>
      <c r="F115" s="3"/>
      <c r="G115" s="76"/>
      <c r="H115" s="76"/>
      <c r="I115" s="76"/>
      <c r="J115" s="76"/>
      <c r="K115" s="76"/>
      <c r="L115" s="3"/>
      <c r="M115" s="3"/>
      <c r="N115" s="724"/>
    </row>
    <row r="116" spans="1:14" x14ac:dyDescent="0.35">
      <c r="A116" s="4"/>
      <c r="B116" s="3"/>
      <c r="C116" s="3"/>
      <c r="D116" s="3"/>
      <c r="E116" s="3"/>
      <c r="F116" s="3"/>
      <c r="G116" s="76"/>
      <c r="H116" s="76"/>
      <c r="I116" s="76"/>
      <c r="J116" s="76"/>
      <c r="K116" s="76"/>
      <c r="L116" s="3"/>
      <c r="M116" s="3"/>
      <c r="N116" s="724"/>
    </row>
    <row r="117" spans="1:14" x14ac:dyDescent="0.35">
      <c r="A117" s="4"/>
      <c r="B117" s="3"/>
      <c r="C117" s="3"/>
      <c r="D117" s="3"/>
      <c r="E117" s="3"/>
      <c r="F117" s="3"/>
      <c r="G117" s="76"/>
      <c r="H117" s="76"/>
      <c r="I117" s="76"/>
      <c r="J117" s="76"/>
      <c r="K117" s="76"/>
      <c r="L117" s="3"/>
      <c r="M117" s="3"/>
      <c r="N117" s="724"/>
    </row>
    <row r="118" spans="1:14" x14ac:dyDescent="0.35">
      <c r="A118" s="4"/>
      <c r="B118" s="3"/>
      <c r="C118" s="3"/>
      <c r="D118" s="3"/>
      <c r="E118" s="3"/>
      <c r="F118" s="3"/>
      <c r="G118" s="76"/>
      <c r="H118" s="76"/>
      <c r="I118" s="76"/>
      <c r="J118" s="76"/>
      <c r="K118" s="76"/>
      <c r="L118" s="3"/>
      <c r="M118" s="3"/>
      <c r="N118" s="724"/>
    </row>
    <row r="119" spans="1:14" x14ac:dyDescent="0.35">
      <c r="A119" s="4"/>
      <c r="B119" s="3"/>
      <c r="C119" s="3"/>
      <c r="D119" s="3"/>
      <c r="E119" s="3"/>
      <c r="F119" s="3"/>
      <c r="G119" s="76"/>
      <c r="H119" s="76"/>
      <c r="I119" s="76"/>
      <c r="J119" s="76"/>
      <c r="K119" s="76"/>
      <c r="L119" s="3"/>
      <c r="M119" s="3"/>
      <c r="N119" s="724"/>
    </row>
    <row r="120" spans="1:14" x14ac:dyDescent="0.35">
      <c r="A120" s="4"/>
      <c r="B120" s="3"/>
      <c r="C120" s="3"/>
      <c r="D120" s="3"/>
      <c r="E120" s="3"/>
      <c r="F120" s="3"/>
      <c r="G120" s="76"/>
      <c r="H120" s="76"/>
      <c r="I120" s="76"/>
      <c r="J120" s="76"/>
      <c r="K120" s="76"/>
      <c r="L120" s="3"/>
      <c r="M120" s="3"/>
      <c r="N120" s="724"/>
    </row>
    <row r="121" spans="1:14" x14ac:dyDescent="0.35">
      <c r="A121" s="4"/>
      <c r="B121" s="3"/>
      <c r="C121" s="3"/>
      <c r="D121" s="3"/>
      <c r="E121" s="3"/>
      <c r="F121" s="3"/>
      <c r="G121" s="76"/>
      <c r="H121" s="76"/>
      <c r="I121" s="76"/>
      <c r="J121" s="76"/>
      <c r="K121" s="76"/>
      <c r="L121" s="3"/>
      <c r="M121" s="3"/>
      <c r="N121" s="724"/>
    </row>
    <row r="122" spans="1:14" x14ac:dyDescent="0.35">
      <c r="A122" s="4"/>
      <c r="B122" s="3"/>
      <c r="C122" s="3"/>
      <c r="D122" s="3"/>
      <c r="E122" s="3"/>
      <c r="F122" s="3"/>
      <c r="G122" s="76"/>
      <c r="H122" s="76"/>
      <c r="I122" s="76"/>
      <c r="J122" s="76"/>
      <c r="K122" s="76"/>
      <c r="L122" s="3"/>
      <c r="M122" s="3"/>
      <c r="N122" s="724"/>
    </row>
    <row r="123" spans="1:14" x14ac:dyDescent="0.35">
      <c r="A123" s="4"/>
      <c r="B123" s="3"/>
      <c r="C123" s="3"/>
      <c r="D123" s="3"/>
      <c r="E123" s="3"/>
      <c r="F123" s="3"/>
      <c r="G123" s="76"/>
      <c r="H123" s="76"/>
      <c r="I123" s="76"/>
      <c r="J123" s="76"/>
      <c r="K123" s="76"/>
      <c r="L123" s="3"/>
      <c r="M123" s="3"/>
      <c r="N123" s="724"/>
    </row>
    <row r="124" spans="1:14" x14ac:dyDescent="0.35">
      <c r="A124" s="4"/>
      <c r="B124" s="3"/>
      <c r="C124" s="3"/>
      <c r="D124" s="3"/>
      <c r="E124" s="3"/>
      <c r="F124" s="3"/>
      <c r="G124" s="76"/>
      <c r="H124" s="76"/>
      <c r="I124" s="76"/>
      <c r="J124" s="76"/>
      <c r="K124" s="76"/>
      <c r="L124" s="3"/>
      <c r="M124" s="3"/>
      <c r="N124" s="724"/>
    </row>
    <row r="125" spans="1:14" x14ac:dyDescent="0.35">
      <c r="A125" s="4"/>
      <c r="B125" s="3"/>
      <c r="C125" s="3"/>
      <c r="D125" s="3"/>
      <c r="E125" s="3"/>
      <c r="F125" s="3"/>
      <c r="G125" s="76"/>
      <c r="H125" s="76"/>
      <c r="I125" s="76"/>
      <c r="J125" s="76"/>
      <c r="K125" s="76"/>
      <c r="L125" s="3"/>
      <c r="M125" s="3"/>
      <c r="N125" s="724"/>
    </row>
    <row r="126" spans="1:14" x14ac:dyDescent="0.35">
      <c r="A126" s="4"/>
      <c r="B126" s="3"/>
      <c r="C126" s="3"/>
      <c r="D126" s="3"/>
      <c r="E126" s="3"/>
      <c r="F126" s="3"/>
      <c r="G126" s="76"/>
      <c r="H126" s="76"/>
      <c r="I126" s="76"/>
      <c r="J126" s="76"/>
      <c r="K126" s="76"/>
      <c r="L126" s="3"/>
      <c r="M126" s="3"/>
      <c r="N126" s="724"/>
    </row>
    <row r="127" spans="1:14" x14ac:dyDescent="0.35">
      <c r="A127" s="4"/>
      <c r="B127" s="3"/>
      <c r="C127" s="3"/>
      <c r="D127" s="3"/>
      <c r="E127" s="3"/>
      <c r="F127" s="3"/>
      <c r="G127" s="76"/>
      <c r="H127" s="76"/>
      <c r="I127" s="76"/>
      <c r="J127" s="76"/>
      <c r="K127" s="76"/>
      <c r="L127" s="3"/>
      <c r="M127" s="3"/>
      <c r="N127" s="724"/>
    </row>
    <row r="128" spans="1:14" x14ac:dyDescent="0.35">
      <c r="A128" s="4"/>
      <c r="B128" s="3"/>
      <c r="C128" s="3"/>
      <c r="D128" s="3"/>
      <c r="E128" s="3"/>
      <c r="F128" s="3"/>
      <c r="G128" s="76"/>
      <c r="H128" s="76"/>
      <c r="I128" s="76"/>
      <c r="J128" s="76"/>
      <c r="K128" s="76"/>
      <c r="L128" s="3"/>
      <c r="M128" s="3"/>
      <c r="N128" s="724"/>
    </row>
    <row r="129" spans="1:14" x14ac:dyDescent="0.35">
      <c r="A129" s="4"/>
      <c r="B129" s="3"/>
      <c r="C129" s="3"/>
      <c r="D129" s="3"/>
      <c r="E129" s="3"/>
      <c r="F129" s="3"/>
      <c r="G129" s="3"/>
      <c r="H129" s="3"/>
      <c r="I129" s="3"/>
      <c r="J129" s="3"/>
      <c r="K129" s="3"/>
      <c r="L129" s="3"/>
      <c r="M129" s="3"/>
      <c r="N129" s="724"/>
    </row>
    <row r="130" spans="1:14" x14ac:dyDescent="0.35">
      <c r="A130" s="4"/>
      <c r="B130" s="3"/>
      <c r="C130" s="3"/>
      <c r="D130" s="3"/>
      <c r="E130" s="3"/>
      <c r="F130" s="3"/>
      <c r="G130" s="3"/>
      <c r="H130" s="3"/>
      <c r="I130" s="3"/>
      <c r="J130" s="3"/>
      <c r="K130" s="3"/>
      <c r="L130" s="3"/>
      <c r="M130" s="3"/>
      <c r="N130" s="724"/>
    </row>
    <row r="131" spans="1:14" x14ac:dyDescent="0.35">
      <c r="A131" s="4"/>
      <c r="B131" s="3"/>
      <c r="C131" s="3"/>
      <c r="D131" s="3"/>
      <c r="E131" s="3"/>
      <c r="F131" s="3"/>
      <c r="G131" s="3"/>
      <c r="H131" s="3"/>
      <c r="I131" s="3"/>
      <c r="J131" s="3"/>
      <c r="K131" s="3"/>
      <c r="L131" s="3"/>
      <c r="M131" s="3"/>
      <c r="N131" s="724"/>
    </row>
    <row r="132" spans="1:14" x14ac:dyDescent="0.35">
      <c r="A132" s="4"/>
      <c r="B132" s="3"/>
      <c r="C132" s="3"/>
      <c r="D132" s="3"/>
      <c r="E132" s="3"/>
      <c r="F132" s="3"/>
      <c r="G132" s="3"/>
      <c r="H132" s="3"/>
      <c r="I132" s="3"/>
      <c r="J132" s="3"/>
      <c r="K132" s="3"/>
      <c r="L132" s="3"/>
      <c r="M132" s="3"/>
      <c r="N132" s="724"/>
    </row>
    <row r="133" spans="1:14" x14ac:dyDescent="0.35">
      <c r="A133" s="4"/>
      <c r="B133" s="3"/>
      <c r="C133" s="3"/>
      <c r="D133" s="3"/>
      <c r="E133" s="3"/>
      <c r="F133" s="3"/>
      <c r="G133" s="3"/>
      <c r="H133" s="3"/>
      <c r="I133" s="3"/>
      <c r="J133" s="3"/>
      <c r="K133" s="3"/>
      <c r="L133" s="3"/>
      <c r="M133" s="3"/>
      <c r="N133" s="724"/>
    </row>
    <row r="134" spans="1:14" x14ac:dyDescent="0.35">
      <c r="A134" s="4"/>
      <c r="B134" s="3"/>
      <c r="C134" s="3"/>
      <c r="D134" s="3"/>
      <c r="E134" s="3"/>
      <c r="F134" s="3"/>
      <c r="G134" s="3"/>
      <c r="H134" s="3"/>
      <c r="I134" s="3"/>
      <c r="J134" s="3"/>
      <c r="K134" s="3"/>
      <c r="L134" s="3"/>
      <c r="M134" s="3"/>
      <c r="N134" s="724"/>
    </row>
    <row r="135" spans="1:14" x14ac:dyDescent="0.35">
      <c r="A135" s="4"/>
      <c r="B135" s="3"/>
      <c r="C135" s="3"/>
      <c r="D135" s="3"/>
      <c r="E135" s="3"/>
      <c r="F135" s="3"/>
      <c r="G135" s="3"/>
      <c r="H135" s="3"/>
      <c r="I135" s="3"/>
      <c r="J135" s="3"/>
      <c r="K135" s="3"/>
      <c r="L135" s="3"/>
      <c r="M135" s="3"/>
      <c r="N135" s="724"/>
    </row>
    <row r="136" spans="1:14" x14ac:dyDescent="0.35">
      <c r="A136" s="4"/>
      <c r="B136" s="3"/>
      <c r="C136" s="3"/>
      <c r="D136" s="3"/>
      <c r="E136" s="3"/>
      <c r="F136" s="3"/>
      <c r="G136" s="3"/>
      <c r="H136" s="3"/>
      <c r="I136" s="3"/>
      <c r="J136" s="3"/>
      <c r="K136" s="3"/>
      <c r="L136" s="3"/>
      <c r="M136" s="3"/>
      <c r="N136" s="724"/>
    </row>
    <row r="137" spans="1:14" x14ac:dyDescent="0.35">
      <c r="A137" s="4"/>
      <c r="B137" s="3"/>
      <c r="C137" s="3"/>
      <c r="D137" s="3"/>
      <c r="E137" s="3"/>
      <c r="F137" s="3"/>
      <c r="G137" s="3"/>
      <c r="H137" s="3"/>
      <c r="I137" s="3"/>
      <c r="J137" s="3"/>
      <c r="K137" s="3"/>
      <c r="L137" s="3"/>
      <c r="M137" s="3"/>
      <c r="N137" s="724"/>
    </row>
    <row r="138" spans="1:14" x14ac:dyDescent="0.35">
      <c r="A138" s="4"/>
      <c r="B138" s="3"/>
      <c r="C138" s="3"/>
      <c r="D138" s="3"/>
      <c r="E138" s="3"/>
      <c r="F138" s="3"/>
      <c r="G138" s="3"/>
      <c r="H138" s="3"/>
      <c r="I138" s="3"/>
      <c r="J138" s="3"/>
      <c r="K138" s="3"/>
      <c r="L138" s="3"/>
      <c r="M138" s="3"/>
      <c r="N138" s="724"/>
    </row>
    <row r="139" spans="1:14" x14ac:dyDescent="0.35">
      <c r="A139" s="4"/>
      <c r="B139" s="3"/>
      <c r="C139" s="3"/>
      <c r="D139" s="3"/>
      <c r="E139" s="3"/>
      <c r="F139" s="3"/>
      <c r="G139" s="3"/>
      <c r="H139" s="3"/>
      <c r="I139" s="3"/>
      <c r="J139" s="3"/>
      <c r="K139" s="3"/>
      <c r="L139" s="3"/>
      <c r="M139" s="3"/>
      <c r="N139" s="724"/>
    </row>
    <row r="140" spans="1:14" x14ac:dyDescent="0.35">
      <c r="A140" s="4"/>
      <c r="B140" s="3"/>
      <c r="C140" s="3"/>
      <c r="D140" s="3"/>
      <c r="E140" s="3"/>
      <c r="F140" s="3"/>
      <c r="G140" s="3"/>
      <c r="H140" s="3"/>
      <c r="I140" s="3"/>
      <c r="J140" s="3"/>
      <c r="K140" s="3"/>
      <c r="L140" s="3"/>
      <c r="M140" s="3"/>
      <c r="N140" s="724"/>
    </row>
    <row r="141" spans="1:14" x14ac:dyDescent="0.35">
      <c r="A141" s="4"/>
      <c r="B141" s="3"/>
      <c r="C141" s="3"/>
      <c r="D141" s="3"/>
      <c r="E141" s="3"/>
      <c r="F141" s="3"/>
      <c r="G141" s="3"/>
      <c r="H141" s="3"/>
      <c r="I141" s="3"/>
      <c r="J141" s="3"/>
      <c r="K141" s="3"/>
      <c r="L141" s="3"/>
      <c r="M141" s="3"/>
      <c r="N141" s="724"/>
    </row>
    <row r="142" spans="1:14" x14ac:dyDescent="0.35">
      <c r="A142" s="4"/>
      <c r="B142" s="3"/>
      <c r="C142" s="3"/>
      <c r="D142" s="3"/>
      <c r="E142" s="3"/>
      <c r="F142" s="3"/>
      <c r="G142" s="3"/>
      <c r="H142" s="3"/>
      <c r="I142" s="3"/>
      <c r="J142" s="3"/>
      <c r="K142" s="3"/>
      <c r="L142" s="3"/>
      <c r="M142" s="3"/>
      <c r="N142" s="724"/>
    </row>
    <row r="143" spans="1:14" x14ac:dyDescent="0.35">
      <c r="A143" s="4"/>
      <c r="B143" s="3"/>
      <c r="C143" s="3"/>
      <c r="D143" s="3"/>
      <c r="E143" s="3"/>
      <c r="F143" s="3"/>
      <c r="G143" s="3"/>
      <c r="H143" s="3"/>
      <c r="I143" s="3"/>
      <c r="J143" s="3"/>
      <c r="K143" s="3"/>
      <c r="L143" s="3"/>
      <c r="M143" s="3"/>
      <c r="N143" s="724"/>
    </row>
    <row r="144" spans="1:14" x14ac:dyDescent="0.35">
      <c r="A144" s="4"/>
      <c r="B144" s="3"/>
      <c r="C144" s="3"/>
      <c r="D144" s="3"/>
      <c r="E144" s="3"/>
      <c r="F144" s="3"/>
      <c r="G144" s="3"/>
      <c r="H144" s="3"/>
      <c r="I144" s="3"/>
      <c r="J144" s="3"/>
      <c r="K144" s="3"/>
      <c r="L144" s="3"/>
      <c r="M144" s="3"/>
      <c r="N144" s="724"/>
    </row>
    <row r="145" spans="1:14" x14ac:dyDescent="0.35">
      <c r="A145" s="4"/>
      <c r="B145" s="3"/>
      <c r="C145" s="3"/>
      <c r="D145" s="3"/>
      <c r="E145" s="3"/>
      <c r="F145" s="3"/>
      <c r="G145" s="3"/>
      <c r="H145" s="3"/>
      <c r="I145" s="3"/>
      <c r="J145" s="3"/>
      <c r="K145" s="3"/>
      <c r="L145" s="3"/>
      <c r="M145" s="3"/>
      <c r="N145" s="724"/>
    </row>
    <row r="146" spans="1:14" x14ac:dyDescent="0.35">
      <c r="A146" s="4"/>
      <c r="B146" s="3"/>
      <c r="C146" s="3"/>
      <c r="D146" s="3"/>
      <c r="E146" s="3"/>
      <c r="F146" s="3"/>
      <c r="G146" s="3"/>
      <c r="H146" s="3"/>
      <c r="I146" s="3"/>
      <c r="J146" s="3"/>
      <c r="K146" s="3"/>
      <c r="L146" s="3"/>
      <c r="M146" s="3"/>
      <c r="N146" s="724"/>
    </row>
    <row r="147" spans="1:14" x14ac:dyDescent="0.35">
      <c r="A147" s="4"/>
      <c r="B147" s="3"/>
      <c r="C147" s="3"/>
      <c r="D147" s="3"/>
      <c r="E147" s="3"/>
      <c r="F147" s="3"/>
      <c r="G147" s="3"/>
      <c r="H147" s="3"/>
      <c r="I147" s="3"/>
      <c r="J147" s="3"/>
      <c r="K147" s="3"/>
      <c r="L147" s="3"/>
      <c r="M147" s="3"/>
      <c r="N147" s="724"/>
    </row>
    <row r="148" spans="1:14" x14ac:dyDescent="0.35">
      <c r="A148" s="4"/>
      <c r="B148" s="3"/>
      <c r="C148" s="3"/>
      <c r="D148" s="3"/>
      <c r="E148" s="3"/>
      <c r="F148" s="3"/>
      <c r="G148" s="3"/>
      <c r="H148" s="3"/>
      <c r="I148" s="3"/>
      <c r="J148" s="3"/>
      <c r="K148" s="3"/>
      <c r="L148" s="3"/>
      <c r="M148" s="3"/>
      <c r="N148" s="724"/>
    </row>
    <row r="149" spans="1:14" x14ac:dyDescent="0.35">
      <c r="A149" s="4"/>
      <c r="B149" s="3"/>
      <c r="C149" s="3"/>
      <c r="D149" s="3"/>
      <c r="E149" s="3"/>
      <c r="F149" s="3"/>
      <c r="G149" s="3"/>
      <c r="H149" s="3"/>
      <c r="I149" s="3"/>
      <c r="J149" s="3"/>
      <c r="K149" s="3"/>
      <c r="L149" s="3"/>
      <c r="M149" s="3"/>
      <c r="N149" s="724"/>
    </row>
    <row r="150" spans="1:14" x14ac:dyDescent="0.35">
      <c r="A150" s="4"/>
      <c r="B150" s="3"/>
      <c r="C150" s="3"/>
      <c r="D150" s="3"/>
      <c r="E150" s="3"/>
      <c r="F150" s="3"/>
      <c r="G150" s="3"/>
      <c r="H150" s="3"/>
      <c r="I150" s="3"/>
      <c r="J150" s="3"/>
      <c r="K150" s="3"/>
      <c r="L150" s="3"/>
      <c r="M150" s="3"/>
      <c r="N150" s="724"/>
    </row>
    <row r="151" spans="1:14" x14ac:dyDescent="0.35">
      <c r="A151" s="4"/>
      <c r="B151" s="3"/>
      <c r="C151" s="3"/>
      <c r="D151" s="3"/>
      <c r="E151" s="3"/>
      <c r="F151" s="3"/>
      <c r="G151" s="3"/>
      <c r="H151" s="3"/>
      <c r="I151" s="3"/>
      <c r="J151" s="3"/>
      <c r="K151" s="3"/>
      <c r="L151" s="3"/>
      <c r="M151" s="3"/>
      <c r="N151" s="724"/>
    </row>
    <row r="152" spans="1:14" x14ac:dyDescent="0.35">
      <c r="A152" s="4"/>
      <c r="B152" s="3"/>
      <c r="C152" s="3"/>
      <c r="D152" s="3"/>
      <c r="E152" s="3"/>
      <c r="F152" s="3"/>
      <c r="G152" s="3"/>
      <c r="H152" s="3"/>
      <c r="I152" s="3"/>
      <c r="J152" s="3"/>
      <c r="K152" s="3"/>
      <c r="L152" s="3"/>
      <c r="M152" s="3"/>
      <c r="N152" s="724"/>
    </row>
    <row r="153" spans="1:14" x14ac:dyDescent="0.35">
      <c r="A153" s="4"/>
      <c r="B153" s="3"/>
      <c r="C153" s="3"/>
      <c r="D153" s="3"/>
      <c r="E153" s="3"/>
      <c r="F153" s="3"/>
      <c r="G153" s="3"/>
      <c r="H153" s="3"/>
      <c r="I153" s="3"/>
      <c r="J153" s="3"/>
      <c r="K153" s="3"/>
      <c r="L153" s="3"/>
      <c r="M153" s="3"/>
      <c r="N153" s="724"/>
    </row>
    <row r="154" spans="1:14" x14ac:dyDescent="0.35">
      <c r="A154" s="4"/>
      <c r="B154" s="3"/>
      <c r="C154" s="3"/>
      <c r="D154" s="3"/>
      <c r="E154" s="3"/>
      <c r="F154" s="3"/>
      <c r="G154" s="3"/>
      <c r="H154" s="3"/>
      <c r="I154" s="3"/>
      <c r="J154" s="3"/>
      <c r="K154" s="3"/>
      <c r="L154" s="3"/>
      <c r="M154" s="3"/>
      <c r="N154" s="724"/>
    </row>
    <row r="155" spans="1:14" ht="15" thickBot="1" x14ac:dyDescent="0.4">
      <c r="A155" s="33"/>
      <c r="B155" s="34"/>
      <c r="C155" s="34"/>
      <c r="D155" s="34"/>
      <c r="E155" s="34"/>
      <c r="F155" s="34"/>
      <c r="G155" s="34"/>
      <c r="H155" s="34"/>
      <c r="I155" s="34"/>
      <c r="J155" s="34"/>
      <c r="K155" s="34"/>
      <c r="L155" s="34"/>
      <c r="M155" s="34"/>
      <c r="N155" s="725"/>
    </row>
  </sheetData>
  <autoFilter ref="A4:N12" xr:uid="{00000000-0009-0000-0000-000009000000}">
    <filterColumn colId="2" showButton="0"/>
    <filterColumn colId="3" showButton="0"/>
  </autoFilter>
  <mergeCells count="7">
    <mergeCell ref="O6:R6"/>
    <mergeCell ref="A1:N1"/>
    <mergeCell ref="A2:N2"/>
    <mergeCell ref="A3:M3"/>
    <mergeCell ref="A4:A5"/>
    <mergeCell ref="B4:B5"/>
    <mergeCell ref="C4:E4"/>
  </mergeCells>
  <conditionalFormatting sqref="D6:D12">
    <cfRule type="duplicateValues" dxfId="75" priority="204"/>
  </conditionalFormatting>
  <dataValidations disablePrompts="1" count="1">
    <dataValidation type="decimal" operator="greaterThanOrEqual" allowBlank="1" showInputMessage="1" showErrorMessage="1" sqref="L18:L19" xr:uid="{00000000-0002-0000-0900-000000000000}">
      <formula1>0</formula1>
    </dataValidation>
  </dataValidations>
  <pageMargins left="0.7" right="0.7" top="0.75" bottom="0.75" header="0.3" footer="0.3"/>
  <pageSetup scale="52"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2" tint="-0.499984740745262"/>
  </sheetPr>
  <dimension ref="A1:I121"/>
  <sheetViews>
    <sheetView topLeftCell="A80" zoomScaleNormal="100" workbookViewId="0">
      <selection activeCell="H95" sqref="H95"/>
    </sheetView>
  </sheetViews>
  <sheetFormatPr defaultColWidth="9.1796875" defaultRowHeight="14.5" x14ac:dyDescent="0.35"/>
  <cols>
    <col min="1" max="1" width="9.1796875" style="16" customWidth="1"/>
    <col min="2" max="2" width="9.1796875" style="16"/>
    <col min="3" max="3" width="11.81640625" style="16" customWidth="1"/>
    <col min="4" max="4" width="13.453125" style="16" bestFit="1" customWidth="1"/>
    <col min="5" max="5" width="10.1796875" style="16" customWidth="1"/>
    <col min="6" max="6" width="11.1796875" style="16" customWidth="1"/>
    <col min="7" max="7" width="18.81640625" style="16" customWidth="1"/>
    <col min="8" max="8" width="21" style="1076" bestFit="1" customWidth="1"/>
    <col min="9" max="9" width="13.1796875" style="16" bestFit="1" customWidth="1"/>
    <col min="10" max="10" width="11" style="16" bestFit="1" customWidth="1"/>
    <col min="11" max="16384" width="9.1796875" style="16"/>
  </cols>
  <sheetData>
    <row r="1" spans="1:9" ht="15" thickBot="1" x14ac:dyDescent="0.4">
      <c r="A1" s="1382" t="str">
        <f>OPGW!A1</f>
        <v>KEC International Limited</v>
      </c>
      <c r="B1" s="1383"/>
      <c r="C1" s="1383"/>
      <c r="D1" s="1383"/>
      <c r="E1" s="1383"/>
      <c r="F1" s="1383"/>
      <c r="G1" s="1383"/>
      <c r="H1" s="1383"/>
      <c r="I1" s="1384"/>
    </row>
    <row r="2" spans="1:9" x14ac:dyDescent="0.35">
      <c r="A2" s="1385" t="str">
        <f>OPGW!A2</f>
        <v xml:space="preserve"> TA413 : 765 KV D/C Bikaner III - Neemrana II TL02</v>
      </c>
      <c r="B2" s="1386"/>
      <c r="C2" s="1386"/>
      <c r="D2" s="1386"/>
      <c r="E2" s="1386"/>
      <c r="F2" s="1386"/>
      <c r="G2" s="1386"/>
      <c r="H2" s="1386"/>
      <c r="I2" s="1387"/>
    </row>
    <row r="3" spans="1:9" ht="15.5" x14ac:dyDescent="0.35">
      <c r="A3" s="1388" t="s">
        <v>96</v>
      </c>
      <c r="B3" s="1389"/>
      <c r="C3" s="1389"/>
      <c r="D3" s="1389"/>
      <c r="E3" s="1389"/>
      <c r="F3" s="1389"/>
      <c r="G3" s="1389"/>
      <c r="H3" s="1389"/>
      <c r="I3" s="718" t="str">
        <f>TA413_PBNTL!M1</f>
        <v>20.08.2025</v>
      </c>
    </row>
    <row r="4" spans="1:9" ht="27.75" customHeight="1" x14ac:dyDescent="0.35">
      <c r="A4" s="96" t="s">
        <v>42</v>
      </c>
      <c r="B4" s="55" t="s">
        <v>43</v>
      </c>
      <c r="C4" s="56" t="s">
        <v>44</v>
      </c>
      <c r="D4" s="55" t="s">
        <v>45</v>
      </c>
      <c r="E4" s="57" t="s">
        <v>47</v>
      </c>
      <c r="F4" s="57" t="s">
        <v>48</v>
      </c>
      <c r="G4" s="58" t="s">
        <v>90</v>
      </c>
      <c r="H4" s="1084" t="s">
        <v>49</v>
      </c>
      <c r="I4" s="97" t="s">
        <v>1</v>
      </c>
    </row>
    <row r="5" spans="1:9" x14ac:dyDescent="0.35">
      <c r="A5" s="17">
        <v>1</v>
      </c>
      <c r="B5" s="13">
        <v>1</v>
      </c>
      <c r="C5" s="92" t="s">
        <v>598</v>
      </c>
      <c r="D5" s="81" t="str">
        <f>VLOOKUP(C5,'Erection Compiled'!$C$5:$D$51,2,0)</f>
        <v>DA+6</v>
      </c>
      <c r="E5" s="84">
        <v>45669</v>
      </c>
      <c r="F5" s="84">
        <v>45669</v>
      </c>
      <c r="G5" s="13" t="s">
        <v>1232</v>
      </c>
      <c r="H5" s="79" t="s">
        <v>1233</v>
      </c>
      <c r="I5" s="1130" t="s">
        <v>988</v>
      </c>
    </row>
    <row r="6" spans="1:9" x14ac:dyDescent="0.35">
      <c r="A6" s="17">
        <v>2</v>
      </c>
      <c r="B6" s="13">
        <v>2</v>
      </c>
      <c r="C6" s="92" t="s">
        <v>601</v>
      </c>
      <c r="D6" s="81" t="str">
        <f>VLOOKUP(C6,'Erection Compiled'!$C$5:$D$51,2,0)</f>
        <v>DA+0</v>
      </c>
      <c r="E6" s="84">
        <v>45670</v>
      </c>
      <c r="F6" s="84">
        <v>45670</v>
      </c>
      <c r="G6" s="13" t="s">
        <v>1232</v>
      </c>
      <c r="H6" s="79" t="s">
        <v>1233</v>
      </c>
      <c r="I6" s="1130" t="s">
        <v>988</v>
      </c>
    </row>
    <row r="7" spans="1:9" x14ac:dyDescent="0.35">
      <c r="A7" s="17">
        <v>3</v>
      </c>
      <c r="B7" s="13">
        <v>3</v>
      </c>
      <c r="C7" s="92" t="s">
        <v>604</v>
      </c>
      <c r="D7" s="81" t="str">
        <f>VLOOKUP(C7,'Erection Compiled'!$C$5:$D$51,2,0)</f>
        <v>DA-3</v>
      </c>
      <c r="E7" s="84">
        <v>45671</v>
      </c>
      <c r="F7" s="84">
        <v>45671</v>
      </c>
      <c r="G7" s="13" t="s">
        <v>1232</v>
      </c>
      <c r="H7" s="79" t="s">
        <v>1233</v>
      </c>
      <c r="I7" s="1130" t="s">
        <v>988</v>
      </c>
    </row>
    <row r="8" spans="1:9" ht="16.5" customHeight="1" x14ac:dyDescent="0.35">
      <c r="A8" s="17">
        <v>4</v>
      </c>
      <c r="B8" s="13">
        <v>4</v>
      </c>
      <c r="C8" s="717" t="s">
        <v>597</v>
      </c>
      <c r="D8" s="81" t="str">
        <f>VLOOKUP(C8,'Erection Compiled'!$C$5:$D$51,2,0)</f>
        <v>DA+1.5</v>
      </c>
      <c r="E8" s="84">
        <v>45672</v>
      </c>
      <c r="F8" s="84">
        <v>45672</v>
      </c>
      <c r="G8" s="13" t="s">
        <v>1232</v>
      </c>
      <c r="H8" s="79" t="s">
        <v>1233</v>
      </c>
      <c r="I8" s="1130" t="s">
        <v>988</v>
      </c>
    </row>
    <row r="9" spans="1:9" x14ac:dyDescent="0.35">
      <c r="A9" s="17">
        <v>5</v>
      </c>
      <c r="B9" s="13">
        <v>5</v>
      </c>
      <c r="C9" s="92" t="s">
        <v>600</v>
      </c>
      <c r="D9" s="81" t="str">
        <f>VLOOKUP(C9,'Erection Compiled'!$C$5:$D$51,2,0)</f>
        <v>DA+3</v>
      </c>
      <c r="E9" s="84">
        <v>45673</v>
      </c>
      <c r="F9" s="84">
        <v>45673</v>
      </c>
      <c r="G9" s="13" t="s">
        <v>1232</v>
      </c>
      <c r="H9" s="79" t="s">
        <v>1233</v>
      </c>
      <c r="I9" s="1130" t="s">
        <v>988</v>
      </c>
    </row>
    <row r="10" spans="1:9" x14ac:dyDescent="0.35">
      <c r="A10" s="17">
        <v>6</v>
      </c>
      <c r="B10" s="13">
        <v>6</v>
      </c>
      <c r="C10" s="92" t="s">
        <v>599</v>
      </c>
      <c r="D10" s="81" t="str">
        <f>VLOOKUP(C10,'Erection Compiled'!$C$5:$D$51,2,0)</f>
        <v>DA+9</v>
      </c>
      <c r="E10" s="84">
        <v>45676</v>
      </c>
      <c r="F10" s="84">
        <v>45676</v>
      </c>
      <c r="G10" s="13" t="s">
        <v>1232</v>
      </c>
      <c r="H10" s="79" t="s">
        <v>1233</v>
      </c>
      <c r="I10" s="1130" t="s">
        <v>988</v>
      </c>
    </row>
    <row r="11" spans="1:9" x14ac:dyDescent="0.35">
      <c r="A11" s="17">
        <v>7</v>
      </c>
      <c r="B11" s="13">
        <v>7</v>
      </c>
      <c r="C11" s="92" t="s">
        <v>603</v>
      </c>
      <c r="D11" s="81" t="str">
        <f>VLOOKUP(C11,'Erection Compiled'!$C$5:$D$51,2,0)</f>
        <v>DA+1.5</v>
      </c>
      <c r="E11" s="84">
        <v>45678</v>
      </c>
      <c r="F11" s="84">
        <v>45678</v>
      </c>
      <c r="G11" s="13" t="s">
        <v>1232</v>
      </c>
      <c r="H11" s="79" t="s">
        <v>1233</v>
      </c>
      <c r="I11" s="1130" t="s">
        <v>988</v>
      </c>
    </row>
    <row r="12" spans="1:9" x14ac:dyDescent="0.35">
      <c r="A12" s="17">
        <v>8</v>
      </c>
      <c r="B12" s="13">
        <v>8</v>
      </c>
      <c r="C12" s="92" t="s">
        <v>606</v>
      </c>
      <c r="D12" s="81" t="str">
        <f>VLOOKUP(C12,'Erection Compiled'!$C$5:$D$51,2,0)</f>
        <v>DA+3</v>
      </c>
      <c r="E12" s="84">
        <v>45679</v>
      </c>
      <c r="F12" s="84">
        <v>45679</v>
      </c>
      <c r="G12" s="13" t="s">
        <v>1232</v>
      </c>
      <c r="H12" s="79" t="s">
        <v>1233</v>
      </c>
      <c r="I12" s="1130" t="s">
        <v>988</v>
      </c>
    </row>
    <row r="13" spans="1:9" x14ac:dyDescent="0.35">
      <c r="A13" s="17">
        <v>9</v>
      </c>
      <c r="B13" s="13">
        <v>9</v>
      </c>
      <c r="C13" s="92" t="s">
        <v>596</v>
      </c>
      <c r="D13" s="81" t="str">
        <f>VLOOKUP(C13,'Erection Compiled'!$C$5:$D$51,2,0)</f>
        <v>DA+9</v>
      </c>
      <c r="E13" s="84">
        <v>45682</v>
      </c>
      <c r="F13" s="84">
        <v>45682</v>
      </c>
      <c r="G13" s="13" t="s">
        <v>1232</v>
      </c>
      <c r="H13" s="79" t="s">
        <v>1233</v>
      </c>
      <c r="I13" s="1130" t="s">
        <v>988</v>
      </c>
    </row>
    <row r="14" spans="1:9" x14ac:dyDescent="0.35">
      <c r="A14" s="17">
        <v>10</v>
      </c>
      <c r="B14" s="13">
        <v>10</v>
      </c>
      <c r="C14" s="92" t="s">
        <v>605</v>
      </c>
      <c r="D14" s="81" t="str">
        <f>VLOOKUP(C14,'Erection Compiled'!$C$5:$D$51,2,0)</f>
        <v>DA+1.5</v>
      </c>
      <c r="E14" s="84">
        <v>45684</v>
      </c>
      <c r="F14" s="84">
        <v>45684</v>
      </c>
      <c r="G14" s="13" t="s">
        <v>1232</v>
      </c>
      <c r="H14" s="79" t="s">
        <v>1233</v>
      </c>
      <c r="I14" s="1130" t="s">
        <v>988</v>
      </c>
    </row>
    <row r="15" spans="1:9" x14ac:dyDescent="0.35">
      <c r="A15" s="17">
        <v>11</v>
      </c>
      <c r="B15" s="13">
        <v>11</v>
      </c>
      <c r="C15" s="92" t="s">
        <v>608</v>
      </c>
      <c r="D15" s="81" t="str">
        <f>VLOOKUP(C15,'Erection Compiled'!$C$5:$D$51,2,0)</f>
        <v>DA+6</v>
      </c>
      <c r="E15" s="84">
        <v>45686</v>
      </c>
      <c r="F15" s="84">
        <v>45686</v>
      </c>
      <c r="G15" s="13" t="s">
        <v>1232</v>
      </c>
      <c r="H15" s="79" t="s">
        <v>1233</v>
      </c>
      <c r="I15" s="1130" t="s">
        <v>988</v>
      </c>
    </row>
    <row r="16" spans="1:9" x14ac:dyDescent="0.35">
      <c r="A16" s="17">
        <v>12</v>
      </c>
      <c r="B16" s="13">
        <v>12</v>
      </c>
      <c r="C16" s="92" t="s">
        <v>612</v>
      </c>
      <c r="D16" s="81" t="str">
        <f>VLOOKUP(C16,'Erection Compiled'!$C$5:$D$51,2,0)</f>
        <v>DA+9</v>
      </c>
      <c r="E16" s="84">
        <v>45687</v>
      </c>
      <c r="F16" s="84">
        <v>45687</v>
      </c>
      <c r="G16" s="13" t="s">
        <v>1232</v>
      </c>
      <c r="H16" s="79" t="s">
        <v>1233</v>
      </c>
      <c r="I16" s="1130" t="s">
        <v>988</v>
      </c>
    </row>
    <row r="17" spans="1:9" x14ac:dyDescent="0.35">
      <c r="A17" s="17">
        <v>13</v>
      </c>
      <c r="B17" s="13">
        <v>13</v>
      </c>
      <c r="C17" s="13" t="s">
        <v>614</v>
      </c>
      <c r="D17" s="81" t="str">
        <f>VLOOKUP(C17,'Erection Compiled'!$C$5:$D$51,2,0)</f>
        <v>DA+3</v>
      </c>
      <c r="E17" s="84">
        <v>45688</v>
      </c>
      <c r="F17" s="84">
        <v>45688</v>
      </c>
      <c r="G17" s="13" t="s">
        <v>1232</v>
      </c>
      <c r="H17" s="79" t="s">
        <v>1233</v>
      </c>
      <c r="I17" s="1130" t="s">
        <v>988</v>
      </c>
    </row>
    <row r="18" spans="1:9" x14ac:dyDescent="0.35">
      <c r="A18" s="17">
        <v>14</v>
      </c>
      <c r="B18" s="13">
        <v>1</v>
      </c>
      <c r="C18" s="92" t="s">
        <v>595</v>
      </c>
      <c r="D18" s="81" t="str">
        <f>VLOOKUP(C18,'Erection Compiled'!$C$5:$D$51,2,0)</f>
        <v>DA+9</v>
      </c>
      <c r="E18" s="84">
        <v>45690</v>
      </c>
      <c r="F18" s="84">
        <v>45690</v>
      </c>
      <c r="G18" s="13" t="s">
        <v>1232</v>
      </c>
      <c r="H18" s="79" t="s">
        <v>1233</v>
      </c>
      <c r="I18" s="1130" t="s">
        <v>988</v>
      </c>
    </row>
    <row r="19" spans="1:9" x14ac:dyDescent="0.35">
      <c r="A19" s="17">
        <v>15</v>
      </c>
      <c r="B19" s="13">
        <v>2</v>
      </c>
      <c r="C19" s="92" t="s">
        <v>615</v>
      </c>
      <c r="D19" s="81" t="str">
        <f>VLOOKUP(C19,'Erection Compiled'!$C$5:$D$51,2,0)</f>
        <v>DA+6</v>
      </c>
      <c r="E19" s="84">
        <v>45691</v>
      </c>
      <c r="F19" s="84">
        <v>45691</v>
      </c>
      <c r="G19" s="13" t="s">
        <v>1232</v>
      </c>
      <c r="H19" s="79" t="s">
        <v>1233</v>
      </c>
      <c r="I19" s="1130" t="s">
        <v>988</v>
      </c>
    </row>
    <row r="20" spans="1:9" x14ac:dyDescent="0.35">
      <c r="A20" s="17">
        <v>16</v>
      </c>
      <c r="B20" s="13">
        <v>3</v>
      </c>
      <c r="C20" s="92" t="s">
        <v>602</v>
      </c>
      <c r="D20" s="81" t="str">
        <f>VLOOKUP(C20,'Erection Compiled'!$C$5:$D$51,2,0)</f>
        <v>DA+0</v>
      </c>
      <c r="E20" s="84">
        <v>45692</v>
      </c>
      <c r="F20" s="84">
        <v>45692</v>
      </c>
      <c r="G20" s="13" t="s">
        <v>1232</v>
      </c>
      <c r="H20" s="79" t="s">
        <v>1233</v>
      </c>
      <c r="I20" s="1130" t="s">
        <v>988</v>
      </c>
    </row>
    <row r="21" spans="1:9" x14ac:dyDescent="0.35">
      <c r="A21" s="17">
        <v>17</v>
      </c>
      <c r="B21" s="13">
        <v>4</v>
      </c>
      <c r="C21" s="780" t="s">
        <v>452</v>
      </c>
      <c r="D21" s="81" t="str">
        <f>VLOOKUP(C21,'Erection Compiled'!$C$5:$D$51,2,0)</f>
        <v>DA+0</v>
      </c>
      <c r="E21" s="84">
        <v>45694</v>
      </c>
      <c r="F21" s="84">
        <v>45328</v>
      </c>
      <c r="G21" s="13" t="s">
        <v>1232</v>
      </c>
      <c r="H21" s="79" t="s">
        <v>1233</v>
      </c>
      <c r="I21" s="1130" t="s">
        <v>988</v>
      </c>
    </row>
    <row r="22" spans="1:9" x14ac:dyDescent="0.35">
      <c r="A22" s="17">
        <v>18</v>
      </c>
      <c r="B22" s="13">
        <v>5</v>
      </c>
      <c r="C22" s="92" t="s">
        <v>453</v>
      </c>
      <c r="D22" s="81" t="str">
        <f>VLOOKUP(C22,'Erection Compiled'!$C$5:$D$51,2,0)</f>
        <v>DA+3</v>
      </c>
      <c r="E22" s="84">
        <v>45695</v>
      </c>
      <c r="F22" s="84">
        <v>45695</v>
      </c>
      <c r="G22" s="13" t="s">
        <v>1232</v>
      </c>
      <c r="H22" s="79" t="s">
        <v>1233</v>
      </c>
      <c r="I22" s="1130" t="s">
        <v>988</v>
      </c>
    </row>
    <row r="23" spans="1:9" x14ac:dyDescent="0.35">
      <c r="A23" s="17">
        <v>19</v>
      </c>
      <c r="B23" s="13">
        <v>6</v>
      </c>
      <c r="C23" s="780" t="s">
        <v>454</v>
      </c>
      <c r="D23" s="81" t="str">
        <f>VLOOKUP(C23,'Erection Compiled'!$C$5:$D$51,2,0)</f>
        <v>DA+0</v>
      </c>
      <c r="E23" s="84">
        <v>45696</v>
      </c>
      <c r="F23" s="84">
        <v>45696</v>
      </c>
      <c r="G23" s="13" t="s">
        <v>1232</v>
      </c>
      <c r="H23" s="79" t="s">
        <v>1233</v>
      </c>
      <c r="I23" s="1130" t="s">
        <v>988</v>
      </c>
    </row>
    <row r="24" spans="1:9" x14ac:dyDescent="0.35">
      <c r="A24" s="17">
        <v>20</v>
      </c>
      <c r="B24" s="13">
        <v>7</v>
      </c>
      <c r="C24" s="92" t="s">
        <v>925</v>
      </c>
      <c r="D24" s="81" t="str">
        <f>VLOOKUP(C24,'Erection Compiled'!$C$5:$D$51,2,0)</f>
        <v>DA+6</v>
      </c>
      <c r="E24" s="84">
        <v>45697</v>
      </c>
      <c r="F24" s="84">
        <v>45697</v>
      </c>
      <c r="G24" s="13" t="s">
        <v>1232</v>
      </c>
      <c r="H24" s="79" t="s">
        <v>1233</v>
      </c>
      <c r="I24" s="1130" t="s">
        <v>988</v>
      </c>
    </row>
    <row r="25" spans="1:9" x14ac:dyDescent="0.35">
      <c r="A25" s="17">
        <v>21</v>
      </c>
      <c r="B25" s="13">
        <v>8</v>
      </c>
      <c r="C25" s="92" t="s">
        <v>926</v>
      </c>
      <c r="D25" s="81" t="str">
        <f>VLOOKUP(C25,'Erection Compiled'!$C$5:$D$51,2,0)</f>
        <v>DA+6</v>
      </c>
      <c r="E25" s="84">
        <v>45697</v>
      </c>
      <c r="F25" s="84">
        <v>45697</v>
      </c>
      <c r="G25" s="13" t="s">
        <v>1232</v>
      </c>
      <c r="H25" s="79" t="s">
        <v>1233</v>
      </c>
      <c r="I25" s="1130" t="s">
        <v>988</v>
      </c>
    </row>
    <row r="26" spans="1:9" x14ac:dyDescent="0.35">
      <c r="A26" s="17">
        <v>22</v>
      </c>
      <c r="B26" s="13">
        <v>9</v>
      </c>
      <c r="C26" s="92" t="s">
        <v>930</v>
      </c>
      <c r="D26" s="81" t="str">
        <f>VLOOKUP(C26,'Erection Compiled'!$C$5:$D$51,2,0)</f>
        <v>DA+9</v>
      </c>
      <c r="E26" s="84">
        <v>45698</v>
      </c>
      <c r="F26" s="84">
        <v>45698</v>
      </c>
      <c r="G26" s="13" t="s">
        <v>1232</v>
      </c>
      <c r="H26" s="79" t="s">
        <v>1233</v>
      </c>
      <c r="I26" s="1130" t="s">
        <v>988</v>
      </c>
    </row>
    <row r="27" spans="1:9" x14ac:dyDescent="0.35">
      <c r="A27" s="17">
        <v>23</v>
      </c>
      <c r="B27" s="13">
        <v>10</v>
      </c>
      <c r="C27" s="92" t="s">
        <v>26</v>
      </c>
      <c r="D27" s="81" t="str">
        <f>VLOOKUP(C27,'Erection Compiled'!$C$5:$D$51,2,0)</f>
        <v>DA+0</v>
      </c>
      <c r="E27" s="84">
        <v>45698</v>
      </c>
      <c r="F27" s="84">
        <v>45698</v>
      </c>
      <c r="G27" s="13" t="s">
        <v>1232</v>
      </c>
      <c r="H27" s="79" t="s">
        <v>1233</v>
      </c>
      <c r="I27" s="1130" t="s">
        <v>988</v>
      </c>
    </row>
    <row r="28" spans="1:9" x14ac:dyDescent="0.35">
      <c r="A28" s="17">
        <v>24</v>
      </c>
      <c r="B28" s="13">
        <v>11</v>
      </c>
      <c r="C28" s="92" t="s">
        <v>513</v>
      </c>
      <c r="D28" s="81" t="str">
        <f>VLOOKUP(C28,'Erection Compiled'!$C$5:$D$598,2,0)</f>
        <v>DA+3</v>
      </c>
      <c r="E28" s="790">
        <v>45697</v>
      </c>
      <c r="F28" s="790">
        <v>45697</v>
      </c>
      <c r="G28" s="81" t="s">
        <v>1232</v>
      </c>
      <c r="H28" s="80" t="s">
        <v>1269</v>
      </c>
      <c r="I28" s="1130" t="s">
        <v>988</v>
      </c>
    </row>
    <row r="29" spans="1:9" x14ac:dyDescent="0.35">
      <c r="A29" s="17">
        <v>25</v>
      </c>
      <c r="B29" s="13">
        <v>12</v>
      </c>
      <c r="C29" s="92" t="s">
        <v>514</v>
      </c>
      <c r="D29" s="81" t="str">
        <f>VLOOKUP(C29,'Erection Compiled'!$C$5:$D$598,2,0)</f>
        <v>DA+3</v>
      </c>
      <c r="E29" s="84">
        <f>E28+1</f>
        <v>45698</v>
      </c>
      <c r="F29" s="84">
        <f>F28+1</f>
        <v>45698</v>
      </c>
      <c r="G29" s="81" t="s">
        <v>1232</v>
      </c>
      <c r="H29" s="80" t="s">
        <v>1269</v>
      </c>
      <c r="I29" s="1130" t="s">
        <v>988</v>
      </c>
    </row>
    <row r="30" spans="1:9" x14ac:dyDescent="0.35">
      <c r="A30" s="17">
        <v>26</v>
      </c>
      <c r="B30" s="13">
        <v>13</v>
      </c>
      <c r="C30" s="92" t="s">
        <v>496</v>
      </c>
      <c r="D30" s="81" t="str">
        <f>VLOOKUP(C30,'Erection Compiled'!$C$5:$D$598,2,0)</f>
        <v>DA-3</v>
      </c>
      <c r="E30" s="84">
        <v>45698</v>
      </c>
      <c r="F30" s="84">
        <v>45698</v>
      </c>
      <c r="G30" s="81" t="s">
        <v>1232</v>
      </c>
      <c r="H30" s="80" t="s">
        <v>1269</v>
      </c>
      <c r="I30" s="1130" t="s">
        <v>988</v>
      </c>
    </row>
    <row r="31" spans="1:9" x14ac:dyDescent="0.35">
      <c r="A31" s="17">
        <v>27</v>
      </c>
      <c r="B31" s="13">
        <v>14</v>
      </c>
      <c r="C31" s="92" t="s">
        <v>515</v>
      </c>
      <c r="D31" s="81" t="str">
        <f>VLOOKUP(C31,'Erection Compiled'!$C$5:$D$598,2,0)</f>
        <v>DA+3</v>
      </c>
      <c r="E31" s="84">
        <v>45699</v>
      </c>
      <c r="F31" s="84">
        <v>45699</v>
      </c>
      <c r="G31" s="81" t="s">
        <v>1232</v>
      </c>
      <c r="H31" s="80" t="s">
        <v>1269</v>
      </c>
      <c r="I31" s="1130" t="s">
        <v>988</v>
      </c>
    </row>
    <row r="32" spans="1:9" x14ac:dyDescent="0.35">
      <c r="A32" s="17">
        <v>28</v>
      </c>
      <c r="B32" s="13">
        <v>15</v>
      </c>
      <c r="C32" s="1067" t="s">
        <v>516</v>
      </c>
      <c r="D32" s="81" t="str">
        <f>VLOOKUP(C32,'Erection Compiled'!$C$5:$D$598,2,0)</f>
        <v>DA+3</v>
      </c>
      <c r="E32" s="84">
        <v>45699</v>
      </c>
      <c r="F32" s="84">
        <v>45699</v>
      </c>
      <c r="G32" s="81" t="s">
        <v>1232</v>
      </c>
      <c r="H32" s="80" t="s">
        <v>1269</v>
      </c>
      <c r="I32" s="1130" t="s">
        <v>988</v>
      </c>
    </row>
    <row r="33" spans="1:9" x14ac:dyDescent="0.35">
      <c r="A33" s="17">
        <v>29</v>
      </c>
      <c r="B33" s="13">
        <v>16</v>
      </c>
      <c r="C33" s="92" t="s">
        <v>410</v>
      </c>
      <c r="D33" s="81" t="str">
        <f>VLOOKUP(C33,'Erection Compiled'!$C$5:$D$598,2,0)</f>
        <v>DA-3</v>
      </c>
      <c r="E33" s="84">
        <v>45700</v>
      </c>
      <c r="F33" s="84">
        <v>45700</v>
      </c>
      <c r="G33" s="81" t="s">
        <v>1232</v>
      </c>
      <c r="H33" s="80" t="s">
        <v>1269</v>
      </c>
      <c r="I33" s="1130" t="s">
        <v>988</v>
      </c>
    </row>
    <row r="34" spans="1:9" x14ac:dyDescent="0.35">
      <c r="A34" s="17">
        <v>30</v>
      </c>
      <c r="B34" s="13">
        <v>17</v>
      </c>
      <c r="C34" s="92" t="s">
        <v>411</v>
      </c>
      <c r="D34" s="81" t="str">
        <f>VLOOKUP(C34,'Erection Compiled'!$C$5:$D$598,2,0)</f>
        <v>DA+6</v>
      </c>
      <c r="E34" s="84">
        <v>45701</v>
      </c>
      <c r="F34" s="84">
        <v>45701</v>
      </c>
      <c r="G34" s="81" t="s">
        <v>1232</v>
      </c>
      <c r="H34" s="80" t="s">
        <v>1269</v>
      </c>
      <c r="I34" s="1130" t="s">
        <v>988</v>
      </c>
    </row>
    <row r="35" spans="1:9" x14ac:dyDescent="0.35">
      <c r="A35" s="17">
        <v>31</v>
      </c>
      <c r="B35" s="13">
        <v>18</v>
      </c>
      <c r="C35" s="92" t="s">
        <v>414</v>
      </c>
      <c r="D35" s="81" t="str">
        <f>VLOOKUP(C35,'Erection Compiled'!$C$5:$D$598,2,0)</f>
        <v>DA+9</v>
      </c>
      <c r="E35" s="84">
        <v>45702</v>
      </c>
      <c r="F35" s="84">
        <v>45702</v>
      </c>
      <c r="G35" s="81" t="s">
        <v>1232</v>
      </c>
      <c r="H35" s="80" t="s">
        <v>1269</v>
      </c>
      <c r="I35" s="1130" t="s">
        <v>988</v>
      </c>
    </row>
    <row r="36" spans="1:9" x14ac:dyDescent="0.35">
      <c r="A36" s="17">
        <v>32</v>
      </c>
      <c r="B36" s="13">
        <v>19</v>
      </c>
      <c r="C36" s="92" t="s">
        <v>415</v>
      </c>
      <c r="D36" s="81" t="str">
        <f>VLOOKUP(C36,'Erection Compiled'!$C$5:$D$598,2,0)</f>
        <v>DA+3</v>
      </c>
      <c r="E36" s="84">
        <v>45703</v>
      </c>
      <c r="F36" s="84">
        <v>45703</v>
      </c>
      <c r="G36" s="81" t="s">
        <v>1232</v>
      </c>
      <c r="H36" s="80" t="s">
        <v>1269</v>
      </c>
      <c r="I36" s="1130" t="s">
        <v>988</v>
      </c>
    </row>
    <row r="37" spans="1:9" x14ac:dyDescent="0.35">
      <c r="A37" s="17">
        <v>33</v>
      </c>
      <c r="B37" s="13">
        <v>20</v>
      </c>
      <c r="C37" s="92" t="s">
        <v>416</v>
      </c>
      <c r="D37" s="81" t="str">
        <f>VLOOKUP(C37,'Erection Compiled'!$C$5:$D$598,2,0)</f>
        <v>DA+3</v>
      </c>
      <c r="E37" s="84">
        <v>45704</v>
      </c>
      <c r="F37" s="84">
        <v>45704</v>
      </c>
      <c r="G37" s="81" t="s">
        <v>1232</v>
      </c>
      <c r="H37" s="80" t="s">
        <v>1269</v>
      </c>
      <c r="I37" s="1130" t="s">
        <v>988</v>
      </c>
    </row>
    <row r="38" spans="1:9" x14ac:dyDescent="0.35">
      <c r="A38" s="17">
        <v>34</v>
      </c>
      <c r="B38" s="13">
        <v>21</v>
      </c>
      <c r="C38" s="92" t="s">
        <v>417</v>
      </c>
      <c r="D38" s="81" t="str">
        <f>VLOOKUP(C38,'Erection Compiled'!$C$5:$D$598,2,0)</f>
        <v>DA+9</v>
      </c>
      <c r="E38" s="84">
        <v>45705</v>
      </c>
      <c r="F38" s="84">
        <v>45705</v>
      </c>
      <c r="G38" s="81" t="s">
        <v>1232</v>
      </c>
      <c r="H38" s="80" t="s">
        <v>1269</v>
      </c>
      <c r="I38" s="1130" t="s">
        <v>988</v>
      </c>
    </row>
    <row r="39" spans="1:9" x14ac:dyDescent="0.35">
      <c r="A39" s="17">
        <v>35</v>
      </c>
      <c r="B39" s="13">
        <v>22</v>
      </c>
      <c r="C39" s="92" t="s">
        <v>418</v>
      </c>
      <c r="D39" s="81" t="str">
        <f>VLOOKUP(C39,'Erection Compiled'!$C$5:$D$598,2,0)</f>
        <v>DA+3</v>
      </c>
      <c r="E39" s="84">
        <v>45705</v>
      </c>
      <c r="F39" s="84">
        <v>45705</v>
      </c>
      <c r="G39" s="81" t="s">
        <v>1232</v>
      </c>
      <c r="H39" s="80" t="s">
        <v>1269</v>
      </c>
      <c r="I39" s="1130" t="s">
        <v>988</v>
      </c>
    </row>
    <row r="40" spans="1:9" x14ac:dyDescent="0.35">
      <c r="A40" s="17">
        <v>36</v>
      </c>
      <c r="B40" s="13">
        <v>23</v>
      </c>
      <c r="C40" s="92" t="s">
        <v>419</v>
      </c>
      <c r="D40" s="81" t="str">
        <f>VLOOKUP(C40,'Erection Compiled'!$C$5:$D$598,2,0)</f>
        <v>DA+0</v>
      </c>
      <c r="E40" s="84">
        <v>45705</v>
      </c>
      <c r="F40" s="84">
        <v>45705</v>
      </c>
      <c r="G40" s="81" t="s">
        <v>1232</v>
      </c>
      <c r="H40" s="80" t="s">
        <v>1269</v>
      </c>
      <c r="I40" s="1130" t="s">
        <v>988</v>
      </c>
    </row>
    <row r="41" spans="1:9" x14ac:dyDescent="0.35">
      <c r="A41" s="17">
        <v>37</v>
      </c>
      <c r="B41" s="13">
        <v>24</v>
      </c>
      <c r="C41" s="92" t="s">
        <v>270</v>
      </c>
      <c r="D41" s="81" t="str">
        <f>VLOOKUP(C41,'Erection Compiled'!$C$5:$D$598,2,0)</f>
        <v>DB1+0</v>
      </c>
      <c r="E41" s="84">
        <v>45706</v>
      </c>
      <c r="F41" s="84">
        <v>45706</v>
      </c>
      <c r="G41" s="81" t="s">
        <v>1232</v>
      </c>
      <c r="H41" s="80" t="s">
        <v>1269</v>
      </c>
      <c r="I41" s="1130" t="s">
        <v>988</v>
      </c>
    </row>
    <row r="42" spans="1:9" x14ac:dyDescent="0.35">
      <c r="A42" s="17">
        <v>38</v>
      </c>
      <c r="B42" s="13">
        <v>25</v>
      </c>
      <c r="C42" s="92" t="s">
        <v>511</v>
      </c>
      <c r="D42" s="81" t="str">
        <f>VLOOKUP(C42,'Erection Compiled'!$C$5:$D$598,2,0)</f>
        <v>DB1+6</v>
      </c>
      <c r="E42" s="84">
        <v>45709</v>
      </c>
      <c r="F42" s="84">
        <v>45709</v>
      </c>
      <c r="G42" s="81" t="s">
        <v>1232</v>
      </c>
      <c r="H42" s="80" t="s">
        <v>1269</v>
      </c>
      <c r="I42" s="1130" t="s">
        <v>988</v>
      </c>
    </row>
    <row r="43" spans="1:9" x14ac:dyDescent="0.35">
      <c r="A43" s="17">
        <v>39</v>
      </c>
      <c r="B43" s="13">
        <v>26</v>
      </c>
      <c r="C43" s="92" t="s">
        <v>173</v>
      </c>
      <c r="D43" s="81" t="str">
        <f>VLOOKUP(C43,'Erection Compiled'!$C$5:$D$598,2,0)</f>
        <v>DB1+6</v>
      </c>
      <c r="E43" s="84">
        <v>45711</v>
      </c>
      <c r="F43" s="84">
        <v>45711</v>
      </c>
      <c r="G43" s="81" t="s">
        <v>1232</v>
      </c>
      <c r="H43" s="80" t="s">
        <v>1269</v>
      </c>
      <c r="I43" s="1130" t="s">
        <v>988</v>
      </c>
    </row>
    <row r="44" spans="1:9" x14ac:dyDescent="0.35">
      <c r="A44" s="17">
        <v>40</v>
      </c>
      <c r="B44" s="13">
        <v>1</v>
      </c>
      <c r="C44" s="92" t="s">
        <v>412</v>
      </c>
      <c r="D44" s="81" t="str">
        <f>VLOOKUP(C44,'Erection Compiled'!$C$5:$D$598,2,0)</f>
        <v>DA+9</v>
      </c>
      <c r="E44" s="84">
        <v>45734</v>
      </c>
      <c r="F44" s="84">
        <v>45734</v>
      </c>
      <c r="G44" s="81" t="s">
        <v>1232</v>
      </c>
      <c r="H44" s="80" t="s">
        <v>1269</v>
      </c>
      <c r="I44" s="1130" t="s">
        <v>988</v>
      </c>
    </row>
    <row r="45" spans="1:9" x14ac:dyDescent="0.35">
      <c r="A45" s="17">
        <v>41</v>
      </c>
      <c r="B45" s="13">
        <v>2</v>
      </c>
      <c r="C45" s="92" t="s">
        <v>413</v>
      </c>
      <c r="D45" s="81" t="str">
        <f>VLOOKUP(C45,'Erection Compiled'!$C$5:$D$598,2,0)</f>
        <v>DA+6</v>
      </c>
      <c r="E45" s="84">
        <v>45734</v>
      </c>
      <c r="F45" s="84">
        <v>45734</v>
      </c>
      <c r="G45" s="81" t="s">
        <v>1232</v>
      </c>
      <c r="H45" s="80" t="s">
        <v>1269</v>
      </c>
      <c r="I45" s="1130" t="s">
        <v>988</v>
      </c>
    </row>
    <row r="46" spans="1:9" x14ac:dyDescent="0.35">
      <c r="A46" s="17">
        <v>42</v>
      </c>
      <c r="B46" s="13">
        <v>3</v>
      </c>
      <c r="C46" s="92" t="s">
        <v>72</v>
      </c>
      <c r="D46" s="81" t="str">
        <f>VLOOKUP(C46,'Erection Compiled'!$C$5:$D$598,2,0)</f>
        <v>DB2+0</v>
      </c>
      <c r="E46" s="84">
        <v>45736</v>
      </c>
      <c r="F46" s="84">
        <v>45736</v>
      </c>
      <c r="G46" s="81" t="s">
        <v>1232</v>
      </c>
      <c r="H46" s="80" t="s">
        <v>1513</v>
      </c>
      <c r="I46" s="1130" t="s">
        <v>988</v>
      </c>
    </row>
    <row r="47" spans="1:9" x14ac:dyDescent="0.35">
      <c r="A47" s="17">
        <v>43</v>
      </c>
      <c r="B47" s="13">
        <v>4</v>
      </c>
      <c r="C47" s="92" t="s">
        <v>801</v>
      </c>
      <c r="D47" s="81" t="str">
        <f>VLOOKUP(C47,'Erection Compiled'!$C$5:$D$598,2,0)</f>
        <v>DB1+0</v>
      </c>
      <c r="E47" s="84">
        <v>45738</v>
      </c>
      <c r="F47" s="84">
        <v>45738</v>
      </c>
      <c r="G47" s="13" t="s">
        <v>1232</v>
      </c>
      <c r="H47" s="80" t="s">
        <v>1513</v>
      </c>
      <c r="I47" s="1130" t="s">
        <v>988</v>
      </c>
    </row>
    <row r="48" spans="1:9" x14ac:dyDescent="0.35">
      <c r="A48" s="17">
        <v>44</v>
      </c>
      <c r="B48" s="13">
        <v>5</v>
      </c>
      <c r="C48" s="92" t="s">
        <v>807</v>
      </c>
      <c r="D48" s="81" t="str">
        <f>VLOOKUP(C48,'Erection Compiled'!$C$5:$D$598,2,0)</f>
        <v>DA+3</v>
      </c>
      <c r="E48" s="84">
        <v>45738</v>
      </c>
      <c r="F48" s="84">
        <v>45738</v>
      </c>
      <c r="G48" s="13" t="s">
        <v>1232</v>
      </c>
      <c r="H48" s="80" t="s">
        <v>1513</v>
      </c>
      <c r="I48" s="1130" t="s">
        <v>988</v>
      </c>
    </row>
    <row r="49" spans="1:9" x14ac:dyDescent="0.35">
      <c r="A49" s="17">
        <v>45</v>
      </c>
      <c r="B49" s="13">
        <v>6</v>
      </c>
      <c r="C49" s="92" t="s">
        <v>805</v>
      </c>
      <c r="D49" s="81" t="str">
        <f>VLOOKUP(C49,'Erection Compiled'!$C$5:$D$598,2,0)</f>
        <v>DA+9</v>
      </c>
      <c r="E49" s="84">
        <v>45739</v>
      </c>
      <c r="F49" s="84">
        <v>45739</v>
      </c>
      <c r="G49" s="13" t="s">
        <v>1232</v>
      </c>
      <c r="H49" s="80" t="s">
        <v>1513</v>
      </c>
      <c r="I49" s="1130" t="s">
        <v>988</v>
      </c>
    </row>
    <row r="50" spans="1:9" x14ac:dyDescent="0.35">
      <c r="A50" s="17">
        <v>46</v>
      </c>
      <c r="B50" s="13">
        <v>7</v>
      </c>
      <c r="C50" s="92" t="s">
        <v>802</v>
      </c>
      <c r="D50" s="81" t="str">
        <f>VLOOKUP(C50,'Erection Compiled'!$C$5:$D$598,2,0)</f>
        <v>DA+3</v>
      </c>
      <c r="E50" s="84">
        <v>45740</v>
      </c>
      <c r="F50" s="84">
        <v>45740</v>
      </c>
      <c r="G50" s="13" t="s">
        <v>1232</v>
      </c>
      <c r="H50" s="80" t="s">
        <v>1513</v>
      </c>
      <c r="I50" s="1130" t="s">
        <v>988</v>
      </c>
    </row>
    <row r="51" spans="1:9" x14ac:dyDescent="0.35">
      <c r="A51" s="17">
        <v>47</v>
      </c>
      <c r="B51" s="13">
        <v>8</v>
      </c>
      <c r="C51" s="92" t="s">
        <v>803</v>
      </c>
      <c r="D51" s="81" t="str">
        <f>VLOOKUP(C51,'Erection Compiled'!$C$5:$D$598,2,0)</f>
        <v>DA+1.5</v>
      </c>
      <c r="E51" s="84">
        <v>45740</v>
      </c>
      <c r="F51" s="84">
        <v>45740</v>
      </c>
      <c r="G51" s="13" t="s">
        <v>1232</v>
      </c>
      <c r="H51" s="80" t="s">
        <v>1513</v>
      </c>
      <c r="I51" s="1130" t="s">
        <v>988</v>
      </c>
    </row>
    <row r="52" spans="1:9" x14ac:dyDescent="0.35">
      <c r="A52" s="17">
        <v>48</v>
      </c>
      <c r="B52" s="13">
        <v>9</v>
      </c>
      <c r="C52" s="1067" t="s">
        <v>804</v>
      </c>
      <c r="D52" s="81" t="str">
        <f>VLOOKUP(C52,'Erection Compiled'!$C$5:$D$598,2,0)</f>
        <v>DA+3</v>
      </c>
      <c r="E52" s="84">
        <v>45741</v>
      </c>
      <c r="F52" s="84">
        <v>45741</v>
      </c>
      <c r="G52" s="13" t="s">
        <v>1232</v>
      </c>
      <c r="H52" s="80" t="s">
        <v>1513</v>
      </c>
      <c r="I52" s="1130" t="s">
        <v>988</v>
      </c>
    </row>
    <row r="53" spans="1:9" x14ac:dyDescent="0.35">
      <c r="A53" s="17">
        <v>49</v>
      </c>
      <c r="B53" s="13">
        <v>10</v>
      </c>
      <c r="C53" s="92" t="s">
        <v>806</v>
      </c>
      <c r="D53" s="81" t="str">
        <f>VLOOKUP(C53,'Erection Compiled'!$C$5:$D$598,2,0)</f>
        <v>DA+3</v>
      </c>
      <c r="E53" s="84">
        <v>45741</v>
      </c>
      <c r="F53" s="84">
        <v>45741</v>
      </c>
      <c r="G53" s="13" t="s">
        <v>1232</v>
      </c>
      <c r="H53" s="80" t="s">
        <v>1513</v>
      </c>
      <c r="I53" s="1130" t="s">
        <v>988</v>
      </c>
    </row>
    <row r="54" spans="1:9" x14ac:dyDescent="0.35">
      <c r="A54" s="17">
        <v>50</v>
      </c>
      <c r="B54" s="13">
        <v>11</v>
      </c>
      <c r="C54" s="780" t="s">
        <v>388</v>
      </c>
      <c r="D54" s="81" t="str">
        <f>VLOOKUP(C54,'Erection Compiled'!$C$5:$D$598,2,0)</f>
        <v>DA+6</v>
      </c>
      <c r="E54" s="84">
        <v>45741</v>
      </c>
      <c r="F54" s="84">
        <v>45741</v>
      </c>
      <c r="G54" s="13" t="s">
        <v>1232</v>
      </c>
      <c r="H54" s="80" t="s">
        <v>1513</v>
      </c>
      <c r="I54" s="1130" t="s">
        <v>988</v>
      </c>
    </row>
    <row r="55" spans="1:9" x14ac:dyDescent="0.35">
      <c r="A55" s="17">
        <v>51</v>
      </c>
      <c r="B55" s="13">
        <v>12</v>
      </c>
      <c r="C55" s="92" t="s">
        <v>425</v>
      </c>
      <c r="D55" s="81" t="str">
        <f>VLOOKUP(C55,'Erection Compiled'!$C$5:$D$598,2,0)</f>
        <v>DA+0</v>
      </c>
      <c r="E55" s="84">
        <v>45741</v>
      </c>
      <c r="F55" s="84">
        <v>45741</v>
      </c>
      <c r="G55" s="13" t="s">
        <v>1232</v>
      </c>
      <c r="H55" s="80" t="s">
        <v>1513</v>
      </c>
      <c r="I55" s="1130" t="s">
        <v>988</v>
      </c>
    </row>
    <row r="56" spans="1:9" x14ac:dyDescent="0.35">
      <c r="A56" s="17">
        <v>52</v>
      </c>
      <c r="B56" s="13">
        <v>13</v>
      </c>
      <c r="C56" s="92" t="s">
        <v>424</v>
      </c>
      <c r="D56" s="81" t="str">
        <f>VLOOKUP(C56,'Erection Compiled'!$C$5:$D$598,2,0)</f>
        <v>DA+3</v>
      </c>
      <c r="E56" s="84">
        <v>45743</v>
      </c>
      <c r="F56" s="84">
        <v>45743</v>
      </c>
      <c r="G56" s="13" t="s">
        <v>1232</v>
      </c>
      <c r="H56" s="80" t="s">
        <v>1513</v>
      </c>
      <c r="I56" s="1130" t="s">
        <v>988</v>
      </c>
    </row>
    <row r="57" spans="1:9" x14ac:dyDescent="0.35">
      <c r="A57" s="17">
        <v>53</v>
      </c>
      <c r="B57" s="13">
        <v>14</v>
      </c>
      <c r="C57" s="780" t="s">
        <v>422</v>
      </c>
      <c r="D57" s="81" t="str">
        <f>VLOOKUP(C57,'Erection Compiled'!$C$5:$D$598,2,0)</f>
        <v>DA+3</v>
      </c>
      <c r="E57" s="84">
        <v>45743</v>
      </c>
      <c r="F57" s="84">
        <v>45743</v>
      </c>
      <c r="G57" s="13" t="s">
        <v>1232</v>
      </c>
      <c r="H57" s="80" t="s">
        <v>1513</v>
      </c>
      <c r="I57" s="1130" t="s">
        <v>988</v>
      </c>
    </row>
    <row r="58" spans="1:9" x14ac:dyDescent="0.35">
      <c r="A58" s="17">
        <v>54</v>
      </c>
      <c r="B58" s="13">
        <v>15</v>
      </c>
      <c r="C58" s="92" t="s">
        <v>627</v>
      </c>
      <c r="D58" s="81" t="str">
        <f>VLOOKUP(C58,'Erection Compiled'!$C$5:$D$598,2,0)</f>
        <v>DA+0</v>
      </c>
      <c r="E58" s="84">
        <v>45747</v>
      </c>
      <c r="F58" s="84">
        <v>45747</v>
      </c>
      <c r="G58" s="13" t="s">
        <v>1232</v>
      </c>
      <c r="H58" s="80" t="s">
        <v>1513</v>
      </c>
      <c r="I58" s="1130" t="s">
        <v>988</v>
      </c>
    </row>
    <row r="59" spans="1:9" x14ac:dyDescent="0.35">
      <c r="A59" s="17">
        <v>55</v>
      </c>
      <c r="B59" s="13">
        <v>1</v>
      </c>
      <c r="C59" s="92" t="s">
        <v>628</v>
      </c>
      <c r="D59" s="81" t="str">
        <f>VLOOKUP(C59,'Erection Compiled'!$C$5:$D$598,2,0)</f>
        <v>DA+0</v>
      </c>
      <c r="E59" s="84">
        <v>45752</v>
      </c>
      <c r="F59" s="84">
        <v>45752</v>
      </c>
      <c r="G59" s="13" t="s">
        <v>1232</v>
      </c>
      <c r="H59" s="80" t="s">
        <v>1513</v>
      </c>
      <c r="I59" s="1130" t="s">
        <v>988</v>
      </c>
    </row>
    <row r="60" spans="1:9" x14ac:dyDescent="0.35">
      <c r="A60" s="17">
        <v>56</v>
      </c>
      <c r="B60" s="13">
        <v>2</v>
      </c>
      <c r="C60" s="92" t="s">
        <v>629</v>
      </c>
      <c r="D60" s="81" t="str">
        <f>VLOOKUP(C60,'Erection Compiled'!$C$5:$D$598,2,0)</f>
        <v>DA+3</v>
      </c>
      <c r="E60" s="84">
        <v>45753</v>
      </c>
      <c r="F60" s="84">
        <v>45753</v>
      </c>
      <c r="G60" s="13" t="s">
        <v>1232</v>
      </c>
      <c r="H60" s="80" t="s">
        <v>1513</v>
      </c>
      <c r="I60" s="1130" t="s">
        <v>988</v>
      </c>
    </row>
    <row r="61" spans="1:9" x14ac:dyDescent="0.35">
      <c r="A61" s="17">
        <v>57</v>
      </c>
      <c r="B61" s="13">
        <v>3</v>
      </c>
      <c r="C61" s="92" t="s">
        <v>630</v>
      </c>
      <c r="D61" s="81" t="str">
        <f>VLOOKUP(C61,'Erection Compiled'!$C$5:$D$598,2,0)</f>
        <v>DA+1.5</v>
      </c>
      <c r="E61" s="84">
        <v>45753</v>
      </c>
      <c r="F61" s="84">
        <v>45753</v>
      </c>
      <c r="G61" s="13" t="s">
        <v>1232</v>
      </c>
      <c r="H61" s="80" t="s">
        <v>1513</v>
      </c>
      <c r="I61" s="1130" t="s">
        <v>988</v>
      </c>
    </row>
    <row r="62" spans="1:9" x14ac:dyDescent="0.35">
      <c r="A62" s="17">
        <v>58</v>
      </c>
      <c r="B62" s="13">
        <v>4</v>
      </c>
      <c r="C62" s="92" t="s">
        <v>631</v>
      </c>
      <c r="D62" s="81" t="str">
        <f>VLOOKUP(C62,'Erection Compiled'!$C$5:$D$598,2,0)</f>
        <v>DA+3</v>
      </c>
      <c r="E62" s="84">
        <v>45756</v>
      </c>
      <c r="F62" s="84">
        <f>E62</f>
        <v>45756</v>
      </c>
      <c r="G62" s="13" t="s">
        <v>1232</v>
      </c>
      <c r="H62" s="80" t="s">
        <v>1513</v>
      </c>
      <c r="I62" s="1130" t="s">
        <v>988</v>
      </c>
    </row>
    <row r="63" spans="1:9" x14ac:dyDescent="0.35">
      <c r="A63" s="17">
        <v>59</v>
      </c>
      <c r="B63" s="13">
        <v>5</v>
      </c>
      <c r="C63" s="92" t="s">
        <v>632</v>
      </c>
      <c r="D63" s="81" t="str">
        <f>VLOOKUP(C63,'Erection Compiled'!$C$5:$D$598,2,0)</f>
        <v>DA+6</v>
      </c>
      <c r="E63" s="84">
        <v>45756</v>
      </c>
      <c r="F63" s="84">
        <f t="shared" ref="F63:F70" si="0">E63</f>
        <v>45756</v>
      </c>
      <c r="G63" s="13" t="s">
        <v>1232</v>
      </c>
      <c r="H63" s="80" t="s">
        <v>1513</v>
      </c>
      <c r="I63" s="1130" t="s">
        <v>988</v>
      </c>
    </row>
    <row r="64" spans="1:9" x14ac:dyDescent="0.35">
      <c r="A64" s="17">
        <v>60</v>
      </c>
      <c r="B64" s="13">
        <v>6</v>
      </c>
      <c r="C64" s="92" t="s">
        <v>634</v>
      </c>
      <c r="D64" s="81" t="str">
        <f>VLOOKUP(C64,'Erection Compiled'!$C$5:$D$598,2,0)</f>
        <v>DA+1.5</v>
      </c>
      <c r="E64" s="84">
        <v>45756</v>
      </c>
      <c r="F64" s="84">
        <f t="shared" si="0"/>
        <v>45756</v>
      </c>
      <c r="G64" s="13" t="s">
        <v>1232</v>
      </c>
      <c r="H64" s="80" t="s">
        <v>1513</v>
      </c>
      <c r="I64" s="1130" t="s">
        <v>988</v>
      </c>
    </row>
    <row r="65" spans="1:9" x14ac:dyDescent="0.35">
      <c r="A65" s="17">
        <v>61</v>
      </c>
      <c r="B65" s="13">
        <v>7</v>
      </c>
      <c r="C65" s="92" t="s">
        <v>635</v>
      </c>
      <c r="D65" s="81" t="str">
        <f>VLOOKUP(C65,'Erection Compiled'!$C$5:$D$598,2,0)</f>
        <v>DA+0</v>
      </c>
      <c r="E65" s="84">
        <v>45756</v>
      </c>
      <c r="F65" s="84">
        <f t="shared" si="0"/>
        <v>45756</v>
      </c>
      <c r="G65" s="13" t="s">
        <v>1232</v>
      </c>
      <c r="H65" s="80" t="s">
        <v>1513</v>
      </c>
      <c r="I65" s="1130" t="s">
        <v>988</v>
      </c>
    </row>
    <row r="66" spans="1:9" x14ac:dyDescent="0.35">
      <c r="A66" s="17">
        <v>62</v>
      </c>
      <c r="B66" s="13">
        <v>8</v>
      </c>
      <c r="C66" s="92" t="s">
        <v>636</v>
      </c>
      <c r="D66" s="81" t="str">
        <f>VLOOKUP(C66,'Erection Compiled'!$C$5:$D$598,2,0)</f>
        <v>DA+3</v>
      </c>
      <c r="E66" s="84">
        <v>45756</v>
      </c>
      <c r="F66" s="84">
        <f t="shared" si="0"/>
        <v>45756</v>
      </c>
      <c r="G66" s="13" t="s">
        <v>1232</v>
      </c>
      <c r="H66" s="80" t="s">
        <v>1513</v>
      </c>
      <c r="I66" s="1130" t="s">
        <v>988</v>
      </c>
    </row>
    <row r="67" spans="1:9" x14ac:dyDescent="0.35">
      <c r="A67" s="17">
        <v>63</v>
      </c>
      <c r="B67" s="13">
        <v>9</v>
      </c>
      <c r="C67" s="92" t="s">
        <v>590</v>
      </c>
      <c r="D67" s="81" t="str">
        <f>VLOOKUP(C67,'Erection Compiled'!$C$5:$D$598,2,0)</f>
        <v>DA+6</v>
      </c>
      <c r="E67" s="84">
        <v>45775</v>
      </c>
      <c r="F67" s="84">
        <f t="shared" si="0"/>
        <v>45775</v>
      </c>
      <c r="G67" s="13" t="s">
        <v>1232</v>
      </c>
      <c r="H67" s="79" t="s">
        <v>1233</v>
      </c>
      <c r="I67" s="1130" t="s">
        <v>988</v>
      </c>
    </row>
    <row r="68" spans="1:9" x14ac:dyDescent="0.35">
      <c r="A68" s="17">
        <v>64</v>
      </c>
      <c r="B68" s="13">
        <v>1</v>
      </c>
      <c r="C68" s="92" t="s">
        <v>497</v>
      </c>
      <c r="D68" s="81" t="str">
        <f>VLOOKUP(C68,'Erection Compiled'!$C$5:$D$598,2,0)</f>
        <v>DA+6</v>
      </c>
      <c r="E68" s="84">
        <v>45776</v>
      </c>
      <c r="F68" s="84">
        <f t="shared" si="0"/>
        <v>45776</v>
      </c>
      <c r="G68" s="13" t="s">
        <v>1232</v>
      </c>
      <c r="H68" s="79" t="s">
        <v>1233</v>
      </c>
      <c r="I68" s="1130" t="s">
        <v>988</v>
      </c>
    </row>
    <row r="69" spans="1:9" x14ac:dyDescent="0.35">
      <c r="A69" s="17">
        <v>65</v>
      </c>
      <c r="B69" s="13">
        <v>2</v>
      </c>
      <c r="C69" s="92" t="s">
        <v>500</v>
      </c>
      <c r="D69" s="81" t="str">
        <f>VLOOKUP(C69,'Erection Compiled'!$C$5:$D$598,2,0)</f>
        <v>DA+6</v>
      </c>
      <c r="E69" s="84">
        <v>45776</v>
      </c>
      <c r="F69" s="84">
        <f t="shared" si="0"/>
        <v>45776</v>
      </c>
      <c r="G69" s="13" t="s">
        <v>1232</v>
      </c>
      <c r="H69" s="79" t="s">
        <v>1233</v>
      </c>
      <c r="I69" s="1130" t="s">
        <v>988</v>
      </c>
    </row>
    <row r="70" spans="1:9" x14ac:dyDescent="0.35">
      <c r="A70" s="17">
        <v>66</v>
      </c>
      <c r="B70" s="13">
        <v>3</v>
      </c>
      <c r="C70" s="92" t="s">
        <v>501</v>
      </c>
      <c r="D70" s="81" t="str">
        <f>VLOOKUP(C70,'Erection Compiled'!$C$5:$D$598,2,0)</f>
        <v>DA-1.5</v>
      </c>
      <c r="E70" s="84">
        <v>45777</v>
      </c>
      <c r="F70" s="84">
        <f t="shared" si="0"/>
        <v>45777</v>
      </c>
      <c r="G70" s="13" t="s">
        <v>1232</v>
      </c>
      <c r="H70" s="79" t="s">
        <v>1233</v>
      </c>
      <c r="I70" s="1130" t="s">
        <v>988</v>
      </c>
    </row>
    <row r="71" spans="1:9" x14ac:dyDescent="0.35">
      <c r="A71" s="17">
        <v>67</v>
      </c>
      <c r="B71" s="13">
        <v>4</v>
      </c>
      <c r="C71" s="92" t="s">
        <v>589</v>
      </c>
      <c r="D71" s="81" t="str">
        <f>VLOOKUP(C71,'Erection Compiled'!$C$5:$D$598,2,0)</f>
        <v>DA+0</v>
      </c>
      <c r="E71" s="84">
        <v>45777</v>
      </c>
      <c r="F71" s="84">
        <f>E71</f>
        <v>45777</v>
      </c>
      <c r="G71" s="13" t="s">
        <v>1232</v>
      </c>
      <c r="H71" s="79" t="s">
        <v>1233</v>
      </c>
      <c r="I71" s="1130" t="s">
        <v>988</v>
      </c>
    </row>
    <row r="72" spans="1:9" x14ac:dyDescent="0.35">
      <c r="A72" s="17">
        <v>68</v>
      </c>
      <c r="B72" s="13">
        <v>5</v>
      </c>
      <c r="C72" s="92" t="s">
        <v>592</v>
      </c>
      <c r="D72" s="81" t="str">
        <f>VLOOKUP(C72,'Erection Compiled'!$C$5:$D$598,2,0)</f>
        <v>DA+3</v>
      </c>
      <c r="E72" s="84">
        <v>45778</v>
      </c>
      <c r="F72" s="84">
        <f t="shared" ref="F72:F80" si="1">E72</f>
        <v>45778</v>
      </c>
      <c r="G72" s="13" t="s">
        <v>1232</v>
      </c>
      <c r="H72" s="79" t="s">
        <v>1233</v>
      </c>
      <c r="I72" s="1130" t="s">
        <v>988</v>
      </c>
    </row>
    <row r="73" spans="1:9" x14ac:dyDescent="0.35">
      <c r="A73" s="17">
        <v>69</v>
      </c>
      <c r="B73" s="13">
        <v>6</v>
      </c>
      <c r="C73" s="92" t="s">
        <v>73</v>
      </c>
      <c r="D73" s="81" t="str">
        <f>VLOOKUP(C73,'Erection Compiled'!$C$5:$D$598,2,0)</f>
        <v>DB1+3</v>
      </c>
      <c r="E73" s="84">
        <v>45779</v>
      </c>
      <c r="F73" s="84">
        <f t="shared" si="1"/>
        <v>45779</v>
      </c>
      <c r="G73" s="13" t="s">
        <v>1232</v>
      </c>
      <c r="H73" s="79" t="s">
        <v>1233</v>
      </c>
      <c r="I73" s="1130" t="s">
        <v>988</v>
      </c>
    </row>
    <row r="74" spans="1:9" x14ac:dyDescent="0.35">
      <c r="A74" s="17">
        <v>70</v>
      </c>
      <c r="B74" s="13">
        <v>7</v>
      </c>
      <c r="C74" s="92" t="s">
        <v>74</v>
      </c>
      <c r="D74" s="81" t="str">
        <f>VLOOKUP(C74,'Erection Compiled'!$C$5:$D$598,2,0)</f>
        <v>DB2+0</v>
      </c>
      <c r="E74" s="84">
        <v>45780</v>
      </c>
      <c r="F74" s="84">
        <f t="shared" si="1"/>
        <v>45780</v>
      </c>
      <c r="G74" s="13" t="s">
        <v>1232</v>
      </c>
      <c r="H74" s="79" t="s">
        <v>1233</v>
      </c>
      <c r="I74" s="1130" t="s">
        <v>988</v>
      </c>
    </row>
    <row r="75" spans="1:9" x14ac:dyDescent="0.35">
      <c r="A75" s="17">
        <v>71</v>
      </c>
      <c r="B75" s="13">
        <v>8</v>
      </c>
      <c r="C75" s="92" t="s">
        <v>638</v>
      </c>
      <c r="D75" s="81" t="str">
        <f>VLOOKUP(C75,'Erection Compiled'!$C$5:$D$598,2,0)</f>
        <v>DA-1.5</v>
      </c>
      <c r="E75" s="84">
        <v>45780</v>
      </c>
      <c r="F75" s="84">
        <f t="shared" si="1"/>
        <v>45780</v>
      </c>
      <c r="G75" s="13" t="s">
        <v>1232</v>
      </c>
      <c r="H75" s="79" t="s">
        <v>1233</v>
      </c>
      <c r="I75" s="1130" t="s">
        <v>988</v>
      </c>
    </row>
    <row r="76" spans="1:9" x14ac:dyDescent="0.35">
      <c r="A76" s="17">
        <v>72</v>
      </c>
      <c r="B76" s="13">
        <v>9</v>
      </c>
      <c r="C76" s="92" t="s">
        <v>639</v>
      </c>
      <c r="D76" s="81" t="str">
        <f>VLOOKUP(C76,'Erection Compiled'!$C$5:$D$598,2,0)</f>
        <v>DA+3</v>
      </c>
      <c r="E76" s="84">
        <v>45781</v>
      </c>
      <c r="F76" s="84">
        <f t="shared" si="1"/>
        <v>45781</v>
      </c>
      <c r="G76" s="13" t="s">
        <v>1232</v>
      </c>
      <c r="H76" s="79" t="s">
        <v>1233</v>
      </c>
      <c r="I76" s="1130" t="s">
        <v>988</v>
      </c>
    </row>
    <row r="77" spans="1:9" x14ac:dyDescent="0.35">
      <c r="A77" s="17">
        <v>73</v>
      </c>
      <c r="B77" s="13">
        <v>10</v>
      </c>
      <c r="C77" s="92" t="s">
        <v>640</v>
      </c>
      <c r="D77" s="81" t="str">
        <f>VLOOKUP(C77,'Erection Compiled'!$C$5:$D$598,2,0)</f>
        <v>DA+1.5</v>
      </c>
      <c r="E77" s="84">
        <v>45782</v>
      </c>
      <c r="F77" s="84">
        <f t="shared" si="1"/>
        <v>45782</v>
      </c>
      <c r="G77" s="13" t="s">
        <v>1232</v>
      </c>
      <c r="H77" s="79" t="s">
        <v>1233</v>
      </c>
      <c r="I77" s="1130" t="s">
        <v>988</v>
      </c>
    </row>
    <row r="78" spans="1:9" x14ac:dyDescent="0.35">
      <c r="A78" s="17">
        <v>74</v>
      </c>
      <c r="B78" s="13">
        <v>11</v>
      </c>
      <c r="C78" s="92" t="s">
        <v>641</v>
      </c>
      <c r="D78" s="81" t="str">
        <f>VLOOKUP(C78,'Erection Compiled'!$C$5:$D$598,2,0)</f>
        <v>DA+3</v>
      </c>
      <c r="E78" s="84">
        <v>45783</v>
      </c>
      <c r="F78" s="84">
        <f t="shared" si="1"/>
        <v>45783</v>
      </c>
      <c r="G78" s="13" t="s">
        <v>1232</v>
      </c>
      <c r="H78" s="79" t="s">
        <v>1233</v>
      </c>
      <c r="I78" s="1130" t="s">
        <v>988</v>
      </c>
    </row>
    <row r="79" spans="1:9" x14ac:dyDescent="0.35">
      <c r="A79" s="17">
        <v>75</v>
      </c>
      <c r="B79" s="13">
        <v>12</v>
      </c>
      <c r="C79" s="92" t="s">
        <v>642</v>
      </c>
      <c r="D79" s="81" t="str">
        <f>VLOOKUP(C79,'Erection Compiled'!$C$5:$D$598,2,0)</f>
        <v>DA+1.5</v>
      </c>
      <c r="E79" s="84">
        <v>45783</v>
      </c>
      <c r="F79" s="84">
        <f t="shared" si="1"/>
        <v>45783</v>
      </c>
      <c r="G79" s="13" t="s">
        <v>1232</v>
      </c>
      <c r="H79" s="79" t="s">
        <v>1233</v>
      </c>
      <c r="I79" s="1130" t="s">
        <v>988</v>
      </c>
    </row>
    <row r="80" spans="1:9" x14ac:dyDescent="0.35">
      <c r="A80" s="17">
        <v>76</v>
      </c>
      <c r="B80" s="13">
        <v>13</v>
      </c>
      <c r="C80" s="780" t="s">
        <v>643</v>
      </c>
      <c r="D80" s="81" t="str">
        <f>VLOOKUP(C80,'Erection Compiled'!$C$5:$D$598,2,0)</f>
        <v>DA+1.5</v>
      </c>
      <c r="E80" s="84">
        <v>45785</v>
      </c>
      <c r="F80" s="84">
        <f t="shared" si="1"/>
        <v>45785</v>
      </c>
      <c r="G80" s="13" t="s">
        <v>1232</v>
      </c>
      <c r="H80" s="79" t="s">
        <v>1233</v>
      </c>
      <c r="I80" s="1130" t="s">
        <v>988</v>
      </c>
    </row>
    <row r="81" spans="1:9" x14ac:dyDescent="0.35">
      <c r="A81" s="17">
        <v>77</v>
      </c>
      <c r="B81" s="13">
        <v>14</v>
      </c>
      <c r="C81" s="780" t="s">
        <v>433</v>
      </c>
      <c r="D81" s="81" t="str">
        <f>VLOOKUP(C81,'Erection Compiled'!$C$5:$D$598,2,0)</f>
        <v>DA+3</v>
      </c>
      <c r="E81" s="84">
        <v>45789</v>
      </c>
      <c r="F81" s="84">
        <f t="shared" ref="F81:F90" si="2">E81</f>
        <v>45789</v>
      </c>
      <c r="G81" s="13" t="s">
        <v>1232</v>
      </c>
      <c r="H81" s="79" t="s">
        <v>1504</v>
      </c>
      <c r="I81" s="1105" t="s">
        <v>988</v>
      </c>
    </row>
    <row r="82" spans="1:9" x14ac:dyDescent="0.35">
      <c r="A82" s="17">
        <v>78</v>
      </c>
      <c r="B82" s="13">
        <v>15</v>
      </c>
      <c r="C82" s="92" t="s">
        <v>434</v>
      </c>
      <c r="D82" s="81" t="str">
        <f>VLOOKUP(C82,'Erection Compiled'!$C$5:$D$598,2,0)</f>
        <v>DA+3</v>
      </c>
      <c r="E82" s="84">
        <v>45789</v>
      </c>
      <c r="F82" s="84">
        <f t="shared" si="2"/>
        <v>45789</v>
      </c>
      <c r="G82" s="13" t="s">
        <v>1232</v>
      </c>
      <c r="H82" s="79" t="s">
        <v>1504</v>
      </c>
      <c r="I82" s="1105" t="s">
        <v>988</v>
      </c>
    </row>
    <row r="83" spans="1:9" x14ac:dyDescent="0.35">
      <c r="A83" s="17">
        <v>79</v>
      </c>
      <c r="B83" s="13">
        <v>16</v>
      </c>
      <c r="C83" s="92" t="s">
        <v>436</v>
      </c>
      <c r="D83" s="81" t="str">
        <f>VLOOKUP(C83,'Erection Compiled'!$C$5:$D$598,2,0)</f>
        <v>DA+3</v>
      </c>
      <c r="E83" s="84">
        <v>45790</v>
      </c>
      <c r="F83" s="84">
        <f t="shared" si="2"/>
        <v>45790</v>
      </c>
      <c r="G83" s="13" t="s">
        <v>1232</v>
      </c>
      <c r="H83" s="79" t="s">
        <v>1504</v>
      </c>
      <c r="I83" s="1105" t="s">
        <v>988</v>
      </c>
    </row>
    <row r="84" spans="1:9" x14ac:dyDescent="0.35">
      <c r="A84" s="17">
        <v>80</v>
      </c>
      <c r="B84" s="13">
        <v>17</v>
      </c>
      <c r="C84" s="92" t="s">
        <v>437</v>
      </c>
      <c r="D84" s="81" t="str">
        <f>VLOOKUP(C84,'Erection Compiled'!$C$5:$D$598,2,0)</f>
        <v>DA+9</v>
      </c>
      <c r="E84" s="84">
        <v>45792</v>
      </c>
      <c r="F84" s="84">
        <f t="shared" si="2"/>
        <v>45792</v>
      </c>
      <c r="G84" s="13" t="s">
        <v>1232</v>
      </c>
      <c r="H84" s="79" t="s">
        <v>1504</v>
      </c>
      <c r="I84" s="1105" t="s">
        <v>988</v>
      </c>
    </row>
    <row r="85" spans="1:9" x14ac:dyDescent="0.35">
      <c r="A85" s="17">
        <v>81</v>
      </c>
      <c r="B85" s="13">
        <v>18</v>
      </c>
      <c r="C85" s="92" t="s">
        <v>644</v>
      </c>
      <c r="D85" s="81" t="str">
        <f>VLOOKUP(C85,'Erection Compiled'!$C$5:$D$598,2,0)</f>
        <v>DA+3</v>
      </c>
      <c r="E85" s="84">
        <v>45798</v>
      </c>
      <c r="F85" s="84">
        <f t="shared" si="2"/>
        <v>45798</v>
      </c>
      <c r="G85" s="13" t="s">
        <v>1232</v>
      </c>
      <c r="H85" s="79" t="s">
        <v>1504</v>
      </c>
      <c r="I85" s="1105" t="s">
        <v>988</v>
      </c>
    </row>
    <row r="86" spans="1:9" x14ac:dyDescent="0.35">
      <c r="A86" s="17">
        <v>82</v>
      </c>
      <c r="B86" s="13">
        <v>19</v>
      </c>
      <c r="C86" s="92" t="s">
        <v>645</v>
      </c>
      <c r="D86" s="81" t="str">
        <f>VLOOKUP(C86,'Erection Compiled'!$C$5:$D$598,2,0)</f>
        <v>DA+1.5</v>
      </c>
      <c r="E86" s="84">
        <v>45798</v>
      </c>
      <c r="F86" s="84">
        <f t="shared" si="2"/>
        <v>45798</v>
      </c>
      <c r="G86" s="13" t="s">
        <v>1232</v>
      </c>
      <c r="H86" s="79" t="s">
        <v>1504</v>
      </c>
      <c r="I86" s="1105" t="s">
        <v>988</v>
      </c>
    </row>
    <row r="87" spans="1:9" x14ac:dyDescent="0.35">
      <c r="A87" s="17">
        <v>83</v>
      </c>
      <c r="B87" s="13">
        <v>20</v>
      </c>
      <c r="C87" s="92" t="s">
        <v>646</v>
      </c>
      <c r="D87" s="81" t="str">
        <f>VLOOKUP(C87,'Erection Compiled'!$C$5:$D$598,2,0)</f>
        <v>DA+6</v>
      </c>
      <c r="E87" s="84">
        <v>45799</v>
      </c>
      <c r="F87" s="84">
        <f t="shared" si="2"/>
        <v>45799</v>
      </c>
      <c r="G87" s="13" t="s">
        <v>1232</v>
      </c>
      <c r="H87" s="79" t="s">
        <v>1233</v>
      </c>
      <c r="I87" s="1105" t="s">
        <v>988</v>
      </c>
    </row>
    <row r="88" spans="1:9" x14ac:dyDescent="0.35">
      <c r="A88" s="17">
        <v>84</v>
      </c>
      <c r="B88" s="13">
        <v>21</v>
      </c>
      <c r="C88" s="92" t="s">
        <v>647</v>
      </c>
      <c r="D88" s="81" t="str">
        <f>VLOOKUP(C88,'Erection Compiled'!$C$5:$D$598,2,0)</f>
        <v>DA+3</v>
      </c>
      <c r="E88" s="84">
        <f>E87+1</f>
        <v>45800</v>
      </c>
      <c r="F88" s="84">
        <f t="shared" si="2"/>
        <v>45800</v>
      </c>
      <c r="G88" s="13" t="s">
        <v>1232</v>
      </c>
      <c r="H88" s="79" t="s">
        <v>1233</v>
      </c>
      <c r="I88" s="1105" t="s">
        <v>988</v>
      </c>
    </row>
    <row r="89" spans="1:9" x14ac:dyDescent="0.35">
      <c r="A89" s="17">
        <v>85</v>
      </c>
      <c r="B89" s="13">
        <v>22</v>
      </c>
      <c r="C89" s="92" t="s">
        <v>648</v>
      </c>
      <c r="D89" s="81" t="str">
        <f>VLOOKUP(C89,'Erection Compiled'!$C$5:$D$598,2,0)</f>
        <v>DA+6</v>
      </c>
      <c r="E89" s="84">
        <f>E88+1</f>
        <v>45801</v>
      </c>
      <c r="F89" s="84">
        <f t="shared" si="2"/>
        <v>45801</v>
      </c>
      <c r="G89" s="13" t="s">
        <v>1232</v>
      </c>
      <c r="H89" s="79" t="s">
        <v>1233</v>
      </c>
      <c r="I89" s="1105" t="s">
        <v>988</v>
      </c>
    </row>
    <row r="90" spans="1:9" x14ac:dyDescent="0.35">
      <c r="A90" s="17">
        <v>86</v>
      </c>
      <c r="B90" s="13">
        <v>23</v>
      </c>
      <c r="C90" s="92" t="s">
        <v>215</v>
      </c>
      <c r="D90" s="81" t="str">
        <f>VLOOKUP(C90,'Erection Compiled'!$C$5:$D$598,2,0)</f>
        <v>DA+6</v>
      </c>
      <c r="E90" s="84">
        <f>E89+1</f>
        <v>45802</v>
      </c>
      <c r="F90" s="84">
        <f t="shared" si="2"/>
        <v>45802</v>
      </c>
      <c r="G90" s="13" t="s">
        <v>1232</v>
      </c>
      <c r="H90" s="79" t="s">
        <v>1233</v>
      </c>
      <c r="I90" s="1105" t="s">
        <v>988</v>
      </c>
    </row>
    <row r="91" spans="1:9" x14ac:dyDescent="0.35">
      <c r="A91" s="17">
        <v>87</v>
      </c>
      <c r="B91" s="13">
        <v>24</v>
      </c>
      <c r="C91" s="92" t="s">
        <v>5</v>
      </c>
      <c r="D91" s="81" t="str">
        <f>VLOOKUP(C91,'Erection Compiled'!$C$5:$D$598,2,0)</f>
        <v>DA+3</v>
      </c>
      <c r="E91" s="84">
        <v>45804</v>
      </c>
      <c r="F91" s="84">
        <v>45804</v>
      </c>
      <c r="G91" s="13" t="s">
        <v>1232</v>
      </c>
      <c r="H91" s="79" t="s">
        <v>1233</v>
      </c>
      <c r="I91" s="1105" t="s">
        <v>988</v>
      </c>
    </row>
    <row r="92" spans="1:9" x14ac:dyDescent="0.35">
      <c r="A92" s="17">
        <v>88</v>
      </c>
      <c r="B92" s="13">
        <v>25</v>
      </c>
      <c r="C92" s="92" t="s">
        <v>6</v>
      </c>
      <c r="D92" s="81" t="str">
        <f>VLOOKUP(C92,'Erection Compiled'!$C$5:$D$598,2,0)</f>
        <v>DA+6</v>
      </c>
      <c r="E92" s="84">
        <v>45805</v>
      </c>
      <c r="F92" s="84">
        <v>45805</v>
      </c>
      <c r="G92" s="13" t="s">
        <v>1232</v>
      </c>
      <c r="H92" s="79" t="s">
        <v>1233</v>
      </c>
      <c r="I92" s="1105" t="s">
        <v>988</v>
      </c>
    </row>
    <row r="93" spans="1:9" x14ac:dyDescent="0.35">
      <c r="A93" s="17">
        <v>89</v>
      </c>
      <c r="B93" s="13">
        <v>26</v>
      </c>
      <c r="C93" s="92" t="s">
        <v>650</v>
      </c>
      <c r="D93" s="81" t="str">
        <f>VLOOKUP(C93,'Erection Compiled'!$C$5:$D$598,2,0)</f>
        <v>DA+9</v>
      </c>
      <c r="E93" s="84">
        <v>45806</v>
      </c>
      <c r="F93" s="84">
        <v>45806</v>
      </c>
      <c r="G93" s="13" t="s">
        <v>1232</v>
      </c>
      <c r="H93" s="79" t="s">
        <v>1233</v>
      </c>
      <c r="I93" s="1105" t="s">
        <v>988</v>
      </c>
    </row>
    <row r="94" spans="1:9" x14ac:dyDescent="0.35">
      <c r="A94" s="17">
        <v>90</v>
      </c>
      <c r="B94" s="13">
        <v>27</v>
      </c>
      <c r="C94" s="92" t="s">
        <v>651</v>
      </c>
      <c r="D94" s="81" t="str">
        <f>VLOOKUP(C94,'Erection Compiled'!$C$5:$D$598,2,0)</f>
        <v>DA+9</v>
      </c>
      <c r="E94" s="84">
        <v>45807</v>
      </c>
      <c r="F94" s="84">
        <v>45807</v>
      </c>
      <c r="G94" s="13" t="s">
        <v>1232</v>
      </c>
      <c r="H94" s="79" t="s">
        <v>1233</v>
      </c>
      <c r="I94" s="1105" t="s">
        <v>988</v>
      </c>
    </row>
    <row r="95" spans="1:9" x14ac:dyDescent="0.35">
      <c r="A95" s="17">
        <v>91</v>
      </c>
      <c r="B95" s="13"/>
      <c r="C95" s="92"/>
      <c r="D95" s="81"/>
      <c r="E95" s="84"/>
      <c r="F95" s="84"/>
      <c r="G95" s="13"/>
      <c r="H95" s="79"/>
      <c r="I95" s="1105"/>
    </row>
    <row r="96" spans="1:9" x14ac:dyDescent="0.35">
      <c r="A96" s="17">
        <v>94</v>
      </c>
      <c r="B96" s="13"/>
      <c r="C96" s="1128"/>
      <c r="D96" s="81"/>
      <c r="E96" s="84"/>
      <c r="F96" s="84"/>
      <c r="G96" s="13"/>
      <c r="H96" s="79"/>
      <c r="I96" s="1105"/>
    </row>
    <row r="97" spans="1:9" x14ac:dyDescent="0.35">
      <c r="A97" s="17">
        <v>119</v>
      </c>
      <c r="B97" s="13"/>
      <c r="C97" s="1129"/>
      <c r="D97" s="81" t="str">
        <f>IFERROR(VLOOKUP(C97,'Erection Compiled'!$C$5:$D$18,2,0),"")</f>
        <v/>
      </c>
      <c r="E97" s="136"/>
      <c r="F97" s="136"/>
      <c r="G97" s="13"/>
      <c r="H97" s="79"/>
      <c r="I97" s="1105"/>
    </row>
    <row r="98" spans="1:9" x14ac:dyDescent="0.35">
      <c r="A98" s="17">
        <v>147</v>
      </c>
      <c r="B98" s="13"/>
      <c r="C98" s="1129"/>
      <c r="D98" s="81" t="str">
        <f>IFERROR(VLOOKUP(C98,'Erection Compiled'!$C$5:$D$18,2,0),"")</f>
        <v/>
      </c>
      <c r="E98" s="136"/>
      <c r="F98" s="136"/>
      <c r="G98" s="13"/>
      <c r="H98" s="79"/>
      <c r="I98" s="1105"/>
    </row>
    <row r="99" spans="1:9" x14ac:dyDescent="0.35">
      <c r="A99" s="17">
        <v>149</v>
      </c>
      <c r="B99" s="13"/>
      <c r="C99" s="1129"/>
      <c r="D99" s="81" t="str">
        <f>IFERROR(VLOOKUP(C99,'Erection Compiled'!$C$5:$D$18,2,0),"")</f>
        <v/>
      </c>
      <c r="E99" s="136"/>
      <c r="F99" s="136"/>
      <c r="G99" s="13"/>
      <c r="H99" s="79"/>
      <c r="I99" s="1105"/>
    </row>
    <row r="100" spans="1:9" x14ac:dyDescent="0.35">
      <c r="A100" s="17">
        <v>152</v>
      </c>
      <c r="B100" s="13"/>
      <c r="C100" s="1129"/>
      <c r="D100" s="81" t="str">
        <f>IFERROR(VLOOKUP(C100,'Erection Compiled'!$C$5:$D$18,2,0),"")</f>
        <v/>
      </c>
      <c r="E100" s="136"/>
      <c r="F100" s="136"/>
      <c r="G100" s="13"/>
      <c r="H100" s="79"/>
      <c r="I100" s="1105"/>
    </row>
    <row r="101" spans="1:9" x14ac:dyDescent="0.35">
      <c r="A101" s="17">
        <v>153</v>
      </c>
      <c r="B101" s="13"/>
      <c r="C101" s="1129"/>
      <c r="D101" s="81" t="str">
        <f>IFERROR(VLOOKUP(C101,'Erection Compiled'!$C$5:$D$18,2,0),"")</f>
        <v/>
      </c>
      <c r="E101" s="136"/>
      <c r="F101" s="136"/>
      <c r="G101" s="13"/>
      <c r="H101" s="79"/>
      <c r="I101" s="1105"/>
    </row>
    <row r="102" spans="1:9" x14ac:dyDescent="0.35">
      <c r="A102" s="17">
        <v>154</v>
      </c>
      <c r="B102" s="13"/>
      <c r="C102" s="1129"/>
      <c r="D102" s="81" t="str">
        <f>IFERROR(VLOOKUP(C102,'Erection Compiled'!$C$5:$D$18,2,0),"")</f>
        <v/>
      </c>
      <c r="E102" s="136"/>
      <c r="F102" s="136"/>
      <c r="G102" s="13"/>
      <c r="H102" s="79"/>
      <c r="I102" s="1105"/>
    </row>
    <row r="103" spans="1:9" x14ac:dyDescent="0.35">
      <c r="A103" s="17">
        <v>155</v>
      </c>
      <c r="B103" s="13"/>
      <c r="C103" s="1129"/>
      <c r="D103" s="81" t="str">
        <f>IFERROR(VLOOKUP(C103,'Erection Compiled'!$C$5:$D$18,2,0),"")</f>
        <v/>
      </c>
      <c r="E103" s="136"/>
      <c r="F103" s="136"/>
      <c r="G103" s="13"/>
      <c r="H103" s="79"/>
      <c r="I103" s="1105"/>
    </row>
    <row r="104" spans="1:9" x14ac:dyDescent="0.35">
      <c r="A104" s="17">
        <v>185</v>
      </c>
      <c r="B104" s="13"/>
      <c r="C104" s="1129"/>
      <c r="D104" s="81" t="str">
        <f>IFERROR(VLOOKUP(C104,'Erection Compiled'!$C$5:$D$18,2,0),"")</f>
        <v/>
      </c>
      <c r="E104" s="136"/>
      <c r="F104" s="136"/>
      <c r="G104" s="13"/>
      <c r="H104" s="79"/>
      <c r="I104" s="1105"/>
    </row>
    <row r="105" spans="1:9" x14ac:dyDescent="0.35">
      <c r="A105" s="17">
        <v>191</v>
      </c>
      <c r="B105" s="13"/>
      <c r="C105" s="13"/>
      <c r="D105" s="81" t="str">
        <f>IFERROR(VLOOKUP(C105,'Erection Compiled'!$C$5:$D$18,2,0),"")</f>
        <v/>
      </c>
      <c r="E105" s="136"/>
      <c r="F105" s="136"/>
      <c r="G105" s="13"/>
      <c r="H105" s="79"/>
      <c r="I105" s="1105"/>
    </row>
    <row r="106" spans="1:9" x14ac:dyDescent="0.35">
      <c r="A106" s="17">
        <v>192</v>
      </c>
      <c r="B106" s="13"/>
      <c r="C106" s="13"/>
      <c r="D106" s="81" t="str">
        <f>IFERROR(VLOOKUP(C106,'Erection Compiled'!$C$5:$D$18,2,0),"")</f>
        <v/>
      </c>
      <c r="E106" s="136"/>
      <c r="F106" s="136"/>
      <c r="G106" s="13"/>
      <c r="H106" s="79"/>
      <c r="I106" s="1105"/>
    </row>
    <row r="107" spans="1:9" x14ac:dyDescent="0.35">
      <c r="A107" s="17">
        <v>193</v>
      </c>
      <c r="B107" s="13"/>
      <c r="C107" s="13"/>
      <c r="D107" s="81" t="str">
        <f>IFERROR(VLOOKUP(C107,'Erection Compiled'!$C$5:$D$18,2,0),"")</f>
        <v/>
      </c>
      <c r="E107" s="136"/>
      <c r="F107" s="136"/>
      <c r="G107" s="13"/>
      <c r="H107" s="79"/>
      <c r="I107" s="1105"/>
    </row>
    <row r="108" spans="1:9" x14ac:dyDescent="0.35">
      <c r="A108" s="17">
        <v>194</v>
      </c>
      <c r="B108" s="13"/>
      <c r="C108" s="13"/>
      <c r="D108" s="81" t="str">
        <f>IFERROR(VLOOKUP(C108,'Erection Compiled'!$C$5:$D$18,2,0),"")</f>
        <v/>
      </c>
      <c r="E108" s="136"/>
      <c r="F108" s="136"/>
      <c r="G108" s="13"/>
      <c r="H108" s="79"/>
      <c r="I108" s="1105"/>
    </row>
    <row r="109" spans="1:9" x14ac:dyDescent="0.35">
      <c r="A109" s="17">
        <v>195</v>
      </c>
      <c r="B109" s="13"/>
      <c r="C109" s="13"/>
      <c r="D109" s="81" t="str">
        <f>IFERROR(VLOOKUP(C109,'Erection Compiled'!$C$5:$D$18,2,0),"")</f>
        <v/>
      </c>
      <c r="E109" s="136"/>
      <c r="F109" s="136"/>
      <c r="G109" s="13"/>
      <c r="H109" s="79"/>
      <c r="I109" s="1105"/>
    </row>
    <row r="110" spans="1:9" x14ac:dyDescent="0.35">
      <c r="A110" s="17">
        <v>196</v>
      </c>
      <c r="B110" s="13"/>
      <c r="C110" s="13"/>
      <c r="D110" s="81" t="str">
        <f>IFERROR(VLOOKUP(C110,'Erection Compiled'!$C$5:$D$18,2,0),"")</f>
        <v/>
      </c>
      <c r="E110" s="136"/>
      <c r="F110" s="136"/>
      <c r="G110" s="13"/>
      <c r="H110" s="79"/>
      <c r="I110" s="1105"/>
    </row>
    <row r="111" spans="1:9" x14ac:dyDescent="0.35">
      <c r="A111" s="17">
        <v>197</v>
      </c>
      <c r="B111" s="13"/>
      <c r="C111" s="13"/>
      <c r="D111" s="81" t="str">
        <f>IFERROR(VLOOKUP(C111,'Erection Compiled'!$C$5:$D$18,2,0),"")</f>
        <v/>
      </c>
      <c r="E111" s="136"/>
      <c r="F111" s="136"/>
      <c r="G111" s="13"/>
      <c r="H111" s="79"/>
      <c r="I111" s="1105"/>
    </row>
    <row r="112" spans="1:9" x14ac:dyDescent="0.35">
      <c r="A112" s="17">
        <v>198</v>
      </c>
      <c r="B112" s="13"/>
      <c r="C112" s="13"/>
      <c r="D112" s="81" t="str">
        <f>IFERROR(VLOOKUP(C112,'Erection Compiled'!$C$5:$D$18,2,0),"")</f>
        <v/>
      </c>
      <c r="E112" s="136"/>
      <c r="F112" s="136"/>
      <c r="G112" s="13"/>
      <c r="H112" s="79"/>
      <c r="I112" s="1105"/>
    </row>
    <row r="113" spans="1:9" x14ac:dyDescent="0.35">
      <c r="A113" s="17">
        <v>199</v>
      </c>
      <c r="B113" s="13"/>
      <c r="C113" s="13"/>
      <c r="D113" s="81" t="str">
        <f>IFERROR(VLOOKUP(C113,'Erection Compiled'!$C$5:$D$18,2,0),"")</f>
        <v/>
      </c>
      <c r="E113" s="136"/>
      <c r="F113" s="136"/>
      <c r="G113" s="13"/>
      <c r="H113" s="79"/>
      <c r="I113" s="1105"/>
    </row>
    <row r="114" spans="1:9" x14ac:dyDescent="0.35">
      <c r="A114" s="17">
        <v>200</v>
      </c>
      <c r="B114" s="13"/>
      <c r="C114" s="13"/>
      <c r="D114" s="81" t="str">
        <f>IFERROR(VLOOKUP(C114,'Erection Compiled'!$C$5:$D$18,2,0),"")</f>
        <v/>
      </c>
      <c r="E114" s="136"/>
      <c r="F114" s="136"/>
      <c r="G114" s="13"/>
      <c r="H114" s="79"/>
      <c r="I114" s="1105"/>
    </row>
    <row r="115" spans="1:9" x14ac:dyDescent="0.35">
      <c r="A115" s="17">
        <v>201</v>
      </c>
      <c r="B115" s="13"/>
      <c r="C115" s="13"/>
      <c r="D115" s="81" t="str">
        <f>IFERROR(VLOOKUP(C115,'Erection Compiled'!$C$5:$D$18,2,0),"")</f>
        <v/>
      </c>
      <c r="E115" s="136"/>
      <c r="F115" s="136"/>
      <c r="G115" s="13"/>
      <c r="H115" s="79"/>
      <c r="I115" s="1105"/>
    </row>
    <row r="116" spans="1:9" x14ac:dyDescent="0.35">
      <c r="A116" s="17">
        <v>202</v>
      </c>
      <c r="B116" s="13"/>
      <c r="C116" s="13"/>
      <c r="D116" s="81" t="str">
        <f>IFERROR(VLOOKUP(C116,'Erection Compiled'!$C$5:$D$18,2,0),"")</f>
        <v/>
      </c>
      <c r="E116" s="136"/>
      <c r="F116" s="136"/>
      <c r="G116" s="13"/>
      <c r="H116" s="79"/>
      <c r="I116" s="1105"/>
    </row>
    <row r="117" spans="1:9" x14ac:dyDescent="0.35">
      <c r="A117" s="17">
        <v>203</v>
      </c>
      <c r="B117" s="13"/>
      <c r="C117" s="13"/>
      <c r="D117" s="81" t="str">
        <f>IFERROR(VLOOKUP(C117,'Erection Compiled'!$C$5:$D$18,2,0),"")</f>
        <v/>
      </c>
      <c r="E117" s="136"/>
      <c r="F117" s="136"/>
      <c r="G117" s="13"/>
      <c r="H117" s="79"/>
      <c r="I117" s="1105"/>
    </row>
    <row r="118" spans="1:9" x14ac:dyDescent="0.35">
      <c r="A118" s="17">
        <v>204</v>
      </c>
      <c r="B118" s="13"/>
      <c r="C118" s="13"/>
      <c r="D118" s="81" t="str">
        <f>IFERROR(VLOOKUP(C118,'Erection Compiled'!$C$5:$D$18,2,0),"")</f>
        <v/>
      </c>
      <c r="E118" s="136"/>
      <c r="F118" s="136"/>
      <c r="G118" s="13"/>
      <c r="H118" s="79"/>
      <c r="I118" s="1105"/>
    </row>
    <row r="119" spans="1:9" x14ac:dyDescent="0.35">
      <c r="A119" s="17">
        <v>205</v>
      </c>
      <c r="B119" s="13"/>
      <c r="C119" s="13"/>
      <c r="D119" s="81" t="str">
        <f>IFERROR(VLOOKUP(C119,'Erection Compiled'!$C$5:$D$18,2,0),"")</f>
        <v/>
      </c>
      <c r="E119" s="136"/>
      <c r="F119" s="136"/>
      <c r="G119" s="13"/>
      <c r="H119" s="79"/>
      <c r="I119" s="1105"/>
    </row>
    <row r="120" spans="1:9" x14ac:dyDescent="0.35">
      <c r="A120" s="17">
        <v>206</v>
      </c>
      <c r="B120" s="13"/>
      <c r="C120" s="13"/>
      <c r="D120" s="81" t="str">
        <f>IFERROR(VLOOKUP(C120,'Erection Compiled'!$C$5:$D$18,2,0),"")</f>
        <v/>
      </c>
      <c r="E120" s="136"/>
      <c r="F120" s="136"/>
      <c r="G120" s="13"/>
      <c r="H120" s="79"/>
      <c r="I120" s="1105"/>
    </row>
    <row r="121" spans="1:9" x14ac:dyDescent="0.35">
      <c r="A121" s="17">
        <v>207</v>
      </c>
      <c r="B121" s="13"/>
      <c r="C121" s="13"/>
      <c r="D121" s="81" t="str">
        <f>IFERROR(VLOOKUP(C121,'Erection Compiled'!$C$5:$D$18,2,0),"")</f>
        <v/>
      </c>
      <c r="E121" s="136"/>
      <c r="F121" s="136"/>
      <c r="G121" s="13"/>
      <c r="H121" s="79"/>
      <c r="I121" s="1105"/>
    </row>
  </sheetData>
  <autoFilter ref="A4:J121" xr:uid="{00000000-0001-0000-0800-000000000000}"/>
  <mergeCells count="3">
    <mergeCell ref="A1:I1"/>
    <mergeCell ref="A2:I2"/>
    <mergeCell ref="A3:H3"/>
  </mergeCells>
  <conditionalFormatting sqref="C1:C4 C97:C65283">
    <cfRule type="expression" dxfId="74" priority="1388" stopIfTrue="1">
      <formula>AND(COUNTIF($C$74:$C$75, C1)+COUNTIF($C$1:$C$4, C1)+COUNTIF($C$76:$C$65283, C1)&gt;1,NOT(ISBLANK(C1)))</formula>
    </cfRule>
    <cfRule type="expression" dxfId="73" priority="1389" stopIfTrue="1">
      <formula>AND(COUNTIF($C$10:$C$10, C1)+COUNTIF($C$1:$C$4, C1)+COUNTIF($C$11:$C$75, C1)+COUNTIF($C$76:$C$65283, C1)&gt;1,NOT(ISBLANK(C1)))</formula>
    </cfRule>
  </conditionalFormatting>
  <conditionalFormatting sqref="C1:C1048576">
    <cfRule type="duplicateValues" dxfId="72" priority="1"/>
    <cfRule type="duplicateValues" dxfId="71" priority="2"/>
    <cfRule type="duplicateValues" dxfId="70" priority="3"/>
    <cfRule type="duplicateValues" dxfId="69" priority="4"/>
  </conditionalFormatting>
  <conditionalFormatting sqref="C9:C16 C5:C7 C18:C39 C41:C96">
    <cfRule type="duplicateValues" dxfId="68" priority="1387"/>
  </conditionalFormatting>
  <conditionalFormatting sqref="C40">
    <cfRule type="duplicateValues" dxfId="67" priority="5"/>
  </conditionalFormatting>
  <conditionalFormatting sqref="C97:C65283">
    <cfRule type="expression" dxfId="66" priority="1406" stopIfTrue="1">
      <formula>AND(COUNTIF($C$74:$C$75, C97)+COUNTIF($C$76:$C$65283, C97)&gt;1,NOT(ISBLANK(C97)))</formula>
    </cfRule>
  </conditionalFormatting>
  <pageMargins left="0.7" right="0.7" top="0.75" bottom="0.75" header="0.3" footer="0.3"/>
  <pageSetup scale="74" orientation="portrait"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rgb="FF00B0F0"/>
  </sheetPr>
  <dimension ref="A1:L16"/>
  <sheetViews>
    <sheetView workbookViewId="0">
      <selection sqref="A1:L1"/>
    </sheetView>
  </sheetViews>
  <sheetFormatPr defaultColWidth="9.1796875" defaultRowHeight="14.5" x14ac:dyDescent="0.35"/>
  <cols>
    <col min="1" max="1" width="7.81640625" style="2" customWidth="1"/>
    <col min="2" max="2" width="8.1796875" style="2" customWidth="1"/>
    <col min="3" max="3" width="9.1796875" style="2"/>
    <col min="4" max="5" width="9.54296875" style="2" customWidth="1"/>
    <col min="6" max="6" width="11.81640625" style="2" customWidth="1"/>
    <col min="7" max="7" width="11.81640625" style="2" hidden="1" customWidth="1"/>
    <col min="8" max="10" width="11.81640625" style="2" customWidth="1"/>
    <col min="11" max="11" width="18.81640625" style="2" customWidth="1"/>
    <col min="12" max="12" width="15.453125" style="2" customWidth="1"/>
    <col min="13" max="16384" width="9.1796875" style="2"/>
  </cols>
  <sheetData>
    <row r="1" spans="1:12" ht="15.5" x14ac:dyDescent="0.35">
      <c r="A1" s="1370" t="str">
        <f>Stringing!A1</f>
        <v>KEC International Limited</v>
      </c>
      <c r="B1" s="1371"/>
      <c r="C1" s="1371"/>
      <c r="D1" s="1371"/>
      <c r="E1" s="1371"/>
      <c r="F1" s="1371"/>
      <c r="G1" s="1371"/>
      <c r="H1" s="1371"/>
      <c r="I1" s="1371"/>
      <c r="J1" s="1371"/>
      <c r="K1" s="1371"/>
      <c r="L1" s="1372"/>
    </row>
    <row r="2" spans="1:12" ht="15.5" x14ac:dyDescent="0.35">
      <c r="A2" s="1370" t="str">
        <f>Stringing!A2</f>
        <v xml:space="preserve"> TA413 : 765 KV D/C Bikaner III - Neemrana II TL02</v>
      </c>
      <c r="B2" s="1371"/>
      <c r="C2" s="1371"/>
      <c r="D2" s="1371"/>
      <c r="E2" s="1371"/>
      <c r="F2" s="1371"/>
      <c r="G2" s="1371"/>
      <c r="H2" s="1371"/>
      <c r="I2" s="1371"/>
      <c r="J2" s="1371"/>
      <c r="K2" s="1371"/>
      <c r="L2" s="1372"/>
    </row>
    <row r="3" spans="1:12" ht="15.5" x14ac:dyDescent="0.35">
      <c r="A3" s="1390" t="s">
        <v>113</v>
      </c>
      <c r="B3" s="1391"/>
      <c r="C3" s="1391"/>
      <c r="D3" s="1391"/>
      <c r="E3" s="1391"/>
      <c r="F3" s="1391"/>
      <c r="G3" s="1391"/>
      <c r="H3" s="1391"/>
      <c r="I3" s="1391"/>
      <c r="J3" s="1391"/>
      <c r="K3" s="1391"/>
      <c r="L3" s="83" t="str">
        <f>TA413_PBNTL!M1</f>
        <v>20.08.2025</v>
      </c>
    </row>
    <row r="4" spans="1:12" ht="15.65" customHeight="1" x14ac:dyDescent="0.35">
      <c r="A4" s="1392" t="s">
        <v>114</v>
      </c>
      <c r="B4" s="1209" t="s">
        <v>115</v>
      </c>
      <c r="C4" s="1395" t="s">
        <v>97</v>
      </c>
      <c r="D4" s="1391"/>
      <c r="E4" s="1391"/>
      <c r="F4" s="1391"/>
      <c r="G4" s="1396"/>
      <c r="H4" s="1394" t="s">
        <v>107</v>
      </c>
      <c r="I4" s="1394" t="s">
        <v>108</v>
      </c>
      <c r="J4" s="1394" t="s">
        <v>102</v>
      </c>
      <c r="K4" s="1398" t="s">
        <v>90</v>
      </c>
      <c r="L4" s="1400" t="s">
        <v>1</v>
      </c>
    </row>
    <row r="5" spans="1:12" ht="44" thickBot="1" x14ac:dyDescent="0.4">
      <c r="A5" s="1393"/>
      <c r="B5" s="1394"/>
      <c r="C5" s="6" t="s">
        <v>98</v>
      </c>
      <c r="D5" s="5" t="s">
        <v>99</v>
      </c>
      <c r="E5" s="6" t="s">
        <v>117</v>
      </c>
      <c r="F5" s="6" t="s">
        <v>118</v>
      </c>
      <c r="G5" s="6" t="s">
        <v>119</v>
      </c>
      <c r="H5" s="1397"/>
      <c r="I5" s="1397"/>
      <c r="J5" s="1397"/>
      <c r="K5" s="1399"/>
      <c r="L5" s="1401"/>
    </row>
    <row r="6" spans="1:12" x14ac:dyDescent="0.35">
      <c r="A6" s="30">
        <v>1</v>
      </c>
      <c r="B6" s="31">
        <v>1</v>
      </c>
      <c r="C6" s="31" t="s">
        <v>173</v>
      </c>
      <c r="D6" s="39" t="s">
        <v>606</v>
      </c>
      <c r="E6" s="31">
        <v>4.5469999999999997</v>
      </c>
      <c r="F6" s="1042">
        <v>5</v>
      </c>
      <c r="G6" s="31"/>
      <c r="H6" s="149" t="s">
        <v>1488</v>
      </c>
      <c r="I6" s="149" t="s">
        <v>1488</v>
      </c>
      <c r="J6" s="149" t="s">
        <v>1488</v>
      </c>
      <c r="K6" s="133" t="s">
        <v>1487</v>
      </c>
      <c r="L6" s="42"/>
    </row>
    <row r="7" spans="1:12" x14ac:dyDescent="0.35">
      <c r="A7" s="4">
        <v>2</v>
      </c>
      <c r="B7" s="3">
        <v>2</v>
      </c>
      <c r="C7" s="7" t="s">
        <v>801</v>
      </c>
      <c r="D7" s="7" t="s">
        <v>631</v>
      </c>
      <c r="E7" s="3">
        <v>4.4550000000000001</v>
      </c>
      <c r="F7" s="32">
        <v>4.6660000000000004</v>
      </c>
      <c r="G7" s="3"/>
      <c r="H7" s="44" t="s">
        <v>1486</v>
      </c>
      <c r="I7" s="44" t="s">
        <v>1486</v>
      </c>
      <c r="J7" s="44" t="s">
        <v>1486</v>
      </c>
      <c r="K7" s="3" t="s">
        <v>1487</v>
      </c>
      <c r="L7" s="38"/>
    </row>
    <row r="8" spans="1:12" x14ac:dyDescent="0.35">
      <c r="A8" s="4">
        <v>3</v>
      </c>
      <c r="B8" s="3">
        <v>3</v>
      </c>
      <c r="C8" s="7" t="s">
        <v>631</v>
      </c>
      <c r="D8" s="37" t="s">
        <v>643</v>
      </c>
      <c r="E8" s="32">
        <v>4.6100000000000003</v>
      </c>
      <c r="F8" s="32">
        <v>5</v>
      </c>
      <c r="G8" s="3"/>
      <c r="H8" s="44">
        <v>45771</v>
      </c>
      <c r="I8" s="44" t="s">
        <v>1491</v>
      </c>
      <c r="J8" s="44" t="s">
        <v>1491</v>
      </c>
      <c r="K8" s="3" t="s">
        <v>1487</v>
      </c>
      <c r="L8" s="38"/>
    </row>
    <row r="9" spans="1:12" x14ac:dyDescent="0.35">
      <c r="A9" s="4">
        <v>4</v>
      </c>
      <c r="B9" s="3">
        <v>4</v>
      </c>
      <c r="C9" s="7"/>
      <c r="D9" s="150"/>
      <c r="E9" s="3"/>
      <c r="F9" s="3"/>
      <c r="G9" s="3"/>
      <c r="H9" s="44"/>
      <c r="I9" s="44"/>
      <c r="J9" s="44"/>
      <c r="K9" s="3"/>
      <c r="L9" s="38"/>
    </row>
    <row r="10" spans="1:12" x14ac:dyDescent="0.35">
      <c r="A10" s="4"/>
      <c r="B10" s="3"/>
      <c r="C10" s="7"/>
      <c r="D10" s="7"/>
      <c r="E10" s="3"/>
      <c r="F10" s="3"/>
      <c r="G10" s="3"/>
      <c r="H10" s="44"/>
      <c r="I10" s="44"/>
      <c r="J10" s="44"/>
      <c r="K10" s="3"/>
      <c r="L10" s="38"/>
    </row>
    <row r="11" spans="1:12" x14ac:dyDescent="0.35">
      <c r="A11" s="4"/>
      <c r="B11" s="3"/>
      <c r="C11" s="3"/>
      <c r="D11" s="3"/>
      <c r="E11" s="3"/>
      <c r="F11" s="3"/>
      <c r="G11" s="3"/>
      <c r="H11" s="44"/>
      <c r="I11" s="44"/>
      <c r="J11" s="44"/>
      <c r="K11" s="3"/>
      <c r="L11" s="38"/>
    </row>
    <row r="12" spans="1:12" x14ac:dyDescent="0.35">
      <c r="A12" s="4"/>
      <c r="B12" s="3"/>
      <c r="C12" s="3"/>
      <c r="D12" s="3"/>
      <c r="E12" s="3"/>
      <c r="F12" s="3"/>
      <c r="G12" s="3"/>
      <c r="H12" s="44"/>
      <c r="I12" s="44"/>
      <c r="J12" s="44"/>
      <c r="K12" s="3"/>
      <c r="L12" s="38"/>
    </row>
    <row r="13" spans="1:12" x14ac:dyDescent="0.35">
      <c r="A13" s="4"/>
      <c r="B13" s="3"/>
      <c r="C13" s="3"/>
      <c r="D13" s="3"/>
      <c r="E13" s="3"/>
      <c r="F13" s="3"/>
      <c r="G13" s="32"/>
      <c r="H13" s="44"/>
      <c r="I13" s="44"/>
      <c r="J13" s="44"/>
      <c r="K13" s="3"/>
      <c r="L13" s="35"/>
    </row>
    <row r="14" spans="1:12" ht="15" thickBot="1" x14ac:dyDescent="0.4">
      <c r="A14" s="33"/>
      <c r="B14" s="34"/>
      <c r="C14" s="34"/>
      <c r="D14" s="34"/>
      <c r="E14" s="34"/>
      <c r="F14" s="34"/>
      <c r="G14" s="34"/>
      <c r="H14" s="34"/>
      <c r="I14" s="34"/>
      <c r="J14" s="34"/>
      <c r="K14" s="34"/>
      <c r="L14" s="36"/>
    </row>
    <row r="16" spans="1:12" x14ac:dyDescent="0.35">
      <c r="E16" s="23">
        <f>+SUM(E6:E14)</f>
        <v>13.611999999999998</v>
      </c>
      <c r="F16" s="2">
        <f>+SUM(F6:F14)</f>
        <v>14.666</v>
      </c>
    </row>
  </sheetData>
  <mergeCells count="11">
    <mergeCell ref="A1:L1"/>
    <mergeCell ref="A2:L2"/>
    <mergeCell ref="A3:K3"/>
    <mergeCell ref="A4:A5"/>
    <mergeCell ref="B4:B5"/>
    <mergeCell ref="C4:G4"/>
    <mergeCell ref="H4:H5"/>
    <mergeCell ref="I4:I5"/>
    <mergeCell ref="J4:J5"/>
    <mergeCell ref="K4:K5"/>
    <mergeCell ref="L4:L5"/>
  </mergeCells>
  <conditionalFormatting sqref="D6:D9 D11 D12:E12">
    <cfRule type="expression" dxfId="65" priority="196" stopIfTrue="1">
      <formula>AND(COUNTIF($D$12:$E$12, D6)+COUNTIF($D$11:$D$11, D6)+COUNTIF($D$6:$D$9, D6)&gt;1,NOT(ISBLANK(D6)))</formula>
    </cfRule>
  </conditionalFormatting>
  <conditionalFormatting sqref="D9">
    <cfRule type="duplicateValues" dxfId="64" priority="193"/>
  </conditionalFormatting>
  <conditionalFormatting sqref="D10">
    <cfRule type="duplicateValues" dxfId="63" priority="192"/>
  </conditionalFormatting>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tint="0.39997558519241921"/>
  </sheetPr>
  <dimension ref="A1:L14"/>
  <sheetViews>
    <sheetView workbookViewId="0">
      <selection sqref="A1:L1"/>
    </sheetView>
  </sheetViews>
  <sheetFormatPr defaultColWidth="9.1796875" defaultRowHeight="14.5" x14ac:dyDescent="0.35"/>
  <cols>
    <col min="1" max="1" width="7.1796875" style="16" bestFit="1" customWidth="1"/>
    <col min="2" max="2" width="7.453125" style="16" bestFit="1" customWidth="1"/>
    <col min="3" max="9" width="11.1796875" style="16" customWidth="1"/>
    <col min="10" max="11" width="18.81640625" style="16" customWidth="1"/>
    <col min="12" max="12" width="15.453125" style="16" customWidth="1"/>
    <col min="13" max="16384" width="9.1796875" style="16"/>
  </cols>
  <sheetData>
    <row r="1" spans="1:12" ht="15.5" x14ac:dyDescent="0.35">
      <c r="A1" s="1373" t="s">
        <v>125</v>
      </c>
      <c r="B1" s="1374"/>
      <c r="C1" s="1374"/>
      <c r="D1" s="1374"/>
      <c r="E1" s="1374"/>
      <c r="F1" s="1374"/>
      <c r="G1" s="1374"/>
      <c r="H1" s="1374"/>
      <c r="I1" s="1374"/>
      <c r="J1" s="1374"/>
      <c r="K1" s="1374"/>
      <c r="L1" s="1375"/>
    </row>
    <row r="2" spans="1:12" ht="15.5" x14ac:dyDescent="0.35">
      <c r="A2" s="1329" t="e">
        <f>#REF!</f>
        <v>#REF!</v>
      </c>
      <c r="B2" s="1330"/>
      <c r="C2" s="1330"/>
      <c r="D2" s="1330"/>
      <c r="E2" s="1330"/>
      <c r="F2" s="1330"/>
      <c r="G2" s="1330"/>
      <c r="H2" s="1330"/>
      <c r="I2" s="1330"/>
      <c r="J2" s="1330"/>
      <c r="K2" s="1330"/>
      <c r="L2" s="1402"/>
    </row>
    <row r="3" spans="1:12" ht="16" thickBot="1" x14ac:dyDescent="0.4">
      <c r="A3" s="1403" t="s">
        <v>121</v>
      </c>
      <c r="B3" s="1404"/>
      <c r="C3" s="1404"/>
      <c r="D3" s="1404"/>
      <c r="E3" s="1404"/>
      <c r="F3" s="1404"/>
      <c r="G3" s="1404"/>
      <c r="H3" s="1404"/>
      <c r="I3" s="1404"/>
      <c r="J3" s="1404"/>
      <c r="K3" s="1404"/>
      <c r="L3" s="82" t="str">
        <f>TA413_PBNTL!M1</f>
        <v>20.08.2025</v>
      </c>
    </row>
    <row r="4" spans="1:12" ht="44" thickBot="1" x14ac:dyDescent="0.4">
      <c r="A4" s="61" t="s">
        <v>42</v>
      </c>
      <c r="B4" s="62" t="s">
        <v>43</v>
      </c>
      <c r="C4" s="63" t="s">
        <v>44</v>
      </c>
      <c r="D4" s="62" t="s">
        <v>45</v>
      </c>
      <c r="E4" s="64" t="s">
        <v>120</v>
      </c>
      <c r="F4" s="64" t="s">
        <v>116</v>
      </c>
      <c r="G4" s="64" t="s">
        <v>122</v>
      </c>
      <c r="H4" s="64" t="s">
        <v>123</v>
      </c>
      <c r="I4" s="64" t="s">
        <v>124</v>
      </c>
      <c r="J4" s="65" t="s">
        <v>90</v>
      </c>
      <c r="K4" s="62" t="s">
        <v>49</v>
      </c>
      <c r="L4" s="66" t="s">
        <v>1</v>
      </c>
    </row>
    <row r="5" spans="1:12" x14ac:dyDescent="0.35">
      <c r="A5" s="67"/>
      <c r="B5" s="68"/>
      <c r="C5" s="68"/>
      <c r="D5" s="68"/>
      <c r="E5" s="68"/>
      <c r="F5" s="68"/>
      <c r="G5" s="68"/>
      <c r="H5" s="68"/>
      <c r="I5" s="68"/>
      <c r="J5" s="68"/>
      <c r="K5" s="68"/>
      <c r="L5" s="69"/>
    </row>
    <row r="6" spans="1:12" x14ac:dyDescent="0.35">
      <c r="A6" s="17"/>
      <c r="B6" s="13"/>
      <c r="C6" s="70"/>
      <c r="D6" s="13"/>
      <c r="E6" s="13"/>
      <c r="F6" s="13"/>
      <c r="G6" s="13"/>
      <c r="H6" s="13"/>
      <c r="I6" s="13"/>
      <c r="J6" s="13"/>
      <c r="K6" s="13"/>
      <c r="L6" s="60"/>
    </row>
    <row r="7" spans="1:12" x14ac:dyDescent="0.35">
      <c r="A7" s="17"/>
      <c r="B7" s="13"/>
      <c r="C7" s="70"/>
      <c r="D7" s="13"/>
      <c r="E7" s="13"/>
      <c r="F7" s="13"/>
      <c r="G7" s="13"/>
      <c r="H7" s="13"/>
      <c r="I7" s="13"/>
      <c r="J7" s="13"/>
      <c r="K7" s="13"/>
      <c r="L7" s="60"/>
    </row>
    <row r="8" spans="1:12" x14ac:dyDescent="0.35">
      <c r="A8" s="17"/>
      <c r="B8" s="13"/>
      <c r="C8" s="70"/>
      <c r="D8" s="13"/>
      <c r="E8" s="13"/>
      <c r="F8" s="13"/>
      <c r="G8" s="13"/>
      <c r="H8" s="13"/>
      <c r="I8" s="13"/>
      <c r="J8" s="13"/>
      <c r="K8" s="13"/>
      <c r="L8" s="60"/>
    </row>
    <row r="9" spans="1:12" x14ac:dyDescent="0.35">
      <c r="A9" s="17"/>
      <c r="B9" s="13"/>
      <c r="C9" s="70"/>
      <c r="D9" s="13"/>
      <c r="E9" s="13"/>
      <c r="F9" s="13"/>
      <c r="G9" s="13"/>
      <c r="H9" s="13"/>
      <c r="I9" s="13"/>
      <c r="J9" s="13"/>
      <c r="K9" s="13"/>
      <c r="L9" s="60"/>
    </row>
    <row r="10" spans="1:12" x14ac:dyDescent="0.35">
      <c r="A10" s="17"/>
      <c r="B10" s="13"/>
      <c r="C10" s="70"/>
      <c r="D10" s="13"/>
      <c r="E10" s="13"/>
      <c r="F10" s="13"/>
      <c r="G10" s="13"/>
      <c r="H10" s="13"/>
      <c r="I10" s="13"/>
      <c r="J10" s="13"/>
      <c r="K10" s="13"/>
      <c r="L10" s="60"/>
    </row>
    <row r="11" spans="1:12" x14ac:dyDescent="0.35">
      <c r="A11" s="17"/>
      <c r="B11" s="13"/>
      <c r="C11" s="70"/>
      <c r="D11" s="13"/>
      <c r="E11" s="13"/>
      <c r="F11" s="13"/>
      <c r="G11" s="13"/>
      <c r="H11" s="13"/>
      <c r="I11" s="13"/>
      <c r="J11" s="13"/>
      <c r="K11" s="13"/>
      <c r="L11" s="60"/>
    </row>
    <row r="12" spans="1:12" x14ac:dyDescent="0.35">
      <c r="A12" s="17"/>
      <c r="B12" s="13"/>
      <c r="C12" s="70"/>
      <c r="D12" s="13"/>
      <c r="E12" s="13"/>
      <c r="F12" s="13"/>
      <c r="G12" s="13"/>
      <c r="H12" s="13"/>
      <c r="I12" s="13"/>
      <c r="J12" s="13"/>
      <c r="K12" s="13"/>
      <c r="L12" s="60"/>
    </row>
    <row r="13" spans="1:12" x14ac:dyDescent="0.35">
      <c r="A13" s="17"/>
      <c r="B13" s="13"/>
      <c r="C13" s="59"/>
      <c r="D13" s="13"/>
      <c r="E13" s="13"/>
      <c r="F13" s="13"/>
      <c r="G13" s="13"/>
      <c r="H13" s="13"/>
      <c r="I13" s="13"/>
      <c r="J13" s="13"/>
      <c r="K13" s="13"/>
      <c r="L13" s="60"/>
    </row>
    <row r="14" spans="1:12" ht="15" thickBot="1" x14ac:dyDescent="0.4">
      <c r="A14" s="22"/>
      <c r="B14" s="20"/>
      <c r="C14" s="71"/>
      <c r="D14" s="72"/>
      <c r="E14" s="20"/>
      <c r="F14" s="20"/>
      <c r="G14" s="20"/>
      <c r="H14" s="20"/>
      <c r="I14" s="20"/>
      <c r="J14" s="20"/>
      <c r="K14" s="20"/>
      <c r="L14" s="73"/>
    </row>
  </sheetData>
  <mergeCells count="3">
    <mergeCell ref="A1:L1"/>
    <mergeCell ref="A2:L2"/>
    <mergeCell ref="A3:K3"/>
  </mergeCells>
  <conditionalFormatting sqref="C1:C12 C14:C65536">
    <cfRule type="expression" dxfId="62" priority="204" stopIfTrue="1">
      <formula>AND(COUNTIF($C$14:$C$65536, C1)+COUNTIF($C$1:$C$12, C1)&gt;1,NOT(ISBLANK(C1)))</formula>
    </cfRule>
  </conditionalFormatting>
  <conditionalFormatting sqref="C1:C1048576">
    <cfRule type="duplicateValues" dxfId="61" priority="198"/>
  </conditionalFormatting>
  <conditionalFormatting sqref="C5">
    <cfRule type="duplicateValues" dxfId="60" priority="194"/>
  </conditionalFormatting>
  <conditionalFormatting sqref="C13">
    <cfRule type="duplicateValues" dxfId="59" priority="46"/>
    <cfRule type="duplicateValues" dxfId="58" priority="47"/>
    <cfRule type="duplicateValues" dxfId="57" priority="48"/>
    <cfRule type="duplicateValues" dxfId="56" priority="49"/>
    <cfRule type="duplicateValues" dxfId="55" priority="50"/>
    <cfRule type="duplicateValues" dxfId="54" priority="51"/>
  </conditionalFormatting>
  <conditionalFormatting sqref="C14:C65536">
    <cfRule type="duplicateValues" dxfId="53" priority="74"/>
  </conditionalFormatting>
  <pageMargins left="0.7" right="0.7" top="0.75" bottom="0.75" header="0.3" footer="0.3"/>
  <pageSetup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0459A-289A-4685-A79A-A4C1CB2D2633}">
  <sheetPr codeName="Sheet21">
    <tabColor rgb="FFFF0000"/>
    <pageSetUpPr fitToPage="1"/>
  </sheetPr>
  <dimension ref="B1:K88"/>
  <sheetViews>
    <sheetView showGridLines="0" view="pageBreakPreview" zoomScale="106" zoomScaleNormal="100" zoomScaleSheetLayoutView="106" workbookViewId="0">
      <selection activeCell="J8" sqref="J8"/>
    </sheetView>
  </sheetViews>
  <sheetFormatPr defaultColWidth="9.1796875" defaultRowHeight="14.5" x14ac:dyDescent="0.35"/>
  <cols>
    <col min="1" max="1" width="2" style="496" customWidth="1"/>
    <col min="2" max="2" width="9.1796875" style="496"/>
    <col min="3" max="3" width="32.453125" style="496" bestFit="1" customWidth="1"/>
    <col min="4" max="4" width="9" style="496" customWidth="1"/>
    <col min="5" max="5" width="10" style="496" customWidth="1"/>
    <col min="6" max="6" width="12.1796875" style="496" customWidth="1"/>
    <col min="7" max="7" width="12.81640625" style="496" customWidth="1"/>
    <col min="8" max="8" width="13.1796875" style="496" customWidth="1"/>
    <col min="9" max="9" width="11.453125" style="496" customWidth="1"/>
    <col min="10" max="10" width="27.54296875" style="496" bestFit="1" customWidth="1"/>
    <col min="11" max="16384" width="9.1796875" style="496"/>
  </cols>
  <sheetData>
    <row r="1" spans="2:11" ht="21" x14ac:dyDescent="0.35">
      <c r="B1" s="1416" t="s">
        <v>1037</v>
      </c>
      <c r="C1" s="1417"/>
      <c r="D1" s="1417"/>
      <c r="E1" s="1417"/>
      <c r="F1" s="1417"/>
      <c r="G1" s="1417"/>
      <c r="H1" s="1417"/>
      <c r="I1" s="1418"/>
      <c r="J1" s="886" t="str">
        <f>TA413_PBNTL!M1</f>
        <v>20.08.2025</v>
      </c>
    </row>
    <row r="2" spans="2:11" x14ac:dyDescent="0.35">
      <c r="B2" s="1419" t="str">
        <f>[173]TA413_PBNTL!A3</f>
        <v>Name of Line: 765 KV D/C Bikaner III - Neemrana II TL02</v>
      </c>
      <c r="C2" s="1420"/>
      <c r="D2" s="1420"/>
      <c r="E2" s="1420"/>
      <c r="F2" s="1420"/>
      <c r="G2" s="1420"/>
      <c r="H2" s="1420"/>
      <c r="I2" s="1421" t="s">
        <v>941</v>
      </c>
      <c r="J2" s="1422"/>
    </row>
    <row r="3" spans="2:11" ht="9.75" customHeight="1" thickBot="1" x14ac:dyDescent="0.4">
      <c r="B3" s="887"/>
      <c r="C3" s="888"/>
      <c r="D3" s="888"/>
      <c r="E3" s="888"/>
      <c r="F3" s="888"/>
      <c r="G3" s="888"/>
      <c r="H3" s="888"/>
      <c r="I3" s="888"/>
      <c r="J3" s="889"/>
    </row>
    <row r="4" spans="2:11" ht="18.75" customHeight="1" x14ac:dyDescent="0.35">
      <c r="B4" s="1423" t="s">
        <v>685</v>
      </c>
      <c r="C4" s="1425" t="s">
        <v>136</v>
      </c>
      <c r="D4" s="1425" t="s">
        <v>282</v>
      </c>
      <c r="E4" s="1427" t="s">
        <v>942</v>
      </c>
      <c r="F4" s="1427" t="s">
        <v>943</v>
      </c>
      <c r="G4" s="1425" t="s">
        <v>1553</v>
      </c>
      <c r="H4" s="1429" t="s">
        <v>944</v>
      </c>
      <c r="I4" s="1430"/>
      <c r="J4" s="883" t="s">
        <v>0</v>
      </c>
    </row>
    <row r="5" spans="2:11" x14ac:dyDescent="0.35">
      <c r="B5" s="1424"/>
      <c r="C5" s="1426"/>
      <c r="D5" s="1426"/>
      <c r="E5" s="1428"/>
      <c r="F5" s="1428"/>
      <c r="G5" s="1426"/>
      <c r="H5" s="884" t="s">
        <v>945</v>
      </c>
      <c r="I5" s="884" t="s">
        <v>837</v>
      </c>
      <c r="J5" s="885" t="s">
        <v>945</v>
      </c>
    </row>
    <row r="6" spans="2:11" x14ac:dyDescent="0.35">
      <c r="B6" s="497" t="s">
        <v>946</v>
      </c>
      <c r="C6" s="498" t="s">
        <v>947</v>
      </c>
      <c r="D6" s="499"/>
      <c r="E6" s="499"/>
      <c r="F6" s="499"/>
      <c r="G6" s="499"/>
      <c r="H6" s="499"/>
      <c r="I6" s="499"/>
      <c r="J6" s="500"/>
    </row>
    <row r="7" spans="2:11" x14ac:dyDescent="0.35">
      <c r="B7" s="851">
        <v>1</v>
      </c>
      <c r="C7" s="849" t="s">
        <v>521</v>
      </c>
      <c r="D7" s="835" t="s">
        <v>131</v>
      </c>
      <c r="E7" s="836">
        <v>287</v>
      </c>
      <c r="F7" s="836">
        <v>313</v>
      </c>
      <c r="G7" s="836">
        <v>287</v>
      </c>
      <c r="H7" s="836">
        <v>313</v>
      </c>
      <c r="I7" s="837">
        <f>H7/F7</f>
        <v>1</v>
      </c>
      <c r="J7" s="838">
        <f>F7-H7</f>
        <v>0</v>
      </c>
      <c r="K7" s="1069"/>
    </row>
    <row r="8" spans="2:11" x14ac:dyDescent="0.35">
      <c r="B8" s="851">
        <v>2</v>
      </c>
      <c r="C8" s="849" t="s">
        <v>232</v>
      </c>
      <c r="D8" s="835" t="s">
        <v>127</v>
      </c>
      <c r="E8" s="836">
        <v>287</v>
      </c>
      <c r="F8" s="836">
        <v>306</v>
      </c>
      <c r="G8" s="836">
        <v>287</v>
      </c>
      <c r="H8" s="836">
        <v>292</v>
      </c>
      <c r="I8" s="837">
        <f t="shared" ref="I8:I15" si="0">H8/F8</f>
        <v>0.95424836601307195</v>
      </c>
      <c r="J8" s="838">
        <f>F8-H8</f>
        <v>14</v>
      </c>
    </row>
    <row r="9" spans="2:11" x14ac:dyDescent="0.35">
      <c r="B9" s="851">
        <v>3</v>
      </c>
      <c r="C9" s="849" t="s">
        <v>948</v>
      </c>
      <c r="D9" s="835" t="s">
        <v>164</v>
      </c>
      <c r="E9" s="839">
        <v>4095</v>
      </c>
      <c r="F9" s="839">
        <v>4285.0559999999996</v>
      </c>
      <c r="G9" s="839">
        <v>4095</v>
      </c>
      <c r="H9" s="840">
        <v>4094.9850000000001</v>
      </c>
      <c r="I9" s="837">
        <f t="shared" si="0"/>
        <v>0.95564328680885391</v>
      </c>
      <c r="J9" s="838">
        <f t="shared" ref="J9:J15" si="1">F9-H9</f>
        <v>190.07099999999946</v>
      </c>
    </row>
    <row r="10" spans="2:11" ht="15.65" customHeight="1" x14ac:dyDescent="0.35">
      <c r="B10" s="851">
        <v>4</v>
      </c>
      <c r="C10" s="849" t="s">
        <v>961</v>
      </c>
      <c r="D10" s="835" t="s">
        <v>837</v>
      </c>
      <c r="E10" s="837">
        <v>1</v>
      </c>
      <c r="F10" s="837">
        <v>1</v>
      </c>
      <c r="G10" s="837">
        <v>1</v>
      </c>
      <c r="H10" s="841">
        <v>1</v>
      </c>
      <c r="I10" s="837">
        <f t="shared" si="0"/>
        <v>1</v>
      </c>
      <c r="J10" s="838">
        <f t="shared" si="1"/>
        <v>0</v>
      </c>
    </row>
    <row r="11" spans="2:11" x14ac:dyDescent="0.35">
      <c r="B11" s="851">
        <v>5</v>
      </c>
      <c r="C11" s="849" t="s">
        <v>949</v>
      </c>
      <c r="D11" s="835" t="s">
        <v>164</v>
      </c>
      <c r="E11" s="839">
        <v>114</v>
      </c>
      <c r="F11" s="839">
        <v>121.471</v>
      </c>
      <c r="G11" s="842">
        <v>1</v>
      </c>
      <c r="H11" s="843">
        <f>46.28+46.28+21.37</f>
        <v>113.93</v>
      </c>
      <c r="I11" s="837">
        <f t="shared" si="0"/>
        <v>0.93791933877221723</v>
      </c>
      <c r="J11" s="838">
        <f t="shared" si="1"/>
        <v>7.5409999999999968</v>
      </c>
    </row>
    <row r="12" spans="2:11" x14ac:dyDescent="0.35">
      <c r="B12" s="851">
        <v>6</v>
      </c>
      <c r="C12" s="849" t="s">
        <v>138</v>
      </c>
      <c r="D12" s="770" t="s">
        <v>837</v>
      </c>
      <c r="E12" s="837">
        <v>1</v>
      </c>
      <c r="F12" s="837">
        <v>1</v>
      </c>
      <c r="G12" s="842">
        <v>1</v>
      </c>
      <c r="H12" s="842">
        <v>1</v>
      </c>
      <c r="I12" s="837">
        <f t="shared" si="0"/>
        <v>1</v>
      </c>
      <c r="J12" s="838">
        <f t="shared" si="1"/>
        <v>0</v>
      </c>
    </row>
    <row r="13" spans="2:11" x14ac:dyDescent="0.35">
      <c r="B13" s="851">
        <v>7</v>
      </c>
      <c r="C13" s="849" t="s">
        <v>106</v>
      </c>
      <c r="D13" s="835" t="s">
        <v>127</v>
      </c>
      <c r="E13" s="839">
        <v>10480</v>
      </c>
      <c r="F13" s="839">
        <v>11844</v>
      </c>
      <c r="G13" s="839">
        <v>10480</v>
      </c>
      <c r="H13" s="843">
        <v>10480</v>
      </c>
      <c r="I13" s="837">
        <f t="shared" si="0"/>
        <v>0.88483620398514018</v>
      </c>
      <c r="J13" s="838">
        <f t="shared" si="1"/>
        <v>1364</v>
      </c>
      <c r="K13" s="1069"/>
    </row>
    <row r="14" spans="2:11" x14ac:dyDescent="0.35">
      <c r="B14" s="851">
        <v>8</v>
      </c>
      <c r="C14" s="849" t="s">
        <v>950</v>
      </c>
      <c r="D14" s="835" t="s">
        <v>164</v>
      </c>
      <c r="E14" s="844">
        <v>118.557</v>
      </c>
      <c r="F14" s="844">
        <v>123.542</v>
      </c>
      <c r="G14" s="845">
        <v>1</v>
      </c>
      <c r="H14" s="1019">
        <f>80+37.33</f>
        <v>117.33</v>
      </c>
      <c r="I14" s="837">
        <f t="shared" si="0"/>
        <v>0.94971750497806406</v>
      </c>
      <c r="J14" s="838">
        <f t="shared" si="1"/>
        <v>6.2120000000000033</v>
      </c>
    </row>
    <row r="15" spans="2:11" ht="15" thickBot="1" x14ac:dyDescent="0.4">
      <c r="B15" s="852">
        <v>9</v>
      </c>
      <c r="C15" s="850" t="s">
        <v>951</v>
      </c>
      <c r="D15" s="846" t="s">
        <v>837</v>
      </c>
      <c r="E15" s="847">
        <v>1</v>
      </c>
      <c r="F15" s="847">
        <v>1</v>
      </c>
      <c r="G15" s="848">
        <v>1</v>
      </c>
      <c r="H15" s="848">
        <v>1</v>
      </c>
      <c r="I15" s="837">
        <f t="shared" si="0"/>
        <v>1</v>
      </c>
      <c r="J15" s="838">
        <f t="shared" si="1"/>
        <v>0</v>
      </c>
    </row>
    <row r="16" spans="2:11" ht="19" thickBot="1" x14ac:dyDescent="0.4">
      <c r="B16" s="1413" t="s">
        <v>1038</v>
      </c>
      <c r="C16" s="1414"/>
      <c r="D16" s="1414"/>
      <c r="E16" s="1414"/>
      <c r="F16" s="1414"/>
      <c r="G16" s="1414"/>
      <c r="H16" s="1414"/>
      <c r="I16" s="1414"/>
      <c r="J16" s="1415"/>
    </row>
    <row r="17" spans="2:11" ht="27.75" customHeight="1" thickBot="1" x14ac:dyDescent="0.4">
      <c r="B17" s="501" t="s">
        <v>685</v>
      </c>
      <c r="C17" s="502" t="s">
        <v>136</v>
      </c>
      <c r="D17" s="502" t="s">
        <v>282</v>
      </c>
      <c r="E17" s="502" t="s">
        <v>942</v>
      </c>
      <c r="F17" s="502" t="s">
        <v>974</v>
      </c>
      <c r="G17" s="502" t="s">
        <v>952</v>
      </c>
      <c r="H17" s="502" t="s">
        <v>953</v>
      </c>
      <c r="I17" s="503" t="s">
        <v>965</v>
      </c>
      <c r="J17" s="503" t="s">
        <v>1</v>
      </c>
    </row>
    <row r="18" spans="2:11" ht="15" thickBot="1" x14ac:dyDescent="0.4">
      <c r="B18" s="504"/>
      <c r="C18" s="505"/>
      <c r="D18" s="506"/>
      <c r="E18" s="506"/>
      <c r="F18" s="507" t="s">
        <v>86</v>
      </c>
      <c r="G18" s="507" t="s">
        <v>87</v>
      </c>
      <c r="H18" s="508" t="s">
        <v>954</v>
      </c>
      <c r="I18" s="508" t="s">
        <v>837</v>
      </c>
      <c r="J18" s="509"/>
    </row>
    <row r="19" spans="2:11" x14ac:dyDescent="0.35">
      <c r="B19" s="853" t="s">
        <v>946</v>
      </c>
      <c r="C19" s="854" t="s">
        <v>956</v>
      </c>
      <c r="D19" s="855"/>
      <c r="E19" s="856"/>
      <c r="F19" s="857"/>
      <c r="G19" s="858"/>
      <c r="H19" s="859"/>
      <c r="I19" s="860"/>
      <c r="J19" s="861"/>
    </row>
    <row r="20" spans="2:11" x14ac:dyDescent="0.35">
      <c r="B20" s="862" t="s">
        <v>957</v>
      </c>
      <c r="C20" s="863" t="s">
        <v>879</v>
      </c>
      <c r="D20" s="864"/>
      <c r="E20" s="865"/>
      <c r="F20" s="865"/>
      <c r="G20" s="865"/>
      <c r="H20" s="865"/>
      <c r="I20" s="866"/>
      <c r="J20" s="867"/>
    </row>
    <row r="21" spans="2:11" x14ac:dyDescent="0.35">
      <c r="B21" s="868">
        <v>1</v>
      </c>
      <c r="C21" s="869" t="s">
        <v>975</v>
      </c>
      <c r="D21" s="864" t="s">
        <v>958</v>
      </c>
      <c r="E21" s="870">
        <v>241</v>
      </c>
      <c r="F21" s="871">
        <v>246</v>
      </c>
      <c r="G21" s="871">
        <v>246</v>
      </c>
      <c r="H21" s="872">
        <f>F21-G21</f>
        <v>0</v>
      </c>
      <c r="I21" s="873">
        <f>G21/F21</f>
        <v>1</v>
      </c>
      <c r="J21" s="874"/>
    </row>
    <row r="22" spans="2:11" x14ac:dyDescent="0.35">
      <c r="B22" s="868">
        <v>2</v>
      </c>
      <c r="C22" s="869" t="s">
        <v>1181</v>
      </c>
      <c r="D22" s="864" t="s">
        <v>958</v>
      </c>
      <c r="E22" s="875">
        <v>26</v>
      </c>
      <c r="F22" s="871">
        <v>27</v>
      </c>
      <c r="G22" s="871">
        <f>26+1</f>
        <v>27</v>
      </c>
      <c r="H22" s="872">
        <f t="shared" ref="H22:H31" si="2">F22-G22</f>
        <v>0</v>
      </c>
      <c r="I22" s="873">
        <f t="shared" ref="I22:I31" si="3">G22/F22</f>
        <v>1</v>
      </c>
      <c r="J22" s="874"/>
      <c r="K22" s="496">
        <f>241-233</f>
        <v>8</v>
      </c>
    </row>
    <row r="23" spans="2:11" x14ac:dyDescent="0.35">
      <c r="B23" s="868">
        <v>3</v>
      </c>
      <c r="C23" s="869" t="s">
        <v>1182</v>
      </c>
      <c r="D23" s="864" t="s">
        <v>958</v>
      </c>
      <c r="E23" s="875">
        <v>3</v>
      </c>
      <c r="F23" s="871">
        <v>4</v>
      </c>
      <c r="G23" s="871">
        <f>3+1</f>
        <v>4</v>
      </c>
      <c r="H23" s="872">
        <f t="shared" si="2"/>
        <v>0</v>
      </c>
      <c r="I23" s="873">
        <f t="shared" si="3"/>
        <v>1</v>
      </c>
      <c r="J23" s="874"/>
    </row>
    <row r="24" spans="2:11" x14ac:dyDescent="0.35">
      <c r="B24" s="868">
        <v>4</v>
      </c>
      <c r="C24" s="869" t="s">
        <v>1183</v>
      </c>
      <c r="D24" s="864" t="s">
        <v>958</v>
      </c>
      <c r="E24" s="875">
        <v>10</v>
      </c>
      <c r="F24" s="871">
        <v>10</v>
      </c>
      <c r="G24" s="871">
        <v>10</v>
      </c>
      <c r="H24" s="872">
        <f t="shared" si="2"/>
        <v>0</v>
      </c>
      <c r="I24" s="873">
        <f t="shared" si="3"/>
        <v>1</v>
      </c>
      <c r="J24" s="874"/>
    </row>
    <row r="25" spans="2:11" x14ac:dyDescent="0.35">
      <c r="B25" s="868">
        <v>5</v>
      </c>
      <c r="C25" s="869" t="s">
        <v>1184</v>
      </c>
      <c r="D25" s="864" t="s">
        <v>958</v>
      </c>
      <c r="E25" s="875">
        <v>2</v>
      </c>
      <c r="F25" s="871">
        <v>2</v>
      </c>
      <c r="G25" s="871">
        <v>2</v>
      </c>
      <c r="H25" s="872">
        <f t="shared" si="2"/>
        <v>0</v>
      </c>
      <c r="I25" s="873">
        <f t="shared" si="3"/>
        <v>1</v>
      </c>
      <c r="J25" s="874"/>
    </row>
    <row r="26" spans="2:11" x14ac:dyDescent="0.35">
      <c r="B26" s="868">
        <v>6</v>
      </c>
      <c r="C26" s="869" t="s">
        <v>1185</v>
      </c>
      <c r="D26" s="864" t="s">
        <v>958</v>
      </c>
      <c r="E26" s="875">
        <v>4</v>
      </c>
      <c r="F26" s="871">
        <v>3</v>
      </c>
      <c r="G26" s="871">
        <v>3</v>
      </c>
      <c r="H26" s="872">
        <f t="shared" si="2"/>
        <v>0</v>
      </c>
      <c r="I26" s="873">
        <f t="shared" si="3"/>
        <v>1</v>
      </c>
      <c r="J26" s="874"/>
    </row>
    <row r="27" spans="2:11" x14ac:dyDescent="0.35">
      <c r="B27" s="868">
        <v>7</v>
      </c>
      <c r="C27" s="869" t="s">
        <v>1186</v>
      </c>
      <c r="D27" s="864" t="s">
        <v>958</v>
      </c>
      <c r="E27" s="875">
        <v>1</v>
      </c>
      <c r="F27" s="871">
        <v>1</v>
      </c>
      <c r="G27" s="871">
        <v>1</v>
      </c>
      <c r="H27" s="872">
        <f t="shared" si="2"/>
        <v>0</v>
      </c>
      <c r="I27" s="873">
        <f t="shared" si="3"/>
        <v>1</v>
      </c>
      <c r="J27" s="874"/>
    </row>
    <row r="28" spans="2:11" x14ac:dyDescent="0.35">
      <c r="B28" s="868">
        <v>8</v>
      </c>
      <c r="C28" s="869" t="s">
        <v>1178</v>
      </c>
      <c r="D28" s="864" t="s">
        <v>958</v>
      </c>
      <c r="E28" s="870">
        <v>2</v>
      </c>
      <c r="F28" s="871">
        <v>3</v>
      </c>
      <c r="G28" s="871">
        <v>3</v>
      </c>
      <c r="H28" s="872">
        <f t="shared" si="2"/>
        <v>0</v>
      </c>
      <c r="I28" s="873">
        <f t="shared" si="3"/>
        <v>1</v>
      </c>
      <c r="J28" s="874"/>
    </row>
    <row r="29" spans="2:11" x14ac:dyDescent="0.35">
      <c r="B29" s="876">
        <v>9</v>
      </c>
      <c r="C29" s="869" t="s">
        <v>1179</v>
      </c>
      <c r="D29" s="864" t="s">
        <v>958</v>
      </c>
      <c r="E29" s="877">
        <v>4</v>
      </c>
      <c r="F29" s="878">
        <v>4</v>
      </c>
      <c r="G29" s="878">
        <v>4</v>
      </c>
      <c r="H29" s="879">
        <f t="shared" si="2"/>
        <v>0</v>
      </c>
      <c r="I29" s="880">
        <f t="shared" si="3"/>
        <v>1</v>
      </c>
      <c r="J29" s="881"/>
    </row>
    <row r="30" spans="2:11" x14ac:dyDescent="0.35">
      <c r="B30" s="876">
        <v>10</v>
      </c>
      <c r="C30" s="882" t="s">
        <v>1180</v>
      </c>
      <c r="D30" s="864" t="s">
        <v>958</v>
      </c>
      <c r="E30" s="877">
        <v>4</v>
      </c>
      <c r="F30" s="878">
        <v>4</v>
      </c>
      <c r="G30" s="878">
        <v>4</v>
      </c>
      <c r="H30" s="879">
        <f t="shared" si="2"/>
        <v>0</v>
      </c>
      <c r="I30" s="880">
        <f t="shared" si="3"/>
        <v>1</v>
      </c>
      <c r="J30" s="881"/>
    </row>
    <row r="31" spans="2:11" x14ac:dyDescent="0.35">
      <c r="B31" s="876">
        <v>11</v>
      </c>
      <c r="C31" s="882" t="s">
        <v>1241</v>
      </c>
      <c r="D31" s="864" t="s">
        <v>958</v>
      </c>
      <c r="E31" s="877">
        <v>2</v>
      </c>
      <c r="F31" s="878">
        <v>2</v>
      </c>
      <c r="G31" s="878">
        <v>2</v>
      </c>
      <c r="H31" s="879">
        <f t="shared" si="2"/>
        <v>0</v>
      </c>
      <c r="I31" s="880">
        <f t="shared" si="3"/>
        <v>1</v>
      </c>
      <c r="J31" s="881"/>
    </row>
    <row r="32" spans="2:11" x14ac:dyDescent="0.35">
      <c r="B32" s="1049"/>
      <c r="C32" s="1050" t="s">
        <v>233</v>
      </c>
      <c r="D32" s="864"/>
      <c r="E32" s="1046">
        <f>SUM(E21:E31)</f>
        <v>299</v>
      </c>
      <c r="F32" s="1046">
        <f>SUM(F21:F31)</f>
        <v>306</v>
      </c>
      <c r="G32" s="1046">
        <f>SUM(G21:G31)</f>
        <v>306</v>
      </c>
      <c r="H32" s="1046">
        <f>SUM(H21:H31)</f>
        <v>0</v>
      </c>
      <c r="I32" s="1046"/>
      <c r="J32" s="872"/>
    </row>
    <row r="33" spans="2:10" hidden="1" x14ac:dyDescent="0.35">
      <c r="B33" s="1047" t="s">
        <v>955</v>
      </c>
      <c r="C33" s="1048" t="s">
        <v>960</v>
      </c>
      <c r="D33" s="1043"/>
      <c r="E33" s="1044"/>
      <c r="F33" s="1044"/>
      <c r="G33" s="1044"/>
      <c r="H33" s="1044"/>
      <c r="I33" s="1044"/>
      <c r="J33" s="1045"/>
    </row>
    <row r="34" spans="2:10" hidden="1" x14ac:dyDescent="0.35">
      <c r="B34" s="511"/>
      <c r="C34" s="512" t="s">
        <v>959</v>
      </c>
      <c r="D34" s="513"/>
      <c r="E34" s="514"/>
      <c r="F34" s="514"/>
      <c r="G34" s="514"/>
      <c r="H34" s="514"/>
      <c r="I34" s="514"/>
      <c r="J34" s="518"/>
    </row>
    <row r="35" spans="2:10" hidden="1" x14ac:dyDescent="0.35">
      <c r="B35" s="519">
        <v>1</v>
      </c>
      <c r="C35" s="520" t="s">
        <v>970</v>
      </c>
      <c r="D35" s="513" t="s">
        <v>127</v>
      </c>
      <c r="E35" s="1405">
        <v>241</v>
      </c>
      <c r="F35" s="521">
        <v>12</v>
      </c>
      <c r="G35" s="750">
        <v>10</v>
      </c>
      <c r="H35" s="516">
        <f t="shared" ref="H35:H42" si="4">F35-G35</f>
        <v>2</v>
      </c>
      <c r="I35" s="557">
        <f t="shared" ref="I35:I42" si="5">G35/F35</f>
        <v>0.83333333333333337</v>
      </c>
      <c r="J35" s="522"/>
    </row>
    <row r="36" spans="2:10" hidden="1" x14ac:dyDescent="0.35">
      <c r="B36" s="519">
        <v>2</v>
      </c>
      <c r="C36" s="520" t="s">
        <v>971</v>
      </c>
      <c r="D36" s="513" t="s">
        <v>127</v>
      </c>
      <c r="E36" s="1406"/>
      <c r="F36" s="521">
        <v>12</v>
      </c>
      <c r="G36" s="750">
        <v>7</v>
      </c>
      <c r="H36" s="516">
        <f t="shared" si="4"/>
        <v>5</v>
      </c>
      <c r="I36" s="557">
        <f t="shared" si="5"/>
        <v>0.58333333333333337</v>
      </c>
      <c r="J36" s="522"/>
    </row>
    <row r="37" spans="2:10" hidden="1" x14ac:dyDescent="0.35">
      <c r="B37" s="519">
        <v>3</v>
      </c>
      <c r="C37" s="520" t="s">
        <v>911</v>
      </c>
      <c r="D37" s="513" t="s">
        <v>127</v>
      </c>
      <c r="E37" s="1406"/>
      <c r="F37" s="521">
        <v>33</v>
      </c>
      <c r="G37" s="749">
        <v>115</v>
      </c>
      <c r="H37" s="516">
        <f t="shared" si="4"/>
        <v>-82</v>
      </c>
      <c r="I37" s="557">
        <f t="shared" si="5"/>
        <v>3.4848484848484849</v>
      </c>
      <c r="J37" s="522"/>
    </row>
    <row r="38" spans="2:10" hidden="1" x14ac:dyDescent="0.35">
      <c r="B38" s="519">
        <v>4</v>
      </c>
      <c r="C38" s="520" t="s">
        <v>972</v>
      </c>
      <c r="D38" s="513" t="s">
        <v>127</v>
      </c>
      <c r="E38" s="1406"/>
      <c r="F38" s="521">
        <v>24</v>
      </c>
      <c r="G38" s="749">
        <v>17</v>
      </c>
      <c r="H38" s="516">
        <f t="shared" si="4"/>
        <v>7</v>
      </c>
      <c r="I38" s="557">
        <f t="shared" si="5"/>
        <v>0.70833333333333337</v>
      </c>
      <c r="J38" s="522"/>
    </row>
    <row r="39" spans="2:10" hidden="1" x14ac:dyDescent="0.35">
      <c r="B39" s="519">
        <v>5</v>
      </c>
      <c r="C39" s="520" t="s">
        <v>908</v>
      </c>
      <c r="D39" s="513" t="s">
        <v>127</v>
      </c>
      <c r="E39" s="1406"/>
      <c r="F39" s="525">
        <v>70</v>
      </c>
      <c r="G39" s="749">
        <v>60</v>
      </c>
      <c r="H39" s="516">
        <f t="shared" si="4"/>
        <v>10</v>
      </c>
      <c r="I39" s="557">
        <f t="shared" si="5"/>
        <v>0.8571428571428571</v>
      </c>
      <c r="J39" s="522"/>
    </row>
    <row r="40" spans="2:10" hidden="1" x14ac:dyDescent="0.35">
      <c r="B40" s="519">
        <v>6</v>
      </c>
      <c r="C40" s="520" t="s">
        <v>1035</v>
      </c>
      <c r="D40" s="513" t="s">
        <v>127</v>
      </c>
      <c r="E40" s="1406"/>
      <c r="F40" s="525">
        <v>1</v>
      </c>
      <c r="G40" s="523"/>
      <c r="H40" s="516">
        <f t="shared" si="4"/>
        <v>1</v>
      </c>
      <c r="I40" s="557">
        <f t="shared" si="5"/>
        <v>0</v>
      </c>
      <c r="J40" s="522"/>
    </row>
    <row r="41" spans="2:10" hidden="1" x14ac:dyDescent="0.35">
      <c r="B41" s="519">
        <v>7</v>
      </c>
      <c r="C41" s="520" t="s">
        <v>909</v>
      </c>
      <c r="D41" s="513" t="s">
        <v>127</v>
      </c>
      <c r="E41" s="1406"/>
      <c r="F41" s="525">
        <v>47</v>
      </c>
      <c r="G41" s="749">
        <v>44</v>
      </c>
      <c r="H41" s="516">
        <f t="shared" si="4"/>
        <v>3</v>
      </c>
      <c r="I41" s="557">
        <f t="shared" si="5"/>
        <v>0.93617021276595747</v>
      </c>
      <c r="J41" s="522"/>
    </row>
    <row r="42" spans="2:10" hidden="1" x14ac:dyDescent="0.35">
      <c r="B42" s="519">
        <v>8</v>
      </c>
      <c r="C42" s="520" t="s">
        <v>910</v>
      </c>
      <c r="D42" s="513" t="s">
        <v>127</v>
      </c>
      <c r="E42" s="1407"/>
      <c r="F42" s="525">
        <v>47</v>
      </c>
      <c r="G42" s="749">
        <v>38</v>
      </c>
      <c r="H42" s="516">
        <f t="shared" si="4"/>
        <v>9</v>
      </c>
      <c r="I42" s="557">
        <f t="shared" si="5"/>
        <v>0.80851063829787229</v>
      </c>
      <c r="J42" s="522"/>
    </row>
    <row r="43" spans="2:10" ht="15" hidden="1" thickBot="1" x14ac:dyDescent="0.4">
      <c r="B43" s="526"/>
      <c r="C43" s="527" t="s">
        <v>233</v>
      </c>
      <c r="D43" s="528"/>
      <c r="E43" s="529">
        <f>SUM(E35:E42)</f>
        <v>241</v>
      </c>
      <c r="F43" s="530">
        <f>SUM(F35:F42)</f>
        <v>246</v>
      </c>
      <c r="G43" s="530">
        <f>SUM(G35:G42)</f>
        <v>291</v>
      </c>
      <c r="H43" s="530">
        <f>SUM(H35:H42)</f>
        <v>-45</v>
      </c>
      <c r="I43" s="529"/>
      <c r="J43" s="531"/>
    </row>
    <row r="44" spans="2:10" hidden="1" x14ac:dyDescent="0.35">
      <c r="B44" s="532">
        <v>1</v>
      </c>
      <c r="C44" s="533" t="s">
        <v>409</v>
      </c>
      <c r="D44" s="517"/>
      <c r="E44" s="510"/>
      <c r="F44" s="534"/>
      <c r="G44" s="534"/>
      <c r="H44" s="534"/>
      <c r="I44" s="535"/>
      <c r="J44" s="518"/>
    </row>
    <row r="45" spans="2:10" hidden="1" x14ac:dyDescent="0.35">
      <c r="B45" s="519" t="s">
        <v>140</v>
      </c>
      <c r="C45" s="151" t="s">
        <v>205</v>
      </c>
      <c r="D45" s="537" t="s">
        <v>165</v>
      </c>
      <c r="E45" s="1408">
        <v>12</v>
      </c>
      <c r="F45" s="538">
        <v>7</v>
      </c>
      <c r="G45" s="523">
        <v>11</v>
      </c>
      <c r="H45" s="539"/>
      <c r="I45" s="557">
        <f t="shared" ref="I45" si="6">G45/F45</f>
        <v>1.5714285714285714</v>
      </c>
      <c r="J45" s="522"/>
    </row>
    <row r="46" spans="2:10" hidden="1" x14ac:dyDescent="0.35">
      <c r="B46" s="519" t="s">
        <v>141</v>
      </c>
      <c r="C46" s="151" t="s">
        <v>234</v>
      </c>
      <c r="D46" s="537" t="s">
        <v>165</v>
      </c>
      <c r="E46" s="1409"/>
      <c r="F46" s="538">
        <v>2</v>
      </c>
      <c r="G46" s="523"/>
      <c r="H46" s="539"/>
      <c r="I46" s="557">
        <f t="shared" ref="I46:I54" si="7">G46/F46</f>
        <v>0</v>
      </c>
      <c r="J46" s="522"/>
    </row>
    <row r="47" spans="2:10" hidden="1" x14ac:dyDescent="0.35">
      <c r="B47" s="519" t="s">
        <v>142</v>
      </c>
      <c r="C47" s="151" t="s">
        <v>235</v>
      </c>
      <c r="D47" s="537" t="s">
        <v>165</v>
      </c>
      <c r="E47" s="1409"/>
      <c r="F47" s="538">
        <v>6</v>
      </c>
      <c r="G47" s="523">
        <v>3</v>
      </c>
      <c r="H47" s="539"/>
      <c r="I47" s="557">
        <f t="shared" si="7"/>
        <v>0.5</v>
      </c>
      <c r="J47" s="522"/>
    </row>
    <row r="48" spans="2:10" hidden="1" x14ac:dyDescent="0.35">
      <c r="B48" s="519" t="s">
        <v>143</v>
      </c>
      <c r="C48" s="151" t="s">
        <v>219</v>
      </c>
      <c r="D48" s="537" t="s">
        <v>165</v>
      </c>
      <c r="E48" s="1409"/>
      <c r="F48" s="538">
        <v>12</v>
      </c>
      <c r="G48" s="523">
        <v>4</v>
      </c>
      <c r="H48" s="539"/>
      <c r="I48" s="557">
        <f t="shared" si="7"/>
        <v>0.33333333333333331</v>
      </c>
      <c r="J48" s="522"/>
    </row>
    <row r="49" spans="2:10" hidden="1" x14ac:dyDescent="0.35">
      <c r="B49" s="519" t="s">
        <v>144</v>
      </c>
      <c r="C49" s="151" t="s">
        <v>421</v>
      </c>
      <c r="D49" s="537" t="s">
        <v>165</v>
      </c>
      <c r="E49" s="1409"/>
      <c r="F49" s="538">
        <v>4</v>
      </c>
      <c r="G49" s="523"/>
      <c r="H49" s="539"/>
      <c r="I49" s="557">
        <f t="shared" si="7"/>
        <v>0</v>
      </c>
      <c r="J49" s="522"/>
    </row>
    <row r="50" spans="2:10" hidden="1" x14ac:dyDescent="0.35">
      <c r="B50" s="519">
        <v>2</v>
      </c>
      <c r="C50" s="512" t="s">
        <v>408</v>
      </c>
      <c r="D50" s="513"/>
      <c r="E50" s="1409"/>
      <c r="F50" s="540"/>
      <c r="G50" s="523"/>
      <c r="H50" s="539"/>
      <c r="I50" s="557"/>
      <c r="J50" s="522"/>
    </row>
    <row r="51" spans="2:10" hidden="1" x14ac:dyDescent="0.35">
      <c r="B51" s="519" t="s">
        <v>140</v>
      </c>
      <c r="C51" s="151" t="s">
        <v>192</v>
      </c>
      <c r="D51" s="537" t="s">
        <v>165</v>
      </c>
      <c r="E51" s="1409"/>
      <c r="F51" s="538">
        <v>6</v>
      </c>
      <c r="G51" s="523">
        <v>4</v>
      </c>
      <c r="H51" s="539"/>
      <c r="I51" s="557">
        <f t="shared" si="7"/>
        <v>0.66666666666666663</v>
      </c>
      <c r="J51" s="522"/>
    </row>
    <row r="52" spans="2:10" hidden="1" x14ac:dyDescent="0.35">
      <c r="B52" s="519" t="s">
        <v>141</v>
      </c>
      <c r="C52" s="151" t="s">
        <v>236</v>
      </c>
      <c r="D52" s="537" t="s">
        <v>165</v>
      </c>
      <c r="E52" s="1409"/>
      <c r="F52" s="538">
        <v>2</v>
      </c>
      <c r="G52" s="523"/>
      <c r="H52" s="539"/>
      <c r="I52" s="557">
        <f t="shared" si="7"/>
        <v>0</v>
      </c>
      <c r="J52" s="522"/>
    </row>
    <row r="53" spans="2:10" hidden="1" x14ac:dyDescent="0.35">
      <c r="B53" s="519" t="s">
        <v>142</v>
      </c>
      <c r="C53" s="151" t="s">
        <v>237</v>
      </c>
      <c r="D53" s="537" t="s">
        <v>165</v>
      </c>
      <c r="E53" s="1409"/>
      <c r="F53" s="538">
        <v>1</v>
      </c>
      <c r="G53" s="523"/>
      <c r="H53" s="539"/>
      <c r="I53" s="557">
        <f t="shared" si="7"/>
        <v>0</v>
      </c>
      <c r="J53" s="522"/>
    </row>
    <row r="54" spans="2:10" ht="15" hidden="1" thickBot="1" x14ac:dyDescent="0.4">
      <c r="B54" s="597" t="s">
        <v>143</v>
      </c>
      <c r="C54" s="598" t="s">
        <v>223</v>
      </c>
      <c r="D54" s="599" t="s">
        <v>165</v>
      </c>
      <c r="E54" s="1409"/>
      <c r="F54" s="600">
        <v>1</v>
      </c>
      <c r="G54" s="601"/>
      <c r="H54" s="596"/>
      <c r="I54" s="602">
        <f t="shared" si="7"/>
        <v>0</v>
      </c>
      <c r="J54" s="603"/>
    </row>
    <row r="55" spans="2:10" ht="15" hidden="1" thickBot="1" x14ac:dyDescent="0.4">
      <c r="B55" s="604"/>
      <c r="C55" s="605" t="s">
        <v>962</v>
      </c>
      <c r="D55" s="606"/>
      <c r="E55" s="607">
        <f>SUM(E45:E48)</f>
        <v>12</v>
      </c>
      <c r="F55" s="607">
        <f>SUM(F45:F54)</f>
        <v>41</v>
      </c>
      <c r="G55" s="607">
        <f>SUM(G45:G48)</f>
        <v>18</v>
      </c>
      <c r="H55" s="607">
        <f>SUM(H45:H49)</f>
        <v>0</v>
      </c>
      <c r="I55" s="607"/>
      <c r="J55" s="608"/>
    </row>
    <row r="56" spans="2:10" hidden="1" x14ac:dyDescent="0.35">
      <c r="B56" s="532">
        <v>1</v>
      </c>
      <c r="C56" s="533" t="s">
        <v>1036</v>
      </c>
      <c r="D56" s="517"/>
      <c r="E56" s="542"/>
      <c r="F56" s="542"/>
      <c r="G56" s="542"/>
      <c r="H56" s="542"/>
      <c r="I56" s="543"/>
      <c r="J56" s="536"/>
    </row>
    <row r="57" spans="2:10" hidden="1" x14ac:dyDescent="0.35">
      <c r="B57" s="519" t="s">
        <v>140</v>
      </c>
      <c r="C57" s="151" t="s">
        <v>206</v>
      </c>
      <c r="D57" s="537" t="s">
        <v>165</v>
      </c>
      <c r="E57" s="1410">
        <v>5</v>
      </c>
      <c r="F57" s="538">
        <v>0</v>
      </c>
      <c r="G57" s="539"/>
      <c r="H57" s="544"/>
      <c r="I57" s="557"/>
      <c r="J57" s="522"/>
    </row>
    <row r="58" spans="2:10" hidden="1" x14ac:dyDescent="0.35">
      <c r="B58" s="519" t="s">
        <v>141</v>
      </c>
      <c r="C58" s="151" t="s">
        <v>193</v>
      </c>
      <c r="D58" s="537" t="s">
        <v>165</v>
      </c>
      <c r="E58" s="1411"/>
      <c r="F58" s="538">
        <v>1</v>
      </c>
      <c r="G58" s="539"/>
      <c r="H58" s="544"/>
      <c r="I58" s="557"/>
      <c r="J58" s="522"/>
    </row>
    <row r="59" spans="2:10" hidden="1" x14ac:dyDescent="0.35">
      <c r="B59" s="519" t="s">
        <v>142</v>
      </c>
      <c r="C59" s="151" t="s">
        <v>225</v>
      </c>
      <c r="D59" s="537" t="s">
        <v>165</v>
      </c>
      <c r="E59" s="1411"/>
      <c r="F59" s="538">
        <v>1</v>
      </c>
      <c r="G59" s="539"/>
      <c r="H59" s="544"/>
      <c r="I59" s="557"/>
      <c r="J59" s="522"/>
    </row>
    <row r="60" spans="2:10" hidden="1" x14ac:dyDescent="0.35">
      <c r="B60" s="519" t="s">
        <v>143</v>
      </c>
      <c r="C60" s="151" t="s">
        <v>222</v>
      </c>
      <c r="D60" s="537" t="s">
        <v>165</v>
      </c>
      <c r="E60" s="1411"/>
      <c r="F60" s="538">
        <f>E60</f>
        <v>0</v>
      </c>
      <c r="G60" s="539"/>
      <c r="H60" s="544"/>
      <c r="I60" s="557"/>
      <c r="J60" s="522"/>
    </row>
    <row r="61" spans="2:10" hidden="1" x14ac:dyDescent="0.35">
      <c r="B61" s="519" t="s">
        <v>144</v>
      </c>
      <c r="C61" s="151" t="s">
        <v>218</v>
      </c>
      <c r="D61" s="537" t="s">
        <v>165</v>
      </c>
      <c r="E61" s="1411"/>
      <c r="F61" s="538">
        <f>E61</f>
        <v>0</v>
      </c>
      <c r="G61" s="539"/>
      <c r="H61" s="544"/>
      <c r="I61" s="557"/>
      <c r="J61" s="522"/>
    </row>
    <row r="62" spans="2:10" hidden="1" x14ac:dyDescent="0.35">
      <c r="B62" s="519">
        <v>2</v>
      </c>
      <c r="C62" s="545" t="s">
        <v>517</v>
      </c>
      <c r="D62" s="513"/>
      <c r="E62" s="1411"/>
      <c r="F62" s="523"/>
      <c r="G62" s="539"/>
      <c r="H62" s="544"/>
      <c r="I62" s="515"/>
      <c r="J62" s="522"/>
    </row>
    <row r="63" spans="2:10" hidden="1" x14ac:dyDescent="0.35">
      <c r="B63" s="519" t="s">
        <v>140</v>
      </c>
      <c r="C63" s="151" t="s">
        <v>258</v>
      </c>
      <c r="D63" s="537" t="s">
        <v>165</v>
      </c>
      <c r="E63" s="1411"/>
      <c r="F63" s="538">
        <f>E63</f>
        <v>0</v>
      </c>
      <c r="G63" s="539"/>
      <c r="H63" s="544"/>
      <c r="I63" s="515"/>
      <c r="J63" s="522"/>
    </row>
    <row r="64" spans="2:10" hidden="1" x14ac:dyDescent="0.35">
      <c r="B64" s="519" t="s">
        <v>141</v>
      </c>
      <c r="C64" s="151" t="s">
        <v>181</v>
      </c>
      <c r="D64" s="537" t="s">
        <v>165</v>
      </c>
      <c r="E64" s="1411"/>
      <c r="F64" s="538">
        <v>3</v>
      </c>
      <c r="G64" s="539">
        <v>2</v>
      </c>
      <c r="H64" s="544"/>
      <c r="I64" s="515"/>
      <c r="J64" s="522"/>
    </row>
    <row r="65" spans="2:10" hidden="1" x14ac:dyDescent="0.35">
      <c r="B65" s="519" t="s">
        <v>142</v>
      </c>
      <c r="C65" s="151" t="s">
        <v>227</v>
      </c>
      <c r="D65" s="537" t="s">
        <v>165</v>
      </c>
      <c r="E65" s="1411"/>
      <c r="F65" s="538">
        <f>E65</f>
        <v>0</v>
      </c>
      <c r="G65" s="539"/>
      <c r="H65" s="544"/>
      <c r="I65" s="515"/>
      <c r="J65" s="522"/>
    </row>
    <row r="66" spans="2:10" hidden="1" x14ac:dyDescent="0.35">
      <c r="B66" s="519" t="s">
        <v>143</v>
      </c>
      <c r="C66" s="151" t="s">
        <v>238</v>
      </c>
      <c r="D66" s="537" t="s">
        <v>165</v>
      </c>
      <c r="E66" s="1411"/>
      <c r="F66" s="538">
        <f>E66</f>
        <v>0</v>
      </c>
      <c r="G66" s="539"/>
      <c r="H66" s="544"/>
      <c r="I66" s="515"/>
      <c r="J66" s="522"/>
    </row>
    <row r="67" spans="2:10" hidden="1" x14ac:dyDescent="0.35">
      <c r="B67" s="519" t="s">
        <v>144</v>
      </c>
      <c r="C67" s="151" t="s">
        <v>224</v>
      </c>
      <c r="D67" s="537" t="s">
        <v>165</v>
      </c>
      <c r="E67" s="1411"/>
      <c r="F67" s="538">
        <f>E67</f>
        <v>0</v>
      </c>
      <c r="G67" s="539"/>
      <c r="H67" s="544"/>
      <c r="I67" s="515"/>
      <c r="J67" s="522"/>
    </row>
    <row r="68" spans="2:10" hidden="1" x14ac:dyDescent="0.35">
      <c r="B68" s="519" t="s">
        <v>1242</v>
      </c>
      <c r="C68" s="151" t="s">
        <v>448</v>
      </c>
      <c r="D68" s="537" t="s">
        <v>165</v>
      </c>
      <c r="E68" s="1412"/>
      <c r="F68" s="538">
        <v>1</v>
      </c>
      <c r="G68" s="539"/>
      <c r="H68" s="544"/>
      <c r="I68" s="515"/>
      <c r="J68" s="522"/>
    </row>
    <row r="69" spans="2:10" ht="15" hidden="1" thickBot="1" x14ac:dyDescent="0.4">
      <c r="B69" s="526"/>
      <c r="C69" s="527" t="s">
        <v>963</v>
      </c>
      <c r="D69" s="541"/>
      <c r="E69" s="546">
        <f>SUM(E57:E68)</f>
        <v>5</v>
      </c>
      <c r="F69" s="546">
        <f>SUM(F57:F68)</f>
        <v>6</v>
      </c>
      <c r="G69" s="547">
        <f>SUM(G57:G68)</f>
        <v>2</v>
      </c>
      <c r="H69" s="546">
        <f>SUM(H57:H61)</f>
        <v>0</v>
      </c>
      <c r="I69" s="547">
        <f>SUM(I57:I60)</f>
        <v>0</v>
      </c>
      <c r="J69" s="548"/>
    </row>
    <row r="70" spans="2:10" hidden="1" x14ac:dyDescent="0.35">
      <c r="B70" s="532"/>
      <c r="C70" s="533" t="s">
        <v>518</v>
      </c>
      <c r="D70" s="517"/>
      <c r="E70" s="510"/>
      <c r="F70" s="534"/>
      <c r="G70" s="534"/>
      <c r="H70" s="534"/>
      <c r="I70" s="535"/>
      <c r="J70" s="536"/>
    </row>
    <row r="71" spans="2:10" hidden="1" x14ac:dyDescent="0.35">
      <c r="B71" s="519" t="s">
        <v>140</v>
      </c>
      <c r="C71" s="151" t="s">
        <v>228</v>
      </c>
      <c r="D71" s="537" t="s">
        <v>165</v>
      </c>
      <c r="E71" s="1410">
        <v>29</v>
      </c>
      <c r="F71" s="538">
        <v>0</v>
      </c>
      <c r="G71" s="523"/>
      <c r="H71" s="544"/>
      <c r="I71" s="524"/>
      <c r="J71" s="522"/>
    </row>
    <row r="72" spans="2:10" hidden="1" x14ac:dyDescent="0.35">
      <c r="B72" s="519" t="s">
        <v>141</v>
      </c>
      <c r="C72" s="151" t="s">
        <v>186</v>
      </c>
      <c r="D72" s="537" t="s">
        <v>165</v>
      </c>
      <c r="E72" s="1411"/>
      <c r="F72" s="538">
        <v>2</v>
      </c>
      <c r="G72" s="523"/>
      <c r="H72" s="544"/>
      <c r="I72" s="515"/>
      <c r="J72" s="522"/>
    </row>
    <row r="73" spans="2:10" hidden="1" x14ac:dyDescent="0.35">
      <c r="B73" s="519" t="s">
        <v>142</v>
      </c>
      <c r="C73" s="151" t="s">
        <v>191</v>
      </c>
      <c r="D73" s="537" t="s">
        <v>165</v>
      </c>
      <c r="E73" s="1411"/>
      <c r="F73" s="538">
        <f>E73</f>
        <v>0</v>
      </c>
      <c r="G73" s="523"/>
      <c r="H73" s="544"/>
      <c r="I73" s="515"/>
      <c r="J73" s="522"/>
    </row>
    <row r="74" spans="2:10" hidden="1" x14ac:dyDescent="0.35">
      <c r="B74" s="519" t="s">
        <v>143</v>
      </c>
      <c r="C74" s="151" t="s">
        <v>239</v>
      </c>
      <c r="D74" s="537" t="s">
        <v>165</v>
      </c>
      <c r="E74" s="1411"/>
      <c r="F74" s="538">
        <f>E74</f>
        <v>0</v>
      </c>
      <c r="G74" s="523"/>
      <c r="H74" s="544"/>
      <c r="I74" s="515"/>
      <c r="J74" s="522"/>
    </row>
    <row r="75" spans="2:10" hidden="1" x14ac:dyDescent="0.35">
      <c r="B75" s="519" t="s">
        <v>144</v>
      </c>
      <c r="C75" s="151" t="s">
        <v>216</v>
      </c>
      <c r="D75" s="537" t="s">
        <v>165</v>
      </c>
      <c r="E75" s="1411"/>
      <c r="F75" s="538">
        <f>E75</f>
        <v>0</v>
      </c>
      <c r="G75" s="523"/>
      <c r="H75" s="544"/>
      <c r="I75" s="515"/>
      <c r="J75" s="522"/>
    </row>
    <row r="76" spans="2:10" hidden="1" x14ac:dyDescent="0.35">
      <c r="B76" s="519" t="s">
        <v>145</v>
      </c>
      <c r="C76" s="151" t="s">
        <v>251</v>
      </c>
      <c r="D76" s="537" t="s">
        <v>165</v>
      </c>
      <c r="E76" s="1411"/>
      <c r="F76" s="538">
        <f>E76</f>
        <v>0</v>
      </c>
      <c r="G76" s="523"/>
      <c r="H76" s="544"/>
      <c r="I76" s="515"/>
      <c r="J76" s="522"/>
    </row>
    <row r="77" spans="2:10" hidden="1" x14ac:dyDescent="0.35">
      <c r="B77" s="519" t="s">
        <v>146</v>
      </c>
      <c r="C77" s="151" t="s">
        <v>248</v>
      </c>
      <c r="D77" s="537" t="s">
        <v>165</v>
      </c>
      <c r="E77" s="1411"/>
      <c r="F77" s="538">
        <f>E77</f>
        <v>0</v>
      </c>
      <c r="G77" s="523"/>
      <c r="H77" s="544"/>
      <c r="I77" s="515"/>
      <c r="J77" s="522"/>
    </row>
    <row r="78" spans="2:10" hidden="1" x14ac:dyDescent="0.35">
      <c r="B78" s="519">
        <v>2</v>
      </c>
      <c r="C78" s="549" t="s">
        <v>407</v>
      </c>
      <c r="D78" s="513"/>
      <c r="E78" s="1411"/>
      <c r="F78" s="523"/>
      <c r="G78" s="523"/>
      <c r="H78" s="544"/>
      <c r="I78" s="515"/>
      <c r="J78" s="522"/>
    </row>
    <row r="79" spans="2:10" hidden="1" x14ac:dyDescent="0.35">
      <c r="B79" s="519" t="s">
        <v>140</v>
      </c>
      <c r="C79" s="151" t="s">
        <v>229</v>
      </c>
      <c r="D79" s="537" t="s">
        <v>165</v>
      </c>
      <c r="E79" s="1411"/>
      <c r="F79" s="523">
        <v>0</v>
      </c>
      <c r="G79" s="523"/>
      <c r="H79" s="544"/>
      <c r="I79" s="515"/>
      <c r="J79" s="522"/>
    </row>
    <row r="80" spans="2:10" hidden="1" x14ac:dyDescent="0.35">
      <c r="B80" s="519" t="s">
        <v>141</v>
      </c>
      <c r="C80" s="151" t="s">
        <v>196</v>
      </c>
      <c r="D80" s="537" t="s">
        <v>165</v>
      </c>
      <c r="E80" s="1411"/>
      <c r="F80" s="523">
        <v>1</v>
      </c>
      <c r="G80" s="523">
        <v>5</v>
      </c>
      <c r="H80" s="544"/>
      <c r="I80" s="515"/>
      <c r="J80" s="522"/>
    </row>
    <row r="81" spans="2:10" hidden="1" x14ac:dyDescent="0.35">
      <c r="B81" s="519" t="s">
        <v>142</v>
      </c>
      <c r="C81" s="151" t="s">
        <v>221</v>
      </c>
      <c r="D81" s="537" t="s">
        <v>165</v>
      </c>
      <c r="E81" s="1411"/>
      <c r="F81" s="523">
        <v>2</v>
      </c>
      <c r="G81" s="523">
        <v>2</v>
      </c>
      <c r="H81" s="544"/>
      <c r="I81" s="515"/>
      <c r="J81" s="522"/>
    </row>
    <row r="82" spans="2:10" hidden="1" x14ac:dyDescent="0.35">
      <c r="B82" s="519" t="s">
        <v>143</v>
      </c>
      <c r="C82" s="151" t="s">
        <v>220</v>
      </c>
      <c r="D82" s="537" t="s">
        <v>165</v>
      </c>
      <c r="E82" s="1411"/>
      <c r="F82" s="523">
        <v>0</v>
      </c>
      <c r="G82" s="523"/>
      <c r="H82" s="544"/>
      <c r="I82" s="515"/>
      <c r="J82" s="522"/>
    </row>
    <row r="83" spans="2:10" hidden="1" x14ac:dyDescent="0.35">
      <c r="B83" s="519" t="s">
        <v>144</v>
      </c>
      <c r="C83" s="151" t="s">
        <v>217</v>
      </c>
      <c r="D83" s="537" t="s">
        <v>165</v>
      </c>
      <c r="E83" s="1411"/>
      <c r="F83" s="523">
        <v>1</v>
      </c>
      <c r="G83" s="523">
        <v>1</v>
      </c>
      <c r="H83" s="544"/>
      <c r="I83" s="515"/>
      <c r="J83" s="522"/>
    </row>
    <row r="84" spans="2:10" hidden="1" x14ac:dyDescent="0.35">
      <c r="B84" s="519" t="s">
        <v>145</v>
      </c>
      <c r="C84" s="151" t="s">
        <v>194</v>
      </c>
      <c r="D84" s="537" t="s">
        <v>165</v>
      </c>
      <c r="E84" s="1411"/>
      <c r="F84" s="523">
        <v>2</v>
      </c>
      <c r="G84" s="523">
        <v>2</v>
      </c>
      <c r="H84" s="544"/>
      <c r="I84" s="515"/>
      <c r="J84" s="522"/>
    </row>
    <row r="85" spans="2:10" hidden="1" x14ac:dyDescent="0.35">
      <c r="B85" s="519" t="s">
        <v>146</v>
      </c>
      <c r="C85" s="151" t="s">
        <v>226</v>
      </c>
      <c r="D85" s="537" t="s">
        <v>165</v>
      </c>
      <c r="E85" s="1411"/>
      <c r="F85" s="523">
        <v>2</v>
      </c>
      <c r="G85" s="523">
        <v>2</v>
      </c>
      <c r="H85" s="544"/>
      <c r="I85" s="515"/>
      <c r="J85" s="522"/>
    </row>
    <row r="86" spans="2:10" hidden="1" x14ac:dyDescent="0.35">
      <c r="B86" s="519" t="s">
        <v>147</v>
      </c>
      <c r="C86" s="151" t="s">
        <v>449</v>
      </c>
      <c r="D86" s="537" t="s">
        <v>165</v>
      </c>
      <c r="E86" s="1412"/>
      <c r="F86" s="523">
        <v>2</v>
      </c>
      <c r="G86" s="523"/>
      <c r="H86" s="544"/>
      <c r="I86" s="515"/>
      <c r="J86" s="522"/>
    </row>
    <row r="87" spans="2:10" ht="15" hidden="1" thickBot="1" x14ac:dyDescent="0.4">
      <c r="B87" s="526"/>
      <c r="C87" s="527" t="s">
        <v>973</v>
      </c>
      <c r="D87" s="541"/>
      <c r="E87" s="547">
        <f t="shared" ref="E87:I87" si="8">SUM(E71:E76)</f>
        <v>29</v>
      </c>
      <c r="F87" s="547">
        <f>SUM(F71:F86)</f>
        <v>12</v>
      </c>
      <c r="G87" s="547">
        <f t="shared" si="8"/>
        <v>0</v>
      </c>
      <c r="H87" s="546">
        <f>SUM(H71:H76)</f>
        <v>0</v>
      </c>
      <c r="I87" s="550">
        <f t="shared" si="8"/>
        <v>0</v>
      </c>
      <c r="J87" s="548"/>
    </row>
    <row r="88" spans="2:10" ht="15" hidden="1" thickBot="1" x14ac:dyDescent="0.4">
      <c r="B88" s="551"/>
      <c r="C88" s="552" t="s">
        <v>964</v>
      </c>
      <c r="D88" s="553"/>
      <c r="E88" s="554">
        <f t="shared" ref="E88:I88" si="9">E43+E55+E69+E87</f>
        <v>287</v>
      </c>
      <c r="F88" s="554">
        <f t="shared" si="9"/>
        <v>305</v>
      </c>
      <c r="G88" s="554">
        <f t="shared" si="9"/>
        <v>311</v>
      </c>
      <c r="H88" s="555">
        <f t="shared" si="9"/>
        <v>-45</v>
      </c>
      <c r="I88" s="554">
        <f t="shared" si="9"/>
        <v>0</v>
      </c>
      <c r="J88" s="556"/>
    </row>
  </sheetData>
  <mergeCells count="15">
    <mergeCell ref="B1:I1"/>
    <mergeCell ref="B2:H2"/>
    <mergeCell ref="I2:J2"/>
    <mergeCell ref="B4:B5"/>
    <mergeCell ref="C4:C5"/>
    <mergeCell ref="D4:D5"/>
    <mergeCell ref="E4:E5"/>
    <mergeCell ref="F4:F5"/>
    <mergeCell ref="G4:G5"/>
    <mergeCell ref="H4:I4"/>
    <mergeCell ref="E35:E42"/>
    <mergeCell ref="E45:E54"/>
    <mergeCell ref="E57:E68"/>
    <mergeCell ref="E71:E86"/>
    <mergeCell ref="B16:J16"/>
  </mergeCells>
  <pageMargins left="0.7" right="0.7" top="0.75" bottom="0.75" header="0.3" footer="0.3"/>
  <pageSetup scale="87" orientation="landscape" horizontalDpi="300" verticalDpi="300" r:id="rId1"/>
  <ignoredErrors>
    <ignoredError sqref="F55:H55 F87 H69"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FFFF00"/>
    <pageSetUpPr fitToPage="1"/>
  </sheetPr>
  <dimension ref="A1:Q56"/>
  <sheetViews>
    <sheetView topLeftCell="A35" zoomScale="90" zoomScaleNormal="90" workbookViewId="0">
      <selection activeCell="A35" sqref="A35"/>
    </sheetView>
  </sheetViews>
  <sheetFormatPr defaultColWidth="9.1796875" defaultRowHeight="14.5" x14ac:dyDescent="0.35"/>
  <cols>
    <col min="1" max="1" width="6.1796875" style="2" bestFit="1" customWidth="1"/>
    <col min="2" max="2" width="83.81640625" style="9" customWidth="1"/>
    <col min="3" max="3" width="6.81640625" style="9" customWidth="1"/>
    <col min="4" max="4" width="9.1796875" style="2" customWidth="1"/>
    <col min="5" max="5" width="11.1796875" style="2" customWidth="1"/>
    <col min="6" max="6" width="11" style="16" bestFit="1" customWidth="1"/>
    <col min="7" max="7" width="13.1796875" style="2" customWidth="1"/>
    <col min="8" max="8" width="12.81640625" style="2" hidden="1" customWidth="1"/>
    <col min="9" max="9" width="12.54296875" style="2" hidden="1" customWidth="1"/>
    <col min="10" max="10" width="28.453125" style="16" bestFit="1" customWidth="1"/>
    <col min="11" max="11" width="29.81640625" style="16" hidden="1" customWidth="1"/>
    <col min="12" max="12" width="9.1796875" style="170"/>
    <col min="13" max="16384" width="9.1796875" style="2"/>
  </cols>
  <sheetData>
    <row r="1" spans="1:17" s="10" customFormat="1" ht="17" x14ac:dyDescent="0.35">
      <c r="A1" s="1432" t="s">
        <v>125</v>
      </c>
      <c r="B1" s="1433"/>
      <c r="C1" s="1433"/>
      <c r="D1" s="1433"/>
      <c r="E1" s="1433"/>
      <c r="F1" s="1433"/>
      <c r="G1" s="1433"/>
      <c r="H1" s="1433"/>
      <c r="I1" s="1433"/>
      <c r="J1" s="1433"/>
      <c r="K1" s="1433"/>
    </row>
    <row r="2" spans="1:17" s="10" customFormat="1" ht="17" x14ac:dyDescent="0.35">
      <c r="A2" s="713" t="str">
        <f>Foundation!A2</f>
        <v xml:space="preserve"> TA413 : 765 KV D/C Bikaner III - Neemrana II TL02</v>
      </c>
      <c r="B2" s="714"/>
      <c r="C2" s="714"/>
      <c r="D2" s="714"/>
      <c r="E2" s="714"/>
      <c r="F2" s="714"/>
      <c r="G2" s="714"/>
      <c r="H2" s="714"/>
      <c r="I2" s="714"/>
      <c r="J2" s="714"/>
      <c r="K2" s="714"/>
    </row>
    <row r="3" spans="1:17" s="10" customFormat="1" ht="17" x14ac:dyDescent="0.35">
      <c r="A3" s="1432" t="s">
        <v>149</v>
      </c>
      <c r="B3" s="1433"/>
      <c r="C3" s="1433"/>
      <c r="D3" s="1433"/>
      <c r="E3" s="1433"/>
      <c r="F3" s="1433"/>
      <c r="G3" s="1433"/>
      <c r="H3" s="1433"/>
      <c r="I3" s="1433"/>
      <c r="J3" s="1433"/>
      <c r="K3" s="1433"/>
    </row>
    <row r="4" spans="1:17" ht="15.5" x14ac:dyDescent="0.35">
      <c r="A4" s="1357"/>
      <c r="B4" s="1357"/>
      <c r="C4" s="1357"/>
      <c r="D4" s="1357"/>
      <c r="E4" s="1357"/>
      <c r="F4" s="1357"/>
      <c r="G4" s="1357"/>
      <c r="H4" s="1431" t="str">
        <f>TA413_PBNTL!M1</f>
        <v>20.08.2025</v>
      </c>
      <c r="I4" s="1431"/>
      <c r="J4" s="1431"/>
      <c r="K4" s="1431"/>
      <c r="L4" s="2"/>
    </row>
    <row r="5" spans="1:17" ht="43.5" x14ac:dyDescent="0.35">
      <c r="A5" s="47" t="s">
        <v>20</v>
      </c>
      <c r="B5" s="47" t="s">
        <v>136</v>
      </c>
      <c r="C5" s="95" t="s">
        <v>91</v>
      </c>
      <c r="D5" s="95" t="s">
        <v>253</v>
      </c>
      <c r="E5" s="95" t="s">
        <v>254</v>
      </c>
      <c r="F5" s="90" t="s">
        <v>92</v>
      </c>
      <c r="G5" s="95" t="s">
        <v>93</v>
      </c>
      <c r="H5" s="12" t="s">
        <v>85</v>
      </c>
      <c r="I5" s="11" t="s">
        <v>0</v>
      </c>
      <c r="J5" s="90" t="s">
        <v>230</v>
      </c>
      <c r="K5" s="90" t="s">
        <v>33</v>
      </c>
      <c r="L5" s="2"/>
    </row>
    <row r="6" spans="1:17" x14ac:dyDescent="0.35">
      <c r="A6" s="98" t="s">
        <v>86</v>
      </c>
      <c r="B6" s="99" t="s">
        <v>106</v>
      </c>
      <c r="C6" s="95"/>
      <c r="D6" s="95"/>
      <c r="E6" s="95"/>
      <c r="F6" s="495"/>
      <c r="G6" s="95"/>
      <c r="H6" s="12"/>
      <c r="I6" s="11"/>
      <c r="J6" s="90"/>
      <c r="K6" s="90"/>
      <c r="L6" s="2">
        <f>D7-F7</f>
        <v>0</v>
      </c>
    </row>
    <row r="7" spans="1:17" ht="15.5" x14ac:dyDescent="0.35">
      <c r="A7" s="3" t="s">
        <v>140</v>
      </c>
      <c r="B7" s="151" t="s">
        <v>328</v>
      </c>
      <c r="C7" s="3" t="s">
        <v>127</v>
      </c>
      <c r="D7" s="3">
        <v>5968</v>
      </c>
      <c r="E7" s="3">
        <v>6084</v>
      </c>
      <c r="F7" s="3">
        <v>5968</v>
      </c>
      <c r="G7" s="3">
        <f>+E7-F7</f>
        <v>116</v>
      </c>
      <c r="H7" s="100">
        <v>343</v>
      </c>
      <c r="I7" s="101">
        <f>+F7-H7</f>
        <v>5625</v>
      </c>
      <c r="J7" s="152" t="s">
        <v>1602</v>
      </c>
      <c r="K7" s="78"/>
      <c r="L7" s="2">
        <f>D8-F8</f>
        <v>0</v>
      </c>
      <c r="O7" s="207">
        <f>D7+D8</f>
        <v>10480</v>
      </c>
      <c r="P7" s="2">
        <f>G7+G8</f>
        <v>1364</v>
      </c>
      <c r="Q7" s="170">
        <f>P7/O7</f>
        <v>0.1301526717557252</v>
      </c>
    </row>
    <row r="8" spans="1:17" ht="15.5" x14ac:dyDescent="0.35">
      <c r="A8" s="3" t="s">
        <v>141</v>
      </c>
      <c r="B8" s="151" t="s">
        <v>329</v>
      </c>
      <c r="C8" s="3" t="s">
        <v>127</v>
      </c>
      <c r="D8" s="3">
        <v>4512</v>
      </c>
      <c r="E8" s="3">
        <v>5760</v>
      </c>
      <c r="F8" s="3">
        <v>4512</v>
      </c>
      <c r="G8" s="3">
        <f>+E8-F8</f>
        <v>1248</v>
      </c>
      <c r="H8" s="100">
        <v>313</v>
      </c>
      <c r="I8" s="101">
        <f>+F8-H8</f>
        <v>4199</v>
      </c>
      <c r="J8" s="152" t="s">
        <v>1602</v>
      </c>
      <c r="K8" s="78"/>
      <c r="L8" s="2"/>
    </row>
    <row r="9" spans="1:17" ht="15.5" x14ac:dyDescent="0.35">
      <c r="A9" s="98" t="s">
        <v>87</v>
      </c>
      <c r="B9" s="99" t="s">
        <v>1007</v>
      </c>
      <c r="C9" s="3" t="s">
        <v>148</v>
      </c>
      <c r="D9" s="3">
        <v>4095</v>
      </c>
      <c r="E9" s="148">
        <v>4285.0559999999996</v>
      </c>
      <c r="F9" s="786">
        <v>4094.9850000000001</v>
      </c>
      <c r="G9" s="148">
        <f>+E9-F9</f>
        <v>190.07099999999946</v>
      </c>
      <c r="H9" s="100">
        <v>288.67099999999999</v>
      </c>
      <c r="I9" s="101">
        <f>+F9-H9</f>
        <v>3806.3140000000003</v>
      </c>
      <c r="J9" s="152" t="s">
        <v>357</v>
      </c>
      <c r="K9" s="78"/>
      <c r="L9" s="2">
        <v>1788</v>
      </c>
      <c r="M9" s="2" t="s">
        <v>1018</v>
      </c>
      <c r="N9" s="169">
        <f>E9-F9</f>
        <v>190.07099999999946</v>
      </c>
      <c r="Q9" s="207"/>
    </row>
    <row r="10" spans="1:17" ht="15.5" x14ac:dyDescent="0.35">
      <c r="A10" s="98" t="s">
        <v>88</v>
      </c>
      <c r="B10" s="99" t="s">
        <v>130</v>
      </c>
      <c r="C10" s="3" t="s">
        <v>148</v>
      </c>
      <c r="D10" s="102">
        <v>114</v>
      </c>
      <c r="E10" s="32">
        <v>121.471</v>
      </c>
      <c r="F10" s="692">
        <f>46.275+46.275+21.37</f>
        <v>113.92</v>
      </c>
      <c r="G10" s="148">
        <f>+E10-F10</f>
        <v>7.5510000000000019</v>
      </c>
      <c r="H10" s="100">
        <v>29.32</v>
      </c>
      <c r="I10" s="101">
        <f t="shared" ref="I10:I33" si="0">+F10-H10</f>
        <v>84.6</v>
      </c>
      <c r="J10" s="152" t="s">
        <v>356</v>
      </c>
      <c r="K10" s="78"/>
      <c r="L10" s="2">
        <v>30</v>
      </c>
      <c r="M10" s="2" t="s">
        <v>1018</v>
      </c>
      <c r="O10" s="220"/>
    </row>
    <row r="11" spans="1:17" x14ac:dyDescent="0.35">
      <c r="A11" s="98" t="s">
        <v>89</v>
      </c>
      <c r="B11" s="99" t="s">
        <v>137</v>
      </c>
      <c r="C11" s="3"/>
      <c r="D11" s="102"/>
      <c r="E11" s="102"/>
      <c r="F11" s="81"/>
      <c r="G11" s="3"/>
      <c r="H11" s="100"/>
      <c r="I11" s="101"/>
      <c r="J11" s="13"/>
      <c r="K11" s="74"/>
      <c r="L11" s="2"/>
    </row>
    <row r="12" spans="1:17" ht="15.5" x14ac:dyDescent="0.35">
      <c r="A12" s="3" t="s">
        <v>140</v>
      </c>
      <c r="B12" s="77" t="s">
        <v>330</v>
      </c>
      <c r="C12" s="3" t="s">
        <v>131</v>
      </c>
      <c r="D12" s="3">
        <v>1446</v>
      </c>
      <c r="E12" s="3">
        <v>1476</v>
      </c>
      <c r="F12" s="81">
        <v>1446</v>
      </c>
      <c r="G12" s="3">
        <f>+E12-F12</f>
        <v>30</v>
      </c>
      <c r="H12" s="100">
        <v>348</v>
      </c>
      <c r="I12" s="101">
        <f t="shared" si="0"/>
        <v>1098</v>
      </c>
      <c r="J12" s="152" t="s">
        <v>358</v>
      </c>
      <c r="K12" s="78"/>
      <c r="L12" s="170">
        <f>F12/D12</f>
        <v>1</v>
      </c>
    </row>
    <row r="13" spans="1:17" ht="15.5" x14ac:dyDescent="0.35">
      <c r="A13" s="3" t="s">
        <v>141</v>
      </c>
      <c r="B13" s="77" t="s">
        <v>331</v>
      </c>
      <c r="C13" s="3" t="s">
        <v>131</v>
      </c>
      <c r="D13" s="3">
        <v>88</v>
      </c>
      <c r="E13" s="3">
        <v>86</v>
      </c>
      <c r="F13" s="81">
        <v>66</v>
      </c>
      <c r="G13" s="3">
        <f t="shared" ref="G13:G19" si="1">+E13-F13</f>
        <v>20</v>
      </c>
      <c r="H13" s="100">
        <v>156</v>
      </c>
      <c r="I13" s="101">
        <f t="shared" si="0"/>
        <v>-90</v>
      </c>
      <c r="J13" s="152" t="s">
        <v>358</v>
      </c>
      <c r="K13" s="78"/>
      <c r="L13" s="170">
        <f t="shared" ref="L13:L14" si="2">F13/D13</f>
        <v>0.75</v>
      </c>
    </row>
    <row r="14" spans="1:17" ht="15.5" x14ac:dyDescent="0.35">
      <c r="A14" s="3" t="s">
        <v>142</v>
      </c>
      <c r="B14" s="78" t="s">
        <v>332</v>
      </c>
      <c r="C14" s="3" t="s">
        <v>131</v>
      </c>
      <c r="D14" s="3">
        <v>564</v>
      </c>
      <c r="E14" s="3">
        <v>720</v>
      </c>
      <c r="F14" s="81">
        <v>563</v>
      </c>
      <c r="G14" s="3">
        <f t="shared" si="1"/>
        <v>157</v>
      </c>
      <c r="H14" s="100"/>
      <c r="I14" s="101">
        <f t="shared" si="0"/>
        <v>563</v>
      </c>
      <c r="J14" s="152" t="s">
        <v>358</v>
      </c>
      <c r="K14" s="78"/>
      <c r="L14" s="170">
        <f t="shared" si="2"/>
        <v>0.99822695035460995</v>
      </c>
      <c r="N14" s="169"/>
    </row>
    <row r="15" spans="1:17" x14ac:dyDescent="0.35">
      <c r="A15" s="98" t="s">
        <v>128</v>
      </c>
      <c r="B15" s="99" t="s">
        <v>1008</v>
      </c>
      <c r="C15" s="3"/>
      <c r="D15" s="3"/>
      <c r="E15" s="3"/>
      <c r="F15" s="81"/>
      <c r="G15" s="3"/>
      <c r="H15" s="100"/>
      <c r="I15" s="101"/>
      <c r="J15" s="13"/>
      <c r="K15" s="78"/>
      <c r="N15" s="207"/>
    </row>
    <row r="16" spans="1:17" ht="15.5" x14ac:dyDescent="0.35">
      <c r="A16" s="3" t="s">
        <v>140</v>
      </c>
      <c r="B16" s="77" t="s">
        <v>333</v>
      </c>
      <c r="C16" s="3" t="s">
        <v>127</v>
      </c>
      <c r="D16" s="3">
        <v>2048</v>
      </c>
      <c r="E16" s="3">
        <f t="shared" ref="E16:E17" si="3">D16</f>
        <v>2048</v>
      </c>
      <c r="F16" s="81">
        <v>1900</v>
      </c>
      <c r="G16" s="148">
        <f>+E16-F16</f>
        <v>148</v>
      </c>
      <c r="H16" s="100">
        <v>86</v>
      </c>
      <c r="I16" s="101">
        <f t="shared" si="0"/>
        <v>1814</v>
      </c>
      <c r="J16" s="152" t="s">
        <v>358</v>
      </c>
      <c r="K16" s="78"/>
      <c r="L16" s="170">
        <f t="shared" ref="L16:L19" si="4">F16/D16</f>
        <v>0.927734375</v>
      </c>
    </row>
    <row r="17" spans="1:15" ht="15.5" x14ac:dyDescent="0.35">
      <c r="A17" s="3" t="s">
        <v>141</v>
      </c>
      <c r="B17" s="77" t="s">
        <v>334</v>
      </c>
      <c r="C17" s="3" t="s">
        <v>127</v>
      </c>
      <c r="D17" s="3">
        <v>683</v>
      </c>
      <c r="E17" s="3">
        <f t="shared" si="3"/>
        <v>683</v>
      </c>
      <c r="F17" s="81">
        <v>478</v>
      </c>
      <c r="G17" s="148">
        <f t="shared" si="1"/>
        <v>205</v>
      </c>
      <c r="H17" s="100">
        <v>22</v>
      </c>
      <c r="I17" s="101">
        <f t="shared" si="0"/>
        <v>456</v>
      </c>
      <c r="J17" s="152" t="s">
        <v>358</v>
      </c>
      <c r="K17" s="78"/>
      <c r="L17" s="170">
        <f t="shared" si="4"/>
        <v>0.69985358711566614</v>
      </c>
    </row>
    <row r="18" spans="1:15" ht="33.65" customHeight="1" x14ac:dyDescent="0.35">
      <c r="A18" s="3" t="s">
        <v>142</v>
      </c>
      <c r="B18" s="77" t="s">
        <v>335</v>
      </c>
      <c r="C18" s="3" t="s">
        <v>127</v>
      </c>
      <c r="D18" s="3">
        <v>12054</v>
      </c>
      <c r="E18" s="3">
        <v>13002</v>
      </c>
      <c r="F18" s="81">
        <v>12054</v>
      </c>
      <c r="G18" s="148">
        <f t="shared" si="1"/>
        <v>948</v>
      </c>
      <c r="H18" s="100">
        <v>913</v>
      </c>
      <c r="I18" s="101">
        <f t="shared" si="0"/>
        <v>11141</v>
      </c>
      <c r="J18" s="152" t="s">
        <v>358</v>
      </c>
      <c r="K18" s="78"/>
      <c r="L18" s="170">
        <f t="shared" si="4"/>
        <v>1</v>
      </c>
    </row>
    <row r="19" spans="1:15" ht="15.5" x14ac:dyDescent="0.35">
      <c r="A19" s="3" t="s">
        <v>143</v>
      </c>
      <c r="B19" s="77" t="s">
        <v>336</v>
      </c>
      <c r="C19" s="3" t="s">
        <v>127</v>
      </c>
      <c r="D19" s="3">
        <v>1380</v>
      </c>
      <c r="E19" s="3">
        <v>2225</v>
      </c>
      <c r="F19" s="81">
        <v>1380</v>
      </c>
      <c r="G19" s="148">
        <f t="shared" si="1"/>
        <v>845</v>
      </c>
      <c r="H19" s="100">
        <v>73</v>
      </c>
      <c r="I19" s="101">
        <f t="shared" si="0"/>
        <v>1307</v>
      </c>
      <c r="J19" s="152" t="s">
        <v>358</v>
      </c>
      <c r="K19" s="78"/>
      <c r="L19" s="170">
        <f t="shared" si="4"/>
        <v>1</v>
      </c>
    </row>
    <row r="20" spans="1:15" x14ac:dyDescent="0.35">
      <c r="A20" s="98" t="s">
        <v>129</v>
      </c>
      <c r="B20" s="99" t="s">
        <v>138</v>
      </c>
      <c r="C20" s="3"/>
      <c r="D20" s="3"/>
      <c r="E20" s="3"/>
      <c r="F20" s="81"/>
      <c r="G20" s="148"/>
      <c r="H20" s="100"/>
      <c r="I20" s="101"/>
      <c r="J20" s="13"/>
      <c r="K20" s="74"/>
    </row>
    <row r="21" spans="1:15" ht="15.5" x14ac:dyDescent="0.35">
      <c r="A21" s="3" t="s">
        <v>141</v>
      </c>
      <c r="B21" s="77" t="s">
        <v>162</v>
      </c>
      <c r="C21" s="3" t="s">
        <v>127</v>
      </c>
      <c r="D21" s="3">
        <v>335</v>
      </c>
      <c r="E21" s="3">
        <v>366</v>
      </c>
      <c r="F21" s="81">
        <v>335</v>
      </c>
      <c r="G21" s="148">
        <f t="shared" ref="G21:G42" si="5">+E21-F21</f>
        <v>31</v>
      </c>
      <c r="H21" s="100">
        <v>14</v>
      </c>
      <c r="I21" s="101">
        <f t="shared" si="0"/>
        <v>321</v>
      </c>
      <c r="J21" s="152" t="s">
        <v>358</v>
      </c>
      <c r="K21" s="78"/>
      <c r="L21" s="170">
        <f>F21/D21</f>
        <v>1</v>
      </c>
    </row>
    <row r="22" spans="1:15" ht="15.5" x14ac:dyDescent="0.35">
      <c r="A22" s="3" t="s">
        <v>142</v>
      </c>
      <c r="B22" s="77" t="s">
        <v>133</v>
      </c>
      <c r="C22" s="3" t="s">
        <v>127</v>
      </c>
      <c r="D22" s="3">
        <v>670</v>
      </c>
      <c r="E22" s="3">
        <v>732</v>
      </c>
      <c r="F22" s="81">
        <v>670</v>
      </c>
      <c r="G22" s="148">
        <f t="shared" si="5"/>
        <v>62</v>
      </c>
      <c r="H22" s="100">
        <v>148</v>
      </c>
      <c r="I22" s="101">
        <f>+F22-H22</f>
        <v>522</v>
      </c>
      <c r="J22" s="152" t="s">
        <v>358</v>
      </c>
      <c r="K22" s="78"/>
      <c r="L22" s="170">
        <f>F22/D22</f>
        <v>1</v>
      </c>
    </row>
    <row r="23" spans="1:15" ht="22.25" customHeight="1" x14ac:dyDescent="0.35">
      <c r="A23" s="3" t="s">
        <v>143</v>
      </c>
      <c r="B23" s="77" t="s">
        <v>134</v>
      </c>
      <c r="C23" s="3" t="s">
        <v>127</v>
      </c>
      <c r="D23" s="3">
        <v>241</v>
      </c>
      <c r="E23" s="3">
        <v>246</v>
      </c>
      <c r="F23" s="81">
        <v>240</v>
      </c>
      <c r="G23" s="148">
        <f t="shared" si="5"/>
        <v>6</v>
      </c>
      <c r="H23" s="100">
        <v>50</v>
      </c>
      <c r="I23" s="101">
        <f t="shared" si="0"/>
        <v>190</v>
      </c>
      <c r="J23" s="152" t="s">
        <v>358</v>
      </c>
      <c r="K23" s="78"/>
      <c r="L23" s="170">
        <f t="shared" ref="L23:L25" si="6">F23/D23</f>
        <v>0.99585062240663902</v>
      </c>
    </row>
    <row r="24" spans="1:15" ht="15.5" x14ac:dyDescent="0.35">
      <c r="A24" s="3" t="s">
        <v>144</v>
      </c>
      <c r="B24" s="77" t="s">
        <v>135</v>
      </c>
      <c r="C24" s="3" t="s">
        <v>127</v>
      </c>
      <c r="D24" s="3">
        <v>92</v>
      </c>
      <c r="E24" s="3">
        <v>120</v>
      </c>
      <c r="F24" s="81">
        <v>92</v>
      </c>
      <c r="G24" s="148">
        <f t="shared" si="5"/>
        <v>28</v>
      </c>
      <c r="H24" s="100">
        <v>28</v>
      </c>
      <c r="I24" s="101">
        <f t="shared" si="0"/>
        <v>64</v>
      </c>
      <c r="J24" s="152" t="s">
        <v>358</v>
      </c>
      <c r="K24" s="78"/>
      <c r="L24" s="170">
        <f t="shared" si="6"/>
        <v>1</v>
      </c>
    </row>
    <row r="25" spans="1:15" ht="15.5" x14ac:dyDescent="0.35">
      <c r="A25" s="3" t="s">
        <v>145</v>
      </c>
      <c r="B25" s="77" t="s">
        <v>337</v>
      </c>
      <c r="C25" s="3" t="s">
        <v>127</v>
      </c>
      <c r="D25" s="3">
        <v>63</v>
      </c>
      <c r="E25" s="3">
        <f t="shared" ref="E25:E41" si="7">D25</f>
        <v>63</v>
      </c>
      <c r="F25" s="81">
        <v>58</v>
      </c>
      <c r="G25" s="148">
        <f t="shared" si="5"/>
        <v>5</v>
      </c>
      <c r="H25" s="100"/>
      <c r="I25" s="101"/>
      <c r="J25" s="152" t="s">
        <v>358</v>
      </c>
      <c r="K25" s="78"/>
      <c r="L25" s="170">
        <f t="shared" si="6"/>
        <v>0.92063492063492058</v>
      </c>
    </row>
    <row r="26" spans="1:15" x14ac:dyDescent="0.35">
      <c r="A26" s="98" t="s">
        <v>293</v>
      </c>
      <c r="B26" s="99" t="s">
        <v>139</v>
      </c>
      <c r="C26" s="3"/>
      <c r="D26" s="3"/>
      <c r="E26" s="3"/>
      <c r="F26" s="81"/>
      <c r="G26" s="3"/>
      <c r="H26" s="100"/>
      <c r="I26" s="101">
        <f t="shared" si="0"/>
        <v>0</v>
      </c>
      <c r="J26" s="13"/>
      <c r="K26" s="74"/>
    </row>
    <row r="27" spans="1:15" ht="15.5" x14ac:dyDescent="0.35">
      <c r="A27" s="3" t="s">
        <v>140</v>
      </c>
      <c r="B27" s="77" t="s">
        <v>338</v>
      </c>
      <c r="C27" s="3" t="s">
        <v>339</v>
      </c>
      <c r="D27" s="148">
        <v>118.557</v>
      </c>
      <c r="E27" s="148">
        <v>123.542</v>
      </c>
      <c r="F27" s="692">
        <f>80+37.33</f>
        <v>117.33</v>
      </c>
      <c r="G27" s="148">
        <f t="shared" si="5"/>
        <v>6.2120000000000033</v>
      </c>
      <c r="H27" s="100"/>
      <c r="I27" s="101">
        <f t="shared" si="0"/>
        <v>117.33</v>
      </c>
      <c r="J27" s="152" t="s">
        <v>357</v>
      </c>
      <c r="K27" s="78"/>
      <c r="L27" s="170">
        <f t="shared" ref="L27:L34" si="8">F27/D27</f>
        <v>0.98965054783774886</v>
      </c>
      <c r="O27" s="2">
        <v>117.33</v>
      </c>
    </row>
    <row r="28" spans="1:15" ht="15.5" x14ac:dyDescent="0.35">
      <c r="A28" s="3" t="s">
        <v>141</v>
      </c>
      <c r="B28" s="77" t="s">
        <v>340</v>
      </c>
      <c r="C28" s="3" t="s">
        <v>127</v>
      </c>
      <c r="D28" s="3">
        <v>1167</v>
      </c>
      <c r="E28" s="3">
        <v>933</v>
      </c>
      <c r="F28" s="81">
        <v>896</v>
      </c>
      <c r="G28" s="148">
        <f t="shared" si="5"/>
        <v>37</v>
      </c>
      <c r="H28" s="100"/>
      <c r="I28" s="101">
        <f t="shared" si="0"/>
        <v>896</v>
      </c>
      <c r="J28" s="152" t="s">
        <v>358</v>
      </c>
      <c r="K28" s="78"/>
      <c r="L28" s="170">
        <f t="shared" si="8"/>
        <v>0.76778063410454156</v>
      </c>
    </row>
    <row r="29" spans="1:15" ht="15.5" x14ac:dyDescent="0.35">
      <c r="A29" s="3" t="s">
        <v>142</v>
      </c>
      <c r="B29" s="77" t="s">
        <v>341</v>
      </c>
      <c r="C29" s="3" t="s">
        <v>127</v>
      </c>
      <c r="D29" s="3">
        <v>237</v>
      </c>
      <c r="E29" s="3">
        <v>226</v>
      </c>
      <c r="F29" s="81">
        <v>222</v>
      </c>
      <c r="G29" s="148">
        <f t="shared" si="5"/>
        <v>4</v>
      </c>
      <c r="H29" s="100"/>
      <c r="I29" s="101">
        <f t="shared" si="0"/>
        <v>222</v>
      </c>
      <c r="J29" s="152" t="s">
        <v>358</v>
      </c>
      <c r="K29" s="78"/>
      <c r="L29" s="170">
        <f t="shared" si="8"/>
        <v>0.93670886075949367</v>
      </c>
    </row>
    <row r="30" spans="1:15" ht="15.5" x14ac:dyDescent="0.35">
      <c r="A30" s="3" t="s">
        <v>143</v>
      </c>
      <c r="B30" s="77" t="s">
        <v>342</v>
      </c>
      <c r="C30" s="3" t="s">
        <v>127</v>
      </c>
      <c r="D30" s="3">
        <v>5</v>
      </c>
      <c r="E30" s="3">
        <v>20</v>
      </c>
      <c r="F30" s="81">
        <v>5</v>
      </c>
      <c r="G30" s="148">
        <f t="shared" si="5"/>
        <v>15</v>
      </c>
      <c r="H30" s="100"/>
      <c r="I30" s="101">
        <f t="shared" si="0"/>
        <v>5</v>
      </c>
      <c r="J30" s="152" t="s">
        <v>358</v>
      </c>
      <c r="K30" s="78"/>
      <c r="L30" s="170">
        <f t="shared" si="8"/>
        <v>1</v>
      </c>
    </row>
    <row r="31" spans="1:15" ht="15.5" x14ac:dyDescent="0.35">
      <c r="A31" s="3" t="s">
        <v>144</v>
      </c>
      <c r="B31" s="77" t="s">
        <v>343</v>
      </c>
      <c r="C31" s="3" t="s">
        <v>127</v>
      </c>
      <c r="D31" s="3">
        <v>20</v>
      </c>
      <c r="E31" s="3">
        <v>20</v>
      </c>
      <c r="F31" s="81">
        <v>20</v>
      </c>
      <c r="G31" s="148">
        <f t="shared" si="5"/>
        <v>0</v>
      </c>
      <c r="H31" s="100"/>
      <c r="I31" s="101">
        <f t="shared" si="0"/>
        <v>20</v>
      </c>
      <c r="J31" s="152" t="s">
        <v>358</v>
      </c>
      <c r="K31" s="78"/>
      <c r="L31" s="170">
        <f t="shared" si="8"/>
        <v>1</v>
      </c>
    </row>
    <row r="32" spans="1:15" ht="15.5" x14ac:dyDescent="0.35">
      <c r="A32" s="3" t="s">
        <v>145</v>
      </c>
      <c r="B32" s="77" t="s">
        <v>344</v>
      </c>
      <c r="C32" s="3" t="s">
        <v>127</v>
      </c>
      <c r="D32" s="3">
        <v>21</v>
      </c>
      <c r="E32" s="3">
        <v>53</v>
      </c>
      <c r="F32" s="81">
        <v>21</v>
      </c>
      <c r="G32" s="148">
        <f t="shared" si="5"/>
        <v>32</v>
      </c>
      <c r="H32" s="100"/>
      <c r="I32" s="101">
        <f t="shared" si="0"/>
        <v>21</v>
      </c>
      <c r="J32" s="152" t="s">
        <v>358</v>
      </c>
      <c r="K32" s="78"/>
      <c r="L32" s="170">
        <f t="shared" si="8"/>
        <v>1</v>
      </c>
    </row>
    <row r="33" spans="1:12" ht="15.5" x14ac:dyDescent="0.35">
      <c r="A33" s="3" t="s">
        <v>146</v>
      </c>
      <c r="B33" s="77" t="s">
        <v>345</v>
      </c>
      <c r="C33" s="3" t="s">
        <v>127</v>
      </c>
      <c r="D33" s="3">
        <v>1</v>
      </c>
      <c r="E33" s="3">
        <f t="shared" si="7"/>
        <v>1</v>
      </c>
      <c r="F33" s="81">
        <v>1</v>
      </c>
      <c r="G33" s="148">
        <f t="shared" si="5"/>
        <v>0</v>
      </c>
      <c r="H33" s="100"/>
      <c r="I33" s="101">
        <f t="shared" si="0"/>
        <v>1</v>
      </c>
      <c r="J33" s="152" t="s">
        <v>358</v>
      </c>
      <c r="K33" s="78"/>
      <c r="L33" s="170">
        <f t="shared" si="8"/>
        <v>1</v>
      </c>
    </row>
    <row r="34" spans="1:12" ht="15.5" x14ac:dyDescent="0.35">
      <c r="A34" s="3" t="s">
        <v>147</v>
      </c>
      <c r="B34" s="77" t="s">
        <v>163</v>
      </c>
      <c r="C34" s="3" t="s">
        <v>127</v>
      </c>
      <c r="D34" s="3">
        <v>1228</v>
      </c>
      <c r="E34" s="3">
        <v>859</v>
      </c>
      <c r="F34" s="81">
        <v>859</v>
      </c>
      <c r="G34" s="148">
        <f t="shared" si="5"/>
        <v>0</v>
      </c>
      <c r="H34" s="100">
        <v>2</v>
      </c>
      <c r="I34" s="101">
        <f>+F34-H34</f>
        <v>857</v>
      </c>
      <c r="J34" s="152" t="s">
        <v>358</v>
      </c>
      <c r="K34" s="78" t="s">
        <v>312</v>
      </c>
      <c r="L34" s="170">
        <f t="shared" si="8"/>
        <v>0.69951140065146578</v>
      </c>
    </row>
    <row r="35" spans="1:12" x14ac:dyDescent="0.35">
      <c r="A35" s="98" t="s">
        <v>294</v>
      </c>
      <c r="B35" s="99" t="s">
        <v>295</v>
      </c>
      <c r="C35" s="3"/>
      <c r="D35" s="3"/>
      <c r="E35" s="3"/>
      <c r="F35" s="81"/>
      <c r="G35" s="3"/>
      <c r="H35" s="100"/>
      <c r="I35" s="101"/>
      <c r="J35" s="13"/>
      <c r="K35" s="78"/>
    </row>
    <row r="36" spans="1:12" ht="15.5" x14ac:dyDescent="0.35">
      <c r="A36" s="3" t="s">
        <v>346</v>
      </c>
      <c r="B36" s="89" t="s">
        <v>347</v>
      </c>
      <c r="C36" s="3" t="s">
        <v>132</v>
      </c>
      <c r="D36" s="3">
        <v>200</v>
      </c>
      <c r="E36" s="13">
        <v>306</v>
      </c>
      <c r="F36" s="81">
        <v>303</v>
      </c>
      <c r="G36" s="148">
        <f t="shared" si="5"/>
        <v>3</v>
      </c>
      <c r="H36" s="118" t="e">
        <f>COUNTIF(Earthing!#REF!,"Pipe Type")</f>
        <v>#REF!</v>
      </c>
      <c r="I36" s="101" t="e">
        <f>+F36-H36</f>
        <v>#REF!</v>
      </c>
      <c r="J36" s="152" t="s">
        <v>359</v>
      </c>
      <c r="K36" s="13"/>
      <c r="L36" s="170">
        <f>F36/D36</f>
        <v>1.5149999999999999</v>
      </c>
    </row>
    <row r="37" spans="1:12" ht="15.5" x14ac:dyDescent="0.35">
      <c r="A37" s="3" t="s">
        <v>348</v>
      </c>
      <c r="B37" s="89" t="s">
        <v>349</v>
      </c>
      <c r="C37" s="3" t="s">
        <v>132</v>
      </c>
      <c r="D37" s="3">
        <v>80</v>
      </c>
      <c r="E37" s="13">
        <v>10</v>
      </c>
      <c r="F37" s="81">
        <v>10</v>
      </c>
      <c r="G37" s="148">
        <f t="shared" si="5"/>
        <v>0</v>
      </c>
      <c r="H37" s="100">
        <f>COUNTA(Foundation!G5:G551)</f>
        <v>313</v>
      </c>
      <c r="I37" s="101">
        <f>+F37-H37</f>
        <v>-303</v>
      </c>
      <c r="J37" s="152" t="s">
        <v>359</v>
      </c>
      <c r="K37" s="13"/>
    </row>
    <row r="38" spans="1:12" ht="15.5" x14ac:dyDescent="0.35">
      <c r="A38" s="3" t="s">
        <v>350</v>
      </c>
      <c r="B38" s="89" t="s">
        <v>351</v>
      </c>
      <c r="C38" s="3" t="s">
        <v>132</v>
      </c>
      <c r="D38" s="3">
        <v>200</v>
      </c>
      <c r="E38" s="13">
        <v>313</v>
      </c>
      <c r="F38" s="81">
        <v>310</v>
      </c>
      <c r="G38" s="148">
        <f t="shared" si="5"/>
        <v>3</v>
      </c>
      <c r="H38" s="118" t="e">
        <f>COUNTIF(Earthing!#REF!,"Counterpoise")</f>
        <v>#REF!</v>
      </c>
      <c r="I38" s="101" t="e">
        <f>+F38-H38</f>
        <v>#REF!</v>
      </c>
      <c r="J38" s="152" t="s">
        <v>359</v>
      </c>
      <c r="K38" s="13"/>
    </row>
    <row r="39" spans="1:12" ht="15.5" x14ac:dyDescent="0.35">
      <c r="A39" s="3" t="s">
        <v>143</v>
      </c>
      <c r="B39" s="89" t="s">
        <v>352</v>
      </c>
      <c r="C39" s="3" t="s">
        <v>132</v>
      </c>
      <c r="D39" s="3">
        <v>9</v>
      </c>
      <c r="E39" s="3">
        <f t="shared" si="7"/>
        <v>9</v>
      </c>
      <c r="F39" s="81"/>
      <c r="G39" s="148">
        <f t="shared" si="5"/>
        <v>9</v>
      </c>
      <c r="H39" s="118"/>
      <c r="I39" s="101"/>
      <c r="J39" s="152" t="s">
        <v>358</v>
      </c>
      <c r="K39" s="13"/>
    </row>
    <row r="40" spans="1:12" ht="15.5" x14ac:dyDescent="0.35">
      <c r="A40" s="3" t="s">
        <v>144</v>
      </c>
      <c r="B40" s="89" t="s">
        <v>353</v>
      </c>
      <c r="C40" s="3" t="s">
        <v>132</v>
      </c>
      <c r="D40" s="3">
        <v>12</v>
      </c>
      <c r="E40" s="3">
        <v>12</v>
      </c>
      <c r="F40" s="81"/>
      <c r="G40" s="148">
        <f t="shared" si="5"/>
        <v>12</v>
      </c>
      <c r="H40" s="118"/>
      <c r="I40" s="101"/>
      <c r="J40" s="152" t="s">
        <v>358</v>
      </c>
      <c r="K40" s="13"/>
    </row>
    <row r="41" spans="1:12" ht="15.5" x14ac:dyDescent="0.35">
      <c r="A41" s="3" t="s">
        <v>145</v>
      </c>
      <c r="B41" s="89" t="s">
        <v>354</v>
      </c>
      <c r="C41" s="3" t="s">
        <v>132</v>
      </c>
      <c r="D41" s="3">
        <v>4</v>
      </c>
      <c r="E41" s="3">
        <f t="shared" si="7"/>
        <v>4</v>
      </c>
      <c r="F41" s="81"/>
      <c r="G41" s="148">
        <f t="shared" si="5"/>
        <v>4</v>
      </c>
      <c r="H41" s="118"/>
      <c r="I41" s="101"/>
      <c r="J41" s="152" t="s">
        <v>358</v>
      </c>
      <c r="K41" s="13"/>
    </row>
    <row r="42" spans="1:12" ht="15.5" x14ac:dyDescent="0.35">
      <c r="A42" s="1172" t="s">
        <v>146</v>
      </c>
      <c r="B42" s="1173" t="s">
        <v>355</v>
      </c>
      <c r="C42" s="1172" t="s">
        <v>132</v>
      </c>
      <c r="D42" s="1172">
        <v>9</v>
      </c>
      <c r="E42" s="1172">
        <v>0</v>
      </c>
      <c r="F42" s="1165"/>
      <c r="G42" s="1174">
        <f t="shared" si="5"/>
        <v>0</v>
      </c>
      <c r="H42" s="118"/>
      <c r="I42" s="1175"/>
      <c r="J42" s="1176" t="s">
        <v>358</v>
      </c>
      <c r="K42" s="13"/>
    </row>
    <row r="43" spans="1:12" x14ac:dyDescent="0.35">
      <c r="A43" s="98" t="s">
        <v>946</v>
      </c>
      <c r="B43" s="99" t="s">
        <v>1591</v>
      </c>
      <c r="C43" s="89"/>
      <c r="D43" s="3"/>
      <c r="E43" s="3"/>
      <c r="F43" s="13"/>
      <c r="G43" s="3"/>
      <c r="H43" s="3"/>
      <c r="I43" s="3"/>
      <c r="J43" s="13"/>
      <c r="K43" s="13"/>
    </row>
    <row r="44" spans="1:12" ht="15.5" x14ac:dyDescent="0.35">
      <c r="A44" s="3" t="s">
        <v>346</v>
      </c>
      <c r="B44" s="652" t="s">
        <v>1585</v>
      </c>
      <c r="C44" s="1171" t="s">
        <v>1586</v>
      </c>
      <c r="D44" s="3">
        <v>287</v>
      </c>
      <c r="E44" s="3">
        <v>306</v>
      </c>
      <c r="F44" s="13">
        <v>306</v>
      </c>
      <c r="G44" s="3">
        <f>E44-F44</f>
        <v>0</v>
      </c>
      <c r="H44" s="3"/>
      <c r="I44" s="3"/>
      <c r="J44" s="1176" t="s">
        <v>1600</v>
      </c>
      <c r="K44" s="13"/>
    </row>
    <row r="45" spans="1:12" ht="15.5" x14ac:dyDescent="0.35">
      <c r="A45" s="3" t="s">
        <v>348</v>
      </c>
      <c r="B45" s="652" t="s">
        <v>1587</v>
      </c>
      <c r="C45" s="1171" t="s">
        <v>1586</v>
      </c>
      <c r="D45" s="3">
        <v>287</v>
      </c>
      <c r="E45" s="3">
        <v>306</v>
      </c>
      <c r="F45" s="13">
        <v>306</v>
      </c>
      <c r="G45" s="3">
        <f t="shared" ref="G45:G52" si="9">E45-F45</f>
        <v>0</v>
      </c>
      <c r="H45" s="3"/>
      <c r="I45" s="3"/>
      <c r="J45" s="1176" t="s">
        <v>1600</v>
      </c>
      <c r="K45" s="13"/>
    </row>
    <row r="46" spans="1:12" ht="15.5" x14ac:dyDescent="0.35">
      <c r="A46" s="3" t="s">
        <v>350</v>
      </c>
      <c r="B46" s="652" t="s">
        <v>1601</v>
      </c>
      <c r="C46" s="1171" t="s">
        <v>165</v>
      </c>
      <c r="D46" s="3">
        <v>574</v>
      </c>
      <c r="E46" s="3">
        <v>612</v>
      </c>
      <c r="F46" s="13">
        <v>612</v>
      </c>
      <c r="G46" s="3">
        <f t="shared" si="9"/>
        <v>0</v>
      </c>
      <c r="H46" s="3"/>
      <c r="I46" s="3"/>
      <c r="J46" s="1176" t="s">
        <v>1600</v>
      </c>
      <c r="K46" s="13"/>
    </row>
    <row r="47" spans="1:12" ht="15.5" x14ac:dyDescent="0.35">
      <c r="A47" s="3" t="s">
        <v>143</v>
      </c>
      <c r="B47" s="652" t="s">
        <v>1588</v>
      </c>
      <c r="C47" s="1171" t="s">
        <v>165</v>
      </c>
      <c r="D47" s="3">
        <v>287</v>
      </c>
      <c r="E47" s="3">
        <v>306</v>
      </c>
      <c r="F47" s="13">
        <v>306</v>
      </c>
      <c r="G47" s="3">
        <f t="shared" si="9"/>
        <v>0</v>
      </c>
      <c r="H47" s="3"/>
      <c r="I47" s="3"/>
      <c r="J47" s="1176" t="s">
        <v>1600</v>
      </c>
      <c r="K47" s="13"/>
    </row>
    <row r="48" spans="1:12" ht="15.5" x14ac:dyDescent="0.35">
      <c r="A48" s="3" t="s">
        <v>144</v>
      </c>
      <c r="B48" s="652" t="s">
        <v>1589</v>
      </c>
      <c r="C48" s="1171" t="s">
        <v>165</v>
      </c>
      <c r="D48" s="3">
        <v>287</v>
      </c>
      <c r="E48" s="3">
        <v>306</v>
      </c>
      <c r="F48" s="13"/>
      <c r="G48" s="3">
        <f t="shared" si="9"/>
        <v>306</v>
      </c>
      <c r="H48" s="3"/>
      <c r="I48" s="3"/>
      <c r="J48" s="1176" t="s">
        <v>1600</v>
      </c>
      <c r="K48" s="13"/>
    </row>
    <row r="49" spans="1:11" ht="29" x14ac:dyDescent="0.35">
      <c r="A49" s="3" t="s">
        <v>145</v>
      </c>
      <c r="B49" s="652" t="s">
        <v>1590</v>
      </c>
      <c r="C49" s="1171" t="s">
        <v>165</v>
      </c>
      <c r="D49" s="3">
        <v>482</v>
      </c>
      <c r="E49" s="3">
        <v>492</v>
      </c>
      <c r="F49" s="13">
        <v>492</v>
      </c>
      <c r="G49" s="3">
        <f t="shared" si="9"/>
        <v>0</v>
      </c>
      <c r="H49" s="3"/>
      <c r="I49" s="3"/>
      <c r="J49" s="1176" t="s">
        <v>1600</v>
      </c>
      <c r="K49" s="46" t="s">
        <v>1603</v>
      </c>
    </row>
    <row r="50" spans="1:11" ht="15.5" x14ac:dyDescent="0.35">
      <c r="A50" s="3" t="s">
        <v>146</v>
      </c>
      <c r="B50" s="89" t="s">
        <v>1592</v>
      </c>
      <c r="C50" s="3" t="s">
        <v>1586</v>
      </c>
      <c r="D50" s="3">
        <v>100</v>
      </c>
      <c r="E50" s="3">
        <v>100</v>
      </c>
      <c r="F50" s="13"/>
      <c r="G50" s="3">
        <f t="shared" si="9"/>
        <v>100</v>
      </c>
      <c r="H50" s="3"/>
      <c r="I50" s="3"/>
      <c r="J50" s="1176"/>
      <c r="K50" s="13"/>
    </row>
    <row r="51" spans="1:11" ht="15.5" x14ac:dyDescent="0.35">
      <c r="A51" s="3" t="s">
        <v>147</v>
      </c>
      <c r="B51" s="89" t="s">
        <v>1593</v>
      </c>
      <c r="C51" s="3" t="s">
        <v>165</v>
      </c>
      <c r="D51" s="3">
        <v>96</v>
      </c>
      <c r="E51" s="3">
        <v>96</v>
      </c>
      <c r="F51" s="13"/>
      <c r="G51" s="3">
        <f t="shared" si="9"/>
        <v>96</v>
      </c>
      <c r="H51" s="3"/>
      <c r="I51" s="3"/>
      <c r="J51" s="1176"/>
      <c r="K51" s="13"/>
    </row>
    <row r="52" spans="1:11" ht="15.5" x14ac:dyDescent="0.35">
      <c r="A52" s="3" t="s">
        <v>1595</v>
      </c>
      <c r="B52" s="89" t="s">
        <v>1594</v>
      </c>
      <c r="C52" s="3" t="s">
        <v>165</v>
      </c>
      <c r="D52" s="3">
        <v>4</v>
      </c>
      <c r="E52" s="3">
        <v>4</v>
      </c>
      <c r="F52" s="13"/>
      <c r="G52" s="3">
        <f t="shared" si="9"/>
        <v>4</v>
      </c>
      <c r="H52" s="3"/>
      <c r="I52" s="3"/>
      <c r="J52" s="152"/>
      <c r="K52" s="13"/>
    </row>
    <row r="55" spans="1:11" x14ac:dyDescent="0.35">
      <c r="E55" s="2">
        <f>E49*3</f>
        <v>1476</v>
      </c>
    </row>
    <row r="56" spans="1:11" x14ac:dyDescent="0.35">
      <c r="E56" s="2">
        <f>F49/2</f>
        <v>246</v>
      </c>
    </row>
  </sheetData>
  <mergeCells count="4">
    <mergeCell ref="A4:G4"/>
    <mergeCell ref="H4:K4"/>
    <mergeCell ref="A1:K1"/>
    <mergeCell ref="A3:K3"/>
  </mergeCells>
  <printOptions horizontalCentered="1"/>
  <pageMargins left="0.3" right="0.24" top="0.26" bottom="0" header="3.9370078740157501E-2" footer="0"/>
  <pageSetup paperSize="9" scale="9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tabColor rgb="FF00B0F0"/>
  </sheetPr>
  <dimension ref="B1:L64"/>
  <sheetViews>
    <sheetView showGridLines="0" zoomScaleNormal="100" workbookViewId="0">
      <pane ySplit="3" topLeftCell="A4" activePane="bottomLeft" state="frozen"/>
      <selection activeCell="D60" sqref="D60"/>
      <selection pane="bottomLeft" activeCell="L9" sqref="L9"/>
    </sheetView>
  </sheetViews>
  <sheetFormatPr defaultRowHeight="14.5" x14ac:dyDescent="0.35"/>
  <cols>
    <col min="1" max="1" width="0.81640625" customWidth="1"/>
    <col min="3" max="3" width="10.81640625" bestFit="1" customWidth="1"/>
    <col min="6" max="6" width="24.54296875" customWidth="1"/>
    <col min="8" max="8" width="19.453125" customWidth="1"/>
    <col min="9" max="9" width="17.1796875" customWidth="1"/>
    <col min="10" max="10" width="14.54296875" customWidth="1"/>
    <col min="11" max="11" width="10.54296875" customWidth="1"/>
    <col min="12" max="12" width="23.81640625" customWidth="1"/>
    <col min="13" max="13" width="0.1796875" customWidth="1"/>
  </cols>
  <sheetData>
    <row r="1" spans="2:12" x14ac:dyDescent="0.35">
      <c r="B1" s="1434" t="str">
        <f>TA413_PBNTL!A1</f>
        <v xml:space="preserve"> TA413 : 765 KV D/C Bikaner III - Neemrana II TL02</v>
      </c>
      <c r="C1" s="1435"/>
      <c r="D1" s="1435"/>
      <c r="E1" s="1435"/>
      <c r="F1" s="1435"/>
      <c r="G1" s="1435"/>
      <c r="H1" s="1435"/>
      <c r="I1" s="1435"/>
      <c r="J1" s="1435"/>
      <c r="K1" s="1435"/>
      <c r="L1" s="1436"/>
    </row>
    <row r="2" spans="2:12" x14ac:dyDescent="0.35">
      <c r="B2" s="123" t="s">
        <v>297</v>
      </c>
      <c r="C2" s="1437" t="s">
        <v>98</v>
      </c>
      <c r="D2" s="1437" t="s">
        <v>99</v>
      </c>
      <c r="E2" s="1437" t="s">
        <v>298</v>
      </c>
      <c r="F2" s="1437" t="s">
        <v>299</v>
      </c>
      <c r="G2" s="1437" t="s">
        <v>300</v>
      </c>
      <c r="H2" s="1437" t="s">
        <v>301</v>
      </c>
      <c r="I2" s="1434" t="s">
        <v>302</v>
      </c>
      <c r="J2" s="1435"/>
      <c r="K2" s="1436"/>
      <c r="L2" s="1437" t="s">
        <v>1</v>
      </c>
    </row>
    <row r="3" spans="2:12" x14ac:dyDescent="0.35">
      <c r="B3" s="124" t="s">
        <v>303</v>
      </c>
      <c r="C3" s="1438"/>
      <c r="D3" s="1438"/>
      <c r="E3" s="1438"/>
      <c r="F3" s="1438"/>
      <c r="G3" s="1438"/>
      <c r="H3" s="1438"/>
      <c r="I3" s="124" t="s">
        <v>304</v>
      </c>
      <c r="J3" s="124" t="s">
        <v>305</v>
      </c>
      <c r="K3" s="124" t="s">
        <v>306</v>
      </c>
      <c r="L3" s="1438"/>
    </row>
    <row r="4" spans="2:12" x14ac:dyDescent="0.35">
      <c r="B4" s="1434" t="s">
        <v>360</v>
      </c>
      <c r="C4" s="1435"/>
      <c r="D4" s="1435"/>
      <c r="E4" s="1435"/>
      <c r="F4" s="1435"/>
      <c r="G4" s="1435"/>
      <c r="H4" s="1435"/>
      <c r="I4" s="1435"/>
      <c r="J4" s="1435"/>
      <c r="K4" s="1435"/>
      <c r="L4" s="1436"/>
    </row>
    <row r="5" spans="2:12" ht="29.5" customHeight="1" x14ac:dyDescent="0.35">
      <c r="B5" s="153">
        <f>+SUBTOTAL(3,$C$5:$C5)</f>
        <v>1</v>
      </c>
      <c r="C5" s="153" t="s">
        <v>310</v>
      </c>
      <c r="D5" s="153" t="s">
        <v>368</v>
      </c>
      <c r="E5" s="154">
        <v>329.72800000000001</v>
      </c>
      <c r="F5" s="155" t="s">
        <v>967</v>
      </c>
      <c r="G5" s="153" t="s">
        <v>367</v>
      </c>
      <c r="H5" s="155" t="s">
        <v>51</v>
      </c>
      <c r="I5" s="1114" t="s">
        <v>1527</v>
      </c>
      <c r="J5" s="155"/>
      <c r="K5" s="156"/>
      <c r="L5" s="157"/>
    </row>
    <row r="6" spans="2:12" ht="29.5" customHeight="1" x14ac:dyDescent="0.35">
      <c r="B6" s="153">
        <f>+SUBTOTAL(3,$C$5:$C6)</f>
        <v>2</v>
      </c>
      <c r="C6" s="153" t="s">
        <v>370</v>
      </c>
      <c r="D6" s="153" t="s">
        <v>371</v>
      </c>
      <c r="E6" s="154">
        <v>223.816</v>
      </c>
      <c r="F6" s="155" t="s">
        <v>369</v>
      </c>
      <c r="G6" s="153" t="s">
        <v>1228</v>
      </c>
      <c r="H6" s="155" t="s">
        <v>51</v>
      </c>
      <c r="I6" s="153" t="s">
        <v>1490</v>
      </c>
      <c r="J6" s="155"/>
      <c r="K6" s="156"/>
      <c r="L6" s="157"/>
    </row>
    <row r="7" spans="2:12" ht="29.5" customHeight="1" x14ac:dyDescent="0.35">
      <c r="B7" s="153">
        <f>+SUBTOTAL(3,$C$5:$C7)</f>
        <v>3</v>
      </c>
      <c r="C7" s="153" t="s">
        <v>375</v>
      </c>
      <c r="D7" s="153" t="s">
        <v>376</v>
      </c>
      <c r="E7" s="154">
        <v>259.048</v>
      </c>
      <c r="F7" s="155" t="s">
        <v>969</v>
      </c>
      <c r="G7" s="153" t="s">
        <v>367</v>
      </c>
      <c r="H7" s="155" t="s">
        <v>51</v>
      </c>
      <c r="I7" s="153" t="s">
        <v>1506</v>
      </c>
      <c r="J7" s="155"/>
      <c r="K7" s="156"/>
      <c r="L7" s="157"/>
    </row>
    <row r="8" spans="2:12" ht="29.5" customHeight="1" x14ac:dyDescent="0.35">
      <c r="B8" s="153">
        <f>+SUBTOTAL(3,$C$5:$C8)</f>
        <v>4</v>
      </c>
      <c r="C8" s="153" t="s">
        <v>377</v>
      </c>
      <c r="D8" s="153" t="s">
        <v>307</v>
      </c>
      <c r="E8" s="154">
        <v>244.029</v>
      </c>
      <c r="F8" s="155" t="s">
        <v>968</v>
      </c>
      <c r="G8" s="153" t="s">
        <v>367</v>
      </c>
      <c r="H8" s="155" t="s">
        <v>51</v>
      </c>
      <c r="I8" s="153" t="s">
        <v>1507</v>
      </c>
      <c r="J8" s="155"/>
      <c r="K8" s="156"/>
      <c r="L8" s="157"/>
    </row>
    <row r="9" spans="2:12" ht="29.5" customHeight="1" x14ac:dyDescent="0.35">
      <c r="B9" s="153">
        <f>+SUBTOTAL(3,$C$5:$C9)</f>
        <v>5</v>
      </c>
      <c r="C9" s="153" t="s">
        <v>308</v>
      </c>
      <c r="D9" s="153" t="s">
        <v>378</v>
      </c>
      <c r="E9" s="154">
        <v>203.47900000000001</v>
      </c>
      <c r="F9" s="155" t="s">
        <v>379</v>
      </c>
      <c r="G9" s="153" t="s">
        <v>168</v>
      </c>
      <c r="H9" s="155" t="s">
        <v>51</v>
      </c>
      <c r="I9" s="153" t="s">
        <v>1508</v>
      </c>
      <c r="J9" s="155"/>
      <c r="K9" s="156"/>
      <c r="L9" s="157"/>
    </row>
    <row r="10" spans="2:12" ht="29.5" customHeight="1" x14ac:dyDescent="0.35">
      <c r="B10" s="153">
        <v>6</v>
      </c>
      <c r="C10" s="153" t="s">
        <v>1314</v>
      </c>
      <c r="D10" s="153" t="s">
        <v>1315</v>
      </c>
      <c r="E10" s="154">
        <v>208</v>
      </c>
      <c r="F10" s="155" t="s">
        <v>1416</v>
      </c>
      <c r="G10" s="153" t="s">
        <v>367</v>
      </c>
      <c r="H10" s="155" t="s">
        <v>51</v>
      </c>
      <c r="I10" s="153" t="s">
        <v>1509</v>
      </c>
      <c r="J10" s="155"/>
      <c r="K10" s="156"/>
      <c r="L10" s="157"/>
    </row>
    <row r="11" spans="2:12" ht="29.5" customHeight="1" x14ac:dyDescent="0.35">
      <c r="B11" s="1439" t="s">
        <v>966</v>
      </c>
      <c r="C11" s="1440"/>
      <c r="D11" s="1440"/>
      <c r="E11" s="1440"/>
      <c r="F11" s="1440"/>
      <c r="G11" s="1440"/>
      <c r="H11" s="1440"/>
      <c r="I11" s="1440"/>
      <c r="J11" s="1440"/>
      <c r="K11" s="1440"/>
      <c r="L11" s="1441"/>
    </row>
    <row r="12" spans="2:12" ht="29.5" customHeight="1" x14ac:dyDescent="0.35">
      <c r="B12" s="125">
        <f>+SUBTOTAL(3,$C$5:$C12)</f>
        <v>7</v>
      </c>
      <c r="C12" s="125" t="s">
        <v>309</v>
      </c>
      <c r="D12" s="125" t="s">
        <v>310</v>
      </c>
      <c r="E12" s="126">
        <v>242.893</v>
      </c>
      <c r="F12" s="127" t="s">
        <v>366</v>
      </c>
      <c r="G12" s="127"/>
      <c r="H12" s="155" t="s">
        <v>51</v>
      </c>
      <c r="I12" s="158" t="s">
        <v>1526</v>
      </c>
      <c r="J12" s="158"/>
      <c r="K12" s="156"/>
      <c r="L12" s="157" t="s">
        <v>1515</v>
      </c>
    </row>
    <row r="13" spans="2:12" ht="29.5" customHeight="1" x14ac:dyDescent="0.35">
      <c r="B13" s="125">
        <f>+SUBTOTAL(3,$C$5:$C13)</f>
        <v>8</v>
      </c>
      <c r="C13" s="125" t="s">
        <v>380</v>
      </c>
      <c r="D13" s="125" t="s">
        <v>381</v>
      </c>
      <c r="E13" s="126">
        <v>211.209</v>
      </c>
      <c r="F13" s="127" t="s">
        <v>1498</v>
      </c>
      <c r="G13" s="127"/>
      <c r="H13" s="155" t="s">
        <v>51</v>
      </c>
      <c r="I13" s="158" t="s">
        <v>1423</v>
      </c>
      <c r="J13" s="158"/>
      <c r="K13" s="156"/>
      <c r="L13" s="157" t="s">
        <v>1271</v>
      </c>
    </row>
    <row r="14" spans="2:12" hidden="1" x14ac:dyDescent="0.35">
      <c r="B14" s="1434" t="s">
        <v>365</v>
      </c>
      <c r="C14" s="1435"/>
      <c r="D14" s="1435"/>
      <c r="E14" s="1435"/>
      <c r="F14" s="1435"/>
      <c r="G14" s="1435"/>
      <c r="H14" s="1435"/>
      <c r="I14" s="1435"/>
      <c r="J14" s="1435"/>
      <c r="K14" s="1435"/>
      <c r="L14" s="1436"/>
    </row>
    <row r="15" spans="2:12" hidden="1" x14ac:dyDescent="0.35">
      <c r="B15" s="125">
        <f>+SUBTOTAL(3,$C$5:$C15)</f>
        <v>9</v>
      </c>
      <c r="C15" s="125" t="s">
        <v>364</v>
      </c>
      <c r="D15" s="125" t="s">
        <v>363</v>
      </c>
      <c r="E15" s="126">
        <v>311.12599999999998</v>
      </c>
      <c r="F15" s="127" t="s">
        <v>385</v>
      </c>
      <c r="G15" s="127"/>
      <c r="H15" s="155"/>
      <c r="I15" s="155"/>
      <c r="J15" s="158"/>
      <c r="K15" s="156"/>
      <c r="L15" s="128"/>
    </row>
    <row r="16" spans="2:12" hidden="1" x14ac:dyDescent="0.35">
      <c r="B16" s="125">
        <f>+SUBTOTAL(3,$C$5:$C16)</f>
        <v>10</v>
      </c>
      <c r="C16" s="125" t="s">
        <v>382</v>
      </c>
      <c r="D16" s="125" t="s">
        <v>383</v>
      </c>
      <c r="E16" s="126">
        <v>4333.3690000000006</v>
      </c>
      <c r="F16" s="127" t="s">
        <v>384</v>
      </c>
      <c r="G16" s="127"/>
      <c r="H16" s="155"/>
      <c r="I16" s="155"/>
      <c r="J16" s="158"/>
      <c r="K16" s="156"/>
      <c r="L16" s="128"/>
    </row>
    <row r="17" spans="2:12" ht="29.5" customHeight="1" x14ac:dyDescent="0.35">
      <c r="B17" s="1434" t="s">
        <v>361</v>
      </c>
      <c r="C17" s="1435"/>
      <c r="D17" s="1435"/>
      <c r="E17" s="1435"/>
      <c r="F17" s="1435"/>
      <c r="G17" s="1435"/>
      <c r="H17" s="1435"/>
      <c r="I17" s="1435"/>
      <c r="J17" s="1435"/>
      <c r="K17" s="1435"/>
      <c r="L17" s="1436"/>
    </row>
    <row r="18" spans="2:12" ht="29.5" customHeight="1" x14ac:dyDescent="0.35">
      <c r="B18" s="125">
        <f>+SUBTOTAL(3,$C$5:$C18)</f>
        <v>11</v>
      </c>
      <c r="C18" s="125" t="s">
        <v>372</v>
      </c>
      <c r="D18" s="125" t="s">
        <v>373</v>
      </c>
      <c r="E18" s="126">
        <v>279.36</v>
      </c>
      <c r="F18" s="127" t="s">
        <v>374</v>
      </c>
      <c r="G18" s="127"/>
      <c r="H18" s="155" t="s">
        <v>1225</v>
      </c>
      <c r="I18" s="158" t="s">
        <v>1522</v>
      </c>
      <c r="J18" s="158"/>
      <c r="K18" s="156"/>
      <c r="L18" s="157" t="s">
        <v>1512</v>
      </c>
    </row>
    <row r="19" spans="2:12" ht="29.5" hidden="1" customHeight="1" x14ac:dyDescent="0.35">
      <c r="B19" s="1434" t="s">
        <v>362</v>
      </c>
      <c r="C19" s="1435"/>
      <c r="D19" s="1435"/>
      <c r="E19" s="1435"/>
      <c r="F19" s="1435"/>
      <c r="G19" s="1435"/>
      <c r="H19" s="1435"/>
      <c r="I19" s="1435"/>
      <c r="J19" s="1435"/>
      <c r="K19" s="1435"/>
      <c r="L19" s="1436"/>
    </row>
    <row r="20" spans="2:12" ht="21.75" hidden="1" customHeight="1" x14ac:dyDescent="0.35">
      <c r="B20" s="125">
        <f>+SUBTOTAL(3,$C$5:$C20)</f>
        <v>12</v>
      </c>
      <c r="C20" s="125" t="s">
        <v>371</v>
      </c>
      <c r="D20" s="125" t="s">
        <v>386</v>
      </c>
      <c r="E20" s="126">
        <v>5020</v>
      </c>
      <c r="F20" s="127" t="s">
        <v>387</v>
      </c>
      <c r="G20" s="127"/>
      <c r="H20" s="127"/>
      <c r="I20" s="155"/>
      <c r="J20" s="155"/>
      <c r="K20" s="128"/>
      <c r="L20" s="125"/>
    </row>
    <row r="21" spans="2:12" hidden="1" x14ac:dyDescent="0.35"/>
    <row r="58" spans="2:2" x14ac:dyDescent="0.35">
      <c r="B58" t="s">
        <v>548</v>
      </c>
    </row>
    <row r="59" spans="2:2" x14ac:dyDescent="0.35">
      <c r="B59" t="s">
        <v>549</v>
      </c>
    </row>
    <row r="60" spans="2:2" x14ac:dyDescent="0.35">
      <c r="B60" t="s">
        <v>550</v>
      </c>
    </row>
    <row r="61" spans="2:2" x14ac:dyDescent="0.35">
      <c r="B61" t="s">
        <v>551</v>
      </c>
    </row>
    <row r="62" spans="2:2" x14ac:dyDescent="0.35">
      <c r="B62" t="s">
        <v>552</v>
      </c>
    </row>
    <row r="63" spans="2:2" x14ac:dyDescent="0.35">
      <c r="B63" t="s">
        <v>553</v>
      </c>
    </row>
    <row r="64" spans="2:2" x14ac:dyDescent="0.35">
      <c r="B64" t="s">
        <v>554</v>
      </c>
    </row>
  </sheetData>
  <mergeCells count="14">
    <mergeCell ref="B19:L19"/>
    <mergeCell ref="B1:L1"/>
    <mergeCell ref="C2:C3"/>
    <mergeCell ref="D2:D3"/>
    <mergeCell ref="E2:E3"/>
    <mergeCell ref="F2:F3"/>
    <mergeCell ref="G2:G3"/>
    <mergeCell ref="H2:H3"/>
    <mergeCell ref="I2:K2"/>
    <mergeCell ref="L2:L3"/>
    <mergeCell ref="B4:L4"/>
    <mergeCell ref="B11:L11"/>
    <mergeCell ref="B17:L17"/>
    <mergeCell ref="B14:L14"/>
  </mergeCells>
  <conditionalFormatting sqref="H1:H20">
    <cfRule type="cellIs" dxfId="52" priority="3" operator="equal">
      <formula>"Hold"</formula>
    </cfRule>
    <cfRule type="cellIs" dxfId="51" priority="4" operator="equal">
      <formula>"Approved"</formula>
    </cfRule>
  </conditionalFormatting>
  <pageMargins left="0.66" right="0.49" top="0.75" bottom="0.32" header="0.3" footer="0.3"/>
  <pageSetup paperSize="9" scale="81" orientation="landscape"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5059-0E0E-4D90-96F2-C8F9C46281D6}">
  <sheetPr codeName="Sheet24">
    <tabColor rgb="FFFF0000"/>
    <pageSetUpPr fitToPage="1"/>
  </sheetPr>
  <dimension ref="A1:O1279"/>
  <sheetViews>
    <sheetView view="pageBreakPreview" zoomScale="78" zoomScaleNormal="100" zoomScaleSheetLayoutView="96" workbookViewId="0">
      <pane ySplit="5" topLeftCell="A6" activePane="bottomLeft" state="frozen"/>
      <selection activeCell="F1276" sqref="F1276"/>
      <selection pane="bottomLeft" sqref="A1:I1"/>
    </sheetView>
  </sheetViews>
  <sheetFormatPr defaultColWidth="9.1796875" defaultRowHeight="14.5" x14ac:dyDescent="0.35"/>
  <cols>
    <col min="1" max="1" width="8.81640625" style="43" customWidth="1"/>
    <col min="2" max="2" width="17" style="43" customWidth="1"/>
    <col min="3" max="3" width="19" style="43" customWidth="1"/>
    <col min="4" max="4" width="28.1796875" style="43" customWidth="1"/>
    <col min="5" max="5" width="20.54296875" style="43" customWidth="1"/>
    <col min="6" max="6" width="32.54296875" style="43" customWidth="1"/>
    <col min="7" max="7" width="36.54296875" style="43" bestFit="1" customWidth="1"/>
    <col min="8" max="8" width="14.1796875" style="43" hidden="1" customWidth="1"/>
    <col min="9" max="9" width="44.81640625" style="43" customWidth="1"/>
    <col min="10" max="11" width="9.1796875" style="43"/>
    <col min="12" max="12" width="12.453125" style="43" bestFit="1" customWidth="1"/>
    <col min="13" max="16384" width="9.1796875" style="43"/>
  </cols>
  <sheetData>
    <row r="1" spans="1:12" ht="18" customHeight="1" x14ac:dyDescent="0.35">
      <c r="A1" s="1456" t="s">
        <v>1050</v>
      </c>
      <c r="B1" s="1456"/>
      <c r="C1" s="1456"/>
      <c r="D1" s="1456"/>
      <c r="E1" s="1456"/>
      <c r="F1" s="1456"/>
      <c r="G1" s="1456"/>
      <c r="H1" s="1456"/>
      <c r="I1" s="1456"/>
    </row>
    <row r="2" spans="1:12" ht="18" customHeight="1" x14ac:dyDescent="0.35">
      <c r="A2" s="1456" t="s">
        <v>1051</v>
      </c>
      <c r="B2" s="1456"/>
      <c r="C2" s="1456"/>
      <c r="D2" s="1456"/>
      <c r="E2" s="1456"/>
      <c r="F2" s="1456"/>
      <c r="G2" s="1456"/>
      <c r="H2" s="1456"/>
      <c r="I2" s="1456"/>
    </row>
    <row r="3" spans="1:12" ht="18" customHeight="1" x14ac:dyDescent="0.35">
      <c r="A3" s="1456" t="s">
        <v>1052</v>
      </c>
      <c r="B3" s="1456"/>
      <c r="C3" s="1456"/>
      <c r="D3" s="1456"/>
      <c r="E3" s="1456"/>
      <c r="F3" s="1456"/>
      <c r="G3" s="1456"/>
      <c r="H3" s="1456"/>
      <c r="I3" s="1456"/>
    </row>
    <row r="4" spans="1:12" ht="20.25" customHeight="1" x14ac:dyDescent="0.35">
      <c r="A4" s="1457" t="s">
        <v>1053</v>
      </c>
      <c r="B4" s="1457"/>
      <c r="C4" s="1457"/>
      <c r="D4" s="1457"/>
      <c r="E4" s="1457"/>
      <c r="F4" s="1457"/>
      <c r="G4" s="1457"/>
      <c r="H4" s="1457"/>
      <c r="I4" s="1457"/>
    </row>
    <row r="5" spans="1:12" ht="30" customHeight="1" x14ac:dyDescent="0.35">
      <c r="A5" s="563" t="s">
        <v>1054</v>
      </c>
      <c r="B5" s="1458" t="s">
        <v>1055</v>
      </c>
      <c r="C5" s="1459"/>
      <c r="D5" s="1460"/>
      <c r="E5" s="564" t="s">
        <v>1056</v>
      </c>
      <c r="F5" s="564" t="s">
        <v>1057</v>
      </c>
      <c r="G5" s="563" t="s">
        <v>95</v>
      </c>
      <c r="H5" s="563" t="s">
        <v>1058</v>
      </c>
      <c r="I5" s="563" t="s">
        <v>1</v>
      </c>
    </row>
    <row r="6" spans="1:12" ht="18.5" x14ac:dyDescent="0.35">
      <c r="A6" s="1461" t="s">
        <v>1059</v>
      </c>
      <c r="B6" s="1461"/>
      <c r="C6" s="1461"/>
      <c r="D6" s="1461"/>
      <c r="E6" s="1461"/>
      <c r="F6" s="1461"/>
      <c r="G6" s="1461"/>
      <c r="H6" s="1461"/>
      <c r="I6" s="1461"/>
    </row>
    <row r="7" spans="1:12" ht="64.5" customHeight="1" x14ac:dyDescent="0.35">
      <c r="A7" s="685">
        <v>1</v>
      </c>
      <c r="B7" s="686" t="s">
        <v>567</v>
      </c>
      <c r="C7" s="685" t="s">
        <v>568</v>
      </c>
      <c r="D7" s="687" t="s">
        <v>967</v>
      </c>
      <c r="E7" s="685" t="s">
        <v>367</v>
      </c>
      <c r="F7" s="685" t="s">
        <v>1060</v>
      </c>
      <c r="G7" s="687" t="s">
        <v>1124</v>
      </c>
      <c r="H7" s="688"/>
      <c r="I7" s="688" t="s">
        <v>1249</v>
      </c>
    </row>
    <row r="8" spans="1:12" ht="43.5" x14ac:dyDescent="0.35">
      <c r="A8" s="685">
        <v>2</v>
      </c>
      <c r="B8" s="686" t="s">
        <v>569</v>
      </c>
      <c r="C8" s="685" t="s">
        <v>570</v>
      </c>
      <c r="D8" s="687" t="s">
        <v>369</v>
      </c>
      <c r="E8" s="685" t="s">
        <v>1130</v>
      </c>
      <c r="F8" s="685" t="s">
        <v>1060</v>
      </c>
      <c r="G8" s="687" t="s">
        <v>1124</v>
      </c>
      <c r="H8" s="688"/>
      <c r="I8" s="688" t="s">
        <v>1251</v>
      </c>
      <c r="L8" s="659"/>
    </row>
    <row r="9" spans="1:12" ht="68.25" customHeight="1" x14ac:dyDescent="0.35">
      <c r="A9" s="685">
        <v>3</v>
      </c>
      <c r="B9" s="686" t="s">
        <v>577</v>
      </c>
      <c r="C9" s="685" t="s">
        <v>578</v>
      </c>
      <c r="D9" s="687" t="s">
        <v>969</v>
      </c>
      <c r="E9" s="685" t="s">
        <v>367</v>
      </c>
      <c r="F9" s="685" t="s">
        <v>1060</v>
      </c>
      <c r="G9" s="687" t="s">
        <v>1124</v>
      </c>
      <c r="H9" s="688"/>
      <c r="I9" s="688" t="s">
        <v>1248</v>
      </c>
    </row>
    <row r="10" spans="1:12" ht="66" customHeight="1" x14ac:dyDescent="0.35">
      <c r="A10" s="685">
        <v>4</v>
      </c>
      <c r="B10" s="686" t="s">
        <v>579</v>
      </c>
      <c r="C10" s="685" t="s">
        <v>580</v>
      </c>
      <c r="D10" s="687" t="s">
        <v>968</v>
      </c>
      <c r="E10" s="685" t="s">
        <v>367</v>
      </c>
      <c r="F10" s="685" t="s">
        <v>1060</v>
      </c>
      <c r="G10" s="687" t="s">
        <v>1124</v>
      </c>
      <c r="H10" s="688"/>
      <c r="I10" s="688" t="s">
        <v>1248</v>
      </c>
    </row>
    <row r="11" spans="1:12" ht="66" customHeight="1" x14ac:dyDescent="0.35">
      <c r="A11" s="685">
        <v>5</v>
      </c>
      <c r="B11" s="686" t="s">
        <v>581</v>
      </c>
      <c r="C11" s="685" t="s">
        <v>582</v>
      </c>
      <c r="D11" s="687" t="s">
        <v>379</v>
      </c>
      <c r="E11" s="685" t="s">
        <v>168</v>
      </c>
      <c r="F11" s="685" t="s">
        <v>1060</v>
      </c>
      <c r="G11" s="687" t="s">
        <v>1124</v>
      </c>
      <c r="H11" s="688"/>
      <c r="I11" s="688" t="s">
        <v>1250</v>
      </c>
    </row>
    <row r="12" spans="1:12" ht="66" customHeight="1" x14ac:dyDescent="0.35">
      <c r="A12" s="685">
        <v>6</v>
      </c>
      <c r="B12" s="686" t="s">
        <v>1314</v>
      </c>
      <c r="C12" s="685" t="s">
        <v>1315</v>
      </c>
      <c r="D12" s="687" t="s">
        <v>1416</v>
      </c>
      <c r="E12" s="685" t="s">
        <v>367</v>
      </c>
      <c r="F12" s="685" t="s">
        <v>1417</v>
      </c>
      <c r="G12" s="687" t="s">
        <v>1418</v>
      </c>
      <c r="H12" s="688"/>
      <c r="I12" s="688" t="s">
        <v>1470</v>
      </c>
    </row>
    <row r="13" spans="1:12" ht="19.5" customHeight="1" x14ac:dyDescent="0.35">
      <c r="A13" s="1447"/>
      <c r="B13" s="1448"/>
      <c r="C13" s="1448"/>
      <c r="D13" s="1448"/>
      <c r="E13" s="1448"/>
      <c r="F13" s="1448"/>
      <c r="G13" s="1448"/>
      <c r="H13" s="1448"/>
      <c r="I13" s="1449"/>
    </row>
    <row r="14" spans="1:12" ht="19.5" customHeight="1" x14ac:dyDescent="0.35">
      <c r="A14" s="1450" t="s">
        <v>1061</v>
      </c>
      <c r="B14" s="1451"/>
      <c r="C14" s="1451"/>
      <c r="D14" s="1451"/>
      <c r="E14" s="1451"/>
      <c r="F14" s="1451"/>
      <c r="G14" s="1451"/>
      <c r="H14" s="1451"/>
      <c r="I14" s="1452"/>
    </row>
    <row r="15" spans="1:12" ht="66.75" customHeight="1" x14ac:dyDescent="0.35">
      <c r="A15" s="565">
        <v>1</v>
      </c>
      <c r="B15" s="46" t="s">
        <v>574</v>
      </c>
      <c r="C15" s="565" t="s">
        <v>575</v>
      </c>
      <c r="D15" s="566" t="s">
        <v>1062</v>
      </c>
      <c r="E15" s="565" t="s">
        <v>1063</v>
      </c>
      <c r="F15" s="565" t="s">
        <v>1064</v>
      </c>
      <c r="G15" s="566" t="s">
        <v>1529</v>
      </c>
      <c r="H15" s="567"/>
      <c r="I15" s="567" t="s">
        <v>1520</v>
      </c>
    </row>
    <row r="16" spans="1:12" ht="19.5" customHeight="1" x14ac:dyDescent="0.35">
      <c r="A16" s="1447"/>
      <c r="B16" s="1448"/>
      <c r="C16" s="1448"/>
      <c r="D16" s="1448"/>
      <c r="E16" s="1448"/>
      <c r="F16" s="1448"/>
      <c r="G16" s="1448"/>
      <c r="H16" s="1448"/>
      <c r="I16" s="1449"/>
    </row>
    <row r="17" spans="1:9" ht="19.5" customHeight="1" x14ac:dyDescent="0.35">
      <c r="A17" s="1450" t="s">
        <v>1065</v>
      </c>
      <c r="B17" s="1451"/>
      <c r="C17" s="1451"/>
      <c r="D17" s="1451"/>
      <c r="E17" s="1451"/>
      <c r="F17" s="1451"/>
      <c r="G17" s="1451"/>
      <c r="H17" s="1451"/>
      <c r="I17" s="1452"/>
    </row>
    <row r="18" spans="1:9" ht="30" customHeight="1" x14ac:dyDescent="0.35">
      <c r="A18" s="565">
        <v>1</v>
      </c>
      <c r="B18" s="1453" t="s">
        <v>1105</v>
      </c>
      <c r="C18" s="1454"/>
      <c r="D18" s="566" t="s">
        <v>279</v>
      </c>
      <c r="E18" s="565" t="s">
        <v>1066</v>
      </c>
      <c r="F18" s="565" t="s">
        <v>1067</v>
      </c>
      <c r="G18" s="566" t="s">
        <v>1557</v>
      </c>
      <c r="H18" s="567"/>
      <c r="I18" s="566" t="s">
        <v>1557</v>
      </c>
    </row>
    <row r="19" spans="1:9" ht="30" customHeight="1" x14ac:dyDescent="0.35">
      <c r="A19" s="565">
        <v>2</v>
      </c>
      <c r="B19" s="1453" t="s">
        <v>1106</v>
      </c>
      <c r="C19" s="1454"/>
      <c r="D19" s="566" t="s">
        <v>279</v>
      </c>
      <c r="E19" s="565" t="s">
        <v>1066</v>
      </c>
      <c r="F19" s="565" t="s">
        <v>1067</v>
      </c>
      <c r="G19" s="566" t="s">
        <v>1557</v>
      </c>
      <c r="H19" s="567"/>
      <c r="I19" s="566" t="s">
        <v>1557</v>
      </c>
    </row>
    <row r="20" spans="1:9" ht="19.5" customHeight="1" x14ac:dyDescent="0.35">
      <c r="A20" s="1447"/>
      <c r="B20" s="1448"/>
      <c r="C20" s="1448"/>
      <c r="D20" s="1448"/>
      <c r="E20" s="1448"/>
      <c r="F20" s="1448"/>
      <c r="G20" s="1448"/>
      <c r="H20" s="1448"/>
      <c r="I20" s="1449"/>
    </row>
    <row r="21" spans="1:9" ht="19.5" customHeight="1" x14ac:dyDescent="0.35">
      <c r="A21" s="1450" t="s">
        <v>1068</v>
      </c>
      <c r="B21" s="1451"/>
      <c r="C21" s="1451"/>
      <c r="D21" s="1451"/>
      <c r="E21" s="1451"/>
      <c r="F21" s="1451"/>
      <c r="G21" s="1451"/>
      <c r="H21" s="1451"/>
      <c r="I21" s="1452"/>
    </row>
    <row r="22" spans="1:9" ht="59.25" customHeight="1" x14ac:dyDescent="0.35">
      <c r="A22" s="569">
        <v>1</v>
      </c>
      <c r="B22" s="570" t="s">
        <v>439</v>
      </c>
      <c r="C22" s="570" t="s">
        <v>440</v>
      </c>
      <c r="D22" s="566" t="s">
        <v>1069</v>
      </c>
      <c r="E22" s="565" t="s">
        <v>1070</v>
      </c>
      <c r="F22" s="565" t="s">
        <v>1117</v>
      </c>
      <c r="G22" s="566" t="s">
        <v>1125</v>
      </c>
      <c r="H22" s="565"/>
      <c r="I22" s="568" t="s">
        <v>1558</v>
      </c>
    </row>
    <row r="23" spans="1:9" ht="19.5" customHeight="1" x14ac:dyDescent="0.35">
      <c r="A23" s="1447"/>
      <c r="B23" s="1448"/>
      <c r="C23" s="1448"/>
      <c r="D23" s="1448"/>
      <c r="E23" s="1448"/>
      <c r="F23" s="1448"/>
      <c r="G23" s="1448"/>
      <c r="H23" s="1448"/>
      <c r="I23" s="1449"/>
    </row>
    <row r="24" spans="1:9" ht="19.5" customHeight="1" x14ac:dyDescent="0.35">
      <c r="A24" s="1450" t="s">
        <v>1071</v>
      </c>
      <c r="B24" s="1451"/>
      <c r="C24" s="1451"/>
      <c r="D24" s="1451"/>
      <c r="E24" s="1451"/>
      <c r="F24" s="1451"/>
      <c r="G24" s="1451"/>
      <c r="H24" s="1451"/>
      <c r="I24" s="1452"/>
    </row>
    <row r="25" spans="1:9" ht="72" customHeight="1" x14ac:dyDescent="0.35">
      <c r="A25" s="565">
        <v>1</v>
      </c>
      <c r="B25" s="1453" t="s">
        <v>566</v>
      </c>
      <c r="C25" s="1454" t="s">
        <v>567</v>
      </c>
      <c r="D25" s="566" t="s">
        <v>366</v>
      </c>
      <c r="E25" s="565" t="s">
        <v>1072</v>
      </c>
      <c r="F25" s="565" t="s">
        <v>1073</v>
      </c>
      <c r="G25" s="566" t="s">
        <v>1124</v>
      </c>
      <c r="H25" s="567"/>
      <c r="I25" s="566" t="s">
        <v>1516</v>
      </c>
    </row>
    <row r="26" spans="1:9" ht="66" customHeight="1" x14ac:dyDescent="0.35">
      <c r="A26" s="565">
        <v>2</v>
      </c>
      <c r="B26" s="1453" t="s">
        <v>583</v>
      </c>
      <c r="C26" s="1454" t="s">
        <v>584</v>
      </c>
      <c r="D26" s="566" t="s">
        <v>1074</v>
      </c>
      <c r="E26" s="565" t="s">
        <v>1072</v>
      </c>
      <c r="F26" s="565" t="s">
        <v>1073</v>
      </c>
      <c r="G26" s="566" t="s">
        <v>1124</v>
      </c>
      <c r="H26" s="567"/>
      <c r="I26" s="566" t="s">
        <v>1517</v>
      </c>
    </row>
    <row r="27" spans="1:9" ht="12" customHeight="1" x14ac:dyDescent="0.35">
      <c r="A27" s="1447"/>
      <c r="B27" s="1448"/>
      <c r="C27" s="1448"/>
      <c r="D27" s="1448"/>
      <c r="E27" s="1448"/>
      <c r="F27" s="1448"/>
      <c r="G27" s="1448"/>
      <c r="H27" s="1448"/>
      <c r="I27" s="1449"/>
    </row>
    <row r="28" spans="1:9" ht="19.5" hidden="1" customHeight="1" x14ac:dyDescent="0.35">
      <c r="A28" s="1450" t="s">
        <v>1075</v>
      </c>
      <c r="B28" s="1451"/>
      <c r="C28" s="1451"/>
      <c r="D28" s="1451"/>
      <c r="E28" s="1451"/>
      <c r="F28" s="1451"/>
      <c r="G28" s="1451"/>
      <c r="H28" s="1451"/>
      <c r="I28" s="1452"/>
    </row>
    <row r="29" spans="1:9" ht="26.25" hidden="1" customHeight="1" x14ac:dyDescent="0.35">
      <c r="A29" s="565">
        <v>1</v>
      </c>
      <c r="B29" s="570" t="s">
        <v>364</v>
      </c>
      <c r="C29" s="570" t="s">
        <v>363</v>
      </c>
      <c r="D29" s="566" t="s">
        <v>385</v>
      </c>
      <c r="E29" s="571" t="s">
        <v>1072</v>
      </c>
      <c r="F29" s="572" t="s">
        <v>1076</v>
      </c>
      <c r="G29" s="565" t="s">
        <v>1077</v>
      </c>
      <c r="H29" s="565"/>
      <c r="I29" s="566" t="s">
        <v>1078</v>
      </c>
    </row>
    <row r="30" spans="1:9" ht="19.5" hidden="1" customHeight="1" x14ac:dyDescent="0.35">
      <c r="A30" s="565">
        <v>2</v>
      </c>
      <c r="B30" s="570" t="s">
        <v>382</v>
      </c>
      <c r="C30" s="573" t="s">
        <v>383</v>
      </c>
      <c r="D30" s="566" t="s">
        <v>384</v>
      </c>
      <c r="E30" s="571" t="s">
        <v>1072</v>
      </c>
      <c r="F30" s="572" t="s">
        <v>1076</v>
      </c>
      <c r="G30" s="565" t="s">
        <v>1077</v>
      </c>
      <c r="H30" s="565"/>
      <c r="I30" s="566" t="s">
        <v>1078</v>
      </c>
    </row>
    <row r="31" spans="1:9" ht="19.5" hidden="1" customHeight="1" x14ac:dyDescent="0.35">
      <c r="A31" s="617"/>
      <c r="B31" s="618"/>
      <c r="C31" s="619"/>
      <c r="D31" s="620"/>
      <c r="E31" s="621"/>
      <c r="F31" s="622"/>
      <c r="G31" s="623"/>
      <c r="H31" s="623"/>
      <c r="I31" s="624"/>
    </row>
    <row r="32" spans="1:9" ht="19.5" customHeight="1" x14ac:dyDescent="0.35">
      <c r="A32" s="1450" t="s">
        <v>1113</v>
      </c>
      <c r="B32" s="1451"/>
      <c r="C32" s="1451"/>
      <c r="D32" s="1451"/>
      <c r="E32" s="1451"/>
      <c r="F32" s="1451"/>
      <c r="G32" s="1451"/>
      <c r="H32" s="1451"/>
      <c r="I32" s="1452"/>
    </row>
    <row r="33" spans="1:11" ht="72.5" x14ac:dyDescent="0.35">
      <c r="A33" s="565">
        <v>1</v>
      </c>
      <c r="B33" s="570" t="s">
        <v>1114</v>
      </c>
      <c r="C33" s="570" t="s">
        <v>1115</v>
      </c>
      <c r="D33" s="566" t="s">
        <v>1116</v>
      </c>
      <c r="E33" s="571" t="s">
        <v>1072</v>
      </c>
      <c r="F33" s="565" t="s">
        <v>1073</v>
      </c>
      <c r="G33" s="566" t="s">
        <v>1125</v>
      </c>
      <c r="H33" s="565"/>
      <c r="I33" s="566" t="s">
        <v>1579</v>
      </c>
    </row>
    <row r="34" spans="1:11" ht="19.5" customHeight="1" x14ac:dyDescent="0.35">
      <c r="A34" s="1447"/>
      <c r="B34" s="1448"/>
      <c r="C34" s="1448"/>
      <c r="D34" s="1448"/>
      <c r="E34" s="1448"/>
      <c r="F34" s="1448"/>
      <c r="G34" s="1448"/>
      <c r="H34" s="1448"/>
      <c r="I34" s="1449"/>
    </row>
    <row r="35" spans="1:11" ht="19.5" customHeight="1" x14ac:dyDescent="0.35">
      <c r="A35" s="574" t="s">
        <v>1054</v>
      </c>
      <c r="B35" s="1455" t="s">
        <v>1079</v>
      </c>
      <c r="C35" s="1455"/>
      <c r="D35" s="1455"/>
      <c r="E35" s="574" t="s">
        <v>1080</v>
      </c>
      <c r="F35" s="574" t="s">
        <v>1081</v>
      </c>
      <c r="G35" s="574" t="s">
        <v>1082</v>
      </c>
      <c r="H35" s="563" t="s">
        <v>1058</v>
      </c>
      <c r="I35" s="563" t="s">
        <v>1</v>
      </c>
    </row>
    <row r="36" spans="1:11" x14ac:dyDescent="0.35">
      <c r="A36" s="569">
        <v>1</v>
      </c>
      <c r="B36" s="1443" t="s">
        <v>1083</v>
      </c>
      <c r="C36" s="1443"/>
      <c r="D36" s="1443"/>
      <c r="E36" s="1020">
        <v>6</v>
      </c>
      <c r="F36" s="569">
        <v>6</v>
      </c>
      <c r="G36" s="571">
        <v>6</v>
      </c>
      <c r="H36" s="569"/>
      <c r="I36" s="567" t="s">
        <v>51</v>
      </c>
    </row>
    <row r="37" spans="1:11" x14ac:dyDescent="0.35">
      <c r="A37" s="569">
        <v>2</v>
      </c>
      <c r="B37" s="1443" t="s">
        <v>1084</v>
      </c>
      <c r="C37" s="1443"/>
      <c r="D37" s="1443"/>
      <c r="E37" s="1020">
        <v>2</v>
      </c>
      <c r="F37" s="569">
        <v>2</v>
      </c>
      <c r="G37" s="571">
        <v>2</v>
      </c>
      <c r="H37" s="571"/>
      <c r="I37" s="567" t="s">
        <v>51</v>
      </c>
      <c r="K37" s="8"/>
    </row>
    <row r="38" spans="1:11" x14ac:dyDescent="0.35">
      <c r="A38" s="569">
        <v>3</v>
      </c>
      <c r="B38" s="1443" t="s">
        <v>1085</v>
      </c>
      <c r="C38" s="1443"/>
      <c r="D38" s="1443"/>
      <c r="E38" s="1020">
        <v>1</v>
      </c>
      <c r="F38" s="569">
        <v>1</v>
      </c>
      <c r="G38" s="566">
        <v>1</v>
      </c>
      <c r="H38" s="571"/>
      <c r="I38" s="567" t="s">
        <v>1528</v>
      </c>
      <c r="K38" s="8"/>
    </row>
    <row r="39" spans="1:11" ht="33.75" customHeight="1" x14ac:dyDescent="0.35">
      <c r="A39" s="569">
        <v>4</v>
      </c>
      <c r="B39" s="1443" t="s">
        <v>1086</v>
      </c>
      <c r="C39" s="1443"/>
      <c r="D39" s="1443"/>
      <c r="E39" s="1020">
        <v>1</v>
      </c>
      <c r="F39" s="569">
        <v>1</v>
      </c>
      <c r="G39" s="566"/>
      <c r="H39" s="571"/>
      <c r="I39" s="567" t="s">
        <v>1559</v>
      </c>
      <c r="K39" s="8"/>
    </row>
    <row r="40" spans="1:11" x14ac:dyDescent="0.35">
      <c r="A40" s="569">
        <v>5</v>
      </c>
      <c r="B40" s="1443" t="s">
        <v>1419</v>
      </c>
      <c r="C40" s="1443"/>
      <c r="D40" s="1443"/>
      <c r="E40" s="569">
        <v>1</v>
      </c>
      <c r="F40" s="569">
        <v>1</v>
      </c>
      <c r="G40" s="77">
        <v>1</v>
      </c>
      <c r="H40" s="571"/>
      <c r="I40" s="77" t="s">
        <v>1530</v>
      </c>
      <c r="K40" s="8"/>
    </row>
    <row r="41" spans="1:11" ht="29" hidden="1" x14ac:dyDescent="0.35">
      <c r="A41" s="569">
        <v>6</v>
      </c>
      <c r="B41" s="1443" t="s">
        <v>1087</v>
      </c>
      <c r="C41" s="1443"/>
      <c r="D41" s="1443"/>
      <c r="E41" s="1020">
        <v>1</v>
      </c>
      <c r="F41" s="569">
        <v>1</v>
      </c>
      <c r="G41" s="571" t="s">
        <v>1510</v>
      </c>
      <c r="H41" s="571"/>
      <c r="I41" s="566" t="s">
        <v>1112</v>
      </c>
      <c r="K41" s="8"/>
    </row>
    <row r="42" spans="1:11" x14ac:dyDescent="0.35">
      <c r="A42" s="569">
        <v>5</v>
      </c>
      <c r="B42" s="1443" t="s">
        <v>1088</v>
      </c>
      <c r="C42" s="1443"/>
      <c r="D42" s="1443"/>
      <c r="E42" s="1020">
        <v>1</v>
      </c>
      <c r="F42" s="569">
        <v>1</v>
      </c>
      <c r="G42" s="571">
        <v>1</v>
      </c>
      <c r="H42" s="571"/>
      <c r="I42" s="77" t="s">
        <v>1530</v>
      </c>
      <c r="K42" s="8"/>
    </row>
    <row r="43" spans="1:11" ht="33.75" customHeight="1" x14ac:dyDescent="0.35">
      <c r="A43" s="569">
        <v>6</v>
      </c>
      <c r="B43" s="1444" t="s">
        <v>1089</v>
      </c>
      <c r="C43" s="1445"/>
      <c r="D43" s="1446"/>
      <c r="E43" s="1020">
        <v>1</v>
      </c>
      <c r="F43" s="569">
        <v>1</v>
      </c>
      <c r="G43" s="571" t="s">
        <v>1511</v>
      </c>
      <c r="H43" s="568"/>
      <c r="I43" s="566" t="s">
        <v>1580</v>
      </c>
    </row>
    <row r="44" spans="1:11" ht="29" x14ac:dyDescent="0.35">
      <c r="A44" s="569">
        <v>7</v>
      </c>
      <c r="B44" s="609" t="s">
        <v>1118</v>
      </c>
      <c r="C44" s="610"/>
      <c r="D44" s="611"/>
      <c r="E44" s="1020">
        <v>1</v>
      </c>
      <c r="F44" s="569">
        <v>1</v>
      </c>
      <c r="G44" s="566" t="s">
        <v>1560</v>
      </c>
      <c r="H44" s="568"/>
      <c r="I44" s="566" t="s">
        <v>1131</v>
      </c>
    </row>
    <row r="45" spans="1:11" ht="18.5" x14ac:dyDescent="0.35">
      <c r="A45" s="569">
        <v>8</v>
      </c>
      <c r="B45" s="609" t="s">
        <v>1531</v>
      </c>
      <c r="C45" s="610"/>
      <c r="D45" s="611"/>
      <c r="E45" s="1020"/>
      <c r="F45" s="569"/>
      <c r="G45" s="566"/>
      <c r="H45" s="568"/>
      <c r="I45" s="566" t="s">
        <v>1532</v>
      </c>
    </row>
    <row r="46" spans="1:11" ht="19.5" customHeight="1" x14ac:dyDescent="0.35">
      <c r="A46" s="1442" t="s">
        <v>83</v>
      </c>
      <c r="B46" s="1442"/>
      <c r="C46" s="1442"/>
      <c r="D46" s="1442"/>
      <c r="E46" s="575">
        <f>SUM(E36:E44)</f>
        <v>15</v>
      </c>
      <c r="F46" s="575">
        <f>SUM(F36:F44)</f>
        <v>15</v>
      </c>
      <c r="G46" s="575">
        <f>SUM(G36:G44)</f>
        <v>11</v>
      </c>
      <c r="H46" s="575"/>
      <c r="I46" s="576"/>
    </row>
    <row r="1279" spans="2:15" x14ac:dyDescent="0.35">
      <c r="B1279" s="1082">
        <v>45795</v>
      </c>
      <c r="K1279" s="43">
        <v>1</v>
      </c>
      <c r="L1279" s="43">
        <v>1</v>
      </c>
      <c r="N1279" s="43">
        <v>1</v>
      </c>
      <c r="O1279" s="43">
        <v>1</v>
      </c>
    </row>
  </sheetData>
  <mergeCells count="32">
    <mergeCell ref="B19:C19"/>
    <mergeCell ref="A1:I1"/>
    <mergeCell ref="A2:I2"/>
    <mergeCell ref="A3:I3"/>
    <mergeCell ref="A4:I4"/>
    <mergeCell ref="B5:D5"/>
    <mergeCell ref="A6:I6"/>
    <mergeCell ref="A13:I13"/>
    <mergeCell ref="A14:I14"/>
    <mergeCell ref="A16:I16"/>
    <mergeCell ref="A17:I17"/>
    <mergeCell ref="B18:C18"/>
    <mergeCell ref="B37:D37"/>
    <mergeCell ref="A20:I20"/>
    <mergeCell ref="A21:I21"/>
    <mergeCell ref="A23:I23"/>
    <mergeCell ref="A24:I24"/>
    <mergeCell ref="B25:C25"/>
    <mergeCell ref="B26:C26"/>
    <mergeCell ref="A27:I27"/>
    <mergeCell ref="A28:I28"/>
    <mergeCell ref="A34:I34"/>
    <mergeCell ref="B35:D35"/>
    <mergeCell ref="B36:D36"/>
    <mergeCell ref="A32:I32"/>
    <mergeCell ref="A46:D46"/>
    <mergeCell ref="B38:D38"/>
    <mergeCell ref="B39:D39"/>
    <mergeCell ref="B40:D40"/>
    <mergeCell ref="B41:D41"/>
    <mergeCell ref="B42:D42"/>
    <mergeCell ref="B43:D43"/>
  </mergeCells>
  <printOptions horizontalCentered="1"/>
  <pageMargins left="0.118110236220472" right="0.118110236220472" top="0.39" bottom="0.17" header="0.118110236220472" footer="0.118110236220472"/>
  <pageSetup paperSize="9" scale="49" orientation="portrait" r:id="rId1"/>
  <rowBreaks count="1" manualBreakCount="1">
    <brk id="27" max="16383" man="1"/>
  </rowBreaks>
  <colBreaks count="1" manualBreakCount="1">
    <brk id="9"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B723-8176-4E60-8DA2-B1E49E93C3B0}">
  <sheetPr codeName="Sheet26">
    <tabColor rgb="FFFF0000"/>
  </sheetPr>
  <dimension ref="A1:M303"/>
  <sheetViews>
    <sheetView showGridLines="0" topLeftCell="A125" zoomScaleNormal="100" workbookViewId="0">
      <selection activeCell="H17" sqref="H17"/>
    </sheetView>
  </sheetViews>
  <sheetFormatPr defaultColWidth="9.1796875" defaultRowHeight="14.5" x14ac:dyDescent="0.35"/>
  <cols>
    <col min="1" max="2" width="12.1796875" style="164" customWidth="1"/>
    <col min="3" max="3" width="14.81640625" style="165" bestFit="1" customWidth="1"/>
    <col min="4" max="4" width="11.1796875" style="183" bestFit="1" customWidth="1"/>
    <col min="5" max="5" width="22" style="165" customWidth="1"/>
    <col min="6" max="6" width="16.81640625" style="165" customWidth="1"/>
    <col min="7" max="7" width="3.453125" style="164" customWidth="1"/>
    <col min="8" max="8" width="13" style="164" bestFit="1" customWidth="1"/>
    <col min="9" max="9" width="12" style="164" customWidth="1"/>
    <col min="10" max="10" width="11.1796875" style="164" customWidth="1"/>
    <col min="11" max="16384" width="9.1796875" style="164"/>
  </cols>
  <sheetData>
    <row r="1" spans="1:6" ht="15" thickBot="1" x14ac:dyDescent="0.4"/>
    <row r="2" spans="1:6" s="162" customFormat="1" ht="16.5" customHeight="1" thickBot="1" x14ac:dyDescent="0.35">
      <c r="A2" s="1462" t="s">
        <v>682</v>
      </c>
      <c r="B2" s="1463"/>
      <c r="C2" s="1463"/>
      <c r="D2" s="1464"/>
      <c r="E2" s="1463"/>
      <c r="F2" s="1465"/>
    </row>
    <row r="3" spans="1:6" s="163" customFormat="1" ht="18.5" x14ac:dyDescent="0.35">
      <c r="A3" s="1466" t="s">
        <v>94</v>
      </c>
      <c r="B3" s="333" t="s">
        <v>672</v>
      </c>
      <c r="C3" s="333" t="s">
        <v>671</v>
      </c>
      <c r="D3" s="333" t="s">
        <v>504</v>
      </c>
      <c r="E3" s="333" t="s">
        <v>1011</v>
      </c>
      <c r="F3" s="333" t="s">
        <v>1</v>
      </c>
    </row>
    <row r="4" spans="1:6" s="163" customFormat="1" ht="19" thickBot="1" x14ac:dyDescent="0.4">
      <c r="A4" s="1467"/>
      <c r="B4" s="454" t="s">
        <v>540</v>
      </c>
      <c r="C4" s="454" t="s">
        <v>541</v>
      </c>
      <c r="D4" s="454" t="s">
        <v>505</v>
      </c>
      <c r="E4" s="455" t="str">
        <f>TA413_PBNTL!M1</f>
        <v>20.08.2025</v>
      </c>
      <c r="F4" s="454"/>
    </row>
    <row r="5" spans="1:6" s="334" customFormat="1" ht="15.5" x14ac:dyDescent="0.35">
      <c r="A5" s="456">
        <f>SUBTOTAL(103,$C$5:C5)</f>
        <v>1</v>
      </c>
      <c r="B5" s="457" t="s">
        <v>542</v>
      </c>
      <c r="C5" s="458" t="s">
        <v>252</v>
      </c>
      <c r="D5" s="459" t="s">
        <v>252</v>
      </c>
      <c r="E5" s="460" t="s">
        <v>51</v>
      </c>
      <c r="F5" s="461"/>
    </row>
    <row r="6" spans="1:6" s="334" customFormat="1" ht="15.5" x14ac:dyDescent="0.35">
      <c r="A6" s="462">
        <f>SUBTOTAL(103,$C$5:C6)</f>
        <v>2</v>
      </c>
      <c r="B6" s="463" t="s">
        <v>543</v>
      </c>
      <c r="C6" s="464" t="s">
        <v>276</v>
      </c>
      <c r="D6" s="465" t="s">
        <v>196</v>
      </c>
      <c r="E6" s="466" t="s">
        <v>673</v>
      </c>
      <c r="F6" s="467"/>
    </row>
    <row r="7" spans="1:6" s="334" customFormat="1" ht="15.5" x14ac:dyDescent="0.35">
      <c r="A7" s="462">
        <f>SUBTOTAL(103,$C$5:C7)</f>
        <v>3</v>
      </c>
      <c r="B7" s="463" t="s">
        <v>544</v>
      </c>
      <c r="C7" s="464" t="s">
        <v>277</v>
      </c>
      <c r="D7" s="465" t="s">
        <v>186</v>
      </c>
      <c r="E7" s="466" t="s">
        <v>673</v>
      </c>
      <c r="F7" s="467"/>
    </row>
    <row r="8" spans="1:6" s="334" customFormat="1" ht="15.5" x14ac:dyDescent="0.35">
      <c r="A8" s="462">
        <f>SUBTOTAL(103,$C$5:C8)</f>
        <v>4</v>
      </c>
      <c r="B8" s="463" t="s">
        <v>545</v>
      </c>
      <c r="C8" s="464" t="s">
        <v>278</v>
      </c>
      <c r="D8" s="468" t="s">
        <v>192</v>
      </c>
      <c r="E8" s="466" t="s">
        <v>51</v>
      </c>
      <c r="F8" s="467"/>
    </row>
    <row r="9" spans="1:6" s="334" customFormat="1" ht="15.5" x14ac:dyDescent="0.35">
      <c r="A9" s="462">
        <f>SUBTOTAL(103,$C$5:C9)</f>
        <v>5</v>
      </c>
      <c r="B9" s="464"/>
      <c r="C9" s="464" t="s">
        <v>546</v>
      </c>
      <c r="D9" s="468" t="s">
        <v>2</v>
      </c>
      <c r="E9" s="466" t="s">
        <v>51</v>
      </c>
      <c r="F9" s="467"/>
    </row>
    <row r="10" spans="1:6" s="334" customFormat="1" ht="15.5" x14ac:dyDescent="0.35">
      <c r="A10" s="462">
        <f>SUBTOTAL(103,$C$5:C10)</f>
        <v>6</v>
      </c>
      <c r="B10" s="464"/>
      <c r="C10" s="464" t="s">
        <v>547</v>
      </c>
      <c r="D10" s="468" t="s">
        <v>80</v>
      </c>
      <c r="E10" s="466" t="s">
        <v>51</v>
      </c>
      <c r="F10" s="467"/>
    </row>
    <row r="11" spans="1:6" s="334" customFormat="1" ht="15.5" x14ac:dyDescent="0.35">
      <c r="A11" s="462">
        <f>SUBTOTAL(103,$C$5:C11)</f>
        <v>7</v>
      </c>
      <c r="B11" s="464"/>
      <c r="C11" s="464" t="s">
        <v>548</v>
      </c>
      <c r="D11" s="468" t="s">
        <v>2</v>
      </c>
      <c r="E11" s="466" t="s">
        <v>51</v>
      </c>
      <c r="F11" s="467"/>
    </row>
    <row r="12" spans="1:6" s="334" customFormat="1" ht="15.5" x14ac:dyDescent="0.35">
      <c r="A12" s="462">
        <f>SUBTOTAL(103,$C$5:C12)</f>
        <v>8</v>
      </c>
      <c r="B12" s="464"/>
      <c r="C12" s="464" t="s">
        <v>549</v>
      </c>
      <c r="D12" s="468" t="s">
        <v>80</v>
      </c>
      <c r="E12" s="466" t="s">
        <v>51</v>
      </c>
      <c r="F12" s="467"/>
    </row>
    <row r="13" spans="1:6" s="334" customFormat="1" ht="15.5" x14ac:dyDescent="0.35">
      <c r="A13" s="462">
        <f>SUBTOTAL(103,$C$5:C13)</f>
        <v>9</v>
      </c>
      <c r="B13" s="464"/>
      <c r="C13" s="464" t="s">
        <v>550</v>
      </c>
      <c r="D13" s="468" t="s">
        <v>2</v>
      </c>
      <c r="E13" s="466" t="s">
        <v>51</v>
      </c>
      <c r="F13" s="467"/>
    </row>
    <row r="14" spans="1:6" s="334" customFormat="1" ht="15.5" x14ac:dyDescent="0.35">
      <c r="A14" s="462">
        <f>SUBTOTAL(103,$C$5:C14)</f>
        <v>10</v>
      </c>
      <c r="B14" s="464"/>
      <c r="C14" s="464" t="s">
        <v>551</v>
      </c>
      <c r="D14" s="468" t="s">
        <v>2</v>
      </c>
      <c r="E14" s="466" t="s">
        <v>51</v>
      </c>
      <c r="F14" s="467"/>
    </row>
    <row r="15" spans="1:6" s="334" customFormat="1" ht="15.5" x14ac:dyDescent="0.35">
      <c r="A15" s="462">
        <f>SUBTOTAL(103,$C$5:C15)</f>
        <v>11</v>
      </c>
      <c r="B15" s="464"/>
      <c r="C15" s="464" t="s">
        <v>552</v>
      </c>
      <c r="D15" s="468" t="s">
        <v>2</v>
      </c>
      <c r="E15" s="466" t="s">
        <v>51</v>
      </c>
      <c r="F15" s="467"/>
    </row>
    <row r="16" spans="1:6" s="334" customFormat="1" ht="15.5" x14ac:dyDescent="0.35">
      <c r="A16" s="462">
        <f>SUBTOTAL(103,$C$5:C16)</f>
        <v>12</v>
      </c>
      <c r="B16" s="464"/>
      <c r="C16" s="464" t="s">
        <v>553</v>
      </c>
      <c r="D16" s="468" t="s">
        <v>3</v>
      </c>
      <c r="E16" s="466" t="s">
        <v>51</v>
      </c>
      <c r="F16" s="467"/>
    </row>
    <row r="17" spans="1:13" s="334" customFormat="1" ht="15.5" x14ac:dyDescent="0.35">
      <c r="A17" s="462">
        <f>SUBTOTAL(103,$C$5:C17)</f>
        <v>13</v>
      </c>
      <c r="B17" s="464"/>
      <c r="C17" s="464" t="s">
        <v>554</v>
      </c>
      <c r="D17" s="468" t="s">
        <v>3</v>
      </c>
      <c r="E17" s="466" t="s">
        <v>51</v>
      </c>
      <c r="F17" s="467"/>
    </row>
    <row r="18" spans="1:13" s="334" customFormat="1" ht="15.5" x14ac:dyDescent="0.35">
      <c r="A18" s="462">
        <f>SUBTOTAL(103,$C$5:C18)</f>
        <v>14</v>
      </c>
      <c r="B18" s="464"/>
      <c r="C18" s="464" t="s">
        <v>555</v>
      </c>
      <c r="D18" s="468" t="s">
        <v>50</v>
      </c>
      <c r="E18" s="466" t="s">
        <v>51</v>
      </c>
      <c r="F18" s="467"/>
    </row>
    <row r="19" spans="1:13" s="334" customFormat="1" ht="15.5" x14ac:dyDescent="0.35">
      <c r="A19" s="462">
        <f>SUBTOTAL(103,$C$5:C19)</f>
        <v>15</v>
      </c>
      <c r="B19" s="464"/>
      <c r="C19" s="464" t="s">
        <v>556</v>
      </c>
      <c r="D19" s="468" t="s">
        <v>3</v>
      </c>
      <c r="E19" s="466" t="s">
        <v>51</v>
      </c>
      <c r="F19" s="467"/>
    </row>
    <row r="20" spans="1:13" s="334" customFormat="1" ht="15.5" x14ac:dyDescent="0.35">
      <c r="A20" s="462">
        <f>SUBTOTAL(103,$C$5:C20)</f>
        <v>16</v>
      </c>
      <c r="B20" s="463" t="s">
        <v>557</v>
      </c>
      <c r="C20" s="469" t="s">
        <v>264</v>
      </c>
      <c r="D20" s="468" t="s">
        <v>219</v>
      </c>
      <c r="E20" s="466" t="s">
        <v>51</v>
      </c>
      <c r="F20" s="467"/>
      <c r="M20" s="984"/>
    </row>
    <row r="21" spans="1:13" s="334" customFormat="1" ht="15.5" x14ac:dyDescent="0.35">
      <c r="A21" s="462">
        <f>SUBTOTAL(103,$C$5:C21)</f>
        <v>17</v>
      </c>
      <c r="B21" s="464"/>
      <c r="C21" s="464" t="s">
        <v>472</v>
      </c>
      <c r="D21" s="468" t="s">
        <v>80</v>
      </c>
      <c r="E21" s="466" t="s">
        <v>51</v>
      </c>
      <c r="F21" s="467"/>
      <c r="M21" s="984"/>
    </row>
    <row r="22" spans="1:13" s="334" customFormat="1" ht="15.5" x14ac:dyDescent="0.35">
      <c r="A22" s="462">
        <f>SUBTOTAL(103,$C$5:C22)</f>
        <v>18</v>
      </c>
      <c r="B22" s="464"/>
      <c r="C22" s="464" t="s">
        <v>473</v>
      </c>
      <c r="D22" s="468" t="s">
        <v>2</v>
      </c>
      <c r="E22" s="466" t="s">
        <v>51</v>
      </c>
      <c r="F22" s="467"/>
    </row>
    <row r="23" spans="1:13" s="334" customFormat="1" ht="15.5" x14ac:dyDescent="0.35">
      <c r="A23" s="462">
        <f>SUBTOTAL(103,$C$5:C23)</f>
        <v>19</v>
      </c>
      <c r="B23" s="464"/>
      <c r="C23" s="464" t="s">
        <v>474</v>
      </c>
      <c r="D23" s="468" t="s">
        <v>2</v>
      </c>
      <c r="E23" s="466" t="s">
        <v>51</v>
      </c>
      <c r="F23" s="467"/>
    </row>
    <row r="24" spans="1:13" s="334" customFormat="1" ht="15.5" x14ac:dyDescent="0.35">
      <c r="A24" s="462">
        <f>SUBTOTAL(103,$C$5:C24)</f>
        <v>20</v>
      </c>
      <c r="B24" s="464"/>
      <c r="C24" s="464" t="s">
        <v>475</v>
      </c>
      <c r="D24" s="468" t="s">
        <v>80</v>
      </c>
      <c r="E24" s="466" t="s">
        <v>51</v>
      </c>
      <c r="F24" s="467"/>
    </row>
    <row r="25" spans="1:13" s="334" customFormat="1" ht="15.5" x14ac:dyDescent="0.35">
      <c r="A25" s="462">
        <f>SUBTOTAL(103,$C$5:C25)</f>
        <v>21</v>
      </c>
      <c r="B25" s="464"/>
      <c r="C25" s="464" t="s">
        <v>476</v>
      </c>
      <c r="D25" s="468" t="s">
        <v>80</v>
      </c>
      <c r="E25" s="466" t="s">
        <v>51</v>
      </c>
      <c r="F25" s="467"/>
    </row>
    <row r="26" spans="1:13" s="334" customFormat="1" ht="15.5" x14ac:dyDescent="0.35">
      <c r="A26" s="462">
        <f>SUBTOTAL(103,$C$5:C26)</f>
        <v>22</v>
      </c>
      <c r="B26" s="463" t="s">
        <v>915</v>
      </c>
      <c r="C26" s="469" t="s">
        <v>916</v>
      </c>
      <c r="D26" s="468" t="s">
        <v>234</v>
      </c>
      <c r="E26" s="466" t="s">
        <v>51</v>
      </c>
      <c r="F26" s="467"/>
    </row>
    <row r="27" spans="1:13" s="334" customFormat="1" ht="15.5" x14ac:dyDescent="0.35">
      <c r="A27" s="462">
        <f>SUBTOTAL(103,$C$5:C27)</f>
        <v>23</v>
      </c>
      <c r="B27" s="464"/>
      <c r="C27" s="464" t="s">
        <v>917</v>
      </c>
      <c r="D27" s="468" t="s">
        <v>80</v>
      </c>
      <c r="E27" s="466" t="s">
        <v>51</v>
      </c>
      <c r="F27" s="467"/>
    </row>
    <row r="28" spans="1:13" s="334" customFormat="1" ht="15.5" x14ac:dyDescent="0.35">
      <c r="A28" s="462">
        <f>SUBTOTAL(103,$C$5:C28)</f>
        <v>24</v>
      </c>
      <c r="B28" s="464"/>
      <c r="C28" s="464" t="s">
        <v>918</v>
      </c>
      <c r="D28" s="468" t="s">
        <v>80</v>
      </c>
      <c r="E28" s="466" t="s">
        <v>51</v>
      </c>
      <c r="F28" s="467"/>
    </row>
    <row r="29" spans="1:13" s="334" customFormat="1" ht="15.5" x14ac:dyDescent="0.35">
      <c r="A29" s="462">
        <f>SUBTOTAL(103,$C$5:C29)</f>
        <v>25</v>
      </c>
      <c r="B29" s="464"/>
      <c r="C29" s="464" t="s">
        <v>919</v>
      </c>
      <c r="D29" s="468" t="s">
        <v>50</v>
      </c>
      <c r="E29" s="466" t="s">
        <v>51</v>
      </c>
      <c r="F29" s="467"/>
    </row>
    <row r="30" spans="1:13" s="334" customFormat="1" ht="15.5" x14ac:dyDescent="0.35">
      <c r="A30" s="462">
        <f>SUBTOTAL(103,$C$5:C30)</f>
        <v>26</v>
      </c>
      <c r="B30" s="464"/>
      <c r="C30" s="464" t="s">
        <v>920</v>
      </c>
      <c r="D30" s="468" t="s">
        <v>80</v>
      </c>
      <c r="E30" s="466" t="s">
        <v>51</v>
      </c>
      <c r="F30" s="467"/>
    </row>
    <row r="31" spans="1:13" s="334" customFormat="1" ht="15.5" x14ac:dyDescent="0.35">
      <c r="A31" s="462">
        <f>SUBTOTAL(103,$C$5:C31)</f>
        <v>27</v>
      </c>
      <c r="B31" s="464"/>
      <c r="C31" s="464" t="s">
        <v>921</v>
      </c>
      <c r="D31" s="468" t="s">
        <v>50</v>
      </c>
      <c r="E31" s="466" t="s">
        <v>51</v>
      </c>
      <c r="F31" s="467"/>
    </row>
    <row r="32" spans="1:13" s="334" customFormat="1" ht="15.5" x14ac:dyDescent="0.35">
      <c r="A32" s="462">
        <f>SUBTOTAL(103,$C$5:C32)</f>
        <v>28</v>
      </c>
      <c r="B32" s="464"/>
      <c r="C32" s="464" t="s">
        <v>922</v>
      </c>
      <c r="D32" s="468" t="s">
        <v>50</v>
      </c>
      <c r="E32" s="466" t="s">
        <v>51</v>
      </c>
      <c r="F32" s="467"/>
    </row>
    <row r="33" spans="1:10" s="334" customFormat="1" ht="15.5" x14ac:dyDescent="0.35">
      <c r="A33" s="462">
        <f>SUBTOTAL(103,$C$5:C33)</f>
        <v>29</v>
      </c>
      <c r="B33" s="463" t="s">
        <v>558</v>
      </c>
      <c r="C33" s="469" t="s">
        <v>265</v>
      </c>
      <c r="D33" s="468" t="s">
        <v>235</v>
      </c>
      <c r="E33" s="466" t="s">
        <v>51</v>
      </c>
      <c r="F33" s="467"/>
    </row>
    <row r="34" spans="1:10" s="334" customFormat="1" ht="15.5" x14ac:dyDescent="0.35">
      <c r="A34" s="462">
        <f>SUBTOTAL(103,$C$5:C34)</f>
        <v>30</v>
      </c>
      <c r="B34" s="464"/>
      <c r="C34" s="464" t="s">
        <v>477</v>
      </c>
      <c r="D34" s="468" t="s">
        <v>80</v>
      </c>
      <c r="E34" s="466" t="s">
        <v>51</v>
      </c>
      <c r="F34" s="467"/>
    </row>
    <row r="35" spans="1:10" s="334" customFormat="1" ht="15.5" x14ac:dyDescent="0.35">
      <c r="A35" s="462">
        <f>SUBTOTAL(103,$C$5:C35)</f>
        <v>31</v>
      </c>
      <c r="B35" s="464"/>
      <c r="C35" s="464" t="s">
        <v>478</v>
      </c>
      <c r="D35" s="468" t="s">
        <v>50</v>
      </c>
      <c r="E35" s="466" t="s">
        <v>51</v>
      </c>
      <c r="F35" s="467"/>
    </row>
    <row r="36" spans="1:10" s="334" customFormat="1" ht="15.5" x14ac:dyDescent="0.35">
      <c r="A36" s="462">
        <f>SUBTOTAL(103,$C$5:C36)</f>
        <v>32</v>
      </c>
      <c r="B36" s="464"/>
      <c r="C36" s="464" t="s">
        <v>479</v>
      </c>
      <c r="D36" s="468" t="s">
        <v>50</v>
      </c>
      <c r="E36" s="466" t="s">
        <v>51</v>
      </c>
      <c r="F36" s="467"/>
      <c r="J36" s="334">
        <f>SUM(J35:J35)</f>
        <v>0</v>
      </c>
    </row>
    <row r="37" spans="1:10" s="334" customFormat="1" ht="15.5" x14ac:dyDescent="0.35">
      <c r="A37" s="462">
        <f>SUBTOTAL(103,$C$5:C37)</f>
        <v>33</v>
      </c>
      <c r="B37" s="464"/>
      <c r="C37" s="464" t="s">
        <v>480</v>
      </c>
      <c r="D37" s="468" t="s">
        <v>159</v>
      </c>
      <c r="E37" s="466" t="s">
        <v>51</v>
      </c>
      <c r="F37" s="467"/>
    </row>
    <row r="38" spans="1:10" s="334" customFormat="1" ht="15.5" x14ac:dyDescent="0.35">
      <c r="A38" s="462">
        <f>SUBTOTAL(103,$C$5:C38)</f>
        <v>34</v>
      </c>
      <c r="B38" s="464"/>
      <c r="C38" s="464" t="s">
        <v>481</v>
      </c>
      <c r="D38" s="468" t="s">
        <v>80</v>
      </c>
      <c r="E38" s="466" t="s">
        <v>51</v>
      </c>
      <c r="F38" s="467"/>
    </row>
    <row r="39" spans="1:10" s="334" customFormat="1" ht="15.5" x14ac:dyDescent="0.35">
      <c r="A39" s="462">
        <f>SUBTOTAL(103,$C$5:C39)</f>
        <v>35</v>
      </c>
      <c r="B39" s="464"/>
      <c r="C39" s="464" t="s">
        <v>482</v>
      </c>
      <c r="D39" s="468" t="s">
        <v>2</v>
      </c>
      <c r="E39" s="466" t="s">
        <v>51</v>
      </c>
      <c r="F39" s="467"/>
    </row>
    <row r="40" spans="1:10" s="334" customFormat="1" ht="15.5" x14ac:dyDescent="0.35">
      <c r="A40" s="462">
        <f>SUBTOTAL(103,$C$5:C40)</f>
        <v>36</v>
      </c>
      <c r="B40" s="464"/>
      <c r="C40" s="464" t="s">
        <v>483</v>
      </c>
      <c r="D40" s="468" t="s">
        <v>50</v>
      </c>
      <c r="E40" s="466" t="s">
        <v>51</v>
      </c>
      <c r="F40" s="467"/>
    </row>
    <row r="41" spans="1:10" s="334" customFormat="1" ht="15.5" x14ac:dyDescent="0.35">
      <c r="A41" s="462">
        <f>SUBTOTAL(103,$C$5:C41)</f>
        <v>37</v>
      </c>
      <c r="B41" s="464"/>
      <c r="C41" s="464" t="s">
        <v>484</v>
      </c>
      <c r="D41" s="468" t="s">
        <v>80</v>
      </c>
      <c r="E41" s="466" t="s">
        <v>51</v>
      </c>
      <c r="F41" s="467"/>
    </row>
    <row r="42" spans="1:10" s="334" customFormat="1" ht="15.5" x14ac:dyDescent="0.35">
      <c r="A42" s="462">
        <f>SUBTOTAL(103,$C$5:C42)</f>
        <v>38</v>
      </c>
      <c r="B42" s="464"/>
      <c r="C42" s="464" t="s">
        <v>485</v>
      </c>
      <c r="D42" s="468" t="s">
        <v>80</v>
      </c>
      <c r="E42" s="466" t="s">
        <v>51</v>
      </c>
      <c r="F42" s="467"/>
    </row>
    <row r="43" spans="1:10" s="334" customFormat="1" ht="15.5" x14ac:dyDescent="0.35">
      <c r="A43" s="462">
        <f>SUBTOTAL(103,$C$5:C43)</f>
        <v>39</v>
      </c>
      <c r="B43" s="464"/>
      <c r="C43" s="464" t="s">
        <v>486</v>
      </c>
      <c r="D43" s="468" t="s">
        <v>50</v>
      </c>
      <c r="E43" s="466" t="s">
        <v>51</v>
      </c>
      <c r="F43" s="467"/>
    </row>
    <row r="44" spans="1:10" s="334" customFormat="1" ht="15.5" x14ac:dyDescent="0.35">
      <c r="A44" s="462">
        <f>SUBTOTAL(103,$C$5:C44)</f>
        <v>40</v>
      </c>
      <c r="B44" s="463" t="s">
        <v>691</v>
      </c>
      <c r="C44" s="464" t="s">
        <v>692</v>
      </c>
      <c r="D44" s="468" t="s">
        <v>421</v>
      </c>
      <c r="E44" s="466" t="s">
        <v>51</v>
      </c>
      <c r="F44" s="467"/>
    </row>
    <row r="45" spans="1:10" s="334" customFormat="1" ht="15.5" x14ac:dyDescent="0.35">
      <c r="A45" s="462">
        <f>SUBTOTAL(103,$C$5:C45)</f>
        <v>41</v>
      </c>
      <c r="B45" s="463" t="s">
        <v>559</v>
      </c>
      <c r="C45" s="469" t="s">
        <v>266</v>
      </c>
      <c r="D45" s="468" t="s">
        <v>219</v>
      </c>
      <c r="E45" s="466" t="s">
        <v>51</v>
      </c>
      <c r="F45" s="467"/>
    </row>
    <row r="46" spans="1:10" s="334" customFormat="1" ht="15.5" x14ac:dyDescent="0.35">
      <c r="A46" s="462">
        <f>SUBTOTAL(103,$C$5:C46)</f>
        <v>42</v>
      </c>
      <c r="B46" s="464"/>
      <c r="C46" s="464" t="s">
        <v>267</v>
      </c>
      <c r="D46" s="468" t="s">
        <v>50</v>
      </c>
      <c r="E46" s="466" t="s">
        <v>51</v>
      </c>
      <c r="F46" s="467"/>
    </row>
    <row r="47" spans="1:10" s="334" customFormat="1" ht="15.5" x14ac:dyDescent="0.35">
      <c r="A47" s="462">
        <f>SUBTOTAL(103,$C$5:C47)</f>
        <v>43</v>
      </c>
      <c r="B47" s="464"/>
      <c r="C47" s="464" t="s">
        <v>268</v>
      </c>
      <c r="D47" s="468" t="s">
        <v>80</v>
      </c>
      <c r="E47" s="466" t="s">
        <v>51</v>
      </c>
      <c r="F47" s="467"/>
    </row>
    <row r="48" spans="1:10" s="334" customFormat="1" ht="15.5" x14ac:dyDescent="0.35">
      <c r="A48" s="462">
        <f>SUBTOTAL(103,$C$5:C48)</f>
        <v>44</v>
      </c>
      <c r="B48" s="464"/>
      <c r="C48" s="464" t="s">
        <v>487</v>
      </c>
      <c r="D48" s="468" t="s">
        <v>2</v>
      </c>
      <c r="E48" s="466" t="s">
        <v>51</v>
      </c>
      <c r="F48" s="467"/>
    </row>
    <row r="49" spans="1:6" s="334" customFormat="1" ht="15.5" x14ac:dyDescent="0.35">
      <c r="A49" s="462">
        <f>SUBTOTAL(103,$C$5:C49)</f>
        <v>45</v>
      </c>
      <c r="B49" s="464"/>
      <c r="C49" s="464" t="s">
        <v>488</v>
      </c>
      <c r="D49" s="468" t="s">
        <v>50</v>
      </c>
      <c r="E49" s="466" t="s">
        <v>51</v>
      </c>
      <c r="F49" s="467"/>
    </row>
    <row r="50" spans="1:6" s="334" customFormat="1" ht="15.5" x14ac:dyDescent="0.35">
      <c r="A50" s="462">
        <f>SUBTOTAL(103,$C$5:C50)</f>
        <v>46</v>
      </c>
      <c r="B50" s="464"/>
      <c r="C50" s="464" t="s">
        <v>489</v>
      </c>
      <c r="D50" s="468" t="s">
        <v>50</v>
      </c>
      <c r="E50" s="466" t="s">
        <v>51</v>
      </c>
      <c r="F50" s="467"/>
    </row>
    <row r="51" spans="1:6" s="334" customFormat="1" ht="15.5" x14ac:dyDescent="0.35">
      <c r="A51" s="462">
        <f>SUBTOTAL(103,$C$5:C51)</f>
        <v>47</v>
      </c>
      <c r="B51" s="464"/>
      <c r="C51" s="464" t="s">
        <v>490</v>
      </c>
      <c r="D51" s="468" t="s">
        <v>4</v>
      </c>
      <c r="E51" s="466" t="s">
        <v>51</v>
      </c>
      <c r="F51" s="467"/>
    </row>
    <row r="52" spans="1:6" s="334" customFormat="1" ht="15.5" x14ac:dyDescent="0.35">
      <c r="A52" s="462">
        <f>SUBTOTAL(103,$C$5:C52)</f>
        <v>48</v>
      </c>
      <c r="B52" s="464"/>
      <c r="C52" s="464" t="s">
        <v>491</v>
      </c>
      <c r="D52" s="468" t="s">
        <v>178</v>
      </c>
      <c r="E52" s="466" t="s">
        <v>51</v>
      </c>
      <c r="F52" s="467"/>
    </row>
    <row r="53" spans="1:6" s="334" customFormat="1" ht="15.5" x14ac:dyDescent="0.35">
      <c r="A53" s="462">
        <f>SUBTOTAL(103,$C$5:C53)</f>
        <v>49</v>
      </c>
      <c r="B53" s="464"/>
      <c r="C53" s="464" t="s">
        <v>492</v>
      </c>
      <c r="D53" s="468" t="s">
        <v>2</v>
      </c>
      <c r="E53" s="466" t="s">
        <v>51</v>
      </c>
      <c r="F53" s="467"/>
    </row>
    <row r="54" spans="1:6" s="334" customFormat="1" ht="15.5" x14ac:dyDescent="0.35">
      <c r="A54" s="462">
        <f>SUBTOTAL(103,$C$5:C54)</f>
        <v>50</v>
      </c>
      <c r="B54" s="464"/>
      <c r="C54" s="464" t="s">
        <v>493</v>
      </c>
      <c r="D54" s="468" t="s">
        <v>80</v>
      </c>
      <c r="E54" s="466" t="s">
        <v>51</v>
      </c>
      <c r="F54" s="467"/>
    </row>
    <row r="55" spans="1:6" s="334" customFormat="1" ht="15.5" x14ac:dyDescent="0.35">
      <c r="A55" s="462">
        <f>SUBTOTAL(103,$C$5:C55)</f>
        <v>51</v>
      </c>
      <c r="B55" s="464"/>
      <c r="C55" s="464" t="s">
        <v>494</v>
      </c>
      <c r="D55" s="468" t="s">
        <v>178</v>
      </c>
      <c r="E55" s="466" t="s">
        <v>51</v>
      </c>
      <c r="F55" s="467"/>
    </row>
    <row r="56" spans="1:6" s="334" customFormat="1" ht="15.5" x14ac:dyDescent="0.35">
      <c r="A56" s="462">
        <f>SUBTOTAL(103,$C$5:C56)</f>
        <v>52</v>
      </c>
      <c r="B56" s="464"/>
      <c r="C56" s="464" t="s">
        <v>495</v>
      </c>
      <c r="D56" s="468" t="s">
        <v>159</v>
      </c>
      <c r="E56" s="466" t="s">
        <v>51</v>
      </c>
      <c r="F56" s="467"/>
    </row>
    <row r="57" spans="1:6" s="334" customFormat="1" ht="15.5" x14ac:dyDescent="0.35">
      <c r="A57" s="462">
        <f>SUBTOTAL(103,$C$5:C57)</f>
        <v>53</v>
      </c>
      <c r="B57" s="464"/>
      <c r="C57" s="464" t="s">
        <v>510</v>
      </c>
      <c r="D57" s="468" t="s">
        <v>178</v>
      </c>
      <c r="E57" s="466" t="s">
        <v>51</v>
      </c>
      <c r="F57" s="467"/>
    </row>
    <row r="58" spans="1:6" s="334" customFormat="1" ht="15.5" x14ac:dyDescent="0.35">
      <c r="A58" s="462">
        <f>SUBTOTAL(103,$C$5:C58)</f>
        <v>54</v>
      </c>
      <c r="B58" s="463" t="s">
        <v>560</v>
      </c>
      <c r="C58" s="464" t="s">
        <v>269</v>
      </c>
      <c r="D58" s="468" t="s">
        <v>192</v>
      </c>
      <c r="E58" s="466" t="s">
        <v>51</v>
      </c>
      <c r="F58" s="467"/>
    </row>
    <row r="59" spans="1:6" s="334" customFormat="1" ht="15.5" x14ac:dyDescent="0.35">
      <c r="A59" s="462">
        <f>SUBTOTAL(103,$C$5:C59)</f>
        <v>55</v>
      </c>
      <c r="B59" s="464"/>
      <c r="C59" s="464" t="s">
        <v>496</v>
      </c>
      <c r="D59" s="468" t="s">
        <v>4</v>
      </c>
      <c r="E59" s="466" t="s">
        <v>51</v>
      </c>
      <c r="F59" s="467"/>
    </row>
    <row r="60" spans="1:6" s="334" customFormat="1" ht="15.5" x14ac:dyDescent="0.35">
      <c r="A60" s="462">
        <f>SUBTOTAL(103,$C$5:C60)</f>
        <v>56</v>
      </c>
      <c r="B60" s="464"/>
      <c r="C60" s="464" t="s">
        <v>497</v>
      </c>
      <c r="D60" s="468" t="s">
        <v>80</v>
      </c>
      <c r="E60" s="466" t="s">
        <v>51</v>
      </c>
      <c r="F60" s="467"/>
    </row>
    <row r="61" spans="1:6" s="334" customFormat="1" ht="15.5" x14ac:dyDescent="0.35">
      <c r="A61" s="462">
        <f>SUBTOTAL(103,$C$5:C61)</f>
        <v>57</v>
      </c>
      <c r="B61" s="464"/>
      <c r="C61" s="464" t="s">
        <v>498</v>
      </c>
      <c r="D61" s="468" t="s">
        <v>50</v>
      </c>
      <c r="E61" s="466" t="s">
        <v>51</v>
      </c>
      <c r="F61" s="467"/>
    </row>
    <row r="62" spans="1:6" s="334" customFormat="1" ht="15.5" x14ac:dyDescent="0.35">
      <c r="A62" s="462">
        <f>SUBTOTAL(103,$C$5:C62)</f>
        <v>58</v>
      </c>
      <c r="B62" s="464"/>
      <c r="C62" s="464" t="s">
        <v>499</v>
      </c>
      <c r="D62" s="468" t="s">
        <v>80</v>
      </c>
      <c r="E62" s="466" t="s">
        <v>51</v>
      </c>
      <c r="F62" s="467"/>
    </row>
    <row r="63" spans="1:6" s="334" customFormat="1" ht="15.5" x14ac:dyDescent="0.35">
      <c r="A63" s="462">
        <f>SUBTOTAL(103,$C$5:C63)</f>
        <v>59</v>
      </c>
      <c r="B63" s="464"/>
      <c r="C63" s="464" t="s">
        <v>500</v>
      </c>
      <c r="D63" s="468" t="s">
        <v>80</v>
      </c>
      <c r="E63" s="466" t="s">
        <v>51</v>
      </c>
      <c r="F63" s="467"/>
    </row>
    <row r="64" spans="1:6" s="334" customFormat="1" ht="15.5" x14ac:dyDescent="0.35">
      <c r="A64" s="462">
        <f>SUBTOTAL(103,$C$5:C64)</f>
        <v>60</v>
      </c>
      <c r="B64" s="464"/>
      <c r="C64" s="464" t="s">
        <v>501</v>
      </c>
      <c r="D64" s="468" t="s">
        <v>159</v>
      </c>
      <c r="E64" s="466" t="s">
        <v>51</v>
      </c>
      <c r="F64" s="467"/>
    </row>
    <row r="65" spans="1:6" s="334" customFormat="1" ht="15.5" x14ac:dyDescent="0.35">
      <c r="A65" s="462">
        <f>SUBTOTAL(103,$C$5:C65)</f>
        <v>61</v>
      </c>
      <c r="B65" s="463" t="s">
        <v>561</v>
      </c>
      <c r="C65" s="469" t="s">
        <v>511</v>
      </c>
      <c r="D65" s="468" t="s">
        <v>235</v>
      </c>
      <c r="E65" s="466" t="s">
        <v>51</v>
      </c>
      <c r="F65" s="467"/>
    </row>
    <row r="66" spans="1:6" s="334" customFormat="1" ht="15.5" x14ac:dyDescent="0.35">
      <c r="A66" s="462">
        <f>SUBTOTAL(103,$C$5:C66)</f>
        <v>62</v>
      </c>
      <c r="B66" s="464"/>
      <c r="C66" s="464" t="s">
        <v>512</v>
      </c>
      <c r="D66" s="468" t="s">
        <v>178</v>
      </c>
      <c r="E66" s="466" t="s">
        <v>51</v>
      </c>
      <c r="F66" s="467"/>
    </row>
    <row r="67" spans="1:6" s="334" customFormat="1" ht="15.5" x14ac:dyDescent="0.35">
      <c r="A67" s="462">
        <f>SUBTOTAL(103,$C$5:C67)</f>
        <v>63</v>
      </c>
      <c r="B67" s="464"/>
      <c r="C67" s="464" t="s">
        <v>513</v>
      </c>
      <c r="D67" s="468" t="s">
        <v>2</v>
      </c>
      <c r="E67" s="466" t="s">
        <v>51</v>
      </c>
      <c r="F67" s="467"/>
    </row>
    <row r="68" spans="1:6" s="334" customFormat="1" ht="15.5" x14ac:dyDescent="0.35">
      <c r="A68" s="462">
        <f>SUBTOTAL(103,$C$5:C68)</f>
        <v>64</v>
      </c>
      <c r="B68" s="464"/>
      <c r="C68" s="464" t="s">
        <v>514</v>
      </c>
      <c r="D68" s="468" t="s">
        <v>2</v>
      </c>
      <c r="E68" s="466" t="s">
        <v>51</v>
      </c>
      <c r="F68" s="467"/>
    </row>
    <row r="69" spans="1:6" s="334" customFormat="1" ht="15.5" x14ac:dyDescent="0.35">
      <c r="A69" s="462">
        <f>SUBTOTAL(103,$C$5:C69)</f>
        <v>65</v>
      </c>
      <c r="B69" s="464"/>
      <c r="C69" s="464" t="s">
        <v>515</v>
      </c>
      <c r="D69" s="468" t="s">
        <v>2</v>
      </c>
      <c r="E69" s="466" t="s">
        <v>51</v>
      </c>
      <c r="F69" s="467"/>
    </row>
    <row r="70" spans="1:6" s="334" customFormat="1" ht="15.5" x14ac:dyDescent="0.35">
      <c r="A70" s="462">
        <f>SUBTOTAL(103,$C$5:C70)</f>
        <v>66</v>
      </c>
      <c r="B70" s="464"/>
      <c r="C70" s="464" t="s">
        <v>516</v>
      </c>
      <c r="D70" s="468" t="s">
        <v>2</v>
      </c>
      <c r="E70" s="466" t="s">
        <v>51</v>
      </c>
      <c r="F70" s="467"/>
    </row>
    <row r="71" spans="1:6" s="334" customFormat="1" ht="15.5" x14ac:dyDescent="0.35">
      <c r="A71" s="462">
        <f>SUBTOTAL(103,$C$5:C71)</f>
        <v>67</v>
      </c>
      <c r="B71" s="463" t="s">
        <v>562</v>
      </c>
      <c r="C71" s="469" t="s">
        <v>270</v>
      </c>
      <c r="D71" s="468" t="s">
        <v>205</v>
      </c>
      <c r="E71" s="466" t="s">
        <v>51</v>
      </c>
      <c r="F71" s="467"/>
    </row>
    <row r="72" spans="1:6" s="334" customFormat="1" ht="15.5" x14ac:dyDescent="0.35">
      <c r="A72" s="462">
        <f>SUBTOTAL(103,$C$5:C72)</f>
        <v>68</v>
      </c>
      <c r="B72" s="464"/>
      <c r="C72" s="464" t="s">
        <v>410</v>
      </c>
      <c r="D72" s="468" t="s">
        <v>4</v>
      </c>
      <c r="E72" s="466" t="s">
        <v>51</v>
      </c>
      <c r="F72" s="467"/>
    </row>
    <row r="73" spans="1:6" s="334" customFormat="1" ht="15.5" x14ac:dyDescent="0.35">
      <c r="A73" s="462">
        <f>SUBTOTAL(103,$C$5:C73)</f>
        <v>69</v>
      </c>
      <c r="B73" s="464"/>
      <c r="C73" s="464" t="s">
        <v>411</v>
      </c>
      <c r="D73" s="468" t="s">
        <v>80</v>
      </c>
      <c r="E73" s="466" t="s">
        <v>51</v>
      </c>
      <c r="F73" s="467"/>
    </row>
    <row r="74" spans="1:6" s="334" customFormat="1" ht="15.5" x14ac:dyDescent="0.35">
      <c r="A74" s="462">
        <f>SUBTOTAL(103,$C$5:C74)</f>
        <v>70</v>
      </c>
      <c r="B74" s="464"/>
      <c r="C74" s="464" t="s">
        <v>412</v>
      </c>
      <c r="D74" s="468" t="s">
        <v>50</v>
      </c>
      <c r="E74" s="466" t="s">
        <v>51</v>
      </c>
      <c r="F74" s="467"/>
    </row>
    <row r="75" spans="1:6" s="334" customFormat="1" ht="15.5" x14ac:dyDescent="0.35">
      <c r="A75" s="462">
        <f>SUBTOTAL(103,$C$5:C75)</f>
        <v>71</v>
      </c>
      <c r="B75" s="464"/>
      <c r="C75" s="464" t="s">
        <v>413</v>
      </c>
      <c r="D75" s="468" t="s">
        <v>80</v>
      </c>
      <c r="E75" s="466" t="s">
        <v>51</v>
      </c>
      <c r="F75" s="467"/>
    </row>
    <row r="76" spans="1:6" s="334" customFormat="1" ht="15.5" x14ac:dyDescent="0.35">
      <c r="A76" s="462">
        <f>SUBTOTAL(103,$C$5:C76)</f>
        <v>72</v>
      </c>
      <c r="B76" s="464"/>
      <c r="C76" s="464" t="s">
        <v>414</v>
      </c>
      <c r="D76" s="468" t="s">
        <v>50</v>
      </c>
      <c r="E76" s="466" t="s">
        <v>51</v>
      </c>
      <c r="F76" s="467"/>
    </row>
    <row r="77" spans="1:6" s="334" customFormat="1" ht="15.5" x14ac:dyDescent="0.35">
      <c r="A77" s="462">
        <f>SUBTOTAL(103,$C$5:C77)</f>
        <v>73</v>
      </c>
      <c r="B77" s="464"/>
      <c r="C77" s="464" t="s">
        <v>415</v>
      </c>
      <c r="D77" s="468" t="s">
        <v>2</v>
      </c>
      <c r="E77" s="466" t="s">
        <v>51</v>
      </c>
      <c r="F77" s="467"/>
    </row>
    <row r="78" spans="1:6" s="334" customFormat="1" ht="15.5" x14ac:dyDescent="0.35">
      <c r="A78" s="462">
        <f>SUBTOTAL(103,$C$5:C78)</f>
        <v>74</v>
      </c>
      <c r="B78" s="464"/>
      <c r="C78" s="464" t="s">
        <v>416</v>
      </c>
      <c r="D78" s="468" t="s">
        <v>2</v>
      </c>
      <c r="E78" s="466" t="s">
        <v>51</v>
      </c>
      <c r="F78" s="467"/>
    </row>
    <row r="79" spans="1:6" s="334" customFormat="1" ht="15.5" x14ac:dyDescent="0.35">
      <c r="A79" s="462">
        <f>SUBTOTAL(103,$C$5:C79)</f>
        <v>75</v>
      </c>
      <c r="B79" s="464"/>
      <c r="C79" s="464" t="s">
        <v>417</v>
      </c>
      <c r="D79" s="468" t="s">
        <v>50</v>
      </c>
      <c r="E79" s="466" t="s">
        <v>51</v>
      </c>
      <c r="F79" s="467"/>
    </row>
    <row r="80" spans="1:6" s="334" customFormat="1" ht="15.5" x14ac:dyDescent="0.35">
      <c r="A80" s="462">
        <f>SUBTOTAL(103,$C$5:C80)</f>
        <v>76</v>
      </c>
      <c r="B80" s="464"/>
      <c r="C80" s="464" t="s">
        <v>418</v>
      </c>
      <c r="D80" s="468" t="s">
        <v>2</v>
      </c>
      <c r="E80" s="466" t="s">
        <v>51</v>
      </c>
      <c r="F80" s="467"/>
    </row>
    <row r="81" spans="1:6" s="334" customFormat="1" ht="15.5" x14ac:dyDescent="0.35">
      <c r="A81" s="462">
        <f>SUBTOTAL(103,$C$5:C81)</f>
        <v>77</v>
      </c>
      <c r="B81" s="464"/>
      <c r="C81" s="464" t="s">
        <v>419</v>
      </c>
      <c r="D81" s="468" t="s">
        <v>3</v>
      </c>
      <c r="E81" s="466" t="s">
        <v>51</v>
      </c>
      <c r="F81" s="467"/>
    </row>
    <row r="82" spans="1:6" s="334" customFormat="1" ht="15.5" x14ac:dyDescent="0.35">
      <c r="A82" s="462">
        <f>SUBTOTAL(103,$C$5:C82)</f>
        <v>78</v>
      </c>
      <c r="B82" s="464"/>
      <c r="C82" s="464" t="s">
        <v>420</v>
      </c>
      <c r="D82" s="468" t="s">
        <v>50</v>
      </c>
      <c r="E82" s="466" t="s">
        <v>51</v>
      </c>
      <c r="F82" s="467"/>
    </row>
    <row r="83" spans="1:6" s="334" customFormat="1" ht="15.5" x14ac:dyDescent="0.35">
      <c r="A83" s="462">
        <f>SUBTOTAL(103,$C$5:C83)</f>
        <v>79</v>
      </c>
      <c r="B83" s="463" t="s">
        <v>563</v>
      </c>
      <c r="C83" s="464" t="s">
        <v>502</v>
      </c>
      <c r="D83" s="468" t="s">
        <v>421</v>
      </c>
      <c r="E83" s="466" t="s">
        <v>51</v>
      </c>
      <c r="F83" s="467"/>
    </row>
    <row r="84" spans="1:6" s="334" customFormat="1" ht="15.5" x14ac:dyDescent="0.35">
      <c r="A84" s="462">
        <f>SUBTOTAL(103,$C$5:C84)</f>
        <v>80</v>
      </c>
      <c r="B84" s="463" t="s">
        <v>564</v>
      </c>
      <c r="C84" s="464" t="s">
        <v>271</v>
      </c>
      <c r="D84" s="468" t="s">
        <v>421</v>
      </c>
      <c r="E84" s="466" t="s">
        <v>51</v>
      </c>
      <c r="F84" s="467"/>
    </row>
    <row r="85" spans="1:6" s="334" customFormat="1" ht="15.5" x14ac:dyDescent="0.35">
      <c r="A85" s="462">
        <f>SUBTOTAL(103,$C$5:C85)</f>
        <v>81</v>
      </c>
      <c r="B85" s="464"/>
      <c r="C85" s="464" t="s">
        <v>422</v>
      </c>
      <c r="D85" s="468" t="s">
        <v>2</v>
      </c>
      <c r="E85" s="466" t="s">
        <v>51</v>
      </c>
      <c r="F85" s="467"/>
    </row>
    <row r="86" spans="1:6" s="334" customFormat="1" ht="15.5" x14ac:dyDescent="0.35">
      <c r="A86" s="462">
        <f>SUBTOTAL(103,$C$5:C86)</f>
        <v>82</v>
      </c>
      <c r="B86" s="464"/>
      <c r="C86" s="464" t="s">
        <v>424</v>
      </c>
      <c r="D86" s="468" t="s">
        <v>2</v>
      </c>
      <c r="E86" s="466" t="s">
        <v>51</v>
      </c>
      <c r="F86" s="467"/>
    </row>
    <row r="87" spans="1:6" s="334" customFormat="1" ht="15.5" x14ac:dyDescent="0.35">
      <c r="A87" s="462">
        <f>SUBTOTAL(103,$C$5:C87)</f>
        <v>83</v>
      </c>
      <c r="B87" s="464"/>
      <c r="C87" s="464" t="s">
        <v>425</v>
      </c>
      <c r="D87" s="468" t="s">
        <v>3</v>
      </c>
      <c r="E87" s="466" t="s">
        <v>51</v>
      </c>
      <c r="F87" s="467"/>
    </row>
    <row r="88" spans="1:6" s="334" customFormat="1" ht="15.5" x14ac:dyDescent="0.35">
      <c r="A88" s="462">
        <f>SUBTOTAL(103,$C$5:C88)</f>
        <v>84</v>
      </c>
      <c r="B88" s="464"/>
      <c r="C88" s="464" t="s">
        <v>388</v>
      </c>
      <c r="D88" s="468" t="s">
        <v>80</v>
      </c>
      <c r="E88" s="466" t="s">
        <v>51</v>
      </c>
      <c r="F88" s="467"/>
    </row>
    <row r="89" spans="1:6" s="334" customFormat="1" ht="15.5" x14ac:dyDescent="0.35">
      <c r="A89" s="462">
        <f>SUBTOTAL(103,$C$5:C89)</f>
        <v>85</v>
      </c>
      <c r="B89" s="464"/>
      <c r="C89" s="464" t="s">
        <v>389</v>
      </c>
      <c r="D89" s="468" t="s">
        <v>2</v>
      </c>
      <c r="E89" s="466" t="s">
        <v>51</v>
      </c>
      <c r="F89" s="467"/>
    </row>
    <row r="90" spans="1:6" s="334" customFormat="1" ht="15.5" x14ac:dyDescent="0.35">
      <c r="A90" s="462">
        <f>SUBTOTAL(103,$C$5:C90)</f>
        <v>86</v>
      </c>
      <c r="B90" s="464"/>
      <c r="C90" s="464" t="s">
        <v>390</v>
      </c>
      <c r="D90" s="468" t="s">
        <v>2</v>
      </c>
      <c r="E90" s="466" t="s">
        <v>51</v>
      </c>
      <c r="F90" s="467"/>
    </row>
    <row r="91" spans="1:6" s="334" customFormat="1" ht="15.5" x14ac:dyDescent="0.35">
      <c r="A91" s="462">
        <f>SUBTOTAL(103,$C$5:C91)</f>
        <v>87</v>
      </c>
      <c r="B91" s="464"/>
      <c r="C91" s="464" t="s">
        <v>426</v>
      </c>
      <c r="D91" s="468" t="s">
        <v>50</v>
      </c>
      <c r="E91" s="466" t="s">
        <v>51</v>
      </c>
      <c r="F91" s="467"/>
    </row>
    <row r="92" spans="1:6" s="334" customFormat="1" ht="15.5" x14ac:dyDescent="0.35">
      <c r="A92" s="462">
        <f>SUBTOTAL(103,$C$5:C92)</f>
        <v>88</v>
      </c>
      <c r="B92" s="464"/>
      <c r="C92" s="464" t="s">
        <v>427</v>
      </c>
      <c r="D92" s="468" t="s">
        <v>3</v>
      </c>
      <c r="E92" s="466" t="s">
        <v>51</v>
      </c>
      <c r="F92" s="467"/>
    </row>
    <row r="93" spans="1:6" s="334" customFormat="1" ht="15.5" x14ac:dyDescent="0.35">
      <c r="A93" s="462">
        <f>SUBTOTAL(103,$C$5:C93)</f>
        <v>89</v>
      </c>
      <c r="B93" s="464"/>
      <c r="C93" s="464" t="s">
        <v>428</v>
      </c>
      <c r="D93" s="468" t="s">
        <v>3</v>
      </c>
      <c r="E93" s="466" t="s">
        <v>51</v>
      </c>
      <c r="F93" s="467"/>
    </row>
    <row r="94" spans="1:6" s="334" customFormat="1" ht="15.5" x14ac:dyDescent="0.35">
      <c r="A94" s="462">
        <f>SUBTOTAL(103,$C$5:C94)</f>
        <v>90</v>
      </c>
      <c r="B94" s="464"/>
      <c r="C94" s="464" t="s">
        <v>429</v>
      </c>
      <c r="D94" s="468" t="s">
        <v>2</v>
      </c>
      <c r="E94" s="466" t="s">
        <v>51</v>
      </c>
      <c r="F94" s="467"/>
    </row>
    <row r="95" spans="1:6" s="334" customFormat="1" ht="15.5" x14ac:dyDescent="0.35">
      <c r="A95" s="462">
        <f>SUBTOTAL(103,$C$5:C95)</f>
        <v>91</v>
      </c>
      <c r="B95" s="464"/>
      <c r="C95" s="464" t="s">
        <v>430</v>
      </c>
      <c r="D95" s="468" t="s">
        <v>2</v>
      </c>
      <c r="E95" s="466" t="s">
        <v>51</v>
      </c>
      <c r="F95" s="467"/>
    </row>
    <row r="96" spans="1:6" s="334" customFormat="1" ht="15.5" x14ac:dyDescent="0.35">
      <c r="A96" s="462">
        <f>SUBTOTAL(103,$C$5:C96)</f>
        <v>92</v>
      </c>
      <c r="B96" s="463" t="s">
        <v>565</v>
      </c>
      <c r="C96" s="464" t="s">
        <v>272</v>
      </c>
      <c r="D96" s="468" t="s">
        <v>235</v>
      </c>
      <c r="E96" s="466" t="s">
        <v>51</v>
      </c>
      <c r="F96" s="467"/>
    </row>
    <row r="97" spans="1:6" s="334" customFormat="1" ht="15.5" x14ac:dyDescent="0.35">
      <c r="A97" s="462">
        <f>SUBTOTAL(103,$C$5:C97)</f>
        <v>93</v>
      </c>
      <c r="B97" s="464"/>
      <c r="C97" s="464" t="s">
        <v>431</v>
      </c>
      <c r="D97" s="468" t="s">
        <v>2</v>
      </c>
      <c r="E97" s="466" t="s">
        <v>51</v>
      </c>
      <c r="F97" s="467"/>
    </row>
    <row r="98" spans="1:6" s="334" customFormat="1" ht="15.5" x14ac:dyDescent="0.35">
      <c r="A98" s="462">
        <f>SUBTOTAL(103,$C$5:C98)</f>
        <v>94</v>
      </c>
      <c r="B98" s="464"/>
      <c r="C98" s="464" t="s">
        <v>432</v>
      </c>
      <c r="D98" s="468" t="s">
        <v>2</v>
      </c>
      <c r="E98" s="466" t="s">
        <v>51</v>
      </c>
      <c r="F98" s="467"/>
    </row>
    <row r="99" spans="1:6" s="334" customFormat="1" ht="15.5" x14ac:dyDescent="0.35">
      <c r="A99" s="462">
        <f>SUBTOTAL(103,$C$5:C99)</f>
        <v>95</v>
      </c>
      <c r="B99" s="463" t="s">
        <v>566</v>
      </c>
      <c r="C99" s="464" t="s">
        <v>273</v>
      </c>
      <c r="D99" s="468" t="s">
        <v>186</v>
      </c>
      <c r="E99" s="466" t="s">
        <v>673</v>
      </c>
      <c r="F99" s="467" t="s">
        <v>1095</v>
      </c>
    </row>
    <row r="100" spans="1:6" s="334" customFormat="1" ht="15.5" x14ac:dyDescent="0.35">
      <c r="A100" s="462">
        <f>SUBTOTAL(103,$C$5:C100)</f>
        <v>96</v>
      </c>
      <c r="B100" s="463" t="s">
        <v>567</v>
      </c>
      <c r="C100" s="464" t="s">
        <v>274</v>
      </c>
      <c r="D100" s="468" t="s">
        <v>219</v>
      </c>
      <c r="E100" s="466" t="s">
        <v>1206</v>
      </c>
      <c r="F100" s="467" t="s">
        <v>1094</v>
      </c>
    </row>
    <row r="101" spans="1:6" s="334" customFormat="1" ht="15.5" x14ac:dyDescent="0.35">
      <c r="A101" s="462">
        <f>SUBTOTAL(103,$C$5:C101)</f>
        <v>97</v>
      </c>
      <c r="B101" s="463" t="s">
        <v>568</v>
      </c>
      <c r="C101" s="464" t="s">
        <v>275</v>
      </c>
      <c r="D101" s="468" t="s">
        <v>217</v>
      </c>
      <c r="E101" s="466" t="s">
        <v>673</v>
      </c>
      <c r="F101" s="467" t="s">
        <v>1094</v>
      </c>
    </row>
    <row r="102" spans="1:6" s="334" customFormat="1" ht="15.5" x14ac:dyDescent="0.35">
      <c r="A102" s="462">
        <f>SUBTOTAL(103,$C$5:C102)</f>
        <v>98</v>
      </c>
      <c r="B102" s="463" t="s">
        <v>674</v>
      </c>
      <c r="C102" s="464" t="s">
        <v>503</v>
      </c>
      <c r="D102" s="468" t="s">
        <v>219</v>
      </c>
      <c r="E102" s="466" t="s">
        <v>51</v>
      </c>
      <c r="F102" s="467"/>
    </row>
    <row r="103" spans="1:6" s="334" customFormat="1" ht="15.5" x14ac:dyDescent="0.35">
      <c r="A103" s="462">
        <f>SUBTOTAL(103,$C$5:C103)</f>
        <v>99</v>
      </c>
      <c r="B103" s="463" t="s">
        <v>569</v>
      </c>
      <c r="C103" s="464" t="s">
        <v>11</v>
      </c>
      <c r="D103" s="468" t="s">
        <v>194</v>
      </c>
      <c r="E103" s="466" t="s">
        <v>673</v>
      </c>
      <c r="F103" s="467" t="s">
        <v>1094</v>
      </c>
    </row>
    <row r="104" spans="1:6" s="334" customFormat="1" ht="15.5" x14ac:dyDescent="0.35">
      <c r="A104" s="462">
        <f>SUBTOTAL(103,$C$5:C104)</f>
        <v>100</v>
      </c>
      <c r="B104" s="463" t="s">
        <v>570</v>
      </c>
      <c r="C104" s="464" t="s">
        <v>174</v>
      </c>
      <c r="D104" s="468" t="s">
        <v>226</v>
      </c>
      <c r="E104" s="466" t="s">
        <v>673</v>
      </c>
      <c r="F104" s="467" t="s">
        <v>1094</v>
      </c>
    </row>
    <row r="105" spans="1:6" s="334" customFormat="1" ht="15.5" x14ac:dyDescent="0.35">
      <c r="A105" s="462">
        <f>SUBTOTAL(103,$C$5:C105)</f>
        <v>101</v>
      </c>
      <c r="B105" s="464"/>
      <c r="C105" s="464" t="s">
        <v>316</v>
      </c>
      <c r="D105" s="468" t="s">
        <v>80</v>
      </c>
      <c r="E105" s="466" t="s">
        <v>51</v>
      </c>
      <c r="F105" s="467"/>
    </row>
    <row r="106" spans="1:6" s="334" customFormat="1" ht="15.5" x14ac:dyDescent="0.35">
      <c r="A106" s="462">
        <f>SUBTOTAL(103,$C$5:C106)</f>
        <v>102</v>
      </c>
      <c r="B106" s="464"/>
      <c r="C106" s="464" t="s">
        <v>433</v>
      </c>
      <c r="D106" s="468" t="s">
        <v>2</v>
      </c>
      <c r="E106" s="466" t="s">
        <v>51</v>
      </c>
      <c r="F106" s="467"/>
    </row>
    <row r="107" spans="1:6" s="334" customFormat="1" ht="15.5" x14ac:dyDescent="0.35">
      <c r="A107" s="462">
        <f>SUBTOTAL(103,$C$5:C107)</f>
        <v>103</v>
      </c>
      <c r="B107" s="464"/>
      <c r="C107" s="464" t="s">
        <v>434</v>
      </c>
      <c r="D107" s="468" t="s">
        <v>2</v>
      </c>
      <c r="E107" s="466" t="s">
        <v>51</v>
      </c>
      <c r="F107" s="467"/>
    </row>
    <row r="108" spans="1:6" s="334" customFormat="1" ht="15.5" x14ac:dyDescent="0.35">
      <c r="A108" s="462">
        <f>SUBTOTAL(103,$C$5:C108)</f>
        <v>104</v>
      </c>
      <c r="B108" s="464"/>
      <c r="C108" s="464" t="s">
        <v>435</v>
      </c>
      <c r="D108" s="468" t="s">
        <v>80</v>
      </c>
      <c r="E108" s="466" t="s">
        <v>51</v>
      </c>
      <c r="F108" s="467"/>
    </row>
    <row r="109" spans="1:6" s="334" customFormat="1" ht="15.5" x14ac:dyDescent="0.35">
      <c r="A109" s="462">
        <f>SUBTOTAL(103,$C$5:C109)</f>
        <v>105</v>
      </c>
      <c r="B109" s="464"/>
      <c r="C109" s="464" t="s">
        <v>436</v>
      </c>
      <c r="D109" s="468" t="s">
        <v>2</v>
      </c>
      <c r="E109" s="466" t="s">
        <v>51</v>
      </c>
      <c r="F109" s="467"/>
    </row>
    <row r="110" spans="1:6" s="334" customFormat="1" ht="15.5" x14ac:dyDescent="0.35">
      <c r="A110" s="462">
        <f>SUBTOTAL(103,$C$5:C110)</f>
        <v>106</v>
      </c>
      <c r="B110" s="464"/>
      <c r="C110" s="464" t="s">
        <v>437</v>
      </c>
      <c r="D110" s="468" t="s">
        <v>50</v>
      </c>
      <c r="E110" s="466" t="s">
        <v>51</v>
      </c>
      <c r="F110" s="467"/>
    </row>
    <row r="111" spans="1:6" s="334" customFormat="1" ht="15.5" x14ac:dyDescent="0.35">
      <c r="A111" s="462">
        <f>SUBTOTAL(103,$C$5:C111)</f>
        <v>107</v>
      </c>
      <c r="B111" s="464"/>
      <c r="C111" s="464" t="s">
        <v>438</v>
      </c>
      <c r="D111" s="468" t="s">
        <v>3</v>
      </c>
      <c r="E111" s="466" t="s">
        <v>51</v>
      </c>
      <c r="F111" s="467"/>
    </row>
    <row r="112" spans="1:6" s="334" customFormat="1" ht="15.5" x14ac:dyDescent="0.35">
      <c r="A112" s="462">
        <f>SUBTOTAL(103,$C$5:C112)</f>
        <v>108</v>
      </c>
      <c r="B112" s="464"/>
      <c r="C112" s="464" t="s">
        <v>439</v>
      </c>
      <c r="D112" s="468" t="s">
        <v>178</v>
      </c>
      <c r="E112" s="466" t="s">
        <v>51</v>
      </c>
      <c r="F112" s="467"/>
    </row>
    <row r="113" spans="1:6" s="334" customFormat="1" ht="15.5" x14ac:dyDescent="0.35">
      <c r="A113" s="462">
        <f>SUBTOTAL(103,$C$5:C113)</f>
        <v>109</v>
      </c>
      <c r="B113" s="464"/>
      <c r="C113" s="464" t="s">
        <v>440</v>
      </c>
      <c r="D113" s="468" t="s">
        <v>3</v>
      </c>
      <c r="E113" s="466" t="s">
        <v>51</v>
      </c>
      <c r="F113" s="467"/>
    </row>
    <row r="114" spans="1:6" s="334" customFormat="1" ht="15.5" x14ac:dyDescent="0.35">
      <c r="A114" s="462">
        <f>SUBTOTAL(103,$C$5:C114)</f>
        <v>110</v>
      </c>
      <c r="B114" s="464"/>
      <c r="C114" s="464" t="s">
        <v>441</v>
      </c>
      <c r="D114" s="468" t="s">
        <v>159</v>
      </c>
      <c r="E114" s="466" t="s">
        <v>51</v>
      </c>
      <c r="F114" s="467"/>
    </row>
    <row r="115" spans="1:6" s="334" customFormat="1" ht="15.5" x14ac:dyDescent="0.35">
      <c r="A115" s="462">
        <f>SUBTOTAL(103,$C$5:C115)</f>
        <v>111</v>
      </c>
      <c r="B115" s="464"/>
      <c r="C115" s="464" t="s">
        <v>442</v>
      </c>
      <c r="D115" s="468" t="s">
        <v>3</v>
      </c>
      <c r="E115" s="466" t="s">
        <v>51</v>
      </c>
      <c r="F115" s="467"/>
    </row>
    <row r="116" spans="1:6" s="334" customFormat="1" ht="15.5" x14ac:dyDescent="0.35">
      <c r="A116" s="462">
        <f>SUBTOTAL(103,$C$5:C116)</f>
        <v>112</v>
      </c>
      <c r="B116" s="464"/>
      <c r="C116" s="464" t="s">
        <v>443</v>
      </c>
      <c r="D116" s="468" t="s">
        <v>80</v>
      </c>
      <c r="E116" s="466" t="s">
        <v>51</v>
      </c>
      <c r="F116" s="467"/>
    </row>
    <row r="117" spans="1:6" s="334" customFormat="1" ht="15.5" x14ac:dyDescent="0.35">
      <c r="A117" s="462">
        <f>SUBTOTAL(103,$C$5:C117)</f>
        <v>113</v>
      </c>
      <c r="B117" s="463" t="s">
        <v>571</v>
      </c>
      <c r="C117" s="464" t="s">
        <v>12</v>
      </c>
      <c r="D117" s="468" t="s">
        <v>181</v>
      </c>
      <c r="E117" s="466" t="s">
        <v>51</v>
      </c>
      <c r="F117" s="467"/>
    </row>
    <row r="118" spans="1:6" s="334" customFormat="1" ht="15.5" x14ac:dyDescent="0.35">
      <c r="A118" s="462">
        <f>SUBTOTAL(103,$C$5:C118)</f>
        <v>114</v>
      </c>
      <c r="B118" s="463" t="s">
        <v>572</v>
      </c>
      <c r="C118" s="464" t="s">
        <v>13</v>
      </c>
      <c r="D118" s="468" t="s">
        <v>225</v>
      </c>
      <c r="E118" s="466" t="s">
        <v>51</v>
      </c>
      <c r="F118" s="467"/>
    </row>
    <row r="119" spans="1:6" s="334" customFormat="1" ht="15.5" x14ac:dyDescent="0.35">
      <c r="A119" s="462">
        <f>SUBTOTAL(103,$C$5:C119)</f>
        <v>115</v>
      </c>
      <c r="B119" s="463" t="s">
        <v>573</v>
      </c>
      <c r="C119" s="464" t="s">
        <v>52</v>
      </c>
      <c r="D119" s="468" t="s">
        <v>237</v>
      </c>
      <c r="E119" s="466" t="s">
        <v>51</v>
      </c>
      <c r="F119" s="467"/>
    </row>
    <row r="120" spans="1:6" s="334" customFormat="1" ht="15.5" x14ac:dyDescent="0.35">
      <c r="A120" s="462">
        <f>SUBTOTAL(103,$C$5:C120)</f>
        <v>116</v>
      </c>
      <c r="B120" s="464"/>
      <c r="C120" s="464" t="s">
        <v>200</v>
      </c>
      <c r="D120" s="468" t="s">
        <v>2</v>
      </c>
      <c r="E120" s="466" t="s">
        <v>51</v>
      </c>
      <c r="F120" s="467"/>
    </row>
    <row r="121" spans="1:6" s="334" customFormat="1" ht="15.5" x14ac:dyDescent="0.35">
      <c r="A121" s="462">
        <f>SUBTOTAL(103,$C$5:C121)</f>
        <v>117</v>
      </c>
      <c r="B121" s="464"/>
      <c r="C121" s="464" t="s">
        <v>201</v>
      </c>
      <c r="D121" s="468" t="s">
        <v>178</v>
      </c>
      <c r="E121" s="466" t="s">
        <v>51</v>
      </c>
      <c r="F121" s="467"/>
    </row>
    <row r="122" spans="1:6" s="334" customFormat="1" ht="15.5" x14ac:dyDescent="0.35">
      <c r="A122" s="462">
        <f>SUBTOTAL(103,$C$5:C122)</f>
        <v>118</v>
      </c>
      <c r="B122" s="464"/>
      <c r="C122" s="464" t="s">
        <v>262</v>
      </c>
      <c r="D122" s="468" t="s">
        <v>80</v>
      </c>
      <c r="E122" s="466" t="s">
        <v>51</v>
      </c>
      <c r="F122" s="467"/>
    </row>
    <row r="123" spans="1:6" s="334" customFormat="1" ht="15.5" x14ac:dyDescent="0.35">
      <c r="A123" s="462">
        <f>SUBTOTAL(103,$C$5:C123)</f>
        <v>119</v>
      </c>
      <c r="B123" s="464"/>
      <c r="C123" s="464" t="s">
        <v>261</v>
      </c>
      <c r="D123" s="468" t="s">
        <v>4</v>
      </c>
      <c r="E123" s="466" t="s">
        <v>51</v>
      </c>
      <c r="F123" s="467"/>
    </row>
    <row r="124" spans="1:6" s="334" customFormat="1" ht="15.5" x14ac:dyDescent="0.35">
      <c r="A124" s="462">
        <f>SUBTOTAL(103,$C$5:C124)</f>
        <v>120</v>
      </c>
      <c r="B124" s="464"/>
      <c r="C124" s="464" t="s">
        <v>260</v>
      </c>
      <c r="D124" s="468" t="s">
        <v>3</v>
      </c>
      <c r="E124" s="466" t="s">
        <v>51</v>
      </c>
      <c r="F124" s="467"/>
    </row>
    <row r="125" spans="1:6" s="334" customFormat="1" ht="15.5" x14ac:dyDescent="0.35">
      <c r="A125" s="462">
        <f>SUBTOTAL(103,$C$5:C125)</f>
        <v>121</v>
      </c>
      <c r="B125" s="464"/>
      <c r="C125" s="464" t="s">
        <v>259</v>
      </c>
      <c r="D125" s="468" t="s">
        <v>50</v>
      </c>
      <c r="E125" s="466" t="s">
        <v>51</v>
      </c>
      <c r="F125" s="467"/>
    </row>
    <row r="126" spans="1:6" s="334" customFormat="1" ht="15.5" x14ac:dyDescent="0.35">
      <c r="A126" s="462">
        <f>SUBTOTAL(103,$C$5:C126)</f>
        <v>122</v>
      </c>
      <c r="B126" s="464"/>
      <c r="C126" s="464" t="s">
        <v>444</v>
      </c>
      <c r="D126" s="468" t="s">
        <v>178</v>
      </c>
      <c r="E126" s="466" t="s">
        <v>51</v>
      </c>
      <c r="F126" s="467"/>
    </row>
    <row r="127" spans="1:6" s="334" customFormat="1" ht="15.5" x14ac:dyDescent="0.35">
      <c r="A127" s="462">
        <f>SUBTOTAL(103,$C$5:C127)</f>
        <v>123</v>
      </c>
      <c r="B127" s="463" t="s">
        <v>574</v>
      </c>
      <c r="C127" s="464" t="s">
        <v>53</v>
      </c>
      <c r="D127" s="468" t="s">
        <v>221</v>
      </c>
      <c r="E127" s="466" t="s">
        <v>673</v>
      </c>
      <c r="F127" s="467" t="s">
        <v>1093</v>
      </c>
    </row>
    <row r="128" spans="1:6" s="334" customFormat="1" ht="15.5" x14ac:dyDescent="0.35">
      <c r="A128" s="462">
        <f>SUBTOTAL(103,$C$5:C128)</f>
        <v>124</v>
      </c>
      <c r="B128" s="463" t="s">
        <v>575</v>
      </c>
      <c r="C128" s="464" t="s">
        <v>54</v>
      </c>
      <c r="D128" s="468" t="s">
        <v>221</v>
      </c>
      <c r="E128" s="466" t="s">
        <v>673</v>
      </c>
      <c r="F128" s="467" t="s">
        <v>1093</v>
      </c>
    </row>
    <row r="129" spans="1:6" s="334" customFormat="1" ht="15.5" x14ac:dyDescent="0.35">
      <c r="A129" s="462">
        <f>SUBTOTAL(103,$C$5:C129)</f>
        <v>125</v>
      </c>
      <c r="B129" s="464"/>
      <c r="C129" s="464" t="s">
        <v>182</v>
      </c>
      <c r="D129" s="468" t="s">
        <v>4</v>
      </c>
      <c r="E129" s="466" t="s">
        <v>51</v>
      </c>
      <c r="F129" s="467"/>
    </row>
    <row r="130" spans="1:6" s="334" customFormat="1" ht="15.5" x14ac:dyDescent="0.35">
      <c r="A130" s="462">
        <f>SUBTOTAL(103,$C$5:C130)</f>
        <v>126</v>
      </c>
      <c r="B130" s="464"/>
      <c r="C130" s="464" t="s">
        <v>183</v>
      </c>
      <c r="D130" s="468" t="s">
        <v>4</v>
      </c>
      <c r="E130" s="466" t="s">
        <v>51</v>
      </c>
      <c r="F130" s="467"/>
    </row>
    <row r="131" spans="1:6" s="334" customFormat="1" ht="15.5" x14ac:dyDescent="0.35">
      <c r="A131" s="462">
        <f>SUBTOTAL(103,$C$5:C131)</f>
        <v>127</v>
      </c>
      <c r="B131" s="464"/>
      <c r="C131" s="464" t="s">
        <v>184</v>
      </c>
      <c r="D131" s="468" t="s">
        <v>178</v>
      </c>
      <c r="E131" s="466" t="s">
        <v>51</v>
      </c>
      <c r="F131" s="467"/>
    </row>
    <row r="132" spans="1:6" s="334" customFormat="1" ht="15.5" x14ac:dyDescent="0.35">
      <c r="A132" s="462">
        <f>SUBTOTAL(103,$C$5:C132)</f>
        <v>128</v>
      </c>
      <c r="B132" s="464"/>
      <c r="C132" s="464" t="s">
        <v>185</v>
      </c>
      <c r="D132" s="468" t="s">
        <v>2</v>
      </c>
      <c r="E132" s="466" t="s">
        <v>51</v>
      </c>
      <c r="F132" s="467"/>
    </row>
    <row r="133" spans="1:6" s="334" customFormat="1" ht="15.5" x14ac:dyDescent="0.35">
      <c r="A133" s="462">
        <f>SUBTOTAL(103,$C$5:C133)</f>
        <v>129</v>
      </c>
      <c r="B133" s="464"/>
      <c r="C133" s="464" t="s">
        <v>445</v>
      </c>
      <c r="D133" s="468" t="s">
        <v>3</v>
      </c>
      <c r="E133" s="466" t="s">
        <v>51</v>
      </c>
      <c r="F133" s="467"/>
    </row>
    <row r="134" spans="1:6" s="334" customFormat="1" ht="15.5" x14ac:dyDescent="0.35">
      <c r="A134" s="462">
        <f>SUBTOTAL(103,$C$5:C134)</f>
        <v>130</v>
      </c>
      <c r="B134" s="464"/>
      <c r="C134" s="464" t="s">
        <v>446</v>
      </c>
      <c r="D134" s="468" t="s">
        <v>4</v>
      </c>
      <c r="E134" s="466" t="s">
        <v>51</v>
      </c>
      <c r="F134" s="467"/>
    </row>
    <row r="135" spans="1:6" s="334" customFormat="1" ht="15.5" x14ac:dyDescent="0.35">
      <c r="A135" s="462">
        <f>SUBTOTAL(103,$C$5:C135)</f>
        <v>131</v>
      </c>
      <c r="B135" s="463" t="s">
        <v>576</v>
      </c>
      <c r="C135" s="464" t="s">
        <v>55</v>
      </c>
      <c r="D135" s="468" t="s">
        <v>205</v>
      </c>
      <c r="E135" s="466" t="s">
        <v>51</v>
      </c>
      <c r="F135" s="467"/>
    </row>
    <row r="136" spans="1:6" s="334" customFormat="1" ht="15.5" x14ac:dyDescent="0.35">
      <c r="A136" s="462">
        <f>SUBTOTAL(103,$C$5:C136)</f>
        <v>132</v>
      </c>
      <c r="B136" s="464"/>
      <c r="C136" s="464" t="s">
        <v>187</v>
      </c>
      <c r="D136" s="468" t="s">
        <v>3</v>
      </c>
      <c r="E136" s="466" t="s">
        <v>51</v>
      </c>
      <c r="F136" s="467"/>
    </row>
    <row r="137" spans="1:6" s="334" customFormat="1" ht="15.5" x14ac:dyDescent="0.35">
      <c r="A137" s="462">
        <f>SUBTOTAL(103,$C$5:C137)</f>
        <v>133</v>
      </c>
      <c r="B137" s="464"/>
      <c r="C137" s="464" t="s">
        <v>188</v>
      </c>
      <c r="D137" s="468" t="s">
        <v>80</v>
      </c>
      <c r="E137" s="466" t="s">
        <v>51</v>
      </c>
      <c r="F137" s="467"/>
    </row>
    <row r="138" spans="1:6" s="334" customFormat="1" ht="15.5" x14ac:dyDescent="0.35">
      <c r="A138" s="462">
        <f>SUBTOTAL(103,$C$5:C138)</f>
        <v>134</v>
      </c>
      <c r="B138" s="464"/>
      <c r="C138" s="464" t="s">
        <v>189</v>
      </c>
      <c r="D138" s="468" t="s">
        <v>80</v>
      </c>
      <c r="E138" s="466" t="s">
        <v>51</v>
      </c>
      <c r="F138" s="467"/>
    </row>
    <row r="139" spans="1:6" s="334" customFormat="1" ht="15.5" x14ac:dyDescent="0.35">
      <c r="A139" s="462">
        <f>SUBTOTAL(103,$C$5:C139)</f>
        <v>135</v>
      </c>
      <c r="B139" s="464"/>
      <c r="C139" s="464" t="s">
        <v>190</v>
      </c>
      <c r="D139" s="468" t="s">
        <v>3</v>
      </c>
      <c r="E139" s="466" t="s">
        <v>51</v>
      </c>
      <c r="F139" s="467"/>
    </row>
    <row r="140" spans="1:6" s="334" customFormat="1" ht="15.5" x14ac:dyDescent="0.35">
      <c r="A140" s="462">
        <f>SUBTOTAL(103,$C$5:C140)</f>
        <v>136</v>
      </c>
      <c r="B140" s="464"/>
      <c r="C140" s="464" t="s">
        <v>447</v>
      </c>
      <c r="D140" s="468" t="s">
        <v>3</v>
      </c>
      <c r="E140" s="466" t="s">
        <v>51</v>
      </c>
      <c r="F140" s="467"/>
    </row>
    <row r="141" spans="1:6" s="334" customFormat="1" ht="15.5" x14ac:dyDescent="0.35">
      <c r="A141" s="462">
        <f>SUBTOTAL(103,$C$5:C141)</f>
        <v>137</v>
      </c>
      <c r="B141" s="463" t="s">
        <v>577</v>
      </c>
      <c r="C141" s="464" t="s">
        <v>56</v>
      </c>
      <c r="D141" s="468" t="s">
        <v>448</v>
      </c>
      <c r="E141" s="466" t="s">
        <v>51</v>
      </c>
      <c r="F141" s="467" t="s">
        <v>1094</v>
      </c>
    </row>
    <row r="142" spans="1:6" s="334" customFormat="1" ht="15.5" x14ac:dyDescent="0.35">
      <c r="A142" s="462">
        <f>SUBTOTAL(103,$C$5:C142)</f>
        <v>138</v>
      </c>
      <c r="B142" s="463" t="s">
        <v>578</v>
      </c>
      <c r="C142" s="464" t="s">
        <v>57</v>
      </c>
      <c r="D142" s="468" t="s">
        <v>223</v>
      </c>
      <c r="E142" s="466" t="s">
        <v>51</v>
      </c>
      <c r="F142" s="467" t="s">
        <v>1094</v>
      </c>
    </row>
    <row r="143" spans="1:6" s="334" customFormat="1" ht="15.5" x14ac:dyDescent="0.35">
      <c r="A143" s="462">
        <f>SUBTOTAL(103,$C$5:C143)</f>
        <v>139</v>
      </c>
      <c r="B143" s="463" t="s">
        <v>693</v>
      </c>
      <c r="C143" s="464" t="s">
        <v>694</v>
      </c>
      <c r="D143" s="468" t="s">
        <v>219</v>
      </c>
      <c r="E143" s="466" t="s">
        <v>51</v>
      </c>
      <c r="F143" s="467"/>
    </row>
    <row r="144" spans="1:6" s="334" customFormat="1" ht="15.5" x14ac:dyDescent="0.35">
      <c r="A144" s="462">
        <f>SUBTOTAL(103,$C$5:C144)</f>
        <v>140</v>
      </c>
      <c r="B144" s="463" t="s">
        <v>579</v>
      </c>
      <c r="C144" s="464" t="s">
        <v>58</v>
      </c>
      <c r="D144" s="468" t="s">
        <v>194</v>
      </c>
      <c r="E144" s="466" t="s">
        <v>51</v>
      </c>
      <c r="F144" s="467" t="s">
        <v>1094</v>
      </c>
    </row>
    <row r="145" spans="1:6" s="334" customFormat="1" ht="15.5" x14ac:dyDescent="0.35">
      <c r="A145" s="462">
        <f>SUBTOTAL(103,$C$5:C145)</f>
        <v>141</v>
      </c>
      <c r="B145" s="463" t="s">
        <v>580</v>
      </c>
      <c r="C145" s="464" t="s">
        <v>59</v>
      </c>
      <c r="D145" s="468" t="s">
        <v>194</v>
      </c>
      <c r="E145" s="466" t="s">
        <v>51</v>
      </c>
      <c r="F145" s="467" t="s">
        <v>1094</v>
      </c>
    </row>
    <row r="146" spans="1:6" s="334" customFormat="1" ht="15.5" x14ac:dyDescent="0.35">
      <c r="A146" s="462">
        <f>SUBTOTAL(103,$C$5:C146)</f>
        <v>142</v>
      </c>
      <c r="B146" s="463" t="s">
        <v>581</v>
      </c>
      <c r="C146" s="464" t="s">
        <v>60</v>
      </c>
      <c r="D146" s="468" t="s">
        <v>449</v>
      </c>
      <c r="E146" s="466" t="s">
        <v>51</v>
      </c>
      <c r="F146" s="467" t="s">
        <v>1094</v>
      </c>
    </row>
    <row r="147" spans="1:6" s="334" customFormat="1" ht="15.5" x14ac:dyDescent="0.35">
      <c r="A147" s="462">
        <f>SUBTOTAL(103,$C$5:C147)</f>
        <v>143</v>
      </c>
      <c r="B147" s="463" t="s">
        <v>582</v>
      </c>
      <c r="C147" s="464" t="s">
        <v>61</v>
      </c>
      <c r="D147" s="468" t="s">
        <v>449</v>
      </c>
      <c r="E147" s="466" t="s">
        <v>51</v>
      </c>
      <c r="F147" s="467" t="s">
        <v>1094</v>
      </c>
    </row>
    <row r="148" spans="1:6" s="334" customFormat="1" ht="15.5" x14ac:dyDescent="0.35">
      <c r="A148" s="462">
        <f>SUBTOTAL(103,$C$5:C148)</f>
        <v>144</v>
      </c>
      <c r="B148" s="464"/>
      <c r="C148" s="464" t="s">
        <v>62</v>
      </c>
      <c r="D148" s="468" t="s">
        <v>50</v>
      </c>
      <c r="E148" s="466" t="s">
        <v>51</v>
      </c>
      <c r="F148" s="467"/>
    </row>
    <row r="149" spans="1:6" s="334" customFormat="1" ht="15.5" x14ac:dyDescent="0.35">
      <c r="A149" s="462">
        <f>SUBTOTAL(103,$C$5:C149)</f>
        <v>145</v>
      </c>
      <c r="B149" s="470"/>
      <c r="C149" s="464" t="s">
        <v>63</v>
      </c>
      <c r="D149" s="468" t="s">
        <v>159</v>
      </c>
      <c r="E149" s="466" t="s">
        <v>51</v>
      </c>
      <c r="F149" s="467"/>
    </row>
    <row r="150" spans="1:6" s="334" customFormat="1" ht="15.5" x14ac:dyDescent="0.35">
      <c r="A150" s="462">
        <f>SUBTOTAL(103,$C$5:C150)</f>
        <v>146</v>
      </c>
      <c r="B150" s="464"/>
      <c r="C150" s="464" t="s">
        <v>158</v>
      </c>
      <c r="D150" s="468" t="s">
        <v>178</v>
      </c>
      <c r="E150" s="466" t="s">
        <v>51</v>
      </c>
      <c r="F150" s="467"/>
    </row>
    <row r="151" spans="1:6" s="334" customFormat="1" ht="15.5" x14ac:dyDescent="0.35">
      <c r="A151" s="462">
        <f>SUBTOTAL(103,$C$5:C151)</f>
        <v>147</v>
      </c>
      <c r="B151" s="464"/>
      <c r="C151" s="464" t="s">
        <v>160</v>
      </c>
      <c r="D151" s="468" t="s">
        <v>178</v>
      </c>
      <c r="E151" s="466" t="s">
        <v>51</v>
      </c>
      <c r="F151" s="467"/>
    </row>
    <row r="152" spans="1:6" s="334" customFormat="1" ht="15.5" x14ac:dyDescent="0.35">
      <c r="A152" s="462">
        <f>SUBTOTAL(103,$C$5:C152)</f>
        <v>148</v>
      </c>
      <c r="B152" s="464"/>
      <c r="C152" s="464" t="s">
        <v>161</v>
      </c>
      <c r="D152" s="468" t="s">
        <v>159</v>
      </c>
      <c r="E152" s="466" t="s">
        <v>51</v>
      </c>
      <c r="F152" s="467"/>
    </row>
    <row r="153" spans="1:6" s="334" customFormat="1" ht="15.5" x14ac:dyDescent="0.35">
      <c r="A153" s="462">
        <f>SUBTOTAL(103,$C$5:C153)</f>
        <v>149</v>
      </c>
      <c r="B153" s="464"/>
      <c r="C153" s="464" t="s">
        <v>169</v>
      </c>
      <c r="D153" s="468" t="s">
        <v>4</v>
      </c>
      <c r="E153" s="466" t="s">
        <v>51</v>
      </c>
      <c r="F153" s="467"/>
    </row>
    <row r="154" spans="1:6" s="334" customFormat="1" ht="15.5" x14ac:dyDescent="0.35">
      <c r="A154" s="462">
        <f>SUBTOTAL(103,$C$5:C154)</f>
        <v>150</v>
      </c>
      <c r="B154" s="463" t="s">
        <v>583</v>
      </c>
      <c r="C154" s="464" t="s">
        <v>64</v>
      </c>
      <c r="D154" s="468" t="s">
        <v>258</v>
      </c>
      <c r="E154" s="466" t="s">
        <v>673</v>
      </c>
      <c r="F154" s="467" t="s">
        <v>1095</v>
      </c>
    </row>
    <row r="155" spans="1:6" s="334" customFormat="1" ht="15.5" x14ac:dyDescent="0.35">
      <c r="A155" s="462">
        <f>SUBTOTAL(103,$C$5:C155)</f>
        <v>151</v>
      </c>
      <c r="B155" s="463" t="s">
        <v>584</v>
      </c>
      <c r="C155" s="464" t="s">
        <v>65</v>
      </c>
      <c r="D155" s="468" t="s">
        <v>193</v>
      </c>
      <c r="E155" s="466" t="s">
        <v>673</v>
      </c>
      <c r="F155" s="467" t="s">
        <v>1095</v>
      </c>
    </row>
    <row r="156" spans="1:6" s="334" customFormat="1" ht="15.5" x14ac:dyDescent="0.35">
      <c r="A156" s="462">
        <f>SUBTOTAL(103,$C$5:C156)</f>
        <v>152</v>
      </c>
      <c r="B156" s="464"/>
      <c r="C156" s="464" t="s">
        <v>450</v>
      </c>
      <c r="D156" s="468" t="s">
        <v>80</v>
      </c>
      <c r="E156" s="466" t="s">
        <v>51</v>
      </c>
      <c r="F156" s="467"/>
    </row>
    <row r="157" spans="1:6" s="334" customFormat="1" ht="15.5" x14ac:dyDescent="0.35">
      <c r="A157" s="462">
        <f>SUBTOTAL(103,$C$5:C157)</f>
        <v>153</v>
      </c>
      <c r="B157" s="464"/>
      <c r="C157" s="464" t="s">
        <v>451</v>
      </c>
      <c r="D157" s="468" t="s">
        <v>3</v>
      </c>
      <c r="E157" s="466" t="s">
        <v>51</v>
      </c>
      <c r="F157" s="467"/>
    </row>
    <row r="158" spans="1:6" s="334" customFormat="1" ht="15.5" x14ac:dyDescent="0.35">
      <c r="A158" s="462">
        <f>SUBTOTAL(103,$C$5:C158)</f>
        <v>154</v>
      </c>
      <c r="B158" s="464"/>
      <c r="C158" s="464" t="s">
        <v>452</v>
      </c>
      <c r="D158" s="468" t="s">
        <v>3</v>
      </c>
      <c r="E158" s="466" t="s">
        <v>51</v>
      </c>
      <c r="F158" s="467"/>
    </row>
    <row r="159" spans="1:6" s="334" customFormat="1" ht="15.5" x14ac:dyDescent="0.35">
      <c r="A159" s="462">
        <f>SUBTOTAL(103,$C$5:C159)</f>
        <v>155</v>
      </c>
      <c r="B159" s="464"/>
      <c r="C159" s="464" t="s">
        <v>453</v>
      </c>
      <c r="D159" s="468" t="s">
        <v>2</v>
      </c>
      <c r="E159" s="466" t="s">
        <v>51</v>
      </c>
      <c r="F159" s="467"/>
    </row>
    <row r="160" spans="1:6" s="334" customFormat="1" ht="15.5" x14ac:dyDescent="0.35">
      <c r="A160" s="462">
        <f>SUBTOTAL(103,$C$5:C160)</f>
        <v>156</v>
      </c>
      <c r="B160" s="464"/>
      <c r="C160" s="464" t="s">
        <v>454</v>
      </c>
      <c r="D160" s="468" t="s">
        <v>3</v>
      </c>
      <c r="E160" s="466" t="s">
        <v>51</v>
      </c>
      <c r="F160" s="467"/>
    </row>
    <row r="161" spans="1:6" s="334" customFormat="1" ht="15.5" x14ac:dyDescent="0.35">
      <c r="A161" s="462">
        <f>SUBTOTAL(103,$C$5:C161)</f>
        <v>157</v>
      </c>
      <c r="B161" s="463" t="s">
        <v>923</v>
      </c>
      <c r="C161" s="464" t="s">
        <v>924</v>
      </c>
      <c r="D161" s="468" t="s">
        <v>205</v>
      </c>
      <c r="E161" s="466" t="s">
        <v>51</v>
      </c>
      <c r="F161" s="467"/>
    </row>
    <row r="162" spans="1:6" s="334" customFormat="1" ht="15.5" x14ac:dyDescent="0.35">
      <c r="A162" s="462">
        <f>SUBTOTAL(103,$C$5:C162)</f>
        <v>158</v>
      </c>
      <c r="B162" s="464"/>
      <c r="C162" s="464" t="s">
        <v>925</v>
      </c>
      <c r="D162" s="468" t="s">
        <v>80</v>
      </c>
      <c r="E162" s="466" t="s">
        <v>51</v>
      </c>
      <c r="F162" s="467"/>
    </row>
    <row r="163" spans="1:6" s="334" customFormat="1" ht="15.5" x14ac:dyDescent="0.35">
      <c r="A163" s="462">
        <f>SUBTOTAL(103,$C$5:C163)</f>
        <v>159</v>
      </c>
      <c r="B163" s="464"/>
      <c r="C163" s="464" t="s">
        <v>926</v>
      </c>
      <c r="D163" s="468" t="s">
        <v>80</v>
      </c>
      <c r="E163" s="466" t="s">
        <v>51</v>
      </c>
      <c r="F163" s="467"/>
    </row>
    <row r="164" spans="1:6" s="334" customFormat="1" ht="15.5" x14ac:dyDescent="0.35">
      <c r="A164" s="462">
        <f>SUBTOTAL(103,$C$5:C164)</f>
        <v>160</v>
      </c>
      <c r="B164" s="464"/>
      <c r="C164" s="464" t="s">
        <v>927</v>
      </c>
      <c r="D164" s="468" t="s">
        <v>80</v>
      </c>
      <c r="E164" s="466" t="s">
        <v>51</v>
      </c>
      <c r="F164" s="467"/>
    </row>
    <row r="165" spans="1:6" s="334" customFormat="1" ht="15.5" x14ac:dyDescent="0.35">
      <c r="A165" s="462">
        <f>SUBTOTAL(103,$C$5:C165)</f>
        <v>161</v>
      </c>
      <c r="B165" s="464"/>
      <c r="C165" s="464" t="s">
        <v>928</v>
      </c>
      <c r="D165" s="468" t="s">
        <v>2</v>
      </c>
      <c r="E165" s="466" t="s">
        <v>51</v>
      </c>
      <c r="F165" s="467"/>
    </row>
    <row r="166" spans="1:6" s="334" customFormat="1" ht="15.5" x14ac:dyDescent="0.35">
      <c r="A166" s="462">
        <f>SUBTOTAL(103,$C$5:C166)</f>
        <v>162</v>
      </c>
      <c r="B166" s="464"/>
      <c r="C166" s="560" t="s">
        <v>929</v>
      </c>
      <c r="D166" s="561" t="s">
        <v>80</v>
      </c>
      <c r="E166" s="466" t="s">
        <v>51</v>
      </c>
      <c r="F166" s="467"/>
    </row>
    <row r="167" spans="1:6" s="334" customFormat="1" ht="15.5" x14ac:dyDescent="0.35">
      <c r="A167" s="462">
        <f>SUBTOTAL(103,$C$5:C167)</f>
        <v>163</v>
      </c>
      <c r="B167" s="464"/>
      <c r="C167" s="464" t="s">
        <v>930</v>
      </c>
      <c r="D167" s="468" t="s">
        <v>50</v>
      </c>
      <c r="E167" s="466" t="s">
        <v>51</v>
      </c>
      <c r="F167" s="467"/>
    </row>
    <row r="168" spans="1:6" s="334" customFormat="1" ht="15.5" x14ac:dyDescent="0.35">
      <c r="A168" s="462">
        <f>SUBTOTAL(103,$C$5:C168)</f>
        <v>164</v>
      </c>
      <c r="B168" s="463" t="s">
        <v>585</v>
      </c>
      <c r="C168" s="464" t="s">
        <v>66</v>
      </c>
      <c r="D168" s="468" t="s">
        <v>205</v>
      </c>
      <c r="E168" s="466" t="s">
        <v>51</v>
      </c>
      <c r="F168" s="467"/>
    </row>
    <row r="169" spans="1:6" s="334" customFormat="1" ht="15.5" x14ac:dyDescent="0.35">
      <c r="A169" s="462">
        <f>SUBTOTAL(103,$C$5:C169)</f>
        <v>165</v>
      </c>
      <c r="B169" s="464"/>
      <c r="C169" s="464" t="s">
        <v>26</v>
      </c>
      <c r="D169" s="468" t="s">
        <v>3</v>
      </c>
      <c r="E169" s="466" t="s">
        <v>51</v>
      </c>
      <c r="F169" s="467"/>
    </row>
    <row r="170" spans="1:6" s="334" customFormat="1" ht="15.5" x14ac:dyDescent="0.35">
      <c r="A170" s="462">
        <f>SUBTOTAL(103,$C$5:C170)</f>
        <v>166</v>
      </c>
      <c r="B170" s="464"/>
      <c r="C170" s="464" t="s">
        <v>455</v>
      </c>
      <c r="D170" s="468" t="s">
        <v>50</v>
      </c>
      <c r="E170" s="466" t="s">
        <v>51</v>
      </c>
      <c r="F170" s="467"/>
    </row>
    <row r="171" spans="1:6" s="334" customFormat="1" ht="15.5" x14ac:dyDescent="0.35">
      <c r="A171" s="462">
        <f>SUBTOTAL(103,$C$5:C171)</f>
        <v>167</v>
      </c>
      <c r="B171" s="464"/>
      <c r="C171" s="464" t="s">
        <v>456</v>
      </c>
      <c r="D171" s="468" t="s">
        <v>2</v>
      </c>
      <c r="E171" s="466" t="s">
        <v>51</v>
      </c>
      <c r="F171" s="467"/>
    </row>
    <row r="172" spans="1:6" s="334" customFormat="1" ht="15.5" x14ac:dyDescent="0.35">
      <c r="A172" s="462">
        <f>SUBTOTAL(103,$C$5:C172)</f>
        <v>168</v>
      </c>
      <c r="B172" s="464"/>
      <c r="C172" s="464" t="s">
        <v>457</v>
      </c>
      <c r="D172" s="468" t="s">
        <v>50</v>
      </c>
      <c r="E172" s="466" t="s">
        <v>51</v>
      </c>
      <c r="F172" s="467"/>
    </row>
    <row r="173" spans="1:6" s="334" customFormat="1" ht="15.5" x14ac:dyDescent="0.35">
      <c r="A173" s="462">
        <f>SUBTOTAL(103,$C$5:C173)</f>
        <v>169</v>
      </c>
      <c r="B173" s="464"/>
      <c r="C173" s="464" t="s">
        <v>458</v>
      </c>
      <c r="D173" s="468" t="s">
        <v>3</v>
      </c>
      <c r="E173" s="466" t="s">
        <v>51</v>
      </c>
      <c r="F173" s="467"/>
    </row>
    <row r="174" spans="1:6" s="334" customFormat="1" ht="15.5" x14ac:dyDescent="0.35">
      <c r="A174" s="462">
        <f>SUBTOTAL(103,$C$5:C174)</f>
        <v>170</v>
      </c>
      <c r="B174" s="464"/>
      <c r="C174" s="464" t="s">
        <v>459</v>
      </c>
      <c r="D174" s="468" t="s">
        <v>80</v>
      </c>
      <c r="E174" s="466" t="s">
        <v>51</v>
      </c>
      <c r="F174" s="467"/>
    </row>
    <row r="175" spans="1:6" s="334" customFormat="1" ht="15.5" x14ac:dyDescent="0.35">
      <c r="A175" s="462">
        <f>SUBTOTAL(103,$C$5:C175)</f>
        <v>171</v>
      </c>
      <c r="B175" s="464"/>
      <c r="C175" s="464" t="s">
        <v>460</v>
      </c>
      <c r="D175" s="468" t="s">
        <v>4</v>
      </c>
      <c r="E175" s="466" t="s">
        <v>51</v>
      </c>
      <c r="F175" s="467"/>
    </row>
    <row r="176" spans="1:6" s="334" customFormat="1" ht="15.5" x14ac:dyDescent="0.35">
      <c r="A176" s="462">
        <f>SUBTOTAL(103,$C$5:C176)</f>
        <v>172</v>
      </c>
      <c r="B176" s="464"/>
      <c r="C176" s="464" t="s">
        <v>461</v>
      </c>
      <c r="D176" s="468" t="s">
        <v>2</v>
      </c>
      <c r="E176" s="466" t="s">
        <v>51</v>
      </c>
      <c r="F176" s="467"/>
    </row>
    <row r="177" spans="1:6" s="334" customFormat="1" ht="15.5" x14ac:dyDescent="0.35">
      <c r="A177" s="462">
        <f>SUBTOTAL(103,$C$5:C177)</f>
        <v>173</v>
      </c>
      <c r="B177" s="464"/>
      <c r="C177" s="464" t="s">
        <v>462</v>
      </c>
      <c r="D177" s="468" t="s">
        <v>4</v>
      </c>
      <c r="E177" s="466" t="s">
        <v>51</v>
      </c>
      <c r="F177" s="467"/>
    </row>
    <row r="178" spans="1:6" s="334" customFormat="1" ht="15.5" x14ac:dyDescent="0.35">
      <c r="A178" s="462">
        <f>SUBTOTAL(103,$C$5:C178)</f>
        <v>174</v>
      </c>
      <c r="B178" s="464"/>
      <c r="C178" s="464" t="s">
        <v>463</v>
      </c>
      <c r="D178" s="468" t="s">
        <v>2</v>
      </c>
      <c r="E178" s="466" t="s">
        <v>51</v>
      </c>
      <c r="F178" s="467"/>
    </row>
    <row r="179" spans="1:6" s="334" customFormat="1" ht="15.5" x14ac:dyDescent="0.35">
      <c r="A179" s="462">
        <f>SUBTOTAL(103,$C$5:C179)</f>
        <v>175</v>
      </c>
      <c r="B179" s="463" t="s">
        <v>586</v>
      </c>
      <c r="C179" s="464" t="s">
        <v>9</v>
      </c>
      <c r="D179" s="468" t="s">
        <v>205</v>
      </c>
      <c r="E179" s="466" t="s">
        <v>51</v>
      </c>
      <c r="F179" s="467"/>
    </row>
    <row r="180" spans="1:6" s="334" customFormat="1" ht="15.5" x14ac:dyDescent="0.35">
      <c r="A180" s="462">
        <f>SUBTOTAL(103,$C$5:C180)</f>
        <v>176</v>
      </c>
      <c r="B180" s="464"/>
      <c r="C180" s="464" t="s">
        <v>84</v>
      </c>
      <c r="D180" s="468" t="s">
        <v>2</v>
      </c>
      <c r="E180" s="466" t="s">
        <v>51</v>
      </c>
      <c r="F180" s="467"/>
    </row>
    <row r="181" spans="1:6" s="334" customFormat="1" ht="15.5" x14ac:dyDescent="0.35">
      <c r="A181" s="462">
        <f>SUBTOTAL(103,$C$5:C181)</f>
        <v>177</v>
      </c>
      <c r="B181" s="464"/>
      <c r="C181" s="464" t="s">
        <v>170</v>
      </c>
      <c r="D181" s="468" t="s">
        <v>178</v>
      </c>
      <c r="E181" s="466" t="s">
        <v>51</v>
      </c>
      <c r="F181" s="467"/>
    </row>
    <row r="182" spans="1:6" s="334" customFormat="1" ht="15.5" x14ac:dyDescent="0.35">
      <c r="A182" s="462">
        <f>SUBTOTAL(103,$C$5:C182)</f>
        <v>178</v>
      </c>
      <c r="B182" s="464"/>
      <c r="C182" s="464" t="s">
        <v>171</v>
      </c>
      <c r="D182" s="468" t="s">
        <v>2</v>
      </c>
      <c r="E182" s="466" t="s">
        <v>51</v>
      </c>
      <c r="F182" s="467"/>
    </row>
    <row r="183" spans="1:6" s="334" customFormat="1" ht="15.5" x14ac:dyDescent="0.35">
      <c r="A183" s="462">
        <f>SUBTOTAL(103,$C$5:C183)</f>
        <v>179</v>
      </c>
      <c r="B183" s="464"/>
      <c r="C183" s="464" t="s">
        <v>464</v>
      </c>
      <c r="D183" s="468" t="s">
        <v>159</v>
      </c>
      <c r="E183" s="466" t="s">
        <v>51</v>
      </c>
      <c r="F183" s="467"/>
    </row>
    <row r="184" spans="1:6" s="334" customFormat="1" ht="15.5" x14ac:dyDescent="0.35">
      <c r="A184" s="462">
        <f>SUBTOTAL(103,$C$5:C184)</f>
        <v>180</v>
      </c>
      <c r="B184" s="464"/>
      <c r="C184" s="464" t="s">
        <v>465</v>
      </c>
      <c r="D184" s="468" t="s">
        <v>80</v>
      </c>
      <c r="E184" s="466" t="s">
        <v>51</v>
      </c>
      <c r="F184" s="467"/>
    </row>
    <row r="185" spans="1:6" s="334" customFormat="1" ht="15.5" x14ac:dyDescent="0.35">
      <c r="A185" s="462">
        <f>SUBTOTAL(103,$C$5:C185)</f>
        <v>181</v>
      </c>
      <c r="B185" s="464"/>
      <c r="C185" s="464" t="s">
        <v>466</v>
      </c>
      <c r="D185" s="468" t="s">
        <v>50</v>
      </c>
      <c r="E185" s="466" t="s">
        <v>51</v>
      </c>
      <c r="F185" s="467"/>
    </row>
    <row r="186" spans="1:6" s="334" customFormat="1" ht="15.5" x14ac:dyDescent="0.35">
      <c r="A186" s="462">
        <f>SUBTOTAL(103,$C$5:C186)</f>
        <v>182</v>
      </c>
      <c r="B186" s="464"/>
      <c r="C186" s="464" t="s">
        <v>467</v>
      </c>
      <c r="D186" s="468" t="s">
        <v>3</v>
      </c>
      <c r="E186" s="466" t="s">
        <v>51</v>
      </c>
      <c r="F186" s="467"/>
    </row>
    <row r="187" spans="1:6" s="334" customFormat="1" ht="15.5" x14ac:dyDescent="0.35">
      <c r="A187" s="462">
        <f>SUBTOTAL(103,$C$5:C187)</f>
        <v>183</v>
      </c>
      <c r="B187" s="464"/>
      <c r="C187" s="464" t="s">
        <v>468</v>
      </c>
      <c r="D187" s="468" t="s">
        <v>3</v>
      </c>
      <c r="E187" s="466" t="s">
        <v>51</v>
      </c>
      <c r="F187" s="467"/>
    </row>
    <row r="188" spans="1:6" s="334" customFormat="1" ht="15.5" x14ac:dyDescent="0.35">
      <c r="A188" s="462">
        <f>SUBTOTAL(103,$C$5:C188)</f>
        <v>184</v>
      </c>
      <c r="B188" s="464"/>
      <c r="C188" s="464" t="s">
        <v>469</v>
      </c>
      <c r="D188" s="468" t="s">
        <v>178</v>
      </c>
      <c r="E188" s="466" t="s">
        <v>51</v>
      </c>
      <c r="F188" s="467"/>
    </row>
    <row r="189" spans="1:6" s="334" customFormat="1" ht="15.5" x14ac:dyDescent="0.35">
      <c r="A189" s="462">
        <f>SUBTOTAL(103,$C$5:C189)</f>
        <v>185</v>
      </c>
      <c r="B189" s="464"/>
      <c r="C189" s="464" t="s">
        <v>470</v>
      </c>
      <c r="D189" s="468" t="s">
        <v>1013</v>
      </c>
      <c r="E189" s="466" t="s">
        <v>51</v>
      </c>
      <c r="F189" s="467"/>
    </row>
    <row r="190" spans="1:6" s="334" customFormat="1" ht="15.5" x14ac:dyDescent="0.35">
      <c r="A190" s="462">
        <f>SUBTOTAL(103,$C$5:C190)</f>
        <v>186</v>
      </c>
      <c r="B190" s="463" t="s">
        <v>587</v>
      </c>
      <c r="C190" s="464" t="s">
        <v>10</v>
      </c>
      <c r="D190" s="468" t="s">
        <v>192</v>
      </c>
      <c r="E190" s="466" t="s">
        <v>51</v>
      </c>
      <c r="F190" s="467"/>
    </row>
    <row r="191" spans="1:6" s="334" customFormat="1" ht="15.5" x14ac:dyDescent="0.35">
      <c r="A191" s="462">
        <f>SUBTOTAL(103,$C$5:C191)</f>
        <v>187</v>
      </c>
      <c r="B191" s="464"/>
      <c r="C191" s="464" t="s">
        <v>67</v>
      </c>
      <c r="D191" s="468" t="s">
        <v>80</v>
      </c>
      <c r="E191" s="466" t="s">
        <v>51</v>
      </c>
      <c r="F191" s="467"/>
    </row>
    <row r="192" spans="1:6" s="334" customFormat="1" ht="15.5" x14ac:dyDescent="0.35">
      <c r="A192" s="462">
        <f>SUBTOTAL(103,$C$5:C192)</f>
        <v>188</v>
      </c>
      <c r="B192" s="464"/>
      <c r="C192" s="464" t="s">
        <v>172</v>
      </c>
      <c r="D192" s="468" t="s">
        <v>50</v>
      </c>
      <c r="E192" s="466" t="s">
        <v>51</v>
      </c>
      <c r="F192" s="467"/>
    </row>
    <row r="193" spans="1:6" s="334" customFormat="1" ht="15.5" x14ac:dyDescent="0.35">
      <c r="A193" s="462">
        <f>SUBTOTAL(103,$C$5:C193)</f>
        <v>189</v>
      </c>
      <c r="B193" s="464"/>
      <c r="C193" s="464" t="s">
        <v>899</v>
      </c>
      <c r="D193" s="468" t="s">
        <v>80</v>
      </c>
      <c r="E193" s="466" t="s">
        <v>51</v>
      </c>
      <c r="F193" s="467"/>
    </row>
    <row r="194" spans="1:6" s="334" customFormat="1" ht="15.5" x14ac:dyDescent="0.35">
      <c r="A194" s="462">
        <f>SUBTOTAL(103,$C$5:C194)</f>
        <v>190</v>
      </c>
      <c r="B194" s="464"/>
      <c r="C194" s="464" t="s">
        <v>900</v>
      </c>
      <c r="D194" s="468" t="s">
        <v>50</v>
      </c>
      <c r="E194" s="466" t="s">
        <v>51</v>
      </c>
      <c r="F194" s="467"/>
    </row>
    <row r="195" spans="1:6" s="334" customFormat="1" ht="15.5" x14ac:dyDescent="0.35">
      <c r="A195" s="462">
        <f>SUBTOTAL(103,$C$5:C195)</f>
        <v>191</v>
      </c>
      <c r="B195" s="464"/>
      <c r="C195" s="464" t="s">
        <v>901</v>
      </c>
      <c r="D195" s="468" t="s">
        <v>50</v>
      </c>
      <c r="E195" s="466" t="s">
        <v>51</v>
      </c>
      <c r="F195" s="467"/>
    </row>
    <row r="196" spans="1:6" s="334" customFormat="1" ht="15.5" x14ac:dyDescent="0.35">
      <c r="A196" s="462">
        <f>SUBTOTAL(103,$C$5:C196)</f>
        <v>192</v>
      </c>
      <c r="B196" s="464"/>
      <c r="C196" s="464" t="s">
        <v>902</v>
      </c>
      <c r="D196" s="468" t="s">
        <v>50</v>
      </c>
      <c r="E196" s="466" t="s">
        <v>51</v>
      </c>
      <c r="F196" s="467"/>
    </row>
    <row r="197" spans="1:6" s="334" customFormat="1" ht="15.5" x14ac:dyDescent="0.35">
      <c r="A197" s="462">
        <f>SUBTOTAL(103,$C$5:C197)</f>
        <v>193</v>
      </c>
      <c r="B197" s="464"/>
      <c r="C197" s="464" t="s">
        <v>903</v>
      </c>
      <c r="D197" s="468" t="s">
        <v>2</v>
      </c>
      <c r="E197" s="466" t="s">
        <v>51</v>
      </c>
      <c r="F197" s="467"/>
    </row>
    <row r="198" spans="1:6" s="334" customFormat="1" ht="15.5" x14ac:dyDescent="0.35">
      <c r="A198" s="462">
        <f>SUBTOTAL(103,$C$5:C198)</f>
        <v>194</v>
      </c>
      <c r="B198" s="463" t="s">
        <v>931</v>
      </c>
      <c r="C198" s="464" t="s">
        <v>799</v>
      </c>
      <c r="D198" s="468" t="s">
        <v>219</v>
      </c>
      <c r="E198" s="466" t="s">
        <v>51</v>
      </c>
      <c r="F198" s="467"/>
    </row>
    <row r="199" spans="1:6" s="334" customFormat="1" ht="15.5" x14ac:dyDescent="0.35">
      <c r="A199" s="462">
        <f>SUBTOTAL(103,$C$5:C199)</f>
        <v>195</v>
      </c>
      <c r="B199" s="464"/>
      <c r="C199" s="464" t="s">
        <v>800</v>
      </c>
      <c r="D199" s="468" t="s">
        <v>80</v>
      </c>
      <c r="E199" s="466" t="s">
        <v>51</v>
      </c>
      <c r="F199" s="467"/>
    </row>
    <row r="200" spans="1:6" s="334" customFormat="1" ht="15.5" x14ac:dyDescent="0.35">
      <c r="A200" s="462">
        <f>SUBTOTAL(103,$C$5:C200)</f>
        <v>196</v>
      </c>
      <c r="B200" s="463" t="s">
        <v>588</v>
      </c>
      <c r="C200" s="464" t="s">
        <v>68</v>
      </c>
      <c r="D200" s="468" t="s">
        <v>219</v>
      </c>
      <c r="E200" s="466" t="s">
        <v>51</v>
      </c>
      <c r="F200" s="467"/>
    </row>
    <row r="201" spans="1:6" s="334" customFormat="1" ht="15.5" x14ac:dyDescent="0.35">
      <c r="A201" s="462">
        <f>SUBTOTAL(103,$C$5:C201)</f>
        <v>197</v>
      </c>
      <c r="B201" s="464"/>
      <c r="C201" s="464" t="s">
        <v>69</v>
      </c>
      <c r="D201" s="468" t="s">
        <v>50</v>
      </c>
      <c r="E201" s="466" t="s">
        <v>51</v>
      </c>
      <c r="F201" s="467"/>
    </row>
    <row r="202" spans="1:6" s="334" customFormat="1" ht="15.5" x14ac:dyDescent="0.35">
      <c r="A202" s="462">
        <f>SUBTOTAL(103,$C$5:C202)</f>
        <v>198</v>
      </c>
      <c r="B202" s="464"/>
      <c r="C202" s="464" t="s">
        <v>70</v>
      </c>
      <c r="D202" s="468" t="s">
        <v>50</v>
      </c>
      <c r="E202" s="466" t="s">
        <v>51</v>
      </c>
      <c r="F202" s="467"/>
    </row>
    <row r="203" spans="1:6" s="334" customFormat="1" ht="15.5" x14ac:dyDescent="0.35">
      <c r="A203" s="462">
        <f>SUBTOTAL(103,$C$5:C203)</f>
        <v>199</v>
      </c>
      <c r="B203" s="464"/>
      <c r="C203" s="464" t="s">
        <v>71</v>
      </c>
      <c r="D203" s="468" t="s">
        <v>2</v>
      </c>
      <c r="E203" s="466" t="s">
        <v>51</v>
      </c>
      <c r="F203" s="467"/>
    </row>
    <row r="204" spans="1:6" s="334" customFormat="1" ht="15.5" x14ac:dyDescent="0.35">
      <c r="A204" s="462">
        <f>SUBTOTAL(103,$C$5:C204)</f>
        <v>200</v>
      </c>
      <c r="B204" s="464"/>
      <c r="C204" s="464" t="s">
        <v>195</v>
      </c>
      <c r="D204" s="468" t="s">
        <v>2</v>
      </c>
      <c r="E204" s="466" t="s">
        <v>51</v>
      </c>
      <c r="F204" s="467"/>
    </row>
    <row r="205" spans="1:6" s="334" customFormat="1" ht="15.5" x14ac:dyDescent="0.35">
      <c r="A205" s="462">
        <f>SUBTOTAL(103,$C$5:C205)</f>
        <v>201</v>
      </c>
      <c r="B205" s="464"/>
      <c r="C205" s="464" t="s">
        <v>589</v>
      </c>
      <c r="D205" s="468" t="s">
        <v>3</v>
      </c>
      <c r="E205" s="466" t="s">
        <v>51</v>
      </c>
      <c r="F205" s="467"/>
    </row>
    <row r="206" spans="1:6" s="334" customFormat="1" ht="15.5" x14ac:dyDescent="0.35">
      <c r="A206" s="462">
        <f>SUBTOTAL(103,$C$5:C206)</f>
        <v>202</v>
      </c>
      <c r="B206" s="464"/>
      <c r="C206" s="464" t="s">
        <v>590</v>
      </c>
      <c r="D206" s="468" t="s">
        <v>80</v>
      </c>
      <c r="E206" s="466" t="s">
        <v>51</v>
      </c>
      <c r="F206" s="467"/>
    </row>
    <row r="207" spans="1:6" s="334" customFormat="1" ht="15.5" x14ac:dyDescent="0.35">
      <c r="A207" s="462">
        <f>SUBTOTAL(103,$C$5:C207)</f>
        <v>203</v>
      </c>
      <c r="B207" s="464"/>
      <c r="C207" s="464" t="s">
        <v>591</v>
      </c>
      <c r="D207" s="468" t="s">
        <v>80</v>
      </c>
      <c r="E207" s="466" t="s">
        <v>51</v>
      </c>
      <c r="F207" s="467"/>
    </row>
    <row r="208" spans="1:6" s="334" customFormat="1" ht="15.5" x14ac:dyDescent="0.35">
      <c r="A208" s="462">
        <f>SUBTOTAL(103,$C$5:C208)</f>
        <v>204</v>
      </c>
      <c r="B208" s="464"/>
      <c r="C208" s="464" t="s">
        <v>592</v>
      </c>
      <c r="D208" s="468" t="s">
        <v>2</v>
      </c>
      <c r="E208" s="466" t="s">
        <v>51</v>
      </c>
      <c r="F208" s="467"/>
    </row>
    <row r="209" spans="1:6" s="334" customFormat="1" ht="15.5" x14ac:dyDescent="0.35">
      <c r="A209" s="462">
        <f>SUBTOTAL(103,$C$5:C209)</f>
        <v>205</v>
      </c>
      <c r="B209" s="464"/>
      <c r="C209" s="464" t="s">
        <v>593</v>
      </c>
      <c r="D209" s="468" t="s">
        <v>178</v>
      </c>
      <c r="E209" s="466" t="s">
        <v>51</v>
      </c>
      <c r="F209" s="467"/>
    </row>
    <row r="210" spans="1:6" s="334" customFormat="1" ht="15.5" x14ac:dyDescent="0.35">
      <c r="A210" s="462">
        <f>SUBTOTAL(103,$C$5:C210)</f>
        <v>206</v>
      </c>
      <c r="B210" s="463" t="s">
        <v>594</v>
      </c>
      <c r="C210" s="464" t="s">
        <v>173</v>
      </c>
      <c r="D210" s="468" t="s">
        <v>235</v>
      </c>
      <c r="E210" s="466" t="s">
        <v>51</v>
      </c>
      <c r="F210" s="467"/>
    </row>
    <row r="211" spans="1:6" s="334" customFormat="1" ht="15.5" x14ac:dyDescent="0.35">
      <c r="A211" s="462">
        <f>SUBTOTAL(103,$C$5:C211)</f>
        <v>207</v>
      </c>
      <c r="B211" s="464"/>
      <c r="C211" s="464" t="s">
        <v>595</v>
      </c>
      <c r="D211" s="468" t="s">
        <v>50</v>
      </c>
      <c r="E211" s="466" t="s">
        <v>51</v>
      </c>
      <c r="F211" s="467"/>
    </row>
    <row r="212" spans="1:6" s="334" customFormat="1" ht="15.5" x14ac:dyDescent="0.35">
      <c r="A212" s="462">
        <f>SUBTOTAL(103,$C$5:C212)</f>
        <v>208</v>
      </c>
      <c r="B212" s="464"/>
      <c r="C212" s="464" t="s">
        <v>596</v>
      </c>
      <c r="D212" s="468" t="s">
        <v>50</v>
      </c>
      <c r="E212" s="466" t="s">
        <v>51</v>
      </c>
      <c r="F212" s="467"/>
    </row>
    <row r="213" spans="1:6" s="334" customFormat="1" ht="15.5" x14ac:dyDescent="0.35">
      <c r="A213" s="462">
        <f>SUBTOTAL(103,$C$5:C213)</f>
        <v>209</v>
      </c>
      <c r="B213" s="464"/>
      <c r="C213" s="464" t="s">
        <v>597</v>
      </c>
      <c r="D213" s="468" t="s">
        <v>178</v>
      </c>
      <c r="E213" s="466" t="s">
        <v>51</v>
      </c>
      <c r="F213" s="467"/>
    </row>
    <row r="214" spans="1:6" s="334" customFormat="1" ht="15.5" x14ac:dyDescent="0.35">
      <c r="A214" s="462">
        <f>SUBTOTAL(103,$C$5:C214)</f>
        <v>210</v>
      </c>
      <c r="B214" s="464"/>
      <c r="C214" s="464" t="s">
        <v>598</v>
      </c>
      <c r="D214" s="468" t="s">
        <v>80</v>
      </c>
      <c r="E214" s="466" t="s">
        <v>51</v>
      </c>
      <c r="F214" s="467"/>
    </row>
    <row r="215" spans="1:6" s="334" customFormat="1" ht="15.5" x14ac:dyDescent="0.35">
      <c r="A215" s="462">
        <f>SUBTOTAL(103,$C$5:C215)</f>
        <v>211</v>
      </c>
      <c r="B215" s="464"/>
      <c r="C215" s="464" t="s">
        <v>599</v>
      </c>
      <c r="D215" s="468" t="s">
        <v>50</v>
      </c>
      <c r="E215" s="466" t="s">
        <v>51</v>
      </c>
      <c r="F215" s="467"/>
    </row>
    <row r="216" spans="1:6" s="334" customFormat="1" ht="15.5" x14ac:dyDescent="0.35">
      <c r="A216" s="462">
        <f>SUBTOTAL(103,$C$5:C216)</f>
        <v>212</v>
      </c>
      <c r="B216" s="464"/>
      <c r="C216" s="464" t="s">
        <v>600</v>
      </c>
      <c r="D216" s="468" t="s">
        <v>2</v>
      </c>
      <c r="E216" s="466" t="s">
        <v>51</v>
      </c>
      <c r="F216" s="467"/>
    </row>
    <row r="217" spans="1:6" s="334" customFormat="1" ht="15.5" x14ac:dyDescent="0.35">
      <c r="A217" s="462">
        <f>SUBTOTAL(103,$C$5:C217)</f>
        <v>213</v>
      </c>
      <c r="B217" s="464"/>
      <c r="C217" s="464" t="s">
        <v>601</v>
      </c>
      <c r="D217" s="468" t="s">
        <v>3</v>
      </c>
      <c r="E217" s="466" t="s">
        <v>51</v>
      </c>
      <c r="F217" s="467"/>
    </row>
    <row r="218" spans="1:6" s="334" customFormat="1" ht="15.5" x14ac:dyDescent="0.35">
      <c r="A218" s="462">
        <f>SUBTOTAL(103,$C$5:C218)</f>
        <v>214</v>
      </c>
      <c r="B218" s="464"/>
      <c r="C218" s="464" t="s">
        <v>602</v>
      </c>
      <c r="D218" s="468" t="s">
        <v>3</v>
      </c>
      <c r="E218" s="466" t="s">
        <v>51</v>
      </c>
      <c r="F218" s="467"/>
    </row>
    <row r="219" spans="1:6" s="334" customFormat="1" ht="15.5" x14ac:dyDescent="0.35">
      <c r="A219" s="462">
        <f>SUBTOTAL(103,$C$5:C219)</f>
        <v>215</v>
      </c>
      <c r="B219" s="464"/>
      <c r="C219" s="464" t="s">
        <v>603</v>
      </c>
      <c r="D219" s="468" t="s">
        <v>178</v>
      </c>
      <c r="E219" s="466" t="s">
        <v>51</v>
      </c>
      <c r="F219" s="467"/>
    </row>
    <row r="220" spans="1:6" s="334" customFormat="1" ht="15.5" x14ac:dyDescent="0.35">
      <c r="A220" s="462">
        <f>SUBTOTAL(103,$C$5:C220)</f>
        <v>216</v>
      </c>
      <c r="B220" s="464"/>
      <c r="C220" s="464" t="s">
        <v>604</v>
      </c>
      <c r="D220" s="468" t="s">
        <v>4</v>
      </c>
      <c r="E220" s="466" t="s">
        <v>51</v>
      </c>
      <c r="F220" s="467"/>
    </row>
    <row r="221" spans="1:6" s="334" customFormat="1" ht="15.5" x14ac:dyDescent="0.35">
      <c r="A221" s="462">
        <f>SUBTOTAL(103,$C$5:C221)</f>
        <v>217</v>
      </c>
      <c r="B221" s="464"/>
      <c r="C221" s="464" t="s">
        <v>605</v>
      </c>
      <c r="D221" s="468" t="s">
        <v>178</v>
      </c>
      <c r="E221" s="466" t="s">
        <v>51</v>
      </c>
      <c r="F221" s="467"/>
    </row>
    <row r="222" spans="1:6" s="334" customFormat="1" ht="15.5" x14ac:dyDescent="0.35">
      <c r="A222" s="462">
        <f>SUBTOTAL(103,$C$5:C222)</f>
        <v>218</v>
      </c>
      <c r="B222" s="464"/>
      <c r="C222" s="464" t="s">
        <v>606</v>
      </c>
      <c r="D222" s="468" t="s">
        <v>2</v>
      </c>
      <c r="E222" s="466" t="s">
        <v>51</v>
      </c>
      <c r="F222" s="467"/>
    </row>
    <row r="223" spans="1:6" s="334" customFormat="1" ht="15.5" x14ac:dyDescent="0.35">
      <c r="A223" s="462">
        <f>SUBTOTAL(103,$C$5:C223)</f>
        <v>219</v>
      </c>
      <c r="B223" s="463" t="s">
        <v>607</v>
      </c>
      <c r="C223" s="464" t="s">
        <v>72</v>
      </c>
      <c r="D223" s="468" t="s">
        <v>192</v>
      </c>
      <c r="E223" s="466" t="s">
        <v>51</v>
      </c>
      <c r="F223" s="467"/>
    </row>
    <row r="224" spans="1:6" s="334" customFormat="1" ht="15.5" x14ac:dyDescent="0.35">
      <c r="A224" s="462">
        <f>SUBTOTAL(103,$C$5:C224)</f>
        <v>220</v>
      </c>
      <c r="B224" s="464"/>
      <c r="C224" s="464" t="s">
        <v>608</v>
      </c>
      <c r="D224" s="468" t="s">
        <v>80</v>
      </c>
      <c r="E224" s="466" t="s">
        <v>51</v>
      </c>
      <c r="F224" s="467"/>
    </row>
    <row r="225" spans="1:6" s="334" customFormat="1" ht="15.5" x14ac:dyDescent="0.35">
      <c r="A225" s="462">
        <f>SUBTOTAL(103,$C$5:C225)</f>
        <v>221</v>
      </c>
      <c r="B225" s="464"/>
      <c r="C225" s="464" t="s">
        <v>609</v>
      </c>
      <c r="D225" s="468" t="s">
        <v>80</v>
      </c>
      <c r="E225" s="466" t="s">
        <v>51</v>
      </c>
      <c r="F225" s="467"/>
    </row>
    <row r="226" spans="1:6" s="334" customFormat="1" ht="15.5" x14ac:dyDescent="0.35">
      <c r="A226" s="462">
        <f>SUBTOTAL(103,$C$5:C226)</f>
        <v>222</v>
      </c>
      <c r="B226" s="464"/>
      <c r="C226" s="464" t="s">
        <v>610</v>
      </c>
      <c r="D226" s="468" t="s">
        <v>4</v>
      </c>
      <c r="E226" s="466" t="s">
        <v>51</v>
      </c>
      <c r="F226" s="467"/>
    </row>
    <row r="227" spans="1:6" s="334" customFormat="1" ht="15.5" x14ac:dyDescent="0.35">
      <c r="A227" s="462">
        <f>SUBTOTAL(103,$C$5:C227)</f>
        <v>223</v>
      </c>
      <c r="B227" s="464"/>
      <c r="C227" s="464" t="s">
        <v>611</v>
      </c>
      <c r="D227" s="468" t="s">
        <v>50</v>
      </c>
      <c r="E227" s="466" t="s">
        <v>51</v>
      </c>
      <c r="F227" s="467"/>
    </row>
    <row r="228" spans="1:6" s="334" customFormat="1" ht="15.5" x14ac:dyDescent="0.35">
      <c r="A228" s="462">
        <f>SUBTOTAL(103,$C$5:C228)</f>
        <v>224</v>
      </c>
      <c r="B228" s="464"/>
      <c r="C228" s="464" t="s">
        <v>612</v>
      </c>
      <c r="D228" s="468" t="s">
        <v>50</v>
      </c>
      <c r="E228" s="466" t="s">
        <v>51</v>
      </c>
      <c r="F228" s="467"/>
    </row>
    <row r="229" spans="1:6" s="334" customFormat="1" ht="15.5" x14ac:dyDescent="0.35">
      <c r="A229" s="462">
        <f>SUBTOTAL(103,$C$5:C229)</f>
        <v>225</v>
      </c>
      <c r="B229" s="464"/>
      <c r="C229" s="464" t="s">
        <v>613</v>
      </c>
      <c r="D229" s="468" t="s">
        <v>80</v>
      </c>
      <c r="E229" s="466" t="s">
        <v>51</v>
      </c>
      <c r="F229" s="467"/>
    </row>
    <row r="230" spans="1:6" s="334" customFormat="1" ht="15.5" x14ac:dyDescent="0.35">
      <c r="A230" s="462">
        <f>SUBTOTAL(103,$C$5:C230)</f>
        <v>226</v>
      </c>
      <c r="B230" s="464"/>
      <c r="C230" s="464" t="s">
        <v>614</v>
      </c>
      <c r="D230" s="468" t="s">
        <v>2</v>
      </c>
      <c r="E230" s="466" t="s">
        <v>51</v>
      </c>
      <c r="F230" s="467"/>
    </row>
    <row r="231" spans="1:6" s="334" customFormat="1" ht="15.5" x14ac:dyDescent="0.35">
      <c r="A231" s="462">
        <f>SUBTOTAL(103,$C$5:C231)</f>
        <v>227</v>
      </c>
      <c r="B231" s="464"/>
      <c r="C231" s="464" t="s">
        <v>615</v>
      </c>
      <c r="D231" s="468" t="s">
        <v>80</v>
      </c>
      <c r="E231" s="466" t="s">
        <v>51</v>
      </c>
      <c r="F231" s="467"/>
    </row>
    <row r="232" spans="1:6" s="334" customFormat="1" ht="15.5" x14ac:dyDescent="0.35">
      <c r="A232" s="462">
        <f>SUBTOTAL(103,$C$5:C232)</f>
        <v>228</v>
      </c>
      <c r="B232" s="464"/>
      <c r="C232" s="464" t="s">
        <v>616</v>
      </c>
      <c r="D232" s="468" t="s">
        <v>178</v>
      </c>
      <c r="E232" s="466" t="s">
        <v>51</v>
      </c>
      <c r="F232" s="467"/>
    </row>
    <row r="233" spans="1:6" s="334" customFormat="1" ht="15.5" x14ac:dyDescent="0.35">
      <c r="A233" s="462">
        <f>SUBTOTAL(103,$C$5:C233)</f>
        <v>229</v>
      </c>
      <c r="B233" s="464"/>
      <c r="C233" s="464" t="s">
        <v>617</v>
      </c>
      <c r="D233" s="468" t="s">
        <v>2</v>
      </c>
      <c r="E233" s="466" t="s">
        <v>51</v>
      </c>
      <c r="F233" s="467"/>
    </row>
    <row r="234" spans="1:6" s="334" customFormat="1" ht="15.5" x14ac:dyDescent="0.35">
      <c r="A234" s="462">
        <f>SUBTOTAL(103,$C$5:C234)</f>
        <v>230</v>
      </c>
      <c r="B234" s="464"/>
      <c r="C234" s="464" t="s">
        <v>618</v>
      </c>
      <c r="D234" s="468" t="s">
        <v>2</v>
      </c>
      <c r="E234" s="466" t="s">
        <v>51</v>
      </c>
      <c r="F234" s="467"/>
    </row>
    <row r="235" spans="1:6" s="334" customFormat="1" ht="15.5" x14ac:dyDescent="0.35">
      <c r="A235" s="462">
        <f>SUBTOTAL(103,$C$5:C235)</f>
        <v>231</v>
      </c>
      <c r="B235" s="463" t="s">
        <v>619</v>
      </c>
      <c r="C235" s="464" t="s">
        <v>8</v>
      </c>
      <c r="D235" s="468" t="s">
        <v>236</v>
      </c>
      <c r="E235" s="466" t="s">
        <v>51</v>
      </c>
      <c r="F235" s="467"/>
    </row>
    <row r="236" spans="1:6" s="334" customFormat="1" ht="15.5" x14ac:dyDescent="0.35">
      <c r="A236" s="462">
        <f>SUBTOTAL(103,$C$5:C236)</f>
        <v>232</v>
      </c>
      <c r="B236" s="464"/>
      <c r="C236" s="464" t="s">
        <v>249</v>
      </c>
      <c r="D236" s="468" t="s">
        <v>219</v>
      </c>
      <c r="E236" s="466" t="s">
        <v>51</v>
      </c>
      <c r="F236" s="467"/>
    </row>
    <row r="237" spans="1:6" s="334" customFormat="1" ht="15.5" x14ac:dyDescent="0.35">
      <c r="A237" s="462">
        <f>SUBTOTAL(103,$C$5:C237)</f>
        <v>233</v>
      </c>
      <c r="B237" s="464"/>
      <c r="C237" s="464" t="s">
        <v>250</v>
      </c>
      <c r="D237" s="468" t="s">
        <v>2</v>
      </c>
      <c r="E237" s="466" t="s">
        <v>51</v>
      </c>
      <c r="F237" s="467"/>
    </row>
    <row r="238" spans="1:6" s="334" customFormat="1" ht="15.5" x14ac:dyDescent="0.35">
      <c r="A238" s="462">
        <f>SUBTOTAL(103,$C$5:C238)</f>
        <v>234</v>
      </c>
      <c r="B238" s="464"/>
      <c r="C238" s="464" t="s">
        <v>213</v>
      </c>
      <c r="D238" s="468" t="s">
        <v>50</v>
      </c>
      <c r="E238" s="466" t="s">
        <v>51</v>
      </c>
      <c r="F238" s="467"/>
    </row>
    <row r="239" spans="1:6" s="334" customFormat="1" ht="15.5" x14ac:dyDescent="0.35">
      <c r="A239" s="462">
        <f>SUBTOTAL(103,$C$5:C239)</f>
        <v>235</v>
      </c>
      <c r="B239" s="463" t="s">
        <v>620</v>
      </c>
      <c r="C239" s="464" t="s">
        <v>175</v>
      </c>
      <c r="D239" s="468" t="s">
        <v>236</v>
      </c>
      <c r="E239" s="466" t="s">
        <v>51</v>
      </c>
      <c r="F239" s="467"/>
    </row>
    <row r="240" spans="1:6" s="334" customFormat="1" ht="15.5" x14ac:dyDescent="0.35">
      <c r="A240" s="462">
        <f>SUBTOTAL(103,$C$5:C240)</f>
        <v>236</v>
      </c>
      <c r="B240" s="464"/>
      <c r="C240" s="464" t="s">
        <v>621</v>
      </c>
      <c r="D240" s="468" t="s">
        <v>2</v>
      </c>
      <c r="E240" s="466" t="s">
        <v>51</v>
      </c>
      <c r="F240" s="467"/>
    </row>
    <row r="241" spans="1:6" s="334" customFormat="1" ht="15.5" x14ac:dyDescent="0.35">
      <c r="A241" s="462">
        <f>SUBTOTAL(103,$C$5:C241)</f>
        <v>237</v>
      </c>
      <c r="B241" s="464"/>
      <c r="C241" s="464" t="s">
        <v>622</v>
      </c>
      <c r="D241" s="468" t="s">
        <v>2</v>
      </c>
      <c r="E241" s="466" t="s">
        <v>51</v>
      </c>
      <c r="F241" s="467"/>
    </row>
    <row r="242" spans="1:6" s="334" customFormat="1" ht="15.5" x14ac:dyDescent="0.35">
      <c r="A242" s="462">
        <f>SUBTOTAL(103,$C$5:C242)</f>
        <v>238</v>
      </c>
      <c r="B242" s="464"/>
      <c r="C242" s="464" t="s">
        <v>623</v>
      </c>
      <c r="D242" s="468" t="s">
        <v>159</v>
      </c>
      <c r="E242" s="466" t="s">
        <v>51</v>
      </c>
      <c r="F242" s="467"/>
    </row>
    <row r="243" spans="1:6" s="334" customFormat="1" ht="15.5" x14ac:dyDescent="0.35">
      <c r="A243" s="462">
        <f>SUBTOTAL(103,$C$5:C243)</f>
        <v>239</v>
      </c>
      <c r="B243" s="464"/>
      <c r="C243" s="464" t="s">
        <v>624</v>
      </c>
      <c r="D243" s="468" t="s">
        <v>50</v>
      </c>
      <c r="E243" s="466" t="s">
        <v>51</v>
      </c>
      <c r="F243" s="467"/>
    </row>
    <row r="244" spans="1:6" s="334" customFormat="1" ht="15.5" x14ac:dyDescent="0.35">
      <c r="A244" s="462">
        <f>SUBTOTAL(103,$C$5:C244)</f>
        <v>240</v>
      </c>
      <c r="B244" s="464"/>
      <c r="C244" s="464" t="s">
        <v>625</v>
      </c>
      <c r="D244" s="468" t="s">
        <v>2</v>
      </c>
      <c r="E244" s="466" t="s">
        <v>51</v>
      </c>
      <c r="F244" s="467"/>
    </row>
    <row r="245" spans="1:6" s="334" customFormat="1" ht="15.5" x14ac:dyDescent="0.35">
      <c r="A245" s="462">
        <f>SUBTOTAL(103,$C$5:C245)</f>
        <v>241</v>
      </c>
      <c r="B245" s="463" t="s">
        <v>816</v>
      </c>
      <c r="C245" s="464" t="s">
        <v>801</v>
      </c>
      <c r="D245" s="468" t="s">
        <v>205</v>
      </c>
      <c r="E245" s="466" t="s">
        <v>51</v>
      </c>
      <c r="F245" s="467"/>
    </row>
    <row r="246" spans="1:6" s="334" customFormat="1" ht="15.5" x14ac:dyDescent="0.35">
      <c r="A246" s="462">
        <f>SUBTOTAL(103,$C$5:C246)</f>
        <v>242</v>
      </c>
      <c r="B246" s="464"/>
      <c r="C246" s="464" t="s">
        <v>802</v>
      </c>
      <c r="D246" s="468" t="s">
        <v>2</v>
      </c>
      <c r="E246" s="466" t="s">
        <v>51</v>
      </c>
      <c r="F246" s="467"/>
    </row>
    <row r="247" spans="1:6" s="334" customFormat="1" ht="15.5" x14ac:dyDescent="0.35">
      <c r="A247" s="462">
        <f>SUBTOTAL(103,$C$5:C247)</f>
        <v>243</v>
      </c>
      <c r="B247" s="464"/>
      <c r="C247" s="464" t="s">
        <v>803</v>
      </c>
      <c r="D247" s="468" t="s">
        <v>178</v>
      </c>
      <c r="E247" s="466" t="s">
        <v>51</v>
      </c>
      <c r="F247" s="467"/>
    </row>
    <row r="248" spans="1:6" s="334" customFormat="1" ht="15.5" x14ac:dyDescent="0.35">
      <c r="A248" s="462">
        <f>SUBTOTAL(103,$C$5:C248)</f>
        <v>244</v>
      </c>
      <c r="B248" s="464"/>
      <c r="C248" s="464" t="s">
        <v>804</v>
      </c>
      <c r="D248" s="468" t="s">
        <v>2</v>
      </c>
      <c r="E248" s="466" t="s">
        <v>51</v>
      </c>
      <c r="F248" s="467"/>
    </row>
    <row r="249" spans="1:6" s="334" customFormat="1" ht="15.5" x14ac:dyDescent="0.35">
      <c r="A249" s="462">
        <f>SUBTOTAL(103,$C$5:C249)</f>
        <v>245</v>
      </c>
      <c r="B249" s="464"/>
      <c r="C249" s="464" t="s">
        <v>805</v>
      </c>
      <c r="D249" s="468" t="s">
        <v>50</v>
      </c>
      <c r="E249" s="466" t="s">
        <v>51</v>
      </c>
      <c r="F249" s="467"/>
    </row>
    <row r="250" spans="1:6" s="334" customFormat="1" ht="15.5" x14ac:dyDescent="0.35">
      <c r="A250" s="462">
        <f>SUBTOTAL(103,$C$5:C250)</f>
        <v>246</v>
      </c>
      <c r="B250" s="464"/>
      <c r="C250" s="464" t="s">
        <v>806</v>
      </c>
      <c r="D250" s="468" t="s">
        <v>2</v>
      </c>
      <c r="E250" s="466" t="s">
        <v>51</v>
      </c>
      <c r="F250" s="467"/>
    </row>
    <row r="251" spans="1:6" s="334" customFormat="1" ht="15.5" x14ac:dyDescent="0.35">
      <c r="A251" s="462">
        <f>SUBTOTAL(103,$C$5:C251)</f>
        <v>247</v>
      </c>
      <c r="B251" s="464"/>
      <c r="C251" s="464" t="s">
        <v>807</v>
      </c>
      <c r="D251" s="468" t="s">
        <v>2</v>
      </c>
      <c r="E251" s="466" t="s">
        <v>51</v>
      </c>
      <c r="F251" s="467"/>
    </row>
    <row r="252" spans="1:6" s="334" customFormat="1" ht="15.5" x14ac:dyDescent="0.35">
      <c r="A252" s="462">
        <f>SUBTOTAL(103,$C$5:C252)</f>
        <v>248</v>
      </c>
      <c r="B252" s="463" t="s">
        <v>626</v>
      </c>
      <c r="C252" s="464" t="s">
        <v>73</v>
      </c>
      <c r="D252" s="468" t="s">
        <v>234</v>
      </c>
      <c r="E252" s="466" t="s">
        <v>51</v>
      </c>
      <c r="F252" s="467"/>
    </row>
    <row r="253" spans="1:6" s="334" customFormat="1" ht="15.5" x14ac:dyDescent="0.35">
      <c r="A253" s="462">
        <f>SUBTOTAL(103,$C$5:C253)</f>
        <v>249</v>
      </c>
      <c r="B253" s="464"/>
      <c r="C253" s="464" t="s">
        <v>627</v>
      </c>
      <c r="D253" s="468" t="s">
        <v>3</v>
      </c>
      <c r="E253" s="466" t="s">
        <v>51</v>
      </c>
      <c r="F253" s="467"/>
    </row>
    <row r="254" spans="1:6" s="334" customFormat="1" ht="15.5" x14ac:dyDescent="0.35">
      <c r="A254" s="462">
        <f>SUBTOTAL(103,$C$5:C254)</f>
        <v>250</v>
      </c>
      <c r="B254" s="464"/>
      <c r="C254" s="464" t="s">
        <v>628</v>
      </c>
      <c r="D254" s="468" t="s">
        <v>3</v>
      </c>
      <c r="E254" s="466" t="s">
        <v>51</v>
      </c>
      <c r="F254" s="467"/>
    </row>
    <row r="255" spans="1:6" s="334" customFormat="1" ht="15.5" x14ac:dyDescent="0.35">
      <c r="A255" s="462">
        <f>SUBTOTAL(103,$C$5:C255)</f>
        <v>251</v>
      </c>
      <c r="B255" s="464"/>
      <c r="C255" s="464" t="s">
        <v>629</v>
      </c>
      <c r="D255" s="468" t="s">
        <v>2</v>
      </c>
      <c r="E255" s="466" t="s">
        <v>51</v>
      </c>
      <c r="F255" s="467"/>
    </row>
    <row r="256" spans="1:6" s="334" customFormat="1" ht="15.5" x14ac:dyDescent="0.35">
      <c r="A256" s="462">
        <f>SUBTOTAL(103,$C$5:C256)</f>
        <v>252</v>
      </c>
      <c r="B256" s="464"/>
      <c r="C256" s="464" t="s">
        <v>630</v>
      </c>
      <c r="D256" s="468" t="s">
        <v>178</v>
      </c>
      <c r="E256" s="466" t="s">
        <v>51</v>
      </c>
      <c r="F256" s="467"/>
    </row>
    <row r="257" spans="1:6" s="334" customFormat="1" ht="15.5" x14ac:dyDescent="0.35">
      <c r="A257" s="462">
        <f>SUBTOTAL(103,$C$5:C257)</f>
        <v>253</v>
      </c>
      <c r="B257" s="464"/>
      <c r="C257" s="464" t="s">
        <v>631</v>
      </c>
      <c r="D257" s="468" t="s">
        <v>2</v>
      </c>
      <c r="E257" s="466" t="s">
        <v>51</v>
      </c>
      <c r="F257" s="467"/>
    </row>
    <row r="258" spans="1:6" s="334" customFormat="1" ht="15.5" x14ac:dyDescent="0.35">
      <c r="A258" s="462">
        <f>SUBTOTAL(103,$C$5:C258)</f>
        <v>254</v>
      </c>
      <c r="B258" s="464"/>
      <c r="C258" s="464" t="s">
        <v>632</v>
      </c>
      <c r="D258" s="468" t="s">
        <v>80</v>
      </c>
      <c r="E258" s="466" t="s">
        <v>51</v>
      </c>
      <c r="F258" s="467"/>
    </row>
    <row r="259" spans="1:6" s="334" customFormat="1" ht="15.5" x14ac:dyDescent="0.35">
      <c r="A259" s="462">
        <f>SUBTOTAL(103,$C$5:C259)</f>
        <v>255</v>
      </c>
      <c r="B259" s="464"/>
      <c r="C259" s="464" t="s">
        <v>633</v>
      </c>
      <c r="D259" s="468" t="s">
        <v>50</v>
      </c>
      <c r="E259" s="466" t="s">
        <v>51</v>
      </c>
      <c r="F259" s="467"/>
    </row>
    <row r="260" spans="1:6" s="334" customFormat="1" ht="15.5" x14ac:dyDescent="0.35">
      <c r="A260" s="462">
        <f>SUBTOTAL(103,$C$5:C260)</f>
        <v>256</v>
      </c>
      <c r="B260" s="464"/>
      <c r="C260" s="464" t="s">
        <v>634</v>
      </c>
      <c r="D260" s="468" t="s">
        <v>178</v>
      </c>
      <c r="E260" s="466" t="s">
        <v>51</v>
      </c>
      <c r="F260" s="467"/>
    </row>
    <row r="261" spans="1:6" s="334" customFormat="1" ht="15.5" x14ac:dyDescent="0.35">
      <c r="A261" s="462">
        <f>SUBTOTAL(103,$C$5:C261)</f>
        <v>257</v>
      </c>
      <c r="B261" s="464"/>
      <c r="C261" s="464" t="s">
        <v>635</v>
      </c>
      <c r="D261" s="468" t="s">
        <v>3</v>
      </c>
      <c r="E261" s="466" t="s">
        <v>51</v>
      </c>
      <c r="F261" s="467"/>
    </row>
    <row r="262" spans="1:6" s="334" customFormat="1" ht="15.5" x14ac:dyDescent="0.35">
      <c r="A262" s="462">
        <f>SUBTOTAL(103,$C$5:C262)</f>
        <v>258</v>
      </c>
      <c r="B262" s="464"/>
      <c r="C262" s="464" t="s">
        <v>636</v>
      </c>
      <c r="D262" s="468" t="s">
        <v>2</v>
      </c>
      <c r="E262" s="466" t="s">
        <v>51</v>
      </c>
      <c r="F262" s="467"/>
    </row>
    <row r="263" spans="1:6" s="334" customFormat="1" ht="15.5" x14ac:dyDescent="0.35">
      <c r="A263" s="462">
        <f>SUBTOTAL(103,$C$5:C263)</f>
        <v>259</v>
      </c>
      <c r="B263" s="463" t="s">
        <v>637</v>
      </c>
      <c r="C263" s="464" t="s">
        <v>74</v>
      </c>
      <c r="D263" s="468" t="s">
        <v>192</v>
      </c>
      <c r="E263" s="466" t="s">
        <v>51</v>
      </c>
      <c r="F263" s="467"/>
    </row>
    <row r="264" spans="1:6" s="334" customFormat="1" ht="15.5" x14ac:dyDescent="0.35">
      <c r="A264" s="462">
        <f>SUBTOTAL(103,$C$5:C264)</f>
        <v>260</v>
      </c>
      <c r="B264" s="464"/>
      <c r="C264" s="464" t="s">
        <v>638</v>
      </c>
      <c r="D264" s="468" t="s">
        <v>159</v>
      </c>
      <c r="E264" s="466" t="s">
        <v>51</v>
      </c>
      <c r="F264" s="467"/>
    </row>
    <row r="265" spans="1:6" s="334" customFormat="1" ht="15.5" x14ac:dyDescent="0.35">
      <c r="A265" s="462">
        <f>SUBTOTAL(103,$C$5:C265)</f>
        <v>261</v>
      </c>
      <c r="B265" s="464"/>
      <c r="C265" s="464" t="s">
        <v>639</v>
      </c>
      <c r="D265" s="468" t="s">
        <v>2</v>
      </c>
      <c r="E265" s="466" t="s">
        <v>51</v>
      </c>
      <c r="F265" s="467"/>
    </row>
    <row r="266" spans="1:6" s="334" customFormat="1" ht="15.5" x14ac:dyDescent="0.35">
      <c r="A266" s="462">
        <f>SUBTOTAL(103,$C$5:C266)</f>
        <v>262</v>
      </c>
      <c r="B266" s="464"/>
      <c r="C266" s="464" t="s">
        <v>640</v>
      </c>
      <c r="D266" s="468" t="s">
        <v>178</v>
      </c>
      <c r="E266" s="466" t="s">
        <v>51</v>
      </c>
      <c r="F266" s="467"/>
    </row>
    <row r="267" spans="1:6" s="334" customFormat="1" ht="15.5" x14ac:dyDescent="0.35">
      <c r="A267" s="462">
        <f>SUBTOTAL(103,$C$5:C267)</f>
        <v>263</v>
      </c>
      <c r="B267" s="464"/>
      <c r="C267" s="464" t="s">
        <v>641</v>
      </c>
      <c r="D267" s="468" t="s">
        <v>2</v>
      </c>
      <c r="E267" s="466" t="s">
        <v>51</v>
      </c>
      <c r="F267" s="467"/>
    </row>
    <row r="268" spans="1:6" s="334" customFormat="1" ht="15.5" x14ac:dyDescent="0.35">
      <c r="A268" s="462">
        <f>SUBTOTAL(103,$C$5:C268)</f>
        <v>264</v>
      </c>
      <c r="B268" s="464"/>
      <c r="C268" s="464" t="s">
        <v>642</v>
      </c>
      <c r="D268" s="468" t="s">
        <v>178</v>
      </c>
      <c r="E268" s="466" t="s">
        <v>51</v>
      </c>
      <c r="F268" s="467"/>
    </row>
    <row r="269" spans="1:6" s="334" customFormat="1" ht="15.5" x14ac:dyDescent="0.35">
      <c r="A269" s="462">
        <f>SUBTOTAL(103,$C$5:C269)</f>
        <v>265</v>
      </c>
      <c r="B269" s="464"/>
      <c r="C269" s="464" t="s">
        <v>643</v>
      </c>
      <c r="D269" s="468" t="s">
        <v>178</v>
      </c>
      <c r="E269" s="466" t="s">
        <v>51</v>
      </c>
      <c r="F269" s="467"/>
    </row>
    <row r="270" spans="1:6" s="334" customFormat="1" ht="15.5" x14ac:dyDescent="0.35">
      <c r="A270" s="462">
        <f>SUBTOTAL(103,$C$5:C270)</f>
        <v>266</v>
      </c>
      <c r="B270" s="464"/>
      <c r="C270" s="464" t="s">
        <v>644</v>
      </c>
      <c r="D270" s="468" t="s">
        <v>2</v>
      </c>
      <c r="E270" s="466" t="s">
        <v>51</v>
      </c>
      <c r="F270" s="467"/>
    </row>
    <row r="271" spans="1:6" s="334" customFormat="1" ht="15.5" x14ac:dyDescent="0.35">
      <c r="A271" s="462">
        <f>SUBTOTAL(103,$C$5:C271)</f>
        <v>267</v>
      </c>
      <c r="B271" s="464"/>
      <c r="C271" s="464" t="s">
        <v>645</v>
      </c>
      <c r="D271" s="468" t="s">
        <v>178</v>
      </c>
      <c r="E271" s="466" t="s">
        <v>51</v>
      </c>
      <c r="F271" s="467"/>
    </row>
    <row r="272" spans="1:6" s="334" customFormat="1" ht="15.5" x14ac:dyDescent="0.35">
      <c r="A272" s="462">
        <f>SUBTOTAL(103,$C$5:C272)</f>
        <v>268</v>
      </c>
      <c r="B272" s="464"/>
      <c r="C272" s="464" t="s">
        <v>646</v>
      </c>
      <c r="D272" s="468" t="s">
        <v>80</v>
      </c>
      <c r="E272" s="466" t="s">
        <v>51</v>
      </c>
      <c r="F272" s="467"/>
    </row>
    <row r="273" spans="1:6" s="334" customFormat="1" ht="15.5" x14ac:dyDescent="0.35">
      <c r="A273" s="462">
        <f>SUBTOTAL(103,$C$5:C273)</f>
        <v>269</v>
      </c>
      <c r="B273" s="464"/>
      <c r="C273" s="464" t="s">
        <v>647</v>
      </c>
      <c r="D273" s="468" t="s">
        <v>2</v>
      </c>
      <c r="E273" s="466" t="s">
        <v>51</v>
      </c>
      <c r="F273" s="467"/>
    </row>
    <row r="274" spans="1:6" s="334" customFormat="1" ht="15.5" x14ac:dyDescent="0.35">
      <c r="A274" s="462">
        <f>SUBTOTAL(103,$C$5:C274)</f>
        <v>270</v>
      </c>
      <c r="B274" s="464"/>
      <c r="C274" s="464" t="s">
        <v>648</v>
      </c>
      <c r="D274" s="468" t="s">
        <v>80</v>
      </c>
      <c r="E274" s="466" t="s">
        <v>51</v>
      </c>
      <c r="F274" s="467"/>
    </row>
    <row r="275" spans="1:6" s="334" customFormat="1" ht="15.5" x14ac:dyDescent="0.35">
      <c r="A275" s="462">
        <f>SUBTOTAL(103,$C$5:C275)</f>
        <v>271</v>
      </c>
      <c r="B275" s="463" t="s">
        <v>649</v>
      </c>
      <c r="C275" s="464" t="s">
        <v>75</v>
      </c>
      <c r="D275" s="468" t="s">
        <v>235</v>
      </c>
      <c r="E275" s="466" t="s">
        <v>51</v>
      </c>
      <c r="F275" s="467"/>
    </row>
    <row r="276" spans="1:6" s="334" customFormat="1" ht="15.5" x14ac:dyDescent="0.35">
      <c r="A276" s="462">
        <f>SUBTOTAL(103,$C$5:C276)</f>
        <v>272</v>
      </c>
      <c r="B276" s="464"/>
      <c r="C276" s="464" t="s">
        <v>214</v>
      </c>
      <c r="D276" s="468" t="s">
        <v>50</v>
      </c>
      <c r="E276" s="466" t="s">
        <v>51</v>
      </c>
      <c r="F276" s="467"/>
    </row>
    <row r="277" spans="1:6" s="334" customFormat="1" ht="15.5" x14ac:dyDescent="0.35">
      <c r="A277" s="462">
        <f>SUBTOTAL(103,$C$5:C277)</f>
        <v>273</v>
      </c>
      <c r="B277" s="464"/>
      <c r="C277" s="464" t="s">
        <v>215</v>
      </c>
      <c r="D277" s="468" t="s">
        <v>80</v>
      </c>
      <c r="E277" s="466" t="s">
        <v>51</v>
      </c>
      <c r="F277" s="467"/>
    </row>
    <row r="278" spans="1:6" s="334" customFormat="1" ht="15.5" x14ac:dyDescent="0.35">
      <c r="A278" s="462">
        <f>SUBTOTAL(103,$C$5:C278)</f>
        <v>274</v>
      </c>
      <c r="B278" s="464"/>
      <c r="C278" s="464" t="s">
        <v>5</v>
      </c>
      <c r="D278" s="468" t="s">
        <v>2</v>
      </c>
      <c r="E278" s="466" t="s">
        <v>51</v>
      </c>
      <c r="F278" s="467"/>
    </row>
    <row r="279" spans="1:6" s="334" customFormat="1" ht="15.5" x14ac:dyDescent="0.35">
      <c r="A279" s="462">
        <f>SUBTOTAL(103,$C$5:C279)</f>
        <v>275</v>
      </c>
      <c r="B279" s="464"/>
      <c r="C279" s="464" t="s">
        <v>6</v>
      </c>
      <c r="D279" s="468" t="s">
        <v>80</v>
      </c>
      <c r="E279" s="466" t="s">
        <v>51</v>
      </c>
      <c r="F279" s="467"/>
    </row>
    <row r="280" spans="1:6" s="334" customFormat="1" ht="15.5" x14ac:dyDescent="0.35">
      <c r="A280" s="462">
        <f>SUBTOTAL(103,$C$5:C280)</f>
        <v>276</v>
      </c>
      <c r="B280" s="464"/>
      <c r="C280" s="464" t="s">
        <v>650</v>
      </c>
      <c r="D280" s="468" t="s">
        <v>50</v>
      </c>
      <c r="E280" s="466" t="s">
        <v>51</v>
      </c>
      <c r="F280" s="467"/>
    </row>
    <row r="281" spans="1:6" s="334" customFormat="1" ht="15.5" x14ac:dyDescent="0.35">
      <c r="A281" s="462">
        <f>SUBTOTAL(103,$C$5:C281)</f>
        <v>277</v>
      </c>
      <c r="B281" s="464"/>
      <c r="C281" s="464" t="s">
        <v>651</v>
      </c>
      <c r="D281" s="468" t="s">
        <v>50</v>
      </c>
      <c r="E281" s="466" t="s">
        <v>51</v>
      </c>
      <c r="F281" s="467"/>
    </row>
    <row r="282" spans="1:6" s="334" customFormat="1" ht="15.5" x14ac:dyDescent="0.35">
      <c r="A282" s="462">
        <f>SUBTOTAL(103,$C$5:C282)</f>
        <v>278</v>
      </c>
      <c r="B282" s="464"/>
      <c r="C282" s="464" t="s">
        <v>652</v>
      </c>
      <c r="D282" s="468" t="s">
        <v>2</v>
      </c>
      <c r="E282" s="466" t="s">
        <v>51</v>
      </c>
      <c r="F282" s="467"/>
    </row>
    <row r="283" spans="1:6" s="334" customFormat="1" ht="15.5" x14ac:dyDescent="0.35">
      <c r="A283" s="462">
        <f>SUBTOTAL(103,$C$5:C283)</f>
        <v>279</v>
      </c>
      <c r="B283" s="464"/>
      <c r="C283" s="464" t="s">
        <v>653</v>
      </c>
      <c r="D283" s="468" t="s">
        <v>159</v>
      </c>
      <c r="E283" s="466" t="s">
        <v>51</v>
      </c>
      <c r="F283" s="467"/>
    </row>
    <row r="284" spans="1:6" s="334" customFormat="1" ht="15.5" x14ac:dyDescent="0.35">
      <c r="A284" s="462">
        <f>SUBTOTAL(103,$C$5:C284)</f>
        <v>280</v>
      </c>
      <c r="B284" s="464"/>
      <c r="C284" s="464" t="s">
        <v>654</v>
      </c>
      <c r="D284" s="468" t="s">
        <v>50</v>
      </c>
      <c r="E284" s="466" t="s">
        <v>51</v>
      </c>
      <c r="F284" s="467"/>
    </row>
    <row r="285" spans="1:6" s="334" customFormat="1" ht="15.5" x14ac:dyDescent="0.35">
      <c r="A285" s="462">
        <f>SUBTOTAL(103,$C$5:C285)</f>
        <v>281</v>
      </c>
      <c r="B285" s="464"/>
      <c r="C285" s="464" t="s">
        <v>655</v>
      </c>
      <c r="D285" s="468" t="s">
        <v>2</v>
      </c>
      <c r="E285" s="466" t="s">
        <v>51</v>
      </c>
      <c r="F285" s="467"/>
    </row>
    <row r="286" spans="1:6" s="334" customFormat="1" ht="15.5" x14ac:dyDescent="0.35">
      <c r="A286" s="462">
        <f>SUBTOTAL(103,$C$5:C286)</f>
        <v>282</v>
      </c>
      <c r="B286" s="464"/>
      <c r="C286" s="464" t="s">
        <v>656</v>
      </c>
      <c r="D286" s="468" t="s">
        <v>50</v>
      </c>
      <c r="E286" s="466" t="s">
        <v>51</v>
      </c>
      <c r="F286" s="467"/>
    </row>
    <row r="287" spans="1:6" s="334" customFormat="1" ht="15.5" x14ac:dyDescent="0.35">
      <c r="A287" s="462">
        <f>SUBTOTAL(103,$C$5:C287)</f>
        <v>283</v>
      </c>
      <c r="B287" s="463" t="s">
        <v>657</v>
      </c>
      <c r="C287" s="464" t="s">
        <v>658</v>
      </c>
      <c r="D287" s="468" t="s">
        <v>219</v>
      </c>
      <c r="E287" s="466" t="s">
        <v>51</v>
      </c>
      <c r="F287" s="467"/>
    </row>
    <row r="288" spans="1:6" s="334" customFormat="1" ht="15.5" x14ac:dyDescent="0.35">
      <c r="A288" s="462">
        <f>SUBTOTAL(103,$C$5:C288)</f>
        <v>284</v>
      </c>
      <c r="B288" s="463" t="s">
        <v>659</v>
      </c>
      <c r="C288" s="464" t="s">
        <v>76</v>
      </c>
      <c r="D288" s="468" t="s">
        <v>219</v>
      </c>
      <c r="E288" s="466" t="s">
        <v>51</v>
      </c>
      <c r="F288" s="467"/>
    </row>
    <row r="289" spans="1:6" s="334" customFormat="1" ht="15.5" x14ac:dyDescent="0.35">
      <c r="A289" s="462">
        <f>SUBTOTAL(103,$C$5:C289)</f>
        <v>285</v>
      </c>
      <c r="B289" s="464"/>
      <c r="C289" s="464" t="s">
        <v>77</v>
      </c>
      <c r="D289" s="468" t="s">
        <v>50</v>
      </c>
      <c r="E289" s="466" t="s">
        <v>51</v>
      </c>
      <c r="F289" s="467"/>
    </row>
    <row r="290" spans="1:6" s="334" customFormat="1" ht="15.5" x14ac:dyDescent="0.35">
      <c r="A290" s="462">
        <f>SUBTOTAL(103,$C$5:C290)</f>
        <v>286</v>
      </c>
      <c r="B290" s="463" t="s">
        <v>660</v>
      </c>
      <c r="C290" s="464" t="s">
        <v>78</v>
      </c>
      <c r="D290" s="468" t="s">
        <v>192</v>
      </c>
      <c r="E290" s="466" t="s">
        <v>51</v>
      </c>
      <c r="F290" s="467"/>
    </row>
    <row r="291" spans="1:6" s="334" customFormat="1" ht="15.5" x14ac:dyDescent="0.35">
      <c r="A291" s="462">
        <f>SUBTOTAL(103,$C$5:C291)</f>
        <v>287</v>
      </c>
      <c r="B291" s="464"/>
      <c r="C291" s="464" t="s">
        <v>179</v>
      </c>
      <c r="D291" s="468" t="s">
        <v>2</v>
      </c>
      <c r="E291" s="466" t="s">
        <v>51</v>
      </c>
      <c r="F291" s="467"/>
    </row>
    <row r="292" spans="1:6" s="334" customFormat="1" ht="15.5" x14ac:dyDescent="0.35">
      <c r="A292" s="462">
        <f>SUBTOTAL(103,$C$5:C292)</f>
        <v>288</v>
      </c>
      <c r="B292" s="464"/>
      <c r="C292" s="464" t="s">
        <v>180</v>
      </c>
      <c r="D292" s="468" t="s">
        <v>50</v>
      </c>
      <c r="E292" s="466" t="s">
        <v>51</v>
      </c>
      <c r="F292" s="467"/>
    </row>
    <row r="293" spans="1:6" s="334" customFormat="1" ht="15.5" x14ac:dyDescent="0.35">
      <c r="A293" s="462">
        <f>SUBTOTAL(103,$C$5:C293)</f>
        <v>289</v>
      </c>
      <c r="B293" s="464"/>
      <c r="C293" s="464" t="s">
        <v>177</v>
      </c>
      <c r="D293" s="468" t="s">
        <v>219</v>
      </c>
      <c r="E293" s="466" t="s">
        <v>51</v>
      </c>
      <c r="F293" s="467"/>
    </row>
    <row r="294" spans="1:6" s="334" customFormat="1" ht="15.5" x14ac:dyDescent="0.35">
      <c r="A294" s="462">
        <f>SUBTOTAL(103,$C$5:C294)</f>
        <v>290</v>
      </c>
      <c r="B294" s="463" t="s">
        <v>661</v>
      </c>
      <c r="C294" s="464" t="s">
        <v>79</v>
      </c>
      <c r="D294" s="468" t="s">
        <v>205</v>
      </c>
      <c r="E294" s="466" t="s">
        <v>51</v>
      </c>
      <c r="F294" s="467"/>
    </row>
    <row r="295" spans="1:6" s="334" customFormat="1" ht="15.5" x14ac:dyDescent="0.35">
      <c r="A295" s="462">
        <f>SUBTOTAL(103,$C$5:C295)</f>
        <v>291</v>
      </c>
      <c r="B295" s="464"/>
      <c r="C295" s="464" t="s">
        <v>662</v>
      </c>
      <c r="D295" s="468" t="s">
        <v>159</v>
      </c>
      <c r="E295" s="466" t="s">
        <v>51</v>
      </c>
      <c r="F295" s="467"/>
    </row>
    <row r="296" spans="1:6" s="334" customFormat="1" ht="15.5" x14ac:dyDescent="0.35">
      <c r="A296" s="462">
        <f>SUBTOTAL(103,$C$5:C296)</f>
        <v>292</v>
      </c>
      <c r="B296" s="464"/>
      <c r="C296" s="464" t="s">
        <v>663</v>
      </c>
      <c r="D296" s="468" t="s">
        <v>80</v>
      </c>
      <c r="E296" s="466" t="s">
        <v>51</v>
      </c>
      <c r="F296" s="467"/>
    </row>
    <row r="297" spans="1:6" s="334" customFormat="1" ht="15.5" x14ac:dyDescent="0.35">
      <c r="A297" s="462">
        <f>SUBTOTAL(103,$C$5:C297)</f>
        <v>293</v>
      </c>
      <c r="B297" s="464"/>
      <c r="C297" s="464" t="s">
        <v>664</v>
      </c>
      <c r="D297" s="468" t="s">
        <v>159</v>
      </c>
      <c r="E297" s="466" t="s">
        <v>51</v>
      </c>
      <c r="F297" s="467"/>
    </row>
    <row r="298" spans="1:6" s="334" customFormat="1" ht="15.5" x14ac:dyDescent="0.35">
      <c r="A298" s="462">
        <f>SUBTOTAL(103,$C$5:C298)</f>
        <v>294</v>
      </c>
      <c r="B298" s="464"/>
      <c r="C298" s="464" t="s">
        <v>665</v>
      </c>
      <c r="D298" s="468" t="s">
        <v>3</v>
      </c>
      <c r="E298" s="466" t="s">
        <v>51</v>
      </c>
      <c r="F298" s="467"/>
    </row>
    <row r="299" spans="1:6" s="334" customFormat="1" ht="48" x14ac:dyDescent="0.4">
      <c r="A299" s="462">
        <f>SUBTOTAL(103,$C$5:C299)</f>
        <v>295</v>
      </c>
      <c r="B299" s="464" t="s">
        <v>1270</v>
      </c>
      <c r="C299" s="650" t="s">
        <v>666</v>
      </c>
      <c r="D299" s="649" t="s">
        <v>181</v>
      </c>
      <c r="E299" s="466" t="s">
        <v>51</v>
      </c>
      <c r="F299" s="722" t="s">
        <v>1173</v>
      </c>
    </row>
    <row r="300" spans="1:6" s="334" customFormat="1" ht="15.5" x14ac:dyDescent="0.35">
      <c r="A300" s="462">
        <f>SUBTOTAL(103,$C$5:C300)</f>
        <v>296</v>
      </c>
      <c r="B300" s="464"/>
      <c r="C300" s="464" t="s">
        <v>667</v>
      </c>
      <c r="D300" s="468" t="s">
        <v>2</v>
      </c>
      <c r="E300" s="466" t="s">
        <v>51</v>
      </c>
      <c r="F300" s="467"/>
    </row>
    <row r="301" spans="1:6" s="334" customFormat="1" ht="15.5" x14ac:dyDescent="0.35">
      <c r="A301" s="462">
        <f>SUBTOTAL(103,$C$5:C301)</f>
        <v>297</v>
      </c>
      <c r="B301" s="464"/>
      <c r="C301" s="464" t="s">
        <v>668</v>
      </c>
      <c r="D301" s="468" t="s">
        <v>3</v>
      </c>
      <c r="E301" s="466" t="s">
        <v>51</v>
      </c>
      <c r="F301" s="467"/>
    </row>
    <row r="302" spans="1:6" s="334" customFormat="1" ht="15.5" x14ac:dyDescent="0.35">
      <c r="A302" s="462">
        <f>SUBTOTAL(103,$C$5:C302)</f>
        <v>298</v>
      </c>
      <c r="B302" s="464"/>
      <c r="C302" s="464" t="s">
        <v>669</v>
      </c>
      <c r="D302" s="468" t="s">
        <v>50</v>
      </c>
      <c r="E302" s="466" t="s">
        <v>51</v>
      </c>
      <c r="F302" s="467"/>
    </row>
    <row r="303" spans="1:6" s="334" customFormat="1" ht="16" thickBot="1" x14ac:dyDescent="0.4">
      <c r="A303" s="471">
        <f>SUBTOTAL(103,$C$5:C303)</f>
        <v>299</v>
      </c>
      <c r="B303" s="472" t="s">
        <v>670</v>
      </c>
      <c r="C303" s="473" t="s">
        <v>7</v>
      </c>
      <c r="D303" s="474" t="s">
        <v>235</v>
      </c>
      <c r="E303" s="475" t="s">
        <v>51</v>
      </c>
      <c r="F303" s="476"/>
    </row>
  </sheetData>
  <autoFilter ref="A4:G302" xr:uid="{1D362497-E018-47D6-96F1-15FDDB54571B}"/>
  <mergeCells count="2">
    <mergeCell ref="A2:F2"/>
    <mergeCell ref="A3:A4"/>
  </mergeCells>
  <conditionalFormatting sqref="C3:C1048576">
    <cfRule type="duplicateValues" dxfId="50" priority="3"/>
    <cfRule type="duplicateValues" dxfId="49" priority="4"/>
  </conditionalFormatting>
  <pageMargins left="0.7" right="0.7" top="0.75" bottom="0.75" header="0.3" footer="0.3"/>
  <pageSetup scale="68"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16C91-871D-4CE7-8F08-2774E0259BFF}">
  <sheetPr codeName="Sheet2">
    <tabColor rgb="FFFFFF00"/>
    <pageSetUpPr fitToPage="1"/>
  </sheetPr>
  <dimension ref="A1:O314"/>
  <sheetViews>
    <sheetView showGridLines="0" view="pageBreakPreview" zoomScale="85" zoomScaleNormal="70" zoomScaleSheetLayoutView="85" workbookViewId="0">
      <pane ySplit="3" topLeftCell="A214" activePane="bottomLeft" state="frozen"/>
      <selection activeCell="B1" sqref="B1:L1"/>
      <selection pane="bottomLeft" activeCell="M42" sqref="M42"/>
    </sheetView>
  </sheetViews>
  <sheetFormatPr defaultColWidth="9.1796875" defaultRowHeight="14.5" x14ac:dyDescent="0.35"/>
  <cols>
    <col min="2" max="2" width="16.81640625" customWidth="1"/>
    <col min="3" max="3" width="18" customWidth="1"/>
    <col min="4" max="4" width="4" customWidth="1"/>
    <col min="5" max="5" width="11.453125" style="164" bestFit="1" customWidth="1"/>
    <col min="6" max="6" width="13.81640625" style="164" customWidth="1"/>
    <col min="7" max="7" width="16.81640625" style="164" customWidth="1"/>
    <col min="8" max="8" width="1.81640625" style="164" customWidth="1"/>
    <col min="9" max="9" width="12.1796875" style="164" customWidth="1"/>
    <col min="10" max="10" width="16.453125" style="664" customWidth="1"/>
    <col min="11" max="11" width="18.54296875" style="665" customWidth="1"/>
    <col min="12" max="12" width="4.1796875" style="164" customWidth="1"/>
    <col min="13" max="13" width="14.1796875" style="164" customWidth="1"/>
    <col min="14" max="14" width="14.54296875" style="164" customWidth="1"/>
    <col min="15" max="15" width="16.1796875" style="164" customWidth="1"/>
    <col min="16" max="16384" width="9.1796875" style="164"/>
  </cols>
  <sheetData>
    <row r="1" spans="1:15" s="162" customFormat="1" ht="27" customHeight="1" thickBot="1" x14ac:dyDescent="0.35">
      <c r="A1" s="1474" t="s">
        <v>1404</v>
      </c>
      <c r="B1" s="1475"/>
      <c r="C1" s="1475"/>
      <c r="D1" s="1475"/>
      <c r="E1" s="1475"/>
      <c r="F1" s="1475"/>
      <c r="G1" s="1476"/>
      <c r="H1" s="1471"/>
      <c r="I1" s="1462" t="s">
        <v>1405</v>
      </c>
      <c r="J1" s="1463"/>
      <c r="K1" s="1463"/>
      <c r="L1" s="1463"/>
      <c r="M1" s="1463"/>
      <c r="N1" s="1463"/>
      <c r="O1" s="1465"/>
    </row>
    <row r="2" spans="1:15" s="163" customFormat="1" ht="29.25" customHeight="1" thickBot="1" x14ac:dyDescent="0.4">
      <c r="A2" s="1481" t="s">
        <v>94</v>
      </c>
      <c r="B2" s="932" t="s">
        <v>671</v>
      </c>
      <c r="C2" s="933" t="s">
        <v>504</v>
      </c>
      <c r="E2" s="1468" t="s">
        <v>1010</v>
      </c>
      <c r="F2" s="1468"/>
      <c r="G2" s="1469"/>
      <c r="H2" s="1472"/>
      <c r="I2" s="1481" t="s">
        <v>94</v>
      </c>
      <c r="J2" s="932" t="s">
        <v>671</v>
      </c>
      <c r="K2" s="933" t="s">
        <v>504</v>
      </c>
      <c r="L2" s="970"/>
      <c r="M2" s="1490" t="s">
        <v>1010</v>
      </c>
      <c r="N2" s="1490"/>
      <c r="O2" s="1491"/>
    </row>
    <row r="3" spans="1:15" s="163" customFormat="1" ht="31.5" customHeight="1" thickBot="1" x14ac:dyDescent="0.4">
      <c r="A3" s="1482"/>
      <c r="B3" s="939" t="s">
        <v>541</v>
      </c>
      <c r="C3" s="940" t="s">
        <v>505</v>
      </c>
      <c r="E3" s="968" t="s">
        <v>937</v>
      </c>
      <c r="F3" s="969" t="s">
        <v>1403</v>
      </c>
      <c r="G3" s="977" t="s">
        <v>1012</v>
      </c>
      <c r="H3" s="1472"/>
      <c r="I3" s="1489"/>
      <c r="J3" s="427" t="s">
        <v>541</v>
      </c>
      <c r="K3" s="934" t="s">
        <v>505</v>
      </c>
      <c r="M3" s="1004" t="s">
        <v>937</v>
      </c>
      <c r="N3" s="1004" t="s">
        <v>1403</v>
      </c>
      <c r="O3" s="1005" t="s">
        <v>1012</v>
      </c>
    </row>
    <row r="4" spans="1:15" s="163" customFormat="1" ht="18.5" x14ac:dyDescent="0.35">
      <c r="A4" s="941">
        <v>0</v>
      </c>
      <c r="B4" s="942" t="s">
        <v>252</v>
      </c>
      <c r="C4" s="943" t="s">
        <v>252</v>
      </c>
      <c r="E4" s="936" t="s">
        <v>3</v>
      </c>
      <c r="F4" s="931">
        <f>COUNTIF('Tower Abstarct '!$D$5:D303,E4)</f>
        <v>30</v>
      </c>
      <c r="G4" s="1470">
        <v>241</v>
      </c>
      <c r="H4" s="1472"/>
      <c r="I4" s="951">
        <v>0</v>
      </c>
      <c r="J4" s="437" t="s">
        <v>1192</v>
      </c>
      <c r="K4" s="952" t="s">
        <v>252</v>
      </c>
      <c r="M4" s="663" t="s">
        <v>3</v>
      </c>
      <c r="N4" s="931">
        <f t="shared" ref="N4:N33" si="0">COUNTIF($K$4:$K$310,M4)</f>
        <v>33</v>
      </c>
      <c r="O4" s="1483">
        <v>246</v>
      </c>
    </row>
    <row r="5" spans="1:15" s="163" customFormat="1" ht="18.75" customHeight="1" x14ac:dyDescent="0.35">
      <c r="A5" s="944">
        <v>1</v>
      </c>
      <c r="B5" s="810" t="s">
        <v>276</v>
      </c>
      <c r="C5" s="945" t="s">
        <v>196</v>
      </c>
      <c r="E5" s="936" t="s">
        <v>178</v>
      </c>
      <c r="F5" s="931">
        <f>COUNTIF('Tower Abstarct '!$D$5:D304,E5)</f>
        <v>24</v>
      </c>
      <c r="G5" s="1470"/>
      <c r="H5" s="1472"/>
      <c r="I5" s="951">
        <f>SUBTOTAL(103,$J$5:J5)</f>
        <v>1</v>
      </c>
      <c r="J5" s="437" t="s">
        <v>276</v>
      </c>
      <c r="K5" s="953" t="s">
        <v>196</v>
      </c>
      <c r="M5" s="663" t="s">
        <v>159</v>
      </c>
      <c r="N5" s="931">
        <f t="shared" si="0"/>
        <v>12</v>
      </c>
      <c r="O5" s="1484"/>
    </row>
    <row r="6" spans="1:15" s="163" customFormat="1" ht="18.75" customHeight="1" x14ac:dyDescent="0.35">
      <c r="A6" s="944">
        <v>2</v>
      </c>
      <c r="B6" s="810" t="s">
        <v>277</v>
      </c>
      <c r="C6" s="945" t="s">
        <v>186</v>
      </c>
      <c r="E6" s="936" t="s">
        <v>2</v>
      </c>
      <c r="F6" s="931">
        <f>COUNTIF('Tower Abstarct '!$D$5:D305,E6)</f>
        <v>66</v>
      </c>
      <c r="G6" s="1470"/>
      <c r="H6" s="1472"/>
      <c r="I6" s="951">
        <f>SUBTOTAL(103,$J$5:J6)</f>
        <v>2</v>
      </c>
      <c r="J6" s="803" t="s">
        <v>1294</v>
      </c>
      <c r="K6" s="953" t="s">
        <v>186</v>
      </c>
      <c r="M6" s="663" t="s">
        <v>4</v>
      </c>
      <c r="N6" s="929">
        <f t="shared" si="0"/>
        <v>12</v>
      </c>
      <c r="O6" s="1484"/>
    </row>
    <row r="7" spans="1:15" s="163" customFormat="1" ht="18.75" customHeight="1" x14ac:dyDescent="0.35">
      <c r="A7" s="944">
        <v>3</v>
      </c>
      <c r="B7" s="810" t="s">
        <v>278</v>
      </c>
      <c r="C7" s="946" t="s">
        <v>192</v>
      </c>
      <c r="E7" s="936" t="s">
        <v>1013</v>
      </c>
      <c r="F7" s="931">
        <f>COUNTIF('Tower Abstarct '!$D$5:D306,E7)</f>
        <v>1</v>
      </c>
      <c r="G7" s="1470"/>
      <c r="H7" s="1472"/>
      <c r="I7" s="951">
        <f>SUBTOTAL(103,$J$5:J7)</f>
        <v>3</v>
      </c>
      <c r="J7" s="437" t="s">
        <v>1296</v>
      </c>
      <c r="K7" s="952" t="s">
        <v>3</v>
      </c>
      <c r="M7" s="663" t="s">
        <v>178</v>
      </c>
      <c r="N7" s="929">
        <f t="shared" si="0"/>
        <v>24</v>
      </c>
      <c r="O7" s="1484"/>
    </row>
    <row r="8" spans="1:15" s="163" customFormat="1" ht="18.75" customHeight="1" x14ac:dyDescent="0.35">
      <c r="A8" s="944">
        <v>4</v>
      </c>
      <c r="B8" s="810" t="s">
        <v>546</v>
      </c>
      <c r="C8" s="946" t="s">
        <v>2</v>
      </c>
      <c r="E8" s="936" t="s">
        <v>80</v>
      </c>
      <c r="F8" s="931">
        <f>COUNTIF('Tower Abstarct '!$D$5:D306,E8)</f>
        <v>49</v>
      </c>
      <c r="G8" s="1470"/>
      <c r="H8" s="1472"/>
      <c r="I8" s="951">
        <f>SUBTOTAL(103,$J$5:J8)</f>
        <v>4</v>
      </c>
      <c r="J8" s="437" t="s">
        <v>1297</v>
      </c>
      <c r="K8" s="952" t="s">
        <v>2</v>
      </c>
      <c r="M8" s="663" t="s">
        <v>2</v>
      </c>
      <c r="N8" s="929">
        <f t="shared" si="0"/>
        <v>70</v>
      </c>
      <c r="O8" s="1484"/>
    </row>
    <row r="9" spans="1:15" s="163" customFormat="1" ht="18.75" customHeight="1" x14ac:dyDescent="0.35">
      <c r="A9" s="944">
        <v>5</v>
      </c>
      <c r="B9" s="810" t="s">
        <v>547</v>
      </c>
      <c r="C9" s="946" t="s">
        <v>80</v>
      </c>
      <c r="E9" s="936" t="s">
        <v>50</v>
      </c>
      <c r="F9" s="931">
        <f>COUNTIF('Tower Abstarct '!$D$5:D307,E9)</f>
        <v>47</v>
      </c>
      <c r="G9" s="1470"/>
      <c r="H9" s="1472"/>
      <c r="I9" s="951">
        <f>SUBTOTAL(103,$J$5:J9)</f>
        <v>5</v>
      </c>
      <c r="J9" s="437" t="s">
        <v>1298</v>
      </c>
      <c r="K9" s="952" t="s">
        <v>2</v>
      </c>
      <c r="M9" s="663" t="s">
        <v>1013</v>
      </c>
      <c r="N9" s="929">
        <f t="shared" si="0"/>
        <v>1</v>
      </c>
      <c r="O9" s="1484"/>
    </row>
    <row r="10" spans="1:15" s="163" customFormat="1" ht="18.75" customHeight="1" x14ac:dyDescent="0.35">
      <c r="A10" s="944">
        <v>6</v>
      </c>
      <c r="B10" s="810" t="s">
        <v>548</v>
      </c>
      <c r="C10" s="946" t="s">
        <v>2</v>
      </c>
      <c r="E10" s="936" t="s">
        <v>159</v>
      </c>
      <c r="F10" s="931">
        <f>COUNTIF('Tower Abstarct '!$D$5:D308,E10)</f>
        <v>12</v>
      </c>
      <c r="G10" s="1470"/>
      <c r="H10" s="1472"/>
      <c r="I10" s="951">
        <f>SUBTOTAL(103,$J$5:J10)</f>
        <v>6</v>
      </c>
      <c r="J10" s="437" t="s">
        <v>1299</v>
      </c>
      <c r="K10" s="952" t="s">
        <v>2</v>
      </c>
      <c r="M10" s="663" t="s">
        <v>80</v>
      </c>
      <c r="N10" s="929">
        <f t="shared" si="0"/>
        <v>47</v>
      </c>
      <c r="O10" s="1484"/>
    </row>
    <row r="11" spans="1:15" s="163" customFormat="1" ht="18.75" customHeight="1" x14ac:dyDescent="0.35">
      <c r="A11" s="944">
        <v>7</v>
      </c>
      <c r="B11" s="810" t="s">
        <v>549</v>
      </c>
      <c r="C11" s="946" t="s">
        <v>80</v>
      </c>
      <c r="E11" s="936" t="s">
        <v>4</v>
      </c>
      <c r="F11" s="931">
        <f>COUNTIF('Tower Abstarct '!$D$5:D309,E11)</f>
        <v>12</v>
      </c>
      <c r="G11" s="1470"/>
      <c r="H11" s="1472"/>
      <c r="I11" s="951">
        <f>SUBTOTAL(103,$J$5:J11)</f>
        <v>7</v>
      </c>
      <c r="J11" s="437" t="s">
        <v>1300</v>
      </c>
      <c r="K11" s="952" t="s">
        <v>2</v>
      </c>
      <c r="M11" s="663" t="s">
        <v>50</v>
      </c>
      <c r="N11" s="929">
        <f t="shared" si="0"/>
        <v>47</v>
      </c>
      <c r="O11" s="1485"/>
    </row>
    <row r="12" spans="1:15" s="163" customFormat="1" ht="18.75" customHeight="1" x14ac:dyDescent="0.35">
      <c r="A12" s="944">
        <v>8</v>
      </c>
      <c r="B12" s="810" t="s">
        <v>550</v>
      </c>
      <c r="C12" s="946" t="s">
        <v>2</v>
      </c>
      <c r="E12" s="960" t="s">
        <v>205</v>
      </c>
      <c r="F12" s="961">
        <f>COUNTIF('Tower Abstarct '!$D$5:D310,E12)</f>
        <v>7</v>
      </c>
      <c r="G12" s="1470">
        <v>29</v>
      </c>
      <c r="H12" s="1472"/>
      <c r="I12" s="951">
        <f>SUBTOTAL(103,$J$5:J12)</f>
        <v>8</v>
      </c>
      <c r="J12" s="437" t="s">
        <v>1301</v>
      </c>
      <c r="K12" s="952" t="s">
        <v>80</v>
      </c>
      <c r="M12" s="663" t="s">
        <v>205</v>
      </c>
      <c r="N12" s="929">
        <f t="shared" si="0"/>
        <v>7</v>
      </c>
      <c r="O12" s="1483">
        <v>31</v>
      </c>
    </row>
    <row r="13" spans="1:15" s="163" customFormat="1" ht="18.75" customHeight="1" x14ac:dyDescent="0.35">
      <c r="A13" s="944">
        <v>9</v>
      </c>
      <c r="B13" s="810" t="s">
        <v>551</v>
      </c>
      <c r="C13" s="946" t="s">
        <v>2</v>
      </c>
      <c r="E13" s="960" t="s">
        <v>234</v>
      </c>
      <c r="F13" s="961">
        <f>COUNTIF('Tower Abstarct '!$D$5:D312,E13)</f>
        <v>2</v>
      </c>
      <c r="G13" s="1470"/>
      <c r="H13" s="1472"/>
      <c r="I13" s="951">
        <f>SUBTOTAL(103,$J$5:J13)</f>
        <v>9</v>
      </c>
      <c r="J13" s="437" t="s">
        <v>1302</v>
      </c>
      <c r="K13" s="952" t="s">
        <v>191</v>
      </c>
      <c r="M13" s="663" t="s">
        <v>234</v>
      </c>
      <c r="N13" s="929">
        <f t="shared" si="0"/>
        <v>2</v>
      </c>
      <c r="O13" s="1484"/>
    </row>
    <row r="14" spans="1:15" s="163" customFormat="1" ht="18.75" customHeight="1" x14ac:dyDescent="0.35">
      <c r="A14" s="944">
        <v>10</v>
      </c>
      <c r="B14" s="810" t="s">
        <v>552</v>
      </c>
      <c r="C14" s="946" t="s">
        <v>2</v>
      </c>
      <c r="E14" s="960" t="s">
        <v>235</v>
      </c>
      <c r="F14" s="961">
        <f>COUNTIF('Tower Abstarct '!$D$5:D313,E14)</f>
        <v>6</v>
      </c>
      <c r="G14" s="1470"/>
      <c r="H14" s="1472"/>
      <c r="I14" s="951">
        <f>SUBTOTAL(103,$J$5:J14)</f>
        <v>10</v>
      </c>
      <c r="J14" s="437" t="s">
        <v>1303</v>
      </c>
      <c r="K14" s="952" t="s">
        <v>2</v>
      </c>
      <c r="M14" s="663" t="s">
        <v>235</v>
      </c>
      <c r="N14" s="929">
        <f t="shared" si="0"/>
        <v>6</v>
      </c>
      <c r="O14" s="1484"/>
    </row>
    <row r="15" spans="1:15" s="163" customFormat="1" ht="18.75" customHeight="1" x14ac:dyDescent="0.35">
      <c r="A15" s="944">
        <v>11</v>
      </c>
      <c r="B15" s="810" t="s">
        <v>553</v>
      </c>
      <c r="C15" s="946" t="s">
        <v>3</v>
      </c>
      <c r="E15" s="960" t="s">
        <v>219</v>
      </c>
      <c r="F15" s="961">
        <f>COUNTIF('Tower Abstarct '!$D$5:D314,E15)</f>
        <v>11</v>
      </c>
      <c r="G15" s="1470"/>
      <c r="H15" s="1472"/>
      <c r="I15" s="951">
        <f>SUBTOTAL(103,$J$5:J15)</f>
        <v>11</v>
      </c>
      <c r="J15" s="437" t="s">
        <v>1304</v>
      </c>
      <c r="K15" s="952" t="s">
        <v>2</v>
      </c>
      <c r="M15" s="663" t="s">
        <v>219</v>
      </c>
      <c r="N15" s="929">
        <f t="shared" si="0"/>
        <v>12</v>
      </c>
      <c r="O15" s="1484"/>
    </row>
    <row r="16" spans="1:15" s="163" customFormat="1" ht="18.75" customHeight="1" x14ac:dyDescent="0.35">
      <c r="A16" s="944">
        <v>12</v>
      </c>
      <c r="B16" s="810" t="s">
        <v>554</v>
      </c>
      <c r="C16" s="946" t="s">
        <v>3</v>
      </c>
      <c r="E16" s="960" t="s">
        <v>421</v>
      </c>
      <c r="F16" s="961">
        <f>COUNTIF('Tower Abstarct '!$D$5:D311,E16)</f>
        <v>3</v>
      </c>
      <c r="G16" s="1470"/>
      <c r="H16" s="1472"/>
      <c r="I16" s="951">
        <f>SUBTOTAL(103,$J$5:J16)</f>
        <v>12</v>
      </c>
      <c r="J16" s="437" t="s">
        <v>1305</v>
      </c>
      <c r="K16" s="952" t="s">
        <v>3</v>
      </c>
      <c r="M16" s="663" t="s">
        <v>421</v>
      </c>
      <c r="N16" s="929">
        <f t="shared" si="0"/>
        <v>4</v>
      </c>
      <c r="O16" s="1485"/>
    </row>
    <row r="17" spans="1:15" s="163" customFormat="1" ht="18.75" customHeight="1" x14ac:dyDescent="0.35">
      <c r="A17" s="944">
        <v>13</v>
      </c>
      <c r="B17" s="810" t="s">
        <v>555</v>
      </c>
      <c r="C17" s="946" t="s">
        <v>50</v>
      </c>
      <c r="E17" s="960" t="s">
        <v>192</v>
      </c>
      <c r="F17" s="961">
        <f>COUNTIF('Tower Abstarct '!$D$5:D315,E17)</f>
        <v>6</v>
      </c>
      <c r="G17" s="1470">
        <v>10</v>
      </c>
      <c r="H17" s="1472"/>
      <c r="I17" s="951">
        <f>SUBTOTAL(103,$J$5:J17)</f>
        <v>13</v>
      </c>
      <c r="J17" s="437" t="s">
        <v>1306</v>
      </c>
      <c r="K17" s="952" t="s">
        <v>3</v>
      </c>
      <c r="M17" s="663" t="s">
        <v>192</v>
      </c>
      <c r="N17" s="929">
        <f t="shared" si="0"/>
        <v>5</v>
      </c>
      <c r="O17" s="1486">
        <v>10</v>
      </c>
    </row>
    <row r="18" spans="1:15" s="163" customFormat="1" ht="18.75" customHeight="1" x14ac:dyDescent="0.35">
      <c r="A18" s="944">
        <v>14</v>
      </c>
      <c r="B18" s="810" t="s">
        <v>556</v>
      </c>
      <c r="C18" s="946" t="s">
        <v>3</v>
      </c>
      <c r="E18" s="960" t="s">
        <v>236</v>
      </c>
      <c r="F18" s="961">
        <f>COUNTIF('Tower Abstarct '!$D$5:D316,E18)</f>
        <v>2</v>
      </c>
      <c r="G18" s="1470"/>
      <c r="H18" s="1472"/>
      <c r="I18" s="951">
        <f>SUBTOTAL(103,$J$5:J18)</f>
        <v>14</v>
      </c>
      <c r="J18" s="437" t="s">
        <v>1307</v>
      </c>
      <c r="K18" s="952" t="s">
        <v>2</v>
      </c>
      <c r="M18" s="663" t="s">
        <v>236</v>
      </c>
      <c r="N18" s="929">
        <f t="shared" si="0"/>
        <v>2</v>
      </c>
      <c r="O18" s="1487"/>
    </row>
    <row r="19" spans="1:15" s="615" customFormat="1" ht="18.75" customHeight="1" x14ac:dyDescent="0.35">
      <c r="A19" s="944">
        <v>15</v>
      </c>
      <c r="B19" s="981" t="s">
        <v>264</v>
      </c>
      <c r="C19" s="982" t="s">
        <v>219</v>
      </c>
      <c r="D19" s="697"/>
      <c r="E19" s="960" t="s">
        <v>237</v>
      </c>
      <c r="F19" s="961">
        <f>COUNTIF('Tower Abstarct '!$D$5:D317,E19)</f>
        <v>1</v>
      </c>
      <c r="G19" s="1470"/>
      <c r="H19" s="1472"/>
      <c r="I19" s="951">
        <f>SUBTOTAL(103,$J$5:J19)</f>
        <v>15</v>
      </c>
      <c r="J19" s="612" t="s">
        <v>1308</v>
      </c>
      <c r="K19" s="954" t="s">
        <v>3</v>
      </c>
      <c r="M19" s="663" t="s">
        <v>237</v>
      </c>
      <c r="N19" s="929">
        <f t="shared" si="0"/>
        <v>1</v>
      </c>
      <c r="O19" s="1487"/>
    </row>
    <row r="20" spans="1:15" s="163" customFormat="1" ht="18.75" customHeight="1" x14ac:dyDescent="0.35">
      <c r="A20" s="944">
        <v>16</v>
      </c>
      <c r="B20" s="810" t="s">
        <v>472</v>
      </c>
      <c r="C20" s="946" t="s">
        <v>80</v>
      </c>
      <c r="E20" s="960" t="s">
        <v>223</v>
      </c>
      <c r="F20" s="961">
        <f>COUNTIF('Tower Abstarct '!$D$5:D318,E20)</f>
        <v>1</v>
      </c>
      <c r="G20" s="1470"/>
      <c r="H20" s="1472"/>
      <c r="I20" s="951">
        <f>SUBTOTAL(103,$J$5:J20)</f>
        <v>16</v>
      </c>
      <c r="J20" s="437" t="s">
        <v>1309</v>
      </c>
      <c r="K20" s="952" t="s">
        <v>219</v>
      </c>
      <c r="M20" s="663" t="s">
        <v>223</v>
      </c>
      <c r="N20" s="929">
        <f t="shared" si="0"/>
        <v>2</v>
      </c>
      <c r="O20" s="1488"/>
    </row>
    <row r="21" spans="1:15" s="163" customFormat="1" ht="18.75" customHeight="1" x14ac:dyDescent="0.35">
      <c r="A21" s="944">
        <v>17</v>
      </c>
      <c r="B21" s="810" t="s">
        <v>473</v>
      </c>
      <c r="C21" s="946" t="s">
        <v>2</v>
      </c>
      <c r="E21" s="962" t="s">
        <v>193</v>
      </c>
      <c r="F21" s="963">
        <f>COUNTIF('Tower Abstarct '!$D$5:D319,E21)</f>
        <v>1</v>
      </c>
      <c r="G21" s="1470">
        <v>2</v>
      </c>
      <c r="H21" s="1472"/>
      <c r="I21" s="951">
        <f>SUBTOTAL(103,$J$5:J21)</f>
        <v>17</v>
      </c>
      <c r="J21" s="437" t="s">
        <v>1310</v>
      </c>
      <c r="K21" s="952" t="s">
        <v>2</v>
      </c>
      <c r="M21" s="663" t="s">
        <v>193</v>
      </c>
      <c r="N21" s="929">
        <f t="shared" si="0"/>
        <v>1</v>
      </c>
      <c r="O21" s="1486">
        <v>2</v>
      </c>
    </row>
    <row r="22" spans="1:15" s="163" customFormat="1" ht="18.75" customHeight="1" x14ac:dyDescent="0.35">
      <c r="A22" s="944">
        <v>18</v>
      </c>
      <c r="B22" s="810" t="s">
        <v>474</v>
      </c>
      <c r="C22" s="946" t="s">
        <v>2</v>
      </c>
      <c r="E22" s="962" t="s">
        <v>225</v>
      </c>
      <c r="F22" s="963">
        <f>COUNTIF('Tower Abstarct '!$D$5:D320,E22)</f>
        <v>1</v>
      </c>
      <c r="G22" s="1470"/>
      <c r="H22" s="1472"/>
      <c r="I22" s="951">
        <f>SUBTOTAL(103,$J$5:J22)</f>
        <v>18</v>
      </c>
      <c r="J22" s="437" t="s">
        <v>1311</v>
      </c>
      <c r="K22" s="952" t="s">
        <v>50</v>
      </c>
      <c r="M22" s="663" t="s">
        <v>225</v>
      </c>
      <c r="N22" s="929">
        <f t="shared" si="0"/>
        <v>1</v>
      </c>
      <c r="O22" s="1488"/>
    </row>
    <row r="23" spans="1:15" s="163" customFormat="1" ht="18.75" customHeight="1" x14ac:dyDescent="0.35">
      <c r="A23" s="944">
        <v>19</v>
      </c>
      <c r="B23" s="810" t="s">
        <v>475</v>
      </c>
      <c r="C23" s="946" t="s">
        <v>80</v>
      </c>
      <c r="E23" s="964" t="s">
        <v>181</v>
      </c>
      <c r="F23" s="963">
        <v>1</v>
      </c>
      <c r="G23" s="1470">
        <v>3</v>
      </c>
      <c r="H23" s="1472"/>
      <c r="I23" s="951">
        <f>SUBTOTAL(103,$J$5:J23)</f>
        <v>19</v>
      </c>
      <c r="J23" s="437" t="s">
        <v>1312</v>
      </c>
      <c r="K23" s="952" t="s">
        <v>80</v>
      </c>
      <c r="M23" s="1006" t="s">
        <v>181</v>
      </c>
      <c r="N23" s="929">
        <f t="shared" si="0"/>
        <v>2</v>
      </c>
      <c r="O23" s="1486">
        <v>4</v>
      </c>
    </row>
    <row r="24" spans="1:15" s="163" customFormat="1" ht="18.75" customHeight="1" x14ac:dyDescent="0.35">
      <c r="A24" s="944">
        <v>20</v>
      </c>
      <c r="B24" s="810" t="s">
        <v>476</v>
      </c>
      <c r="C24" s="946" t="s">
        <v>80</v>
      </c>
      <c r="E24" s="964" t="s">
        <v>258</v>
      </c>
      <c r="F24" s="963">
        <f>COUNTIF('Tower Abstarct '!$D$5:D322,E24)</f>
        <v>1</v>
      </c>
      <c r="G24" s="1470"/>
      <c r="H24" s="1472"/>
      <c r="I24" s="1003">
        <f>SUBTOTAL(103,$J$5:J24)</f>
        <v>20</v>
      </c>
      <c r="J24" s="662" t="s">
        <v>264</v>
      </c>
      <c r="K24" s="955" t="s">
        <v>223</v>
      </c>
      <c r="M24" s="1006" t="s">
        <v>258</v>
      </c>
      <c r="N24" s="929">
        <f t="shared" si="0"/>
        <v>1</v>
      </c>
      <c r="O24" s="1487"/>
    </row>
    <row r="25" spans="1:15" s="163" customFormat="1" ht="18.75" customHeight="1" x14ac:dyDescent="0.35">
      <c r="A25" s="944">
        <v>21</v>
      </c>
      <c r="B25" s="981" t="s">
        <v>916</v>
      </c>
      <c r="C25" s="982" t="s">
        <v>234</v>
      </c>
      <c r="E25" s="962" t="s">
        <v>448</v>
      </c>
      <c r="F25" s="963">
        <f>COUNTIF('Tower Abstarct '!$D$5:D322,E25)</f>
        <v>1</v>
      </c>
      <c r="G25" s="1470"/>
      <c r="H25" s="1472"/>
      <c r="I25" s="951">
        <f>SUBTOTAL(103,$J$5:J25)</f>
        <v>21</v>
      </c>
      <c r="J25" s="437" t="s">
        <v>476</v>
      </c>
      <c r="K25" s="952" t="s">
        <v>80</v>
      </c>
      <c r="M25" s="1006" t="s">
        <v>448</v>
      </c>
      <c r="N25" s="929">
        <f t="shared" si="0"/>
        <v>1</v>
      </c>
      <c r="O25" s="1488"/>
    </row>
    <row r="26" spans="1:15" s="697" customFormat="1" ht="18.75" customHeight="1" x14ac:dyDescent="0.35">
      <c r="A26" s="944">
        <v>22</v>
      </c>
      <c r="B26" s="810" t="s">
        <v>917</v>
      </c>
      <c r="C26" s="946" t="s">
        <v>80</v>
      </c>
      <c r="E26" s="965" t="s">
        <v>1270</v>
      </c>
      <c r="F26" s="930">
        <v>1</v>
      </c>
      <c r="G26" s="978">
        <v>1</v>
      </c>
      <c r="H26" s="1472"/>
      <c r="I26" s="951">
        <f>SUBTOTAL(103,$J$5:J26)</f>
        <v>22</v>
      </c>
      <c r="J26" s="437" t="s">
        <v>916</v>
      </c>
      <c r="K26" s="952" t="s">
        <v>234</v>
      </c>
      <c r="M26" s="796" t="s">
        <v>186</v>
      </c>
      <c r="N26" s="929">
        <f t="shared" si="0"/>
        <v>2</v>
      </c>
      <c r="O26" s="1486">
        <v>3</v>
      </c>
    </row>
    <row r="27" spans="1:15" s="163" customFormat="1" ht="18.75" customHeight="1" x14ac:dyDescent="0.35">
      <c r="A27" s="944">
        <v>23</v>
      </c>
      <c r="B27" s="810" t="s">
        <v>918</v>
      </c>
      <c r="C27" s="946" t="s">
        <v>80</v>
      </c>
      <c r="E27" s="966" t="s">
        <v>186</v>
      </c>
      <c r="F27" s="967">
        <f>COUNTIF('Tower Abstarct '!$D$5:D323,E27)</f>
        <v>2</v>
      </c>
      <c r="G27" s="971">
        <v>2</v>
      </c>
      <c r="H27" s="1472"/>
      <c r="I27" s="951">
        <f>SUBTOTAL(103,$J$5:J27)</f>
        <v>23</v>
      </c>
      <c r="J27" s="437" t="s">
        <v>917</v>
      </c>
      <c r="K27" s="952" t="s">
        <v>80</v>
      </c>
      <c r="M27" s="663" t="s">
        <v>191</v>
      </c>
      <c r="N27" s="929">
        <f t="shared" si="0"/>
        <v>1</v>
      </c>
      <c r="O27" s="1487"/>
    </row>
    <row r="28" spans="1:15" s="163" customFormat="1" ht="18.75" customHeight="1" x14ac:dyDescent="0.35">
      <c r="A28" s="944">
        <v>24</v>
      </c>
      <c r="B28" s="810" t="s">
        <v>919</v>
      </c>
      <c r="C28" s="946" t="s">
        <v>50</v>
      </c>
      <c r="E28" s="966" t="s">
        <v>196</v>
      </c>
      <c r="F28" s="967">
        <f>COUNTIF('Tower Abstarct '!$D$5:D324,E28)</f>
        <v>1</v>
      </c>
      <c r="G28" s="1470">
        <v>10</v>
      </c>
      <c r="H28" s="1472"/>
      <c r="I28" s="951">
        <f>SUBTOTAL(103,$J$5:J28)</f>
        <v>24</v>
      </c>
      <c r="J28" s="437" t="s">
        <v>918</v>
      </c>
      <c r="K28" s="952" t="s">
        <v>80</v>
      </c>
      <c r="M28" s="796" t="s">
        <v>196</v>
      </c>
      <c r="N28" s="929">
        <f t="shared" si="0"/>
        <v>1</v>
      </c>
      <c r="O28" s="1486">
        <v>10</v>
      </c>
    </row>
    <row r="29" spans="1:15" s="163" customFormat="1" ht="18.75" customHeight="1" x14ac:dyDescent="0.35">
      <c r="A29" s="944">
        <v>25</v>
      </c>
      <c r="B29" s="810" t="s">
        <v>920</v>
      </c>
      <c r="C29" s="946" t="s">
        <v>80</v>
      </c>
      <c r="E29" s="966" t="s">
        <v>221</v>
      </c>
      <c r="F29" s="967">
        <f>COUNTIF('Tower Abstarct '!$D$5:D327,E29)</f>
        <v>2</v>
      </c>
      <c r="G29" s="1470"/>
      <c r="H29" s="1472"/>
      <c r="I29" s="951">
        <f>SUBTOTAL(103,$J$5:J29)</f>
        <v>25</v>
      </c>
      <c r="J29" s="437" t="s">
        <v>919</v>
      </c>
      <c r="K29" s="952" t="s">
        <v>50</v>
      </c>
      <c r="M29" s="663" t="s">
        <v>221</v>
      </c>
      <c r="N29" s="929">
        <f t="shared" si="0"/>
        <v>2</v>
      </c>
      <c r="O29" s="1487"/>
    </row>
    <row r="30" spans="1:15" s="163" customFormat="1" ht="18.75" customHeight="1" x14ac:dyDescent="0.35">
      <c r="A30" s="944">
        <v>26</v>
      </c>
      <c r="B30" s="810" t="s">
        <v>921</v>
      </c>
      <c r="C30" s="946" t="s">
        <v>50</v>
      </c>
      <c r="E30" s="966" t="s">
        <v>217</v>
      </c>
      <c r="F30" s="967">
        <f>COUNTIF('Tower Abstarct '!$D$5:D329,E30)</f>
        <v>1</v>
      </c>
      <c r="G30" s="1470"/>
      <c r="H30" s="1472"/>
      <c r="I30" s="951">
        <f>SUBTOTAL(103,$J$5:J30)</f>
        <v>26</v>
      </c>
      <c r="J30" s="437" t="s">
        <v>920</v>
      </c>
      <c r="K30" s="952" t="s">
        <v>80</v>
      </c>
      <c r="M30" s="663" t="s">
        <v>217</v>
      </c>
      <c r="N30" s="929">
        <f t="shared" si="0"/>
        <v>1</v>
      </c>
      <c r="O30" s="1487"/>
    </row>
    <row r="31" spans="1:15" s="163" customFormat="1" ht="18.75" customHeight="1" x14ac:dyDescent="0.35">
      <c r="A31" s="944">
        <v>27</v>
      </c>
      <c r="B31" s="810" t="s">
        <v>922</v>
      </c>
      <c r="C31" s="946" t="s">
        <v>50</v>
      </c>
      <c r="E31" s="966" t="s">
        <v>194</v>
      </c>
      <c r="F31" s="967">
        <f>COUNTIF('Tower Abstarct '!$D$5:D325,E31)</f>
        <v>3</v>
      </c>
      <c r="G31" s="1470"/>
      <c r="H31" s="1472"/>
      <c r="I31" s="951">
        <f>SUBTOTAL(103,$J$5:J31)</f>
        <v>27</v>
      </c>
      <c r="J31" s="437" t="s">
        <v>921</v>
      </c>
      <c r="K31" s="952" t="s">
        <v>50</v>
      </c>
      <c r="M31" s="663" t="s">
        <v>194</v>
      </c>
      <c r="N31" s="929">
        <f t="shared" si="0"/>
        <v>3</v>
      </c>
      <c r="O31" s="1487"/>
    </row>
    <row r="32" spans="1:15" s="163" customFormat="1" ht="18.75" customHeight="1" x14ac:dyDescent="0.35">
      <c r="A32" s="944">
        <v>28</v>
      </c>
      <c r="B32" s="981" t="s">
        <v>265</v>
      </c>
      <c r="C32" s="946" t="s">
        <v>235</v>
      </c>
      <c r="E32" s="966" t="s">
        <v>226</v>
      </c>
      <c r="F32" s="967">
        <f>COUNTIF('Tower Abstarct '!$D$5:D326,E32)</f>
        <v>1</v>
      </c>
      <c r="G32" s="1470"/>
      <c r="H32" s="1472"/>
      <c r="I32" s="951">
        <f>SUBTOTAL(103,$J$5:J32)</f>
        <v>28</v>
      </c>
      <c r="J32" s="437" t="s">
        <v>922</v>
      </c>
      <c r="K32" s="952" t="s">
        <v>50</v>
      </c>
      <c r="M32" s="663" t="s">
        <v>226</v>
      </c>
      <c r="N32" s="929">
        <f t="shared" si="0"/>
        <v>1</v>
      </c>
      <c r="O32" s="1487"/>
    </row>
    <row r="33" spans="1:15" s="163" customFormat="1" ht="18.75" customHeight="1" x14ac:dyDescent="0.35">
      <c r="A33" s="944">
        <v>29</v>
      </c>
      <c r="B33" s="810" t="s">
        <v>477</v>
      </c>
      <c r="C33" s="946" t="s">
        <v>80</v>
      </c>
      <c r="E33" s="966" t="s">
        <v>449</v>
      </c>
      <c r="F33" s="967">
        <f>COUNTIF('Tower Abstarct '!$D$5:D328,E33)</f>
        <v>2</v>
      </c>
      <c r="G33" s="1470"/>
      <c r="H33" s="1472"/>
      <c r="I33" s="951">
        <f>SUBTOTAL(103,$J$5:J33)</f>
        <v>29</v>
      </c>
      <c r="J33" s="437" t="s">
        <v>265</v>
      </c>
      <c r="K33" s="952" t="s">
        <v>235</v>
      </c>
      <c r="M33" s="663" t="s">
        <v>449</v>
      </c>
      <c r="N33" s="929">
        <f t="shared" si="0"/>
        <v>2</v>
      </c>
      <c r="O33" s="1488"/>
    </row>
    <row r="34" spans="1:15" s="163" customFormat="1" ht="18.75" customHeight="1" x14ac:dyDescent="0.35">
      <c r="A34" s="944">
        <v>30</v>
      </c>
      <c r="B34" s="810" t="s">
        <v>478</v>
      </c>
      <c r="C34" s="946" t="s">
        <v>50</v>
      </c>
      <c r="E34" s="1477" t="s">
        <v>1012</v>
      </c>
      <c r="F34" s="1478"/>
      <c r="G34" s="971">
        <f>SUM(G4:G33)</f>
        <v>298</v>
      </c>
      <c r="H34" s="1472"/>
      <c r="I34" s="951">
        <f>SUBTOTAL(103,$J$5:J34)</f>
        <v>30</v>
      </c>
      <c r="J34" s="437" t="s">
        <v>477</v>
      </c>
      <c r="K34" s="952" t="s">
        <v>80</v>
      </c>
      <c r="M34" s="1479" t="s">
        <v>1012</v>
      </c>
      <c r="N34" s="1480"/>
      <c r="O34" s="1007">
        <f>SUM(O4:O33)</f>
        <v>306</v>
      </c>
    </row>
    <row r="35" spans="1:15" s="163" customFormat="1" ht="18.75" customHeight="1" x14ac:dyDescent="0.35">
      <c r="A35" s="944">
        <v>31</v>
      </c>
      <c r="B35" s="810" t="s">
        <v>479</v>
      </c>
      <c r="C35" s="946" t="s">
        <v>50</v>
      </c>
      <c r="G35" s="972"/>
      <c r="H35" s="1472"/>
      <c r="I35" s="951">
        <f>SUBTOTAL(103,$J$5:J35)</f>
        <v>31</v>
      </c>
      <c r="J35" s="437" t="s">
        <v>478</v>
      </c>
      <c r="K35" s="952" t="s">
        <v>50</v>
      </c>
      <c r="O35" s="972"/>
    </row>
    <row r="36" spans="1:15" s="163" customFormat="1" ht="18.75" customHeight="1" x14ac:dyDescent="0.35">
      <c r="A36" s="944">
        <v>32</v>
      </c>
      <c r="B36" s="810" t="s">
        <v>480</v>
      </c>
      <c r="C36" s="946" t="s">
        <v>159</v>
      </c>
      <c r="G36" s="972"/>
      <c r="H36" s="1472"/>
      <c r="I36" s="951">
        <f>SUBTOTAL(103,$J$5:J36)</f>
        <v>32</v>
      </c>
      <c r="J36" s="437" t="s">
        <v>479</v>
      </c>
      <c r="K36" s="952" t="s">
        <v>50</v>
      </c>
      <c r="O36" s="972"/>
    </row>
    <row r="37" spans="1:15" s="163" customFormat="1" ht="18.75" customHeight="1" x14ac:dyDescent="0.35">
      <c r="A37" s="944">
        <v>33</v>
      </c>
      <c r="B37" s="810" t="s">
        <v>481</v>
      </c>
      <c r="C37" s="946" t="s">
        <v>80</v>
      </c>
      <c r="G37" s="972"/>
      <c r="H37" s="1472"/>
      <c r="I37" s="951">
        <f>SUBTOTAL(103,$J$5:J37)</f>
        <v>33</v>
      </c>
      <c r="J37" s="437" t="s">
        <v>480</v>
      </c>
      <c r="K37" s="952" t="s">
        <v>159</v>
      </c>
      <c r="O37" s="972"/>
    </row>
    <row r="38" spans="1:15" s="163" customFormat="1" ht="18.75" customHeight="1" x14ac:dyDescent="0.35">
      <c r="A38" s="944">
        <v>34</v>
      </c>
      <c r="B38" s="810" t="s">
        <v>482</v>
      </c>
      <c r="C38" s="946" t="s">
        <v>2</v>
      </c>
      <c r="G38" s="972"/>
      <c r="H38" s="1472"/>
      <c r="I38" s="951">
        <f>SUBTOTAL(103,$J$5:J38)</f>
        <v>34</v>
      </c>
      <c r="J38" s="437" t="s">
        <v>481</v>
      </c>
      <c r="K38" s="952" t="s">
        <v>80</v>
      </c>
      <c r="O38" s="972"/>
    </row>
    <row r="39" spans="1:15" s="163" customFormat="1" ht="18.75" customHeight="1" x14ac:dyDescent="0.35">
      <c r="A39" s="944">
        <v>35</v>
      </c>
      <c r="B39" s="810" t="s">
        <v>483</v>
      </c>
      <c r="C39" s="946" t="s">
        <v>50</v>
      </c>
      <c r="G39" s="972"/>
      <c r="H39" s="1472"/>
      <c r="I39" s="951">
        <f>SUBTOTAL(103,$J$5:J39)</f>
        <v>35</v>
      </c>
      <c r="J39" s="437" t="s">
        <v>482</v>
      </c>
      <c r="K39" s="952" t="s">
        <v>2</v>
      </c>
      <c r="O39" s="972"/>
    </row>
    <row r="40" spans="1:15" s="163" customFormat="1" ht="18.75" customHeight="1" x14ac:dyDescent="0.35">
      <c r="A40" s="944">
        <v>36</v>
      </c>
      <c r="B40" s="810" t="s">
        <v>484</v>
      </c>
      <c r="C40" s="946" t="s">
        <v>80</v>
      </c>
      <c r="G40" s="972"/>
      <c r="H40" s="1472"/>
      <c r="I40" s="951">
        <f>SUBTOTAL(103,$J$5:J40)</f>
        <v>36</v>
      </c>
      <c r="J40" s="437" t="s">
        <v>483</v>
      </c>
      <c r="K40" s="952" t="s">
        <v>50</v>
      </c>
      <c r="O40" s="972"/>
    </row>
    <row r="41" spans="1:15" s="163" customFormat="1" ht="18.75" customHeight="1" x14ac:dyDescent="0.35">
      <c r="A41" s="944">
        <v>37</v>
      </c>
      <c r="B41" s="810" t="s">
        <v>485</v>
      </c>
      <c r="C41" s="946" t="s">
        <v>80</v>
      </c>
      <c r="G41" s="972"/>
      <c r="H41" s="1472"/>
      <c r="I41" s="951">
        <f>SUBTOTAL(103,$J$5:J41)</f>
        <v>37</v>
      </c>
      <c r="J41" s="437" t="s">
        <v>484</v>
      </c>
      <c r="K41" s="952" t="s">
        <v>80</v>
      </c>
      <c r="O41" s="972"/>
    </row>
    <row r="42" spans="1:15" s="163" customFormat="1" ht="18.75" customHeight="1" x14ac:dyDescent="0.35">
      <c r="A42" s="944">
        <v>38</v>
      </c>
      <c r="B42" s="810" t="s">
        <v>486</v>
      </c>
      <c r="C42" s="946" t="s">
        <v>50</v>
      </c>
      <c r="G42" s="972"/>
      <c r="H42" s="1472"/>
      <c r="I42" s="951">
        <f>SUBTOTAL(103,$J$5:J42)</f>
        <v>38</v>
      </c>
      <c r="J42" s="437" t="s">
        <v>485</v>
      </c>
      <c r="K42" s="952" t="s">
        <v>80</v>
      </c>
      <c r="O42" s="972"/>
    </row>
    <row r="43" spans="1:15" s="163" customFormat="1" ht="18.75" customHeight="1" x14ac:dyDescent="0.35">
      <c r="A43" s="944">
        <v>39</v>
      </c>
      <c r="B43" s="810" t="s">
        <v>692</v>
      </c>
      <c r="C43" s="946" t="s">
        <v>421</v>
      </c>
      <c r="G43" s="972"/>
      <c r="H43" s="1472"/>
      <c r="I43" s="951">
        <f>SUBTOTAL(103,$J$5:J43)</f>
        <v>39</v>
      </c>
      <c r="J43" s="437" t="s">
        <v>486</v>
      </c>
      <c r="K43" s="952" t="s">
        <v>50</v>
      </c>
      <c r="O43" s="972"/>
    </row>
    <row r="44" spans="1:15" s="697" customFormat="1" ht="18.75" customHeight="1" x14ac:dyDescent="0.35">
      <c r="A44" s="983">
        <v>40</v>
      </c>
      <c r="B44" s="981" t="s">
        <v>266</v>
      </c>
      <c r="C44" s="982" t="s">
        <v>219</v>
      </c>
      <c r="G44" s="973"/>
      <c r="H44" s="1472"/>
      <c r="I44" s="956">
        <f>SUBTOTAL(103,$J$5:J44)</f>
        <v>40</v>
      </c>
      <c r="J44" s="437" t="s">
        <v>692</v>
      </c>
      <c r="K44" s="952" t="s">
        <v>421</v>
      </c>
      <c r="O44" s="973"/>
    </row>
    <row r="45" spans="1:15" s="697" customFormat="1" ht="18.75" customHeight="1" x14ac:dyDescent="0.35">
      <c r="A45" s="983">
        <v>41</v>
      </c>
      <c r="B45" s="981" t="s">
        <v>267</v>
      </c>
      <c r="C45" s="982" t="s">
        <v>50</v>
      </c>
      <c r="G45" s="973"/>
      <c r="H45" s="1472"/>
      <c r="I45" s="956">
        <f>SUBTOTAL(103,$J$5:J45)</f>
        <v>41</v>
      </c>
      <c r="J45" s="437" t="s">
        <v>266</v>
      </c>
      <c r="K45" s="952" t="s">
        <v>219</v>
      </c>
      <c r="O45" s="973"/>
    </row>
    <row r="46" spans="1:15" s="697" customFormat="1" ht="18.75" customHeight="1" x14ac:dyDescent="0.35">
      <c r="A46" s="983">
        <v>42</v>
      </c>
      <c r="B46" s="981" t="s">
        <v>268</v>
      </c>
      <c r="C46" s="982" t="s">
        <v>80</v>
      </c>
      <c r="G46" s="973"/>
      <c r="H46" s="1472"/>
      <c r="I46" s="956">
        <f>SUBTOTAL(103,$J$5:J46)</f>
        <v>42</v>
      </c>
      <c r="J46" s="437" t="s">
        <v>267</v>
      </c>
      <c r="K46" s="952" t="s">
        <v>50</v>
      </c>
      <c r="O46" s="973"/>
    </row>
    <row r="47" spans="1:15" s="697" customFormat="1" ht="18.75" customHeight="1" x14ac:dyDescent="0.35">
      <c r="A47" s="983">
        <v>43</v>
      </c>
      <c r="B47" s="981" t="s">
        <v>487</v>
      </c>
      <c r="C47" s="982" t="s">
        <v>2</v>
      </c>
      <c r="G47" s="973"/>
      <c r="H47" s="1472"/>
      <c r="I47" s="956">
        <f>SUBTOTAL(103,$J$5:J47)</f>
        <v>43</v>
      </c>
      <c r="J47" s="437" t="s">
        <v>268</v>
      </c>
      <c r="K47" s="952" t="s">
        <v>80</v>
      </c>
      <c r="O47" s="973"/>
    </row>
    <row r="48" spans="1:15" s="697" customFormat="1" ht="18.75" customHeight="1" x14ac:dyDescent="0.35">
      <c r="A48" s="983">
        <v>44</v>
      </c>
      <c r="B48" s="981" t="s">
        <v>488</v>
      </c>
      <c r="C48" s="982" t="s">
        <v>50</v>
      </c>
      <c r="G48" s="973"/>
      <c r="H48" s="1472"/>
      <c r="I48" s="956">
        <f>SUBTOTAL(103,$J$5:J48)</f>
        <v>44</v>
      </c>
      <c r="J48" s="437" t="s">
        <v>487</v>
      </c>
      <c r="K48" s="952" t="s">
        <v>2</v>
      </c>
      <c r="O48" s="973"/>
    </row>
    <row r="49" spans="1:15" s="697" customFormat="1" ht="18.75" customHeight="1" x14ac:dyDescent="0.35">
      <c r="A49" s="983">
        <v>45</v>
      </c>
      <c r="B49" s="981" t="s">
        <v>489</v>
      </c>
      <c r="C49" s="982" t="s">
        <v>50</v>
      </c>
      <c r="G49" s="973"/>
      <c r="H49" s="1472"/>
      <c r="I49" s="956">
        <f>SUBTOTAL(103,$J$5:J49)</f>
        <v>45</v>
      </c>
      <c r="J49" s="437" t="s">
        <v>488</v>
      </c>
      <c r="K49" s="952" t="s">
        <v>50</v>
      </c>
      <c r="O49" s="973"/>
    </row>
    <row r="50" spans="1:15" s="697" customFormat="1" ht="18.75" customHeight="1" x14ac:dyDescent="0.35">
      <c r="A50" s="983">
        <v>46</v>
      </c>
      <c r="B50" s="981" t="s">
        <v>490</v>
      </c>
      <c r="C50" s="982" t="s">
        <v>4</v>
      </c>
      <c r="G50" s="973"/>
      <c r="H50" s="1472"/>
      <c r="I50" s="956">
        <f>SUBTOTAL(103,$J$5:J50)</f>
        <v>46</v>
      </c>
      <c r="J50" s="437" t="s">
        <v>489</v>
      </c>
      <c r="K50" s="952" t="s">
        <v>50</v>
      </c>
      <c r="O50" s="973"/>
    </row>
    <row r="51" spans="1:15" s="697" customFormat="1" ht="18.75" customHeight="1" x14ac:dyDescent="0.35">
      <c r="A51" s="983">
        <v>47</v>
      </c>
      <c r="B51" s="981" t="s">
        <v>491</v>
      </c>
      <c r="C51" s="982" t="s">
        <v>178</v>
      </c>
      <c r="G51" s="973"/>
      <c r="H51" s="1472"/>
      <c r="I51" s="956">
        <f>SUBTOTAL(103,$J$5:J51)</f>
        <v>47</v>
      </c>
      <c r="J51" s="437" t="s">
        <v>490</v>
      </c>
      <c r="K51" s="952" t="s">
        <v>4</v>
      </c>
      <c r="O51" s="973"/>
    </row>
    <row r="52" spans="1:15" s="697" customFormat="1" ht="18.75" customHeight="1" x14ac:dyDescent="0.35">
      <c r="A52" s="983">
        <v>48</v>
      </c>
      <c r="B52" s="981" t="s">
        <v>492</v>
      </c>
      <c r="C52" s="982" t="s">
        <v>2</v>
      </c>
      <c r="G52" s="973"/>
      <c r="H52" s="1472"/>
      <c r="I52" s="956">
        <f>SUBTOTAL(103,$J$5:J52)</f>
        <v>48</v>
      </c>
      <c r="J52" s="437" t="s">
        <v>491</v>
      </c>
      <c r="K52" s="952" t="s">
        <v>178</v>
      </c>
      <c r="O52" s="973"/>
    </row>
    <row r="53" spans="1:15" s="697" customFormat="1" ht="18.75" customHeight="1" x14ac:dyDescent="0.35">
      <c r="A53" s="983">
        <v>49</v>
      </c>
      <c r="B53" s="981" t="s">
        <v>493</v>
      </c>
      <c r="C53" s="982" t="s">
        <v>80</v>
      </c>
      <c r="G53" s="973"/>
      <c r="H53" s="1472"/>
      <c r="I53" s="956">
        <f>SUBTOTAL(103,$J$5:J53)</f>
        <v>49</v>
      </c>
      <c r="J53" s="437" t="s">
        <v>492</v>
      </c>
      <c r="K53" s="952" t="s">
        <v>2</v>
      </c>
      <c r="O53" s="973"/>
    </row>
    <row r="54" spans="1:15" s="697" customFormat="1" ht="18.75" customHeight="1" x14ac:dyDescent="0.35">
      <c r="A54" s="983">
        <v>50</v>
      </c>
      <c r="B54" s="981" t="s">
        <v>494</v>
      </c>
      <c r="C54" s="982" t="s">
        <v>178</v>
      </c>
      <c r="G54" s="973"/>
      <c r="H54" s="1472"/>
      <c r="I54" s="956">
        <f>SUBTOTAL(103,$J$5:J54)</f>
        <v>50</v>
      </c>
      <c r="J54" s="437" t="s">
        <v>493</v>
      </c>
      <c r="K54" s="952" t="s">
        <v>80</v>
      </c>
      <c r="O54" s="973"/>
    </row>
    <row r="55" spans="1:15" s="697" customFormat="1" ht="18.75" customHeight="1" x14ac:dyDescent="0.35">
      <c r="A55" s="983">
        <v>51</v>
      </c>
      <c r="B55" s="981" t="s">
        <v>495</v>
      </c>
      <c r="C55" s="982" t="s">
        <v>159</v>
      </c>
      <c r="G55" s="973"/>
      <c r="H55" s="1472"/>
      <c r="I55" s="956">
        <f>SUBTOTAL(103,$J$5:J55)</f>
        <v>51</v>
      </c>
      <c r="J55" s="437" t="s">
        <v>494</v>
      </c>
      <c r="K55" s="952" t="s">
        <v>178</v>
      </c>
      <c r="O55" s="973"/>
    </row>
    <row r="56" spans="1:15" s="697" customFormat="1" ht="18.75" customHeight="1" x14ac:dyDescent="0.35">
      <c r="A56" s="983">
        <v>52</v>
      </c>
      <c r="B56" s="981" t="s">
        <v>510</v>
      </c>
      <c r="C56" s="982" t="s">
        <v>178</v>
      </c>
      <c r="G56" s="973"/>
      <c r="H56" s="1472"/>
      <c r="I56" s="956">
        <f>SUBTOTAL(103,$J$5:J56)</f>
        <v>52</v>
      </c>
      <c r="J56" s="437" t="s">
        <v>495</v>
      </c>
      <c r="K56" s="952" t="s">
        <v>159</v>
      </c>
      <c r="O56" s="973"/>
    </row>
    <row r="57" spans="1:15" s="697" customFormat="1" ht="18.75" customHeight="1" x14ac:dyDescent="0.35">
      <c r="A57" s="983">
        <v>53</v>
      </c>
      <c r="B57" s="981" t="s">
        <v>269</v>
      </c>
      <c r="C57" s="982" t="s">
        <v>192</v>
      </c>
      <c r="G57" s="973"/>
      <c r="H57" s="1472"/>
      <c r="I57" s="956">
        <f>SUBTOTAL(103,$J$5:J57)</f>
        <v>53</v>
      </c>
      <c r="J57" s="437" t="s">
        <v>510</v>
      </c>
      <c r="K57" s="952" t="s">
        <v>178</v>
      </c>
      <c r="O57" s="973"/>
    </row>
    <row r="58" spans="1:15" s="697" customFormat="1" ht="18.75" customHeight="1" x14ac:dyDescent="0.35">
      <c r="A58" s="983">
        <v>54</v>
      </c>
      <c r="B58" s="981" t="s">
        <v>496</v>
      </c>
      <c r="C58" s="982" t="s">
        <v>4</v>
      </c>
      <c r="G58" s="973"/>
      <c r="H58" s="1472"/>
      <c r="I58" s="956">
        <f>SUBTOTAL(103,$J$5:J58)</f>
        <v>54</v>
      </c>
      <c r="J58" s="437" t="s">
        <v>269</v>
      </c>
      <c r="K58" s="952" t="s">
        <v>192</v>
      </c>
      <c r="O58" s="973"/>
    </row>
    <row r="59" spans="1:15" s="697" customFormat="1" ht="18.75" customHeight="1" x14ac:dyDescent="0.35">
      <c r="A59" s="983">
        <v>55</v>
      </c>
      <c r="B59" s="981" t="s">
        <v>497</v>
      </c>
      <c r="C59" s="982" t="s">
        <v>80</v>
      </c>
      <c r="G59" s="973"/>
      <c r="H59" s="1472"/>
      <c r="I59" s="956">
        <f>SUBTOTAL(103,$J$5:J59)</f>
        <v>55</v>
      </c>
      <c r="J59" s="437" t="s">
        <v>496</v>
      </c>
      <c r="K59" s="952" t="s">
        <v>4</v>
      </c>
      <c r="O59" s="973"/>
    </row>
    <row r="60" spans="1:15" s="697" customFormat="1" ht="18.75" customHeight="1" x14ac:dyDescent="0.35">
      <c r="A60" s="983">
        <v>56</v>
      </c>
      <c r="B60" s="981" t="s">
        <v>498</v>
      </c>
      <c r="C60" s="982" t="s">
        <v>50</v>
      </c>
      <c r="G60" s="973"/>
      <c r="H60" s="1472"/>
      <c r="I60" s="956">
        <f>SUBTOTAL(103,$J$5:J60)</f>
        <v>56</v>
      </c>
      <c r="J60" s="437" t="s">
        <v>497</v>
      </c>
      <c r="K60" s="952" t="s">
        <v>80</v>
      </c>
      <c r="O60" s="973"/>
    </row>
    <row r="61" spans="1:15" s="697" customFormat="1" ht="18.75" customHeight="1" x14ac:dyDescent="0.35">
      <c r="A61" s="983">
        <v>57</v>
      </c>
      <c r="B61" s="981" t="s">
        <v>499</v>
      </c>
      <c r="C61" s="982" t="s">
        <v>80</v>
      </c>
      <c r="G61" s="973"/>
      <c r="H61" s="1472"/>
      <c r="I61" s="956">
        <f>SUBTOTAL(103,$J$5:J61)</f>
        <v>57</v>
      </c>
      <c r="J61" s="437" t="s">
        <v>498</v>
      </c>
      <c r="K61" s="952" t="s">
        <v>50</v>
      </c>
      <c r="O61" s="973"/>
    </row>
    <row r="62" spans="1:15" s="697" customFormat="1" ht="18.75" customHeight="1" x14ac:dyDescent="0.35">
      <c r="A62" s="983">
        <v>58</v>
      </c>
      <c r="B62" s="981" t="s">
        <v>500</v>
      </c>
      <c r="C62" s="982" t="s">
        <v>80</v>
      </c>
      <c r="G62" s="973"/>
      <c r="H62" s="1472"/>
      <c r="I62" s="956">
        <f>SUBTOTAL(103,$J$5:J62)</f>
        <v>58</v>
      </c>
      <c r="J62" s="437" t="s">
        <v>499</v>
      </c>
      <c r="K62" s="952" t="s">
        <v>80</v>
      </c>
      <c r="O62" s="973"/>
    </row>
    <row r="63" spans="1:15" s="697" customFormat="1" ht="18.75" customHeight="1" x14ac:dyDescent="0.35">
      <c r="A63" s="983">
        <v>59</v>
      </c>
      <c r="B63" s="981" t="s">
        <v>501</v>
      </c>
      <c r="C63" s="982" t="s">
        <v>159</v>
      </c>
      <c r="G63" s="973"/>
      <c r="H63" s="1472"/>
      <c r="I63" s="956">
        <f>SUBTOTAL(103,$J$5:J63)</f>
        <v>59</v>
      </c>
      <c r="J63" s="437" t="s">
        <v>500</v>
      </c>
      <c r="K63" s="952" t="s">
        <v>80</v>
      </c>
      <c r="O63" s="973"/>
    </row>
    <row r="64" spans="1:15" s="697" customFormat="1" ht="18.75" customHeight="1" x14ac:dyDescent="0.35">
      <c r="A64" s="983">
        <v>60</v>
      </c>
      <c r="B64" s="981" t="s">
        <v>511</v>
      </c>
      <c r="C64" s="982" t="s">
        <v>235</v>
      </c>
      <c r="G64" s="973"/>
      <c r="H64" s="1472"/>
      <c r="I64" s="956">
        <f>SUBTOTAL(103,$J$5:J64)</f>
        <v>60</v>
      </c>
      <c r="J64" s="437" t="s">
        <v>501</v>
      </c>
      <c r="K64" s="952" t="s">
        <v>159</v>
      </c>
      <c r="O64" s="973"/>
    </row>
    <row r="65" spans="1:15" s="697" customFormat="1" ht="18.75" customHeight="1" x14ac:dyDescent="0.35">
      <c r="A65" s="983">
        <v>61</v>
      </c>
      <c r="B65" s="981" t="s">
        <v>512</v>
      </c>
      <c r="C65" s="982" t="s">
        <v>178</v>
      </c>
      <c r="G65" s="973"/>
      <c r="H65" s="1472"/>
      <c r="I65" s="956">
        <f>SUBTOTAL(103,$J$5:J65)</f>
        <v>61</v>
      </c>
      <c r="J65" s="437" t="s">
        <v>511</v>
      </c>
      <c r="K65" s="952" t="s">
        <v>235</v>
      </c>
      <c r="O65" s="973"/>
    </row>
    <row r="66" spans="1:15" s="697" customFormat="1" ht="18.75" customHeight="1" x14ac:dyDescent="0.35">
      <c r="A66" s="983">
        <v>62</v>
      </c>
      <c r="B66" s="981" t="s">
        <v>513</v>
      </c>
      <c r="C66" s="982" t="s">
        <v>2</v>
      </c>
      <c r="G66" s="973"/>
      <c r="H66" s="1472"/>
      <c r="I66" s="956">
        <f>SUBTOTAL(103,$J$5:J66)</f>
        <v>62</v>
      </c>
      <c r="J66" s="437" t="s">
        <v>512</v>
      </c>
      <c r="K66" s="952" t="s">
        <v>178</v>
      </c>
      <c r="O66" s="973"/>
    </row>
    <row r="67" spans="1:15" s="697" customFormat="1" ht="18.75" customHeight="1" x14ac:dyDescent="0.35">
      <c r="A67" s="983">
        <v>63</v>
      </c>
      <c r="B67" s="981" t="s">
        <v>514</v>
      </c>
      <c r="C67" s="982" t="s">
        <v>2</v>
      </c>
      <c r="G67" s="973"/>
      <c r="H67" s="1472"/>
      <c r="I67" s="956">
        <f>SUBTOTAL(103,$J$5:J67)</f>
        <v>63</v>
      </c>
      <c r="J67" s="437" t="s">
        <v>513</v>
      </c>
      <c r="K67" s="952" t="s">
        <v>2</v>
      </c>
      <c r="O67" s="973"/>
    </row>
    <row r="68" spans="1:15" s="697" customFormat="1" ht="18.75" customHeight="1" x14ac:dyDescent="0.35">
      <c r="A68" s="983">
        <v>64</v>
      </c>
      <c r="B68" s="981" t="s">
        <v>515</v>
      </c>
      <c r="C68" s="982" t="s">
        <v>2</v>
      </c>
      <c r="G68" s="973"/>
      <c r="H68" s="1472"/>
      <c r="I68" s="956">
        <f>SUBTOTAL(103,$J$5:J68)</f>
        <v>64</v>
      </c>
      <c r="J68" s="437" t="s">
        <v>514</v>
      </c>
      <c r="K68" s="952" t="s">
        <v>2</v>
      </c>
      <c r="O68" s="973"/>
    </row>
    <row r="69" spans="1:15" s="697" customFormat="1" ht="18.75" customHeight="1" x14ac:dyDescent="0.35">
      <c r="A69" s="983">
        <v>65</v>
      </c>
      <c r="B69" s="981" t="s">
        <v>516</v>
      </c>
      <c r="C69" s="982" t="s">
        <v>2</v>
      </c>
      <c r="G69" s="973"/>
      <c r="H69" s="1472"/>
      <c r="I69" s="956">
        <f>SUBTOTAL(103,$J$5:J69)</f>
        <v>65</v>
      </c>
      <c r="J69" s="437" t="s">
        <v>515</v>
      </c>
      <c r="K69" s="952" t="s">
        <v>2</v>
      </c>
      <c r="O69" s="973"/>
    </row>
    <row r="70" spans="1:15" s="697" customFormat="1" ht="18.75" customHeight="1" x14ac:dyDescent="0.35">
      <c r="A70" s="983">
        <v>66</v>
      </c>
      <c r="B70" s="981" t="s">
        <v>270</v>
      </c>
      <c r="C70" s="982" t="s">
        <v>205</v>
      </c>
      <c r="G70" s="973"/>
      <c r="H70" s="1472"/>
      <c r="I70" s="956">
        <f>SUBTOTAL(103,$J$5:J70)</f>
        <v>66</v>
      </c>
      <c r="J70" s="437" t="s">
        <v>516</v>
      </c>
      <c r="K70" s="952" t="s">
        <v>2</v>
      </c>
      <c r="O70" s="973"/>
    </row>
    <row r="71" spans="1:15" s="697" customFormat="1" ht="18.75" customHeight="1" x14ac:dyDescent="0.35">
      <c r="A71" s="983">
        <v>67</v>
      </c>
      <c r="B71" s="981" t="s">
        <v>410</v>
      </c>
      <c r="C71" s="982" t="s">
        <v>4</v>
      </c>
      <c r="G71" s="973"/>
      <c r="H71" s="1472"/>
      <c r="I71" s="956">
        <f>SUBTOTAL(103,$J$5:J71)</f>
        <v>67</v>
      </c>
      <c r="J71" s="437" t="s">
        <v>270</v>
      </c>
      <c r="K71" s="952" t="s">
        <v>205</v>
      </c>
      <c r="O71" s="973"/>
    </row>
    <row r="72" spans="1:15" s="697" customFormat="1" ht="18.75" customHeight="1" x14ac:dyDescent="0.35">
      <c r="A72" s="983">
        <v>68</v>
      </c>
      <c r="B72" s="981" t="s">
        <v>411</v>
      </c>
      <c r="C72" s="982" t="s">
        <v>80</v>
      </c>
      <c r="G72" s="973"/>
      <c r="H72" s="1472"/>
      <c r="I72" s="956">
        <f>SUBTOTAL(103,$J$5:J72)</f>
        <v>68</v>
      </c>
      <c r="J72" s="437" t="s">
        <v>410</v>
      </c>
      <c r="K72" s="952" t="s">
        <v>4</v>
      </c>
      <c r="O72" s="973"/>
    </row>
    <row r="73" spans="1:15" s="697" customFormat="1" ht="18.75" customHeight="1" x14ac:dyDescent="0.35">
      <c r="A73" s="983">
        <v>69</v>
      </c>
      <c r="B73" s="981" t="s">
        <v>412</v>
      </c>
      <c r="C73" s="982" t="s">
        <v>50</v>
      </c>
      <c r="G73" s="973"/>
      <c r="H73" s="1472"/>
      <c r="I73" s="956">
        <f>SUBTOTAL(103,$J$5:J73)</f>
        <v>69</v>
      </c>
      <c r="J73" s="437" t="s">
        <v>411</v>
      </c>
      <c r="K73" s="952" t="s">
        <v>80</v>
      </c>
      <c r="O73" s="973"/>
    </row>
    <row r="74" spans="1:15" s="697" customFormat="1" ht="18.75" customHeight="1" x14ac:dyDescent="0.35">
      <c r="A74" s="983">
        <v>70</v>
      </c>
      <c r="B74" s="981" t="s">
        <v>413</v>
      </c>
      <c r="C74" s="982" t="s">
        <v>80</v>
      </c>
      <c r="G74" s="973"/>
      <c r="H74" s="1472"/>
      <c r="I74" s="956">
        <f>SUBTOTAL(103,$J$5:J74)</f>
        <v>70</v>
      </c>
      <c r="J74" s="437" t="s">
        <v>412</v>
      </c>
      <c r="K74" s="952" t="s">
        <v>50</v>
      </c>
      <c r="O74" s="973"/>
    </row>
    <row r="75" spans="1:15" s="697" customFormat="1" ht="18.75" customHeight="1" x14ac:dyDescent="0.35">
      <c r="A75" s="983">
        <v>71</v>
      </c>
      <c r="B75" s="981" t="s">
        <v>414</v>
      </c>
      <c r="C75" s="982" t="s">
        <v>50</v>
      </c>
      <c r="G75" s="973"/>
      <c r="H75" s="1472"/>
      <c r="I75" s="956">
        <f>SUBTOTAL(103,$J$5:J75)</f>
        <v>71</v>
      </c>
      <c r="J75" s="437" t="s">
        <v>413</v>
      </c>
      <c r="K75" s="952" t="s">
        <v>80</v>
      </c>
      <c r="O75" s="973"/>
    </row>
    <row r="76" spans="1:15" s="697" customFormat="1" ht="18.75" customHeight="1" x14ac:dyDescent="0.35">
      <c r="A76" s="983">
        <v>72</v>
      </c>
      <c r="B76" s="981" t="s">
        <v>415</v>
      </c>
      <c r="C76" s="982" t="s">
        <v>2</v>
      </c>
      <c r="G76" s="973"/>
      <c r="H76" s="1472"/>
      <c r="I76" s="956">
        <f>SUBTOTAL(103,$J$5:J76)</f>
        <v>72</v>
      </c>
      <c r="J76" s="437" t="s">
        <v>414</v>
      </c>
      <c r="K76" s="952" t="s">
        <v>50</v>
      </c>
      <c r="O76" s="973"/>
    </row>
    <row r="77" spans="1:15" s="697" customFormat="1" ht="18.75" customHeight="1" x14ac:dyDescent="0.35">
      <c r="A77" s="983">
        <v>73</v>
      </c>
      <c r="B77" s="981" t="s">
        <v>416</v>
      </c>
      <c r="C77" s="982" t="s">
        <v>2</v>
      </c>
      <c r="G77" s="973"/>
      <c r="H77" s="1472"/>
      <c r="I77" s="956">
        <f>SUBTOTAL(103,$J$5:J77)</f>
        <v>73</v>
      </c>
      <c r="J77" s="437" t="s">
        <v>415</v>
      </c>
      <c r="K77" s="952" t="s">
        <v>2</v>
      </c>
      <c r="O77" s="973"/>
    </row>
    <row r="78" spans="1:15" s="697" customFormat="1" ht="18.75" customHeight="1" x14ac:dyDescent="0.35">
      <c r="A78" s="983">
        <v>74</v>
      </c>
      <c r="B78" s="981" t="s">
        <v>417</v>
      </c>
      <c r="C78" s="982" t="s">
        <v>50</v>
      </c>
      <c r="G78" s="973"/>
      <c r="H78" s="1472"/>
      <c r="I78" s="956">
        <f>SUBTOTAL(103,$J$5:J78)</f>
        <v>74</v>
      </c>
      <c r="J78" s="437" t="s">
        <v>416</v>
      </c>
      <c r="K78" s="952" t="s">
        <v>2</v>
      </c>
      <c r="O78" s="973"/>
    </row>
    <row r="79" spans="1:15" s="697" customFormat="1" ht="18.75" customHeight="1" x14ac:dyDescent="0.35">
      <c r="A79" s="983">
        <v>75</v>
      </c>
      <c r="B79" s="981" t="s">
        <v>418</v>
      </c>
      <c r="C79" s="982" t="s">
        <v>2</v>
      </c>
      <c r="G79" s="973"/>
      <c r="H79" s="1472"/>
      <c r="I79" s="956">
        <f>SUBTOTAL(103,$J$5:J79)</f>
        <v>75</v>
      </c>
      <c r="J79" s="437" t="s">
        <v>417</v>
      </c>
      <c r="K79" s="952" t="s">
        <v>50</v>
      </c>
      <c r="O79" s="973"/>
    </row>
    <row r="80" spans="1:15" s="697" customFormat="1" ht="18.75" customHeight="1" x14ac:dyDescent="0.35">
      <c r="A80" s="983">
        <v>76</v>
      </c>
      <c r="B80" s="981" t="s">
        <v>419</v>
      </c>
      <c r="C80" s="982" t="s">
        <v>3</v>
      </c>
      <c r="G80" s="973"/>
      <c r="H80" s="1472"/>
      <c r="I80" s="956">
        <f>SUBTOTAL(103,$J$5:J80)</f>
        <v>76</v>
      </c>
      <c r="J80" s="437" t="s">
        <v>418</v>
      </c>
      <c r="K80" s="952" t="s">
        <v>2</v>
      </c>
      <c r="O80" s="973"/>
    </row>
    <row r="81" spans="1:15" s="163" customFormat="1" ht="18.75" customHeight="1" x14ac:dyDescent="0.35">
      <c r="A81" s="944">
        <v>77</v>
      </c>
      <c r="B81" s="810" t="s">
        <v>420</v>
      </c>
      <c r="C81" s="946" t="s">
        <v>50</v>
      </c>
      <c r="G81" s="972"/>
      <c r="H81" s="1472"/>
      <c r="I81" s="951">
        <f>SUBTOTAL(103,$J$5:J81)</f>
        <v>77</v>
      </c>
      <c r="J81" s="437" t="s">
        <v>419</v>
      </c>
      <c r="K81" s="952" t="s">
        <v>3</v>
      </c>
      <c r="O81" s="972"/>
    </row>
    <row r="82" spans="1:15" s="163" customFormat="1" ht="18.75" customHeight="1" x14ac:dyDescent="0.35">
      <c r="A82" s="944">
        <v>78</v>
      </c>
      <c r="B82" s="810" t="s">
        <v>502</v>
      </c>
      <c r="C82" s="946" t="s">
        <v>421</v>
      </c>
      <c r="G82" s="972"/>
      <c r="H82" s="1472"/>
      <c r="I82" s="951">
        <f>SUBTOTAL(103,$J$5:J82)</f>
        <v>78</v>
      </c>
      <c r="J82" s="437" t="s">
        <v>420</v>
      </c>
      <c r="K82" s="952" t="s">
        <v>50</v>
      </c>
      <c r="O82" s="972"/>
    </row>
    <row r="83" spans="1:15" s="163" customFormat="1" ht="18.75" customHeight="1" x14ac:dyDescent="0.35">
      <c r="A83" s="944">
        <v>79</v>
      </c>
      <c r="B83" s="810" t="s">
        <v>271</v>
      </c>
      <c r="C83" s="946" t="s">
        <v>421</v>
      </c>
      <c r="G83" s="972"/>
      <c r="H83" s="1472"/>
      <c r="I83" s="951">
        <f>SUBTOTAL(103,$J$5:J83)</f>
        <v>79</v>
      </c>
      <c r="J83" s="437" t="s">
        <v>502</v>
      </c>
      <c r="K83" s="952" t="s">
        <v>421</v>
      </c>
      <c r="O83" s="972"/>
    </row>
    <row r="84" spans="1:15" s="163" customFormat="1" ht="18.75" customHeight="1" x14ac:dyDescent="0.35">
      <c r="A84" s="944">
        <v>80</v>
      </c>
      <c r="B84" s="810" t="s">
        <v>422</v>
      </c>
      <c r="C84" s="946" t="s">
        <v>2</v>
      </c>
      <c r="G84" s="972"/>
      <c r="H84" s="1472"/>
      <c r="I84" s="951">
        <f>SUBTOTAL(103,$J$5:J84)</f>
        <v>80</v>
      </c>
      <c r="J84" s="437" t="s">
        <v>271</v>
      </c>
      <c r="K84" s="952" t="s">
        <v>421</v>
      </c>
      <c r="O84" s="972"/>
    </row>
    <row r="85" spans="1:15" s="163" customFormat="1" ht="18.75" customHeight="1" x14ac:dyDescent="0.35">
      <c r="A85" s="944">
        <v>81</v>
      </c>
      <c r="B85" s="810" t="s">
        <v>424</v>
      </c>
      <c r="C85" s="946" t="s">
        <v>2</v>
      </c>
      <c r="G85" s="972"/>
      <c r="H85" s="1472"/>
      <c r="I85" s="951">
        <f>SUBTOTAL(103,$J$5:J85)</f>
        <v>81</v>
      </c>
      <c r="J85" s="437" t="s">
        <v>422</v>
      </c>
      <c r="K85" s="952" t="s">
        <v>2</v>
      </c>
      <c r="O85" s="972"/>
    </row>
    <row r="86" spans="1:15" s="163" customFormat="1" ht="18.75" customHeight="1" x14ac:dyDescent="0.35">
      <c r="A86" s="944">
        <v>82</v>
      </c>
      <c r="B86" s="810" t="s">
        <v>425</v>
      </c>
      <c r="C86" s="946" t="s">
        <v>3</v>
      </c>
      <c r="G86" s="972"/>
      <c r="H86" s="1472"/>
      <c r="I86" s="951">
        <f>SUBTOTAL(103,$J$5:J86)</f>
        <v>82</v>
      </c>
      <c r="J86" s="437" t="s">
        <v>424</v>
      </c>
      <c r="K86" s="952" t="s">
        <v>2</v>
      </c>
      <c r="O86" s="972"/>
    </row>
    <row r="87" spans="1:15" s="163" customFormat="1" ht="18.75" customHeight="1" x14ac:dyDescent="0.35">
      <c r="A87" s="944">
        <v>83</v>
      </c>
      <c r="B87" s="810" t="s">
        <v>388</v>
      </c>
      <c r="C87" s="946" t="s">
        <v>80</v>
      </c>
      <c r="G87" s="972"/>
      <c r="H87" s="1472"/>
      <c r="I87" s="951">
        <f>SUBTOTAL(103,$J$5:J87)</f>
        <v>83</v>
      </c>
      <c r="J87" s="437" t="s">
        <v>425</v>
      </c>
      <c r="K87" s="952" t="s">
        <v>3</v>
      </c>
      <c r="O87" s="972"/>
    </row>
    <row r="88" spans="1:15" s="163" customFormat="1" ht="18.75" customHeight="1" x14ac:dyDescent="0.35">
      <c r="A88" s="944">
        <v>84</v>
      </c>
      <c r="B88" s="810" t="s">
        <v>389</v>
      </c>
      <c r="C88" s="946" t="s">
        <v>2</v>
      </c>
      <c r="G88" s="972"/>
      <c r="H88" s="1472"/>
      <c r="I88" s="951">
        <f>SUBTOTAL(103,$J$5:J88)</f>
        <v>84</v>
      </c>
      <c r="J88" s="437" t="s">
        <v>388</v>
      </c>
      <c r="K88" s="952" t="s">
        <v>80</v>
      </c>
      <c r="O88" s="972"/>
    </row>
    <row r="89" spans="1:15" s="163" customFormat="1" ht="18.75" customHeight="1" x14ac:dyDescent="0.35">
      <c r="A89" s="944">
        <v>85</v>
      </c>
      <c r="B89" s="810" t="s">
        <v>390</v>
      </c>
      <c r="C89" s="946" t="s">
        <v>2</v>
      </c>
      <c r="G89" s="972"/>
      <c r="H89" s="1472"/>
      <c r="I89" s="951">
        <f>SUBTOTAL(103,$J$5:J89)</f>
        <v>85</v>
      </c>
      <c r="J89" s="437" t="s">
        <v>389</v>
      </c>
      <c r="K89" s="952" t="s">
        <v>2</v>
      </c>
      <c r="O89" s="972"/>
    </row>
    <row r="90" spans="1:15" s="163" customFormat="1" ht="18.75" customHeight="1" x14ac:dyDescent="0.35">
      <c r="A90" s="944">
        <v>86</v>
      </c>
      <c r="B90" s="810" t="s">
        <v>426</v>
      </c>
      <c r="C90" s="946" t="s">
        <v>50</v>
      </c>
      <c r="G90" s="972"/>
      <c r="H90" s="1472"/>
      <c r="I90" s="951">
        <f>SUBTOTAL(103,$J$5:J90)</f>
        <v>86</v>
      </c>
      <c r="J90" s="437" t="s">
        <v>390</v>
      </c>
      <c r="K90" s="952" t="s">
        <v>2</v>
      </c>
      <c r="O90" s="972"/>
    </row>
    <row r="91" spans="1:15" s="163" customFormat="1" ht="18.75" customHeight="1" x14ac:dyDescent="0.35">
      <c r="A91" s="944">
        <v>87</v>
      </c>
      <c r="B91" s="810" t="s">
        <v>427</v>
      </c>
      <c r="C91" s="946" t="s">
        <v>3</v>
      </c>
      <c r="G91" s="972"/>
      <c r="H91" s="1472"/>
      <c r="I91" s="951">
        <f>SUBTOTAL(103,$J$5:J91)</f>
        <v>87</v>
      </c>
      <c r="J91" s="437" t="s">
        <v>426</v>
      </c>
      <c r="K91" s="952" t="s">
        <v>50</v>
      </c>
      <c r="O91" s="972"/>
    </row>
    <row r="92" spans="1:15" s="163" customFormat="1" ht="18.75" customHeight="1" x14ac:dyDescent="0.35">
      <c r="A92" s="944">
        <v>88</v>
      </c>
      <c r="B92" s="810" t="s">
        <v>428</v>
      </c>
      <c r="C92" s="946" t="s">
        <v>3</v>
      </c>
      <c r="G92" s="972"/>
      <c r="H92" s="1472"/>
      <c r="I92" s="951">
        <f>SUBTOTAL(103,$J$4:J93)</f>
        <v>90</v>
      </c>
      <c r="J92" s="437" t="s">
        <v>427</v>
      </c>
      <c r="K92" s="952" t="s">
        <v>3</v>
      </c>
      <c r="O92" s="972"/>
    </row>
    <row r="93" spans="1:15" s="163" customFormat="1" ht="18.75" customHeight="1" x14ac:dyDescent="0.35">
      <c r="A93" s="944">
        <v>89</v>
      </c>
      <c r="B93" s="810" t="s">
        <v>429</v>
      </c>
      <c r="C93" s="946" t="s">
        <v>2</v>
      </c>
      <c r="G93" s="972"/>
      <c r="H93" s="1472"/>
      <c r="I93" s="951">
        <f>SUBTOTAL(103,$J$5:J93)</f>
        <v>89</v>
      </c>
      <c r="J93" s="437" t="s">
        <v>428</v>
      </c>
      <c r="K93" s="952" t="s">
        <v>3</v>
      </c>
      <c r="O93" s="972"/>
    </row>
    <row r="94" spans="1:15" s="163" customFormat="1" ht="18.75" customHeight="1" x14ac:dyDescent="0.35">
      <c r="A94" s="944">
        <v>90</v>
      </c>
      <c r="B94" s="810" t="s">
        <v>430</v>
      </c>
      <c r="C94" s="946" t="s">
        <v>2</v>
      </c>
      <c r="G94" s="972"/>
      <c r="H94" s="1472"/>
      <c r="I94" s="951">
        <f>SUBTOTAL(103,$J$5:J94)</f>
        <v>90</v>
      </c>
      <c r="J94" s="437" t="s">
        <v>429</v>
      </c>
      <c r="K94" s="952" t="s">
        <v>2</v>
      </c>
      <c r="O94" s="972"/>
    </row>
    <row r="95" spans="1:15" s="163" customFormat="1" ht="18.75" customHeight="1" x14ac:dyDescent="0.35">
      <c r="A95" s="944">
        <v>91</v>
      </c>
      <c r="B95" s="810" t="s">
        <v>272</v>
      </c>
      <c r="C95" s="946" t="s">
        <v>235</v>
      </c>
      <c r="G95" s="972"/>
      <c r="H95" s="1472"/>
      <c r="I95" s="951">
        <f>SUBTOTAL(103,$J$5:J95)</f>
        <v>91</v>
      </c>
      <c r="J95" s="437" t="s">
        <v>430</v>
      </c>
      <c r="K95" s="952" t="s">
        <v>2</v>
      </c>
      <c r="O95" s="972"/>
    </row>
    <row r="96" spans="1:15" s="163" customFormat="1" ht="18.75" customHeight="1" x14ac:dyDescent="0.35">
      <c r="A96" s="944">
        <v>92</v>
      </c>
      <c r="B96" s="810" t="s">
        <v>431</v>
      </c>
      <c r="C96" s="946" t="s">
        <v>2</v>
      </c>
      <c r="G96" s="972"/>
      <c r="H96" s="1472"/>
      <c r="I96" s="951">
        <f>SUBTOTAL(103,$J$5:J96)</f>
        <v>92</v>
      </c>
      <c r="J96" s="437" t="s">
        <v>272</v>
      </c>
      <c r="K96" s="952" t="s">
        <v>235</v>
      </c>
      <c r="O96" s="972"/>
    </row>
    <row r="97" spans="1:15" s="163" customFormat="1" ht="18.75" customHeight="1" x14ac:dyDescent="0.35">
      <c r="A97" s="944">
        <v>93</v>
      </c>
      <c r="B97" s="810" t="s">
        <v>432</v>
      </c>
      <c r="C97" s="946" t="s">
        <v>2</v>
      </c>
      <c r="G97" s="972"/>
      <c r="H97" s="1472"/>
      <c r="I97" s="951">
        <f>SUBTOTAL(103,$J$5:J97)</f>
        <v>93</v>
      </c>
      <c r="J97" s="437" t="s">
        <v>431</v>
      </c>
      <c r="K97" s="952" t="s">
        <v>2</v>
      </c>
      <c r="O97" s="972"/>
    </row>
    <row r="98" spans="1:15" s="163" customFormat="1" ht="18.75" customHeight="1" x14ac:dyDescent="0.35">
      <c r="A98" s="944">
        <v>94</v>
      </c>
      <c r="B98" s="810" t="s">
        <v>273</v>
      </c>
      <c r="C98" s="946" t="s">
        <v>186</v>
      </c>
      <c r="G98" s="972"/>
      <c r="H98" s="1472"/>
      <c r="I98" s="951">
        <f>SUBTOTAL(103,$J$5:J98)</f>
        <v>94</v>
      </c>
      <c r="J98" s="437" t="s">
        <v>432</v>
      </c>
      <c r="K98" s="952" t="s">
        <v>2</v>
      </c>
      <c r="O98" s="972"/>
    </row>
    <row r="99" spans="1:15" s="163" customFormat="1" ht="18.75" customHeight="1" x14ac:dyDescent="0.35">
      <c r="A99" s="944">
        <v>95</v>
      </c>
      <c r="B99" s="810" t="s">
        <v>274</v>
      </c>
      <c r="C99" s="946" t="s">
        <v>219</v>
      </c>
      <c r="G99" s="972"/>
      <c r="H99" s="1472"/>
      <c r="I99" s="951">
        <f>SUBTOTAL(103,$J$5:J99)</f>
        <v>95</v>
      </c>
      <c r="J99" s="437" t="s">
        <v>273</v>
      </c>
      <c r="K99" s="952" t="s">
        <v>186</v>
      </c>
      <c r="O99" s="972"/>
    </row>
    <row r="100" spans="1:15" s="163" customFormat="1" ht="18.75" customHeight="1" x14ac:dyDescent="0.35">
      <c r="A100" s="944">
        <v>96</v>
      </c>
      <c r="B100" s="810" t="s">
        <v>275</v>
      </c>
      <c r="C100" s="946" t="s">
        <v>217</v>
      </c>
      <c r="G100" s="972"/>
      <c r="H100" s="1472"/>
      <c r="I100" s="951">
        <f>SUBTOTAL(103,$J$5:J100)</f>
        <v>96</v>
      </c>
      <c r="J100" s="437" t="s">
        <v>274</v>
      </c>
      <c r="K100" s="952" t="s">
        <v>219</v>
      </c>
      <c r="O100" s="972"/>
    </row>
    <row r="101" spans="1:15" s="163" customFormat="1" ht="18.75" customHeight="1" x14ac:dyDescent="0.35">
      <c r="A101" s="944">
        <v>97</v>
      </c>
      <c r="B101" s="810" t="s">
        <v>503</v>
      </c>
      <c r="C101" s="946" t="s">
        <v>219</v>
      </c>
      <c r="G101" s="972"/>
      <c r="H101" s="1472"/>
      <c r="I101" s="951">
        <f>SUBTOTAL(103,$J$5:J101)</f>
        <v>97</v>
      </c>
      <c r="J101" s="437" t="s">
        <v>275</v>
      </c>
      <c r="K101" s="952" t="s">
        <v>217</v>
      </c>
      <c r="O101" s="972"/>
    </row>
    <row r="102" spans="1:15" s="163" customFormat="1" ht="18.75" customHeight="1" x14ac:dyDescent="0.35">
      <c r="A102" s="944">
        <v>98</v>
      </c>
      <c r="B102" s="810" t="s">
        <v>11</v>
      </c>
      <c r="C102" s="946" t="s">
        <v>194</v>
      </c>
      <c r="G102" s="972"/>
      <c r="H102" s="1472"/>
      <c r="I102" s="951">
        <f>SUBTOTAL(103,$J$5:J102)</f>
        <v>98</v>
      </c>
      <c r="J102" s="437" t="s">
        <v>503</v>
      </c>
      <c r="K102" s="952" t="s">
        <v>219</v>
      </c>
      <c r="O102" s="972"/>
    </row>
    <row r="103" spans="1:15" s="163" customFormat="1" ht="18.75" customHeight="1" x14ac:dyDescent="0.35">
      <c r="A103" s="944">
        <v>99</v>
      </c>
      <c r="B103" s="810" t="s">
        <v>174</v>
      </c>
      <c r="C103" s="946" t="s">
        <v>226</v>
      </c>
      <c r="G103" s="972"/>
      <c r="H103" s="1472"/>
      <c r="I103" s="951">
        <f>SUBTOTAL(103,$J$5:J103)</f>
        <v>99</v>
      </c>
      <c r="J103" s="437" t="s">
        <v>11</v>
      </c>
      <c r="K103" s="952" t="s">
        <v>194</v>
      </c>
      <c r="O103" s="972"/>
    </row>
    <row r="104" spans="1:15" s="163" customFormat="1" ht="18.75" customHeight="1" x14ac:dyDescent="0.35">
      <c r="A104" s="944">
        <v>100</v>
      </c>
      <c r="B104" s="810" t="s">
        <v>316</v>
      </c>
      <c r="C104" s="946" t="s">
        <v>80</v>
      </c>
      <c r="G104" s="972"/>
      <c r="H104" s="1472"/>
      <c r="I104" s="951">
        <f>SUBTOTAL(103,$J$5:J104)</f>
        <v>100</v>
      </c>
      <c r="J104" s="437" t="s">
        <v>174</v>
      </c>
      <c r="K104" s="952" t="s">
        <v>226</v>
      </c>
      <c r="O104" s="972"/>
    </row>
    <row r="105" spans="1:15" s="163" customFormat="1" ht="18.75" customHeight="1" x14ac:dyDescent="0.35">
      <c r="A105" s="944">
        <v>101</v>
      </c>
      <c r="B105" s="810" t="s">
        <v>433</v>
      </c>
      <c r="C105" s="946" t="s">
        <v>2</v>
      </c>
      <c r="G105" s="972"/>
      <c r="H105" s="1472"/>
      <c r="I105" s="951">
        <f>SUBTOTAL(103,$J$5:J105)</f>
        <v>101</v>
      </c>
      <c r="J105" s="437" t="s">
        <v>316</v>
      </c>
      <c r="K105" s="952" t="s">
        <v>80</v>
      </c>
      <c r="O105" s="972"/>
    </row>
    <row r="106" spans="1:15" s="163" customFormat="1" ht="18.75" customHeight="1" x14ac:dyDescent="0.35">
      <c r="A106" s="944">
        <v>102</v>
      </c>
      <c r="B106" s="810" t="s">
        <v>434</v>
      </c>
      <c r="C106" s="946" t="s">
        <v>2</v>
      </c>
      <c r="G106" s="972"/>
      <c r="H106" s="1472"/>
      <c r="I106" s="951">
        <f>SUBTOTAL(103,$J$5:J106)</f>
        <v>102</v>
      </c>
      <c r="J106" s="437" t="s">
        <v>433</v>
      </c>
      <c r="K106" s="952" t="s">
        <v>2</v>
      </c>
      <c r="O106" s="972"/>
    </row>
    <row r="107" spans="1:15" s="163" customFormat="1" ht="18.75" customHeight="1" x14ac:dyDescent="0.35">
      <c r="A107" s="944">
        <v>103</v>
      </c>
      <c r="B107" s="810" t="s">
        <v>435</v>
      </c>
      <c r="C107" s="946" t="s">
        <v>80</v>
      </c>
      <c r="G107" s="972"/>
      <c r="H107" s="1472"/>
      <c r="I107" s="951">
        <f>SUBTOTAL(103,$J$5:J107)</f>
        <v>103</v>
      </c>
      <c r="J107" s="437" t="s">
        <v>434</v>
      </c>
      <c r="K107" s="952" t="s">
        <v>2</v>
      </c>
      <c r="O107" s="972"/>
    </row>
    <row r="108" spans="1:15" s="163" customFormat="1" ht="18.75" customHeight="1" x14ac:dyDescent="0.35">
      <c r="A108" s="944">
        <v>104</v>
      </c>
      <c r="B108" s="810" t="s">
        <v>436</v>
      </c>
      <c r="C108" s="946" t="s">
        <v>2</v>
      </c>
      <c r="G108" s="972"/>
      <c r="H108" s="1472"/>
      <c r="I108" s="951">
        <f>SUBTOTAL(103,$J$5:J108)</f>
        <v>104</v>
      </c>
      <c r="J108" s="437" t="s">
        <v>435</v>
      </c>
      <c r="K108" s="952" t="s">
        <v>80</v>
      </c>
      <c r="O108" s="972"/>
    </row>
    <row r="109" spans="1:15" s="163" customFormat="1" ht="18.75" customHeight="1" x14ac:dyDescent="0.35">
      <c r="A109" s="944">
        <v>105</v>
      </c>
      <c r="B109" s="810" t="s">
        <v>437</v>
      </c>
      <c r="C109" s="946" t="s">
        <v>50</v>
      </c>
      <c r="G109" s="972"/>
      <c r="H109" s="1472"/>
      <c r="I109" s="951">
        <f>SUBTOTAL(103,$J$5:J109)</f>
        <v>105</v>
      </c>
      <c r="J109" s="437" t="s">
        <v>436</v>
      </c>
      <c r="K109" s="952" t="s">
        <v>2</v>
      </c>
      <c r="O109" s="972"/>
    </row>
    <row r="110" spans="1:15" s="163" customFormat="1" ht="18.75" customHeight="1" x14ac:dyDescent="0.35">
      <c r="A110" s="944">
        <v>106</v>
      </c>
      <c r="B110" s="810" t="s">
        <v>438</v>
      </c>
      <c r="C110" s="946" t="s">
        <v>3</v>
      </c>
      <c r="G110" s="972"/>
      <c r="H110" s="1472"/>
      <c r="I110" s="951">
        <f>SUBTOTAL(103,$J$5:J110)</f>
        <v>106</v>
      </c>
      <c r="J110" s="437" t="s">
        <v>437</v>
      </c>
      <c r="K110" s="952" t="s">
        <v>50</v>
      </c>
      <c r="O110" s="972"/>
    </row>
    <row r="111" spans="1:15" s="163" customFormat="1" ht="18.75" customHeight="1" x14ac:dyDescent="0.35">
      <c r="A111" s="944">
        <v>107</v>
      </c>
      <c r="B111" s="810" t="s">
        <v>439</v>
      </c>
      <c r="C111" s="946" t="s">
        <v>178</v>
      </c>
      <c r="G111" s="972"/>
      <c r="H111" s="1472"/>
      <c r="I111" s="951">
        <f>SUBTOTAL(103,$J$5:J111)</f>
        <v>107</v>
      </c>
      <c r="J111" s="437" t="s">
        <v>438</v>
      </c>
      <c r="K111" s="952" t="s">
        <v>3</v>
      </c>
      <c r="O111" s="972"/>
    </row>
    <row r="112" spans="1:15" s="163" customFormat="1" ht="18.75" customHeight="1" x14ac:dyDescent="0.35">
      <c r="A112" s="944">
        <v>108</v>
      </c>
      <c r="B112" s="810" t="s">
        <v>440</v>
      </c>
      <c r="C112" s="946" t="s">
        <v>3</v>
      </c>
      <c r="G112" s="972"/>
      <c r="H112" s="1472"/>
      <c r="I112" s="951">
        <f>SUBTOTAL(103,$J$5:J112)</f>
        <v>108</v>
      </c>
      <c r="J112" s="437" t="s">
        <v>439</v>
      </c>
      <c r="K112" s="952" t="s">
        <v>178</v>
      </c>
      <c r="O112" s="972"/>
    </row>
    <row r="113" spans="1:15" s="163" customFormat="1" ht="18.75" customHeight="1" x14ac:dyDescent="0.35">
      <c r="A113" s="944">
        <v>109</v>
      </c>
      <c r="B113" s="810" t="s">
        <v>441</v>
      </c>
      <c r="C113" s="946" t="s">
        <v>159</v>
      </c>
      <c r="G113" s="972"/>
      <c r="H113" s="1472"/>
      <c r="I113" s="951">
        <f>SUBTOTAL(103,$J$5:J113)</f>
        <v>109</v>
      </c>
      <c r="J113" s="437" t="s">
        <v>440</v>
      </c>
      <c r="K113" s="952" t="s">
        <v>3</v>
      </c>
      <c r="O113" s="972"/>
    </row>
    <row r="114" spans="1:15" s="163" customFormat="1" ht="18.75" customHeight="1" x14ac:dyDescent="0.35">
      <c r="A114" s="944">
        <v>110</v>
      </c>
      <c r="B114" s="810" t="s">
        <v>442</v>
      </c>
      <c r="C114" s="946" t="s">
        <v>3</v>
      </c>
      <c r="G114" s="972"/>
      <c r="H114" s="1472"/>
      <c r="I114" s="951">
        <f>SUBTOTAL(103,$J$5:J114)</f>
        <v>110</v>
      </c>
      <c r="J114" s="437" t="s">
        <v>441</v>
      </c>
      <c r="K114" s="952" t="s">
        <v>159</v>
      </c>
      <c r="O114" s="972"/>
    </row>
    <row r="115" spans="1:15" s="163" customFormat="1" ht="18.75" customHeight="1" x14ac:dyDescent="0.35">
      <c r="A115" s="944">
        <v>111</v>
      </c>
      <c r="B115" s="810" t="s">
        <v>443</v>
      </c>
      <c r="C115" s="946" t="s">
        <v>80</v>
      </c>
      <c r="G115" s="972"/>
      <c r="H115" s="1472"/>
      <c r="I115" s="951">
        <f>SUBTOTAL(103,$J$5:J115)</f>
        <v>111</v>
      </c>
      <c r="J115" s="437" t="s">
        <v>442</v>
      </c>
      <c r="K115" s="952" t="s">
        <v>3</v>
      </c>
      <c r="O115" s="972"/>
    </row>
    <row r="116" spans="1:15" s="163" customFormat="1" ht="18.75" customHeight="1" x14ac:dyDescent="0.35">
      <c r="A116" s="944">
        <v>112</v>
      </c>
      <c r="B116" s="810" t="s">
        <v>12</v>
      </c>
      <c r="C116" s="946" t="s">
        <v>181</v>
      </c>
      <c r="G116" s="972"/>
      <c r="H116" s="1472"/>
      <c r="I116" s="951">
        <f>SUBTOTAL(103,$J$5:J116)</f>
        <v>112</v>
      </c>
      <c r="J116" s="437" t="s">
        <v>443</v>
      </c>
      <c r="K116" s="952" t="s">
        <v>80</v>
      </c>
      <c r="O116" s="972"/>
    </row>
    <row r="117" spans="1:15" s="163" customFormat="1" ht="18.75" customHeight="1" x14ac:dyDescent="0.35">
      <c r="A117" s="944">
        <v>113</v>
      </c>
      <c r="B117" s="810" t="s">
        <v>13</v>
      </c>
      <c r="C117" s="946" t="s">
        <v>225</v>
      </c>
      <c r="G117" s="972"/>
      <c r="H117" s="1472"/>
      <c r="I117" s="951">
        <f>SUBTOTAL(103,$J$5:J117)</f>
        <v>113</v>
      </c>
      <c r="J117" s="437" t="s">
        <v>12</v>
      </c>
      <c r="K117" s="952" t="s">
        <v>181</v>
      </c>
      <c r="O117" s="972"/>
    </row>
    <row r="118" spans="1:15" s="163" customFormat="1" ht="18.75" customHeight="1" x14ac:dyDescent="0.35">
      <c r="A118" s="944">
        <v>114</v>
      </c>
      <c r="B118" s="810" t="s">
        <v>52</v>
      </c>
      <c r="C118" s="946" t="s">
        <v>237</v>
      </c>
      <c r="G118" s="972"/>
      <c r="H118" s="1472"/>
      <c r="I118" s="951">
        <f>SUBTOTAL(103,$J$5:J118)</f>
        <v>114</v>
      </c>
      <c r="J118" s="437" t="s">
        <v>13</v>
      </c>
      <c r="K118" s="952" t="s">
        <v>225</v>
      </c>
      <c r="O118" s="972"/>
    </row>
    <row r="119" spans="1:15" s="163" customFormat="1" ht="18.75" customHeight="1" x14ac:dyDescent="0.35">
      <c r="A119" s="944">
        <v>115</v>
      </c>
      <c r="B119" s="810" t="s">
        <v>200</v>
      </c>
      <c r="C119" s="946" t="s">
        <v>2</v>
      </c>
      <c r="G119" s="972"/>
      <c r="H119" s="1472"/>
      <c r="I119" s="951">
        <f>SUBTOTAL(103,$J$5:J119)</f>
        <v>115</v>
      </c>
      <c r="J119" s="437" t="s">
        <v>52</v>
      </c>
      <c r="K119" s="952" t="s">
        <v>237</v>
      </c>
      <c r="O119" s="972"/>
    </row>
    <row r="120" spans="1:15" s="163" customFormat="1" ht="18.75" customHeight="1" x14ac:dyDescent="0.35">
      <c r="A120" s="944">
        <v>116</v>
      </c>
      <c r="B120" s="810" t="s">
        <v>201</v>
      </c>
      <c r="C120" s="946" t="s">
        <v>178</v>
      </c>
      <c r="G120" s="972"/>
      <c r="H120" s="1472"/>
      <c r="I120" s="951">
        <f>SUBTOTAL(103,$J$5:J120)</f>
        <v>116</v>
      </c>
      <c r="J120" s="437" t="s">
        <v>200</v>
      </c>
      <c r="K120" s="952" t="s">
        <v>2</v>
      </c>
      <c r="O120" s="972"/>
    </row>
    <row r="121" spans="1:15" s="163" customFormat="1" ht="18.75" customHeight="1" x14ac:dyDescent="0.35">
      <c r="A121" s="944">
        <v>117</v>
      </c>
      <c r="B121" s="810" t="s">
        <v>262</v>
      </c>
      <c r="C121" s="946" t="s">
        <v>80</v>
      </c>
      <c r="G121" s="972"/>
      <c r="H121" s="1472"/>
      <c r="I121" s="951">
        <f>SUBTOTAL(103,$J$5:J121)</f>
        <v>117</v>
      </c>
      <c r="J121" s="437" t="s">
        <v>201</v>
      </c>
      <c r="K121" s="952" t="s">
        <v>178</v>
      </c>
      <c r="O121" s="972"/>
    </row>
    <row r="122" spans="1:15" s="163" customFormat="1" ht="18.75" customHeight="1" x14ac:dyDescent="0.35">
      <c r="A122" s="944">
        <v>118</v>
      </c>
      <c r="B122" s="810" t="s">
        <v>261</v>
      </c>
      <c r="C122" s="946" t="s">
        <v>4</v>
      </c>
      <c r="G122" s="972"/>
      <c r="H122" s="1472"/>
      <c r="I122" s="951">
        <f>SUBTOTAL(103,$J$5:J122)</f>
        <v>118</v>
      </c>
      <c r="J122" s="437" t="s">
        <v>262</v>
      </c>
      <c r="K122" s="952" t="s">
        <v>80</v>
      </c>
      <c r="O122" s="972"/>
    </row>
    <row r="123" spans="1:15" s="163" customFormat="1" ht="18.75" customHeight="1" x14ac:dyDescent="0.35">
      <c r="A123" s="944">
        <v>119</v>
      </c>
      <c r="B123" s="810" t="s">
        <v>260</v>
      </c>
      <c r="C123" s="946" t="s">
        <v>3</v>
      </c>
      <c r="G123" s="972"/>
      <c r="H123" s="1472"/>
      <c r="I123" s="951">
        <f>SUBTOTAL(103,$J$5:J123)</f>
        <v>119</v>
      </c>
      <c r="J123" s="437" t="s">
        <v>261</v>
      </c>
      <c r="K123" s="952" t="s">
        <v>4</v>
      </c>
      <c r="O123" s="972"/>
    </row>
    <row r="124" spans="1:15" s="163" customFormat="1" ht="18.75" customHeight="1" x14ac:dyDescent="0.35">
      <c r="A124" s="944">
        <v>120</v>
      </c>
      <c r="B124" s="810" t="s">
        <v>259</v>
      </c>
      <c r="C124" s="946" t="s">
        <v>50</v>
      </c>
      <c r="G124" s="972"/>
      <c r="H124" s="1472"/>
      <c r="I124" s="951">
        <f>SUBTOTAL(103,$J$5:J124)</f>
        <v>120</v>
      </c>
      <c r="J124" s="437" t="s">
        <v>260</v>
      </c>
      <c r="K124" s="952" t="s">
        <v>3</v>
      </c>
      <c r="O124" s="972"/>
    </row>
    <row r="125" spans="1:15" s="163" customFormat="1" ht="18.75" customHeight="1" x14ac:dyDescent="0.35">
      <c r="A125" s="944">
        <v>121</v>
      </c>
      <c r="B125" s="810" t="s">
        <v>444</v>
      </c>
      <c r="C125" s="946" t="s">
        <v>178</v>
      </c>
      <c r="G125" s="972"/>
      <c r="H125" s="1472"/>
      <c r="I125" s="951">
        <f>SUBTOTAL(103,$J$5:J125)</f>
        <v>121</v>
      </c>
      <c r="J125" s="437" t="s">
        <v>259</v>
      </c>
      <c r="K125" s="952" t="s">
        <v>50</v>
      </c>
      <c r="O125" s="972"/>
    </row>
    <row r="126" spans="1:15" s="163" customFormat="1" ht="18.75" customHeight="1" x14ac:dyDescent="0.35">
      <c r="A126" s="944">
        <v>122</v>
      </c>
      <c r="B126" s="810" t="s">
        <v>53</v>
      </c>
      <c r="C126" s="946" t="s">
        <v>221</v>
      </c>
      <c r="G126" s="972"/>
      <c r="H126" s="1472"/>
      <c r="I126" s="951">
        <f>SUBTOTAL(103,$J$5:J126)</f>
        <v>122</v>
      </c>
      <c r="J126" s="437" t="s">
        <v>444</v>
      </c>
      <c r="K126" s="952" t="s">
        <v>178</v>
      </c>
      <c r="O126" s="972"/>
    </row>
    <row r="127" spans="1:15" s="163" customFormat="1" ht="18.75" customHeight="1" x14ac:dyDescent="0.35">
      <c r="A127" s="944">
        <v>123</v>
      </c>
      <c r="B127" s="810" t="s">
        <v>54</v>
      </c>
      <c r="C127" s="946" t="s">
        <v>221</v>
      </c>
      <c r="G127" s="972"/>
      <c r="H127" s="1472"/>
      <c r="I127" s="951">
        <f>SUBTOTAL(103,$J$5:J127)</f>
        <v>123</v>
      </c>
      <c r="J127" s="437" t="s">
        <v>53</v>
      </c>
      <c r="K127" s="952" t="s">
        <v>221</v>
      </c>
      <c r="O127" s="972"/>
    </row>
    <row r="128" spans="1:15" s="163" customFormat="1" ht="18.75" customHeight="1" x14ac:dyDescent="0.35">
      <c r="A128" s="944">
        <v>124</v>
      </c>
      <c r="B128" s="810" t="s">
        <v>182</v>
      </c>
      <c r="C128" s="946" t="s">
        <v>4</v>
      </c>
      <c r="G128" s="972"/>
      <c r="H128" s="1472"/>
      <c r="I128" s="951">
        <f>SUBTOTAL(103,$J$5:J128)</f>
        <v>124</v>
      </c>
      <c r="J128" s="437" t="s">
        <v>54</v>
      </c>
      <c r="K128" s="952" t="s">
        <v>221</v>
      </c>
      <c r="O128" s="972"/>
    </row>
    <row r="129" spans="1:15" s="163" customFormat="1" ht="18.75" customHeight="1" x14ac:dyDescent="0.35">
      <c r="A129" s="944">
        <v>125</v>
      </c>
      <c r="B129" s="810" t="s">
        <v>183</v>
      </c>
      <c r="C129" s="946" t="s">
        <v>4</v>
      </c>
      <c r="G129" s="972"/>
      <c r="H129" s="1472"/>
      <c r="I129" s="951">
        <f>SUBTOTAL(103,$J$5:J129)</f>
        <v>125</v>
      </c>
      <c r="J129" s="437" t="s">
        <v>182</v>
      </c>
      <c r="K129" s="952" t="s">
        <v>4</v>
      </c>
      <c r="O129" s="972"/>
    </row>
    <row r="130" spans="1:15" s="163" customFormat="1" ht="18.75" customHeight="1" x14ac:dyDescent="0.35">
      <c r="A130" s="944">
        <v>126</v>
      </c>
      <c r="B130" s="810" t="s">
        <v>184</v>
      </c>
      <c r="C130" s="946" t="s">
        <v>178</v>
      </c>
      <c r="G130" s="972"/>
      <c r="H130" s="1472"/>
      <c r="I130" s="951">
        <f>SUBTOTAL(103,$J$5:J130)</f>
        <v>126</v>
      </c>
      <c r="J130" s="437" t="s">
        <v>183</v>
      </c>
      <c r="K130" s="952" t="s">
        <v>4</v>
      </c>
      <c r="O130" s="972"/>
    </row>
    <row r="131" spans="1:15" s="163" customFormat="1" ht="18.75" customHeight="1" x14ac:dyDescent="0.35">
      <c r="A131" s="944">
        <v>127</v>
      </c>
      <c r="B131" s="810" t="s">
        <v>185</v>
      </c>
      <c r="C131" s="946" t="s">
        <v>2</v>
      </c>
      <c r="G131" s="972"/>
      <c r="H131" s="1472"/>
      <c r="I131" s="951">
        <f>SUBTOTAL(103,$J$5:J131)</f>
        <v>127</v>
      </c>
      <c r="J131" s="437" t="s">
        <v>184</v>
      </c>
      <c r="K131" s="952" t="s">
        <v>178</v>
      </c>
      <c r="O131" s="972"/>
    </row>
    <row r="132" spans="1:15" s="163" customFormat="1" ht="18.75" customHeight="1" x14ac:dyDescent="0.35">
      <c r="A132" s="944">
        <v>128</v>
      </c>
      <c r="B132" s="810" t="s">
        <v>445</v>
      </c>
      <c r="C132" s="946" t="s">
        <v>3</v>
      </c>
      <c r="G132" s="972"/>
      <c r="H132" s="1472"/>
      <c r="I132" s="951">
        <f>SUBTOTAL(103,$J$5:J132)</f>
        <v>128</v>
      </c>
      <c r="J132" s="437" t="s">
        <v>185</v>
      </c>
      <c r="K132" s="952" t="s">
        <v>2</v>
      </c>
      <c r="O132" s="972"/>
    </row>
    <row r="133" spans="1:15" s="163" customFormat="1" ht="18.75" customHeight="1" x14ac:dyDescent="0.35">
      <c r="A133" s="944">
        <v>129</v>
      </c>
      <c r="B133" s="810" t="s">
        <v>446</v>
      </c>
      <c r="C133" s="946" t="s">
        <v>4</v>
      </c>
      <c r="G133" s="972"/>
      <c r="H133" s="1472"/>
      <c r="I133" s="951">
        <f>SUBTOTAL(103,$J$5:J133)</f>
        <v>129</v>
      </c>
      <c r="J133" s="437" t="s">
        <v>445</v>
      </c>
      <c r="K133" s="952" t="s">
        <v>3</v>
      </c>
      <c r="O133" s="972"/>
    </row>
    <row r="134" spans="1:15" s="163" customFormat="1" ht="18.75" customHeight="1" x14ac:dyDescent="0.35">
      <c r="A134" s="944">
        <v>130</v>
      </c>
      <c r="B134" s="810" t="s">
        <v>55</v>
      </c>
      <c r="C134" s="946" t="s">
        <v>205</v>
      </c>
      <c r="G134" s="972"/>
      <c r="H134" s="1472"/>
      <c r="I134" s="951">
        <f>SUBTOTAL(103,$J$5:J134)</f>
        <v>130</v>
      </c>
      <c r="J134" s="437" t="s">
        <v>446</v>
      </c>
      <c r="K134" s="952" t="s">
        <v>4</v>
      </c>
      <c r="O134" s="972"/>
    </row>
    <row r="135" spans="1:15" s="163" customFormat="1" ht="18.75" customHeight="1" x14ac:dyDescent="0.35">
      <c r="A135" s="944">
        <v>131</v>
      </c>
      <c r="B135" s="810" t="s">
        <v>187</v>
      </c>
      <c r="C135" s="946" t="s">
        <v>3</v>
      </c>
      <c r="G135" s="972"/>
      <c r="H135" s="1472"/>
      <c r="I135" s="951">
        <f>SUBTOTAL(103,$J$5:J135)</f>
        <v>131</v>
      </c>
      <c r="J135" s="437" t="s">
        <v>55</v>
      </c>
      <c r="K135" s="952" t="s">
        <v>205</v>
      </c>
      <c r="O135" s="972"/>
    </row>
    <row r="136" spans="1:15" s="163" customFormat="1" ht="18.75" customHeight="1" x14ac:dyDescent="0.35">
      <c r="A136" s="944">
        <v>132</v>
      </c>
      <c r="B136" s="810" t="s">
        <v>188</v>
      </c>
      <c r="C136" s="946" t="s">
        <v>80</v>
      </c>
      <c r="G136" s="972"/>
      <c r="H136" s="1472"/>
      <c r="I136" s="951">
        <f>SUBTOTAL(103,$J$5:J136)</f>
        <v>132</v>
      </c>
      <c r="J136" s="437" t="s">
        <v>187</v>
      </c>
      <c r="K136" s="952" t="s">
        <v>3</v>
      </c>
      <c r="O136" s="972"/>
    </row>
    <row r="137" spans="1:15" s="163" customFormat="1" ht="18.75" customHeight="1" x14ac:dyDescent="0.35">
      <c r="A137" s="944">
        <v>133</v>
      </c>
      <c r="B137" s="810" t="s">
        <v>189</v>
      </c>
      <c r="C137" s="946" t="s">
        <v>80</v>
      </c>
      <c r="G137" s="972"/>
      <c r="H137" s="1472"/>
      <c r="I137" s="951">
        <f>SUBTOTAL(103,$J$5:J137)</f>
        <v>133</v>
      </c>
      <c r="J137" s="437" t="s">
        <v>188</v>
      </c>
      <c r="K137" s="952" t="s">
        <v>80</v>
      </c>
      <c r="O137" s="972"/>
    </row>
    <row r="138" spans="1:15" s="163" customFormat="1" ht="18.75" customHeight="1" x14ac:dyDescent="0.35">
      <c r="A138" s="944">
        <v>134</v>
      </c>
      <c r="B138" s="810" t="s">
        <v>190</v>
      </c>
      <c r="C138" s="946" t="s">
        <v>3</v>
      </c>
      <c r="G138" s="972"/>
      <c r="H138" s="1472"/>
      <c r="I138" s="951">
        <f>SUBTOTAL(103,$J$5:J138)</f>
        <v>134</v>
      </c>
      <c r="J138" s="437" t="s">
        <v>189</v>
      </c>
      <c r="K138" s="952" t="s">
        <v>80</v>
      </c>
      <c r="O138" s="972"/>
    </row>
    <row r="139" spans="1:15" s="163" customFormat="1" ht="18.75" customHeight="1" x14ac:dyDescent="0.35">
      <c r="A139" s="944">
        <v>135</v>
      </c>
      <c r="B139" s="810" t="s">
        <v>447</v>
      </c>
      <c r="C139" s="946" t="s">
        <v>3</v>
      </c>
      <c r="G139" s="972"/>
      <c r="H139" s="1472"/>
      <c r="I139" s="951">
        <f>SUBTOTAL(103,$J$5:J139)</f>
        <v>135</v>
      </c>
      <c r="J139" s="437" t="s">
        <v>190</v>
      </c>
      <c r="K139" s="952" t="s">
        <v>3</v>
      </c>
      <c r="O139" s="972"/>
    </row>
    <row r="140" spans="1:15" s="163" customFormat="1" ht="18.75" customHeight="1" x14ac:dyDescent="0.35">
      <c r="A140" s="944">
        <v>136</v>
      </c>
      <c r="B140" s="810" t="s">
        <v>56</v>
      </c>
      <c r="C140" s="946" t="s">
        <v>448</v>
      </c>
      <c r="G140" s="972"/>
      <c r="H140" s="1472"/>
      <c r="I140" s="951">
        <f>SUBTOTAL(103,$J$5:J140)</f>
        <v>136</v>
      </c>
      <c r="J140" s="437" t="s">
        <v>447</v>
      </c>
      <c r="K140" s="952" t="s">
        <v>3</v>
      </c>
      <c r="O140" s="972"/>
    </row>
    <row r="141" spans="1:15" s="163" customFormat="1" ht="18.75" customHeight="1" x14ac:dyDescent="0.35">
      <c r="A141" s="944">
        <v>137</v>
      </c>
      <c r="B141" s="810" t="s">
        <v>57</v>
      </c>
      <c r="C141" s="946" t="s">
        <v>223</v>
      </c>
      <c r="G141" s="972"/>
      <c r="H141" s="1472"/>
      <c r="I141" s="951">
        <f>SUBTOTAL(103,$J$5:J141)</f>
        <v>137</v>
      </c>
      <c r="J141" s="437" t="s">
        <v>56</v>
      </c>
      <c r="K141" s="952" t="s">
        <v>448</v>
      </c>
      <c r="O141" s="972"/>
    </row>
    <row r="142" spans="1:15" s="163" customFormat="1" ht="18.75" customHeight="1" x14ac:dyDescent="0.35">
      <c r="A142" s="944">
        <v>138</v>
      </c>
      <c r="B142" s="810" t="s">
        <v>694</v>
      </c>
      <c r="C142" s="946" t="s">
        <v>219</v>
      </c>
      <c r="G142" s="972"/>
      <c r="H142" s="1472"/>
      <c r="I142" s="951">
        <f>SUBTOTAL(103,$J$5:J142)</f>
        <v>138</v>
      </c>
      <c r="J142" s="437" t="s">
        <v>57</v>
      </c>
      <c r="K142" s="952" t="s">
        <v>223</v>
      </c>
      <c r="O142" s="972"/>
    </row>
    <row r="143" spans="1:15" s="163" customFormat="1" ht="18.75" customHeight="1" x14ac:dyDescent="0.35">
      <c r="A143" s="944">
        <v>139</v>
      </c>
      <c r="B143" s="810" t="s">
        <v>58</v>
      </c>
      <c r="C143" s="946" t="s">
        <v>194</v>
      </c>
      <c r="G143" s="972"/>
      <c r="H143" s="1472"/>
      <c r="I143" s="951">
        <f>SUBTOTAL(103,$J$5:J143)</f>
        <v>139</v>
      </c>
      <c r="J143" s="437" t="s">
        <v>694</v>
      </c>
      <c r="K143" s="952" t="s">
        <v>219</v>
      </c>
      <c r="O143" s="972"/>
    </row>
    <row r="144" spans="1:15" s="163" customFormat="1" ht="18.75" customHeight="1" x14ac:dyDescent="0.35">
      <c r="A144" s="944">
        <v>140</v>
      </c>
      <c r="B144" s="810" t="s">
        <v>59</v>
      </c>
      <c r="C144" s="946" t="s">
        <v>194</v>
      </c>
      <c r="G144" s="972"/>
      <c r="H144" s="1472"/>
      <c r="I144" s="951">
        <f>SUBTOTAL(103,$J$5:J144)</f>
        <v>140</v>
      </c>
      <c r="J144" s="437" t="s">
        <v>58</v>
      </c>
      <c r="K144" s="952" t="s">
        <v>194</v>
      </c>
      <c r="O144" s="972"/>
    </row>
    <row r="145" spans="1:15" s="163" customFormat="1" ht="18.75" customHeight="1" x14ac:dyDescent="0.35">
      <c r="A145" s="944">
        <v>141</v>
      </c>
      <c r="B145" s="810" t="s">
        <v>60</v>
      </c>
      <c r="C145" s="946" t="s">
        <v>449</v>
      </c>
      <c r="G145" s="972"/>
      <c r="H145" s="1472"/>
      <c r="I145" s="951">
        <f>SUBTOTAL(103,$J$5:J145)</f>
        <v>141</v>
      </c>
      <c r="J145" s="437" t="s">
        <v>59</v>
      </c>
      <c r="K145" s="952" t="s">
        <v>194</v>
      </c>
      <c r="O145" s="972"/>
    </row>
    <row r="146" spans="1:15" s="163" customFormat="1" ht="18.75" customHeight="1" x14ac:dyDescent="0.35">
      <c r="A146" s="944">
        <v>142</v>
      </c>
      <c r="B146" s="810" t="s">
        <v>61</v>
      </c>
      <c r="C146" s="946" t="s">
        <v>449</v>
      </c>
      <c r="G146" s="972"/>
      <c r="H146" s="1472"/>
      <c r="I146" s="951">
        <f>SUBTOTAL(103,$J$5:J146)</f>
        <v>142</v>
      </c>
      <c r="J146" s="437" t="s">
        <v>60</v>
      </c>
      <c r="K146" s="952" t="s">
        <v>449</v>
      </c>
      <c r="O146" s="972"/>
    </row>
    <row r="147" spans="1:15" s="163" customFormat="1" ht="18.75" customHeight="1" x14ac:dyDescent="0.35">
      <c r="A147" s="944">
        <v>143</v>
      </c>
      <c r="B147" s="810" t="s">
        <v>62</v>
      </c>
      <c r="C147" s="946" t="s">
        <v>50</v>
      </c>
      <c r="G147" s="972"/>
      <c r="H147" s="1472"/>
      <c r="I147" s="951">
        <f>SUBTOTAL(103,$J$5:J147)</f>
        <v>143</v>
      </c>
      <c r="J147" s="437" t="s">
        <v>61</v>
      </c>
      <c r="K147" s="952" t="s">
        <v>449</v>
      </c>
      <c r="O147" s="972"/>
    </row>
    <row r="148" spans="1:15" s="163" customFormat="1" ht="18.75" customHeight="1" x14ac:dyDescent="0.35">
      <c r="A148" s="944">
        <v>144</v>
      </c>
      <c r="B148" s="810" t="s">
        <v>63</v>
      </c>
      <c r="C148" s="946" t="s">
        <v>159</v>
      </c>
      <c r="G148" s="972"/>
      <c r="H148" s="1472"/>
      <c r="I148" s="951">
        <f>SUBTOTAL(103,$J$5:J148)</f>
        <v>144</v>
      </c>
      <c r="J148" s="437" t="s">
        <v>62</v>
      </c>
      <c r="K148" s="952" t="s">
        <v>50</v>
      </c>
      <c r="O148" s="972"/>
    </row>
    <row r="149" spans="1:15" s="163" customFormat="1" ht="18.75" customHeight="1" x14ac:dyDescent="0.35">
      <c r="A149" s="944">
        <v>145</v>
      </c>
      <c r="B149" s="810" t="s">
        <v>158</v>
      </c>
      <c r="C149" s="946" t="s">
        <v>178</v>
      </c>
      <c r="G149" s="972"/>
      <c r="H149" s="1472"/>
      <c r="I149" s="951">
        <f>SUBTOTAL(103,$J$5:J149)</f>
        <v>145</v>
      </c>
      <c r="J149" s="437" t="s">
        <v>63</v>
      </c>
      <c r="K149" s="952" t="s">
        <v>159</v>
      </c>
      <c r="O149" s="972"/>
    </row>
    <row r="150" spans="1:15" s="163" customFormat="1" ht="18.75" customHeight="1" x14ac:dyDescent="0.35">
      <c r="A150" s="944">
        <v>146</v>
      </c>
      <c r="B150" s="810" t="s">
        <v>160</v>
      </c>
      <c r="C150" s="946" t="s">
        <v>178</v>
      </c>
      <c r="G150" s="972"/>
      <c r="H150" s="1472"/>
      <c r="I150" s="951">
        <f>SUBTOTAL(103,$J$5:J150)</f>
        <v>146</v>
      </c>
      <c r="J150" s="437" t="s">
        <v>158</v>
      </c>
      <c r="K150" s="952" t="s">
        <v>178</v>
      </c>
      <c r="O150" s="972"/>
    </row>
    <row r="151" spans="1:15" s="163" customFormat="1" ht="18.75" customHeight="1" x14ac:dyDescent="0.35">
      <c r="A151" s="944">
        <v>147</v>
      </c>
      <c r="B151" s="810" t="s">
        <v>161</v>
      </c>
      <c r="C151" s="946" t="s">
        <v>159</v>
      </c>
      <c r="G151" s="972"/>
      <c r="H151" s="1472"/>
      <c r="I151" s="951">
        <f>SUBTOTAL(103,$J$5:J151)</f>
        <v>147</v>
      </c>
      <c r="J151" s="437" t="s">
        <v>160</v>
      </c>
      <c r="K151" s="952" t="s">
        <v>178</v>
      </c>
      <c r="O151" s="972"/>
    </row>
    <row r="152" spans="1:15" s="163" customFormat="1" ht="18.75" customHeight="1" x14ac:dyDescent="0.35">
      <c r="A152" s="944">
        <v>148</v>
      </c>
      <c r="B152" s="810" t="s">
        <v>169</v>
      </c>
      <c r="C152" s="946" t="s">
        <v>4</v>
      </c>
      <c r="G152" s="972"/>
      <c r="H152" s="1472"/>
      <c r="I152" s="951">
        <f>SUBTOTAL(103,$J$5:J152)</f>
        <v>148</v>
      </c>
      <c r="J152" s="437" t="s">
        <v>161</v>
      </c>
      <c r="K152" s="952" t="s">
        <v>159</v>
      </c>
      <c r="O152" s="972"/>
    </row>
    <row r="153" spans="1:15" s="163" customFormat="1" ht="18.75" customHeight="1" x14ac:dyDescent="0.35">
      <c r="A153" s="944">
        <v>149</v>
      </c>
      <c r="B153" s="810" t="s">
        <v>64</v>
      </c>
      <c r="C153" s="946" t="s">
        <v>258</v>
      </c>
      <c r="G153" s="972"/>
      <c r="H153" s="1472"/>
      <c r="I153" s="951">
        <f>SUBTOTAL(103,$J$5:J153)</f>
        <v>149</v>
      </c>
      <c r="J153" s="437" t="s">
        <v>169</v>
      </c>
      <c r="K153" s="952" t="s">
        <v>4</v>
      </c>
      <c r="O153" s="972"/>
    </row>
    <row r="154" spans="1:15" s="163" customFormat="1" ht="18.75" customHeight="1" x14ac:dyDescent="0.35">
      <c r="A154" s="944">
        <v>150</v>
      </c>
      <c r="B154" s="810" t="s">
        <v>65</v>
      </c>
      <c r="C154" s="946" t="s">
        <v>193</v>
      </c>
      <c r="G154" s="972"/>
      <c r="H154" s="1472"/>
      <c r="I154" s="951">
        <f>SUBTOTAL(103,$J$5:J154)</f>
        <v>150</v>
      </c>
      <c r="J154" s="437" t="s">
        <v>64</v>
      </c>
      <c r="K154" s="952" t="s">
        <v>258</v>
      </c>
      <c r="O154" s="972"/>
    </row>
    <row r="155" spans="1:15" s="163" customFormat="1" ht="18.75" customHeight="1" x14ac:dyDescent="0.35">
      <c r="A155" s="944">
        <v>151</v>
      </c>
      <c r="B155" s="810" t="s">
        <v>450</v>
      </c>
      <c r="C155" s="946" t="s">
        <v>80</v>
      </c>
      <c r="G155" s="972"/>
      <c r="H155" s="1472"/>
      <c r="I155" s="951">
        <f>SUBTOTAL(103,$J$5:J155)</f>
        <v>151</v>
      </c>
      <c r="J155" s="437" t="s">
        <v>65</v>
      </c>
      <c r="K155" s="952" t="s">
        <v>193</v>
      </c>
      <c r="O155" s="972"/>
    </row>
    <row r="156" spans="1:15" s="163" customFormat="1" ht="18.75" customHeight="1" x14ac:dyDescent="0.35">
      <c r="A156" s="944">
        <v>152</v>
      </c>
      <c r="B156" s="810" t="s">
        <v>451</v>
      </c>
      <c r="C156" s="946" t="s">
        <v>3</v>
      </c>
      <c r="G156" s="972"/>
      <c r="H156" s="1472"/>
      <c r="I156" s="951">
        <f>SUBTOTAL(103,$J$5:J156)</f>
        <v>152</v>
      </c>
      <c r="J156" s="437" t="s">
        <v>450</v>
      </c>
      <c r="K156" s="952" t="s">
        <v>80</v>
      </c>
      <c r="O156" s="972"/>
    </row>
    <row r="157" spans="1:15" s="163" customFormat="1" ht="18.75" customHeight="1" x14ac:dyDescent="0.35">
      <c r="A157" s="944">
        <v>153</v>
      </c>
      <c r="B157" s="810" t="s">
        <v>452</v>
      </c>
      <c r="C157" s="946" t="s">
        <v>3</v>
      </c>
      <c r="G157" s="972"/>
      <c r="H157" s="1472"/>
      <c r="I157" s="951">
        <f>SUBTOTAL(103,$J$5:J157)</f>
        <v>153</v>
      </c>
      <c r="J157" s="437" t="s">
        <v>451</v>
      </c>
      <c r="K157" s="952" t="s">
        <v>3</v>
      </c>
      <c r="O157" s="972"/>
    </row>
    <row r="158" spans="1:15" s="163" customFormat="1" ht="18.75" customHeight="1" x14ac:dyDescent="0.35">
      <c r="A158" s="944">
        <v>154</v>
      </c>
      <c r="B158" s="810" t="s">
        <v>453</v>
      </c>
      <c r="C158" s="946" t="s">
        <v>2</v>
      </c>
      <c r="G158" s="972"/>
      <c r="H158" s="1472"/>
      <c r="I158" s="951">
        <f>SUBTOTAL(103,$J$5:J158)</f>
        <v>154</v>
      </c>
      <c r="J158" s="437" t="s">
        <v>452</v>
      </c>
      <c r="K158" s="952" t="s">
        <v>3</v>
      </c>
      <c r="O158" s="972"/>
    </row>
    <row r="159" spans="1:15" s="163" customFormat="1" ht="18.75" customHeight="1" x14ac:dyDescent="0.35">
      <c r="A159" s="944">
        <v>155</v>
      </c>
      <c r="B159" s="810" t="s">
        <v>454</v>
      </c>
      <c r="C159" s="946" t="s">
        <v>3</v>
      </c>
      <c r="G159" s="972"/>
      <c r="H159" s="1472"/>
      <c r="I159" s="951">
        <f>SUBTOTAL(103,$J$5:J159)</f>
        <v>155</v>
      </c>
      <c r="J159" s="437" t="s">
        <v>453</v>
      </c>
      <c r="K159" s="952" t="s">
        <v>2</v>
      </c>
      <c r="O159" s="972"/>
    </row>
    <row r="160" spans="1:15" s="163" customFormat="1" ht="18.75" customHeight="1" x14ac:dyDescent="0.35">
      <c r="A160" s="944">
        <v>156</v>
      </c>
      <c r="B160" s="810" t="s">
        <v>924</v>
      </c>
      <c r="C160" s="946" t="s">
        <v>205</v>
      </c>
      <c r="G160" s="972"/>
      <c r="H160" s="1472"/>
      <c r="I160" s="951">
        <f>SUBTOTAL(103,$J$5:J160)</f>
        <v>156</v>
      </c>
      <c r="J160" s="437" t="s">
        <v>454</v>
      </c>
      <c r="K160" s="952" t="s">
        <v>3</v>
      </c>
      <c r="O160" s="972"/>
    </row>
    <row r="161" spans="1:15" s="163" customFormat="1" ht="18.75" customHeight="1" x14ac:dyDescent="0.35">
      <c r="A161" s="944">
        <v>157</v>
      </c>
      <c r="B161" s="810" t="s">
        <v>925</v>
      </c>
      <c r="C161" s="946" t="s">
        <v>80</v>
      </c>
      <c r="G161" s="972"/>
      <c r="H161" s="1472"/>
      <c r="I161" s="951">
        <f>SUBTOTAL(103,$J$5:J161)</f>
        <v>157</v>
      </c>
      <c r="J161" s="437" t="s">
        <v>924</v>
      </c>
      <c r="K161" s="952" t="s">
        <v>205</v>
      </c>
      <c r="O161" s="972"/>
    </row>
    <row r="162" spans="1:15" s="163" customFormat="1" ht="18.75" customHeight="1" x14ac:dyDescent="0.35">
      <c r="A162" s="944">
        <v>158</v>
      </c>
      <c r="B162" s="810" t="s">
        <v>926</v>
      </c>
      <c r="C162" s="946" t="s">
        <v>80</v>
      </c>
      <c r="G162" s="972"/>
      <c r="H162" s="1472"/>
      <c r="I162" s="951">
        <f>SUBTOTAL(103,$J$5:J162)</f>
        <v>158</v>
      </c>
      <c r="J162" s="437" t="s">
        <v>925</v>
      </c>
      <c r="K162" s="952" t="s">
        <v>80</v>
      </c>
      <c r="O162" s="972"/>
    </row>
    <row r="163" spans="1:15" s="163" customFormat="1" ht="18.75" customHeight="1" x14ac:dyDescent="0.35">
      <c r="A163" s="944">
        <v>159</v>
      </c>
      <c r="B163" s="810" t="s">
        <v>927</v>
      </c>
      <c r="C163" s="946" t="s">
        <v>80</v>
      </c>
      <c r="G163" s="972"/>
      <c r="H163" s="1472"/>
      <c r="I163" s="951">
        <f>SUBTOTAL(103,$J$5:J163)</f>
        <v>159</v>
      </c>
      <c r="J163" s="437" t="s">
        <v>926</v>
      </c>
      <c r="K163" s="952" t="s">
        <v>80</v>
      </c>
      <c r="O163" s="972"/>
    </row>
    <row r="164" spans="1:15" s="163" customFormat="1" ht="18.75" customHeight="1" x14ac:dyDescent="0.35">
      <c r="A164" s="944">
        <v>160</v>
      </c>
      <c r="B164" s="810" t="s">
        <v>928</v>
      </c>
      <c r="C164" s="946" t="s">
        <v>2</v>
      </c>
      <c r="G164" s="972"/>
      <c r="H164" s="1472"/>
      <c r="I164" s="951">
        <f>SUBTOTAL(103,$J$5:J164)</f>
        <v>160</v>
      </c>
      <c r="J164" s="437" t="s">
        <v>927</v>
      </c>
      <c r="K164" s="952" t="s">
        <v>80</v>
      </c>
      <c r="O164" s="972"/>
    </row>
    <row r="165" spans="1:15" s="163" customFormat="1" ht="18.75" customHeight="1" x14ac:dyDescent="0.35">
      <c r="A165" s="944">
        <v>161</v>
      </c>
      <c r="B165" s="937" t="s">
        <v>929</v>
      </c>
      <c r="C165" s="947" t="s">
        <v>80</v>
      </c>
      <c r="G165" s="972"/>
      <c r="H165" s="1472"/>
      <c r="I165" s="951">
        <f>SUBTOTAL(103,$J$5:J165)</f>
        <v>161</v>
      </c>
      <c r="J165" s="437" t="s">
        <v>928</v>
      </c>
      <c r="K165" s="952" t="s">
        <v>2</v>
      </c>
      <c r="O165" s="972"/>
    </row>
    <row r="166" spans="1:15" s="163" customFormat="1" ht="18.75" customHeight="1" x14ac:dyDescent="0.35">
      <c r="A166" s="944">
        <v>162</v>
      </c>
      <c r="B166" s="810" t="s">
        <v>930</v>
      </c>
      <c r="C166" s="946" t="s">
        <v>50</v>
      </c>
      <c r="G166" s="972"/>
      <c r="H166" s="1472"/>
      <c r="I166" s="951">
        <f>SUBTOTAL(103,$J$5:J166)</f>
        <v>162</v>
      </c>
      <c r="J166" s="437" t="s">
        <v>929</v>
      </c>
      <c r="K166" s="952" t="s">
        <v>80</v>
      </c>
      <c r="O166" s="972"/>
    </row>
    <row r="167" spans="1:15" s="163" customFormat="1" ht="18.75" customHeight="1" x14ac:dyDescent="0.35">
      <c r="A167" s="944">
        <v>163</v>
      </c>
      <c r="B167" s="810" t="s">
        <v>66</v>
      </c>
      <c r="C167" s="946" t="s">
        <v>205</v>
      </c>
      <c r="G167" s="972"/>
      <c r="H167" s="1472"/>
      <c r="I167" s="951">
        <f>SUBTOTAL(103,$J$5:J167)</f>
        <v>163</v>
      </c>
      <c r="J167" s="437" t="s">
        <v>930</v>
      </c>
      <c r="K167" s="952" t="s">
        <v>50</v>
      </c>
      <c r="O167" s="972"/>
    </row>
    <row r="168" spans="1:15" s="163" customFormat="1" ht="18.75" customHeight="1" x14ac:dyDescent="0.35">
      <c r="A168" s="944">
        <v>164</v>
      </c>
      <c r="B168" s="810" t="s">
        <v>26</v>
      </c>
      <c r="C168" s="946" t="s">
        <v>3</v>
      </c>
      <c r="G168" s="972"/>
      <c r="H168" s="1472"/>
      <c r="I168" s="951">
        <f>SUBTOTAL(103,$J$5:J168)</f>
        <v>164</v>
      </c>
      <c r="J168" s="437" t="s">
        <v>66</v>
      </c>
      <c r="K168" s="952" t="s">
        <v>205</v>
      </c>
      <c r="O168" s="972"/>
    </row>
    <row r="169" spans="1:15" s="163" customFormat="1" ht="18.75" customHeight="1" x14ac:dyDescent="0.35">
      <c r="A169" s="944">
        <v>165</v>
      </c>
      <c r="B169" s="810" t="s">
        <v>455</v>
      </c>
      <c r="C169" s="946" t="s">
        <v>50</v>
      </c>
      <c r="G169" s="972"/>
      <c r="H169" s="1472"/>
      <c r="I169" s="951">
        <f>SUBTOTAL(103,$J$5:J169)</f>
        <v>165</v>
      </c>
      <c r="J169" s="437" t="s">
        <v>26</v>
      </c>
      <c r="K169" s="952" t="s">
        <v>3</v>
      </c>
      <c r="O169" s="972"/>
    </row>
    <row r="170" spans="1:15" s="163" customFormat="1" ht="18.75" customHeight="1" x14ac:dyDescent="0.35">
      <c r="A170" s="944">
        <v>166</v>
      </c>
      <c r="B170" s="810" t="s">
        <v>456</v>
      </c>
      <c r="C170" s="946" t="s">
        <v>2</v>
      </c>
      <c r="G170" s="972"/>
      <c r="H170" s="1472"/>
      <c r="I170" s="951">
        <f>SUBTOTAL(103,$J$5:J170)</f>
        <v>166</v>
      </c>
      <c r="J170" s="437" t="s">
        <v>455</v>
      </c>
      <c r="K170" s="952" t="s">
        <v>50</v>
      </c>
      <c r="O170" s="972"/>
    </row>
    <row r="171" spans="1:15" s="163" customFormat="1" ht="18.75" customHeight="1" x14ac:dyDescent="0.35">
      <c r="A171" s="944">
        <v>167</v>
      </c>
      <c r="B171" s="810" t="s">
        <v>457</v>
      </c>
      <c r="C171" s="946" t="s">
        <v>50</v>
      </c>
      <c r="G171" s="972"/>
      <c r="H171" s="1472"/>
      <c r="I171" s="951">
        <f>SUBTOTAL(103,$J$5:J171)</f>
        <v>167</v>
      </c>
      <c r="J171" s="437" t="s">
        <v>456</v>
      </c>
      <c r="K171" s="952" t="s">
        <v>2</v>
      </c>
      <c r="O171" s="972"/>
    </row>
    <row r="172" spans="1:15" s="163" customFormat="1" ht="18.75" customHeight="1" x14ac:dyDescent="0.35">
      <c r="A172" s="944">
        <v>168</v>
      </c>
      <c r="B172" s="810" t="s">
        <v>458</v>
      </c>
      <c r="C172" s="946" t="s">
        <v>3</v>
      </c>
      <c r="G172" s="972"/>
      <c r="H172" s="1472"/>
      <c r="I172" s="951">
        <f>SUBTOTAL(103,$J$5:J172)</f>
        <v>168</v>
      </c>
      <c r="J172" s="437" t="s">
        <v>457</v>
      </c>
      <c r="K172" s="952" t="s">
        <v>50</v>
      </c>
      <c r="O172" s="972"/>
    </row>
    <row r="173" spans="1:15" s="163" customFormat="1" ht="18.75" customHeight="1" x14ac:dyDescent="0.35">
      <c r="A173" s="944">
        <v>169</v>
      </c>
      <c r="B173" s="810" t="s">
        <v>459</v>
      </c>
      <c r="C173" s="946" t="s">
        <v>80</v>
      </c>
      <c r="G173" s="972"/>
      <c r="H173" s="1472"/>
      <c r="I173" s="951">
        <f>SUBTOTAL(103,$J$5:J173)</f>
        <v>169</v>
      </c>
      <c r="J173" s="437" t="s">
        <v>458</v>
      </c>
      <c r="K173" s="952" t="s">
        <v>3</v>
      </c>
      <c r="O173" s="972"/>
    </row>
    <row r="174" spans="1:15" s="163" customFormat="1" ht="18.75" customHeight="1" x14ac:dyDescent="0.35">
      <c r="A174" s="944">
        <v>170</v>
      </c>
      <c r="B174" s="810" t="s">
        <v>460</v>
      </c>
      <c r="C174" s="946" t="s">
        <v>4</v>
      </c>
      <c r="G174" s="972"/>
      <c r="H174" s="1472"/>
      <c r="I174" s="951">
        <f>SUBTOTAL(103,$J$5:J174)</f>
        <v>170</v>
      </c>
      <c r="J174" s="437" t="s">
        <v>459</v>
      </c>
      <c r="K174" s="952" t="s">
        <v>80</v>
      </c>
      <c r="O174" s="972"/>
    </row>
    <row r="175" spans="1:15" s="163" customFormat="1" ht="18.75" customHeight="1" x14ac:dyDescent="0.35">
      <c r="A175" s="944">
        <v>171</v>
      </c>
      <c r="B175" s="810" t="s">
        <v>461</v>
      </c>
      <c r="C175" s="946" t="s">
        <v>2</v>
      </c>
      <c r="G175" s="972"/>
      <c r="H175" s="1472"/>
      <c r="I175" s="951">
        <f>SUBTOTAL(103,$J$5:J175)</f>
        <v>171</v>
      </c>
      <c r="J175" s="437" t="s">
        <v>460</v>
      </c>
      <c r="K175" s="952" t="s">
        <v>4</v>
      </c>
      <c r="O175" s="972"/>
    </row>
    <row r="176" spans="1:15" s="163" customFormat="1" ht="18.75" customHeight="1" x14ac:dyDescent="0.35">
      <c r="A176" s="944">
        <v>172</v>
      </c>
      <c r="B176" s="810" t="s">
        <v>462</v>
      </c>
      <c r="C176" s="946" t="s">
        <v>4</v>
      </c>
      <c r="G176" s="972"/>
      <c r="H176" s="1472"/>
      <c r="I176" s="951">
        <f>SUBTOTAL(103,$J$5:J176)</f>
        <v>172</v>
      </c>
      <c r="J176" s="437" t="s">
        <v>461</v>
      </c>
      <c r="K176" s="952" t="s">
        <v>2</v>
      </c>
      <c r="O176" s="972"/>
    </row>
    <row r="177" spans="1:15" s="163" customFormat="1" ht="18.75" customHeight="1" x14ac:dyDescent="0.35">
      <c r="A177" s="944">
        <v>173</v>
      </c>
      <c r="B177" s="810" t="s">
        <v>463</v>
      </c>
      <c r="C177" s="946" t="s">
        <v>2</v>
      </c>
      <c r="G177" s="972"/>
      <c r="H177" s="1472"/>
      <c r="I177" s="951">
        <f>SUBTOTAL(103,$J$5:J177)</f>
        <v>173</v>
      </c>
      <c r="J177" s="437" t="s">
        <v>462</v>
      </c>
      <c r="K177" s="952" t="s">
        <v>4</v>
      </c>
      <c r="O177" s="972"/>
    </row>
    <row r="178" spans="1:15" s="163" customFormat="1" ht="18.75" customHeight="1" x14ac:dyDescent="0.35">
      <c r="A178" s="944">
        <v>174</v>
      </c>
      <c r="B178" s="810" t="s">
        <v>9</v>
      </c>
      <c r="C178" s="946" t="s">
        <v>205</v>
      </c>
      <c r="G178" s="972"/>
      <c r="H178" s="1472"/>
      <c r="I178" s="951">
        <f>SUBTOTAL(103,$J$5:J178)</f>
        <v>174</v>
      </c>
      <c r="J178" s="437" t="s">
        <v>463</v>
      </c>
      <c r="K178" s="952" t="s">
        <v>2</v>
      </c>
      <c r="O178" s="972"/>
    </row>
    <row r="179" spans="1:15" s="163" customFormat="1" ht="18.75" customHeight="1" x14ac:dyDescent="0.35">
      <c r="A179" s="944">
        <v>175</v>
      </c>
      <c r="B179" s="810" t="s">
        <v>84</v>
      </c>
      <c r="C179" s="946" t="s">
        <v>2</v>
      </c>
      <c r="G179" s="972"/>
      <c r="H179" s="1472"/>
      <c r="I179" s="951">
        <f>SUBTOTAL(103,$J$5:J179)</f>
        <v>175</v>
      </c>
      <c r="J179" s="437" t="s">
        <v>9</v>
      </c>
      <c r="K179" s="952" t="s">
        <v>205</v>
      </c>
      <c r="O179" s="972"/>
    </row>
    <row r="180" spans="1:15" s="163" customFormat="1" ht="18.75" customHeight="1" x14ac:dyDescent="0.35">
      <c r="A180" s="944">
        <v>176</v>
      </c>
      <c r="B180" s="810" t="s">
        <v>170</v>
      </c>
      <c r="C180" s="946" t="s">
        <v>178</v>
      </c>
      <c r="G180" s="972"/>
      <c r="H180" s="1472"/>
      <c r="I180" s="951">
        <f>SUBTOTAL(103,$J$5:J180)</f>
        <v>176</v>
      </c>
      <c r="J180" s="437" t="s">
        <v>84</v>
      </c>
      <c r="K180" s="952" t="s">
        <v>2</v>
      </c>
      <c r="O180" s="972"/>
    </row>
    <row r="181" spans="1:15" s="163" customFormat="1" ht="18.75" customHeight="1" x14ac:dyDescent="0.35">
      <c r="A181" s="944">
        <v>177</v>
      </c>
      <c r="B181" s="810" t="s">
        <v>171</v>
      </c>
      <c r="C181" s="946" t="s">
        <v>2</v>
      </c>
      <c r="G181" s="972"/>
      <c r="H181" s="1472"/>
      <c r="I181" s="951">
        <f>SUBTOTAL(103,$J$5:J181)</f>
        <v>177</v>
      </c>
      <c r="J181" s="437" t="s">
        <v>170</v>
      </c>
      <c r="K181" s="952" t="s">
        <v>178</v>
      </c>
      <c r="O181" s="972"/>
    </row>
    <row r="182" spans="1:15" s="163" customFormat="1" ht="18.75" customHeight="1" x14ac:dyDescent="0.35">
      <c r="A182" s="944">
        <v>178</v>
      </c>
      <c r="B182" s="810" t="s">
        <v>464</v>
      </c>
      <c r="C182" s="946" t="s">
        <v>159</v>
      </c>
      <c r="G182" s="972"/>
      <c r="H182" s="1472"/>
      <c r="I182" s="951">
        <f>SUBTOTAL(103,$J$5:J182)</f>
        <v>178</v>
      </c>
      <c r="J182" s="437" t="s">
        <v>171</v>
      </c>
      <c r="K182" s="952" t="s">
        <v>2</v>
      </c>
      <c r="O182" s="972"/>
    </row>
    <row r="183" spans="1:15" s="163" customFormat="1" ht="18.75" customHeight="1" x14ac:dyDescent="0.35">
      <c r="A183" s="944">
        <v>179</v>
      </c>
      <c r="B183" s="810" t="s">
        <v>465</v>
      </c>
      <c r="C183" s="946" t="s">
        <v>80</v>
      </c>
      <c r="G183" s="972"/>
      <c r="H183" s="1472"/>
      <c r="I183" s="951">
        <f>SUBTOTAL(103,$J$5:J183)</f>
        <v>179</v>
      </c>
      <c r="J183" s="437" t="s">
        <v>464</v>
      </c>
      <c r="K183" s="952" t="s">
        <v>159</v>
      </c>
      <c r="O183" s="972"/>
    </row>
    <row r="184" spans="1:15" s="163" customFormat="1" ht="18.75" customHeight="1" x14ac:dyDescent="0.35">
      <c r="A184" s="944">
        <v>180</v>
      </c>
      <c r="B184" s="810" t="s">
        <v>466</v>
      </c>
      <c r="C184" s="946" t="s">
        <v>50</v>
      </c>
      <c r="G184" s="972"/>
      <c r="H184" s="1472"/>
      <c r="I184" s="951">
        <f>SUBTOTAL(103,$J$5:J184)</f>
        <v>180</v>
      </c>
      <c r="J184" s="437" t="s">
        <v>465</v>
      </c>
      <c r="K184" s="952" t="s">
        <v>80</v>
      </c>
      <c r="O184" s="972"/>
    </row>
    <row r="185" spans="1:15" s="163" customFormat="1" ht="18.75" customHeight="1" x14ac:dyDescent="0.35">
      <c r="A185" s="944">
        <v>181</v>
      </c>
      <c r="B185" s="810" t="s">
        <v>467</v>
      </c>
      <c r="C185" s="946" t="s">
        <v>3</v>
      </c>
      <c r="G185" s="972"/>
      <c r="H185" s="1472"/>
      <c r="I185" s="951">
        <f>SUBTOTAL(103,$J$5:J185)</f>
        <v>181</v>
      </c>
      <c r="J185" s="437" t="s">
        <v>466</v>
      </c>
      <c r="K185" s="952" t="s">
        <v>50</v>
      </c>
      <c r="O185" s="972"/>
    </row>
    <row r="186" spans="1:15" s="163" customFormat="1" ht="18.75" customHeight="1" x14ac:dyDescent="0.35">
      <c r="A186" s="944">
        <v>182</v>
      </c>
      <c r="B186" s="810" t="s">
        <v>468</v>
      </c>
      <c r="C186" s="946" t="s">
        <v>3</v>
      </c>
      <c r="G186" s="972"/>
      <c r="H186" s="1472"/>
      <c r="I186" s="951">
        <f>SUBTOTAL(103,$J$5:J186)</f>
        <v>182</v>
      </c>
      <c r="J186" s="437" t="s">
        <v>467</v>
      </c>
      <c r="K186" s="952" t="s">
        <v>3</v>
      </c>
      <c r="O186" s="972"/>
    </row>
    <row r="187" spans="1:15" s="163" customFormat="1" ht="18.75" customHeight="1" x14ac:dyDescent="0.35">
      <c r="A187" s="944">
        <v>183</v>
      </c>
      <c r="B187" s="810" t="s">
        <v>469</v>
      </c>
      <c r="C187" s="946" t="s">
        <v>178</v>
      </c>
      <c r="G187" s="972"/>
      <c r="H187" s="1472"/>
      <c r="I187" s="951">
        <f>SUBTOTAL(103,$J$5:J187)</f>
        <v>183</v>
      </c>
      <c r="J187" s="437" t="s">
        <v>468</v>
      </c>
      <c r="K187" s="952" t="s">
        <v>3</v>
      </c>
      <c r="O187" s="972"/>
    </row>
    <row r="188" spans="1:15" s="163" customFormat="1" ht="18.75" customHeight="1" x14ac:dyDescent="0.35">
      <c r="A188" s="944">
        <v>184</v>
      </c>
      <c r="B188" s="810" t="s">
        <v>470</v>
      </c>
      <c r="C188" s="946" t="s">
        <v>1013</v>
      </c>
      <c r="G188" s="972"/>
      <c r="H188" s="1472"/>
      <c r="I188" s="951">
        <f>SUBTOTAL(103,$J$5:J188)</f>
        <v>184</v>
      </c>
      <c r="J188" s="437" t="s">
        <v>469</v>
      </c>
      <c r="K188" s="952" t="s">
        <v>178</v>
      </c>
      <c r="O188" s="972"/>
    </row>
    <row r="189" spans="1:15" s="163" customFormat="1" ht="18.75" customHeight="1" x14ac:dyDescent="0.35">
      <c r="A189" s="944">
        <v>185</v>
      </c>
      <c r="B189" s="810" t="s">
        <v>10</v>
      </c>
      <c r="C189" s="946" t="s">
        <v>192</v>
      </c>
      <c r="G189" s="972"/>
      <c r="H189" s="1472"/>
      <c r="I189" s="951">
        <f>SUBTOTAL(103,$J$5:J189)</f>
        <v>185</v>
      </c>
      <c r="J189" s="437" t="s">
        <v>470</v>
      </c>
      <c r="K189" s="952" t="s">
        <v>1013</v>
      </c>
      <c r="O189" s="972"/>
    </row>
    <row r="190" spans="1:15" s="163" customFormat="1" ht="18.75" customHeight="1" x14ac:dyDescent="0.35">
      <c r="A190" s="944">
        <v>186</v>
      </c>
      <c r="B190" s="810" t="s">
        <v>67</v>
      </c>
      <c r="C190" s="946" t="s">
        <v>80</v>
      </c>
      <c r="G190" s="972"/>
      <c r="H190" s="1472"/>
      <c r="I190" s="951">
        <f>SUBTOTAL(103,$J$5:J190)</f>
        <v>186</v>
      </c>
      <c r="J190" s="437" t="s">
        <v>10</v>
      </c>
      <c r="K190" s="952" t="s">
        <v>192</v>
      </c>
      <c r="O190" s="972"/>
    </row>
    <row r="191" spans="1:15" s="163" customFormat="1" ht="18.75" customHeight="1" x14ac:dyDescent="0.35">
      <c r="A191" s="944">
        <v>187</v>
      </c>
      <c r="B191" s="810" t="s">
        <v>172</v>
      </c>
      <c r="C191" s="946" t="s">
        <v>50</v>
      </c>
      <c r="G191" s="972"/>
      <c r="H191" s="1472"/>
      <c r="I191" s="951">
        <f>SUBTOTAL(103,$J$5:J191)</f>
        <v>187</v>
      </c>
      <c r="J191" s="437" t="s">
        <v>67</v>
      </c>
      <c r="K191" s="952" t="s">
        <v>80</v>
      </c>
      <c r="O191" s="972"/>
    </row>
    <row r="192" spans="1:15" s="163" customFormat="1" ht="18.75" customHeight="1" x14ac:dyDescent="0.35">
      <c r="A192" s="944">
        <v>188</v>
      </c>
      <c r="B192" s="810" t="s">
        <v>899</v>
      </c>
      <c r="C192" s="946" t="s">
        <v>80</v>
      </c>
      <c r="G192" s="972"/>
      <c r="H192" s="1472"/>
      <c r="I192" s="951">
        <f>SUBTOTAL(103,$J$5:J192)</f>
        <v>188</v>
      </c>
      <c r="J192" s="437" t="s">
        <v>172</v>
      </c>
      <c r="K192" s="952" t="s">
        <v>50</v>
      </c>
      <c r="O192" s="972"/>
    </row>
    <row r="193" spans="1:15" s="163" customFormat="1" ht="18.75" customHeight="1" x14ac:dyDescent="0.35">
      <c r="A193" s="944">
        <v>189</v>
      </c>
      <c r="B193" s="810" t="s">
        <v>900</v>
      </c>
      <c r="C193" s="946" t="s">
        <v>50</v>
      </c>
      <c r="G193" s="972"/>
      <c r="H193" s="1472"/>
      <c r="I193" s="951">
        <f>SUBTOTAL(103,$J$5:J193)</f>
        <v>189</v>
      </c>
      <c r="J193" s="437" t="s">
        <v>899</v>
      </c>
      <c r="K193" s="952" t="s">
        <v>80</v>
      </c>
      <c r="O193" s="972"/>
    </row>
    <row r="194" spans="1:15" s="163" customFormat="1" ht="18.75" customHeight="1" x14ac:dyDescent="0.35">
      <c r="A194" s="944">
        <v>190</v>
      </c>
      <c r="B194" s="810" t="s">
        <v>901</v>
      </c>
      <c r="C194" s="946" t="s">
        <v>50</v>
      </c>
      <c r="G194" s="972"/>
      <c r="H194" s="1472"/>
      <c r="I194" s="951">
        <f>SUBTOTAL(103,$J$5:J194)</f>
        <v>190</v>
      </c>
      <c r="J194" s="437" t="s">
        <v>900</v>
      </c>
      <c r="K194" s="952" t="s">
        <v>50</v>
      </c>
      <c r="O194" s="972"/>
    </row>
    <row r="195" spans="1:15" s="163" customFormat="1" ht="18.75" customHeight="1" x14ac:dyDescent="0.35">
      <c r="A195" s="944">
        <v>191</v>
      </c>
      <c r="B195" s="810" t="s">
        <v>902</v>
      </c>
      <c r="C195" s="946" t="s">
        <v>50</v>
      </c>
      <c r="G195" s="972"/>
      <c r="H195" s="1472"/>
      <c r="I195" s="951">
        <f>SUBTOTAL(103,$J$5:J195)</f>
        <v>191</v>
      </c>
      <c r="J195" s="437" t="s">
        <v>901</v>
      </c>
      <c r="K195" s="952" t="s">
        <v>50</v>
      </c>
      <c r="O195" s="972"/>
    </row>
    <row r="196" spans="1:15" s="163" customFormat="1" ht="18.75" customHeight="1" x14ac:dyDescent="0.35">
      <c r="A196" s="944">
        <v>192</v>
      </c>
      <c r="B196" s="810" t="s">
        <v>903</v>
      </c>
      <c r="C196" s="946" t="s">
        <v>2</v>
      </c>
      <c r="G196" s="972"/>
      <c r="H196" s="1472"/>
      <c r="I196" s="951">
        <f>SUBTOTAL(103,$J$5:J196)</f>
        <v>192</v>
      </c>
      <c r="J196" s="437" t="s">
        <v>902</v>
      </c>
      <c r="K196" s="952" t="s">
        <v>50</v>
      </c>
      <c r="O196" s="972"/>
    </row>
    <row r="197" spans="1:15" s="163" customFormat="1" ht="18.75" customHeight="1" x14ac:dyDescent="0.35">
      <c r="A197" s="944">
        <v>193</v>
      </c>
      <c r="B197" s="810" t="s">
        <v>799</v>
      </c>
      <c r="C197" s="946" t="s">
        <v>219</v>
      </c>
      <c r="G197" s="972"/>
      <c r="H197" s="1472"/>
      <c r="I197" s="951">
        <f>SUBTOTAL(103,$J$5:J197)</f>
        <v>193</v>
      </c>
      <c r="J197" s="437" t="s">
        <v>903</v>
      </c>
      <c r="K197" s="952" t="s">
        <v>2</v>
      </c>
      <c r="O197" s="972"/>
    </row>
    <row r="198" spans="1:15" s="163" customFormat="1" ht="18.75" customHeight="1" x14ac:dyDescent="0.35">
      <c r="A198" s="944">
        <v>194</v>
      </c>
      <c r="B198" s="810" t="s">
        <v>800</v>
      </c>
      <c r="C198" s="946" t="s">
        <v>80</v>
      </c>
      <c r="G198" s="972"/>
      <c r="H198" s="1472"/>
      <c r="I198" s="951">
        <f>SUBTOTAL(103,$J$5:J198)</f>
        <v>194</v>
      </c>
      <c r="J198" s="437" t="s">
        <v>799</v>
      </c>
      <c r="K198" s="952" t="s">
        <v>219</v>
      </c>
      <c r="O198" s="972"/>
    </row>
    <row r="199" spans="1:15" s="163" customFormat="1" ht="18.75" customHeight="1" x14ac:dyDescent="0.35">
      <c r="A199" s="944">
        <v>195</v>
      </c>
      <c r="B199" s="810" t="s">
        <v>68</v>
      </c>
      <c r="C199" s="946" t="s">
        <v>219</v>
      </c>
      <c r="G199" s="972"/>
      <c r="H199" s="1472"/>
      <c r="I199" s="951">
        <f>SUBTOTAL(103,$J$5:J199)</f>
        <v>195</v>
      </c>
      <c r="J199" s="437" t="s">
        <v>800</v>
      </c>
      <c r="K199" s="952" t="s">
        <v>80</v>
      </c>
      <c r="O199" s="972"/>
    </row>
    <row r="200" spans="1:15" s="163" customFormat="1" ht="18.75" customHeight="1" x14ac:dyDescent="0.35">
      <c r="A200" s="944">
        <v>196</v>
      </c>
      <c r="B200" s="810" t="s">
        <v>69</v>
      </c>
      <c r="C200" s="946" t="s">
        <v>50</v>
      </c>
      <c r="G200" s="972"/>
      <c r="H200" s="1472"/>
      <c r="I200" s="951">
        <f>SUBTOTAL(103,$J$5:J200)</f>
        <v>196</v>
      </c>
      <c r="J200" s="437" t="s">
        <v>68</v>
      </c>
      <c r="K200" s="952" t="s">
        <v>219</v>
      </c>
      <c r="O200" s="972"/>
    </row>
    <row r="201" spans="1:15" s="163" customFormat="1" ht="18.75" customHeight="1" x14ac:dyDescent="0.35">
      <c r="A201" s="944">
        <v>197</v>
      </c>
      <c r="B201" s="810" t="s">
        <v>70</v>
      </c>
      <c r="C201" s="946" t="s">
        <v>50</v>
      </c>
      <c r="G201" s="972"/>
      <c r="H201" s="1472"/>
      <c r="I201" s="951">
        <f>SUBTOTAL(103,$J$5:J201)</f>
        <v>197</v>
      </c>
      <c r="J201" s="437" t="s">
        <v>69</v>
      </c>
      <c r="K201" s="952" t="s">
        <v>50</v>
      </c>
      <c r="O201" s="972"/>
    </row>
    <row r="202" spans="1:15" s="163" customFormat="1" ht="18.75" customHeight="1" x14ac:dyDescent="0.35">
      <c r="A202" s="944">
        <v>198</v>
      </c>
      <c r="B202" s="810" t="s">
        <v>71</v>
      </c>
      <c r="C202" s="946" t="s">
        <v>2</v>
      </c>
      <c r="G202" s="972"/>
      <c r="H202" s="1472"/>
      <c r="I202" s="951">
        <f>SUBTOTAL(103,$J$5:J202)</f>
        <v>198</v>
      </c>
      <c r="J202" s="437" t="s">
        <v>70</v>
      </c>
      <c r="K202" s="952" t="s">
        <v>50</v>
      </c>
      <c r="O202" s="972"/>
    </row>
    <row r="203" spans="1:15" s="163" customFormat="1" ht="18.75" customHeight="1" x14ac:dyDescent="0.35">
      <c r="A203" s="944">
        <v>199</v>
      </c>
      <c r="B203" s="810" t="s">
        <v>195</v>
      </c>
      <c r="C203" s="946" t="s">
        <v>2</v>
      </c>
      <c r="G203" s="972"/>
      <c r="H203" s="1472"/>
      <c r="I203" s="951">
        <f>SUBTOTAL(103,$J$5:J203)</f>
        <v>199</v>
      </c>
      <c r="J203" s="437" t="s">
        <v>71</v>
      </c>
      <c r="K203" s="952" t="s">
        <v>2</v>
      </c>
      <c r="O203" s="972"/>
    </row>
    <row r="204" spans="1:15" s="163" customFormat="1" ht="18.75" customHeight="1" x14ac:dyDescent="0.35">
      <c r="A204" s="944">
        <v>200</v>
      </c>
      <c r="B204" s="810" t="s">
        <v>589</v>
      </c>
      <c r="C204" s="946" t="s">
        <v>3</v>
      </c>
      <c r="G204" s="972"/>
      <c r="H204" s="1472"/>
      <c r="I204" s="951">
        <f>SUBTOTAL(103,$J$5:J204)</f>
        <v>200</v>
      </c>
      <c r="J204" s="437" t="s">
        <v>195</v>
      </c>
      <c r="K204" s="952" t="s">
        <v>2</v>
      </c>
      <c r="O204" s="972"/>
    </row>
    <row r="205" spans="1:15" s="163" customFormat="1" ht="18.75" customHeight="1" x14ac:dyDescent="0.35">
      <c r="A205" s="944">
        <v>201</v>
      </c>
      <c r="B205" s="810" t="s">
        <v>590</v>
      </c>
      <c r="C205" s="946" t="s">
        <v>80</v>
      </c>
      <c r="G205" s="972"/>
      <c r="H205" s="1472"/>
      <c r="I205" s="951">
        <f>SUBTOTAL(103,$J$5:J205)</f>
        <v>201</v>
      </c>
      <c r="J205" s="437" t="s">
        <v>589</v>
      </c>
      <c r="K205" s="952" t="s">
        <v>3</v>
      </c>
      <c r="O205" s="972"/>
    </row>
    <row r="206" spans="1:15" s="163" customFormat="1" ht="18.75" customHeight="1" x14ac:dyDescent="0.35">
      <c r="A206" s="944">
        <v>202</v>
      </c>
      <c r="B206" s="810" t="s">
        <v>591</v>
      </c>
      <c r="C206" s="946" t="s">
        <v>80</v>
      </c>
      <c r="G206" s="972"/>
      <c r="H206" s="1472"/>
      <c r="I206" s="951">
        <f>SUBTOTAL(103,$J$5:J206)</f>
        <v>202</v>
      </c>
      <c r="J206" s="437" t="s">
        <v>590</v>
      </c>
      <c r="K206" s="952" t="s">
        <v>80</v>
      </c>
      <c r="O206" s="972"/>
    </row>
    <row r="207" spans="1:15" s="163" customFormat="1" ht="18.75" customHeight="1" x14ac:dyDescent="0.35">
      <c r="A207" s="944">
        <v>203</v>
      </c>
      <c r="B207" s="810" t="s">
        <v>592</v>
      </c>
      <c r="C207" s="946" t="s">
        <v>2</v>
      </c>
      <c r="G207" s="972"/>
      <c r="H207" s="1472"/>
      <c r="I207" s="951">
        <f>SUBTOTAL(103,$J$5:J207)</f>
        <v>203</v>
      </c>
      <c r="J207" s="437" t="s">
        <v>591</v>
      </c>
      <c r="K207" s="952" t="s">
        <v>80</v>
      </c>
      <c r="O207" s="972"/>
    </row>
    <row r="208" spans="1:15" s="163" customFormat="1" ht="18.75" customHeight="1" x14ac:dyDescent="0.35">
      <c r="A208" s="944">
        <v>204</v>
      </c>
      <c r="B208" s="810" t="s">
        <v>593</v>
      </c>
      <c r="C208" s="946" t="s">
        <v>178</v>
      </c>
      <c r="G208" s="972"/>
      <c r="H208" s="1472"/>
      <c r="I208" s="951">
        <f>SUBTOTAL(103,$J$5:J208)</f>
        <v>204</v>
      </c>
      <c r="J208" s="437" t="s">
        <v>592</v>
      </c>
      <c r="K208" s="952" t="s">
        <v>2</v>
      </c>
      <c r="O208" s="972"/>
    </row>
    <row r="209" spans="1:15" s="163" customFormat="1" ht="18.75" customHeight="1" x14ac:dyDescent="0.35">
      <c r="A209" s="944">
        <v>205</v>
      </c>
      <c r="B209" s="810" t="s">
        <v>173</v>
      </c>
      <c r="C209" s="946" t="s">
        <v>235</v>
      </c>
      <c r="G209" s="972"/>
      <c r="H209" s="1472"/>
      <c r="I209" s="951">
        <f>SUBTOTAL(103,$J$5:J209)</f>
        <v>205</v>
      </c>
      <c r="J209" s="437" t="s">
        <v>593</v>
      </c>
      <c r="K209" s="952" t="s">
        <v>178</v>
      </c>
      <c r="O209" s="972"/>
    </row>
    <row r="210" spans="1:15" s="163" customFormat="1" ht="18.75" customHeight="1" x14ac:dyDescent="0.35">
      <c r="A210" s="944">
        <v>206</v>
      </c>
      <c r="B210" s="810" t="s">
        <v>595</v>
      </c>
      <c r="C210" s="946" t="s">
        <v>50</v>
      </c>
      <c r="G210" s="972"/>
      <c r="H210" s="1472"/>
      <c r="I210" s="951">
        <f>SUBTOTAL(103,$J$5:J210)</f>
        <v>206</v>
      </c>
      <c r="J210" s="437" t="s">
        <v>173</v>
      </c>
      <c r="K210" s="952" t="s">
        <v>235</v>
      </c>
      <c r="O210" s="972"/>
    </row>
    <row r="211" spans="1:15" s="163" customFormat="1" ht="18.75" customHeight="1" x14ac:dyDescent="0.35">
      <c r="A211" s="944">
        <v>207</v>
      </c>
      <c r="B211" s="810" t="s">
        <v>596</v>
      </c>
      <c r="C211" s="946" t="s">
        <v>50</v>
      </c>
      <c r="G211" s="972"/>
      <c r="H211" s="1472"/>
      <c r="I211" s="951">
        <f>SUBTOTAL(103,$J$5:J211)</f>
        <v>207</v>
      </c>
      <c r="J211" s="437" t="s">
        <v>595</v>
      </c>
      <c r="K211" s="952" t="s">
        <v>50</v>
      </c>
      <c r="O211" s="972"/>
    </row>
    <row r="212" spans="1:15" s="163" customFormat="1" ht="18.75" customHeight="1" x14ac:dyDescent="0.35">
      <c r="A212" s="944">
        <v>208</v>
      </c>
      <c r="B212" s="810" t="s">
        <v>597</v>
      </c>
      <c r="C212" s="946" t="s">
        <v>178</v>
      </c>
      <c r="G212" s="972"/>
      <c r="H212" s="1472"/>
      <c r="I212" s="951">
        <f>SUBTOTAL(103,$J$5:J212)</f>
        <v>208</v>
      </c>
      <c r="J212" s="437" t="s">
        <v>596</v>
      </c>
      <c r="K212" s="952" t="s">
        <v>50</v>
      </c>
      <c r="O212" s="972"/>
    </row>
    <row r="213" spans="1:15" s="163" customFormat="1" ht="18.75" customHeight="1" x14ac:dyDescent="0.35">
      <c r="A213" s="944">
        <v>209</v>
      </c>
      <c r="B213" s="810" t="s">
        <v>598</v>
      </c>
      <c r="C213" s="946" t="s">
        <v>80</v>
      </c>
      <c r="G213" s="972"/>
      <c r="H213" s="1472"/>
      <c r="I213" s="951">
        <f>SUBTOTAL(103,$J$5:J213)</f>
        <v>209</v>
      </c>
      <c r="J213" s="437" t="s">
        <v>597</v>
      </c>
      <c r="K213" s="952" t="s">
        <v>178</v>
      </c>
      <c r="O213" s="972"/>
    </row>
    <row r="214" spans="1:15" s="163" customFormat="1" ht="18.75" customHeight="1" x14ac:dyDescent="0.35">
      <c r="A214" s="944">
        <v>210</v>
      </c>
      <c r="B214" s="810" t="s">
        <v>599</v>
      </c>
      <c r="C214" s="946" t="s">
        <v>50</v>
      </c>
      <c r="G214" s="972"/>
      <c r="H214" s="1472"/>
      <c r="I214" s="951">
        <f>SUBTOTAL(103,$J$5:J214)</f>
        <v>210</v>
      </c>
      <c r="J214" s="437" t="s">
        <v>598</v>
      </c>
      <c r="K214" s="952" t="s">
        <v>80</v>
      </c>
      <c r="O214" s="972"/>
    </row>
    <row r="215" spans="1:15" s="163" customFormat="1" ht="18.75" customHeight="1" x14ac:dyDescent="0.35">
      <c r="A215" s="944">
        <v>211</v>
      </c>
      <c r="B215" s="810" t="s">
        <v>600</v>
      </c>
      <c r="C215" s="946" t="s">
        <v>2</v>
      </c>
      <c r="G215" s="972"/>
      <c r="H215" s="1472"/>
      <c r="I215" s="951">
        <f>SUBTOTAL(103,$J$5:J215)</f>
        <v>211</v>
      </c>
      <c r="J215" s="437" t="s">
        <v>599</v>
      </c>
      <c r="K215" s="952" t="s">
        <v>50</v>
      </c>
      <c r="O215" s="972"/>
    </row>
    <row r="216" spans="1:15" s="163" customFormat="1" ht="18.75" customHeight="1" x14ac:dyDescent="0.35">
      <c r="A216" s="944">
        <v>212</v>
      </c>
      <c r="B216" s="810" t="s">
        <v>601</v>
      </c>
      <c r="C216" s="946" t="s">
        <v>3</v>
      </c>
      <c r="G216" s="972"/>
      <c r="H216" s="1472"/>
      <c r="I216" s="951">
        <f>SUBTOTAL(103,$J$5:J216)</f>
        <v>212</v>
      </c>
      <c r="J216" s="437" t="s">
        <v>600</v>
      </c>
      <c r="K216" s="952" t="s">
        <v>2</v>
      </c>
      <c r="O216" s="972"/>
    </row>
    <row r="217" spans="1:15" s="163" customFormat="1" ht="18.75" customHeight="1" x14ac:dyDescent="0.35">
      <c r="A217" s="944">
        <v>213</v>
      </c>
      <c r="B217" s="810" t="s">
        <v>602</v>
      </c>
      <c r="C217" s="946" t="s">
        <v>3</v>
      </c>
      <c r="G217" s="972"/>
      <c r="H217" s="1472"/>
      <c r="I217" s="951">
        <f>SUBTOTAL(103,$J$5:J217)</f>
        <v>213</v>
      </c>
      <c r="J217" s="437" t="s">
        <v>601</v>
      </c>
      <c r="K217" s="952" t="s">
        <v>3</v>
      </c>
      <c r="O217" s="972"/>
    </row>
    <row r="218" spans="1:15" s="163" customFormat="1" ht="18.75" customHeight="1" x14ac:dyDescent="0.35">
      <c r="A218" s="944">
        <v>214</v>
      </c>
      <c r="B218" s="810" t="s">
        <v>603</v>
      </c>
      <c r="C218" s="946" t="s">
        <v>178</v>
      </c>
      <c r="G218" s="972"/>
      <c r="H218" s="1472"/>
      <c r="I218" s="951">
        <f>SUBTOTAL(103,$J$5:J218)</f>
        <v>214</v>
      </c>
      <c r="J218" s="437" t="s">
        <v>602</v>
      </c>
      <c r="K218" s="952" t="s">
        <v>3</v>
      </c>
      <c r="O218" s="972"/>
    </row>
    <row r="219" spans="1:15" s="163" customFormat="1" ht="18.75" customHeight="1" x14ac:dyDescent="0.35">
      <c r="A219" s="944">
        <v>215</v>
      </c>
      <c r="B219" s="810" t="s">
        <v>604</v>
      </c>
      <c r="C219" s="946" t="s">
        <v>4</v>
      </c>
      <c r="G219" s="972"/>
      <c r="H219" s="1472"/>
      <c r="I219" s="951">
        <f>SUBTOTAL(103,$J$5:J219)</f>
        <v>215</v>
      </c>
      <c r="J219" s="437" t="s">
        <v>603</v>
      </c>
      <c r="K219" s="952" t="s">
        <v>178</v>
      </c>
      <c r="O219" s="972"/>
    </row>
    <row r="220" spans="1:15" s="163" customFormat="1" ht="18.75" customHeight="1" x14ac:dyDescent="0.35">
      <c r="A220" s="944">
        <v>216</v>
      </c>
      <c r="B220" s="810" t="s">
        <v>605</v>
      </c>
      <c r="C220" s="946" t="s">
        <v>178</v>
      </c>
      <c r="G220" s="972"/>
      <c r="H220" s="1472"/>
      <c r="I220" s="951">
        <f>SUBTOTAL(103,$J$5:J220)</f>
        <v>216</v>
      </c>
      <c r="J220" s="437" t="s">
        <v>604</v>
      </c>
      <c r="K220" s="952" t="s">
        <v>4</v>
      </c>
      <c r="O220" s="972"/>
    </row>
    <row r="221" spans="1:15" s="163" customFormat="1" ht="18.75" customHeight="1" x14ac:dyDescent="0.35">
      <c r="A221" s="944">
        <v>217</v>
      </c>
      <c r="B221" s="810" t="s">
        <v>606</v>
      </c>
      <c r="C221" s="946" t="s">
        <v>2</v>
      </c>
      <c r="G221" s="972"/>
      <c r="H221" s="1472"/>
      <c r="I221" s="951">
        <f>SUBTOTAL(103,$J$5:J221)</f>
        <v>217</v>
      </c>
      <c r="J221" s="437" t="s">
        <v>605</v>
      </c>
      <c r="K221" s="952" t="s">
        <v>178</v>
      </c>
      <c r="O221" s="972"/>
    </row>
    <row r="222" spans="1:15" s="163" customFormat="1" ht="18.75" customHeight="1" x14ac:dyDescent="0.35">
      <c r="A222" s="944">
        <v>218</v>
      </c>
      <c r="B222" s="810" t="s">
        <v>72</v>
      </c>
      <c r="C222" s="946" t="s">
        <v>192</v>
      </c>
      <c r="G222" s="972"/>
      <c r="H222" s="1472"/>
      <c r="I222" s="951">
        <f>SUBTOTAL(103,$J$5:J222)</f>
        <v>218</v>
      </c>
      <c r="J222" s="437" t="s">
        <v>606</v>
      </c>
      <c r="K222" s="952" t="s">
        <v>2</v>
      </c>
      <c r="O222" s="972"/>
    </row>
    <row r="223" spans="1:15" s="163" customFormat="1" ht="18.75" customHeight="1" x14ac:dyDescent="0.35">
      <c r="A223" s="944">
        <v>219</v>
      </c>
      <c r="B223" s="810" t="s">
        <v>608</v>
      </c>
      <c r="C223" s="946" t="s">
        <v>80</v>
      </c>
      <c r="G223" s="972"/>
      <c r="H223" s="1472"/>
      <c r="I223" s="951">
        <f>SUBTOTAL(103,$J$5:J223)</f>
        <v>219</v>
      </c>
      <c r="J223" s="437" t="s">
        <v>72</v>
      </c>
      <c r="K223" s="952" t="s">
        <v>192</v>
      </c>
      <c r="O223" s="972"/>
    </row>
    <row r="224" spans="1:15" s="163" customFormat="1" ht="18.75" customHeight="1" x14ac:dyDescent="0.35">
      <c r="A224" s="944">
        <v>220</v>
      </c>
      <c r="B224" s="810" t="s">
        <v>609</v>
      </c>
      <c r="C224" s="946" t="s">
        <v>80</v>
      </c>
      <c r="G224" s="972"/>
      <c r="H224" s="1472"/>
      <c r="I224" s="951">
        <f>SUBTOTAL(103,$J$5:J224)</f>
        <v>220</v>
      </c>
      <c r="J224" s="437" t="s">
        <v>608</v>
      </c>
      <c r="K224" s="952" t="s">
        <v>80</v>
      </c>
      <c r="O224" s="972"/>
    </row>
    <row r="225" spans="1:15" s="163" customFormat="1" ht="18.75" customHeight="1" x14ac:dyDescent="0.35">
      <c r="A225" s="944">
        <v>221</v>
      </c>
      <c r="B225" s="810" t="s">
        <v>610</v>
      </c>
      <c r="C225" s="946" t="s">
        <v>4</v>
      </c>
      <c r="G225" s="972"/>
      <c r="H225" s="1472"/>
      <c r="I225" s="951">
        <f>SUBTOTAL(103,$J$5:J225)</f>
        <v>221</v>
      </c>
      <c r="J225" s="437" t="s">
        <v>609</v>
      </c>
      <c r="K225" s="952" t="s">
        <v>80</v>
      </c>
      <c r="O225" s="972"/>
    </row>
    <row r="226" spans="1:15" s="163" customFormat="1" ht="18.75" customHeight="1" x14ac:dyDescent="0.35">
      <c r="A226" s="944">
        <v>222</v>
      </c>
      <c r="B226" s="810" t="s">
        <v>611</v>
      </c>
      <c r="C226" s="946" t="s">
        <v>50</v>
      </c>
      <c r="G226" s="972"/>
      <c r="H226" s="1472"/>
      <c r="I226" s="951">
        <f>SUBTOTAL(103,$J$5:J226)</f>
        <v>222</v>
      </c>
      <c r="J226" s="437" t="s">
        <v>610</v>
      </c>
      <c r="K226" s="952" t="s">
        <v>4</v>
      </c>
      <c r="O226" s="972"/>
    </row>
    <row r="227" spans="1:15" s="163" customFormat="1" ht="18.75" customHeight="1" x14ac:dyDescent="0.35">
      <c r="A227" s="944">
        <v>223</v>
      </c>
      <c r="B227" s="810" t="s">
        <v>612</v>
      </c>
      <c r="C227" s="946" t="s">
        <v>50</v>
      </c>
      <c r="G227" s="972"/>
      <c r="H227" s="1472"/>
      <c r="I227" s="951">
        <f>SUBTOTAL(103,$J$5:J227)</f>
        <v>223</v>
      </c>
      <c r="J227" s="437" t="s">
        <v>611</v>
      </c>
      <c r="K227" s="952" t="s">
        <v>50</v>
      </c>
      <c r="O227" s="972"/>
    </row>
    <row r="228" spans="1:15" s="163" customFormat="1" ht="18.75" customHeight="1" x14ac:dyDescent="0.35">
      <c r="A228" s="944">
        <v>224</v>
      </c>
      <c r="B228" s="810" t="s">
        <v>613</v>
      </c>
      <c r="C228" s="946" t="s">
        <v>80</v>
      </c>
      <c r="G228" s="972"/>
      <c r="H228" s="1472"/>
      <c r="I228" s="951">
        <f>SUBTOTAL(103,$J$5:J228)</f>
        <v>224</v>
      </c>
      <c r="J228" s="437" t="s">
        <v>612</v>
      </c>
      <c r="K228" s="952" t="s">
        <v>50</v>
      </c>
      <c r="O228" s="972"/>
    </row>
    <row r="229" spans="1:15" s="163" customFormat="1" ht="18.75" customHeight="1" x14ac:dyDescent="0.35">
      <c r="A229" s="944">
        <v>225</v>
      </c>
      <c r="B229" s="810" t="s">
        <v>614</v>
      </c>
      <c r="C229" s="946" t="s">
        <v>2</v>
      </c>
      <c r="G229" s="972"/>
      <c r="H229" s="1472"/>
      <c r="I229" s="951">
        <f>SUBTOTAL(103,$J$5:J229)</f>
        <v>225</v>
      </c>
      <c r="J229" s="437" t="s">
        <v>613</v>
      </c>
      <c r="K229" s="952" t="s">
        <v>80</v>
      </c>
      <c r="O229" s="972"/>
    </row>
    <row r="230" spans="1:15" s="163" customFormat="1" ht="18.75" customHeight="1" x14ac:dyDescent="0.35">
      <c r="A230" s="944">
        <v>226</v>
      </c>
      <c r="B230" s="810" t="s">
        <v>615</v>
      </c>
      <c r="C230" s="946" t="s">
        <v>80</v>
      </c>
      <c r="G230" s="972"/>
      <c r="H230" s="1472"/>
      <c r="I230" s="951">
        <f>SUBTOTAL(103,$J$5:J230)</f>
        <v>226</v>
      </c>
      <c r="J230" s="437" t="s">
        <v>614</v>
      </c>
      <c r="K230" s="952" t="s">
        <v>2</v>
      </c>
      <c r="O230" s="972"/>
    </row>
    <row r="231" spans="1:15" s="163" customFormat="1" ht="18.75" customHeight="1" x14ac:dyDescent="0.35">
      <c r="A231" s="944">
        <v>227</v>
      </c>
      <c r="B231" s="810" t="s">
        <v>616</v>
      </c>
      <c r="C231" s="946" t="s">
        <v>178</v>
      </c>
      <c r="G231" s="972"/>
      <c r="H231" s="1472"/>
      <c r="I231" s="951">
        <f>SUBTOTAL(103,$J$5:J231)</f>
        <v>227</v>
      </c>
      <c r="J231" s="437" t="s">
        <v>615</v>
      </c>
      <c r="K231" s="952" t="s">
        <v>80</v>
      </c>
      <c r="O231" s="972"/>
    </row>
    <row r="232" spans="1:15" s="163" customFormat="1" ht="18.75" customHeight="1" x14ac:dyDescent="0.35">
      <c r="A232" s="944">
        <v>228</v>
      </c>
      <c r="B232" s="810" t="s">
        <v>617</v>
      </c>
      <c r="C232" s="946" t="s">
        <v>2</v>
      </c>
      <c r="G232" s="972"/>
      <c r="H232" s="1472"/>
      <c r="I232" s="951">
        <f>SUBTOTAL(103,$J$5:J232)</f>
        <v>228</v>
      </c>
      <c r="J232" s="437" t="s">
        <v>616</v>
      </c>
      <c r="K232" s="952" t="s">
        <v>178</v>
      </c>
      <c r="O232" s="972"/>
    </row>
    <row r="233" spans="1:15" s="163" customFormat="1" ht="18.75" customHeight="1" x14ac:dyDescent="0.35">
      <c r="A233" s="944">
        <v>229</v>
      </c>
      <c r="B233" s="810" t="s">
        <v>618</v>
      </c>
      <c r="C233" s="946" t="s">
        <v>2</v>
      </c>
      <c r="G233" s="972"/>
      <c r="H233" s="1472"/>
      <c r="I233" s="951">
        <f>SUBTOTAL(103,$J$5:J233)</f>
        <v>229</v>
      </c>
      <c r="J233" s="437" t="s">
        <v>617</v>
      </c>
      <c r="K233" s="952" t="s">
        <v>2</v>
      </c>
      <c r="O233" s="972"/>
    </row>
    <row r="234" spans="1:15" s="163" customFormat="1" ht="18.75" customHeight="1" x14ac:dyDescent="0.35">
      <c r="A234" s="944">
        <v>230</v>
      </c>
      <c r="B234" s="810" t="s">
        <v>8</v>
      </c>
      <c r="C234" s="946" t="s">
        <v>236</v>
      </c>
      <c r="G234" s="972"/>
      <c r="H234" s="1472"/>
      <c r="I234" s="951">
        <f>SUBTOTAL(103,$J$5:J234)</f>
        <v>230</v>
      </c>
      <c r="J234" s="437" t="s">
        <v>618</v>
      </c>
      <c r="K234" s="952" t="s">
        <v>2</v>
      </c>
      <c r="O234" s="972"/>
    </row>
    <row r="235" spans="1:15" s="163" customFormat="1" ht="18.75" customHeight="1" x14ac:dyDescent="0.35">
      <c r="A235" s="944">
        <v>231</v>
      </c>
      <c r="B235" s="810" t="s">
        <v>249</v>
      </c>
      <c r="C235" s="946" t="s">
        <v>219</v>
      </c>
      <c r="G235" s="972"/>
      <c r="H235" s="1472"/>
      <c r="I235" s="951">
        <f>SUBTOTAL(103,$J$5:J235)</f>
        <v>231</v>
      </c>
      <c r="J235" s="437" t="s">
        <v>8</v>
      </c>
      <c r="K235" s="952" t="s">
        <v>236</v>
      </c>
      <c r="O235" s="972"/>
    </row>
    <row r="236" spans="1:15" s="163" customFormat="1" ht="18.75" customHeight="1" x14ac:dyDescent="0.35">
      <c r="A236" s="944">
        <v>232</v>
      </c>
      <c r="B236" s="810" t="s">
        <v>250</v>
      </c>
      <c r="C236" s="946" t="s">
        <v>2</v>
      </c>
      <c r="G236" s="972"/>
      <c r="H236" s="1472"/>
      <c r="I236" s="951">
        <f>SUBTOTAL(103,$J$5:J236)</f>
        <v>232</v>
      </c>
      <c r="J236" s="437" t="s">
        <v>1096</v>
      </c>
      <c r="K236" s="952" t="s">
        <v>219</v>
      </c>
      <c r="O236" s="972"/>
    </row>
    <row r="237" spans="1:15" s="163" customFormat="1" ht="18.75" customHeight="1" x14ac:dyDescent="0.35">
      <c r="A237" s="944">
        <v>233</v>
      </c>
      <c r="B237" s="810" t="s">
        <v>213</v>
      </c>
      <c r="C237" s="946" t="s">
        <v>50</v>
      </c>
      <c r="G237" s="972"/>
      <c r="H237" s="1472"/>
      <c r="I237" s="951">
        <f>SUBTOTAL(103,$J$5:J237)</f>
        <v>233</v>
      </c>
      <c r="J237" s="437" t="s">
        <v>1097</v>
      </c>
      <c r="K237" s="952" t="s">
        <v>2</v>
      </c>
      <c r="O237" s="972"/>
    </row>
    <row r="238" spans="1:15" s="163" customFormat="1" ht="18.75" customHeight="1" x14ac:dyDescent="0.35">
      <c r="A238" s="944">
        <v>234</v>
      </c>
      <c r="B238" s="810" t="s">
        <v>175</v>
      </c>
      <c r="C238" s="946" t="s">
        <v>236</v>
      </c>
      <c r="G238" s="972"/>
      <c r="H238" s="1472"/>
      <c r="I238" s="951">
        <f>SUBTOTAL(103,$J$5:J238)</f>
        <v>234</v>
      </c>
      <c r="J238" s="437" t="s">
        <v>1098</v>
      </c>
      <c r="K238" s="952" t="s">
        <v>50</v>
      </c>
      <c r="O238" s="972"/>
    </row>
    <row r="239" spans="1:15" s="163" customFormat="1" ht="18.75" customHeight="1" x14ac:dyDescent="0.35">
      <c r="A239" s="944">
        <v>235</v>
      </c>
      <c r="B239" s="810" t="s">
        <v>621</v>
      </c>
      <c r="C239" s="946" t="s">
        <v>2</v>
      </c>
      <c r="G239" s="972"/>
      <c r="H239" s="1472"/>
      <c r="I239" s="951">
        <f>SUBTOTAL(103,$J$5:J239)</f>
        <v>235</v>
      </c>
      <c r="J239" s="437" t="s">
        <v>175</v>
      </c>
      <c r="K239" s="952" t="s">
        <v>236</v>
      </c>
      <c r="O239" s="972"/>
    </row>
    <row r="240" spans="1:15" s="163" customFormat="1" ht="18.75" customHeight="1" x14ac:dyDescent="0.35">
      <c r="A240" s="944">
        <v>236</v>
      </c>
      <c r="B240" s="810" t="s">
        <v>622</v>
      </c>
      <c r="C240" s="946" t="s">
        <v>2</v>
      </c>
      <c r="G240" s="972"/>
      <c r="H240" s="1472"/>
      <c r="I240" s="951">
        <f>SUBTOTAL(103,$J$5:J240)</f>
        <v>236</v>
      </c>
      <c r="J240" s="437" t="s">
        <v>621</v>
      </c>
      <c r="K240" s="952" t="s">
        <v>2</v>
      </c>
      <c r="O240" s="972"/>
    </row>
    <row r="241" spans="1:15" s="163" customFormat="1" ht="18.75" customHeight="1" x14ac:dyDescent="0.35">
      <c r="A241" s="944">
        <v>237</v>
      </c>
      <c r="B241" s="810" t="s">
        <v>623</v>
      </c>
      <c r="C241" s="946" t="s">
        <v>159</v>
      </c>
      <c r="G241" s="972"/>
      <c r="H241" s="1472"/>
      <c r="I241" s="951">
        <f>SUBTOTAL(103,$J$5:J241)</f>
        <v>237</v>
      </c>
      <c r="J241" s="437" t="s">
        <v>622</v>
      </c>
      <c r="K241" s="952" t="s">
        <v>2</v>
      </c>
      <c r="O241" s="972"/>
    </row>
    <row r="242" spans="1:15" s="163" customFormat="1" ht="18.75" customHeight="1" x14ac:dyDescent="0.35">
      <c r="A242" s="944">
        <v>238</v>
      </c>
      <c r="B242" s="810" t="s">
        <v>624</v>
      </c>
      <c r="C242" s="946" t="s">
        <v>50</v>
      </c>
      <c r="G242" s="972"/>
      <c r="H242" s="1472"/>
      <c r="I242" s="951">
        <f>SUBTOTAL(103,$J$5:J242)</f>
        <v>238</v>
      </c>
      <c r="J242" s="437" t="s">
        <v>623</v>
      </c>
      <c r="K242" s="952" t="s">
        <v>159</v>
      </c>
      <c r="O242" s="972"/>
    </row>
    <row r="243" spans="1:15" s="163" customFormat="1" ht="18.75" customHeight="1" x14ac:dyDescent="0.35">
      <c r="A243" s="944">
        <v>239</v>
      </c>
      <c r="B243" s="810" t="s">
        <v>625</v>
      </c>
      <c r="C243" s="946" t="s">
        <v>2</v>
      </c>
      <c r="G243" s="972"/>
      <c r="H243" s="1472"/>
      <c r="I243" s="951">
        <f>SUBTOTAL(103,$J$5:J243)</f>
        <v>239</v>
      </c>
      <c r="J243" s="437" t="s">
        <v>624</v>
      </c>
      <c r="K243" s="952" t="s">
        <v>50</v>
      </c>
      <c r="O243" s="972"/>
    </row>
    <row r="244" spans="1:15" s="163" customFormat="1" ht="18.75" customHeight="1" x14ac:dyDescent="0.35">
      <c r="A244" s="944">
        <v>240</v>
      </c>
      <c r="B244" s="810" t="s">
        <v>801</v>
      </c>
      <c r="C244" s="946" t="s">
        <v>205</v>
      </c>
      <c r="G244" s="972"/>
      <c r="H244" s="1472"/>
      <c r="I244" s="951">
        <f>SUBTOTAL(103,$J$5:J244)</f>
        <v>240</v>
      </c>
      <c r="J244" s="437" t="s">
        <v>625</v>
      </c>
      <c r="K244" s="952" t="s">
        <v>2</v>
      </c>
      <c r="O244" s="972"/>
    </row>
    <row r="245" spans="1:15" s="163" customFormat="1" ht="18.75" customHeight="1" x14ac:dyDescent="0.35">
      <c r="A245" s="944">
        <v>241</v>
      </c>
      <c r="B245" s="810" t="s">
        <v>802</v>
      </c>
      <c r="C245" s="946" t="s">
        <v>2</v>
      </c>
      <c r="G245" s="972"/>
      <c r="H245" s="1472"/>
      <c r="I245" s="951">
        <f>SUBTOTAL(103,$J$5:J245)</f>
        <v>241</v>
      </c>
      <c r="J245" s="437" t="s">
        <v>801</v>
      </c>
      <c r="K245" s="952" t="s">
        <v>205</v>
      </c>
      <c r="O245" s="972"/>
    </row>
    <row r="246" spans="1:15" s="163" customFormat="1" ht="18.75" customHeight="1" x14ac:dyDescent="0.35">
      <c r="A246" s="944">
        <v>242</v>
      </c>
      <c r="B246" s="810" t="s">
        <v>803</v>
      </c>
      <c r="C246" s="946" t="s">
        <v>178</v>
      </c>
      <c r="G246" s="972"/>
      <c r="H246" s="1472"/>
      <c r="I246" s="951">
        <f>SUBTOTAL(103,$J$5:J246)</f>
        <v>242</v>
      </c>
      <c r="J246" s="437" t="s">
        <v>802</v>
      </c>
      <c r="K246" s="952" t="s">
        <v>2</v>
      </c>
      <c r="O246" s="972"/>
    </row>
    <row r="247" spans="1:15" s="163" customFormat="1" ht="18.75" customHeight="1" x14ac:dyDescent="0.35">
      <c r="A247" s="944">
        <v>243</v>
      </c>
      <c r="B247" s="810" t="s">
        <v>804</v>
      </c>
      <c r="C247" s="946" t="s">
        <v>2</v>
      </c>
      <c r="G247" s="972"/>
      <c r="H247" s="1472"/>
      <c r="I247" s="951">
        <f>SUBTOTAL(103,$J$5:J247)</f>
        <v>243</v>
      </c>
      <c r="J247" s="437" t="s">
        <v>803</v>
      </c>
      <c r="K247" s="952" t="s">
        <v>178</v>
      </c>
      <c r="O247" s="972"/>
    </row>
    <row r="248" spans="1:15" s="163" customFormat="1" ht="18.75" customHeight="1" x14ac:dyDescent="0.35">
      <c r="A248" s="944">
        <v>244</v>
      </c>
      <c r="B248" s="810" t="s">
        <v>805</v>
      </c>
      <c r="C248" s="946" t="s">
        <v>50</v>
      </c>
      <c r="G248" s="972"/>
      <c r="H248" s="1472"/>
      <c r="I248" s="951">
        <f>SUBTOTAL(103,$J$5:J248)</f>
        <v>244</v>
      </c>
      <c r="J248" s="437" t="s">
        <v>804</v>
      </c>
      <c r="K248" s="952" t="s">
        <v>2</v>
      </c>
      <c r="O248" s="972"/>
    </row>
    <row r="249" spans="1:15" s="163" customFormat="1" ht="18.75" customHeight="1" x14ac:dyDescent="0.35">
      <c r="A249" s="944">
        <v>245</v>
      </c>
      <c r="B249" s="810" t="s">
        <v>806</v>
      </c>
      <c r="C249" s="946" t="s">
        <v>2</v>
      </c>
      <c r="G249" s="972"/>
      <c r="H249" s="1472"/>
      <c r="I249" s="951">
        <f>SUBTOTAL(103,$J$5:J249)</f>
        <v>245</v>
      </c>
      <c r="J249" s="437" t="s">
        <v>805</v>
      </c>
      <c r="K249" s="952" t="s">
        <v>50</v>
      </c>
      <c r="O249" s="972"/>
    </row>
    <row r="250" spans="1:15" s="163" customFormat="1" ht="18.75" customHeight="1" x14ac:dyDescent="0.35">
      <c r="A250" s="944">
        <v>246</v>
      </c>
      <c r="B250" s="810" t="s">
        <v>807</v>
      </c>
      <c r="C250" s="946" t="s">
        <v>2</v>
      </c>
      <c r="G250" s="972"/>
      <c r="H250" s="1472"/>
      <c r="I250" s="951">
        <f>SUBTOTAL(103,$J$5:J250)</f>
        <v>246</v>
      </c>
      <c r="J250" s="437" t="s">
        <v>806</v>
      </c>
      <c r="K250" s="952" t="s">
        <v>2</v>
      </c>
      <c r="O250" s="972"/>
    </row>
    <row r="251" spans="1:15" s="163" customFormat="1" ht="18.75" customHeight="1" x14ac:dyDescent="0.35">
      <c r="A251" s="944">
        <v>247</v>
      </c>
      <c r="B251" s="810" t="s">
        <v>73</v>
      </c>
      <c r="C251" s="946" t="s">
        <v>234</v>
      </c>
      <c r="G251" s="972"/>
      <c r="H251" s="1472"/>
      <c r="I251" s="951">
        <f>SUBTOTAL(103,$J$5:J251)</f>
        <v>247</v>
      </c>
      <c r="J251" s="437" t="s">
        <v>807</v>
      </c>
      <c r="K251" s="952" t="s">
        <v>2</v>
      </c>
      <c r="O251" s="972"/>
    </row>
    <row r="252" spans="1:15" s="163" customFormat="1" ht="18.75" customHeight="1" x14ac:dyDescent="0.35">
      <c r="A252" s="944">
        <v>248</v>
      </c>
      <c r="B252" s="810" t="s">
        <v>627</v>
      </c>
      <c r="C252" s="946" t="s">
        <v>3</v>
      </c>
      <c r="G252" s="972"/>
      <c r="H252" s="1472"/>
      <c r="I252" s="951">
        <f>SUBTOTAL(103,$J$5:J252)</f>
        <v>248</v>
      </c>
      <c r="J252" s="437" t="s">
        <v>73</v>
      </c>
      <c r="K252" s="952" t="s">
        <v>234</v>
      </c>
      <c r="O252" s="972"/>
    </row>
    <row r="253" spans="1:15" s="163" customFormat="1" ht="18.75" customHeight="1" x14ac:dyDescent="0.35">
      <c r="A253" s="944">
        <v>249</v>
      </c>
      <c r="B253" s="810" t="s">
        <v>628</v>
      </c>
      <c r="C253" s="946" t="s">
        <v>3</v>
      </c>
      <c r="G253" s="972"/>
      <c r="H253" s="1472"/>
      <c r="I253" s="951">
        <f>SUBTOTAL(103,$J$5:J253)</f>
        <v>249</v>
      </c>
      <c r="J253" s="437" t="s">
        <v>627</v>
      </c>
      <c r="K253" s="952" t="s">
        <v>3</v>
      </c>
      <c r="O253" s="972"/>
    </row>
    <row r="254" spans="1:15" s="163" customFormat="1" ht="18.75" customHeight="1" x14ac:dyDescent="0.35">
      <c r="A254" s="944">
        <v>250</v>
      </c>
      <c r="B254" s="810" t="s">
        <v>629</v>
      </c>
      <c r="C254" s="946" t="s">
        <v>2</v>
      </c>
      <c r="G254" s="972"/>
      <c r="H254" s="1472"/>
      <c r="I254" s="951">
        <f>SUBTOTAL(103,$J$5:J254)</f>
        <v>250</v>
      </c>
      <c r="J254" s="437" t="s">
        <v>628</v>
      </c>
      <c r="K254" s="952" t="s">
        <v>3</v>
      </c>
      <c r="O254" s="972"/>
    </row>
    <row r="255" spans="1:15" s="163" customFormat="1" ht="18.75" customHeight="1" x14ac:dyDescent="0.35">
      <c r="A255" s="944">
        <v>251</v>
      </c>
      <c r="B255" s="810" t="s">
        <v>630</v>
      </c>
      <c r="C255" s="946" t="s">
        <v>178</v>
      </c>
      <c r="G255" s="972"/>
      <c r="H255" s="1472"/>
      <c r="I255" s="951">
        <f>SUBTOTAL(103,$J$5:J255)</f>
        <v>251</v>
      </c>
      <c r="J255" s="437" t="s">
        <v>629</v>
      </c>
      <c r="K255" s="952" t="s">
        <v>2</v>
      </c>
      <c r="O255" s="972"/>
    </row>
    <row r="256" spans="1:15" s="163" customFormat="1" ht="18.75" customHeight="1" x14ac:dyDescent="0.35">
      <c r="A256" s="944">
        <v>252</v>
      </c>
      <c r="B256" s="810" t="s">
        <v>631</v>
      </c>
      <c r="C256" s="946" t="s">
        <v>2</v>
      </c>
      <c r="G256" s="972"/>
      <c r="H256" s="1472"/>
      <c r="I256" s="951">
        <f>SUBTOTAL(103,$J$5:J256)</f>
        <v>252</v>
      </c>
      <c r="J256" s="437" t="s">
        <v>630</v>
      </c>
      <c r="K256" s="952" t="s">
        <v>178</v>
      </c>
      <c r="O256" s="972"/>
    </row>
    <row r="257" spans="1:15" s="163" customFormat="1" ht="18.75" customHeight="1" x14ac:dyDescent="0.35">
      <c r="A257" s="944">
        <v>253</v>
      </c>
      <c r="B257" s="810" t="s">
        <v>632</v>
      </c>
      <c r="C257" s="946" t="s">
        <v>80</v>
      </c>
      <c r="G257" s="972"/>
      <c r="H257" s="1472"/>
      <c r="I257" s="951">
        <f>SUBTOTAL(103,$J$5:J257)</f>
        <v>253</v>
      </c>
      <c r="J257" s="437" t="s">
        <v>631</v>
      </c>
      <c r="K257" s="952" t="s">
        <v>2</v>
      </c>
      <c r="O257" s="972"/>
    </row>
    <row r="258" spans="1:15" s="163" customFormat="1" ht="18.75" customHeight="1" x14ac:dyDescent="0.35">
      <c r="A258" s="944">
        <v>254</v>
      </c>
      <c r="B258" s="810" t="s">
        <v>633</v>
      </c>
      <c r="C258" s="946" t="s">
        <v>50</v>
      </c>
      <c r="G258" s="972"/>
      <c r="H258" s="1472"/>
      <c r="I258" s="951">
        <f>SUBTOTAL(103,$J$5:J258)</f>
        <v>254</v>
      </c>
      <c r="J258" s="437" t="s">
        <v>632</v>
      </c>
      <c r="K258" s="952" t="s">
        <v>80</v>
      </c>
      <c r="O258" s="972"/>
    </row>
    <row r="259" spans="1:15" s="163" customFormat="1" ht="18.75" customHeight="1" x14ac:dyDescent="0.35">
      <c r="A259" s="944">
        <v>255</v>
      </c>
      <c r="B259" s="810" t="s">
        <v>634</v>
      </c>
      <c r="C259" s="946" t="s">
        <v>178</v>
      </c>
      <c r="G259" s="972"/>
      <c r="H259" s="1472"/>
      <c r="I259" s="951">
        <f>SUBTOTAL(103,$J$5:J259)</f>
        <v>255</v>
      </c>
      <c r="J259" s="437" t="s">
        <v>633</v>
      </c>
      <c r="K259" s="952" t="s">
        <v>50</v>
      </c>
      <c r="O259" s="972"/>
    </row>
    <row r="260" spans="1:15" s="163" customFormat="1" ht="18.75" customHeight="1" x14ac:dyDescent="0.35">
      <c r="A260" s="944">
        <v>256</v>
      </c>
      <c r="B260" s="810" t="s">
        <v>635</v>
      </c>
      <c r="C260" s="946" t="s">
        <v>3</v>
      </c>
      <c r="G260" s="972"/>
      <c r="H260" s="1472"/>
      <c r="I260" s="951">
        <f>SUBTOTAL(103,$J$5:J260)</f>
        <v>256</v>
      </c>
      <c r="J260" s="437" t="s">
        <v>634</v>
      </c>
      <c r="K260" s="952" t="s">
        <v>178</v>
      </c>
      <c r="O260" s="972"/>
    </row>
    <row r="261" spans="1:15" s="163" customFormat="1" ht="18.75" customHeight="1" x14ac:dyDescent="0.35">
      <c r="A261" s="944">
        <v>257</v>
      </c>
      <c r="B261" s="810" t="s">
        <v>636</v>
      </c>
      <c r="C261" s="946" t="s">
        <v>2</v>
      </c>
      <c r="G261" s="972"/>
      <c r="H261" s="1472"/>
      <c r="I261" s="951">
        <f>SUBTOTAL(103,$J$5:J261)</f>
        <v>257</v>
      </c>
      <c r="J261" s="437" t="s">
        <v>635</v>
      </c>
      <c r="K261" s="952" t="s">
        <v>3</v>
      </c>
      <c r="O261" s="972"/>
    </row>
    <row r="262" spans="1:15" s="163" customFormat="1" ht="18.75" customHeight="1" x14ac:dyDescent="0.35">
      <c r="A262" s="944">
        <v>258</v>
      </c>
      <c r="B262" s="810" t="s">
        <v>74</v>
      </c>
      <c r="C262" s="946" t="s">
        <v>192</v>
      </c>
      <c r="G262" s="972"/>
      <c r="H262" s="1472"/>
      <c r="I262" s="951">
        <f>SUBTOTAL(103,$J$5:J262)</f>
        <v>258</v>
      </c>
      <c r="J262" s="437" t="s">
        <v>636</v>
      </c>
      <c r="K262" s="952" t="s">
        <v>2</v>
      </c>
      <c r="O262" s="972"/>
    </row>
    <row r="263" spans="1:15" s="163" customFormat="1" ht="18.75" customHeight="1" x14ac:dyDescent="0.35">
      <c r="A263" s="944">
        <v>259</v>
      </c>
      <c r="B263" s="810" t="s">
        <v>638</v>
      </c>
      <c r="C263" s="946" t="s">
        <v>159</v>
      </c>
      <c r="G263" s="972"/>
      <c r="H263" s="1472"/>
      <c r="I263" s="951">
        <f>SUBTOTAL(103,$J$5:J263)</f>
        <v>259</v>
      </c>
      <c r="J263" s="437" t="s">
        <v>74</v>
      </c>
      <c r="K263" s="952" t="s">
        <v>192</v>
      </c>
      <c r="O263" s="972"/>
    </row>
    <row r="264" spans="1:15" s="163" customFormat="1" ht="18.75" customHeight="1" x14ac:dyDescent="0.35">
      <c r="A264" s="944">
        <v>260</v>
      </c>
      <c r="B264" s="810" t="s">
        <v>639</v>
      </c>
      <c r="C264" s="946" t="s">
        <v>2</v>
      </c>
      <c r="G264" s="972"/>
      <c r="H264" s="1472"/>
      <c r="I264" s="951">
        <f>SUBTOTAL(103,$J$5:J264)</f>
        <v>260</v>
      </c>
      <c r="J264" s="437" t="s">
        <v>638</v>
      </c>
      <c r="K264" s="952" t="s">
        <v>159</v>
      </c>
      <c r="O264" s="972"/>
    </row>
    <row r="265" spans="1:15" s="163" customFormat="1" ht="18.75" customHeight="1" x14ac:dyDescent="0.35">
      <c r="A265" s="944">
        <v>261</v>
      </c>
      <c r="B265" s="810" t="s">
        <v>640</v>
      </c>
      <c r="C265" s="946" t="s">
        <v>178</v>
      </c>
      <c r="G265" s="972"/>
      <c r="H265" s="1472"/>
      <c r="I265" s="951">
        <f>SUBTOTAL(103,$J$5:J265)</f>
        <v>261</v>
      </c>
      <c r="J265" s="437" t="s">
        <v>639</v>
      </c>
      <c r="K265" s="952" t="s">
        <v>2</v>
      </c>
      <c r="O265" s="972"/>
    </row>
    <row r="266" spans="1:15" s="163" customFormat="1" ht="18.75" customHeight="1" x14ac:dyDescent="0.35">
      <c r="A266" s="944">
        <v>262</v>
      </c>
      <c r="B266" s="810" t="s">
        <v>641</v>
      </c>
      <c r="C266" s="946" t="s">
        <v>2</v>
      </c>
      <c r="G266" s="972"/>
      <c r="H266" s="1472"/>
      <c r="I266" s="951">
        <f>SUBTOTAL(103,$J$5:J266)</f>
        <v>262</v>
      </c>
      <c r="J266" s="437" t="s">
        <v>640</v>
      </c>
      <c r="K266" s="952" t="s">
        <v>178</v>
      </c>
      <c r="O266" s="972"/>
    </row>
    <row r="267" spans="1:15" s="163" customFormat="1" ht="18.75" customHeight="1" x14ac:dyDescent="0.35">
      <c r="A267" s="944">
        <v>263</v>
      </c>
      <c r="B267" s="810" t="s">
        <v>642</v>
      </c>
      <c r="C267" s="946" t="s">
        <v>178</v>
      </c>
      <c r="G267" s="972"/>
      <c r="H267" s="1472"/>
      <c r="I267" s="951">
        <f>SUBTOTAL(103,$J$5:J267)</f>
        <v>263</v>
      </c>
      <c r="J267" s="437" t="s">
        <v>641</v>
      </c>
      <c r="K267" s="952" t="s">
        <v>2</v>
      </c>
      <c r="O267" s="972"/>
    </row>
    <row r="268" spans="1:15" s="163" customFormat="1" ht="18.75" customHeight="1" x14ac:dyDescent="0.35">
      <c r="A268" s="944">
        <v>264</v>
      </c>
      <c r="B268" s="810" t="s">
        <v>643</v>
      </c>
      <c r="C268" s="946" t="s">
        <v>178</v>
      </c>
      <c r="G268" s="972"/>
      <c r="H268" s="1472"/>
      <c r="I268" s="951">
        <f>SUBTOTAL(103,$J$5:J268)</f>
        <v>264</v>
      </c>
      <c r="J268" s="437" t="s">
        <v>642</v>
      </c>
      <c r="K268" s="952" t="s">
        <v>178</v>
      </c>
      <c r="O268" s="972"/>
    </row>
    <row r="269" spans="1:15" s="163" customFormat="1" ht="18.75" customHeight="1" x14ac:dyDescent="0.35">
      <c r="A269" s="944">
        <v>265</v>
      </c>
      <c r="B269" s="810" t="s">
        <v>644</v>
      </c>
      <c r="C269" s="946" t="s">
        <v>2</v>
      </c>
      <c r="G269" s="972"/>
      <c r="H269" s="1472"/>
      <c r="I269" s="951">
        <f>SUBTOTAL(103,$J$5:J269)</f>
        <v>265</v>
      </c>
      <c r="J269" s="437" t="s">
        <v>643</v>
      </c>
      <c r="K269" s="952" t="s">
        <v>178</v>
      </c>
      <c r="O269" s="972"/>
    </row>
    <row r="270" spans="1:15" s="163" customFormat="1" ht="18.75" customHeight="1" x14ac:dyDescent="0.35">
      <c r="A270" s="944">
        <v>266</v>
      </c>
      <c r="B270" s="810" t="s">
        <v>645</v>
      </c>
      <c r="C270" s="946" t="s">
        <v>178</v>
      </c>
      <c r="G270" s="972"/>
      <c r="H270" s="1472"/>
      <c r="I270" s="951">
        <f>SUBTOTAL(103,$J$5:J270)</f>
        <v>266</v>
      </c>
      <c r="J270" s="437" t="s">
        <v>644</v>
      </c>
      <c r="K270" s="952" t="s">
        <v>2</v>
      </c>
      <c r="O270" s="972"/>
    </row>
    <row r="271" spans="1:15" s="163" customFormat="1" ht="18.75" customHeight="1" x14ac:dyDescent="0.35">
      <c r="A271" s="944">
        <v>267</v>
      </c>
      <c r="B271" s="810" t="s">
        <v>646</v>
      </c>
      <c r="C271" s="946" t="s">
        <v>80</v>
      </c>
      <c r="G271" s="972"/>
      <c r="H271" s="1472"/>
      <c r="I271" s="951">
        <f>SUBTOTAL(103,$J$5:J271)</f>
        <v>267</v>
      </c>
      <c r="J271" s="437" t="s">
        <v>645</v>
      </c>
      <c r="K271" s="952" t="s">
        <v>178</v>
      </c>
      <c r="O271" s="972"/>
    </row>
    <row r="272" spans="1:15" s="163" customFormat="1" ht="18.75" customHeight="1" x14ac:dyDescent="0.35">
      <c r="A272" s="944">
        <v>268</v>
      </c>
      <c r="B272" s="810" t="s">
        <v>647</v>
      </c>
      <c r="C272" s="946" t="s">
        <v>2</v>
      </c>
      <c r="G272" s="972"/>
      <c r="H272" s="1472"/>
      <c r="I272" s="951">
        <f>SUBTOTAL(103,$J$5:J272)</f>
        <v>268</v>
      </c>
      <c r="J272" s="437" t="s">
        <v>646</v>
      </c>
      <c r="K272" s="952" t="s">
        <v>80</v>
      </c>
      <c r="O272" s="972"/>
    </row>
    <row r="273" spans="1:15" s="163" customFormat="1" ht="18.75" customHeight="1" x14ac:dyDescent="0.35">
      <c r="A273" s="944">
        <v>269</v>
      </c>
      <c r="B273" s="810" t="s">
        <v>648</v>
      </c>
      <c r="C273" s="946" t="s">
        <v>80</v>
      </c>
      <c r="G273" s="972"/>
      <c r="H273" s="1472"/>
      <c r="I273" s="951">
        <f>SUBTOTAL(103,$J$5:J273)</f>
        <v>269</v>
      </c>
      <c r="J273" s="437" t="s">
        <v>647</v>
      </c>
      <c r="K273" s="952" t="s">
        <v>2</v>
      </c>
      <c r="O273" s="972"/>
    </row>
    <row r="274" spans="1:15" s="163" customFormat="1" ht="18.75" customHeight="1" x14ac:dyDescent="0.35">
      <c r="A274" s="944">
        <v>270</v>
      </c>
      <c r="B274" s="810" t="s">
        <v>75</v>
      </c>
      <c r="C274" s="946" t="s">
        <v>235</v>
      </c>
      <c r="G274" s="972"/>
      <c r="H274" s="1472"/>
      <c r="I274" s="951">
        <f>SUBTOTAL(103,$J$5:J274)</f>
        <v>270</v>
      </c>
      <c r="J274" s="437" t="s">
        <v>648</v>
      </c>
      <c r="K274" s="952" t="s">
        <v>80</v>
      </c>
      <c r="O274" s="972"/>
    </row>
    <row r="275" spans="1:15" s="163" customFormat="1" ht="18.75" customHeight="1" x14ac:dyDescent="0.35">
      <c r="A275" s="944">
        <v>271</v>
      </c>
      <c r="B275" s="810" t="s">
        <v>214</v>
      </c>
      <c r="C275" s="946" t="s">
        <v>50</v>
      </c>
      <c r="G275" s="972"/>
      <c r="H275" s="1472"/>
      <c r="I275" s="951">
        <f>SUBTOTAL(103,$J$5:J275)</f>
        <v>271</v>
      </c>
      <c r="J275" s="437" t="s">
        <v>75</v>
      </c>
      <c r="K275" s="952" t="s">
        <v>235</v>
      </c>
      <c r="O275" s="972"/>
    </row>
    <row r="276" spans="1:15" s="163" customFormat="1" ht="18.75" customHeight="1" x14ac:dyDescent="0.35">
      <c r="A276" s="944">
        <v>272</v>
      </c>
      <c r="B276" s="810" t="s">
        <v>215</v>
      </c>
      <c r="C276" s="946" t="s">
        <v>80</v>
      </c>
      <c r="G276" s="972"/>
      <c r="H276" s="1472"/>
      <c r="I276" s="951">
        <f>SUBTOTAL(103,$J$5:J276)</f>
        <v>272</v>
      </c>
      <c r="J276" s="437" t="s">
        <v>214</v>
      </c>
      <c r="K276" s="952" t="s">
        <v>50</v>
      </c>
      <c r="O276" s="972"/>
    </row>
    <row r="277" spans="1:15" s="163" customFormat="1" ht="18.75" customHeight="1" x14ac:dyDescent="0.35">
      <c r="A277" s="944">
        <v>273</v>
      </c>
      <c r="B277" s="810" t="s">
        <v>5</v>
      </c>
      <c r="C277" s="946" t="s">
        <v>2</v>
      </c>
      <c r="G277" s="972"/>
      <c r="H277" s="1472"/>
      <c r="I277" s="951">
        <f>SUBTOTAL(103,$J$5:J277)</f>
        <v>273</v>
      </c>
      <c r="J277" s="437" t="s">
        <v>215</v>
      </c>
      <c r="K277" s="952" t="s">
        <v>80</v>
      </c>
      <c r="O277" s="972"/>
    </row>
    <row r="278" spans="1:15" s="163" customFormat="1" ht="18.75" customHeight="1" x14ac:dyDescent="0.35">
      <c r="A278" s="944">
        <v>274</v>
      </c>
      <c r="B278" s="810" t="s">
        <v>6</v>
      </c>
      <c r="C278" s="946" t="s">
        <v>80</v>
      </c>
      <c r="G278" s="972"/>
      <c r="H278" s="1472"/>
      <c r="I278" s="951">
        <f>SUBTOTAL(103,$J$5:J278)</f>
        <v>274</v>
      </c>
      <c r="J278" s="437" t="s">
        <v>5</v>
      </c>
      <c r="K278" s="952" t="s">
        <v>2</v>
      </c>
      <c r="O278" s="972"/>
    </row>
    <row r="279" spans="1:15" s="163" customFormat="1" ht="18.75" customHeight="1" x14ac:dyDescent="0.35">
      <c r="A279" s="944">
        <v>275</v>
      </c>
      <c r="B279" s="810" t="s">
        <v>650</v>
      </c>
      <c r="C279" s="946" t="s">
        <v>50</v>
      </c>
      <c r="G279" s="972"/>
      <c r="H279" s="1472"/>
      <c r="I279" s="951">
        <f>SUBTOTAL(103,$J$5:J279)</f>
        <v>275</v>
      </c>
      <c r="J279" s="437" t="s">
        <v>6</v>
      </c>
      <c r="K279" s="952" t="s">
        <v>80</v>
      </c>
      <c r="O279" s="972"/>
    </row>
    <row r="280" spans="1:15" s="163" customFormat="1" ht="18.75" customHeight="1" x14ac:dyDescent="0.35">
      <c r="A280" s="944">
        <v>276</v>
      </c>
      <c r="B280" s="810" t="s">
        <v>651</v>
      </c>
      <c r="C280" s="946" t="s">
        <v>50</v>
      </c>
      <c r="G280" s="972"/>
      <c r="H280" s="1472"/>
      <c r="I280" s="951">
        <f>SUBTOTAL(103,$J$5:J280)</f>
        <v>276</v>
      </c>
      <c r="J280" s="437" t="s">
        <v>650</v>
      </c>
      <c r="K280" s="952" t="s">
        <v>50</v>
      </c>
      <c r="O280" s="972"/>
    </row>
    <row r="281" spans="1:15" s="163" customFormat="1" ht="18.75" customHeight="1" x14ac:dyDescent="0.35">
      <c r="A281" s="944">
        <v>277</v>
      </c>
      <c r="B281" s="810" t="s">
        <v>652</v>
      </c>
      <c r="C281" s="946" t="s">
        <v>2</v>
      </c>
      <c r="G281" s="972"/>
      <c r="H281" s="1472"/>
      <c r="I281" s="951">
        <f>SUBTOTAL(103,$J$5:J281)</f>
        <v>277</v>
      </c>
      <c r="J281" s="437" t="s">
        <v>651</v>
      </c>
      <c r="K281" s="952" t="s">
        <v>50</v>
      </c>
      <c r="O281" s="972"/>
    </row>
    <row r="282" spans="1:15" s="163" customFormat="1" ht="18.75" customHeight="1" x14ac:dyDescent="0.35">
      <c r="A282" s="944">
        <v>278</v>
      </c>
      <c r="B282" s="810" t="s">
        <v>653</v>
      </c>
      <c r="C282" s="946" t="s">
        <v>159</v>
      </c>
      <c r="G282" s="972"/>
      <c r="H282" s="1472"/>
      <c r="I282" s="951">
        <f>SUBTOTAL(103,$J$5:J282)</f>
        <v>278</v>
      </c>
      <c r="J282" s="437" t="s">
        <v>652</v>
      </c>
      <c r="K282" s="952" t="s">
        <v>2</v>
      </c>
      <c r="O282" s="972"/>
    </row>
    <row r="283" spans="1:15" s="163" customFormat="1" ht="18.75" customHeight="1" x14ac:dyDescent="0.35">
      <c r="A283" s="944">
        <v>279</v>
      </c>
      <c r="B283" s="810" t="s">
        <v>654</v>
      </c>
      <c r="C283" s="946" t="s">
        <v>50</v>
      </c>
      <c r="G283" s="972"/>
      <c r="H283" s="1472"/>
      <c r="I283" s="951">
        <f>SUBTOTAL(103,$J$5:J283)</f>
        <v>279</v>
      </c>
      <c r="J283" s="437" t="s">
        <v>653</v>
      </c>
      <c r="K283" s="952" t="s">
        <v>159</v>
      </c>
      <c r="O283" s="972"/>
    </row>
    <row r="284" spans="1:15" s="163" customFormat="1" ht="18.75" customHeight="1" x14ac:dyDescent="0.35">
      <c r="A284" s="944">
        <v>280</v>
      </c>
      <c r="B284" s="810" t="s">
        <v>655</v>
      </c>
      <c r="C284" s="946" t="s">
        <v>2</v>
      </c>
      <c r="G284" s="972"/>
      <c r="H284" s="1472"/>
      <c r="I284" s="951">
        <f>SUBTOTAL(103,$J$5:J284)</f>
        <v>280</v>
      </c>
      <c r="J284" s="437" t="s">
        <v>654</v>
      </c>
      <c r="K284" s="952" t="s">
        <v>50</v>
      </c>
      <c r="O284" s="972"/>
    </row>
    <row r="285" spans="1:15" s="163" customFormat="1" ht="18.75" customHeight="1" x14ac:dyDescent="0.35">
      <c r="A285" s="944">
        <v>281</v>
      </c>
      <c r="B285" s="810" t="s">
        <v>656</v>
      </c>
      <c r="C285" s="946" t="s">
        <v>50</v>
      </c>
      <c r="G285" s="972"/>
      <c r="H285" s="1472"/>
      <c r="I285" s="951">
        <f>SUBTOTAL(103,$J$5:J285)</f>
        <v>281</v>
      </c>
      <c r="J285" s="437" t="s">
        <v>655</v>
      </c>
      <c r="K285" s="952" t="s">
        <v>2</v>
      </c>
      <c r="O285" s="972"/>
    </row>
    <row r="286" spans="1:15" s="163" customFormat="1" ht="18.75" customHeight="1" x14ac:dyDescent="0.35">
      <c r="A286" s="944">
        <v>282</v>
      </c>
      <c r="B286" s="810" t="s">
        <v>658</v>
      </c>
      <c r="C286" s="946" t="s">
        <v>219</v>
      </c>
      <c r="G286" s="972"/>
      <c r="H286" s="1472"/>
      <c r="I286" s="951">
        <f>SUBTOTAL(103,$J$5:J286)</f>
        <v>282</v>
      </c>
      <c r="J286" s="437" t="s">
        <v>656</v>
      </c>
      <c r="K286" s="952" t="s">
        <v>50</v>
      </c>
      <c r="O286" s="972"/>
    </row>
    <row r="287" spans="1:15" s="697" customFormat="1" ht="18.75" customHeight="1" x14ac:dyDescent="0.35">
      <c r="A287" s="944">
        <v>283</v>
      </c>
      <c r="B287" s="810" t="s">
        <v>76</v>
      </c>
      <c r="C287" s="946" t="s">
        <v>219</v>
      </c>
      <c r="G287" s="973"/>
      <c r="H287" s="1472"/>
      <c r="I287" s="951">
        <f>SUBTOTAL(103,$J$5:J287)</f>
        <v>283</v>
      </c>
      <c r="J287" s="437" t="s">
        <v>658</v>
      </c>
      <c r="K287" s="952" t="s">
        <v>219</v>
      </c>
      <c r="O287" s="973"/>
    </row>
    <row r="288" spans="1:15" s="163" customFormat="1" ht="18.75" customHeight="1" x14ac:dyDescent="0.35">
      <c r="A288" s="944">
        <v>284</v>
      </c>
      <c r="B288" s="810" t="s">
        <v>77</v>
      </c>
      <c r="C288" s="946" t="s">
        <v>50</v>
      </c>
      <c r="G288" s="972"/>
      <c r="H288" s="1472"/>
      <c r="I288" s="951">
        <f>SUBTOTAL(103,$J$5:J288)</f>
        <v>284</v>
      </c>
      <c r="J288" s="437" t="s">
        <v>76</v>
      </c>
      <c r="K288" s="952" t="s">
        <v>219</v>
      </c>
      <c r="O288" s="972"/>
    </row>
    <row r="289" spans="1:15" s="163" customFormat="1" ht="18.75" customHeight="1" x14ac:dyDescent="0.35">
      <c r="A289" s="944">
        <v>285</v>
      </c>
      <c r="B289" s="810" t="s">
        <v>78</v>
      </c>
      <c r="C289" s="946" t="s">
        <v>192</v>
      </c>
      <c r="G289" s="972"/>
      <c r="H289" s="1472"/>
      <c r="I289" s="951">
        <f>SUBTOTAL(103,$J$5:J289)</f>
        <v>285</v>
      </c>
      <c r="J289" s="437" t="s">
        <v>77</v>
      </c>
      <c r="K289" s="952" t="s">
        <v>50</v>
      </c>
      <c r="O289" s="972"/>
    </row>
    <row r="290" spans="1:15" s="163" customFormat="1" ht="18.75" customHeight="1" x14ac:dyDescent="0.35">
      <c r="A290" s="944">
        <v>286</v>
      </c>
      <c r="B290" s="810" t="s">
        <v>179</v>
      </c>
      <c r="C290" s="946" t="s">
        <v>2</v>
      </c>
      <c r="G290" s="972"/>
      <c r="H290" s="1472"/>
      <c r="I290" s="951">
        <f>SUBTOTAL(103,$J$5:J290)</f>
        <v>286</v>
      </c>
      <c r="J290" s="437" t="s">
        <v>78</v>
      </c>
      <c r="K290" s="952" t="s">
        <v>192</v>
      </c>
      <c r="O290" s="972"/>
    </row>
    <row r="291" spans="1:15" s="163" customFormat="1" ht="18.75" customHeight="1" x14ac:dyDescent="0.35">
      <c r="A291" s="944">
        <v>287</v>
      </c>
      <c r="B291" s="810" t="s">
        <v>180</v>
      </c>
      <c r="C291" s="946" t="s">
        <v>50</v>
      </c>
      <c r="G291" s="972"/>
      <c r="H291" s="1472"/>
      <c r="I291" s="951">
        <f>SUBTOTAL(103,$J$5:J291)</f>
        <v>287</v>
      </c>
      <c r="J291" s="437" t="s">
        <v>179</v>
      </c>
      <c r="K291" s="952" t="s">
        <v>2</v>
      </c>
      <c r="O291" s="972"/>
    </row>
    <row r="292" spans="1:15" s="163" customFormat="1" ht="18.75" customHeight="1" x14ac:dyDescent="0.35">
      <c r="A292" s="944">
        <v>288</v>
      </c>
      <c r="B292" s="810" t="s">
        <v>177</v>
      </c>
      <c r="C292" s="946" t="s">
        <v>219</v>
      </c>
      <c r="G292" s="972"/>
      <c r="H292" s="1472"/>
      <c r="I292" s="951">
        <f>SUBTOTAL(103,$J$5:J292)</f>
        <v>288</v>
      </c>
      <c r="J292" s="437" t="s">
        <v>180</v>
      </c>
      <c r="K292" s="952" t="s">
        <v>50</v>
      </c>
      <c r="O292" s="972"/>
    </row>
    <row r="293" spans="1:15" s="163" customFormat="1" ht="18.75" customHeight="1" x14ac:dyDescent="0.35">
      <c r="A293" s="944">
        <v>289</v>
      </c>
      <c r="B293" s="810" t="s">
        <v>79</v>
      </c>
      <c r="C293" s="946" t="s">
        <v>205</v>
      </c>
      <c r="G293" s="972"/>
      <c r="H293" s="1472"/>
      <c r="I293" s="951">
        <f>SUBTOTAL(103,$J$5:J293)</f>
        <v>289</v>
      </c>
      <c r="J293" s="437" t="s">
        <v>177</v>
      </c>
      <c r="K293" s="952" t="s">
        <v>219</v>
      </c>
      <c r="O293" s="972"/>
    </row>
    <row r="294" spans="1:15" s="163" customFormat="1" ht="18.75" customHeight="1" x14ac:dyDescent="0.35">
      <c r="A294" s="944">
        <v>290</v>
      </c>
      <c r="B294" s="810" t="s">
        <v>662</v>
      </c>
      <c r="C294" s="946" t="s">
        <v>159</v>
      </c>
      <c r="G294" s="972"/>
      <c r="H294" s="1472"/>
      <c r="I294" s="951">
        <f>SUBTOTAL(103,$J$5:J294)</f>
        <v>290</v>
      </c>
      <c r="J294" s="437" t="s">
        <v>79</v>
      </c>
      <c r="K294" s="952" t="s">
        <v>205</v>
      </c>
      <c r="O294" s="972"/>
    </row>
    <row r="295" spans="1:15" s="163" customFormat="1" ht="18.75" customHeight="1" x14ac:dyDescent="0.35">
      <c r="A295" s="944">
        <v>291</v>
      </c>
      <c r="B295" s="810" t="s">
        <v>663</v>
      </c>
      <c r="C295" s="946" t="s">
        <v>80</v>
      </c>
      <c r="G295" s="972"/>
      <c r="H295" s="1472"/>
      <c r="I295" s="951">
        <f>SUBTOTAL(103,$J$5:J295)</f>
        <v>291</v>
      </c>
      <c r="J295" s="437" t="s">
        <v>662</v>
      </c>
      <c r="K295" s="952" t="s">
        <v>159</v>
      </c>
      <c r="O295" s="972"/>
    </row>
    <row r="296" spans="1:15" s="163" customFormat="1" ht="18.75" customHeight="1" x14ac:dyDescent="0.35">
      <c r="A296" s="944">
        <v>292</v>
      </c>
      <c r="B296" s="810" t="s">
        <v>664</v>
      </c>
      <c r="C296" s="946" t="s">
        <v>159</v>
      </c>
      <c r="G296" s="972"/>
      <c r="H296" s="1472"/>
      <c r="I296" s="951">
        <f>SUBTOTAL(103,$J$5:J296)</f>
        <v>292</v>
      </c>
      <c r="J296" s="437" t="s">
        <v>663</v>
      </c>
      <c r="K296" s="952" t="s">
        <v>80</v>
      </c>
      <c r="O296" s="972"/>
    </row>
    <row r="297" spans="1:15" s="697" customFormat="1" ht="18.75" customHeight="1" x14ac:dyDescent="0.35">
      <c r="A297" s="944">
        <v>293</v>
      </c>
      <c r="B297" s="810" t="s">
        <v>665</v>
      </c>
      <c r="C297" s="946" t="s">
        <v>3</v>
      </c>
      <c r="G297" s="973"/>
      <c r="H297" s="1472"/>
      <c r="I297" s="951">
        <f>SUBTOTAL(103,$J$5:J297)</f>
        <v>293</v>
      </c>
      <c r="J297" s="437" t="s">
        <v>664</v>
      </c>
      <c r="K297" s="952" t="s">
        <v>159</v>
      </c>
      <c r="O297" s="973"/>
    </row>
    <row r="298" spans="1:15" s="163" customFormat="1" ht="18.75" customHeight="1" x14ac:dyDescent="0.35">
      <c r="A298" s="944">
        <v>294</v>
      </c>
      <c r="B298" s="938" t="s">
        <v>666</v>
      </c>
      <c r="C298" s="948" t="s">
        <v>181</v>
      </c>
      <c r="G298" s="972"/>
      <c r="H298" s="1472"/>
      <c r="I298" s="951">
        <f>SUBTOTAL(103,$J$5:J298)</f>
        <v>294</v>
      </c>
      <c r="J298" s="437" t="s">
        <v>665</v>
      </c>
      <c r="K298" s="952" t="s">
        <v>3</v>
      </c>
      <c r="O298" s="972"/>
    </row>
    <row r="299" spans="1:15" s="163" customFormat="1" ht="18.75" customHeight="1" x14ac:dyDescent="0.35">
      <c r="A299" s="944">
        <v>295</v>
      </c>
      <c r="B299" s="810" t="s">
        <v>667</v>
      </c>
      <c r="C299" s="946" t="s">
        <v>2</v>
      </c>
      <c r="G299" s="972"/>
      <c r="H299" s="1472"/>
      <c r="I299" s="951">
        <f>SUBTOTAL(103,$J$5:J299)</f>
        <v>295</v>
      </c>
      <c r="J299" s="437" t="s">
        <v>666</v>
      </c>
      <c r="K299" s="952" t="s">
        <v>181</v>
      </c>
      <c r="O299" s="972"/>
    </row>
    <row r="300" spans="1:15" s="163" customFormat="1" ht="18.75" customHeight="1" x14ac:dyDescent="0.35">
      <c r="A300" s="944">
        <v>296</v>
      </c>
      <c r="B300" s="810" t="s">
        <v>668</v>
      </c>
      <c r="C300" s="946" t="s">
        <v>3</v>
      </c>
      <c r="G300" s="972"/>
      <c r="H300" s="1472"/>
      <c r="I300" s="951">
        <f>SUBTOTAL(103,$J$5:J300)</f>
        <v>296</v>
      </c>
      <c r="J300" s="437" t="s">
        <v>667</v>
      </c>
      <c r="K300" s="952" t="s">
        <v>2</v>
      </c>
      <c r="O300" s="972"/>
    </row>
    <row r="301" spans="1:15" s="163" customFormat="1" ht="18.75" customHeight="1" x14ac:dyDescent="0.35">
      <c r="A301" s="944">
        <v>297</v>
      </c>
      <c r="B301" s="810" t="s">
        <v>669</v>
      </c>
      <c r="C301" s="946" t="s">
        <v>50</v>
      </c>
      <c r="G301" s="972"/>
      <c r="H301" s="1472"/>
      <c r="I301" s="951">
        <f>SUBTOTAL(103,$J$5:J301)</f>
        <v>297</v>
      </c>
      <c r="J301" s="437" t="s">
        <v>668</v>
      </c>
      <c r="K301" s="952" t="s">
        <v>3</v>
      </c>
      <c r="O301" s="972"/>
    </row>
    <row r="302" spans="1:15" s="163" customFormat="1" ht="18.75" customHeight="1" thickBot="1" x14ac:dyDescent="0.4">
      <c r="A302" s="944">
        <v>298</v>
      </c>
      <c r="B302" s="949" t="s">
        <v>7</v>
      </c>
      <c r="C302" s="950" t="s">
        <v>235</v>
      </c>
      <c r="G302" s="972"/>
      <c r="H302" s="1472"/>
      <c r="I302" s="951">
        <f>SUBTOTAL(103,$J$5:J302)</f>
        <v>298</v>
      </c>
      <c r="J302" s="437" t="s">
        <v>669</v>
      </c>
      <c r="K302" s="952" t="s">
        <v>50</v>
      </c>
      <c r="O302" s="972"/>
    </row>
    <row r="303" spans="1:15" s="163" customFormat="1" ht="18.75" customHeight="1" x14ac:dyDescent="0.35">
      <c r="A303" s="935"/>
      <c r="G303" s="972"/>
      <c r="H303" s="1472"/>
      <c r="I303" s="951">
        <f>SUBTOTAL(103,$J$5:J303)</f>
        <v>299</v>
      </c>
      <c r="J303" s="437" t="s">
        <v>7</v>
      </c>
      <c r="K303" s="952" t="s">
        <v>235</v>
      </c>
      <c r="O303" s="972"/>
    </row>
    <row r="304" spans="1:15" s="162" customFormat="1" ht="18.75" customHeight="1" x14ac:dyDescent="0.3">
      <c r="A304" s="979"/>
      <c r="G304" s="974"/>
      <c r="H304" s="1472"/>
      <c r="I304" s="956">
        <f>SUBTOTAL(103,$J$5:J304)</f>
        <v>300</v>
      </c>
      <c r="J304" s="437" t="s">
        <v>1284</v>
      </c>
      <c r="K304" s="952" t="s">
        <v>2</v>
      </c>
      <c r="O304" s="974"/>
    </row>
    <row r="305" spans="1:15" s="162" customFormat="1" ht="18.75" customHeight="1" x14ac:dyDescent="0.3">
      <c r="A305" s="979"/>
      <c r="G305" s="974"/>
      <c r="H305" s="1472"/>
      <c r="I305" s="956">
        <f>SUBTOTAL(103,$J$5:J305)</f>
        <v>301</v>
      </c>
      <c r="J305" s="437" t="s">
        <v>1286</v>
      </c>
      <c r="K305" s="952" t="s">
        <v>2</v>
      </c>
      <c r="O305" s="974"/>
    </row>
    <row r="306" spans="1:15" s="162" customFormat="1" ht="18.75" customHeight="1" x14ac:dyDescent="0.3">
      <c r="A306" s="979"/>
      <c r="G306" s="974"/>
      <c r="H306" s="1472"/>
      <c r="I306" s="956">
        <f>SUBTOTAL(103,$J$5:J306)</f>
        <v>302</v>
      </c>
      <c r="J306" s="437" t="s">
        <v>1287</v>
      </c>
      <c r="K306" s="952" t="s">
        <v>2</v>
      </c>
      <c r="O306" s="974"/>
    </row>
    <row r="307" spans="1:15" s="162" customFormat="1" ht="18.75" customHeight="1" x14ac:dyDescent="0.3">
      <c r="A307" s="979"/>
      <c r="G307" s="974"/>
      <c r="H307" s="1472"/>
      <c r="I307" s="956">
        <f>SUBTOTAL(103,$J$5:J307)</f>
        <v>303</v>
      </c>
      <c r="J307" s="437" t="s">
        <v>1288</v>
      </c>
      <c r="K307" s="952" t="s">
        <v>3</v>
      </c>
      <c r="O307" s="974"/>
    </row>
    <row r="308" spans="1:15" s="162" customFormat="1" ht="18.75" customHeight="1" x14ac:dyDescent="0.3">
      <c r="A308" s="979"/>
      <c r="G308" s="974"/>
      <c r="H308" s="1472"/>
      <c r="I308" s="956">
        <f>SUBTOTAL(103,$J$5:J308)</f>
        <v>304</v>
      </c>
      <c r="J308" s="437" t="s">
        <v>1289</v>
      </c>
      <c r="K308" s="952" t="s">
        <v>3</v>
      </c>
      <c r="O308" s="974"/>
    </row>
    <row r="309" spans="1:15" s="162" customFormat="1" ht="18.75" customHeight="1" x14ac:dyDescent="0.3">
      <c r="A309" s="979"/>
      <c r="G309" s="974"/>
      <c r="H309" s="1472"/>
      <c r="I309" s="956">
        <f>SUBTOTAL(103,$J$5:J309)</f>
        <v>305</v>
      </c>
      <c r="J309" s="437" t="s">
        <v>1290</v>
      </c>
      <c r="K309" s="952" t="s">
        <v>219</v>
      </c>
      <c r="O309" s="974"/>
    </row>
    <row r="310" spans="1:15" s="162" customFormat="1" ht="18.75" customHeight="1" thickBot="1" x14ac:dyDescent="0.35">
      <c r="A310" s="980"/>
      <c r="B310" s="975"/>
      <c r="C310" s="975"/>
      <c r="D310" s="975"/>
      <c r="E310" s="975"/>
      <c r="F310" s="975"/>
      <c r="G310" s="976"/>
      <c r="H310" s="1473"/>
      <c r="I310" s="957">
        <f>SUBTOTAL(103,$J$5:J310)</f>
        <v>306</v>
      </c>
      <c r="J310" s="958" t="s">
        <v>1291</v>
      </c>
      <c r="K310" s="959" t="s">
        <v>421</v>
      </c>
      <c r="L310" s="975"/>
      <c r="M310" s="975"/>
      <c r="N310" s="975"/>
      <c r="O310" s="976"/>
    </row>
    <row r="312" spans="1:15" x14ac:dyDescent="0.35">
      <c r="J312" s="926"/>
    </row>
    <row r="313" spans="1:15" x14ac:dyDescent="0.35">
      <c r="J313" s="926"/>
    </row>
    <row r="314" spans="1:15" x14ac:dyDescent="0.35">
      <c r="J314" s="926"/>
    </row>
  </sheetData>
  <autoFilter ref="I3:K309" xr:uid="{3E47E529-5BE9-4B2E-8A21-97BE8ECE68B5}"/>
  <mergeCells count="22">
    <mergeCell ref="H1:H310"/>
    <mergeCell ref="A1:G1"/>
    <mergeCell ref="E34:F34"/>
    <mergeCell ref="M34:N34"/>
    <mergeCell ref="I1:O1"/>
    <mergeCell ref="A2:A3"/>
    <mergeCell ref="O12:O16"/>
    <mergeCell ref="O17:O20"/>
    <mergeCell ref="O21:O22"/>
    <mergeCell ref="O23:O25"/>
    <mergeCell ref="O26:O27"/>
    <mergeCell ref="O28:O33"/>
    <mergeCell ref="I2:I3"/>
    <mergeCell ref="M2:O2"/>
    <mergeCell ref="O4:O11"/>
    <mergeCell ref="G28:G33"/>
    <mergeCell ref="E2:G2"/>
    <mergeCell ref="G12:G16"/>
    <mergeCell ref="G17:G20"/>
    <mergeCell ref="G21:G22"/>
    <mergeCell ref="G23:G25"/>
    <mergeCell ref="G4:G11"/>
  </mergeCells>
  <conditionalFormatting sqref="B2:B3">
    <cfRule type="duplicateValues" dxfId="48" priority="3"/>
  </conditionalFormatting>
  <conditionalFormatting sqref="B4:B302">
    <cfRule type="duplicateValues" dxfId="47" priority="4"/>
    <cfRule type="duplicateValues" dxfId="46" priority="5"/>
  </conditionalFormatting>
  <conditionalFormatting sqref="E4:E25 E27:E33">
    <cfRule type="duplicateValues" dxfId="45" priority="2"/>
  </conditionalFormatting>
  <conditionalFormatting sqref="E26">
    <cfRule type="duplicateValues" dxfId="44" priority="1"/>
  </conditionalFormatting>
  <conditionalFormatting sqref="J2:J1048576">
    <cfRule type="duplicateValues" dxfId="43" priority="6"/>
  </conditionalFormatting>
  <conditionalFormatting sqref="J299">
    <cfRule type="duplicateValues" dxfId="42" priority="16"/>
    <cfRule type="duplicateValues" dxfId="41" priority="17"/>
    <cfRule type="duplicateValues" dxfId="40" priority="18"/>
    <cfRule type="duplicateValues" dxfId="39" priority="19"/>
  </conditionalFormatting>
  <conditionalFormatting sqref="J311">
    <cfRule type="duplicateValues" dxfId="38" priority="1107"/>
    <cfRule type="duplicateValues" dxfId="37" priority="1108"/>
  </conditionalFormatting>
  <conditionalFormatting sqref="J311:J1048576 J4:J18 J20:J286 J288:J298 J300:J303">
    <cfRule type="duplicateValues" dxfId="36" priority="1112"/>
    <cfRule type="duplicateValues" dxfId="35" priority="1113"/>
  </conditionalFormatting>
  <printOptions horizontalCentered="1"/>
  <pageMargins left="0.47244094488188981" right="0.15748031496062992" top="0.51181102362204722" bottom="0.74803149606299213" header="0.31496062992125984" footer="0.31496062992125984"/>
  <pageSetup paperSize="9" scale="51" fitToHeight="0" orientation="portrait" r:id="rId1"/>
  <rowBreaks count="3" manualBreakCount="3">
    <brk id="79" max="14" man="1"/>
    <brk id="156" max="14" man="1"/>
    <brk id="224" max="14" man="1"/>
  </rowBreaks>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0E80-376A-4913-85CF-2FB3BBD18DDB}">
  <sheetPr codeName="Sheet3">
    <tabColor rgb="FFFFFF00"/>
    <pageSetUpPr fitToPage="1"/>
  </sheetPr>
  <dimension ref="A1:K75"/>
  <sheetViews>
    <sheetView showGridLines="0" zoomScale="102" zoomScaleNormal="100" zoomScaleSheetLayoutView="89" workbookViewId="0">
      <pane ySplit="10" topLeftCell="A16" activePane="bottomLeft" state="frozen"/>
      <selection activeCell="B1" sqref="B1:L1"/>
      <selection pane="bottomLeft" activeCell="C21" sqref="C21"/>
    </sheetView>
  </sheetViews>
  <sheetFormatPr defaultColWidth="9.1796875" defaultRowHeight="13" x14ac:dyDescent="0.35"/>
  <cols>
    <col min="1" max="1" width="8.54296875" style="890" customWidth="1"/>
    <col min="2" max="2" width="18.54296875" style="890" customWidth="1"/>
    <col min="3" max="3" width="17.54296875" style="890" customWidth="1"/>
    <col min="4" max="4" width="15.453125" style="890" customWidth="1"/>
    <col min="5" max="5" width="13" style="890" customWidth="1"/>
    <col min="6" max="6" width="16.453125" style="890" customWidth="1"/>
    <col min="7" max="7" width="11.1796875" style="890" customWidth="1"/>
    <col min="8" max="8" width="8" style="890" customWidth="1"/>
    <col min="9" max="9" width="13.1796875" style="890" customWidth="1"/>
    <col min="10" max="10" width="10.453125" style="890" customWidth="1"/>
    <col min="11" max="11" width="31.453125" style="890" customWidth="1"/>
    <col min="12" max="16384" width="9.1796875" style="890"/>
  </cols>
  <sheetData>
    <row r="1" spans="1:11" ht="9.75" customHeight="1" x14ac:dyDescent="0.35"/>
    <row r="2" spans="1:11" ht="16.5" customHeight="1" x14ac:dyDescent="0.5">
      <c r="A2" s="1492" t="s">
        <v>1386</v>
      </c>
      <c r="B2" s="1492"/>
      <c r="C2" s="1492"/>
      <c r="D2" s="1492"/>
      <c r="E2" s="1492"/>
      <c r="F2" s="1492"/>
      <c r="G2" s="1492"/>
      <c r="H2" s="1492"/>
      <c r="I2" s="1492"/>
      <c r="J2" s="1492"/>
    </row>
    <row r="3" spans="1:11" ht="16.5" customHeight="1" x14ac:dyDescent="0.5">
      <c r="A3" s="902"/>
      <c r="B3" s="902"/>
      <c r="C3" s="902"/>
      <c r="D3" s="902"/>
      <c r="E3" s="902"/>
      <c r="F3" s="902"/>
      <c r="G3" s="902"/>
      <c r="H3" s="902"/>
      <c r="I3" s="902"/>
      <c r="J3" s="902"/>
    </row>
    <row r="4" spans="1:11" ht="28.5" customHeight="1" x14ac:dyDescent="0.5">
      <c r="A4" s="902"/>
      <c r="B4" s="912" t="s">
        <v>136</v>
      </c>
      <c r="C4" s="912" t="s">
        <v>1465</v>
      </c>
      <c r="D4" s="1023" t="s">
        <v>1397</v>
      </c>
      <c r="E4" s="1493" t="s">
        <v>1466</v>
      </c>
      <c r="F4" s="1494"/>
      <c r="G4" s="1495" t="s">
        <v>1467</v>
      </c>
      <c r="H4" s="1495"/>
      <c r="I4" s="1018" t="s">
        <v>1468</v>
      </c>
      <c r="J4" s="1018" t="s">
        <v>1</v>
      </c>
    </row>
    <row r="5" spans="1:11" ht="16.5" customHeight="1" x14ac:dyDescent="0.5">
      <c r="A5" s="902"/>
      <c r="B5" s="913" t="s">
        <v>1390</v>
      </c>
      <c r="C5" s="903"/>
      <c r="D5" s="168">
        <f>SUM(C11:C70)/1000</f>
        <v>117.85083100000003</v>
      </c>
      <c r="E5" s="1496">
        <v>16.363</v>
      </c>
      <c r="F5" s="1497"/>
      <c r="G5" s="1498"/>
      <c r="H5" s="1498"/>
      <c r="I5" s="168">
        <f>D5-E5</f>
        <v>101.48783100000003</v>
      </c>
      <c r="J5" s="168"/>
    </row>
    <row r="6" spans="1:11" ht="16.5" customHeight="1" x14ac:dyDescent="0.5">
      <c r="A6" s="902"/>
      <c r="B6" s="913" t="s">
        <v>1451</v>
      </c>
      <c r="C6" s="1024">
        <v>37</v>
      </c>
      <c r="D6" s="168">
        <f>D5-D7</f>
        <v>110.17009600000003</v>
      </c>
      <c r="E6" s="1496">
        <v>16.363</v>
      </c>
      <c r="F6" s="1497"/>
      <c r="G6" s="1498"/>
      <c r="H6" s="1498"/>
      <c r="I6" s="168">
        <f>D6-E6</f>
        <v>93.80709600000003</v>
      </c>
      <c r="J6" s="168"/>
    </row>
    <row r="7" spans="1:11" ht="16.5" customHeight="1" x14ac:dyDescent="0.5">
      <c r="A7" s="902"/>
      <c r="B7" s="913" t="s">
        <v>1325</v>
      </c>
      <c r="C7" s="1024">
        <v>23</v>
      </c>
      <c r="D7" s="168">
        <f>ROUNDUP(SUMIF($D$11:$D$70,$B7,$C$11:$C$70),3)/1000</f>
        <v>7.6807349999999994</v>
      </c>
      <c r="E7" s="1496">
        <v>0</v>
      </c>
      <c r="F7" s="1497"/>
      <c r="G7" s="1498"/>
      <c r="H7" s="1498"/>
      <c r="I7" s="168">
        <f>D7-E7</f>
        <v>7.6807349999999994</v>
      </c>
      <c r="J7" s="168"/>
    </row>
    <row r="8" spans="1:11" ht="16.5" customHeight="1" thickBot="1" x14ac:dyDescent="0.55000000000000004">
      <c r="A8" s="902"/>
      <c r="B8" s="902"/>
      <c r="C8" s="902"/>
      <c r="D8" s="902"/>
      <c r="E8" s="902"/>
      <c r="F8" s="902"/>
      <c r="G8" s="902"/>
      <c r="H8" s="902"/>
    </row>
    <row r="9" spans="1:11" ht="25.5" customHeight="1" x14ac:dyDescent="0.35">
      <c r="A9" s="1378" t="s">
        <v>1505</v>
      </c>
      <c r="B9" s="1503" t="s">
        <v>97</v>
      </c>
      <c r="C9" s="1503" t="s">
        <v>1469</v>
      </c>
      <c r="D9" s="1503" t="s">
        <v>1323</v>
      </c>
      <c r="E9" s="1503" t="s">
        <v>1324</v>
      </c>
      <c r="F9" s="1503" t="s">
        <v>1394</v>
      </c>
      <c r="G9" s="1501" t="s">
        <v>104</v>
      </c>
      <c r="H9" s="1502"/>
      <c r="I9" s="1501" t="s">
        <v>1389</v>
      </c>
      <c r="J9" s="1502"/>
      <c r="K9" s="909" t="s">
        <v>1390</v>
      </c>
    </row>
    <row r="10" spans="1:11" ht="16.5" customHeight="1" thickBot="1" x14ac:dyDescent="0.4">
      <c r="A10" s="1379"/>
      <c r="B10" s="1397"/>
      <c r="C10" s="1397"/>
      <c r="D10" s="1397"/>
      <c r="E10" s="1397"/>
      <c r="F10" s="1397"/>
      <c r="G10" s="27" t="s">
        <v>263</v>
      </c>
      <c r="H10" s="27" t="s">
        <v>0</v>
      </c>
      <c r="I10" s="27" t="s">
        <v>263</v>
      </c>
      <c r="J10" s="27" t="s">
        <v>0</v>
      </c>
      <c r="K10" s="911" t="s">
        <v>1</v>
      </c>
    </row>
    <row r="11" spans="1:11" customFormat="1" ht="14.25" customHeight="1" x14ac:dyDescent="0.35">
      <c r="A11" s="1025">
        <f>IF(B11="","",SUBTOTAL(3,$B$11:B11))</f>
        <v>1</v>
      </c>
      <c r="B11" s="915" t="s">
        <v>1396</v>
      </c>
      <c r="C11" s="916">
        <v>150.01400000000001</v>
      </c>
      <c r="D11" s="453" t="s">
        <v>1325</v>
      </c>
      <c r="E11" s="453"/>
      <c r="F11" s="453">
        <v>1</v>
      </c>
      <c r="G11" s="453">
        <v>1</v>
      </c>
      <c r="H11" s="453">
        <f>F11-G11</f>
        <v>0</v>
      </c>
      <c r="I11" s="453">
        <v>0</v>
      </c>
      <c r="J11" s="323">
        <f t="shared" ref="J11:J42" si="0">F11-I11</f>
        <v>1</v>
      </c>
      <c r="K11" s="1026"/>
    </row>
    <row r="12" spans="1:11" customFormat="1" ht="14.25" customHeight="1" x14ac:dyDescent="0.35">
      <c r="A12" s="1027">
        <f>IF(B12="","",SUBTOTAL(3,$B$11:B12))</f>
        <v>2</v>
      </c>
      <c r="B12" s="915" t="s">
        <v>1424</v>
      </c>
      <c r="C12" s="916">
        <v>290.20999999999998</v>
      </c>
      <c r="D12" s="323" t="s">
        <v>1325</v>
      </c>
      <c r="E12" s="323"/>
      <c r="F12" s="323">
        <v>1</v>
      </c>
      <c r="G12" s="323">
        <v>1</v>
      </c>
      <c r="H12" s="323">
        <f t="shared" ref="H12:H70" si="1">F12-G12</f>
        <v>0</v>
      </c>
      <c r="I12" s="323">
        <v>0</v>
      </c>
      <c r="J12" s="323">
        <f t="shared" si="0"/>
        <v>1</v>
      </c>
      <c r="K12" s="1028"/>
    </row>
    <row r="13" spans="1:11" customFormat="1" ht="14" customHeight="1" x14ac:dyDescent="0.35">
      <c r="A13" s="1025">
        <f>IF(B13="","",SUBTOTAL(3,$B$11:B13))</f>
        <v>3</v>
      </c>
      <c r="B13" s="915" t="s">
        <v>1425</v>
      </c>
      <c r="C13" s="916">
        <v>2836.9920000000002</v>
      </c>
      <c r="D13" s="323" t="s">
        <v>1326</v>
      </c>
      <c r="E13" s="323"/>
      <c r="F13" s="323">
        <v>7</v>
      </c>
      <c r="G13" s="323">
        <v>7</v>
      </c>
      <c r="H13" s="323">
        <f t="shared" si="1"/>
        <v>0</v>
      </c>
      <c r="I13" s="323">
        <v>0</v>
      </c>
      <c r="J13" s="323">
        <f t="shared" si="0"/>
        <v>7</v>
      </c>
      <c r="K13" s="1028"/>
    </row>
    <row r="14" spans="1:11" customFormat="1" ht="14" customHeight="1" x14ac:dyDescent="0.35">
      <c r="A14" s="1027">
        <f>IF(B14="","",SUBTOTAL(3,$B$11:B14))</f>
        <v>4</v>
      </c>
      <c r="B14" s="915" t="s">
        <v>1427</v>
      </c>
      <c r="C14" s="916">
        <v>2691.4670000000001</v>
      </c>
      <c r="D14" s="323" t="s">
        <v>1326</v>
      </c>
      <c r="E14" s="323"/>
      <c r="F14" s="323">
        <v>7</v>
      </c>
      <c r="G14" s="323">
        <v>7</v>
      </c>
      <c r="H14" s="323">
        <f t="shared" si="1"/>
        <v>0</v>
      </c>
      <c r="I14" s="323">
        <v>0</v>
      </c>
      <c r="J14" s="323">
        <f t="shared" si="0"/>
        <v>7</v>
      </c>
      <c r="K14" s="1028"/>
    </row>
    <row r="15" spans="1:11" customFormat="1" ht="14.25" customHeight="1" x14ac:dyDescent="0.35">
      <c r="A15" s="1025">
        <f>IF(B15="","",SUBTOTAL(3,$B$11:B15))</f>
        <v>5</v>
      </c>
      <c r="B15" s="915" t="s">
        <v>1429</v>
      </c>
      <c r="C15" s="916">
        <v>1627.07</v>
      </c>
      <c r="D15" s="323" t="s">
        <v>1326</v>
      </c>
      <c r="E15" s="323"/>
      <c r="F15" s="323">
        <v>4</v>
      </c>
      <c r="G15" s="323">
        <v>4</v>
      </c>
      <c r="H15" s="323">
        <f t="shared" si="1"/>
        <v>0</v>
      </c>
      <c r="I15" s="323">
        <v>0</v>
      </c>
      <c r="J15" s="323">
        <f t="shared" si="0"/>
        <v>4</v>
      </c>
      <c r="K15" s="1028"/>
    </row>
    <row r="16" spans="1:11" customFormat="1" ht="14.25" customHeight="1" x14ac:dyDescent="0.35">
      <c r="A16" s="1027">
        <f>IF(B16="","",SUBTOTAL(3,$B$11:B16))</f>
        <v>6</v>
      </c>
      <c r="B16" s="920" t="s">
        <v>1334</v>
      </c>
      <c r="C16" s="916">
        <v>709.16300000000001</v>
      </c>
      <c r="D16" s="323" t="s">
        <v>1326</v>
      </c>
      <c r="E16" s="323"/>
      <c r="F16" s="323">
        <v>2</v>
      </c>
      <c r="G16" s="323">
        <v>2</v>
      </c>
      <c r="H16" s="323">
        <f t="shared" si="1"/>
        <v>0</v>
      </c>
      <c r="I16" s="323">
        <v>0</v>
      </c>
      <c r="J16" s="323">
        <f t="shared" si="0"/>
        <v>2</v>
      </c>
      <c r="K16" s="1028"/>
    </row>
    <row r="17" spans="1:11" customFormat="1" ht="14.25" customHeight="1" x14ac:dyDescent="0.35">
      <c r="A17" s="1025">
        <f>IF(B17="","",SUBTOTAL(3,$B$11:B17))</f>
        <v>7</v>
      </c>
      <c r="B17" s="920" t="s">
        <v>1335</v>
      </c>
      <c r="C17" s="916">
        <v>2681.6109999999999</v>
      </c>
      <c r="D17" s="323" t="s">
        <v>1326</v>
      </c>
      <c r="E17" s="323"/>
      <c r="F17" s="323">
        <v>7</v>
      </c>
      <c r="G17" s="323">
        <v>7</v>
      </c>
      <c r="H17" s="323">
        <f t="shared" si="1"/>
        <v>0</v>
      </c>
      <c r="I17" s="323">
        <v>0</v>
      </c>
      <c r="J17" s="323">
        <f t="shared" si="0"/>
        <v>7</v>
      </c>
      <c r="K17" s="1028"/>
    </row>
    <row r="18" spans="1:11" customFormat="1" ht="14.25" customHeight="1" x14ac:dyDescent="0.35">
      <c r="A18" s="1027">
        <f>IF(B18="","",SUBTOTAL(3,$B$11:B18))</f>
        <v>8</v>
      </c>
      <c r="B18" s="920" t="s">
        <v>1336</v>
      </c>
      <c r="C18" s="916">
        <v>4418.3890000000001</v>
      </c>
      <c r="D18" s="323" t="s">
        <v>1326</v>
      </c>
      <c r="E18" s="323"/>
      <c r="F18" s="323">
        <v>11</v>
      </c>
      <c r="G18" s="323">
        <v>11</v>
      </c>
      <c r="H18" s="323">
        <f t="shared" si="1"/>
        <v>0</v>
      </c>
      <c r="I18" s="323">
        <v>0</v>
      </c>
      <c r="J18" s="323">
        <f t="shared" si="0"/>
        <v>11</v>
      </c>
      <c r="K18" s="1028"/>
    </row>
    <row r="19" spans="1:11" customFormat="1" ht="14.25" customHeight="1" x14ac:dyDescent="0.35">
      <c r="A19" s="1025">
        <f>IF(B19="","",SUBTOTAL(3,$B$11:B19))</f>
        <v>9</v>
      </c>
      <c r="B19" s="920" t="s">
        <v>1337</v>
      </c>
      <c r="C19" s="916">
        <v>419.48</v>
      </c>
      <c r="D19" s="323" t="s">
        <v>1325</v>
      </c>
      <c r="E19" s="323"/>
      <c r="F19" s="323">
        <v>1</v>
      </c>
      <c r="G19" s="323">
        <v>1</v>
      </c>
      <c r="H19" s="323">
        <f t="shared" si="1"/>
        <v>0</v>
      </c>
      <c r="I19" s="323">
        <v>0</v>
      </c>
      <c r="J19" s="323">
        <f t="shared" si="0"/>
        <v>1</v>
      </c>
      <c r="K19" s="1028"/>
    </row>
    <row r="20" spans="1:11" customFormat="1" ht="14.25" customHeight="1" x14ac:dyDescent="0.35">
      <c r="A20" s="1148">
        <f>IF(B20="","",SUBTOTAL(3,$B$11:B20))</f>
        <v>10</v>
      </c>
      <c r="B20" s="1015" t="s">
        <v>1338</v>
      </c>
      <c r="C20" s="1008">
        <v>4901.2360000000008</v>
      </c>
      <c r="D20" s="204" t="s">
        <v>1326</v>
      </c>
      <c r="E20" s="204"/>
      <c r="F20" s="204">
        <v>13</v>
      </c>
      <c r="G20" s="204">
        <v>13</v>
      </c>
      <c r="H20" s="204">
        <f t="shared" si="1"/>
        <v>0</v>
      </c>
      <c r="I20" s="204">
        <v>6</v>
      </c>
      <c r="J20" s="204">
        <f t="shared" si="0"/>
        <v>7</v>
      </c>
      <c r="K20" s="1080"/>
    </row>
    <row r="21" spans="1:11" customFormat="1" ht="14.25" customHeight="1" x14ac:dyDescent="0.35">
      <c r="A21" s="1081">
        <f>IF(B21="","",SUBTOTAL(3,$B$11:B21))</f>
        <v>11</v>
      </c>
      <c r="B21" s="1015" t="s">
        <v>1339</v>
      </c>
      <c r="C21" s="1008">
        <v>2699.2840000000001</v>
      </c>
      <c r="D21" s="204" t="s">
        <v>1326</v>
      </c>
      <c r="E21" s="204"/>
      <c r="F21" s="204">
        <v>7</v>
      </c>
      <c r="G21" s="204">
        <v>7</v>
      </c>
      <c r="H21" s="204">
        <f t="shared" si="1"/>
        <v>0</v>
      </c>
      <c r="I21" s="204">
        <v>7</v>
      </c>
      <c r="J21" s="204">
        <f t="shared" si="0"/>
        <v>0</v>
      </c>
      <c r="K21" s="1080"/>
    </row>
    <row r="22" spans="1:11" customFormat="1" ht="14" customHeight="1" x14ac:dyDescent="0.35">
      <c r="A22" s="1081">
        <f>IF(B22="","",SUBTOTAL(3,$B$11:B22))</f>
        <v>12</v>
      </c>
      <c r="B22" s="1015" t="s">
        <v>1340</v>
      </c>
      <c r="C22" s="1008">
        <v>2434.77</v>
      </c>
      <c r="D22" s="204" t="s">
        <v>1326</v>
      </c>
      <c r="E22" s="204"/>
      <c r="F22" s="204">
        <v>6</v>
      </c>
      <c r="G22" s="204">
        <v>6</v>
      </c>
      <c r="H22" s="204">
        <f t="shared" si="1"/>
        <v>0</v>
      </c>
      <c r="I22" s="204">
        <v>6</v>
      </c>
      <c r="J22" s="204">
        <f t="shared" si="0"/>
        <v>0</v>
      </c>
      <c r="K22" s="1080"/>
    </row>
    <row r="23" spans="1:11" customFormat="1" ht="14.25" customHeight="1" x14ac:dyDescent="0.35">
      <c r="A23" s="1081">
        <f>IF(B23="","",SUBTOTAL(3,$B$11:B23))</f>
        <v>13</v>
      </c>
      <c r="B23" s="1015" t="s">
        <v>1341</v>
      </c>
      <c r="C23" s="1008">
        <v>4455</v>
      </c>
      <c r="D23" s="204" t="s">
        <v>1326</v>
      </c>
      <c r="E23" s="204"/>
      <c r="F23" s="204">
        <v>12</v>
      </c>
      <c r="G23" s="204">
        <v>12</v>
      </c>
      <c r="H23" s="204">
        <f t="shared" si="1"/>
        <v>0</v>
      </c>
      <c r="I23" s="204">
        <v>12</v>
      </c>
      <c r="J23" s="204">
        <f t="shared" si="0"/>
        <v>0</v>
      </c>
      <c r="K23" s="1080"/>
    </row>
    <row r="24" spans="1:11" customFormat="1" ht="14.25" customHeight="1" x14ac:dyDescent="0.35">
      <c r="A24" s="1148">
        <f>IF(B24="","",SUBTOTAL(3,$B$11:B24))</f>
        <v>14</v>
      </c>
      <c r="B24" s="1015" t="s">
        <v>1342</v>
      </c>
      <c r="C24" s="1008">
        <v>466.62900000000002</v>
      </c>
      <c r="D24" s="204" t="s">
        <v>1325</v>
      </c>
      <c r="E24" s="204"/>
      <c r="F24" s="204">
        <v>1</v>
      </c>
      <c r="G24" s="204">
        <v>1</v>
      </c>
      <c r="H24" s="204">
        <f t="shared" si="1"/>
        <v>0</v>
      </c>
      <c r="I24" s="204">
        <v>0</v>
      </c>
      <c r="J24" s="204">
        <f t="shared" si="0"/>
        <v>1</v>
      </c>
      <c r="K24" s="1080"/>
    </row>
    <row r="25" spans="1:11" customFormat="1" ht="14.25" customHeight="1" x14ac:dyDescent="0.35">
      <c r="A25" s="1025">
        <f>IF(B25="","",SUBTOTAL(3,$B$11:B25))</f>
        <v>15</v>
      </c>
      <c r="B25" s="920" t="s">
        <v>1343</v>
      </c>
      <c r="C25" s="916">
        <v>4964.92</v>
      </c>
      <c r="D25" s="323" t="s">
        <v>1326</v>
      </c>
      <c r="E25" s="323"/>
      <c r="F25" s="323">
        <v>12</v>
      </c>
      <c r="G25" s="323">
        <v>12</v>
      </c>
      <c r="H25" s="323">
        <f t="shared" si="1"/>
        <v>0</v>
      </c>
      <c r="I25" s="323">
        <v>4</v>
      </c>
      <c r="J25" s="323">
        <f t="shared" si="0"/>
        <v>8</v>
      </c>
      <c r="K25" s="1028"/>
    </row>
    <row r="26" spans="1:11" customFormat="1" ht="14.25" customHeight="1" x14ac:dyDescent="0.35">
      <c r="A26" s="1027">
        <f>IF(B26="","",SUBTOTAL(3,$B$11:B26))</f>
        <v>16</v>
      </c>
      <c r="B26" s="920" t="s">
        <v>1344</v>
      </c>
      <c r="C26" s="916">
        <v>1004.183</v>
      </c>
      <c r="D26" s="323" t="s">
        <v>1326</v>
      </c>
      <c r="E26" s="323"/>
      <c r="F26" s="323">
        <v>3</v>
      </c>
      <c r="G26" s="323">
        <v>3</v>
      </c>
      <c r="H26" s="323">
        <f t="shared" si="1"/>
        <v>0</v>
      </c>
      <c r="I26" s="323">
        <v>0</v>
      </c>
      <c r="J26" s="323">
        <f t="shared" si="0"/>
        <v>3</v>
      </c>
      <c r="K26" s="1028"/>
    </row>
    <row r="27" spans="1:11" customFormat="1" ht="14.25" customHeight="1" x14ac:dyDescent="0.35">
      <c r="A27" s="1025">
        <f>IF(B27="","",SUBTOTAL(3,$B$11:B27))</f>
        <v>17</v>
      </c>
      <c r="B27" s="920" t="s">
        <v>1345</v>
      </c>
      <c r="C27" s="916">
        <v>242.893</v>
      </c>
      <c r="D27" s="323" t="s">
        <v>1325</v>
      </c>
      <c r="E27" s="323" t="s">
        <v>707</v>
      </c>
      <c r="F27" s="323">
        <v>1</v>
      </c>
      <c r="G27" s="323">
        <v>1</v>
      </c>
      <c r="H27" s="323">
        <f t="shared" si="1"/>
        <v>0</v>
      </c>
      <c r="I27" s="323">
        <v>0</v>
      </c>
      <c r="J27" s="323">
        <f t="shared" si="0"/>
        <v>1</v>
      </c>
      <c r="K27" s="1028"/>
    </row>
    <row r="28" spans="1:11" customFormat="1" ht="14.25" customHeight="1" x14ac:dyDescent="0.35">
      <c r="A28" s="1027">
        <f>IF(B28="","",SUBTOTAL(3,$B$11:B28))</f>
        <v>18</v>
      </c>
      <c r="B28" s="920" t="s">
        <v>1346</v>
      </c>
      <c r="C28" s="916">
        <v>329.72800000000001</v>
      </c>
      <c r="D28" s="323" t="s">
        <v>1325</v>
      </c>
      <c r="E28" s="323" t="s">
        <v>1327</v>
      </c>
      <c r="F28" s="323">
        <v>1</v>
      </c>
      <c r="G28" s="323">
        <v>1</v>
      </c>
      <c r="H28" s="323">
        <f t="shared" si="1"/>
        <v>0</v>
      </c>
      <c r="I28" s="323">
        <v>0</v>
      </c>
      <c r="J28" s="323">
        <f t="shared" si="0"/>
        <v>1</v>
      </c>
      <c r="K28" s="1028"/>
    </row>
    <row r="29" spans="1:11" customFormat="1" ht="14.25" customHeight="1" x14ac:dyDescent="0.35">
      <c r="A29" s="1025">
        <f>IF(B29="","",SUBTOTAL(3,$B$11:B29))</f>
        <v>19</v>
      </c>
      <c r="B29" s="920" t="s">
        <v>1347</v>
      </c>
      <c r="C29" s="916">
        <v>416.87799999999999</v>
      </c>
      <c r="D29" s="323" t="s">
        <v>1325</v>
      </c>
      <c r="E29" s="323"/>
      <c r="F29" s="323">
        <v>1</v>
      </c>
      <c r="G29" s="323">
        <v>1</v>
      </c>
      <c r="H29" s="323">
        <f t="shared" si="1"/>
        <v>0</v>
      </c>
      <c r="I29" s="323">
        <v>0</v>
      </c>
      <c r="J29" s="323">
        <f t="shared" si="0"/>
        <v>1</v>
      </c>
      <c r="K29" s="1028"/>
    </row>
    <row r="30" spans="1:11" customFormat="1" ht="14.25" customHeight="1" x14ac:dyDescent="0.35">
      <c r="A30" s="1027">
        <f>IF(B30="","",SUBTOTAL(3,$B$11:B30))</f>
        <v>20</v>
      </c>
      <c r="B30" s="920" t="s">
        <v>1348</v>
      </c>
      <c r="C30" s="916">
        <v>480.26900000000001</v>
      </c>
      <c r="D30" s="323" t="s">
        <v>1325</v>
      </c>
      <c r="E30" s="323"/>
      <c r="F30" s="323">
        <v>1</v>
      </c>
      <c r="G30" s="323">
        <v>1</v>
      </c>
      <c r="H30" s="323">
        <f t="shared" si="1"/>
        <v>0</v>
      </c>
      <c r="I30" s="323">
        <v>0</v>
      </c>
      <c r="J30" s="323">
        <f t="shared" si="0"/>
        <v>1</v>
      </c>
      <c r="K30" s="1028"/>
    </row>
    <row r="31" spans="1:11" customFormat="1" ht="14.25" customHeight="1" x14ac:dyDescent="0.35">
      <c r="A31" s="1025">
        <f>IF(B31="","",SUBTOTAL(3,$B$11:B31))</f>
        <v>21</v>
      </c>
      <c r="B31" s="920" t="s">
        <v>1349</v>
      </c>
      <c r="C31" s="916">
        <v>223.816</v>
      </c>
      <c r="D31" s="323" t="s">
        <v>1325</v>
      </c>
      <c r="E31" s="323" t="s">
        <v>1328</v>
      </c>
      <c r="F31" s="323">
        <v>1</v>
      </c>
      <c r="G31" s="323">
        <v>1</v>
      </c>
      <c r="H31" s="323">
        <f t="shared" si="1"/>
        <v>0</v>
      </c>
      <c r="I31" s="323">
        <v>0</v>
      </c>
      <c r="J31" s="323">
        <f t="shared" si="0"/>
        <v>1</v>
      </c>
      <c r="K31" s="1028"/>
    </row>
    <row r="32" spans="1:11" customFormat="1" ht="14.25" customHeight="1" x14ac:dyDescent="0.35">
      <c r="A32" s="1027">
        <f>IF(B32="","",SUBTOTAL(3,$B$11:B32))</f>
        <v>22</v>
      </c>
      <c r="B32" s="920" t="s">
        <v>1350</v>
      </c>
      <c r="C32" s="916">
        <v>5019.34</v>
      </c>
      <c r="D32" s="323" t="s">
        <v>1326</v>
      </c>
      <c r="E32" s="323"/>
      <c r="F32" s="323">
        <v>13</v>
      </c>
      <c r="G32" s="323">
        <v>13</v>
      </c>
      <c r="H32" s="323">
        <f t="shared" si="1"/>
        <v>0</v>
      </c>
      <c r="I32" s="323">
        <v>5</v>
      </c>
      <c r="J32" s="323">
        <f t="shared" si="0"/>
        <v>8</v>
      </c>
      <c r="K32" s="1028"/>
    </row>
    <row r="33" spans="1:11" customFormat="1" ht="14.25" customHeight="1" x14ac:dyDescent="0.35">
      <c r="A33" s="1025">
        <f>IF(B33="","",SUBTOTAL(3,$B$11:B33))</f>
        <v>23</v>
      </c>
      <c r="B33" s="920" t="s">
        <v>1351</v>
      </c>
      <c r="C33" s="916">
        <v>392.69400000000002</v>
      </c>
      <c r="D33" s="323" t="s">
        <v>1325</v>
      </c>
      <c r="E33" s="323"/>
      <c r="F33" s="323">
        <v>1</v>
      </c>
      <c r="G33" s="323">
        <v>1</v>
      </c>
      <c r="H33" s="323">
        <f t="shared" si="1"/>
        <v>0</v>
      </c>
      <c r="I33" s="323">
        <v>0</v>
      </c>
      <c r="J33" s="323">
        <f t="shared" si="0"/>
        <v>1</v>
      </c>
      <c r="K33" s="1028"/>
    </row>
    <row r="34" spans="1:11" customFormat="1" ht="14.25" customHeight="1" x14ac:dyDescent="0.35">
      <c r="A34" s="1025">
        <f>IF(B34="","",SUBTOTAL(3,$B$11:B34))</f>
        <v>24</v>
      </c>
      <c r="B34" s="920" t="s">
        <v>1352</v>
      </c>
      <c r="C34" s="916">
        <v>398.404</v>
      </c>
      <c r="D34" s="323" t="s">
        <v>1325</v>
      </c>
      <c r="E34" s="323"/>
      <c r="F34" s="323">
        <v>1</v>
      </c>
      <c r="G34" s="323">
        <v>1</v>
      </c>
      <c r="H34" s="323">
        <f t="shared" si="1"/>
        <v>0</v>
      </c>
      <c r="I34" s="323">
        <v>0</v>
      </c>
      <c r="J34" s="323">
        <f t="shared" si="0"/>
        <v>1</v>
      </c>
      <c r="K34" s="1028"/>
    </row>
    <row r="35" spans="1:11" customFormat="1" ht="14.25" customHeight="1" x14ac:dyDescent="0.35">
      <c r="A35" s="1025">
        <f>IF(B35="","",SUBTOTAL(3,$B$11:B35))</f>
        <v>25</v>
      </c>
      <c r="B35" s="920" t="s">
        <v>1353</v>
      </c>
      <c r="C35" s="916">
        <v>3030.0290000000005</v>
      </c>
      <c r="D35" s="323" t="s">
        <v>1326</v>
      </c>
      <c r="E35" s="323"/>
      <c r="F35" s="323">
        <v>8</v>
      </c>
      <c r="G35" s="323">
        <v>8</v>
      </c>
      <c r="H35" s="323">
        <f t="shared" si="1"/>
        <v>0</v>
      </c>
      <c r="I35" s="323">
        <v>0</v>
      </c>
      <c r="J35" s="323">
        <f t="shared" si="0"/>
        <v>8</v>
      </c>
      <c r="K35" s="1028"/>
    </row>
    <row r="36" spans="1:11" customFormat="1" ht="14.25" customHeight="1" x14ac:dyDescent="0.35">
      <c r="A36" s="1025">
        <f>IF(B36="","",SUBTOTAL(3,$B$11:B36))</f>
        <v>26</v>
      </c>
      <c r="B36" s="920" t="s">
        <v>1354</v>
      </c>
      <c r="C36" s="916">
        <v>279.36</v>
      </c>
      <c r="D36" s="323" t="s">
        <v>1325</v>
      </c>
      <c r="E36" s="323" t="s">
        <v>1395</v>
      </c>
      <c r="F36" s="323">
        <v>1</v>
      </c>
      <c r="G36" s="323">
        <v>1</v>
      </c>
      <c r="H36" s="323">
        <f t="shared" si="1"/>
        <v>0</v>
      </c>
      <c r="I36" s="323">
        <v>0</v>
      </c>
      <c r="J36" s="323">
        <f t="shared" si="0"/>
        <v>1</v>
      </c>
      <c r="K36" s="1028"/>
    </row>
    <row r="37" spans="1:11" customFormat="1" ht="14" customHeight="1" x14ac:dyDescent="0.35">
      <c r="A37" s="1025">
        <f>IF(B37="","",SUBTOTAL(3,$B$11:B37))</f>
        <v>27</v>
      </c>
      <c r="B37" s="920" t="s">
        <v>1355</v>
      </c>
      <c r="C37" s="916">
        <v>2550.1669999999999</v>
      </c>
      <c r="D37" s="323" t="s">
        <v>1326</v>
      </c>
      <c r="E37" s="323"/>
      <c r="F37" s="323">
        <v>7</v>
      </c>
      <c r="G37" s="323">
        <v>7</v>
      </c>
      <c r="H37" s="323">
        <f t="shared" si="1"/>
        <v>0</v>
      </c>
      <c r="I37" s="323">
        <v>0</v>
      </c>
      <c r="J37" s="323">
        <f t="shared" si="0"/>
        <v>7</v>
      </c>
      <c r="K37" s="1028"/>
    </row>
    <row r="38" spans="1:11" customFormat="1" ht="14.5" x14ac:dyDescent="0.35">
      <c r="A38" s="1025">
        <f>IF(B38="","",SUBTOTAL(3,$B$11:B38))</f>
        <v>28</v>
      </c>
      <c r="B38" s="920" t="s">
        <v>1356</v>
      </c>
      <c r="C38" s="916">
        <v>2283.5349999999999</v>
      </c>
      <c r="D38" s="323" t="s">
        <v>1326</v>
      </c>
      <c r="E38" s="323"/>
      <c r="F38" s="323">
        <v>6</v>
      </c>
      <c r="G38" s="323">
        <v>6</v>
      </c>
      <c r="H38" s="323">
        <f t="shared" si="1"/>
        <v>0</v>
      </c>
      <c r="I38" s="323">
        <v>0</v>
      </c>
      <c r="J38" s="323">
        <f t="shared" si="0"/>
        <v>6</v>
      </c>
      <c r="K38" s="1028"/>
    </row>
    <row r="39" spans="1:11" customFormat="1" ht="14.25" customHeight="1" x14ac:dyDescent="0.35">
      <c r="A39" s="1025">
        <f>IF(B39="","",SUBTOTAL(3,$B$11:B39))</f>
        <v>29</v>
      </c>
      <c r="B39" s="920" t="s">
        <v>1357</v>
      </c>
      <c r="C39" s="916">
        <v>259.048</v>
      </c>
      <c r="D39" s="323" t="s">
        <v>1325</v>
      </c>
      <c r="E39" s="323" t="s">
        <v>1329</v>
      </c>
      <c r="F39" s="323">
        <v>1</v>
      </c>
      <c r="G39" s="323">
        <v>1</v>
      </c>
      <c r="H39" s="323">
        <f t="shared" si="1"/>
        <v>0</v>
      </c>
      <c r="I39" s="323">
        <v>0</v>
      </c>
      <c r="J39" s="323">
        <f t="shared" si="0"/>
        <v>1</v>
      </c>
      <c r="K39" s="1028"/>
    </row>
    <row r="40" spans="1:11" customFormat="1" ht="14.25" customHeight="1" x14ac:dyDescent="0.35">
      <c r="A40" s="1025">
        <f>IF(B40="","",SUBTOTAL(3,$B$11:B40))</f>
        <v>30</v>
      </c>
      <c r="B40" s="920" t="s">
        <v>1358</v>
      </c>
      <c r="C40" s="916">
        <v>440.45499999999998</v>
      </c>
      <c r="D40" s="323" t="s">
        <v>1325</v>
      </c>
      <c r="E40" s="323"/>
      <c r="F40" s="323">
        <v>1</v>
      </c>
      <c r="G40" s="323">
        <v>1</v>
      </c>
      <c r="H40" s="323">
        <f t="shared" si="1"/>
        <v>0</v>
      </c>
      <c r="I40" s="323">
        <v>0</v>
      </c>
      <c r="J40" s="323">
        <f t="shared" si="0"/>
        <v>1</v>
      </c>
      <c r="K40" s="1028"/>
    </row>
    <row r="41" spans="1:11" customFormat="1" ht="14.25" customHeight="1" x14ac:dyDescent="0.35">
      <c r="A41" s="1025">
        <f>IF(B41="","",SUBTOTAL(3,$B$11:B41))</f>
        <v>31</v>
      </c>
      <c r="B41" s="920" t="s">
        <v>1359</v>
      </c>
      <c r="C41" s="916">
        <v>496.685</v>
      </c>
      <c r="D41" s="323" t="s">
        <v>1325</v>
      </c>
      <c r="E41" s="323"/>
      <c r="F41" s="323">
        <v>1</v>
      </c>
      <c r="G41" s="323">
        <v>1</v>
      </c>
      <c r="H41" s="323">
        <f t="shared" si="1"/>
        <v>0</v>
      </c>
      <c r="I41" s="323">
        <v>0</v>
      </c>
      <c r="J41" s="323">
        <f t="shared" si="0"/>
        <v>1</v>
      </c>
      <c r="K41" s="1028"/>
    </row>
    <row r="42" spans="1:11" customFormat="1" ht="14.25" customHeight="1" x14ac:dyDescent="0.35">
      <c r="A42" s="1025">
        <f>IF(B42="","",SUBTOTAL(3,$B$11:B42))</f>
        <v>32</v>
      </c>
      <c r="B42" s="920" t="s">
        <v>1360</v>
      </c>
      <c r="C42" s="916">
        <v>244.029</v>
      </c>
      <c r="D42" s="323" t="s">
        <v>1325</v>
      </c>
      <c r="E42" s="323" t="s">
        <v>1328</v>
      </c>
      <c r="F42" s="323">
        <v>1</v>
      </c>
      <c r="G42" s="323">
        <v>1</v>
      </c>
      <c r="H42" s="323">
        <f t="shared" si="1"/>
        <v>0</v>
      </c>
      <c r="I42" s="323">
        <v>0</v>
      </c>
      <c r="J42" s="323">
        <f t="shared" si="0"/>
        <v>1</v>
      </c>
      <c r="K42" s="1028"/>
    </row>
    <row r="43" spans="1:11" customFormat="1" ht="14.25" customHeight="1" x14ac:dyDescent="0.35">
      <c r="A43" s="1025">
        <f>IF(B43="","",SUBTOTAL(3,$B$11:B43))</f>
        <v>33</v>
      </c>
      <c r="B43" s="920" t="s">
        <v>1361</v>
      </c>
      <c r="C43" s="916">
        <v>237.428</v>
      </c>
      <c r="D43" s="323" t="s">
        <v>1325</v>
      </c>
      <c r="E43" s="323"/>
      <c r="F43" s="323">
        <v>1</v>
      </c>
      <c r="G43" s="323">
        <v>1</v>
      </c>
      <c r="H43" s="323">
        <f t="shared" si="1"/>
        <v>0</v>
      </c>
      <c r="I43" s="323">
        <v>0</v>
      </c>
      <c r="J43" s="323">
        <f t="shared" ref="J43:J70" si="2">F43-I43</f>
        <v>1</v>
      </c>
      <c r="K43" s="1028"/>
    </row>
    <row r="44" spans="1:11" customFormat="1" ht="14.25" customHeight="1" x14ac:dyDescent="0.35">
      <c r="A44" s="1025">
        <f>IF(B44="","",SUBTOTAL(3,$B$11:B44))</f>
        <v>34</v>
      </c>
      <c r="B44" s="920" t="s">
        <v>1362</v>
      </c>
      <c r="C44" s="916">
        <v>203.47900000000001</v>
      </c>
      <c r="D44" s="323" t="s">
        <v>1325</v>
      </c>
      <c r="E44" s="323" t="s">
        <v>1330</v>
      </c>
      <c r="F44" s="323">
        <v>1</v>
      </c>
      <c r="G44" s="323">
        <v>1</v>
      </c>
      <c r="H44" s="323">
        <f t="shared" si="1"/>
        <v>0</v>
      </c>
      <c r="I44" s="323">
        <v>0</v>
      </c>
      <c r="J44" s="323">
        <f t="shared" si="2"/>
        <v>1</v>
      </c>
      <c r="K44" s="1028"/>
    </row>
    <row r="45" spans="1:11" customFormat="1" ht="14.25" customHeight="1" x14ac:dyDescent="0.35">
      <c r="A45" s="1025">
        <f>IF(B45="","",SUBTOTAL(3,$B$11:B45))</f>
        <v>35</v>
      </c>
      <c r="B45" s="920" t="s">
        <v>1363</v>
      </c>
      <c r="C45" s="916">
        <v>2548.2750000000001</v>
      </c>
      <c r="D45" s="323" t="s">
        <v>1326</v>
      </c>
      <c r="E45" s="323"/>
      <c r="F45" s="323">
        <v>7</v>
      </c>
      <c r="G45" s="323">
        <v>7</v>
      </c>
      <c r="H45" s="323">
        <f t="shared" si="1"/>
        <v>0</v>
      </c>
      <c r="I45" s="323">
        <v>0</v>
      </c>
      <c r="J45" s="323">
        <f t="shared" si="2"/>
        <v>7</v>
      </c>
      <c r="K45" s="1028"/>
    </row>
    <row r="46" spans="1:11" customFormat="1" ht="14.25" customHeight="1" x14ac:dyDescent="0.35">
      <c r="A46" s="1025">
        <f>IF(B46="","",SUBTOTAL(3,$B$11:B46))</f>
        <v>36</v>
      </c>
      <c r="B46" s="920" t="s">
        <v>1364</v>
      </c>
      <c r="C46" s="916">
        <v>211.209</v>
      </c>
      <c r="D46" s="323" t="s">
        <v>1325</v>
      </c>
      <c r="E46" s="323" t="s">
        <v>1331</v>
      </c>
      <c r="F46" s="323">
        <v>1</v>
      </c>
      <c r="G46" s="323">
        <v>1</v>
      </c>
      <c r="H46" s="323">
        <f t="shared" si="1"/>
        <v>0</v>
      </c>
      <c r="I46" s="323">
        <v>0</v>
      </c>
      <c r="J46" s="323">
        <f t="shared" si="2"/>
        <v>1</v>
      </c>
      <c r="K46" s="1028"/>
    </row>
    <row r="47" spans="1:11" customFormat="1" ht="14.25" customHeight="1" x14ac:dyDescent="0.35">
      <c r="A47" s="1025">
        <f>IF(B47="","",SUBTOTAL(3,$B$11:B47))</f>
        <v>37</v>
      </c>
      <c r="B47" s="920" t="s">
        <v>1365</v>
      </c>
      <c r="C47" s="916">
        <v>2379.2039999999997</v>
      </c>
      <c r="D47" s="323" t="s">
        <v>1326</v>
      </c>
      <c r="E47" s="323"/>
      <c r="F47" s="323">
        <v>6</v>
      </c>
      <c r="G47" s="323">
        <v>6</v>
      </c>
      <c r="H47" s="323">
        <f t="shared" si="1"/>
        <v>0</v>
      </c>
      <c r="I47" s="323">
        <v>3</v>
      </c>
      <c r="J47" s="323">
        <f t="shared" si="2"/>
        <v>3</v>
      </c>
      <c r="K47" s="1028"/>
    </row>
    <row r="48" spans="1:11" customFormat="1" ht="14.25" customHeight="1" x14ac:dyDescent="0.35">
      <c r="A48" s="1025">
        <f>IF(B48="","",SUBTOTAL(3,$B$11:B48))</f>
        <v>38</v>
      </c>
      <c r="B48" s="920" t="s">
        <v>1366</v>
      </c>
      <c r="C48" s="916">
        <v>2669.0070000000001</v>
      </c>
      <c r="D48" s="323" t="s">
        <v>1326</v>
      </c>
      <c r="E48" s="323"/>
      <c r="F48" s="323">
        <v>7</v>
      </c>
      <c r="G48" s="323">
        <v>7</v>
      </c>
      <c r="H48" s="323">
        <f t="shared" si="1"/>
        <v>0</v>
      </c>
      <c r="I48" s="323">
        <v>3</v>
      </c>
      <c r="J48" s="323">
        <f t="shared" si="2"/>
        <v>4</v>
      </c>
      <c r="K48" s="1028"/>
    </row>
    <row r="49" spans="1:11" customFormat="1" ht="14.25" customHeight="1" x14ac:dyDescent="0.35">
      <c r="A49" s="1025">
        <f>IF(B49="","",SUBTOTAL(3,$B$11:B49))</f>
        <v>39</v>
      </c>
      <c r="B49" s="920" t="s">
        <v>1367</v>
      </c>
      <c r="C49" s="916">
        <v>4124.232</v>
      </c>
      <c r="D49" s="323" t="s">
        <v>1326</v>
      </c>
      <c r="E49" s="323"/>
      <c r="F49" s="323">
        <v>11</v>
      </c>
      <c r="G49" s="323">
        <v>11</v>
      </c>
      <c r="H49" s="323">
        <f t="shared" si="1"/>
        <v>0</v>
      </c>
      <c r="I49" s="323">
        <v>2</v>
      </c>
      <c r="J49" s="323">
        <f t="shared" si="2"/>
        <v>9</v>
      </c>
      <c r="K49" s="1028"/>
    </row>
    <row r="50" spans="1:11" customFormat="1" ht="14.25" customHeight="1" x14ac:dyDescent="0.35">
      <c r="A50" s="1025">
        <f>IF(B50="","",SUBTOTAL(3,$B$11:B50))</f>
        <v>40</v>
      </c>
      <c r="B50" s="920" t="s">
        <v>1368</v>
      </c>
      <c r="C50" s="916">
        <v>4333.3689999999997</v>
      </c>
      <c r="D50" s="323" t="s">
        <v>1326</v>
      </c>
      <c r="E50" s="323"/>
      <c r="F50" s="323">
        <v>11</v>
      </c>
      <c r="G50" s="323">
        <v>11</v>
      </c>
      <c r="H50" s="323">
        <f t="shared" si="1"/>
        <v>0</v>
      </c>
      <c r="I50" s="323">
        <v>3</v>
      </c>
      <c r="J50" s="323">
        <f t="shared" si="2"/>
        <v>8</v>
      </c>
      <c r="K50" s="1028"/>
    </row>
    <row r="51" spans="1:11" customFormat="1" ht="14.25" customHeight="1" x14ac:dyDescent="0.35">
      <c r="A51" s="1025">
        <f>IF(B51="","",SUBTOTAL(3,$B$11:B51))</f>
        <v>41</v>
      </c>
      <c r="B51" s="920" t="s">
        <v>1369</v>
      </c>
      <c r="C51" s="916">
        <v>3283.51</v>
      </c>
      <c r="D51" s="323" t="s">
        <v>1326</v>
      </c>
      <c r="E51" s="323"/>
      <c r="F51" s="323">
        <v>8</v>
      </c>
      <c r="G51" s="323">
        <v>8</v>
      </c>
      <c r="H51" s="323">
        <f t="shared" si="1"/>
        <v>0</v>
      </c>
      <c r="I51" s="323">
        <v>8</v>
      </c>
      <c r="J51" s="323">
        <f t="shared" si="2"/>
        <v>0</v>
      </c>
      <c r="K51" s="1028"/>
    </row>
    <row r="52" spans="1:11" customFormat="1" ht="14.25" customHeight="1" x14ac:dyDescent="0.35">
      <c r="A52" s="1025">
        <f>IF(B52="","",SUBTOTAL(3,$B$11:B52))</f>
        <v>42</v>
      </c>
      <c r="B52" s="920" t="s">
        <v>1370</v>
      </c>
      <c r="C52" s="916">
        <v>840.43900000000008</v>
      </c>
      <c r="D52" s="323" t="s">
        <v>1326</v>
      </c>
      <c r="E52" s="323"/>
      <c r="F52" s="323">
        <v>2</v>
      </c>
      <c r="G52" s="323">
        <v>2</v>
      </c>
      <c r="H52" s="323">
        <f t="shared" si="1"/>
        <v>0</v>
      </c>
      <c r="I52" s="323">
        <v>0</v>
      </c>
      <c r="J52" s="323">
        <f t="shared" si="2"/>
        <v>2</v>
      </c>
      <c r="K52" s="1028"/>
    </row>
    <row r="53" spans="1:11" customFormat="1" ht="14.25" customHeight="1" x14ac:dyDescent="0.35">
      <c r="A53" s="1025">
        <f>IF(B53="","",SUBTOTAL(3,$B$11:B53))</f>
        <v>43</v>
      </c>
      <c r="B53" s="920" t="s">
        <v>1371</v>
      </c>
      <c r="C53" s="916">
        <v>4049.7639999999997</v>
      </c>
      <c r="D53" s="323" t="s">
        <v>1326</v>
      </c>
      <c r="E53" s="323"/>
      <c r="F53" s="323">
        <v>10</v>
      </c>
      <c r="G53" s="323">
        <v>10</v>
      </c>
      <c r="H53" s="323">
        <f t="shared" si="1"/>
        <v>0</v>
      </c>
      <c r="I53" s="323">
        <v>6</v>
      </c>
      <c r="J53" s="323">
        <f t="shared" si="2"/>
        <v>4</v>
      </c>
      <c r="K53" s="1028"/>
    </row>
    <row r="54" spans="1:11" customFormat="1" ht="14.25" customHeight="1" x14ac:dyDescent="0.35">
      <c r="A54" s="1033">
        <f>IF(B54="","",SUBTOTAL(3,$B$11:B54))</f>
        <v>44</v>
      </c>
      <c r="B54" s="1014" t="s">
        <v>1372</v>
      </c>
      <c r="C54" s="1034">
        <v>4898.5879999999997</v>
      </c>
      <c r="D54" s="101" t="s">
        <v>1326</v>
      </c>
      <c r="E54" s="101"/>
      <c r="F54" s="101">
        <v>13</v>
      </c>
      <c r="G54" s="101">
        <v>13</v>
      </c>
      <c r="H54" s="101">
        <f t="shared" si="1"/>
        <v>0</v>
      </c>
      <c r="I54" s="101">
        <v>13</v>
      </c>
      <c r="J54" s="101">
        <f t="shared" si="2"/>
        <v>0</v>
      </c>
      <c r="K54" s="1035" t="s">
        <v>263</v>
      </c>
    </row>
    <row r="55" spans="1:11" customFormat="1" ht="14.5" x14ac:dyDescent="0.35">
      <c r="A55" s="1025">
        <f>IF(B55="","",SUBTOTAL(3,$B$11:B55))</f>
        <v>45</v>
      </c>
      <c r="B55" s="920" t="s">
        <v>1373</v>
      </c>
      <c r="C55" s="916">
        <v>4916.2929999999997</v>
      </c>
      <c r="D55" s="323" t="s">
        <v>1326</v>
      </c>
      <c r="E55" s="323"/>
      <c r="F55" s="323">
        <v>12</v>
      </c>
      <c r="G55" s="323">
        <v>12</v>
      </c>
      <c r="H55" s="323">
        <f t="shared" si="1"/>
        <v>0</v>
      </c>
      <c r="I55" s="323">
        <v>9</v>
      </c>
      <c r="J55" s="323">
        <f t="shared" si="2"/>
        <v>3</v>
      </c>
      <c r="K55" s="1028"/>
    </row>
    <row r="56" spans="1:11" customFormat="1" ht="14.25" customHeight="1" x14ac:dyDescent="0.35">
      <c r="A56" s="1025">
        <f>IF(B56="","",SUBTOTAL(3,$B$11:B56))</f>
        <v>46</v>
      </c>
      <c r="B56" s="920" t="s">
        <v>1374</v>
      </c>
      <c r="C56" s="916">
        <v>453.99900000000002</v>
      </c>
      <c r="D56" s="323" t="s">
        <v>1325</v>
      </c>
      <c r="E56" s="323"/>
      <c r="F56" s="323">
        <v>1</v>
      </c>
      <c r="G56" s="323">
        <v>1</v>
      </c>
      <c r="H56" s="323">
        <f t="shared" si="1"/>
        <v>0</v>
      </c>
      <c r="I56" s="323">
        <v>1</v>
      </c>
      <c r="J56" s="323">
        <f t="shared" si="2"/>
        <v>0</v>
      </c>
      <c r="K56" s="1028"/>
    </row>
    <row r="57" spans="1:11" customFormat="1" ht="14.25" customHeight="1" x14ac:dyDescent="0.35">
      <c r="A57" s="1025">
        <f>IF(B57="","",SUBTOTAL(3,$B$11:B57))</f>
        <v>47</v>
      </c>
      <c r="B57" s="920" t="s">
        <v>1375</v>
      </c>
      <c r="C57" s="916">
        <v>1291.5230000000001</v>
      </c>
      <c r="D57" s="323" t="s">
        <v>1326</v>
      </c>
      <c r="E57" s="323"/>
      <c r="F57" s="323">
        <v>3</v>
      </c>
      <c r="G57" s="323">
        <v>3</v>
      </c>
      <c r="H57" s="323">
        <f t="shared" si="1"/>
        <v>0</v>
      </c>
      <c r="I57" s="323">
        <v>2</v>
      </c>
      <c r="J57" s="323">
        <f t="shared" si="2"/>
        <v>1</v>
      </c>
      <c r="K57" s="1028"/>
    </row>
    <row r="58" spans="1:11" customFormat="1" ht="14" customHeight="1" x14ac:dyDescent="0.35">
      <c r="A58" s="1025">
        <f>IF(B58="","",SUBTOTAL(3,$B$11:B58))</f>
        <v>48</v>
      </c>
      <c r="B58" s="920" t="s">
        <v>1376</v>
      </c>
      <c r="C58" s="916">
        <v>2496.3940000000002</v>
      </c>
      <c r="D58" s="323" t="s">
        <v>1326</v>
      </c>
      <c r="E58" s="323"/>
      <c r="F58" s="323">
        <v>6</v>
      </c>
      <c r="G58" s="323">
        <v>6</v>
      </c>
      <c r="H58" s="323">
        <f t="shared" si="1"/>
        <v>0</v>
      </c>
      <c r="I58" s="323">
        <v>3</v>
      </c>
      <c r="J58" s="323">
        <f t="shared" si="2"/>
        <v>3</v>
      </c>
      <c r="K58" s="1028"/>
    </row>
    <row r="59" spans="1:11" customFormat="1" ht="14.25" customHeight="1" x14ac:dyDescent="0.35">
      <c r="A59" s="1033">
        <f>IF(B59="","",SUBTOTAL(3,$B$11:B59))</f>
        <v>49</v>
      </c>
      <c r="B59" s="1014" t="s">
        <v>1377</v>
      </c>
      <c r="C59" s="1034">
        <v>2583.5889999999999</v>
      </c>
      <c r="D59" s="101" t="s">
        <v>1326</v>
      </c>
      <c r="E59" s="101"/>
      <c r="F59" s="101">
        <v>7</v>
      </c>
      <c r="G59" s="101">
        <v>7</v>
      </c>
      <c r="H59" s="101">
        <f t="shared" si="1"/>
        <v>0</v>
      </c>
      <c r="I59" s="101">
        <v>7</v>
      </c>
      <c r="J59" s="101">
        <f t="shared" si="2"/>
        <v>0</v>
      </c>
      <c r="K59" s="1035" t="s">
        <v>263</v>
      </c>
    </row>
    <row r="60" spans="1:11" customFormat="1" ht="14.25" customHeight="1" x14ac:dyDescent="0.35">
      <c r="A60" s="1033">
        <f>IF(B60="","",SUBTOTAL(3,$B$11:B60))</f>
        <v>50</v>
      </c>
      <c r="B60" s="1014" t="s">
        <v>1378</v>
      </c>
      <c r="C60" s="1034">
        <v>4163.6769999999997</v>
      </c>
      <c r="D60" s="101" t="s">
        <v>1326</v>
      </c>
      <c r="E60" s="101"/>
      <c r="F60" s="101">
        <v>11</v>
      </c>
      <c r="G60" s="101">
        <v>11</v>
      </c>
      <c r="H60" s="101">
        <f t="shared" si="1"/>
        <v>0</v>
      </c>
      <c r="I60" s="101">
        <v>11</v>
      </c>
      <c r="J60" s="101">
        <f t="shared" si="2"/>
        <v>0</v>
      </c>
      <c r="K60" s="1035" t="s">
        <v>263</v>
      </c>
    </row>
    <row r="61" spans="1:11" customFormat="1" ht="14.25" customHeight="1" x14ac:dyDescent="0.35">
      <c r="A61" s="1033">
        <f>IF(B61="","",SUBTOTAL(3,$B$11:B61))</f>
        <v>51</v>
      </c>
      <c r="B61" s="1014" t="s">
        <v>1379</v>
      </c>
      <c r="C61" s="1034">
        <v>4716.8109999999997</v>
      </c>
      <c r="D61" s="101" t="s">
        <v>1326</v>
      </c>
      <c r="E61" s="101"/>
      <c r="F61" s="101">
        <v>12</v>
      </c>
      <c r="G61" s="101">
        <v>12</v>
      </c>
      <c r="H61" s="101">
        <f t="shared" si="1"/>
        <v>0</v>
      </c>
      <c r="I61" s="101">
        <v>12</v>
      </c>
      <c r="J61" s="101">
        <f t="shared" si="2"/>
        <v>0</v>
      </c>
      <c r="K61" s="1035" t="s">
        <v>263</v>
      </c>
    </row>
    <row r="62" spans="1:11" customFormat="1" ht="14.25" customHeight="1" x14ac:dyDescent="0.35">
      <c r="A62" s="1025">
        <f>IF(B62="","",SUBTOTAL(3,$B$11:B62))</f>
        <v>52</v>
      </c>
      <c r="B62" s="920" t="s">
        <v>1380</v>
      </c>
      <c r="C62" s="916">
        <v>4665.9179999999997</v>
      </c>
      <c r="D62" s="323" t="s">
        <v>1326</v>
      </c>
      <c r="E62" s="323"/>
      <c r="F62" s="323">
        <v>12</v>
      </c>
      <c r="G62" s="323">
        <v>12</v>
      </c>
      <c r="H62" s="323">
        <f t="shared" si="1"/>
        <v>0</v>
      </c>
      <c r="I62" s="323">
        <v>7</v>
      </c>
      <c r="J62" s="323">
        <f t="shared" si="2"/>
        <v>5</v>
      </c>
      <c r="K62" s="1028"/>
    </row>
    <row r="63" spans="1:11" customFormat="1" ht="14.25" customHeight="1" x14ac:dyDescent="0.35">
      <c r="A63" s="1025">
        <f>IF(B63="","",SUBTOTAL(3,$B$11:B63))</f>
        <v>53</v>
      </c>
      <c r="B63" s="920" t="s">
        <v>1381</v>
      </c>
      <c r="C63" s="916">
        <v>410.60700000000003</v>
      </c>
      <c r="D63" s="323" t="s">
        <v>1325</v>
      </c>
      <c r="E63" s="323"/>
      <c r="F63" s="323">
        <v>1</v>
      </c>
      <c r="G63" s="323">
        <v>1</v>
      </c>
      <c r="H63" s="323">
        <f t="shared" si="1"/>
        <v>0</v>
      </c>
      <c r="I63" s="323">
        <v>0</v>
      </c>
      <c r="J63" s="323">
        <f t="shared" si="2"/>
        <v>1</v>
      </c>
      <c r="K63" s="1028"/>
    </row>
    <row r="64" spans="1:11" customFormat="1" ht="14.25" customHeight="1" x14ac:dyDescent="0.35">
      <c r="A64" s="1025">
        <f>IF(B64="","",SUBTOTAL(3,$B$11:B64))</f>
        <v>54</v>
      </c>
      <c r="B64" s="920" t="s">
        <v>1382</v>
      </c>
      <c r="C64" s="916">
        <v>823.78199999999993</v>
      </c>
      <c r="D64" s="323" t="s">
        <v>1326</v>
      </c>
      <c r="E64" s="323"/>
      <c r="F64" s="323">
        <v>2</v>
      </c>
      <c r="G64" s="323">
        <v>2</v>
      </c>
      <c r="H64" s="323">
        <f t="shared" si="1"/>
        <v>0</v>
      </c>
      <c r="I64" s="323">
        <v>0</v>
      </c>
      <c r="J64" s="323">
        <f t="shared" si="2"/>
        <v>2</v>
      </c>
      <c r="K64" s="1028"/>
    </row>
    <row r="65" spans="1:11" customFormat="1" ht="14.25" customHeight="1" x14ac:dyDescent="0.35">
      <c r="A65" s="1025">
        <f>IF(B65="","",SUBTOTAL(3,$B$11:B65))</f>
        <v>55</v>
      </c>
      <c r="B65" s="920" t="s">
        <v>1383</v>
      </c>
      <c r="C65" s="916">
        <v>1258.998</v>
      </c>
      <c r="D65" s="323" t="s">
        <v>1326</v>
      </c>
      <c r="E65" s="323"/>
      <c r="F65" s="323">
        <v>3</v>
      </c>
      <c r="G65" s="323">
        <v>3</v>
      </c>
      <c r="H65" s="323">
        <f t="shared" si="1"/>
        <v>0</v>
      </c>
      <c r="I65" s="323">
        <v>3</v>
      </c>
      <c r="J65" s="323">
        <f t="shared" si="2"/>
        <v>0</v>
      </c>
      <c r="K65" s="1028"/>
    </row>
    <row r="66" spans="1:11" customFormat="1" ht="14.25" customHeight="1" x14ac:dyDescent="0.35">
      <c r="A66" s="1025">
        <f>IF(B66="","",SUBTOTAL(3,$B$11:B66))</f>
        <v>56</v>
      </c>
      <c r="B66" s="920" t="s">
        <v>1384</v>
      </c>
      <c r="C66" s="916">
        <v>424.89100000000002</v>
      </c>
      <c r="D66" s="323" t="s">
        <v>1325</v>
      </c>
      <c r="E66" s="323"/>
      <c r="F66" s="323">
        <v>1</v>
      </c>
      <c r="G66" s="323">
        <v>1</v>
      </c>
      <c r="H66" s="323">
        <f t="shared" si="1"/>
        <v>0</v>
      </c>
      <c r="I66" s="323">
        <v>0</v>
      </c>
      <c r="J66" s="323">
        <f t="shared" si="2"/>
        <v>1</v>
      </c>
      <c r="K66" s="1028"/>
    </row>
    <row r="67" spans="1:11" customFormat="1" ht="14.25" customHeight="1" x14ac:dyDescent="0.35">
      <c r="A67" s="1025">
        <f>IF(B67="","",SUBTOTAL(3,$B$11:B67))</f>
        <v>57</v>
      </c>
      <c r="B67" s="920" t="s">
        <v>1501</v>
      </c>
      <c r="C67" s="916">
        <v>1851.866</v>
      </c>
      <c r="D67" s="323" t="s">
        <v>1326</v>
      </c>
      <c r="E67" s="323"/>
      <c r="F67" s="323">
        <v>5</v>
      </c>
      <c r="G67" s="323">
        <v>5</v>
      </c>
      <c r="H67" s="323">
        <f t="shared" si="1"/>
        <v>0</v>
      </c>
      <c r="I67" s="323">
        <v>0</v>
      </c>
      <c r="J67" s="323">
        <f t="shared" si="2"/>
        <v>5</v>
      </c>
      <c r="K67" s="1028"/>
    </row>
    <row r="68" spans="1:11" customFormat="1" ht="14.25" customHeight="1" x14ac:dyDescent="0.35">
      <c r="A68" s="1025">
        <f>IF(B68="","",SUBTOTAL(3,$B$11:B68))</f>
        <v>58</v>
      </c>
      <c r="B68" s="920" t="s">
        <v>1502</v>
      </c>
      <c r="C68" s="916">
        <v>1584.546</v>
      </c>
      <c r="D68" s="323" t="s">
        <v>1326</v>
      </c>
      <c r="E68" s="323"/>
      <c r="F68" s="323">
        <v>4</v>
      </c>
      <c r="G68" s="323">
        <v>4</v>
      </c>
      <c r="H68" s="323">
        <f t="shared" si="1"/>
        <v>0</v>
      </c>
      <c r="I68" s="323">
        <v>0</v>
      </c>
      <c r="J68" s="323">
        <f t="shared" si="2"/>
        <v>4</v>
      </c>
      <c r="K68" s="1028"/>
    </row>
    <row r="69" spans="1:11" customFormat="1" ht="14.25" customHeight="1" x14ac:dyDescent="0.35">
      <c r="A69" s="1025">
        <f>IF(B69="","",SUBTOTAL(3,$B$11:B69))</f>
        <v>59</v>
      </c>
      <c r="B69" s="920" t="s">
        <v>1443</v>
      </c>
      <c r="C69" s="916">
        <v>2383.1549999999997</v>
      </c>
      <c r="D69" s="323" t="s">
        <v>1326</v>
      </c>
      <c r="E69" s="323"/>
      <c r="F69" s="323">
        <v>6</v>
      </c>
      <c r="G69" s="323">
        <v>6</v>
      </c>
      <c r="H69" s="323">
        <f t="shared" si="1"/>
        <v>0</v>
      </c>
      <c r="I69" s="323">
        <v>0</v>
      </c>
      <c r="J69" s="323">
        <f t="shared" si="2"/>
        <v>6</v>
      </c>
      <c r="K69" s="1028"/>
    </row>
    <row r="70" spans="1:11" customFormat="1" ht="14.25" customHeight="1" thickBot="1" x14ac:dyDescent="0.4">
      <c r="A70" s="1025">
        <f>IF(B70="","",SUBTOTAL(3,$B$11:B70))</f>
        <v>60</v>
      </c>
      <c r="B70" s="1029" t="s">
        <v>1445</v>
      </c>
      <c r="C70" s="1030">
        <v>208.53</v>
      </c>
      <c r="D70" s="326" t="s">
        <v>1325</v>
      </c>
      <c r="E70" s="326"/>
      <c r="F70" s="326">
        <v>1</v>
      </c>
      <c r="G70" s="326">
        <v>1</v>
      </c>
      <c r="H70" s="326">
        <f t="shared" si="1"/>
        <v>0</v>
      </c>
      <c r="I70" s="326">
        <v>0</v>
      </c>
      <c r="J70" s="326">
        <f t="shared" si="2"/>
        <v>1</v>
      </c>
      <c r="K70" s="1031"/>
    </row>
    <row r="71" spans="1:11" ht="13.5" thickBot="1" x14ac:dyDescent="0.4">
      <c r="C71" s="895">
        <f>SUM(C11:C70)</f>
        <v>117850.83100000003</v>
      </c>
      <c r="F71" s="895">
        <f t="shared" ref="F71:J71" si="3">SUM(F11:F70)</f>
        <v>306</v>
      </c>
      <c r="G71" s="895">
        <f t="shared" si="3"/>
        <v>306</v>
      </c>
      <c r="H71" s="895">
        <f t="shared" si="3"/>
        <v>0</v>
      </c>
      <c r="I71" s="895">
        <f t="shared" si="3"/>
        <v>133</v>
      </c>
      <c r="J71" s="895">
        <f t="shared" si="3"/>
        <v>173</v>
      </c>
    </row>
    <row r="72" spans="1:11" ht="38.25" customHeight="1" thickBot="1" x14ac:dyDescent="0.4">
      <c r="A72" s="891" t="s">
        <v>1322</v>
      </c>
      <c r="B72" s="893" t="s">
        <v>1323</v>
      </c>
      <c r="C72" s="892" t="s">
        <v>1332</v>
      </c>
      <c r="D72" s="907"/>
      <c r="E72" s="904"/>
      <c r="F72" s="904"/>
      <c r="G72" s="895">
        <f>G71+7</f>
        <v>313</v>
      </c>
      <c r="H72" s="2"/>
    </row>
    <row r="73" spans="1:11" ht="14.5" x14ac:dyDescent="0.35">
      <c r="A73" s="894">
        <v>1</v>
      </c>
      <c r="B73" s="896" t="s">
        <v>1326</v>
      </c>
      <c r="C73" s="897">
        <f>SUMIF(D11:D70,B73,C11:C70)/1000</f>
        <v>110.170096</v>
      </c>
      <c r="D73" s="895"/>
      <c r="E73" s="905"/>
      <c r="F73" s="905"/>
      <c r="H73" s="2"/>
    </row>
    <row r="74" spans="1:11" ht="15" thickBot="1" x14ac:dyDescent="0.4">
      <c r="A74" s="898">
        <v>2</v>
      </c>
      <c r="B74" s="899" t="s">
        <v>1325</v>
      </c>
      <c r="C74" s="900">
        <f>SUMIF(D11:D70,B74,C11:C70)/1000</f>
        <v>7.6807349999999994</v>
      </c>
      <c r="D74" s="895"/>
      <c r="E74" s="905"/>
      <c r="F74" s="905"/>
      <c r="H74" s="2"/>
    </row>
    <row r="75" spans="1:11" ht="15" thickBot="1" x14ac:dyDescent="0.4">
      <c r="A75" s="1499" t="s">
        <v>1333</v>
      </c>
      <c r="B75" s="1500"/>
      <c r="C75" s="901">
        <f>C74+C73</f>
        <v>117.850831</v>
      </c>
      <c r="D75" s="908"/>
      <c r="E75" s="906"/>
      <c r="F75" s="906"/>
      <c r="H75" s="2"/>
    </row>
  </sheetData>
  <autoFilter ref="A10:K75" xr:uid="{70EC563B-FBAF-4C6C-B646-8C551870EAC0}"/>
  <mergeCells count="18">
    <mergeCell ref="A75:B75"/>
    <mergeCell ref="I9:J9"/>
    <mergeCell ref="G9:H9"/>
    <mergeCell ref="E9:E10"/>
    <mergeCell ref="F9:F10"/>
    <mergeCell ref="D9:D10"/>
    <mergeCell ref="C9:C10"/>
    <mergeCell ref="B9:B10"/>
    <mergeCell ref="A9:A10"/>
    <mergeCell ref="A2:J2"/>
    <mergeCell ref="E4:F4"/>
    <mergeCell ref="G4:H4"/>
    <mergeCell ref="E7:F7"/>
    <mergeCell ref="G7:H7"/>
    <mergeCell ref="E5:F5"/>
    <mergeCell ref="G5:H5"/>
    <mergeCell ref="E6:F6"/>
    <mergeCell ref="G6:H6"/>
  </mergeCells>
  <conditionalFormatting sqref="B71:B76">
    <cfRule type="duplicateValues" dxfId="34" priority="4"/>
    <cfRule type="duplicateValues" dxfId="33" priority="5"/>
  </conditionalFormatting>
  <conditionalFormatting sqref="B71:B1048576">
    <cfRule type="duplicateValues" dxfId="32" priority="3"/>
  </conditionalFormatting>
  <pageMargins left="0.59055118110236227" right="0.27559055118110237" top="0.47244094488188981" bottom="0.31496062992125984" header="0.31496062992125984" footer="0.31496062992125984"/>
  <pageSetup scale="69" fitToHeight="0" orientation="portrait" horizontalDpi="4294967293" verticalDpi="300"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7E529-5BE9-4B2E-8A21-97BE8ECE68B5}">
  <sheetPr codeName="Sheet25">
    <tabColor theme="5" tint="0.39997558519241921"/>
    <pageSetUpPr fitToPage="1"/>
  </sheetPr>
  <dimension ref="A1:U617"/>
  <sheetViews>
    <sheetView view="pageBreakPreview" zoomScale="93" zoomScaleNormal="70" zoomScaleSheetLayoutView="93" workbookViewId="0">
      <pane ySplit="3" topLeftCell="A551" activePane="bottomLeft" state="frozen"/>
      <selection activeCell="B1" sqref="B1:L1"/>
      <selection pane="bottomLeft" activeCell="N560" sqref="N560"/>
    </sheetView>
  </sheetViews>
  <sheetFormatPr defaultColWidth="9.1796875" defaultRowHeight="14.5" x14ac:dyDescent="0.35"/>
  <cols>
    <col min="1" max="2" width="12.1796875" style="164" customWidth="1"/>
    <col min="3" max="3" width="16.453125" style="664" customWidth="1"/>
    <col min="4" max="4" width="22.453125" style="665" customWidth="1"/>
    <col min="5" max="5" width="22.453125" style="665" hidden="1" customWidth="1"/>
    <col min="6" max="6" width="13.81640625" style="183" hidden="1" customWidth="1"/>
    <col min="7" max="7" width="8.1796875" style="814" hidden="1" customWidth="1"/>
    <col min="8" max="8" width="14.453125" style="183" bestFit="1" customWidth="1"/>
    <col min="9" max="9" width="14.453125" style="183" customWidth="1"/>
    <col min="10" max="10" width="22" style="165" customWidth="1"/>
    <col min="11" max="12" width="17.81640625" style="165" customWidth="1"/>
    <col min="13" max="14" width="20" style="165" customWidth="1"/>
    <col min="15" max="15" width="22" style="165" customWidth="1"/>
    <col min="16" max="16" width="28" style="165" customWidth="1"/>
    <col min="17" max="16384" width="9.1796875" style="164"/>
  </cols>
  <sheetData>
    <row r="1" spans="1:16" s="162" customFormat="1" ht="36" customHeight="1" x14ac:dyDescent="0.3">
      <c r="A1" s="1474" t="s">
        <v>682</v>
      </c>
      <c r="B1" s="1475"/>
      <c r="C1" s="1475"/>
      <c r="D1" s="1504"/>
      <c r="E1" s="1504"/>
      <c r="F1" s="1504"/>
      <c r="G1" s="1504"/>
      <c r="H1" s="1504"/>
      <c r="I1" s="1504"/>
      <c r="J1" s="1475"/>
      <c r="K1" s="1475"/>
      <c r="L1" s="1475"/>
      <c r="M1" s="1475"/>
      <c r="N1" s="1475"/>
      <c r="O1" s="1475"/>
      <c r="P1" s="1476"/>
    </row>
    <row r="2" spans="1:16" s="163" customFormat="1" ht="29.25" customHeight="1" x14ac:dyDescent="0.35">
      <c r="A2" s="1505" t="s">
        <v>94</v>
      </c>
      <c r="B2" s="427" t="s">
        <v>672</v>
      </c>
      <c r="C2" s="427" t="s">
        <v>671</v>
      </c>
      <c r="D2" s="427" t="s">
        <v>504</v>
      </c>
      <c r="E2" s="427"/>
      <c r="F2" s="427" t="s">
        <v>1144</v>
      </c>
      <c r="G2" s="427"/>
      <c r="H2" s="427" t="s">
        <v>982</v>
      </c>
      <c r="I2" s="427" t="s">
        <v>983</v>
      </c>
      <c r="J2" s="427" t="s">
        <v>984</v>
      </c>
      <c r="K2" s="427">
        <f>COUNTIFS(K4:K616,K140)</f>
        <v>306</v>
      </c>
      <c r="L2" s="427">
        <f>COUNTIFS(L4:L616,L140)</f>
        <v>292</v>
      </c>
      <c r="M2" s="427">
        <f>COUNTIFS(M4:M602,M322)</f>
        <v>137</v>
      </c>
      <c r="N2" s="427">
        <f>COUNTIFS(N4:N602,N322)</f>
        <v>90</v>
      </c>
      <c r="O2" s="427">
        <f>SUBTOTAL(3,O4:O604)</f>
        <v>26</v>
      </c>
      <c r="P2" s="427" t="s">
        <v>1</v>
      </c>
    </row>
    <row r="3" spans="1:16" s="163" customFormat="1" ht="18.5" x14ac:dyDescent="0.35">
      <c r="A3" s="1505"/>
      <c r="B3" s="427" t="s">
        <v>540</v>
      </c>
      <c r="C3" s="427" t="s">
        <v>541</v>
      </c>
      <c r="D3" s="427" t="s">
        <v>505</v>
      </c>
      <c r="E3" s="427"/>
      <c r="F3" s="427"/>
      <c r="G3" s="427"/>
      <c r="H3" s="427" t="s">
        <v>985</v>
      </c>
      <c r="I3" s="427" t="s">
        <v>986</v>
      </c>
      <c r="J3" s="428">
        <v>45887</v>
      </c>
      <c r="K3" s="428" t="s">
        <v>104</v>
      </c>
      <c r="L3" s="428" t="s">
        <v>35</v>
      </c>
      <c r="M3" s="428" t="s">
        <v>1041</v>
      </c>
      <c r="N3" s="428" t="s">
        <v>1541</v>
      </c>
      <c r="O3" s="428" t="s">
        <v>987</v>
      </c>
      <c r="P3" s="427"/>
    </row>
    <row r="4" spans="1:16" s="163" customFormat="1" ht="18.5" x14ac:dyDescent="0.35">
      <c r="A4" s="429">
        <v>0</v>
      </c>
      <c r="B4" s="437"/>
      <c r="C4" s="437" t="s">
        <v>1192</v>
      </c>
      <c r="D4" s="663" t="s">
        <v>252</v>
      </c>
      <c r="E4" s="663"/>
      <c r="F4" s="432"/>
      <c r="G4" s="431"/>
      <c r="H4" s="485"/>
      <c r="I4" s="433">
        <v>0</v>
      </c>
      <c r="J4" s="437"/>
      <c r="K4" s="429"/>
      <c r="L4" s="429"/>
      <c r="M4" s="429"/>
      <c r="N4" s="429"/>
      <c r="O4" s="429"/>
      <c r="P4" s="429"/>
    </row>
    <row r="5" spans="1:16" s="163" customFormat="1" ht="18.5" x14ac:dyDescent="0.35">
      <c r="A5" s="435"/>
      <c r="B5" s="429"/>
      <c r="C5" s="662"/>
      <c r="D5" s="485"/>
      <c r="E5" s="485"/>
      <c r="F5" s="432"/>
      <c r="G5" s="810" t="str">
        <f>C4</f>
        <v xml:space="preserve">Gantry </v>
      </c>
      <c r="H5" s="487">
        <v>150.01400000000001</v>
      </c>
      <c r="J5" s="437"/>
      <c r="K5" s="429"/>
      <c r="L5" s="429"/>
      <c r="M5" s="429"/>
      <c r="N5" s="429"/>
      <c r="O5" s="429"/>
      <c r="P5" s="429"/>
    </row>
    <row r="6" spans="1:16" s="163" customFormat="1" ht="18.5" x14ac:dyDescent="0.35">
      <c r="A6" s="429">
        <f>SUBTOTAL(103,$C$6:C6)</f>
        <v>1</v>
      </c>
      <c r="B6" s="430" t="s">
        <v>543</v>
      </c>
      <c r="C6" s="437" t="s">
        <v>276</v>
      </c>
      <c r="D6" s="796" t="s">
        <v>196</v>
      </c>
      <c r="E6" s="796" t="s">
        <v>1463</v>
      </c>
      <c r="F6" s="438"/>
      <c r="G6" s="811"/>
      <c r="H6" s="487"/>
      <c r="I6" s="433">
        <f>ROUND(H5/1000,4)</f>
        <v>0.15</v>
      </c>
      <c r="J6" s="437" t="s">
        <v>51</v>
      </c>
      <c r="K6" s="429" t="s">
        <v>263</v>
      </c>
      <c r="L6" s="429" t="s">
        <v>263</v>
      </c>
      <c r="M6" s="429"/>
      <c r="N6" s="429"/>
      <c r="O6" s="429"/>
      <c r="P6" s="429"/>
    </row>
    <row r="7" spans="1:16" s="163" customFormat="1" ht="18.5" x14ac:dyDescent="0.35">
      <c r="A7" s="429"/>
      <c r="B7" s="429"/>
      <c r="C7" s="662"/>
      <c r="D7" s="485"/>
      <c r="E7" s="485"/>
      <c r="F7" s="432"/>
      <c r="G7" s="810" t="str">
        <f>C6</f>
        <v>1/0</v>
      </c>
      <c r="H7" s="487">
        <v>290.20999999999998</v>
      </c>
      <c r="I7" s="436"/>
      <c r="J7" s="437"/>
      <c r="K7" s="429"/>
      <c r="L7" s="429"/>
      <c r="M7" s="429"/>
      <c r="N7" s="429"/>
      <c r="O7" s="429"/>
      <c r="P7" s="429"/>
    </row>
    <row r="8" spans="1:16" s="163" customFormat="1" ht="18.5" x14ac:dyDescent="0.35">
      <c r="A8" s="429">
        <f>SUBTOTAL(103,$C$6:C8)</f>
        <v>2</v>
      </c>
      <c r="B8" s="430" t="s">
        <v>1295</v>
      </c>
      <c r="C8" s="803" t="s">
        <v>1294</v>
      </c>
      <c r="D8" s="796" t="s">
        <v>186</v>
      </c>
      <c r="E8" s="796" t="s">
        <v>1463</v>
      </c>
      <c r="F8" s="438"/>
      <c r="G8" s="811"/>
      <c r="H8" s="487"/>
      <c r="I8" s="433">
        <f>ROUND(H7/1000,4)+I6</f>
        <v>0.44020000000000004</v>
      </c>
      <c r="J8" s="434" t="s">
        <v>51</v>
      </c>
      <c r="K8" s="429" t="s">
        <v>263</v>
      </c>
      <c r="L8" s="429" t="s">
        <v>263</v>
      </c>
      <c r="M8" s="429"/>
      <c r="N8" s="429"/>
      <c r="O8" s="429"/>
      <c r="P8" s="429"/>
    </row>
    <row r="9" spans="1:16" s="163" customFormat="1" ht="18.5" x14ac:dyDescent="0.35">
      <c r="A9" s="429"/>
      <c r="B9" s="429"/>
      <c r="C9" s="662"/>
      <c r="D9" s="485"/>
      <c r="E9" s="485"/>
      <c r="F9" s="432"/>
      <c r="G9" s="810" t="str">
        <f>C8</f>
        <v>2A/0</v>
      </c>
      <c r="H9" s="487">
        <v>378</v>
      </c>
      <c r="I9" s="436"/>
      <c r="J9" s="437"/>
      <c r="K9" s="429"/>
      <c r="L9" s="429"/>
      <c r="M9" s="429"/>
      <c r="N9" s="429"/>
      <c r="O9" s="429"/>
      <c r="P9" s="429"/>
    </row>
    <row r="10" spans="1:16" s="163" customFormat="1" ht="18.5" x14ac:dyDescent="0.35">
      <c r="A10" s="429">
        <f>SUBTOTAL(103,$C$6:C10)</f>
        <v>3</v>
      </c>
      <c r="B10" s="430" t="s">
        <v>545</v>
      </c>
      <c r="C10" s="437" t="s">
        <v>1296</v>
      </c>
      <c r="D10" s="663" t="s">
        <v>3</v>
      </c>
      <c r="E10" s="663"/>
      <c r="F10" s="432"/>
      <c r="G10" s="431"/>
      <c r="H10" s="487"/>
      <c r="I10" s="433">
        <f>ROUND(H9/1000,4)+I8</f>
        <v>0.81820000000000004</v>
      </c>
      <c r="J10" s="434" t="s">
        <v>51</v>
      </c>
      <c r="K10" s="429" t="s">
        <v>263</v>
      </c>
      <c r="L10" s="429" t="s">
        <v>263</v>
      </c>
      <c r="M10" s="429"/>
      <c r="N10" s="429"/>
      <c r="O10" s="429"/>
      <c r="P10" s="429"/>
    </row>
    <row r="11" spans="1:16" s="163" customFormat="1" ht="18.5" x14ac:dyDescent="0.35">
      <c r="A11" s="429"/>
      <c r="B11" s="429"/>
      <c r="C11" s="662"/>
      <c r="D11" s="485"/>
      <c r="E11" s="485"/>
      <c r="F11" s="432"/>
      <c r="G11" s="810" t="str">
        <f>C10</f>
        <v>2A/1</v>
      </c>
      <c r="H11" s="487">
        <v>381</v>
      </c>
      <c r="I11" s="436"/>
      <c r="J11" s="437"/>
      <c r="K11" s="429"/>
      <c r="L11" s="429"/>
      <c r="M11" s="429"/>
      <c r="N11" s="429"/>
      <c r="O11" s="429"/>
      <c r="P11" s="429"/>
    </row>
    <row r="12" spans="1:16" s="163" customFormat="1" ht="18.5" x14ac:dyDescent="0.35">
      <c r="A12" s="429">
        <f>SUBTOTAL(103,$C$6:C12)</f>
        <v>4</v>
      </c>
      <c r="B12" s="429"/>
      <c r="C12" s="437" t="s">
        <v>1297</v>
      </c>
      <c r="D12" s="663" t="s">
        <v>2</v>
      </c>
      <c r="E12" s="663"/>
      <c r="F12" s="439"/>
      <c r="G12" s="429"/>
      <c r="H12" s="486"/>
      <c r="I12" s="433">
        <f>ROUND(H11/1000,4)+I10</f>
        <v>1.1992</v>
      </c>
      <c r="J12" s="434" t="s">
        <v>51</v>
      </c>
      <c r="K12" s="429" t="s">
        <v>263</v>
      </c>
      <c r="L12" s="429" t="s">
        <v>263</v>
      </c>
      <c r="M12" s="429"/>
      <c r="N12" s="429"/>
      <c r="O12" s="429"/>
      <c r="P12" s="429"/>
    </row>
    <row r="13" spans="1:16" s="163" customFormat="1" ht="18.5" x14ac:dyDescent="0.35">
      <c r="A13" s="429"/>
      <c r="B13" s="429"/>
      <c r="C13" s="662"/>
      <c r="D13" s="485"/>
      <c r="E13" s="485"/>
      <c r="F13" s="432"/>
      <c r="G13" s="810" t="str">
        <f>C12</f>
        <v>2A/2</v>
      </c>
      <c r="H13" s="487">
        <v>419</v>
      </c>
      <c r="I13" s="436"/>
      <c r="J13" s="437"/>
      <c r="K13" s="429"/>
      <c r="L13" s="429"/>
      <c r="M13" s="429"/>
      <c r="N13" s="429"/>
      <c r="O13" s="429"/>
      <c r="P13" s="429"/>
    </row>
    <row r="14" spans="1:16" s="163" customFormat="1" ht="18.5" x14ac:dyDescent="0.35">
      <c r="A14" s="429">
        <f>SUBTOTAL(103,$C$6:C14)</f>
        <v>5</v>
      </c>
      <c r="B14" s="429"/>
      <c r="C14" s="437" t="s">
        <v>1298</v>
      </c>
      <c r="D14" s="663" t="s">
        <v>2</v>
      </c>
      <c r="E14" s="663"/>
      <c r="F14" s="439"/>
      <c r="G14" s="429"/>
      <c r="H14" s="487"/>
      <c r="I14" s="441">
        <f>ROUND(H13/1000,4)+I12</f>
        <v>1.6182000000000001</v>
      </c>
      <c r="J14" s="434" t="s">
        <v>51</v>
      </c>
      <c r="K14" s="429" t="s">
        <v>263</v>
      </c>
      <c r="L14" s="429" t="s">
        <v>263</v>
      </c>
      <c r="M14" s="429"/>
      <c r="N14" s="429"/>
      <c r="O14" s="429"/>
      <c r="P14" s="429"/>
    </row>
    <row r="15" spans="1:16" s="163" customFormat="1" ht="18.5" x14ac:dyDescent="0.35">
      <c r="A15" s="429"/>
      <c r="B15" s="429"/>
      <c r="C15" s="662"/>
      <c r="D15" s="485"/>
      <c r="E15" s="485"/>
      <c r="F15" s="432"/>
      <c r="G15" s="810" t="str">
        <f>C14</f>
        <v>2A/3</v>
      </c>
      <c r="H15" s="487">
        <v>422</v>
      </c>
      <c r="I15" s="436"/>
      <c r="J15" s="437"/>
      <c r="K15" s="429"/>
      <c r="L15" s="429"/>
      <c r="M15" s="429"/>
      <c r="N15" s="429"/>
      <c r="O15" s="429"/>
      <c r="P15" s="429"/>
    </row>
    <row r="16" spans="1:16" s="163" customFormat="1" ht="18.5" x14ac:dyDescent="0.35">
      <c r="A16" s="429">
        <f>SUBTOTAL(103,$C$6:C16)</f>
        <v>6</v>
      </c>
      <c r="B16" s="429"/>
      <c r="C16" s="437" t="s">
        <v>1299</v>
      </c>
      <c r="D16" s="663" t="s">
        <v>2</v>
      </c>
      <c r="E16" s="663"/>
      <c r="F16" s="439"/>
      <c r="G16" s="429"/>
      <c r="H16" s="487"/>
      <c r="I16" s="441">
        <f>ROUND(H15/1000,4)+I14</f>
        <v>2.0402</v>
      </c>
      <c r="J16" s="434" t="s">
        <v>51</v>
      </c>
      <c r="K16" s="429" t="s">
        <v>263</v>
      </c>
      <c r="L16" s="429" t="s">
        <v>263</v>
      </c>
      <c r="M16" s="429"/>
      <c r="N16" s="429"/>
      <c r="O16" s="429"/>
      <c r="P16" s="429"/>
    </row>
    <row r="17" spans="1:21" s="163" customFormat="1" ht="18.5" x14ac:dyDescent="0.35">
      <c r="A17" s="429"/>
      <c r="B17" s="429"/>
      <c r="C17" s="662"/>
      <c r="D17" s="485"/>
      <c r="E17" s="485"/>
      <c r="F17" s="432"/>
      <c r="G17" s="810" t="str">
        <f>C16</f>
        <v>2A/4</v>
      </c>
      <c r="H17" s="487">
        <v>399</v>
      </c>
      <c r="I17" s="436"/>
      <c r="J17" s="437"/>
      <c r="K17" s="429"/>
      <c r="L17" s="429"/>
      <c r="M17" s="429"/>
      <c r="N17" s="429"/>
      <c r="O17" s="429"/>
      <c r="P17" s="429"/>
    </row>
    <row r="18" spans="1:21" s="163" customFormat="1" ht="18.5" x14ac:dyDescent="0.35">
      <c r="A18" s="429">
        <f>SUBTOTAL(103,$C$6:C18)</f>
        <v>7</v>
      </c>
      <c r="B18" s="429"/>
      <c r="C18" s="437" t="s">
        <v>1300</v>
      </c>
      <c r="D18" s="663" t="s">
        <v>2</v>
      </c>
      <c r="E18" s="663"/>
      <c r="F18" s="439"/>
      <c r="G18" s="429"/>
      <c r="H18" s="487"/>
      <c r="I18" s="441">
        <f>ROUND(H17/1000,4)+I16</f>
        <v>2.4392</v>
      </c>
      <c r="J18" s="434" t="s">
        <v>51</v>
      </c>
      <c r="K18" s="429" t="s">
        <v>263</v>
      </c>
      <c r="L18" s="429" t="s">
        <v>263</v>
      </c>
      <c r="M18" s="429"/>
      <c r="N18" s="429"/>
      <c r="O18" s="429"/>
      <c r="P18" s="429"/>
    </row>
    <row r="19" spans="1:21" s="163" customFormat="1" ht="18.5" x14ac:dyDescent="0.35">
      <c r="A19" s="429"/>
      <c r="B19" s="429"/>
      <c r="C19" s="662"/>
      <c r="D19" s="485"/>
      <c r="E19" s="485"/>
      <c r="F19" s="432"/>
      <c r="G19" s="810" t="str">
        <f>C18</f>
        <v>2A/5</v>
      </c>
      <c r="H19" s="487">
        <v>423</v>
      </c>
      <c r="I19" s="436"/>
      <c r="J19" s="437"/>
      <c r="K19" s="429"/>
      <c r="L19" s="429"/>
      <c r="M19" s="429"/>
      <c r="N19" s="429"/>
      <c r="O19" s="429"/>
      <c r="P19" s="429"/>
    </row>
    <row r="20" spans="1:21" s="163" customFormat="1" ht="18.5" x14ac:dyDescent="0.35">
      <c r="A20" s="429">
        <f>SUBTOTAL(103,$C$6:C20)</f>
        <v>8</v>
      </c>
      <c r="B20" s="429"/>
      <c r="C20" s="437" t="s">
        <v>1301</v>
      </c>
      <c r="D20" s="663" t="s">
        <v>80</v>
      </c>
      <c r="E20" s="663"/>
      <c r="F20" s="439"/>
      <c r="G20" s="429"/>
      <c r="H20" s="487"/>
      <c r="I20" s="441">
        <f>ROUND(H19/1000,4)+I18</f>
        <v>2.8622000000000001</v>
      </c>
      <c r="J20" s="434" t="s">
        <v>51</v>
      </c>
      <c r="K20" s="429" t="s">
        <v>263</v>
      </c>
      <c r="L20" s="429" t="s">
        <v>263</v>
      </c>
      <c r="M20" s="429"/>
      <c r="N20" s="429"/>
      <c r="O20" s="429"/>
      <c r="P20" s="429"/>
    </row>
    <row r="21" spans="1:21" s="163" customFormat="1" ht="18.5" x14ac:dyDescent="0.35">
      <c r="A21" s="429"/>
      <c r="B21" s="429"/>
      <c r="C21" s="662"/>
      <c r="D21" s="485"/>
      <c r="E21" s="485"/>
      <c r="F21" s="432"/>
      <c r="G21" s="810" t="str">
        <f>C20</f>
        <v>2A/6</v>
      </c>
      <c r="H21" s="487">
        <v>414.99200000000002</v>
      </c>
      <c r="I21" s="436"/>
      <c r="J21" s="437"/>
      <c r="K21" s="429"/>
      <c r="L21" s="429"/>
      <c r="M21" s="429"/>
      <c r="N21" s="429"/>
      <c r="O21" s="429"/>
      <c r="P21" s="429"/>
    </row>
    <row r="22" spans="1:21" s="163" customFormat="1" ht="18.5" x14ac:dyDescent="0.35">
      <c r="A22" s="429">
        <f>SUBTOTAL(103,$C$6:C22)</f>
        <v>9</v>
      </c>
      <c r="B22" s="429"/>
      <c r="C22" s="437" t="s">
        <v>1302</v>
      </c>
      <c r="D22" s="663" t="s">
        <v>191</v>
      </c>
      <c r="E22" s="663" t="s">
        <v>1463</v>
      </c>
      <c r="F22" s="439"/>
      <c r="G22" s="429"/>
      <c r="H22" s="487"/>
      <c r="I22" s="441">
        <f>ROUND(H21/1000,4)+I20</f>
        <v>3.2772000000000001</v>
      </c>
      <c r="J22" s="434" t="s">
        <v>51</v>
      </c>
      <c r="K22" s="429" t="s">
        <v>263</v>
      </c>
      <c r="L22" s="429" t="s">
        <v>263</v>
      </c>
      <c r="M22" s="429"/>
      <c r="N22" s="429"/>
      <c r="O22" s="429"/>
      <c r="P22" s="429"/>
    </row>
    <row r="23" spans="1:21" s="163" customFormat="1" ht="18.5" x14ac:dyDescent="0.35">
      <c r="A23" s="429"/>
      <c r="B23" s="429"/>
      <c r="C23" s="662"/>
      <c r="D23" s="485"/>
      <c r="E23" s="485"/>
      <c r="F23" s="432"/>
      <c r="G23" s="810" t="str">
        <f>C22</f>
        <v>3A/0</v>
      </c>
      <c r="H23" s="487">
        <v>409</v>
      </c>
      <c r="I23" s="436"/>
      <c r="J23" s="437"/>
      <c r="K23" s="429"/>
      <c r="L23" s="429"/>
      <c r="M23" s="429"/>
      <c r="N23" s="429"/>
      <c r="O23" s="429"/>
      <c r="P23" s="429"/>
    </row>
    <row r="24" spans="1:21" s="163" customFormat="1" ht="18.5" x14ac:dyDescent="0.35">
      <c r="A24" s="429">
        <f>SUBTOTAL(103,$C$6:C24)</f>
        <v>10</v>
      </c>
      <c r="B24" s="429"/>
      <c r="C24" s="437" t="s">
        <v>1303</v>
      </c>
      <c r="D24" s="663" t="s">
        <v>2</v>
      </c>
      <c r="E24" s="663"/>
      <c r="F24" s="439"/>
      <c r="G24" s="429"/>
      <c r="H24" s="487"/>
      <c r="I24" s="441">
        <f>ROUND(H23/1000,4)+I22</f>
        <v>3.6861999999999999</v>
      </c>
      <c r="J24" s="434" t="s">
        <v>51</v>
      </c>
      <c r="K24" s="429" t="s">
        <v>263</v>
      </c>
      <c r="L24" s="429" t="s">
        <v>263</v>
      </c>
      <c r="M24" s="429"/>
      <c r="N24" s="429"/>
      <c r="O24" s="429"/>
      <c r="P24" s="429"/>
    </row>
    <row r="25" spans="1:21" s="163" customFormat="1" ht="18.5" x14ac:dyDescent="0.35">
      <c r="A25" s="429"/>
      <c r="B25" s="429"/>
      <c r="C25" s="662"/>
      <c r="D25" s="485"/>
      <c r="E25" s="485"/>
      <c r="F25" s="432"/>
      <c r="G25" s="810" t="str">
        <f>C24</f>
        <v>3A/1</v>
      </c>
      <c r="H25" s="487">
        <v>402</v>
      </c>
      <c r="I25" s="436"/>
      <c r="J25" s="437"/>
      <c r="K25" s="437"/>
      <c r="L25" s="437"/>
      <c r="M25" s="429"/>
      <c r="N25" s="429"/>
      <c r="O25" s="429"/>
      <c r="P25" s="429"/>
    </row>
    <row r="26" spans="1:21" s="163" customFormat="1" ht="18.5" x14ac:dyDescent="0.35">
      <c r="A26" s="429">
        <f>SUBTOTAL(103,$C$6:C26)</f>
        <v>11</v>
      </c>
      <c r="B26" s="429"/>
      <c r="C26" s="437" t="s">
        <v>1304</v>
      </c>
      <c r="D26" s="663" t="s">
        <v>2</v>
      </c>
      <c r="E26" s="663"/>
      <c r="F26" s="439"/>
      <c r="G26" s="429"/>
      <c r="H26" s="487"/>
      <c r="I26" s="441">
        <f>ROUND(H25/1000,4)+I24</f>
        <v>4.0881999999999996</v>
      </c>
      <c r="J26" s="434" t="s">
        <v>51</v>
      </c>
      <c r="K26" s="429" t="s">
        <v>263</v>
      </c>
      <c r="L26" s="429" t="s">
        <v>263</v>
      </c>
      <c r="M26" s="429"/>
      <c r="N26" s="429"/>
      <c r="O26" s="429"/>
      <c r="P26" s="429"/>
    </row>
    <row r="27" spans="1:21" s="163" customFormat="1" ht="18.5" x14ac:dyDescent="0.35">
      <c r="A27" s="429"/>
      <c r="B27" s="429"/>
      <c r="C27" s="662"/>
      <c r="D27" s="485"/>
      <c r="E27" s="485"/>
      <c r="F27" s="432"/>
      <c r="G27" s="810" t="str">
        <f>C26</f>
        <v>3A/2</v>
      </c>
      <c r="H27" s="487">
        <v>409</v>
      </c>
      <c r="I27" s="436"/>
      <c r="J27" s="437"/>
      <c r="K27" s="437"/>
      <c r="L27" s="437"/>
      <c r="M27" s="429"/>
      <c r="N27" s="429"/>
      <c r="O27" s="429"/>
      <c r="P27" s="429"/>
    </row>
    <row r="28" spans="1:21" s="163" customFormat="1" ht="18.5" x14ac:dyDescent="0.35">
      <c r="A28" s="429">
        <f>SUBTOTAL(103,$C$6:C28)</f>
        <v>12</v>
      </c>
      <c r="B28" s="429"/>
      <c r="C28" s="437" t="s">
        <v>1305</v>
      </c>
      <c r="D28" s="663" t="s">
        <v>3</v>
      </c>
      <c r="E28" s="663"/>
      <c r="F28" s="439"/>
      <c r="G28" s="429"/>
      <c r="H28" s="487"/>
      <c r="I28" s="441">
        <f>ROUND(H27/1000,4)+I26</f>
        <v>4.4971999999999994</v>
      </c>
      <c r="J28" s="434" t="s">
        <v>51</v>
      </c>
      <c r="K28" s="429" t="s">
        <v>263</v>
      </c>
      <c r="L28" s="429" t="s">
        <v>263</v>
      </c>
      <c r="M28" s="429"/>
      <c r="N28" s="429"/>
      <c r="O28" s="429" t="s">
        <v>988</v>
      </c>
      <c r="P28" s="429"/>
      <c r="U28" s="163">
        <f>280-6</f>
        <v>274</v>
      </c>
    </row>
    <row r="29" spans="1:21" s="163" customFormat="1" ht="18.5" x14ac:dyDescent="0.35">
      <c r="A29" s="429"/>
      <c r="B29" s="429"/>
      <c r="C29" s="662"/>
      <c r="D29" s="485"/>
      <c r="E29" s="485"/>
      <c r="F29" s="432"/>
      <c r="G29" s="810" t="str">
        <f>C28</f>
        <v>3A/3</v>
      </c>
      <c r="H29" s="487">
        <v>337</v>
      </c>
      <c r="I29" s="436"/>
      <c r="J29" s="437"/>
      <c r="K29" s="437"/>
      <c r="L29" s="437"/>
      <c r="M29" s="429"/>
      <c r="N29" s="429"/>
      <c r="O29" s="429"/>
      <c r="P29" s="429"/>
    </row>
    <row r="30" spans="1:21" s="163" customFormat="1" ht="18.5" x14ac:dyDescent="0.35">
      <c r="A30" s="429">
        <f>SUBTOTAL(103,$C$6:C30)</f>
        <v>13</v>
      </c>
      <c r="B30" s="429"/>
      <c r="C30" s="437" t="s">
        <v>1306</v>
      </c>
      <c r="D30" s="663" t="s">
        <v>3</v>
      </c>
      <c r="E30" s="663"/>
      <c r="F30" s="439"/>
      <c r="G30" s="429"/>
      <c r="H30" s="487"/>
      <c r="I30" s="441">
        <f>ROUND(H29/1000,4)+I28</f>
        <v>4.8341999999999992</v>
      </c>
      <c r="J30" s="434" t="s">
        <v>51</v>
      </c>
      <c r="K30" s="429" t="s">
        <v>263</v>
      </c>
      <c r="L30" s="429" t="s">
        <v>263</v>
      </c>
      <c r="M30" s="429"/>
      <c r="N30" s="429"/>
      <c r="O30" s="429"/>
      <c r="P30" s="429"/>
    </row>
    <row r="31" spans="1:21" s="163" customFormat="1" ht="18.5" x14ac:dyDescent="0.35">
      <c r="A31" s="429"/>
      <c r="B31" s="429"/>
      <c r="C31" s="662"/>
      <c r="D31" s="485"/>
      <c r="E31" s="485"/>
      <c r="F31" s="432"/>
      <c r="G31" s="810" t="str">
        <f>C30</f>
        <v>3A/4</v>
      </c>
      <c r="H31" s="487">
        <v>365</v>
      </c>
      <c r="I31" s="436"/>
      <c r="J31" s="437"/>
      <c r="K31" s="437"/>
      <c r="L31" s="437"/>
      <c r="M31" s="429"/>
      <c r="N31" s="429"/>
      <c r="O31" s="429"/>
      <c r="P31" s="429"/>
    </row>
    <row r="32" spans="1:21" s="163" customFormat="1" ht="21.75" customHeight="1" x14ac:dyDescent="0.35">
      <c r="A32" s="429">
        <f>SUBTOTAL(103,$C$6:C32)</f>
        <v>14</v>
      </c>
      <c r="B32" s="429"/>
      <c r="C32" s="437" t="s">
        <v>1307</v>
      </c>
      <c r="D32" s="663" t="s">
        <v>2</v>
      </c>
      <c r="E32" s="663"/>
      <c r="F32" s="439"/>
      <c r="G32" s="429"/>
      <c r="H32" s="487"/>
      <c r="I32" s="441">
        <f>ROUND(H31/1000,4)+I30</f>
        <v>5.1991999999999994</v>
      </c>
      <c r="J32" s="434" t="s">
        <v>51</v>
      </c>
      <c r="K32" s="429" t="s">
        <v>263</v>
      </c>
      <c r="L32" s="429" t="s">
        <v>263</v>
      </c>
      <c r="M32" s="429"/>
      <c r="N32" s="429"/>
      <c r="O32" s="429"/>
      <c r="P32" s="429"/>
    </row>
    <row r="33" spans="1:21" s="163" customFormat="1" ht="21.75" customHeight="1" x14ac:dyDescent="0.35">
      <c r="A33" s="429"/>
      <c r="B33" s="429"/>
      <c r="C33" s="662"/>
      <c r="D33" s="485"/>
      <c r="E33" s="485"/>
      <c r="F33" s="432"/>
      <c r="G33" s="810" t="str">
        <f>C32</f>
        <v>3A/5</v>
      </c>
      <c r="H33" s="487">
        <v>378</v>
      </c>
      <c r="I33" s="436"/>
      <c r="J33" s="437"/>
      <c r="K33" s="437"/>
      <c r="L33" s="437"/>
      <c r="M33" s="429"/>
      <c r="N33" s="429"/>
      <c r="O33" s="429"/>
      <c r="P33" s="429"/>
    </row>
    <row r="34" spans="1:21" s="615" customFormat="1" ht="21.75" customHeight="1" x14ac:dyDescent="0.35">
      <c r="A34" s="429">
        <f>SUBTOTAL(103,$C$6:C34)</f>
        <v>15</v>
      </c>
      <c r="B34" s="612" t="s">
        <v>557</v>
      </c>
      <c r="C34" s="612" t="s">
        <v>1308</v>
      </c>
      <c r="D34" s="797" t="s">
        <v>3</v>
      </c>
      <c r="E34" s="797"/>
      <c r="F34" s="613"/>
      <c r="G34" s="812"/>
      <c r="H34" s="614"/>
      <c r="I34" s="614">
        <f>ROUND(H33/1000,4)+I32</f>
        <v>5.5771999999999995</v>
      </c>
      <c r="J34" s="612" t="s">
        <v>51</v>
      </c>
      <c r="K34" s="612" t="s">
        <v>263</v>
      </c>
      <c r="L34" s="429" t="s">
        <v>263</v>
      </c>
      <c r="M34" s="612"/>
      <c r="N34" s="429"/>
      <c r="O34" s="612"/>
      <c r="P34" s="612"/>
    </row>
    <row r="35" spans="1:21" s="163" customFormat="1" ht="21.75" customHeight="1" x14ac:dyDescent="0.35">
      <c r="A35" s="429"/>
      <c r="B35" s="429"/>
      <c r="C35" s="662"/>
      <c r="D35" s="485"/>
      <c r="E35" s="485"/>
      <c r="F35" s="432"/>
      <c r="G35" s="810" t="str">
        <f>C34</f>
        <v>3A/6</v>
      </c>
      <c r="H35" s="488">
        <v>391.46699999999998</v>
      </c>
      <c r="I35" s="436"/>
      <c r="J35" s="437"/>
      <c r="K35" s="429"/>
      <c r="L35" s="429"/>
      <c r="M35" s="429"/>
      <c r="N35" s="429"/>
      <c r="O35" s="429"/>
      <c r="P35" s="429"/>
    </row>
    <row r="36" spans="1:21" s="163" customFormat="1" ht="21.75" customHeight="1" x14ac:dyDescent="0.35">
      <c r="A36" s="429">
        <f>SUBTOTAL(103,$C$6:C36)</f>
        <v>16</v>
      </c>
      <c r="B36" s="429"/>
      <c r="C36" s="437" t="s">
        <v>1309</v>
      </c>
      <c r="D36" s="663" t="s">
        <v>219</v>
      </c>
      <c r="E36" s="663"/>
      <c r="F36" s="439"/>
      <c r="G36" s="429"/>
      <c r="H36" s="488"/>
      <c r="I36" s="441">
        <f>ROUND(H35/1000,4)+I34</f>
        <v>5.9686999999999992</v>
      </c>
      <c r="J36" s="434" t="s">
        <v>51</v>
      </c>
      <c r="K36" s="429" t="s">
        <v>263</v>
      </c>
      <c r="L36" s="429" t="s">
        <v>263</v>
      </c>
      <c r="M36" s="429"/>
      <c r="N36" s="429"/>
      <c r="O36" s="429"/>
      <c r="P36" s="437"/>
    </row>
    <row r="37" spans="1:21" s="163" customFormat="1" ht="21.75" customHeight="1" x14ac:dyDescent="0.35">
      <c r="A37" s="429"/>
      <c r="B37" s="429"/>
      <c r="C37" s="662"/>
      <c r="D37" s="485"/>
      <c r="E37" s="485"/>
      <c r="F37" s="432"/>
      <c r="G37" s="810" t="str">
        <f>C36</f>
        <v>3B/0</v>
      </c>
      <c r="H37" s="488">
        <v>356</v>
      </c>
      <c r="I37" s="436"/>
      <c r="J37" s="437"/>
      <c r="K37" s="429"/>
      <c r="L37" s="429"/>
      <c r="M37" s="429"/>
      <c r="N37" s="429"/>
      <c r="O37" s="429"/>
      <c r="P37" s="429"/>
    </row>
    <row r="38" spans="1:21" s="163" customFormat="1" ht="21.75" customHeight="1" x14ac:dyDescent="0.35">
      <c r="A38" s="429">
        <f>SUBTOTAL(103,$C$6:C38)</f>
        <v>17</v>
      </c>
      <c r="B38" s="429"/>
      <c r="C38" s="437" t="s">
        <v>1310</v>
      </c>
      <c r="D38" s="663" t="s">
        <v>2</v>
      </c>
      <c r="E38" s="663"/>
      <c r="F38" s="439"/>
      <c r="G38" s="429"/>
      <c r="H38" s="488"/>
      <c r="I38" s="433">
        <f>ROUND(H37/1000,4)+I36</f>
        <v>6.3246999999999991</v>
      </c>
      <c r="J38" s="434" t="s">
        <v>51</v>
      </c>
      <c r="K38" s="429" t="s">
        <v>263</v>
      </c>
      <c r="L38" s="429" t="s">
        <v>263</v>
      </c>
      <c r="M38" s="429"/>
      <c r="N38" s="429"/>
      <c r="O38" s="429"/>
      <c r="P38" s="437"/>
    </row>
    <row r="39" spans="1:21" s="163" customFormat="1" ht="21.75" customHeight="1" x14ac:dyDescent="0.35">
      <c r="A39" s="429"/>
      <c r="B39" s="429"/>
      <c r="C39" s="662"/>
      <c r="D39" s="485"/>
      <c r="E39" s="485"/>
      <c r="F39" s="432"/>
      <c r="G39" s="810" t="str">
        <f>C38</f>
        <v>3B/1</v>
      </c>
      <c r="H39" s="488">
        <v>439</v>
      </c>
      <c r="I39" s="436"/>
      <c r="J39" s="437"/>
      <c r="K39" s="429"/>
      <c r="L39" s="429"/>
      <c r="M39" s="429"/>
      <c r="N39" s="429"/>
      <c r="O39" s="429"/>
      <c r="P39" s="429"/>
    </row>
    <row r="40" spans="1:21" s="163" customFormat="1" ht="21.75" customHeight="1" x14ac:dyDescent="0.35">
      <c r="A40" s="429">
        <f>SUBTOTAL(103,$C$6:C40)</f>
        <v>18</v>
      </c>
      <c r="B40" s="429"/>
      <c r="C40" s="437" t="s">
        <v>1311</v>
      </c>
      <c r="D40" s="663" t="s">
        <v>50</v>
      </c>
      <c r="E40" s="663"/>
      <c r="F40" s="439"/>
      <c r="G40" s="429"/>
      <c r="H40" s="488"/>
      <c r="I40" s="433">
        <f>ROUND(H39/1000,4)+I38</f>
        <v>6.7636999999999992</v>
      </c>
      <c r="J40" s="434" t="s">
        <v>51</v>
      </c>
      <c r="K40" s="429" t="s">
        <v>263</v>
      </c>
      <c r="L40" s="429" t="s">
        <v>263</v>
      </c>
      <c r="M40" s="429"/>
      <c r="N40" s="429"/>
      <c r="O40" s="429"/>
      <c r="P40" s="437"/>
    </row>
    <row r="41" spans="1:21" s="163" customFormat="1" ht="21.75" customHeight="1" x14ac:dyDescent="0.35">
      <c r="A41" s="429"/>
      <c r="B41" s="429"/>
      <c r="C41" s="662"/>
      <c r="D41" s="485"/>
      <c r="E41" s="485"/>
      <c r="F41" s="432"/>
      <c r="G41" s="810" t="str">
        <f>C40</f>
        <v>3B/2</v>
      </c>
      <c r="H41" s="488">
        <v>377</v>
      </c>
      <c r="I41" s="433"/>
      <c r="J41" s="437"/>
      <c r="K41" s="429"/>
      <c r="L41" s="429"/>
      <c r="M41" s="429"/>
      <c r="N41" s="429"/>
      <c r="O41" s="429"/>
      <c r="P41" s="429"/>
    </row>
    <row r="42" spans="1:21" s="163" customFormat="1" ht="21.75" customHeight="1" x14ac:dyDescent="0.35">
      <c r="A42" s="429">
        <f>SUBTOTAL(103,$C$6:C42)</f>
        <v>19</v>
      </c>
      <c r="B42" s="429"/>
      <c r="C42" s="437" t="s">
        <v>1312</v>
      </c>
      <c r="D42" s="663" t="s">
        <v>80</v>
      </c>
      <c r="E42" s="663"/>
      <c r="F42" s="439"/>
      <c r="G42" s="429"/>
      <c r="H42" s="488"/>
      <c r="I42" s="433">
        <f>ROUND(H41/1000,4)+I40</f>
        <v>7.1406999999999989</v>
      </c>
      <c r="J42" s="434" t="s">
        <v>51</v>
      </c>
      <c r="K42" s="429" t="s">
        <v>263</v>
      </c>
      <c r="L42" s="429" t="s">
        <v>263</v>
      </c>
      <c r="M42" s="429"/>
      <c r="N42" s="429"/>
      <c r="O42" s="429"/>
      <c r="P42" s="437"/>
    </row>
    <row r="43" spans="1:21" s="163" customFormat="1" ht="21.75" customHeight="1" x14ac:dyDescent="0.35">
      <c r="A43" s="429"/>
      <c r="B43" s="429"/>
      <c r="C43" s="662"/>
      <c r="D43" s="485"/>
      <c r="E43" s="485"/>
      <c r="F43" s="432"/>
      <c r="G43" s="810" t="str">
        <f>C42</f>
        <v>3B/3</v>
      </c>
      <c r="H43" s="488">
        <v>455.07</v>
      </c>
      <c r="I43" s="433"/>
      <c r="J43" s="437"/>
      <c r="K43" s="429"/>
      <c r="L43" s="429"/>
      <c r="M43" s="429"/>
      <c r="N43" s="429"/>
      <c r="O43" s="429"/>
      <c r="P43" s="429"/>
      <c r="U43" s="163">
        <f>306-267</f>
        <v>39</v>
      </c>
    </row>
    <row r="44" spans="1:21" s="163" customFormat="1" ht="21.75" customHeight="1" x14ac:dyDescent="0.35">
      <c r="A44" s="429">
        <f>SUBTOTAL(103,$C$6:C44)</f>
        <v>20</v>
      </c>
      <c r="B44" s="429"/>
      <c r="C44" s="662" t="s">
        <v>264</v>
      </c>
      <c r="D44" s="485" t="s">
        <v>223</v>
      </c>
      <c r="E44" s="485"/>
      <c r="F44" s="432"/>
      <c r="G44" s="810"/>
      <c r="H44" s="488"/>
      <c r="I44" s="433">
        <f>ROUND(H43/1000,4)+I42</f>
        <v>7.5957999999999988</v>
      </c>
      <c r="J44" s="437" t="s">
        <v>51</v>
      </c>
      <c r="K44" s="429" t="s">
        <v>263</v>
      </c>
      <c r="L44" s="429" t="s">
        <v>263</v>
      </c>
      <c r="M44" s="429"/>
      <c r="N44" s="429"/>
      <c r="O44" s="429"/>
      <c r="P44" s="429"/>
    </row>
    <row r="45" spans="1:21" s="163" customFormat="1" ht="21.75" customHeight="1" x14ac:dyDescent="0.35">
      <c r="A45" s="429"/>
      <c r="B45" s="429"/>
      <c r="C45" s="662"/>
      <c r="D45" s="485"/>
      <c r="E45" s="485"/>
      <c r="F45" s="432"/>
      <c r="G45" s="810" t="str">
        <f>C44</f>
        <v>4/0</v>
      </c>
      <c r="H45" s="488">
        <v>344.16300000000001</v>
      </c>
      <c r="I45" s="436"/>
      <c r="J45" s="437"/>
      <c r="K45" s="429"/>
      <c r="L45" s="429"/>
      <c r="M45" s="429"/>
      <c r="N45" s="429"/>
      <c r="O45" s="429"/>
      <c r="P45" s="429"/>
    </row>
    <row r="46" spans="1:21" s="163" customFormat="1" ht="21.75" customHeight="1" x14ac:dyDescent="0.35">
      <c r="A46" s="429">
        <f>SUBTOTAL(103,$C$6:C46)</f>
        <v>21</v>
      </c>
      <c r="B46" s="429"/>
      <c r="C46" s="437" t="s">
        <v>476</v>
      </c>
      <c r="D46" s="663" t="s">
        <v>80</v>
      </c>
      <c r="E46" s="663"/>
      <c r="F46" s="439"/>
      <c r="G46" s="429"/>
      <c r="H46" s="488"/>
      <c r="I46" s="433">
        <f>ROUND(H45/1000,4)+I44</f>
        <v>7.9399999999999986</v>
      </c>
      <c r="J46" s="434" t="s">
        <v>51</v>
      </c>
      <c r="K46" s="429" t="s">
        <v>263</v>
      </c>
      <c r="L46" s="429" t="s">
        <v>263</v>
      </c>
      <c r="M46" s="429"/>
      <c r="N46" s="429"/>
      <c r="O46" s="429"/>
      <c r="P46" s="437" t="s">
        <v>1313</v>
      </c>
    </row>
    <row r="47" spans="1:21" s="163" customFormat="1" ht="21.75" customHeight="1" x14ac:dyDescent="0.35">
      <c r="A47" s="429"/>
      <c r="B47" s="429"/>
      <c r="C47" s="662"/>
      <c r="D47" s="485"/>
      <c r="E47" s="485"/>
      <c r="F47" s="432"/>
      <c r="G47" s="810" t="str">
        <f>C46</f>
        <v>4/5</v>
      </c>
      <c r="H47" s="488">
        <v>365</v>
      </c>
      <c r="I47" s="436"/>
      <c r="J47" s="437"/>
      <c r="K47" s="429"/>
      <c r="L47" s="429"/>
      <c r="M47" s="429"/>
      <c r="N47" s="429"/>
      <c r="O47" s="429"/>
      <c r="P47" s="429"/>
    </row>
    <row r="48" spans="1:21" s="697" customFormat="1" ht="21.75" customHeight="1" x14ac:dyDescent="0.35">
      <c r="A48" s="429">
        <f>SUBTOTAL(103,$C$6:C48)</f>
        <v>22</v>
      </c>
      <c r="B48" s="437" t="s">
        <v>915</v>
      </c>
      <c r="C48" s="437" t="s">
        <v>916</v>
      </c>
      <c r="D48" s="663" t="s">
        <v>234</v>
      </c>
      <c r="E48" s="663"/>
      <c r="F48" s="485"/>
      <c r="G48" s="437"/>
      <c r="H48" s="488"/>
      <c r="I48" s="696">
        <f>ROUND(H47/1000,4)+I46</f>
        <v>8.3049999999999979</v>
      </c>
      <c r="J48" s="437" t="s">
        <v>51</v>
      </c>
      <c r="K48" s="437" t="s">
        <v>263</v>
      </c>
      <c r="L48" s="429" t="s">
        <v>263</v>
      </c>
      <c r="M48" s="437"/>
      <c r="N48" s="429"/>
      <c r="O48" s="437"/>
      <c r="P48" s="437"/>
    </row>
    <row r="49" spans="1:16" s="163" customFormat="1" ht="21.75" customHeight="1" x14ac:dyDescent="0.35">
      <c r="A49" s="429"/>
      <c r="B49" s="429"/>
      <c r="C49" s="662"/>
      <c r="D49" s="485"/>
      <c r="E49" s="485"/>
      <c r="F49" s="432"/>
      <c r="G49" s="810" t="str">
        <f>C48</f>
        <v>4A/0</v>
      </c>
      <c r="H49" s="488">
        <v>340</v>
      </c>
      <c r="I49" s="436"/>
      <c r="J49" s="437"/>
      <c r="K49" s="429"/>
      <c r="L49" s="429"/>
      <c r="M49" s="429"/>
      <c r="N49" s="429"/>
      <c r="O49" s="429"/>
      <c r="P49" s="429"/>
    </row>
    <row r="50" spans="1:16" s="163" customFormat="1" ht="21.75" customHeight="1" x14ac:dyDescent="0.35">
      <c r="A50" s="429">
        <f>SUBTOTAL(103,$C$6:C50)</f>
        <v>23</v>
      </c>
      <c r="B50" s="429"/>
      <c r="C50" s="437" t="s">
        <v>917</v>
      </c>
      <c r="D50" s="663" t="s">
        <v>80</v>
      </c>
      <c r="E50" s="663"/>
      <c r="F50" s="439"/>
      <c r="G50" s="429"/>
      <c r="H50" s="488"/>
      <c r="I50" s="433">
        <f>ROUND(H49/1000,4)+I48</f>
        <v>8.6449999999999978</v>
      </c>
      <c r="J50" s="434" t="s">
        <v>51</v>
      </c>
      <c r="K50" s="429" t="s">
        <v>263</v>
      </c>
      <c r="L50" s="429" t="s">
        <v>263</v>
      </c>
      <c r="M50" s="429"/>
      <c r="N50" s="429"/>
      <c r="O50" s="429"/>
      <c r="P50" s="437"/>
    </row>
    <row r="51" spans="1:16" s="163" customFormat="1" ht="21.75" customHeight="1" x14ac:dyDescent="0.35">
      <c r="A51" s="429"/>
      <c r="B51" s="429"/>
      <c r="C51" s="662"/>
      <c r="D51" s="485"/>
      <c r="E51" s="485"/>
      <c r="F51" s="432"/>
      <c r="G51" s="810" t="str">
        <f>C50</f>
        <v>4A/1</v>
      </c>
      <c r="H51" s="488">
        <v>419.99900000000002</v>
      </c>
      <c r="I51" s="436"/>
      <c r="J51" s="437"/>
      <c r="K51" s="429"/>
      <c r="L51" s="429"/>
      <c r="M51" s="429"/>
      <c r="N51" s="429"/>
      <c r="O51" s="429"/>
      <c r="P51" s="429"/>
    </row>
    <row r="52" spans="1:16" s="163" customFormat="1" ht="21.75" customHeight="1" x14ac:dyDescent="0.35">
      <c r="A52" s="429">
        <f>SUBTOTAL(103,$C$6:C52)</f>
        <v>24</v>
      </c>
      <c r="B52" s="429"/>
      <c r="C52" s="437" t="s">
        <v>918</v>
      </c>
      <c r="D52" s="663" t="s">
        <v>80</v>
      </c>
      <c r="E52" s="663"/>
      <c r="F52" s="439"/>
      <c r="G52" s="429"/>
      <c r="H52" s="488"/>
      <c r="I52" s="433">
        <f>ROUND(H51/1000,4)+I50</f>
        <v>9.0649999999999977</v>
      </c>
      <c r="J52" s="434" t="s">
        <v>51</v>
      </c>
      <c r="K52" s="429" t="s">
        <v>263</v>
      </c>
      <c r="L52" s="429" t="s">
        <v>263</v>
      </c>
      <c r="M52" s="429"/>
      <c r="N52" s="429"/>
      <c r="O52" s="429"/>
      <c r="P52" s="437"/>
    </row>
    <row r="53" spans="1:16" s="163" customFormat="1" ht="21.75" customHeight="1" x14ac:dyDescent="0.35">
      <c r="A53" s="429"/>
      <c r="B53" s="429"/>
      <c r="C53" s="662"/>
      <c r="D53" s="485"/>
      <c r="E53" s="485"/>
      <c r="F53" s="432"/>
      <c r="G53" s="810" t="str">
        <f>C52</f>
        <v>4A/2</v>
      </c>
      <c r="H53" s="488">
        <v>415</v>
      </c>
      <c r="I53" s="436"/>
      <c r="J53" s="437"/>
      <c r="K53" s="429"/>
      <c r="L53" s="429"/>
      <c r="M53" s="429"/>
      <c r="N53" s="429"/>
      <c r="O53" s="429"/>
      <c r="P53" s="429"/>
    </row>
    <row r="54" spans="1:16" s="163" customFormat="1" ht="21.75" customHeight="1" x14ac:dyDescent="0.35">
      <c r="A54" s="429">
        <f>SUBTOTAL(103,$C$6:C54)</f>
        <v>25</v>
      </c>
      <c r="B54" s="429"/>
      <c r="C54" s="437" t="s">
        <v>919</v>
      </c>
      <c r="D54" s="663" t="s">
        <v>50</v>
      </c>
      <c r="E54" s="663"/>
      <c r="F54" s="439"/>
      <c r="G54" s="429"/>
      <c r="H54" s="488"/>
      <c r="I54" s="433">
        <f>ROUND(H53/1000,4)+I52</f>
        <v>9.4799999999999969</v>
      </c>
      <c r="J54" s="434" t="s">
        <v>51</v>
      </c>
      <c r="K54" s="429" t="s">
        <v>263</v>
      </c>
      <c r="L54" s="429" t="s">
        <v>263</v>
      </c>
      <c r="M54" s="429"/>
      <c r="N54" s="429"/>
      <c r="O54" s="429"/>
      <c r="P54" s="437"/>
    </row>
    <row r="55" spans="1:16" s="163" customFormat="1" ht="21.75" customHeight="1" x14ac:dyDescent="0.35">
      <c r="A55" s="429"/>
      <c r="B55" s="429"/>
      <c r="C55" s="662"/>
      <c r="D55" s="485"/>
      <c r="E55" s="485"/>
      <c r="F55" s="432"/>
      <c r="G55" s="810" t="str">
        <f>C54</f>
        <v>4A/3</v>
      </c>
      <c r="H55" s="488">
        <v>365</v>
      </c>
      <c r="I55" s="436"/>
      <c r="J55" s="437"/>
      <c r="K55" s="429"/>
      <c r="L55" s="429"/>
      <c r="M55" s="429"/>
      <c r="N55" s="429"/>
      <c r="O55" s="429"/>
      <c r="P55" s="429"/>
    </row>
    <row r="56" spans="1:16" s="163" customFormat="1" ht="21.75" customHeight="1" x14ac:dyDescent="0.35">
      <c r="A56" s="429">
        <f>SUBTOTAL(103,$C$6:C56)</f>
        <v>26</v>
      </c>
      <c r="B56" s="429"/>
      <c r="C56" s="437" t="s">
        <v>920</v>
      </c>
      <c r="D56" s="663" t="s">
        <v>80</v>
      </c>
      <c r="E56" s="663"/>
      <c r="F56" s="439"/>
      <c r="G56" s="429"/>
      <c r="H56" s="488"/>
      <c r="I56" s="433">
        <f>ROUND(H55/1000,4)+I54</f>
        <v>9.8449999999999971</v>
      </c>
      <c r="J56" s="434" t="s">
        <v>51</v>
      </c>
      <c r="K56" s="429" t="s">
        <v>263</v>
      </c>
      <c r="L56" s="429" t="s">
        <v>263</v>
      </c>
      <c r="M56" s="429"/>
      <c r="N56" s="429"/>
      <c r="O56" s="429"/>
      <c r="P56" s="437"/>
    </row>
    <row r="57" spans="1:16" s="163" customFormat="1" ht="21.75" customHeight="1" x14ac:dyDescent="0.35">
      <c r="A57" s="429"/>
      <c r="B57" s="429"/>
      <c r="C57" s="662"/>
      <c r="D57" s="485"/>
      <c r="E57" s="485"/>
      <c r="F57" s="432"/>
      <c r="G57" s="810" t="str">
        <f>C56</f>
        <v>4A/4</v>
      </c>
      <c r="H57" s="488">
        <v>330</v>
      </c>
      <c r="I57" s="436"/>
      <c r="J57" s="437"/>
      <c r="K57" s="429"/>
      <c r="L57" s="429"/>
      <c r="M57" s="429"/>
      <c r="N57" s="429"/>
      <c r="O57" s="429"/>
      <c r="P57" s="429"/>
    </row>
    <row r="58" spans="1:16" s="163" customFormat="1" ht="21.75" customHeight="1" x14ac:dyDescent="0.35">
      <c r="A58" s="429">
        <f>SUBTOTAL(103,$C$6:C58)</f>
        <v>27</v>
      </c>
      <c r="B58" s="429"/>
      <c r="C58" s="437" t="s">
        <v>921</v>
      </c>
      <c r="D58" s="663" t="s">
        <v>50</v>
      </c>
      <c r="E58" s="663"/>
      <c r="F58" s="439"/>
      <c r="G58" s="429"/>
      <c r="H58" s="488"/>
      <c r="I58" s="433">
        <f>ROUND(H57/1000,4)+I56</f>
        <v>10.174999999999997</v>
      </c>
      <c r="J58" s="434" t="s">
        <v>51</v>
      </c>
      <c r="K58" s="429" t="s">
        <v>263</v>
      </c>
      <c r="L58" s="429" t="s">
        <v>263</v>
      </c>
      <c r="M58" s="429"/>
      <c r="N58" s="429"/>
      <c r="O58" s="429"/>
      <c r="P58" s="437"/>
    </row>
    <row r="59" spans="1:16" s="163" customFormat="1" ht="21.75" customHeight="1" x14ac:dyDescent="0.35">
      <c r="A59" s="429"/>
      <c r="B59" s="429"/>
      <c r="C59" s="662"/>
      <c r="D59" s="485"/>
      <c r="E59" s="485"/>
      <c r="F59" s="432"/>
      <c r="G59" s="810" t="str">
        <f>C58</f>
        <v>4A/5</v>
      </c>
      <c r="H59" s="488">
        <v>457</v>
      </c>
      <c r="I59" s="436"/>
      <c r="J59" s="437"/>
      <c r="K59" s="429"/>
      <c r="L59" s="429"/>
      <c r="M59" s="429"/>
      <c r="N59" s="429"/>
      <c r="O59" s="429"/>
      <c r="P59" s="429"/>
    </row>
    <row r="60" spans="1:16" s="163" customFormat="1" ht="24.75" customHeight="1" x14ac:dyDescent="0.35">
      <c r="A60" s="429">
        <f>SUBTOTAL(103,$C$6:C60)</f>
        <v>28</v>
      </c>
      <c r="B60" s="429"/>
      <c r="C60" s="437" t="s">
        <v>922</v>
      </c>
      <c r="D60" s="663" t="s">
        <v>50</v>
      </c>
      <c r="E60" s="663"/>
      <c r="F60" s="439"/>
      <c r="G60" s="429"/>
      <c r="H60" s="488"/>
      <c r="I60" s="433">
        <f>ROUND(H59/1000,4)+I58</f>
        <v>10.631999999999998</v>
      </c>
      <c r="J60" s="434" t="s">
        <v>51</v>
      </c>
      <c r="K60" s="429" t="s">
        <v>263</v>
      </c>
      <c r="L60" s="429" t="s">
        <v>263</v>
      </c>
      <c r="M60" s="429"/>
      <c r="N60" s="429"/>
      <c r="O60" s="429"/>
      <c r="P60" s="437"/>
    </row>
    <row r="61" spans="1:16" s="163" customFormat="1" ht="24.75" customHeight="1" x14ac:dyDescent="0.35">
      <c r="A61" s="429"/>
      <c r="B61" s="429"/>
      <c r="C61" s="662"/>
      <c r="D61" s="485"/>
      <c r="E61" s="485"/>
      <c r="F61" s="432"/>
      <c r="G61" s="810" t="str">
        <f>C60</f>
        <v>4A/6</v>
      </c>
      <c r="H61" s="488">
        <v>354.61200000000002</v>
      </c>
      <c r="I61" s="436"/>
      <c r="J61" s="437"/>
      <c r="K61" s="429"/>
      <c r="L61" s="429"/>
      <c r="M61" s="429"/>
      <c r="N61" s="429"/>
      <c r="O61" s="429"/>
      <c r="P61" s="429"/>
    </row>
    <row r="62" spans="1:16" s="163" customFormat="1" ht="27.75" customHeight="1" x14ac:dyDescent="0.35">
      <c r="A62" s="429">
        <f>SUBTOTAL(103,$C$6:C62)</f>
        <v>29</v>
      </c>
      <c r="B62" s="430" t="s">
        <v>1166</v>
      </c>
      <c r="C62" s="437" t="s">
        <v>265</v>
      </c>
      <c r="D62" s="663" t="s">
        <v>235</v>
      </c>
      <c r="E62" s="663"/>
      <c r="F62" s="432"/>
      <c r="G62" s="431"/>
      <c r="H62" s="487"/>
      <c r="I62" s="433">
        <f>ROUND(H61/1000,4)+I60</f>
        <v>10.986599999999997</v>
      </c>
      <c r="J62" s="434" t="s">
        <v>51</v>
      </c>
      <c r="K62" s="429" t="s">
        <v>263</v>
      </c>
      <c r="L62" s="429" t="s">
        <v>263</v>
      </c>
      <c r="M62" s="429"/>
      <c r="N62" s="429"/>
      <c r="O62" s="429" t="s">
        <v>988</v>
      </c>
      <c r="P62" s="437"/>
    </row>
    <row r="63" spans="1:16" s="163" customFormat="1" ht="24.75" customHeight="1" x14ac:dyDescent="0.35">
      <c r="A63" s="429"/>
      <c r="B63" s="429"/>
      <c r="C63" s="662"/>
      <c r="D63" s="485"/>
      <c r="E63" s="485"/>
      <c r="F63" s="432"/>
      <c r="G63" s="810" t="str">
        <f>C62</f>
        <v>5/0</v>
      </c>
      <c r="H63" s="487">
        <v>428.38900000000001</v>
      </c>
      <c r="I63" s="436"/>
      <c r="J63" s="437"/>
      <c r="K63" s="429"/>
      <c r="L63" s="429"/>
      <c r="M63" s="429"/>
      <c r="N63" s="429"/>
      <c r="O63" s="429"/>
      <c r="P63" s="429"/>
    </row>
    <row r="64" spans="1:16" s="163" customFormat="1" ht="24.75" customHeight="1" x14ac:dyDescent="0.35">
      <c r="A64" s="429">
        <f>SUBTOTAL(103,$C$6:C64)</f>
        <v>30</v>
      </c>
      <c r="B64" s="429"/>
      <c r="C64" s="437" t="s">
        <v>477</v>
      </c>
      <c r="D64" s="663" t="s">
        <v>80</v>
      </c>
      <c r="E64" s="663"/>
      <c r="F64" s="439"/>
      <c r="G64" s="429"/>
      <c r="H64" s="487"/>
      <c r="I64" s="433">
        <f>ROUND(H63/1000,4)+I62</f>
        <v>11.414999999999997</v>
      </c>
      <c r="J64" s="434" t="s">
        <v>51</v>
      </c>
      <c r="K64" s="429" t="s">
        <v>263</v>
      </c>
      <c r="L64" s="429" t="s">
        <v>263</v>
      </c>
      <c r="M64" s="429"/>
      <c r="N64" s="429"/>
      <c r="O64" s="429"/>
      <c r="P64" s="437"/>
    </row>
    <row r="65" spans="1:16" s="163" customFormat="1" ht="24.75" customHeight="1" x14ac:dyDescent="0.35">
      <c r="A65" s="429"/>
      <c r="B65" s="429"/>
      <c r="C65" s="662"/>
      <c r="D65" s="485"/>
      <c r="E65" s="485"/>
      <c r="F65" s="432"/>
      <c r="G65" s="810" t="str">
        <f>C64</f>
        <v>5/1</v>
      </c>
      <c r="H65" s="487">
        <v>340</v>
      </c>
      <c r="I65" s="436"/>
      <c r="J65" s="437"/>
      <c r="K65" s="429"/>
      <c r="L65" s="429"/>
      <c r="M65" s="429"/>
      <c r="N65" s="429"/>
      <c r="O65" s="429"/>
      <c r="P65" s="429"/>
    </row>
    <row r="66" spans="1:16" s="163" customFormat="1" ht="24.75" customHeight="1" x14ac:dyDescent="0.35">
      <c r="A66" s="429">
        <f>SUBTOTAL(103,$C$6:C66)</f>
        <v>31</v>
      </c>
      <c r="B66" s="429"/>
      <c r="C66" s="437" t="s">
        <v>478</v>
      </c>
      <c r="D66" s="663" t="s">
        <v>50</v>
      </c>
      <c r="E66" s="663"/>
      <c r="F66" s="439"/>
      <c r="G66" s="429"/>
      <c r="H66" s="487"/>
      <c r="I66" s="433">
        <f>ROUND(H65/1000,4)+I64</f>
        <v>11.754999999999997</v>
      </c>
      <c r="J66" s="434" t="s">
        <v>51</v>
      </c>
      <c r="K66" s="429" t="s">
        <v>263</v>
      </c>
      <c r="L66" s="429" t="s">
        <v>263</v>
      </c>
      <c r="M66" s="429"/>
      <c r="N66" s="429"/>
      <c r="O66" s="429"/>
      <c r="P66" s="437"/>
    </row>
    <row r="67" spans="1:16" s="163" customFormat="1" ht="24.75" customHeight="1" x14ac:dyDescent="0.35">
      <c r="A67" s="429"/>
      <c r="B67" s="429"/>
      <c r="C67" s="662"/>
      <c r="D67" s="485"/>
      <c r="E67" s="485"/>
      <c r="F67" s="432"/>
      <c r="G67" s="810" t="str">
        <f>C66</f>
        <v>5/2</v>
      </c>
      <c r="H67" s="487">
        <v>375</v>
      </c>
      <c r="I67" s="436"/>
      <c r="J67" s="437"/>
      <c r="K67" s="429"/>
      <c r="L67" s="429"/>
      <c r="M67" s="429"/>
      <c r="N67" s="429"/>
      <c r="O67" s="429"/>
      <c r="P67" s="429"/>
    </row>
    <row r="68" spans="1:16" s="163" customFormat="1" ht="24.75" customHeight="1" x14ac:dyDescent="0.35">
      <c r="A68" s="429">
        <f>SUBTOTAL(103,$C$6:C68)</f>
        <v>32</v>
      </c>
      <c r="B68" s="429"/>
      <c r="C68" s="437" t="s">
        <v>479</v>
      </c>
      <c r="D68" s="663" t="s">
        <v>50</v>
      </c>
      <c r="E68" s="663"/>
      <c r="F68" s="439"/>
      <c r="G68" s="429"/>
      <c r="H68" s="487"/>
      <c r="I68" s="433">
        <f>ROUND(H67/1000,4)+I66</f>
        <v>12.129999999999997</v>
      </c>
      <c r="J68" s="434" t="s">
        <v>51</v>
      </c>
      <c r="K68" s="429" t="s">
        <v>263</v>
      </c>
      <c r="L68" s="429" t="s">
        <v>263</v>
      </c>
      <c r="M68" s="429"/>
      <c r="N68" s="429"/>
      <c r="O68" s="429"/>
      <c r="P68" s="437"/>
    </row>
    <row r="69" spans="1:16" s="163" customFormat="1" ht="24.75" customHeight="1" x14ac:dyDescent="0.35">
      <c r="A69" s="429"/>
      <c r="B69" s="429"/>
      <c r="C69" s="662"/>
      <c r="D69" s="485"/>
      <c r="E69" s="485"/>
      <c r="F69" s="432"/>
      <c r="G69" s="810" t="str">
        <f>C68</f>
        <v>5/3</v>
      </c>
      <c r="H69" s="487">
        <v>365</v>
      </c>
      <c r="I69" s="436"/>
      <c r="J69" s="437"/>
      <c r="K69" s="429"/>
      <c r="L69" s="429"/>
      <c r="M69" s="429"/>
      <c r="N69" s="429"/>
      <c r="O69" s="429"/>
      <c r="P69" s="429"/>
    </row>
    <row r="70" spans="1:16" s="163" customFormat="1" ht="24.75" customHeight="1" x14ac:dyDescent="0.35">
      <c r="A70" s="429">
        <f>SUBTOTAL(103,$C$6:C70)</f>
        <v>33</v>
      </c>
      <c r="B70" s="429"/>
      <c r="C70" s="437" t="s">
        <v>480</v>
      </c>
      <c r="D70" s="663" t="s">
        <v>159</v>
      </c>
      <c r="E70" s="663"/>
      <c r="F70" s="439"/>
      <c r="G70" s="429"/>
      <c r="H70" s="487"/>
      <c r="I70" s="433">
        <f>ROUND(H69/1000,4)+I68</f>
        <v>12.494999999999997</v>
      </c>
      <c r="J70" s="434" t="s">
        <v>51</v>
      </c>
      <c r="K70" s="429" t="s">
        <v>263</v>
      </c>
      <c r="L70" s="429" t="s">
        <v>263</v>
      </c>
      <c r="M70" s="429"/>
      <c r="N70" s="429"/>
      <c r="O70" s="429"/>
      <c r="P70" s="437"/>
    </row>
    <row r="71" spans="1:16" s="163" customFormat="1" ht="24.75" customHeight="1" x14ac:dyDescent="0.35">
      <c r="A71" s="429"/>
      <c r="B71" s="429"/>
      <c r="C71" s="662"/>
      <c r="D71" s="485"/>
      <c r="E71" s="485"/>
      <c r="F71" s="432"/>
      <c r="G71" s="810" t="str">
        <f>C70</f>
        <v>5/4</v>
      </c>
      <c r="H71" s="487">
        <v>460</v>
      </c>
      <c r="I71" s="436"/>
      <c r="J71" s="437"/>
      <c r="K71" s="429"/>
      <c r="L71" s="429"/>
      <c r="M71" s="429"/>
      <c r="N71" s="429"/>
      <c r="O71" s="429"/>
      <c r="P71" s="429"/>
    </row>
    <row r="72" spans="1:16" s="163" customFormat="1" ht="24.75" customHeight="1" x14ac:dyDescent="0.35">
      <c r="A72" s="429">
        <f>SUBTOTAL(103,$C$6:C72)</f>
        <v>34</v>
      </c>
      <c r="B72" s="429"/>
      <c r="C72" s="437" t="s">
        <v>481</v>
      </c>
      <c r="D72" s="663" t="s">
        <v>80</v>
      </c>
      <c r="E72" s="663"/>
      <c r="F72" s="439"/>
      <c r="G72" s="429"/>
      <c r="H72" s="487"/>
      <c r="I72" s="433">
        <f>ROUND(H71/1000,4)+I70</f>
        <v>12.954999999999998</v>
      </c>
      <c r="J72" s="434" t="s">
        <v>51</v>
      </c>
      <c r="K72" s="429" t="s">
        <v>263</v>
      </c>
      <c r="L72" s="429" t="s">
        <v>263</v>
      </c>
      <c r="M72" s="429"/>
      <c r="N72" s="429"/>
      <c r="O72" s="429"/>
      <c r="P72" s="437"/>
    </row>
    <row r="73" spans="1:16" s="163" customFormat="1" ht="24.75" customHeight="1" x14ac:dyDescent="0.35">
      <c r="A73" s="429"/>
      <c r="B73" s="429"/>
      <c r="C73" s="662"/>
      <c r="D73" s="485"/>
      <c r="E73" s="485"/>
      <c r="F73" s="432"/>
      <c r="G73" s="810" t="str">
        <f>C72</f>
        <v>5/5</v>
      </c>
      <c r="H73" s="487">
        <v>380</v>
      </c>
      <c r="I73" s="436"/>
      <c r="J73" s="437"/>
      <c r="K73" s="429"/>
      <c r="L73" s="429"/>
      <c r="M73" s="429"/>
      <c r="N73" s="429"/>
      <c r="O73" s="429"/>
      <c r="P73" s="429"/>
    </row>
    <row r="74" spans="1:16" s="163" customFormat="1" ht="18.5" x14ac:dyDescent="0.35">
      <c r="A74" s="429">
        <f>SUBTOTAL(103,$C$6:C74)</f>
        <v>35</v>
      </c>
      <c r="B74" s="429"/>
      <c r="C74" s="437" t="s">
        <v>482</v>
      </c>
      <c r="D74" s="663" t="s">
        <v>2</v>
      </c>
      <c r="E74" s="663"/>
      <c r="F74" s="439"/>
      <c r="G74" s="429"/>
      <c r="H74" s="487"/>
      <c r="I74" s="433">
        <f>ROUND(H73/1000,4)+I72</f>
        <v>13.334999999999999</v>
      </c>
      <c r="J74" s="434" t="s">
        <v>51</v>
      </c>
      <c r="K74" s="429" t="s">
        <v>263</v>
      </c>
      <c r="L74" s="429" t="s">
        <v>263</v>
      </c>
      <c r="M74" s="429" t="s">
        <v>263</v>
      </c>
      <c r="N74" s="429"/>
      <c r="O74" s="429"/>
      <c r="P74" s="437"/>
    </row>
    <row r="75" spans="1:16" s="163" customFormat="1" ht="18.5" x14ac:dyDescent="0.35">
      <c r="A75" s="429"/>
      <c r="B75" s="429"/>
      <c r="C75" s="662"/>
      <c r="D75" s="485"/>
      <c r="E75" s="485"/>
      <c r="F75" s="432"/>
      <c r="G75" s="810" t="str">
        <f>C74</f>
        <v>5/6</v>
      </c>
      <c r="H75" s="487">
        <v>410</v>
      </c>
      <c r="I75" s="436"/>
      <c r="J75" s="437"/>
      <c r="K75" s="429"/>
      <c r="L75" s="429"/>
      <c r="M75" s="429"/>
      <c r="N75" s="429"/>
      <c r="O75" s="429"/>
      <c r="P75" s="429"/>
    </row>
    <row r="76" spans="1:16" s="163" customFormat="1" ht="18.5" x14ac:dyDescent="0.35">
      <c r="A76" s="429">
        <f>SUBTOTAL(103,$C$6:C76)</f>
        <v>36</v>
      </c>
      <c r="B76" s="429"/>
      <c r="C76" s="437" t="s">
        <v>483</v>
      </c>
      <c r="D76" s="663" t="s">
        <v>50</v>
      </c>
      <c r="E76" s="663"/>
      <c r="F76" s="439"/>
      <c r="G76" s="429"/>
      <c r="H76" s="487"/>
      <c r="I76" s="433">
        <f>ROUND(H75/1000,4)+I74</f>
        <v>13.744999999999999</v>
      </c>
      <c r="J76" s="434" t="s">
        <v>51</v>
      </c>
      <c r="K76" s="429" t="s">
        <v>263</v>
      </c>
      <c r="L76" s="429" t="s">
        <v>263</v>
      </c>
      <c r="M76" s="429"/>
      <c r="N76" s="429"/>
      <c r="O76" s="429"/>
      <c r="P76" s="437"/>
    </row>
    <row r="77" spans="1:16" s="163" customFormat="1" ht="18.5" x14ac:dyDescent="0.35">
      <c r="A77" s="429"/>
      <c r="B77" s="429"/>
      <c r="C77" s="662"/>
      <c r="D77" s="485"/>
      <c r="E77" s="485"/>
      <c r="F77" s="432"/>
      <c r="G77" s="810" t="str">
        <f>C76</f>
        <v>5/7</v>
      </c>
      <c r="H77" s="487">
        <v>400</v>
      </c>
      <c r="I77" s="436"/>
      <c r="J77" s="437"/>
      <c r="K77" s="429"/>
      <c r="L77" s="429"/>
      <c r="M77" s="429"/>
      <c r="N77" s="429"/>
      <c r="O77" s="429"/>
      <c r="P77" s="429"/>
    </row>
    <row r="78" spans="1:16" s="163" customFormat="1" ht="18.5" x14ac:dyDescent="0.35">
      <c r="A78" s="429">
        <f>SUBTOTAL(103,$C$6:C78)</f>
        <v>37</v>
      </c>
      <c r="B78" s="429"/>
      <c r="C78" s="437" t="s">
        <v>484</v>
      </c>
      <c r="D78" s="663" t="s">
        <v>80</v>
      </c>
      <c r="E78" s="663"/>
      <c r="F78" s="439"/>
      <c r="G78" s="429"/>
      <c r="H78" s="487"/>
      <c r="I78" s="433">
        <f>ROUND(H77/1000,4)+I76</f>
        <v>14.145</v>
      </c>
      <c r="J78" s="434" t="s">
        <v>51</v>
      </c>
      <c r="K78" s="429" t="s">
        <v>263</v>
      </c>
      <c r="L78" s="429" t="s">
        <v>263</v>
      </c>
      <c r="M78" s="429"/>
      <c r="N78" s="429"/>
      <c r="O78" s="429"/>
      <c r="P78" s="437"/>
    </row>
    <row r="79" spans="1:16" s="163" customFormat="1" ht="19.5" customHeight="1" x14ac:dyDescent="0.35">
      <c r="A79" s="429"/>
      <c r="B79" s="429"/>
      <c r="C79" s="662"/>
      <c r="D79" s="485"/>
      <c r="E79" s="485"/>
      <c r="F79" s="432"/>
      <c r="G79" s="810" t="str">
        <f>C78</f>
        <v>5/8</v>
      </c>
      <c r="H79" s="487">
        <v>420</v>
      </c>
      <c r="I79" s="436"/>
      <c r="J79" s="437"/>
      <c r="K79" s="429"/>
      <c r="L79" s="429"/>
      <c r="M79" s="429"/>
      <c r="N79" s="429"/>
      <c r="O79" s="429"/>
      <c r="P79" s="429"/>
    </row>
    <row r="80" spans="1:16" s="163" customFormat="1" ht="18.5" x14ac:dyDescent="0.35">
      <c r="A80" s="429">
        <f>SUBTOTAL(103,$C$6:C80)</f>
        <v>38</v>
      </c>
      <c r="B80" s="429"/>
      <c r="C80" s="437" t="s">
        <v>485</v>
      </c>
      <c r="D80" s="663" t="s">
        <v>80</v>
      </c>
      <c r="E80" s="663"/>
      <c r="F80" s="439"/>
      <c r="G80" s="429"/>
      <c r="H80" s="487"/>
      <c r="I80" s="433">
        <f>ROUND(H79/1000,4)+I78</f>
        <v>14.565</v>
      </c>
      <c r="J80" s="434" t="s">
        <v>51</v>
      </c>
      <c r="K80" s="429" t="s">
        <v>263</v>
      </c>
      <c r="L80" s="429" t="s">
        <v>263</v>
      </c>
      <c r="M80" s="429"/>
      <c r="N80" s="429"/>
      <c r="O80" s="429"/>
      <c r="P80" s="437"/>
    </row>
    <row r="81" spans="1:16" s="163" customFormat="1" ht="18.5" x14ac:dyDescent="0.35">
      <c r="A81" s="429"/>
      <c r="B81" s="429"/>
      <c r="C81" s="662"/>
      <c r="D81" s="485"/>
      <c r="E81" s="485"/>
      <c r="F81" s="432"/>
      <c r="G81" s="810" t="str">
        <f>C80</f>
        <v>5/9</v>
      </c>
      <c r="H81" s="487">
        <v>345</v>
      </c>
      <c r="I81" s="436"/>
      <c r="J81" s="437"/>
      <c r="K81" s="429"/>
      <c r="L81" s="429"/>
      <c r="M81" s="429"/>
      <c r="N81" s="429"/>
      <c r="O81" s="429"/>
      <c r="P81" s="429"/>
    </row>
    <row r="82" spans="1:16" s="163" customFormat="1" ht="18.5" x14ac:dyDescent="0.35">
      <c r="A82" s="429">
        <f>SUBTOTAL(103,$C$6:C82)</f>
        <v>39</v>
      </c>
      <c r="B82" s="429"/>
      <c r="C82" s="437" t="s">
        <v>486</v>
      </c>
      <c r="D82" s="663" t="s">
        <v>50</v>
      </c>
      <c r="E82" s="663"/>
      <c r="F82" s="439"/>
      <c r="G82" s="429"/>
      <c r="H82" s="487"/>
      <c r="I82" s="433">
        <f>ROUND(H81/1000,4)+I80</f>
        <v>14.91</v>
      </c>
      <c r="J82" s="434" t="s">
        <v>51</v>
      </c>
      <c r="K82" s="429" t="s">
        <v>263</v>
      </c>
      <c r="L82" s="429" t="s">
        <v>263</v>
      </c>
      <c r="M82" s="429"/>
      <c r="N82" s="429"/>
      <c r="O82" s="429"/>
      <c r="P82" s="437"/>
    </row>
    <row r="83" spans="1:16" s="163" customFormat="1" ht="18.5" x14ac:dyDescent="0.35">
      <c r="A83" s="429"/>
      <c r="B83" s="429"/>
      <c r="C83" s="662"/>
      <c r="D83" s="485"/>
      <c r="E83" s="485"/>
      <c r="F83" s="432"/>
      <c r="G83" s="810" t="str">
        <f>C82</f>
        <v>5/10</v>
      </c>
      <c r="H83" s="487">
        <v>495</v>
      </c>
      <c r="I83" s="436"/>
      <c r="J83" s="437"/>
      <c r="K83" s="429"/>
      <c r="L83" s="429"/>
      <c r="M83" s="429"/>
      <c r="N83" s="429"/>
      <c r="O83" s="429"/>
      <c r="P83" s="429"/>
    </row>
    <row r="84" spans="1:16" s="163" customFormat="1" ht="18.5" x14ac:dyDescent="0.35">
      <c r="A84" s="429">
        <f>SUBTOTAL(103,$C$6:C84)</f>
        <v>40</v>
      </c>
      <c r="B84" s="430" t="s">
        <v>691</v>
      </c>
      <c r="C84" s="437" t="s">
        <v>692</v>
      </c>
      <c r="D84" s="663" t="s">
        <v>421</v>
      </c>
      <c r="E84" s="663"/>
      <c r="F84" s="432"/>
      <c r="G84" s="431"/>
      <c r="H84" s="487"/>
      <c r="I84" s="433">
        <f>ROUND(H83/1000,4)+I82</f>
        <v>15.404999999999999</v>
      </c>
      <c r="J84" s="434" t="s">
        <v>51</v>
      </c>
      <c r="K84" s="429" t="s">
        <v>263</v>
      </c>
      <c r="L84" s="429" t="s">
        <v>263</v>
      </c>
      <c r="M84" s="429"/>
      <c r="N84" s="429"/>
      <c r="O84" s="429"/>
      <c r="P84" s="437"/>
    </row>
    <row r="85" spans="1:16" s="163" customFormat="1" ht="18.5" x14ac:dyDescent="0.35">
      <c r="A85" s="429"/>
      <c r="B85" s="429"/>
      <c r="C85" s="662"/>
      <c r="D85" s="485"/>
      <c r="E85" s="485"/>
      <c r="F85" s="432"/>
      <c r="G85" s="810" t="str">
        <f>C84</f>
        <v>5A/0</v>
      </c>
      <c r="H85" s="487">
        <v>419.48</v>
      </c>
      <c r="I85" s="436"/>
      <c r="J85" s="437"/>
      <c r="K85" s="429"/>
      <c r="L85" s="429"/>
      <c r="M85" s="429"/>
      <c r="N85" s="429"/>
      <c r="O85" s="429"/>
      <c r="P85" s="429"/>
    </row>
    <row r="86" spans="1:16" s="584" customFormat="1" ht="18.5" x14ac:dyDescent="0.35">
      <c r="A86" s="429">
        <f>SUBTOTAL(103,$C$6:C86)</f>
        <v>41</v>
      </c>
      <c r="B86" s="579" t="s">
        <v>559</v>
      </c>
      <c r="C86" s="798" t="s">
        <v>266</v>
      </c>
      <c r="D86" s="799" t="s">
        <v>219</v>
      </c>
      <c r="E86" s="799"/>
      <c r="F86" s="581"/>
      <c r="G86" s="580"/>
      <c r="H86" s="585"/>
      <c r="I86" s="583">
        <f>ROUND(H85/1000,4)+I84</f>
        <v>15.824499999999999</v>
      </c>
      <c r="J86" s="579" t="s">
        <v>51</v>
      </c>
      <c r="K86" s="579" t="s">
        <v>263</v>
      </c>
      <c r="L86" s="429" t="s">
        <v>263</v>
      </c>
      <c r="M86" s="579"/>
      <c r="N86" s="429"/>
      <c r="O86" s="579"/>
      <c r="P86" s="579"/>
    </row>
    <row r="87" spans="1:16" s="163" customFormat="1" ht="18.5" x14ac:dyDescent="0.35">
      <c r="A87" s="429"/>
      <c r="B87" s="429"/>
      <c r="C87" s="662"/>
      <c r="D87" s="485"/>
      <c r="E87" s="485"/>
      <c r="F87" s="432"/>
      <c r="G87" s="810" t="str">
        <f>C86</f>
        <v>6/0</v>
      </c>
      <c r="H87" s="487">
        <v>350.52</v>
      </c>
      <c r="I87" s="436"/>
      <c r="J87" s="437"/>
      <c r="K87" s="429"/>
      <c r="L87" s="429"/>
      <c r="M87" s="429"/>
      <c r="N87" s="429"/>
      <c r="O87" s="429"/>
      <c r="P87" s="429"/>
    </row>
    <row r="88" spans="1:16" s="163" customFormat="1" ht="18.5" x14ac:dyDescent="0.35">
      <c r="A88" s="429">
        <f>SUBTOTAL(103,$C$6:C88)</f>
        <v>42</v>
      </c>
      <c r="B88" s="429"/>
      <c r="C88" s="437" t="s">
        <v>267</v>
      </c>
      <c r="D88" s="663" t="s">
        <v>50</v>
      </c>
      <c r="E88" s="663"/>
      <c r="F88" s="439"/>
      <c r="G88" s="429"/>
      <c r="H88" s="489"/>
      <c r="I88" s="433">
        <f>ROUND(H87/1000,4)+I86</f>
        <v>16.174999999999997</v>
      </c>
      <c r="J88" s="434" t="s">
        <v>51</v>
      </c>
      <c r="K88" s="429" t="s">
        <v>263</v>
      </c>
      <c r="L88" s="429" t="s">
        <v>263</v>
      </c>
      <c r="M88" s="429" t="s">
        <v>263</v>
      </c>
      <c r="N88" s="429"/>
      <c r="O88" s="429"/>
      <c r="P88" s="429"/>
    </row>
    <row r="89" spans="1:16" s="163" customFormat="1" ht="18.5" x14ac:dyDescent="0.35">
      <c r="A89" s="429"/>
      <c r="B89" s="429"/>
      <c r="C89" s="662"/>
      <c r="D89" s="485"/>
      <c r="E89" s="485"/>
      <c r="F89" s="432"/>
      <c r="G89" s="810" t="str">
        <f>C88</f>
        <v>6/1</v>
      </c>
      <c r="H89" s="487">
        <v>445</v>
      </c>
      <c r="I89" s="436"/>
      <c r="J89" s="437"/>
      <c r="K89" s="429"/>
      <c r="L89" s="429"/>
      <c r="M89" s="429"/>
      <c r="N89" s="429"/>
      <c r="O89" s="429"/>
      <c r="P89" s="429"/>
    </row>
    <row r="90" spans="1:16" s="163" customFormat="1" ht="18.5" x14ac:dyDescent="0.35">
      <c r="A90" s="429">
        <f>SUBTOTAL(103,$C$6:C90)</f>
        <v>43</v>
      </c>
      <c r="B90" s="429"/>
      <c r="C90" s="437" t="s">
        <v>268</v>
      </c>
      <c r="D90" s="663" t="s">
        <v>80</v>
      </c>
      <c r="E90" s="663"/>
      <c r="F90" s="439"/>
      <c r="G90" s="429"/>
      <c r="H90" s="489"/>
      <c r="I90" s="433">
        <f>ROUND(H89/1000,4)+I88</f>
        <v>16.619999999999997</v>
      </c>
      <c r="J90" s="434" t="s">
        <v>51</v>
      </c>
      <c r="K90" s="429" t="s">
        <v>263</v>
      </c>
      <c r="L90" s="429" t="s">
        <v>263</v>
      </c>
      <c r="M90" s="429" t="s">
        <v>263</v>
      </c>
      <c r="N90" s="429"/>
      <c r="O90" s="429"/>
      <c r="P90" s="429"/>
    </row>
    <row r="91" spans="1:16" s="163" customFormat="1" ht="18.5" x14ac:dyDescent="0.35">
      <c r="A91" s="429"/>
      <c r="B91" s="429"/>
      <c r="C91" s="662"/>
      <c r="D91" s="485"/>
      <c r="E91" s="485"/>
      <c r="F91" s="432"/>
      <c r="G91" s="810" t="str">
        <f>C90</f>
        <v>6/2</v>
      </c>
      <c r="H91" s="487">
        <v>390</v>
      </c>
      <c r="I91" s="436"/>
      <c r="J91" s="437"/>
      <c r="K91" s="429"/>
      <c r="L91" s="429"/>
      <c r="M91" s="429"/>
      <c r="N91" s="429"/>
      <c r="O91" s="429"/>
      <c r="P91" s="429"/>
    </row>
    <row r="92" spans="1:16" s="163" customFormat="1" ht="18.5" x14ac:dyDescent="0.35">
      <c r="A92" s="429">
        <f>SUBTOTAL(103,$C$6:C92)</f>
        <v>44</v>
      </c>
      <c r="B92" s="429"/>
      <c r="C92" s="437" t="s">
        <v>487</v>
      </c>
      <c r="D92" s="663" t="s">
        <v>2</v>
      </c>
      <c r="E92" s="663"/>
      <c r="F92" s="439"/>
      <c r="G92" s="429"/>
      <c r="H92" s="489"/>
      <c r="I92" s="433">
        <f>ROUND(H91/1000,4)+I90</f>
        <v>17.009999999999998</v>
      </c>
      <c r="J92" s="434" t="s">
        <v>51</v>
      </c>
      <c r="K92" s="429" t="s">
        <v>263</v>
      </c>
      <c r="L92" s="429" t="s">
        <v>263</v>
      </c>
      <c r="M92" s="429" t="s">
        <v>263</v>
      </c>
      <c r="N92" s="429"/>
      <c r="O92" s="429"/>
      <c r="P92" s="429"/>
    </row>
    <row r="93" spans="1:16" s="163" customFormat="1" ht="18.5" x14ac:dyDescent="0.35">
      <c r="A93" s="429"/>
      <c r="B93" s="429"/>
      <c r="C93" s="662"/>
      <c r="D93" s="485"/>
      <c r="E93" s="485"/>
      <c r="F93" s="432"/>
      <c r="G93" s="810" t="str">
        <f>C92</f>
        <v>6/3</v>
      </c>
      <c r="H93" s="487">
        <v>350</v>
      </c>
      <c r="I93" s="436"/>
      <c r="J93" s="437"/>
      <c r="K93" s="429"/>
      <c r="L93" s="429"/>
      <c r="M93" s="429"/>
      <c r="N93" s="429"/>
      <c r="O93" s="429"/>
      <c r="P93" s="429"/>
    </row>
    <row r="94" spans="1:16" s="163" customFormat="1" ht="18.5" x14ac:dyDescent="0.35">
      <c r="A94" s="429">
        <f>SUBTOTAL(103,$C$6:C94)</f>
        <v>45</v>
      </c>
      <c r="B94" s="429"/>
      <c r="C94" s="437" t="s">
        <v>488</v>
      </c>
      <c r="D94" s="663" t="s">
        <v>50</v>
      </c>
      <c r="E94" s="663"/>
      <c r="F94" s="439"/>
      <c r="G94" s="429"/>
      <c r="H94" s="489"/>
      <c r="I94" s="433">
        <f>ROUND(H93/1000,4)+I92</f>
        <v>17.36</v>
      </c>
      <c r="J94" s="434" t="s">
        <v>51</v>
      </c>
      <c r="K94" s="429" t="s">
        <v>263</v>
      </c>
      <c r="L94" s="429" t="s">
        <v>263</v>
      </c>
      <c r="M94" s="429"/>
      <c r="N94" s="429"/>
      <c r="O94" s="429"/>
      <c r="P94" s="429"/>
    </row>
    <row r="95" spans="1:16" s="163" customFormat="1" ht="18.5" x14ac:dyDescent="0.35">
      <c r="A95" s="429"/>
      <c r="B95" s="429"/>
      <c r="C95" s="662"/>
      <c r="D95" s="485"/>
      <c r="E95" s="485"/>
      <c r="F95" s="432"/>
      <c r="G95" s="810" t="str">
        <f>C94</f>
        <v>6/4</v>
      </c>
      <c r="H95" s="487">
        <v>490</v>
      </c>
      <c r="I95" s="436"/>
      <c r="J95" s="437"/>
      <c r="K95" s="429"/>
      <c r="L95" s="429"/>
      <c r="M95" s="429"/>
      <c r="N95" s="429"/>
      <c r="O95" s="429"/>
      <c r="P95" s="429"/>
    </row>
    <row r="96" spans="1:16" s="163" customFormat="1" ht="18.5" x14ac:dyDescent="0.35">
      <c r="A96" s="429">
        <f>SUBTOTAL(103,$C$6:C96)</f>
        <v>46</v>
      </c>
      <c r="B96" s="429"/>
      <c r="C96" s="437" t="s">
        <v>489</v>
      </c>
      <c r="D96" s="663" t="s">
        <v>50</v>
      </c>
      <c r="E96" s="663"/>
      <c r="F96" s="439"/>
      <c r="G96" s="429"/>
      <c r="H96" s="489"/>
      <c r="I96" s="433">
        <f>ROUND(H95/1000,4)+I94</f>
        <v>17.849999999999998</v>
      </c>
      <c r="J96" s="434" t="s">
        <v>51</v>
      </c>
      <c r="K96" s="429" t="s">
        <v>263</v>
      </c>
      <c r="L96" s="429" t="s">
        <v>263</v>
      </c>
      <c r="M96" s="429" t="s">
        <v>263</v>
      </c>
      <c r="N96" s="429"/>
      <c r="O96" s="429"/>
      <c r="P96" s="429"/>
    </row>
    <row r="97" spans="1:16" s="163" customFormat="1" ht="18.5" x14ac:dyDescent="0.35">
      <c r="A97" s="429"/>
      <c r="B97" s="429"/>
      <c r="C97" s="662"/>
      <c r="D97" s="485"/>
      <c r="E97" s="485"/>
      <c r="F97" s="432"/>
      <c r="G97" s="810" t="str">
        <f>C96</f>
        <v>6/5</v>
      </c>
      <c r="H97" s="487">
        <v>350</v>
      </c>
      <c r="I97" s="436"/>
      <c r="J97" s="437"/>
      <c r="K97" s="429"/>
      <c r="L97" s="429"/>
      <c r="M97" s="429"/>
      <c r="N97" s="429"/>
      <c r="O97" s="429"/>
      <c r="P97" s="429"/>
    </row>
    <row r="98" spans="1:16" s="163" customFormat="1" ht="18.5" x14ac:dyDescent="0.35">
      <c r="A98" s="429">
        <f>SUBTOTAL(103,$C$6:C98)</f>
        <v>47</v>
      </c>
      <c r="B98" s="429"/>
      <c r="C98" s="437" t="s">
        <v>490</v>
      </c>
      <c r="D98" s="663" t="s">
        <v>4</v>
      </c>
      <c r="E98" s="663"/>
      <c r="F98" s="439"/>
      <c r="G98" s="429"/>
      <c r="H98" s="489"/>
      <c r="I98" s="433">
        <f>ROUND(H97/1000,4)+I96</f>
        <v>18.2</v>
      </c>
      <c r="J98" s="434" t="s">
        <v>51</v>
      </c>
      <c r="K98" s="429" t="s">
        <v>263</v>
      </c>
      <c r="L98" s="429" t="s">
        <v>263</v>
      </c>
      <c r="M98" s="429"/>
      <c r="N98" s="429"/>
      <c r="O98" s="429"/>
      <c r="P98" s="429"/>
    </row>
    <row r="99" spans="1:16" s="163" customFormat="1" ht="18.5" x14ac:dyDescent="0.35">
      <c r="A99" s="429"/>
      <c r="B99" s="429"/>
      <c r="C99" s="662"/>
      <c r="D99" s="485"/>
      <c r="E99" s="485"/>
      <c r="F99" s="432"/>
      <c r="G99" s="810" t="str">
        <f>C98</f>
        <v>6/6</v>
      </c>
      <c r="H99" s="487">
        <v>347</v>
      </c>
      <c r="I99" s="436"/>
      <c r="J99" s="437"/>
      <c r="K99" s="429"/>
      <c r="L99" s="429"/>
      <c r="M99" s="429"/>
      <c r="N99" s="429"/>
      <c r="O99" s="429"/>
      <c r="P99" s="429"/>
    </row>
    <row r="100" spans="1:16" s="163" customFormat="1" ht="18.5" x14ac:dyDescent="0.35">
      <c r="A100" s="429">
        <f>SUBTOTAL(103,$C$6:C100)</f>
        <v>48</v>
      </c>
      <c r="B100" s="429"/>
      <c r="C100" s="437" t="s">
        <v>491</v>
      </c>
      <c r="D100" s="663" t="s">
        <v>178</v>
      </c>
      <c r="E100" s="663"/>
      <c r="F100" s="439"/>
      <c r="G100" s="429"/>
      <c r="H100" s="489"/>
      <c r="I100" s="433">
        <f>ROUND(H99/1000,4)+I98</f>
        <v>18.547000000000001</v>
      </c>
      <c r="J100" s="434" t="s">
        <v>51</v>
      </c>
      <c r="K100" s="429" t="s">
        <v>263</v>
      </c>
      <c r="L100" s="429" t="s">
        <v>263</v>
      </c>
      <c r="M100" s="429"/>
      <c r="N100" s="429"/>
      <c r="O100" s="429"/>
      <c r="P100" s="429"/>
    </row>
    <row r="101" spans="1:16" s="163" customFormat="1" ht="18.5" x14ac:dyDescent="0.35">
      <c r="A101" s="429"/>
      <c r="B101" s="429"/>
      <c r="C101" s="662"/>
      <c r="D101" s="485"/>
      <c r="E101" s="485"/>
      <c r="F101" s="432"/>
      <c r="G101" s="810" t="str">
        <f>C100</f>
        <v>6/7</v>
      </c>
      <c r="H101" s="487">
        <v>373</v>
      </c>
      <c r="I101" s="436"/>
      <c r="J101" s="437"/>
      <c r="K101" s="429"/>
      <c r="L101" s="429"/>
      <c r="M101" s="429"/>
      <c r="N101" s="429"/>
      <c r="O101" s="429"/>
      <c r="P101" s="429"/>
    </row>
    <row r="102" spans="1:16" s="163" customFormat="1" ht="18.5" x14ac:dyDescent="0.35">
      <c r="A102" s="429">
        <f>SUBTOTAL(103,$C$6:C102)</f>
        <v>49</v>
      </c>
      <c r="B102" s="429"/>
      <c r="C102" s="437" t="s">
        <v>492</v>
      </c>
      <c r="D102" s="663" t="s">
        <v>2</v>
      </c>
      <c r="E102" s="663"/>
      <c r="F102" s="439"/>
      <c r="G102" s="429"/>
      <c r="H102" s="489"/>
      <c r="I102" s="433">
        <f>ROUND(H101/1000,4)+I100</f>
        <v>18.920000000000002</v>
      </c>
      <c r="J102" s="434" t="s">
        <v>51</v>
      </c>
      <c r="K102" s="429" t="s">
        <v>263</v>
      </c>
      <c r="L102" s="429" t="s">
        <v>263</v>
      </c>
      <c r="M102" s="429"/>
      <c r="N102" s="429"/>
      <c r="O102" s="429"/>
      <c r="P102" s="429"/>
    </row>
    <row r="103" spans="1:16" s="163" customFormat="1" ht="18.5" x14ac:dyDescent="0.35">
      <c r="A103" s="429"/>
      <c r="B103" s="429"/>
      <c r="C103" s="662"/>
      <c r="D103" s="485"/>
      <c r="E103" s="485"/>
      <c r="F103" s="432"/>
      <c r="G103" s="810" t="str">
        <f>C102</f>
        <v>6/8</v>
      </c>
      <c r="H103" s="487">
        <v>380</v>
      </c>
      <c r="I103" s="436"/>
      <c r="J103" s="437"/>
      <c r="K103" s="429"/>
      <c r="L103" s="429"/>
      <c r="M103" s="429"/>
      <c r="N103" s="429"/>
      <c r="O103" s="429"/>
      <c r="P103" s="429"/>
    </row>
    <row r="104" spans="1:16" s="163" customFormat="1" ht="18.5" x14ac:dyDescent="0.35">
      <c r="A104" s="429">
        <f>SUBTOTAL(103,$C$6:C104)</f>
        <v>50</v>
      </c>
      <c r="B104" s="429"/>
      <c r="C104" s="437" t="s">
        <v>493</v>
      </c>
      <c r="D104" s="663" t="s">
        <v>80</v>
      </c>
      <c r="E104" s="663"/>
      <c r="F104" s="439"/>
      <c r="G104" s="429"/>
      <c r="H104" s="489"/>
      <c r="I104" s="433">
        <f>ROUND(H103/1000,4)+I102</f>
        <v>19.3</v>
      </c>
      <c r="J104" s="434" t="s">
        <v>51</v>
      </c>
      <c r="K104" s="429" t="s">
        <v>263</v>
      </c>
      <c r="L104" s="429" t="s">
        <v>263</v>
      </c>
      <c r="M104" s="429"/>
      <c r="N104" s="429"/>
      <c r="O104" s="429"/>
      <c r="P104" s="429"/>
    </row>
    <row r="105" spans="1:16" s="163" customFormat="1" ht="18.5" x14ac:dyDescent="0.35">
      <c r="A105" s="429"/>
      <c r="B105" s="429"/>
      <c r="C105" s="662"/>
      <c r="D105" s="485"/>
      <c r="E105" s="485"/>
      <c r="F105" s="432"/>
      <c r="G105" s="810" t="str">
        <f>C104</f>
        <v>6/9</v>
      </c>
      <c r="H105" s="487">
        <v>335</v>
      </c>
      <c r="I105" s="436"/>
      <c r="J105" s="437"/>
      <c r="K105" s="429"/>
      <c r="L105" s="429"/>
      <c r="M105" s="429"/>
      <c r="N105" s="429"/>
      <c r="O105" s="429"/>
      <c r="P105" s="429"/>
    </row>
    <row r="106" spans="1:16" s="163" customFormat="1" ht="18.5" x14ac:dyDescent="0.35">
      <c r="A106" s="429">
        <f>SUBTOTAL(103,$C$6:C106)</f>
        <v>51</v>
      </c>
      <c r="B106" s="429"/>
      <c r="C106" s="437" t="s">
        <v>494</v>
      </c>
      <c r="D106" s="663" t="s">
        <v>178</v>
      </c>
      <c r="E106" s="663"/>
      <c r="F106" s="439"/>
      <c r="G106" s="429"/>
      <c r="H106" s="489"/>
      <c r="I106" s="433">
        <f>ROUND(H105/1000,4)+I104</f>
        <v>19.635000000000002</v>
      </c>
      <c r="J106" s="434" t="s">
        <v>51</v>
      </c>
      <c r="K106" s="429" t="s">
        <v>263</v>
      </c>
      <c r="L106" s="429" t="s">
        <v>263</v>
      </c>
      <c r="M106" s="429" t="s">
        <v>263</v>
      </c>
      <c r="N106" s="429"/>
      <c r="O106" s="429"/>
      <c r="P106" s="429"/>
    </row>
    <row r="107" spans="1:16" s="163" customFormat="1" ht="18.5" x14ac:dyDescent="0.35">
      <c r="A107" s="429"/>
      <c r="B107" s="429"/>
      <c r="C107" s="662"/>
      <c r="D107" s="485"/>
      <c r="E107" s="485"/>
      <c r="F107" s="432"/>
      <c r="G107" s="810" t="str">
        <f>C106</f>
        <v>6/10</v>
      </c>
      <c r="H107" s="487">
        <v>315</v>
      </c>
      <c r="I107" s="436"/>
      <c r="J107" s="437"/>
      <c r="K107" s="429"/>
      <c r="L107" s="429"/>
      <c r="M107" s="429"/>
      <c r="N107" s="429"/>
      <c r="O107" s="429"/>
      <c r="P107" s="429"/>
    </row>
    <row r="108" spans="1:16" s="163" customFormat="1" ht="18.5" x14ac:dyDescent="0.35">
      <c r="A108" s="429">
        <f>SUBTOTAL(103,$C$6:C108)</f>
        <v>52</v>
      </c>
      <c r="B108" s="429"/>
      <c r="C108" s="437" t="s">
        <v>495</v>
      </c>
      <c r="D108" s="663" t="s">
        <v>159</v>
      </c>
      <c r="E108" s="663"/>
      <c r="F108" s="439"/>
      <c r="G108" s="429"/>
      <c r="H108" s="489"/>
      <c r="I108" s="433">
        <f>ROUND(H107/1000,4)+I106</f>
        <v>19.950000000000003</v>
      </c>
      <c r="J108" s="434" t="s">
        <v>51</v>
      </c>
      <c r="K108" s="429" t="s">
        <v>263</v>
      </c>
      <c r="L108" s="429" t="s">
        <v>263</v>
      </c>
      <c r="M108" s="429"/>
      <c r="N108" s="429"/>
      <c r="O108" s="429"/>
      <c r="P108" s="429"/>
    </row>
    <row r="109" spans="1:16" s="163" customFormat="1" ht="18.5" x14ac:dyDescent="0.35">
      <c r="A109" s="429"/>
      <c r="B109" s="429"/>
      <c r="C109" s="662"/>
      <c r="D109" s="485"/>
      <c r="E109" s="485"/>
      <c r="F109" s="432"/>
      <c r="G109" s="810" t="str">
        <f>C108</f>
        <v>6/11</v>
      </c>
      <c r="H109" s="487">
        <v>410</v>
      </c>
      <c r="I109" s="436"/>
      <c r="J109" s="437"/>
      <c r="K109" s="429"/>
      <c r="L109" s="429"/>
      <c r="M109" s="429"/>
      <c r="N109" s="429"/>
      <c r="O109" s="429"/>
      <c r="P109" s="429"/>
    </row>
    <row r="110" spans="1:16" s="163" customFormat="1" ht="18.5" x14ac:dyDescent="0.35">
      <c r="A110" s="429">
        <f>SUBTOTAL(103,$C$6:C110)</f>
        <v>53</v>
      </c>
      <c r="B110" s="429"/>
      <c r="C110" s="437" t="s">
        <v>510</v>
      </c>
      <c r="D110" s="663" t="s">
        <v>178</v>
      </c>
      <c r="E110" s="663"/>
      <c r="F110" s="439"/>
      <c r="G110" s="429"/>
      <c r="H110" s="489"/>
      <c r="I110" s="433">
        <f>ROUND(H109/1000,4)+I108</f>
        <v>20.360000000000003</v>
      </c>
      <c r="J110" s="434" t="s">
        <v>51</v>
      </c>
      <c r="K110" s="429" t="s">
        <v>263</v>
      </c>
      <c r="L110" s="429" t="s">
        <v>263</v>
      </c>
      <c r="M110" s="429" t="s">
        <v>263</v>
      </c>
      <c r="N110" s="429"/>
      <c r="O110" s="429"/>
      <c r="P110" s="429"/>
    </row>
    <row r="111" spans="1:16" s="163" customFormat="1" ht="18.5" x14ac:dyDescent="0.35">
      <c r="A111" s="429"/>
      <c r="B111" s="429"/>
      <c r="C111" s="662"/>
      <c r="D111" s="485"/>
      <c r="E111" s="485"/>
      <c r="F111" s="432"/>
      <c r="G111" s="810" t="str">
        <f>C110</f>
        <v>6/12</v>
      </c>
      <c r="H111" s="487">
        <v>365.71600000000001</v>
      </c>
      <c r="I111" s="436"/>
      <c r="J111" s="437"/>
      <c r="K111" s="429"/>
      <c r="L111" s="429"/>
      <c r="M111" s="429"/>
      <c r="N111" s="429"/>
      <c r="O111" s="429"/>
      <c r="P111" s="429"/>
    </row>
    <row r="112" spans="1:16" s="163" customFormat="1" ht="18.5" x14ac:dyDescent="0.35">
      <c r="A112" s="429">
        <f>SUBTOTAL(103,$C$6:C112)</f>
        <v>54</v>
      </c>
      <c r="B112" s="430" t="s">
        <v>560</v>
      </c>
      <c r="C112" s="437" t="s">
        <v>269</v>
      </c>
      <c r="D112" s="663" t="s">
        <v>192</v>
      </c>
      <c r="E112" s="663"/>
      <c r="F112" s="432"/>
      <c r="G112" s="431"/>
      <c r="H112" s="490"/>
      <c r="I112" s="433">
        <f>ROUND(H111/1000,4)+I110</f>
        <v>20.725700000000003</v>
      </c>
      <c r="J112" s="434" t="s">
        <v>51</v>
      </c>
      <c r="K112" s="429" t="s">
        <v>263</v>
      </c>
      <c r="L112" s="429" t="s">
        <v>263</v>
      </c>
      <c r="M112" s="429" t="s">
        <v>263</v>
      </c>
      <c r="N112" s="429"/>
      <c r="O112" s="429" t="s">
        <v>988</v>
      </c>
      <c r="P112" s="429"/>
    </row>
    <row r="113" spans="1:16" s="163" customFormat="1" ht="18.5" x14ac:dyDescent="0.35">
      <c r="A113" s="429"/>
      <c r="B113" s="429"/>
      <c r="C113" s="662"/>
      <c r="D113" s="485"/>
      <c r="E113" s="485"/>
      <c r="F113" s="432"/>
      <c r="G113" s="810" t="str">
        <f>C112</f>
        <v>7/0</v>
      </c>
      <c r="H113" s="488">
        <v>319.28399999999999</v>
      </c>
      <c r="I113" s="436"/>
      <c r="J113" s="437"/>
      <c r="K113" s="429"/>
      <c r="L113" s="429"/>
      <c r="M113" s="429"/>
      <c r="N113" s="429"/>
      <c r="O113" s="429"/>
      <c r="P113" s="429"/>
    </row>
    <row r="114" spans="1:16" s="163" customFormat="1" ht="18.5" x14ac:dyDescent="0.35">
      <c r="A114" s="429">
        <f>SUBTOTAL(103,$C$6:C114)</f>
        <v>55</v>
      </c>
      <c r="B114" s="429"/>
      <c r="C114" s="437" t="s">
        <v>496</v>
      </c>
      <c r="D114" s="663" t="s">
        <v>4</v>
      </c>
      <c r="E114" s="663"/>
      <c r="F114" s="439"/>
      <c r="G114" s="429"/>
      <c r="H114" s="490"/>
      <c r="I114" s="433">
        <f>ROUND(H113/1000,4)+I112</f>
        <v>21.045000000000002</v>
      </c>
      <c r="J114" s="434" t="s">
        <v>51</v>
      </c>
      <c r="K114" s="429" t="s">
        <v>263</v>
      </c>
      <c r="L114" s="429" t="s">
        <v>263</v>
      </c>
      <c r="M114" s="429" t="s">
        <v>263</v>
      </c>
      <c r="N114" s="429" t="str">
        <f>VLOOKUP(C114,'Tack Welding'!$C$5:$I$94,7,0)</f>
        <v xml:space="preserve">Completed </v>
      </c>
      <c r="O114" s="429"/>
      <c r="P114" s="429"/>
    </row>
    <row r="115" spans="1:16" s="163" customFormat="1" ht="18.5" x14ac:dyDescent="0.35">
      <c r="A115" s="429"/>
      <c r="B115" s="429"/>
      <c r="C115" s="662"/>
      <c r="D115" s="485"/>
      <c r="E115" s="485"/>
      <c r="F115" s="432"/>
      <c r="G115" s="810" t="str">
        <f>C114</f>
        <v>7/1</v>
      </c>
      <c r="H115" s="488">
        <v>465</v>
      </c>
      <c r="I115" s="436"/>
      <c r="J115" s="437"/>
      <c r="K115" s="429"/>
      <c r="L115" s="429"/>
      <c r="M115" s="429"/>
      <c r="N115" s="429"/>
      <c r="O115" s="429"/>
      <c r="P115" s="429"/>
    </row>
    <row r="116" spans="1:16" s="163" customFormat="1" ht="18.5" x14ac:dyDescent="0.35">
      <c r="A116" s="429">
        <f>SUBTOTAL(103,$C$6:C116)</f>
        <v>56</v>
      </c>
      <c r="B116" s="429"/>
      <c r="C116" s="437" t="s">
        <v>497</v>
      </c>
      <c r="D116" s="663" t="s">
        <v>80</v>
      </c>
      <c r="E116" s="663"/>
      <c r="F116" s="439"/>
      <c r="G116" s="429"/>
      <c r="H116" s="490"/>
      <c r="I116" s="433">
        <f>ROUND(H115/1000,4)+I114</f>
        <v>21.51</v>
      </c>
      <c r="J116" s="434" t="s">
        <v>51</v>
      </c>
      <c r="K116" s="429" t="s">
        <v>263</v>
      </c>
      <c r="L116" s="429" t="s">
        <v>263</v>
      </c>
      <c r="M116" s="429" t="s">
        <v>263</v>
      </c>
      <c r="N116" s="429" t="str">
        <f>VLOOKUP(C116,'Tack Welding'!$C$5:$I$94,7,0)</f>
        <v xml:space="preserve">Completed </v>
      </c>
      <c r="O116" s="429"/>
      <c r="P116" s="429"/>
    </row>
    <row r="117" spans="1:16" s="163" customFormat="1" ht="18.5" x14ac:dyDescent="0.35">
      <c r="A117" s="429"/>
      <c r="B117" s="429"/>
      <c r="C117" s="662"/>
      <c r="D117" s="485"/>
      <c r="E117" s="485"/>
      <c r="F117" s="432"/>
      <c r="G117" s="810" t="str">
        <f>C116</f>
        <v>7/2</v>
      </c>
      <c r="H117" s="488">
        <v>375</v>
      </c>
      <c r="I117" s="436"/>
      <c r="J117" s="437"/>
      <c r="K117" s="429"/>
      <c r="L117" s="429"/>
      <c r="M117" s="429"/>
      <c r="N117" s="429"/>
      <c r="O117" s="429"/>
      <c r="P117" s="429"/>
    </row>
    <row r="118" spans="1:16" s="163" customFormat="1" ht="18.5" x14ac:dyDescent="0.35">
      <c r="A118" s="429">
        <f>SUBTOTAL(103,$C$6:C118)</f>
        <v>57</v>
      </c>
      <c r="B118" s="429"/>
      <c r="C118" s="437" t="s">
        <v>498</v>
      </c>
      <c r="D118" s="663" t="s">
        <v>50</v>
      </c>
      <c r="E118" s="663"/>
      <c r="F118" s="439"/>
      <c r="G118" s="429"/>
      <c r="H118" s="490"/>
      <c r="I118" s="433">
        <f>ROUND(H117/1000,4)+I116</f>
        <v>21.885000000000002</v>
      </c>
      <c r="J118" s="434" t="s">
        <v>51</v>
      </c>
      <c r="K118" s="429" t="s">
        <v>263</v>
      </c>
      <c r="L118" s="429" t="s">
        <v>263</v>
      </c>
      <c r="M118" s="429" t="s">
        <v>263</v>
      </c>
      <c r="N118" s="429"/>
      <c r="O118" s="429"/>
      <c r="P118" s="429"/>
    </row>
    <row r="119" spans="1:16" s="163" customFormat="1" ht="18.5" x14ac:dyDescent="0.35">
      <c r="A119" s="429"/>
      <c r="B119" s="429"/>
      <c r="C119" s="662"/>
      <c r="D119" s="485"/>
      <c r="E119" s="485"/>
      <c r="F119" s="432"/>
      <c r="G119" s="810" t="str">
        <f>C118</f>
        <v>7/3</v>
      </c>
      <c r="H119" s="488">
        <v>355</v>
      </c>
      <c r="I119" s="436"/>
      <c r="J119" s="437"/>
      <c r="K119" s="429"/>
      <c r="L119" s="429"/>
      <c r="M119" s="429"/>
      <c r="N119" s="429"/>
      <c r="O119" s="429"/>
      <c r="P119" s="429"/>
    </row>
    <row r="120" spans="1:16" s="163" customFormat="1" ht="18.5" x14ac:dyDescent="0.35">
      <c r="A120" s="429">
        <f>SUBTOTAL(103,$C$6:C120)</f>
        <v>58</v>
      </c>
      <c r="B120" s="429"/>
      <c r="C120" s="437" t="s">
        <v>499</v>
      </c>
      <c r="D120" s="663" t="s">
        <v>80</v>
      </c>
      <c r="E120" s="663"/>
      <c r="F120" s="439"/>
      <c r="G120" s="429"/>
      <c r="H120" s="490"/>
      <c r="I120" s="433">
        <f>ROUND(H119/1000,4)+I118</f>
        <v>22.240000000000002</v>
      </c>
      <c r="J120" s="434" t="s">
        <v>51</v>
      </c>
      <c r="K120" s="429" t="s">
        <v>263</v>
      </c>
      <c r="L120" s="429" t="s">
        <v>263</v>
      </c>
      <c r="M120" s="429" t="s">
        <v>263</v>
      </c>
      <c r="N120" s="429"/>
      <c r="O120" s="429"/>
      <c r="P120" s="429"/>
    </row>
    <row r="121" spans="1:16" s="163" customFormat="1" ht="18.5" x14ac:dyDescent="0.35">
      <c r="A121" s="429"/>
      <c r="B121" s="429"/>
      <c r="C121" s="662"/>
      <c r="D121" s="485"/>
      <c r="E121" s="485"/>
      <c r="F121" s="432"/>
      <c r="G121" s="810" t="str">
        <f>C120</f>
        <v>7/4</v>
      </c>
      <c r="H121" s="488">
        <v>420</v>
      </c>
      <c r="I121" s="436"/>
      <c r="J121" s="437"/>
      <c r="K121" s="429"/>
      <c r="L121" s="429"/>
      <c r="M121" s="429"/>
      <c r="N121" s="429"/>
      <c r="O121" s="429"/>
      <c r="P121" s="429"/>
    </row>
    <row r="122" spans="1:16" s="163" customFormat="1" ht="18.5" x14ac:dyDescent="0.35">
      <c r="A122" s="429">
        <f>SUBTOTAL(103,$C$6:C122)</f>
        <v>59</v>
      </c>
      <c r="B122" s="429"/>
      <c r="C122" s="437" t="s">
        <v>500</v>
      </c>
      <c r="D122" s="663" t="s">
        <v>80</v>
      </c>
      <c r="E122" s="663"/>
      <c r="F122" s="439"/>
      <c r="G122" s="429"/>
      <c r="H122" s="490"/>
      <c r="I122" s="433">
        <f>ROUND(H121/1000,4)+I120</f>
        <v>22.660000000000004</v>
      </c>
      <c r="J122" s="434" t="s">
        <v>51</v>
      </c>
      <c r="K122" s="429" t="s">
        <v>263</v>
      </c>
      <c r="L122" s="429" t="s">
        <v>263</v>
      </c>
      <c r="M122" s="429" t="s">
        <v>263</v>
      </c>
      <c r="N122" s="429" t="str">
        <f>VLOOKUP(C122,'Tack Welding'!$C$5:$I$94,7,0)</f>
        <v xml:space="preserve">Completed </v>
      </c>
      <c r="O122" s="429"/>
      <c r="P122" s="429"/>
    </row>
    <row r="123" spans="1:16" s="163" customFormat="1" ht="18.5" x14ac:dyDescent="0.35">
      <c r="A123" s="429"/>
      <c r="B123" s="429"/>
      <c r="C123" s="662"/>
      <c r="D123" s="485"/>
      <c r="E123" s="485"/>
      <c r="F123" s="432"/>
      <c r="G123" s="810" t="str">
        <f>C122</f>
        <v>7/5</v>
      </c>
      <c r="H123" s="488">
        <v>315</v>
      </c>
      <c r="I123" s="436"/>
      <c r="J123" s="437"/>
      <c r="K123" s="429"/>
      <c r="L123" s="429"/>
      <c r="M123" s="429"/>
      <c r="N123" s="429"/>
      <c r="O123" s="429"/>
      <c r="P123" s="429"/>
    </row>
    <row r="124" spans="1:16" s="163" customFormat="1" ht="18.5" x14ac:dyDescent="0.35">
      <c r="A124" s="429">
        <f>SUBTOTAL(103,$C$6:C124)</f>
        <v>60</v>
      </c>
      <c r="B124" s="429"/>
      <c r="C124" s="437" t="s">
        <v>501</v>
      </c>
      <c r="D124" s="663" t="s">
        <v>159</v>
      </c>
      <c r="E124" s="663"/>
      <c r="F124" s="439"/>
      <c r="G124" s="429"/>
      <c r="H124" s="490"/>
      <c r="I124" s="433">
        <f>ROUND(H123/1000,4)+I122</f>
        <v>22.975000000000005</v>
      </c>
      <c r="J124" s="434" t="s">
        <v>51</v>
      </c>
      <c r="K124" s="429" t="s">
        <v>263</v>
      </c>
      <c r="L124" s="429" t="s">
        <v>263</v>
      </c>
      <c r="M124" s="429" t="s">
        <v>263</v>
      </c>
      <c r="N124" s="429" t="str">
        <f>VLOOKUP(C124,'Tack Welding'!$C$5:$I$94,7,0)</f>
        <v xml:space="preserve">Completed </v>
      </c>
      <c r="O124" s="429"/>
      <c r="P124" s="429"/>
    </row>
    <row r="125" spans="1:16" s="163" customFormat="1" ht="18.5" x14ac:dyDescent="0.35">
      <c r="A125" s="429"/>
      <c r="B125" s="429"/>
      <c r="C125" s="662"/>
      <c r="D125" s="485"/>
      <c r="E125" s="485"/>
      <c r="F125" s="432"/>
      <c r="G125" s="810" t="str">
        <f>C124</f>
        <v>7/6</v>
      </c>
      <c r="H125" s="488">
        <v>450</v>
      </c>
      <c r="I125" s="436"/>
      <c r="J125" s="437"/>
      <c r="K125" s="429"/>
      <c r="L125" s="429"/>
      <c r="M125" s="429"/>
      <c r="N125" s="429"/>
      <c r="O125" s="429"/>
      <c r="P125" s="429"/>
    </row>
    <row r="126" spans="1:16" s="163" customFormat="1" ht="18.5" x14ac:dyDescent="0.35">
      <c r="A126" s="429">
        <f>SUBTOTAL(103,$C$6:C126)</f>
        <v>61</v>
      </c>
      <c r="B126" s="430" t="s">
        <v>561</v>
      </c>
      <c r="C126" s="437" t="s">
        <v>511</v>
      </c>
      <c r="D126" s="663" t="s">
        <v>235</v>
      </c>
      <c r="E126" s="663"/>
      <c r="F126" s="432"/>
      <c r="G126" s="431"/>
      <c r="H126" s="490"/>
      <c r="I126" s="433">
        <f>ROUND(H125/1000,4)+I124</f>
        <v>23.425000000000004</v>
      </c>
      <c r="J126" s="434" t="s">
        <v>51</v>
      </c>
      <c r="K126" s="429" t="s">
        <v>263</v>
      </c>
      <c r="L126" s="429" t="s">
        <v>263</v>
      </c>
      <c r="M126" s="429" t="s">
        <v>263</v>
      </c>
      <c r="N126" s="429" t="str">
        <f>VLOOKUP(C126,'Tack Welding'!$C$5:$I$94,7,0)</f>
        <v xml:space="preserve">Completed </v>
      </c>
      <c r="O126" s="429"/>
      <c r="P126" s="429"/>
    </row>
    <row r="127" spans="1:16" s="163" customFormat="1" ht="18.5" x14ac:dyDescent="0.35">
      <c r="A127" s="429"/>
      <c r="B127" s="429"/>
      <c r="C127" s="662"/>
      <c r="D127" s="485"/>
      <c r="E127" s="485"/>
      <c r="F127" s="432"/>
      <c r="G127" s="810" t="str">
        <f>C126</f>
        <v>7A/0</v>
      </c>
      <c r="H127" s="488">
        <v>435</v>
      </c>
      <c r="I127" s="436"/>
      <c r="J127" s="437"/>
      <c r="K127" s="429"/>
      <c r="L127" s="429"/>
      <c r="M127" s="429"/>
      <c r="N127" s="429"/>
      <c r="O127" s="429"/>
      <c r="P127" s="429"/>
    </row>
    <row r="128" spans="1:16" s="163" customFormat="1" ht="18.5" x14ac:dyDescent="0.35">
      <c r="A128" s="429">
        <f>SUBTOTAL(103,$C$6:C128)</f>
        <v>62</v>
      </c>
      <c r="B128" s="429"/>
      <c r="C128" s="437" t="s">
        <v>512</v>
      </c>
      <c r="D128" s="663" t="s">
        <v>178</v>
      </c>
      <c r="E128" s="663"/>
      <c r="F128" s="439"/>
      <c r="G128" s="429"/>
      <c r="H128" s="490"/>
      <c r="I128" s="433">
        <f>ROUND(H127/1000,4)+I126</f>
        <v>23.860000000000003</v>
      </c>
      <c r="J128" s="434" t="s">
        <v>51</v>
      </c>
      <c r="K128" s="429" t="s">
        <v>263</v>
      </c>
      <c r="L128" s="429" t="s">
        <v>263</v>
      </c>
      <c r="M128" s="429" t="s">
        <v>263</v>
      </c>
      <c r="N128" s="429"/>
      <c r="O128" s="429"/>
      <c r="P128" s="429"/>
    </row>
    <row r="129" spans="1:16" s="163" customFormat="1" ht="18.5" x14ac:dyDescent="0.35">
      <c r="A129" s="429"/>
      <c r="B129" s="429"/>
      <c r="C129" s="662"/>
      <c r="D129" s="485"/>
      <c r="E129" s="485"/>
      <c r="F129" s="432"/>
      <c r="G129" s="810" t="str">
        <f>C128</f>
        <v>7A/1</v>
      </c>
      <c r="H129" s="488">
        <v>385</v>
      </c>
      <c r="I129" s="436"/>
      <c r="J129" s="437"/>
      <c r="K129" s="429"/>
      <c r="L129" s="429"/>
      <c r="M129" s="429"/>
      <c r="N129" s="429"/>
      <c r="O129" s="429"/>
      <c r="P129" s="429"/>
    </row>
    <row r="130" spans="1:16" s="163" customFormat="1" ht="18.5" x14ac:dyDescent="0.35">
      <c r="A130" s="429">
        <f>SUBTOTAL(103,$C$6:C130)</f>
        <v>63</v>
      </c>
      <c r="B130" s="429"/>
      <c r="C130" s="437" t="s">
        <v>513</v>
      </c>
      <c r="D130" s="663" t="s">
        <v>2</v>
      </c>
      <c r="E130" s="663"/>
      <c r="F130" s="439"/>
      <c r="G130" s="429"/>
      <c r="H130" s="490"/>
      <c r="I130" s="433">
        <f>ROUND(H129/1000,4)+I128</f>
        <v>24.245000000000005</v>
      </c>
      <c r="J130" s="434" t="s">
        <v>51</v>
      </c>
      <c r="K130" s="429" t="s">
        <v>263</v>
      </c>
      <c r="L130" s="429" t="s">
        <v>263</v>
      </c>
      <c r="M130" s="429" t="s">
        <v>263</v>
      </c>
      <c r="N130" s="429" t="str">
        <f>VLOOKUP(C130,'Tack Welding'!$C$5:$I$94,7,0)</f>
        <v xml:space="preserve">Completed </v>
      </c>
      <c r="O130" s="429"/>
      <c r="P130" s="429"/>
    </row>
    <row r="131" spans="1:16" s="163" customFormat="1" ht="18.5" x14ac:dyDescent="0.35">
      <c r="A131" s="429"/>
      <c r="B131" s="429"/>
      <c r="C131" s="662"/>
      <c r="D131" s="485"/>
      <c r="E131" s="485"/>
      <c r="F131" s="432"/>
      <c r="G131" s="810" t="str">
        <f>C130</f>
        <v>7A/2</v>
      </c>
      <c r="H131" s="488">
        <v>390</v>
      </c>
      <c r="I131" s="436"/>
      <c r="J131" s="437"/>
      <c r="K131" s="429"/>
      <c r="L131" s="429"/>
      <c r="M131" s="429"/>
      <c r="N131" s="429"/>
      <c r="O131" s="429"/>
      <c r="P131" s="429"/>
    </row>
    <row r="132" spans="1:16" s="163" customFormat="1" ht="18.5" x14ac:dyDescent="0.35">
      <c r="A132" s="429">
        <f>SUBTOTAL(103,$C$6:C132)</f>
        <v>64</v>
      </c>
      <c r="B132" s="429"/>
      <c r="C132" s="437" t="s">
        <v>514</v>
      </c>
      <c r="D132" s="663" t="s">
        <v>2</v>
      </c>
      <c r="E132" s="663"/>
      <c r="F132" s="439"/>
      <c r="G132" s="429"/>
      <c r="H132" s="490"/>
      <c r="I132" s="433">
        <f>ROUND(H131/1000,4)+I130</f>
        <v>24.635000000000005</v>
      </c>
      <c r="J132" s="434" t="s">
        <v>51</v>
      </c>
      <c r="K132" s="429" t="s">
        <v>263</v>
      </c>
      <c r="L132" s="429" t="s">
        <v>263</v>
      </c>
      <c r="M132" s="429" t="s">
        <v>263</v>
      </c>
      <c r="N132" s="429" t="str">
        <f>VLOOKUP(C132,'Tack Welding'!$C$5:$I$94,7,0)</f>
        <v xml:space="preserve">Completed </v>
      </c>
      <c r="O132" s="429"/>
      <c r="P132" s="429"/>
    </row>
    <row r="133" spans="1:16" s="163" customFormat="1" ht="18.5" x14ac:dyDescent="0.35">
      <c r="A133" s="429"/>
      <c r="B133" s="429"/>
      <c r="C133" s="662"/>
      <c r="D133" s="485"/>
      <c r="E133" s="485"/>
      <c r="F133" s="432"/>
      <c r="G133" s="810" t="str">
        <f>C132</f>
        <v>7A/3</v>
      </c>
      <c r="H133" s="488">
        <v>405</v>
      </c>
      <c r="I133" s="436"/>
      <c r="J133" s="437"/>
      <c r="K133" s="429"/>
      <c r="L133" s="429"/>
      <c r="M133" s="429"/>
      <c r="N133" s="429"/>
      <c r="O133" s="429"/>
      <c r="P133" s="429"/>
    </row>
    <row r="134" spans="1:16" s="163" customFormat="1" ht="18.5" x14ac:dyDescent="0.35">
      <c r="A134" s="429">
        <f>SUBTOTAL(103,$C$6:C134)</f>
        <v>65</v>
      </c>
      <c r="B134" s="429"/>
      <c r="C134" s="437" t="s">
        <v>515</v>
      </c>
      <c r="D134" s="663" t="s">
        <v>2</v>
      </c>
      <c r="E134" s="663"/>
      <c r="F134" s="439"/>
      <c r="G134" s="429"/>
      <c r="H134" s="490"/>
      <c r="I134" s="433">
        <f>ROUND(H133/1000,4)+I132</f>
        <v>25.040000000000006</v>
      </c>
      <c r="J134" s="434" t="s">
        <v>51</v>
      </c>
      <c r="K134" s="429" t="s">
        <v>263</v>
      </c>
      <c r="L134" s="429" t="s">
        <v>263</v>
      </c>
      <c r="M134" s="429" t="s">
        <v>263</v>
      </c>
      <c r="N134" s="429" t="str">
        <f>VLOOKUP(C134,'Tack Welding'!$C$5:$I$94,7,0)</f>
        <v xml:space="preserve">Completed </v>
      </c>
      <c r="O134" s="429" t="s">
        <v>988</v>
      </c>
      <c r="P134" s="429"/>
    </row>
    <row r="135" spans="1:16" s="163" customFormat="1" ht="18.5" x14ac:dyDescent="0.35">
      <c r="A135" s="429"/>
      <c r="B135" s="429"/>
      <c r="C135" s="662"/>
      <c r="D135" s="485"/>
      <c r="E135" s="485"/>
      <c r="F135" s="432"/>
      <c r="G135" s="810" t="str">
        <f>C134</f>
        <v>7A/4</v>
      </c>
      <c r="H135" s="488">
        <v>390</v>
      </c>
      <c r="I135" s="436"/>
      <c r="J135" s="437"/>
      <c r="K135" s="429"/>
      <c r="L135" s="429"/>
      <c r="M135" s="429"/>
      <c r="N135" s="429"/>
      <c r="O135" s="429"/>
      <c r="P135" s="429"/>
    </row>
    <row r="136" spans="1:16" s="163" customFormat="1" ht="18.5" x14ac:dyDescent="0.35">
      <c r="A136" s="429">
        <f>SUBTOTAL(103,$C$6:C136)</f>
        <v>66</v>
      </c>
      <c r="B136" s="429"/>
      <c r="C136" s="437" t="s">
        <v>516</v>
      </c>
      <c r="D136" s="663" t="s">
        <v>2</v>
      </c>
      <c r="E136" s="663"/>
      <c r="F136" s="439"/>
      <c r="G136" s="429"/>
      <c r="H136" s="490"/>
      <c r="I136" s="433">
        <f>ROUND(H135/1000,4)+I134</f>
        <v>25.430000000000007</v>
      </c>
      <c r="J136" s="434" t="s">
        <v>51</v>
      </c>
      <c r="K136" s="429" t="s">
        <v>263</v>
      </c>
      <c r="L136" s="429" t="s">
        <v>263</v>
      </c>
      <c r="M136" s="429" t="s">
        <v>263</v>
      </c>
      <c r="N136" s="429" t="str">
        <f>VLOOKUP(C136,'Tack Welding'!$C$5:$I$94,7,0)</f>
        <v xml:space="preserve">Completed </v>
      </c>
      <c r="O136" s="429"/>
      <c r="P136" s="429"/>
    </row>
    <row r="137" spans="1:16" s="163" customFormat="1" ht="18.5" x14ac:dyDescent="0.35">
      <c r="A137" s="429"/>
      <c r="B137" s="429"/>
      <c r="C137" s="662"/>
      <c r="D137" s="485"/>
      <c r="E137" s="485"/>
      <c r="F137" s="432"/>
      <c r="G137" s="810" t="str">
        <f>C136</f>
        <v>7A/5</v>
      </c>
      <c r="H137" s="488">
        <v>429.77</v>
      </c>
      <c r="I137" s="436"/>
      <c r="J137" s="437"/>
      <c r="K137" s="429"/>
      <c r="L137" s="429"/>
      <c r="M137" s="429"/>
      <c r="N137" s="429"/>
      <c r="O137" s="429"/>
      <c r="P137" s="429"/>
    </row>
    <row r="138" spans="1:16" s="163" customFormat="1" ht="18.5" x14ac:dyDescent="0.35">
      <c r="A138" s="429">
        <f>SUBTOTAL(103,$C$6:C138)</f>
        <v>67</v>
      </c>
      <c r="B138" s="430" t="s">
        <v>562</v>
      </c>
      <c r="C138" s="800" t="s">
        <v>270</v>
      </c>
      <c r="D138" s="663" t="s">
        <v>205</v>
      </c>
      <c r="E138" s="663"/>
      <c r="F138" s="432"/>
      <c r="G138" s="431"/>
      <c r="H138" s="490"/>
      <c r="I138" s="433">
        <f>ROUND(H137/1000,4)+I136</f>
        <v>25.859800000000007</v>
      </c>
      <c r="J138" s="434" t="s">
        <v>51</v>
      </c>
      <c r="K138" s="429" t="s">
        <v>263</v>
      </c>
      <c r="L138" s="429" t="s">
        <v>263</v>
      </c>
      <c r="M138" s="429" t="s">
        <v>263</v>
      </c>
      <c r="N138" s="429" t="str">
        <f>VLOOKUP(C138,'Tack Welding'!$C$5:$I$94,7,0)</f>
        <v xml:space="preserve">Completed </v>
      </c>
      <c r="O138" s="429"/>
      <c r="P138" s="429"/>
    </row>
    <row r="139" spans="1:16" s="163" customFormat="1" ht="18.5" x14ac:dyDescent="0.35">
      <c r="A139" s="429"/>
      <c r="B139" s="429"/>
      <c r="C139" s="662"/>
      <c r="D139" s="485"/>
      <c r="E139" s="485"/>
      <c r="F139" s="432"/>
      <c r="G139" s="810" t="str">
        <f>C138</f>
        <v>8/0</v>
      </c>
      <c r="H139" s="488">
        <v>350</v>
      </c>
      <c r="I139" s="436"/>
      <c r="J139" s="437"/>
      <c r="K139" s="429"/>
      <c r="L139" s="429"/>
      <c r="M139" s="429"/>
      <c r="N139" s="429"/>
      <c r="O139" s="429"/>
      <c r="P139" s="429"/>
    </row>
    <row r="140" spans="1:16" s="163" customFormat="1" ht="18.5" x14ac:dyDescent="0.35">
      <c r="A140" s="429">
        <f>SUBTOTAL(103,$C$6:C140)</f>
        <v>68</v>
      </c>
      <c r="B140" s="429"/>
      <c r="C140" s="437" t="s">
        <v>410</v>
      </c>
      <c r="D140" s="663" t="s">
        <v>4</v>
      </c>
      <c r="E140" s="663"/>
      <c r="F140" s="439"/>
      <c r="G140" s="429"/>
      <c r="H140" s="490"/>
      <c r="I140" s="433">
        <f>ROUND(H139/1000,4)+I138</f>
        <v>26.209800000000008</v>
      </c>
      <c r="J140" s="434" t="s">
        <v>51</v>
      </c>
      <c r="K140" s="429" t="s">
        <v>263</v>
      </c>
      <c r="L140" s="429" t="s">
        <v>263</v>
      </c>
      <c r="M140" s="429" t="s">
        <v>263</v>
      </c>
      <c r="N140" s="429" t="str">
        <f>VLOOKUP(C140,'Tack Welding'!$C$5:$I$94,7,0)</f>
        <v xml:space="preserve">Completed </v>
      </c>
      <c r="O140" s="429"/>
      <c r="P140" s="429"/>
    </row>
    <row r="141" spans="1:16" s="163" customFormat="1" ht="18.5" x14ac:dyDescent="0.35">
      <c r="A141" s="429"/>
      <c r="B141" s="429"/>
      <c r="C141" s="662"/>
      <c r="D141" s="485"/>
      <c r="E141" s="485"/>
      <c r="F141" s="432"/>
      <c r="G141" s="810" t="str">
        <f>C140</f>
        <v>8/1</v>
      </c>
      <c r="H141" s="488">
        <v>330</v>
      </c>
      <c r="I141" s="436"/>
      <c r="J141" s="437"/>
      <c r="K141" s="429"/>
      <c r="L141" s="429"/>
      <c r="M141" s="429"/>
      <c r="N141" s="429"/>
      <c r="O141" s="429"/>
      <c r="P141" s="429"/>
    </row>
    <row r="142" spans="1:16" s="163" customFormat="1" ht="18.5" x14ac:dyDescent="0.35">
      <c r="A142" s="429">
        <f>SUBTOTAL(103,$C$6:C142)</f>
        <v>69</v>
      </c>
      <c r="B142" s="429"/>
      <c r="C142" s="437" t="s">
        <v>411</v>
      </c>
      <c r="D142" s="663" t="s">
        <v>80</v>
      </c>
      <c r="E142" s="663"/>
      <c r="F142" s="439"/>
      <c r="G142" s="429"/>
      <c r="H142" s="490"/>
      <c r="I142" s="433">
        <f>ROUND(H141/1000,4)+I140</f>
        <v>26.539800000000007</v>
      </c>
      <c r="J142" s="434" t="s">
        <v>51</v>
      </c>
      <c r="K142" s="429" t="s">
        <v>263</v>
      </c>
      <c r="L142" s="429" t="s">
        <v>263</v>
      </c>
      <c r="M142" s="429" t="s">
        <v>263</v>
      </c>
      <c r="N142" s="429" t="str">
        <f>VLOOKUP(C142,'Tack Welding'!$C$5:$I$94,7,0)</f>
        <v xml:space="preserve">Completed </v>
      </c>
      <c r="O142" s="429"/>
      <c r="P142" s="429"/>
    </row>
    <row r="143" spans="1:16" s="163" customFormat="1" ht="18.5" x14ac:dyDescent="0.35">
      <c r="A143" s="429"/>
      <c r="B143" s="429"/>
      <c r="C143" s="662"/>
      <c r="D143" s="485"/>
      <c r="E143" s="485"/>
      <c r="F143" s="432"/>
      <c r="G143" s="810" t="str">
        <f>C142</f>
        <v>8/2</v>
      </c>
      <c r="H143" s="488">
        <v>390</v>
      </c>
      <c r="I143" s="436"/>
      <c r="J143" s="437"/>
      <c r="K143" s="429"/>
      <c r="L143" s="429"/>
      <c r="M143" s="429"/>
      <c r="N143" s="429"/>
      <c r="O143" s="429"/>
      <c r="P143" s="429"/>
    </row>
    <row r="144" spans="1:16" s="163" customFormat="1" ht="18.5" x14ac:dyDescent="0.35">
      <c r="A144" s="429">
        <f>SUBTOTAL(103,$C$6:C144)</f>
        <v>70</v>
      </c>
      <c r="B144" s="429"/>
      <c r="C144" s="437" t="s">
        <v>412</v>
      </c>
      <c r="D144" s="663" t="s">
        <v>50</v>
      </c>
      <c r="E144" s="663"/>
      <c r="F144" s="439"/>
      <c r="G144" s="429"/>
      <c r="H144" s="490"/>
      <c r="I144" s="433">
        <f>ROUND(H143/1000,4)+I142</f>
        <v>26.929800000000007</v>
      </c>
      <c r="J144" s="434" t="s">
        <v>51</v>
      </c>
      <c r="K144" s="429" t="s">
        <v>263</v>
      </c>
      <c r="L144" s="429" t="s">
        <v>263</v>
      </c>
      <c r="M144" s="429" t="s">
        <v>263</v>
      </c>
      <c r="N144" s="429" t="str">
        <f>VLOOKUP(C144,'Tack Welding'!$C$5:$I$94,7,0)</f>
        <v xml:space="preserve">Completed </v>
      </c>
      <c r="O144" s="429"/>
      <c r="P144" s="429"/>
    </row>
    <row r="145" spans="1:16" s="163" customFormat="1" ht="18.5" x14ac:dyDescent="0.35">
      <c r="A145" s="429"/>
      <c r="B145" s="429"/>
      <c r="C145" s="662"/>
      <c r="D145" s="485"/>
      <c r="E145" s="485"/>
      <c r="F145" s="432"/>
      <c r="G145" s="810" t="str">
        <f>C144</f>
        <v>8/3</v>
      </c>
      <c r="H145" s="488">
        <v>400</v>
      </c>
      <c r="I145" s="436"/>
      <c r="J145" s="437"/>
      <c r="K145" s="429"/>
      <c r="L145" s="429"/>
      <c r="M145" s="429"/>
      <c r="N145" s="429"/>
      <c r="O145" s="429"/>
      <c r="P145" s="429"/>
    </row>
    <row r="146" spans="1:16" s="163" customFormat="1" ht="18.5" x14ac:dyDescent="0.35">
      <c r="A146" s="429">
        <f>SUBTOTAL(103,$C$6:C146)</f>
        <v>71</v>
      </c>
      <c r="B146" s="429"/>
      <c r="C146" s="437" t="s">
        <v>413</v>
      </c>
      <c r="D146" s="663" t="s">
        <v>80</v>
      </c>
      <c r="E146" s="663"/>
      <c r="F146" s="439"/>
      <c r="G146" s="429"/>
      <c r="H146" s="490"/>
      <c r="I146" s="433">
        <f>ROUND(H145/1000,4)+I144</f>
        <v>27.329800000000006</v>
      </c>
      <c r="J146" s="434" t="s">
        <v>51</v>
      </c>
      <c r="K146" s="429" t="s">
        <v>263</v>
      </c>
      <c r="L146" s="429" t="s">
        <v>263</v>
      </c>
      <c r="M146" s="429" t="s">
        <v>263</v>
      </c>
      <c r="N146" s="429" t="str">
        <f>VLOOKUP(C146,'Tack Welding'!$C$5:$I$94,7,0)</f>
        <v xml:space="preserve">Completed </v>
      </c>
      <c r="O146" s="429"/>
      <c r="P146" s="429"/>
    </row>
    <row r="147" spans="1:16" s="163" customFormat="1" ht="18.5" x14ac:dyDescent="0.35">
      <c r="A147" s="429"/>
      <c r="B147" s="429"/>
      <c r="C147" s="662"/>
      <c r="D147" s="485"/>
      <c r="E147" s="485"/>
      <c r="F147" s="432"/>
      <c r="G147" s="810" t="str">
        <f>C146</f>
        <v>8/4</v>
      </c>
      <c r="H147" s="488">
        <v>345</v>
      </c>
      <c r="I147" s="436"/>
      <c r="J147" s="437"/>
      <c r="K147" s="429"/>
      <c r="L147" s="429"/>
      <c r="M147" s="429"/>
      <c r="N147" s="429"/>
      <c r="O147" s="429"/>
      <c r="P147" s="429"/>
    </row>
    <row r="148" spans="1:16" s="163" customFormat="1" ht="18.5" x14ac:dyDescent="0.35">
      <c r="A148" s="429">
        <f>SUBTOTAL(103,$C$6:C148)</f>
        <v>72</v>
      </c>
      <c r="B148" s="429"/>
      <c r="C148" s="437" t="s">
        <v>414</v>
      </c>
      <c r="D148" s="663" t="s">
        <v>50</v>
      </c>
      <c r="E148" s="663"/>
      <c r="F148" s="439"/>
      <c r="G148" s="429"/>
      <c r="H148" s="490"/>
      <c r="I148" s="433">
        <f>ROUND(H147/1000,4)+I146</f>
        <v>27.674800000000005</v>
      </c>
      <c r="J148" s="434" t="s">
        <v>51</v>
      </c>
      <c r="K148" s="429" t="s">
        <v>263</v>
      </c>
      <c r="L148" s="429" t="s">
        <v>263</v>
      </c>
      <c r="M148" s="429" t="s">
        <v>263</v>
      </c>
      <c r="N148" s="429" t="str">
        <f>VLOOKUP(C148,'Tack Welding'!$C$5:$I$94,7,0)</f>
        <v xml:space="preserve">Completed </v>
      </c>
      <c r="O148" s="429"/>
      <c r="P148" s="429"/>
    </row>
    <row r="149" spans="1:16" s="163" customFormat="1" ht="18.5" x14ac:dyDescent="0.35">
      <c r="A149" s="429"/>
      <c r="B149" s="429"/>
      <c r="C149" s="662"/>
      <c r="D149" s="485"/>
      <c r="E149" s="485"/>
      <c r="F149" s="432"/>
      <c r="G149" s="810" t="str">
        <f>C148</f>
        <v>8/5</v>
      </c>
      <c r="H149" s="488">
        <v>350</v>
      </c>
      <c r="I149" s="436"/>
      <c r="J149" s="437"/>
      <c r="K149" s="429"/>
      <c r="L149" s="429"/>
      <c r="M149" s="429"/>
      <c r="N149" s="429"/>
      <c r="O149" s="429"/>
      <c r="P149" s="429"/>
    </row>
    <row r="150" spans="1:16" s="163" customFormat="1" ht="18.5" x14ac:dyDescent="0.35">
      <c r="A150" s="429">
        <f>SUBTOTAL(103,$C$6:C150)</f>
        <v>73</v>
      </c>
      <c r="B150" s="925"/>
      <c r="C150" s="437" t="s">
        <v>415</v>
      </c>
      <c r="D150" s="663" t="s">
        <v>2</v>
      </c>
      <c r="E150" s="663"/>
      <c r="F150" s="439"/>
      <c r="G150" s="429"/>
      <c r="H150" s="490"/>
      <c r="I150" s="433">
        <f>ROUND(H149/1000,4)+I148</f>
        <v>28.024800000000006</v>
      </c>
      <c r="J150" s="434" t="s">
        <v>51</v>
      </c>
      <c r="K150" s="429" t="s">
        <v>263</v>
      </c>
      <c r="L150" s="429" t="s">
        <v>263</v>
      </c>
      <c r="M150" s="429" t="s">
        <v>263</v>
      </c>
      <c r="N150" s="429" t="str">
        <f>VLOOKUP(C150,'Tack Welding'!$C$5:$I$94,7,0)</f>
        <v xml:space="preserve">Completed </v>
      </c>
      <c r="O150" s="429"/>
      <c r="P150" s="429"/>
    </row>
    <row r="151" spans="1:16" s="163" customFormat="1" ht="18.5" x14ac:dyDescent="0.35">
      <c r="A151" s="429"/>
      <c r="B151" s="429"/>
      <c r="C151" s="662"/>
      <c r="D151" s="485"/>
      <c r="E151" s="485"/>
      <c r="F151" s="432"/>
      <c r="G151" s="810" t="str">
        <f>C150</f>
        <v>8/6</v>
      </c>
      <c r="H151" s="488">
        <v>335</v>
      </c>
      <c r="I151" s="436"/>
      <c r="J151" s="437"/>
      <c r="K151" s="429"/>
      <c r="L151" s="429"/>
      <c r="M151" s="429"/>
      <c r="N151" s="429"/>
      <c r="O151" s="429"/>
      <c r="P151" s="429"/>
    </row>
    <row r="152" spans="1:16" s="163" customFormat="1" ht="18.5" x14ac:dyDescent="0.35">
      <c r="A152" s="429">
        <f>SUBTOTAL(103,$C$6:C152)</f>
        <v>74</v>
      </c>
      <c r="B152" s="429"/>
      <c r="C152" s="437" t="s">
        <v>416</v>
      </c>
      <c r="D152" s="663" t="s">
        <v>2</v>
      </c>
      <c r="E152" s="663"/>
      <c r="F152" s="439"/>
      <c r="G152" s="429"/>
      <c r="H152" s="490"/>
      <c r="I152" s="433">
        <f>ROUND(H151/1000,4)+I150</f>
        <v>28.359800000000007</v>
      </c>
      <c r="J152" s="434" t="s">
        <v>51</v>
      </c>
      <c r="K152" s="429" t="s">
        <v>263</v>
      </c>
      <c r="L152" s="429" t="s">
        <v>263</v>
      </c>
      <c r="M152" s="429" t="s">
        <v>263</v>
      </c>
      <c r="N152" s="429" t="str">
        <f>VLOOKUP(C152,'Tack Welding'!$C$5:$I$94,7,0)</f>
        <v xml:space="preserve">Completed </v>
      </c>
      <c r="O152" s="429"/>
      <c r="P152" s="429"/>
    </row>
    <row r="153" spans="1:16" s="163" customFormat="1" ht="18.5" x14ac:dyDescent="0.35">
      <c r="A153" s="429"/>
      <c r="B153" s="429"/>
      <c r="C153" s="662"/>
      <c r="D153" s="485"/>
      <c r="E153" s="485"/>
      <c r="F153" s="432"/>
      <c r="G153" s="810" t="str">
        <f>C152</f>
        <v>8/7</v>
      </c>
      <c r="H153" s="488">
        <v>415</v>
      </c>
      <c r="I153" s="436"/>
      <c r="J153" s="437"/>
      <c r="K153" s="429"/>
      <c r="L153" s="429"/>
      <c r="M153" s="429"/>
      <c r="N153" s="429"/>
      <c r="O153" s="429"/>
      <c r="P153" s="429"/>
    </row>
    <row r="154" spans="1:16" s="163" customFormat="1" ht="18.5" x14ac:dyDescent="0.35">
      <c r="A154" s="429">
        <f>SUBTOTAL(103,$C$6:C154)</f>
        <v>75</v>
      </c>
      <c r="B154" s="429"/>
      <c r="C154" s="437" t="s">
        <v>417</v>
      </c>
      <c r="D154" s="663" t="s">
        <v>50</v>
      </c>
      <c r="E154" s="663"/>
      <c r="F154" s="439"/>
      <c r="G154" s="429"/>
      <c r="H154" s="490"/>
      <c r="I154" s="433">
        <f>ROUND(H153/1000,4)+I152</f>
        <v>28.774800000000006</v>
      </c>
      <c r="J154" s="434" t="s">
        <v>51</v>
      </c>
      <c r="K154" s="429" t="s">
        <v>263</v>
      </c>
      <c r="L154" s="429" t="s">
        <v>263</v>
      </c>
      <c r="M154" s="429" t="s">
        <v>263</v>
      </c>
      <c r="N154" s="429" t="str">
        <f>VLOOKUP(C154,'Tack Welding'!$C$5:$I$94,7,0)</f>
        <v xml:space="preserve">Completed </v>
      </c>
      <c r="O154" s="429"/>
      <c r="P154" s="429"/>
    </row>
    <row r="155" spans="1:16" s="163" customFormat="1" ht="18.5" x14ac:dyDescent="0.35">
      <c r="A155" s="429"/>
      <c r="B155" s="429"/>
      <c r="C155" s="662"/>
      <c r="D155" s="485"/>
      <c r="E155" s="485"/>
      <c r="F155" s="432"/>
      <c r="G155" s="810" t="str">
        <f>C154</f>
        <v>8/8</v>
      </c>
      <c r="H155" s="488">
        <v>375</v>
      </c>
      <c r="I155" s="436"/>
      <c r="J155" s="437"/>
      <c r="K155" s="429"/>
      <c r="L155" s="429"/>
      <c r="M155" s="429"/>
      <c r="N155" s="429"/>
      <c r="O155" s="429"/>
      <c r="P155" s="429"/>
    </row>
    <row r="156" spans="1:16" s="163" customFormat="1" ht="18.5" x14ac:dyDescent="0.35">
      <c r="A156" s="429">
        <f>SUBTOTAL(103,$C$6:C156)</f>
        <v>76</v>
      </c>
      <c r="B156" s="429"/>
      <c r="C156" s="437" t="s">
        <v>418</v>
      </c>
      <c r="D156" s="663" t="s">
        <v>2</v>
      </c>
      <c r="E156" s="663"/>
      <c r="F156" s="439"/>
      <c r="G156" s="429"/>
      <c r="H156" s="490"/>
      <c r="I156" s="433">
        <f>ROUND(H155/1000,4)+I154</f>
        <v>29.149800000000006</v>
      </c>
      <c r="J156" s="434" t="s">
        <v>51</v>
      </c>
      <c r="K156" s="429" t="s">
        <v>263</v>
      </c>
      <c r="L156" s="429" t="s">
        <v>263</v>
      </c>
      <c r="M156" s="429" t="s">
        <v>263</v>
      </c>
      <c r="N156" s="429" t="str">
        <f>VLOOKUP(C156,'Tack Welding'!$C$5:$I$94,7,0)</f>
        <v xml:space="preserve">Completed </v>
      </c>
      <c r="O156" s="429"/>
      <c r="P156" s="429"/>
    </row>
    <row r="157" spans="1:16" s="163" customFormat="1" ht="18.5" x14ac:dyDescent="0.35">
      <c r="A157" s="429"/>
      <c r="B157" s="429"/>
      <c r="C157" s="662"/>
      <c r="D157" s="485"/>
      <c r="E157" s="485"/>
      <c r="F157" s="432"/>
      <c r="G157" s="810" t="str">
        <f>C156</f>
        <v>8/9</v>
      </c>
      <c r="H157" s="488">
        <v>375</v>
      </c>
      <c r="I157" s="436"/>
      <c r="J157" s="437"/>
      <c r="K157" s="429"/>
      <c r="L157" s="429"/>
      <c r="M157" s="429"/>
      <c r="N157" s="429"/>
      <c r="O157" s="429"/>
      <c r="P157" s="429"/>
    </row>
    <row r="158" spans="1:16" s="163" customFormat="1" ht="18.5" x14ac:dyDescent="0.35">
      <c r="A158" s="429">
        <f>SUBTOTAL(103,$C$6:C158)</f>
        <v>77</v>
      </c>
      <c r="B158" s="429"/>
      <c r="C158" s="437" t="s">
        <v>419</v>
      </c>
      <c r="D158" s="663" t="s">
        <v>3</v>
      </c>
      <c r="E158" s="663"/>
      <c r="F158" s="439"/>
      <c r="G158" s="429"/>
      <c r="H158" s="490"/>
      <c r="I158" s="433">
        <f>ROUND(H157/1000,4)+I156</f>
        <v>29.524800000000006</v>
      </c>
      <c r="J158" s="434" t="s">
        <v>51</v>
      </c>
      <c r="K158" s="429" t="s">
        <v>263</v>
      </c>
      <c r="L158" s="429" t="s">
        <v>263</v>
      </c>
      <c r="M158" s="429" t="s">
        <v>263</v>
      </c>
      <c r="N158" s="429" t="str">
        <f>VLOOKUP(C158,'Tack Welding'!$C$5:$I$94,7,0)</f>
        <v xml:space="preserve">Completed </v>
      </c>
      <c r="O158" s="429"/>
      <c r="P158" s="429"/>
    </row>
    <row r="159" spans="1:16" s="163" customFormat="1" ht="18.5" x14ac:dyDescent="0.35">
      <c r="A159" s="429"/>
      <c r="B159" s="429"/>
      <c r="C159" s="662"/>
      <c r="D159" s="485"/>
      <c r="E159" s="485"/>
      <c r="F159" s="432"/>
      <c r="G159" s="810" t="str">
        <f>C158</f>
        <v>8/10</v>
      </c>
      <c r="H159" s="488">
        <v>375</v>
      </c>
      <c r="I159" s="436"/>
      <c r="J159" s="437"/>
      <c r="K159" s="429"/>
      <c r="L159" s="429"/>
      <c r="M159" s="429"/>
      <c r="N159" s="429"/>
      <c r="O159" s="429"/>
      <c r="P159" s="429"/>
    </row>
    <row r="160" spans="1:16" s="163" customFormat="1" ht="18.5" x14ac:dyDescent="0.35">
      <c r="A160" s="429">
        <f>SUBTOTAL(103,$C$6:C160)</f>
        <v>78</v>
      </c>
      <c r="B160" s="429"/>
      <c r="C160" s="437" t="s">
        <v>420</v>
      </c>
      <c r="D160" s="663" t="s">
        <v>50</v>
      </c>
      <c r="E160" s="663"/>
      <c r="F160" s="439"/>
      <c r="G160" s="429"/>
      <c r="H160" s="490"/>
      <c r="I160" s="433">
        <f>ROUND(H159/1000,4)+I158</f>
        <v>29.899800000000006</v>
      </c>
      <c r="J160" s="434" t="s">
        <v>51</v>
      </c>
      <c r="K160" s="429" t="s">
        <v>263</v>
      </c>
      <c r="L160" s="429" t="s">
        <v>263</v>
      </c>
      <c r="M160" s="429" t="s">
        <v>263</v>
      </c>
      <c r="N160" s="429"/>
      <c r="O160" s="429"/>
      <c r="P160" s="429"/>
    </row>
    <row r="161" spans="1:16" s="163" customFormat="1" ht="18.5" x14ac:dyDescent="0.35">
      <c r="A161" s="429"/>
      <c r="B161" s="429"/>
      <c r="C161" s="662"/>
      <c r="D161" s="485"/>
      <c r="E161" s="485"/>
      <c r="F161" s="432"/>
      <c r="G161" s="810" t="str">
        <f>C160</f>
        <v>8/11</v>
      </c>
      <c r="H161" s="488">
        <v>415</v>
      </c>
      <c r="I161" s="436"/>
      <c r="J161" s="437"/>
      <c r="K161" s="429"/>
      <c r="L161" s="429"/>
      <c r="M161" s="429"/>
      <c r="N161" s="429"/>
      <c r="O161" s="429"/>
      <c r="P161" s="429"/>
    </row>
    <row r="162" spans="1:16" s="163" customFormat="1" ht="18.5" x14ac:dyDescent="0.35">
      <c r="A162" s="429">
        <f>SUBTOTAL(103,$C$6:C162)</f>
        <v>79</v>
      </c>
      <c r="B162" s="430" t="s">
        <v>563</v>
      </c>
      <c r="C162" s="437" t="s">
        <v>502</v>
      </c>
      <c r="D162" s="663" t="s">
        <v>421</v>
      </c>
      <c r="E162" s="663"/>
      <c r="F162" s="432"/>
      <c r="G162" s="431"/>
      <c r="H162" s="490"/>
      <c r="I162" s="433">
        <f>ROUND(H161/1000,4)+I160</f>
        <v>30.314800000000005</v>
      </c>
      <c r="J162" s="434" t="s">
        <v>51</v>
      </c>
      <c r="K162" s="429" t="s">
        <v>263</v>
      </c>
      <c r="L162" s="429" t="s">
        <v>263</v>
      </c>
      <c r="M162" s="429" t="s">
        <v>263</v>
      </c>
      <c r="N162" s="429"/>
      <c r="O162" s="429"/>
      <c r="P162" s="429"/>
    </row>
    <row r="163" spans="1:16" s="163" customFormat="1" ht="18.5" x14ac:dyDescent="0.35">
      <c r="A163" s="429"/>
      <c r="B163" s="429"/>
      <c r="C163" s="662"/>
      <c r="D163" s="485"/>
      <c r="E163" s="485"/>
      <c r="F163" s="432"/>
      <c r="G163" s="810" t="str">
        <f>C162</f>
        <v>8A/0</v>
      </c>
      <c r="H163" s="488">
        <v>466.62900000000002</v>
      </c>
      <c r="I163" s="436"/>
      <c r="J163" s="437"/>
      <c r="K163" s="429"/>
      <c r="L163" s="429"/>
      <c r="M163" s="429"/>
      <c r="N163" s="429"/>
      <c r="O163" s="429"/>
      <c r="P163" s="429"/>
    </row>
    <row r="164" spans="1:16" s="163" customFormat="1" ht="18.5" x14ac:dyDescent="0.35">
      <c r="A164" s="429">
        <f>SUBTOTAL(103,$C$6:C164)</f>
        <v>80</v>
      </c>
      <c r="B164" s="430" t="s">
        <v>564</v>
      </c>
      <c r="C164" s="437" t="s">
        <v>271</v>
      </c>
      <c r="D164" s="663" t="s">
        <v>421</v>
      </c>
      <c r="E164" s="663"/>
      <c r="F164" s="432"/>
      <c r="G164" s="431"/>
      <c r="H164" s="490"/>
      <c r="I164" s="433">
        <f>ROUND(H163/1000,4)+I162</f>
        <v>30.781400000000005</v>
      </c>
      <c r="J164" s="434" t="s">
        <v>51</v>
      </c>
      <c r="K164" s="429" t="s">
        <v>263</v>
      </c>
      <c r="L164" s="429" t="s">
        <v>263</v>
      </c>
      <c r="M164" s="429"/>
      <c r="N164" s="429"/>
      <c r="O164" s="429" t="s">
        <v>988</v>
      </c>
      <c r="P164" s="429"/>
    </row>
    <row r="165" spans="1:16" s="163" customFormat="1" ht="18.5" x14ac:dyDescent="0.35">
      <c r="A165" s="429"/>
      <c r="B165" s="429"/>
      <c r="C165" s="662"/>
      <c r="D165" s="485"/>
      <c r="E165" s="485"/>
      <c r="F165" s="432"/>
      <c r="G165" s="810" t="str">
        <f>C164</f>
        <v>9/0</v>
      </c>
      <c r="H165" s="488">
        <v>418.37200000000001</v>
      </c>
      <c r="I165" s="436"/>
      <c r="J165" s="437"/>
      <c r="K165" s="429"/>
      <c r="L165" s="429"/>
      <c r="M165" s="429"/>
      <c r="N165" s="429"/>
      <c r="O165" s="429"/>
      <c r="P165" s="429"/>
    </row>
    <row r="166" spans="1:16" s="163" customFormat="1" ht="18.5" x14ac:dyDescent="0.35">
      <c r="A166" s="429">
        <f>SUBTOTAL(103,$C$6:C166)</f>
        <v>81</v>
      </c>
      <c r="B166" s="429"/>
      <c r="C166" s="437" t="s">
        <v>422</v>
      </c>
      <c r="D166" s="663" t="s">
        <v>2</v>
      </c>
      <c r="E166" s="663"/>
      <c r="F166" s="439"/>
      <c r="G166" s="429"/>
      <c r="H166" s="490"/>
      <c r="I166" s="433">
        <f>ROUND(H165/1000,4)+I164</f>
        <v>31.199800000000003</v>
      </c>
      <c r="J166" s="434" t="s">
        <v>51</v>
      </c>
      <c r="K166" s="429" t="s">
        <v>263</v>
      </c>
      <c r="L166" s="429" t="s">
        <v>263</v>
      </c>
      <c r="M166" s="429" t="s">
        <v>263</v>
      </c>
      <c r="N166" s="429" t="str">
        <f>VLOOKUP(C166,'Tack Welding'!$C$5:$I$94,7,0)</f>
        <v xml:space="preserve">Completed </v>
      </c>
      <c r="O166" s="429"/>
      <c r="P166" s="429"/>
    </row>
    <row r="167" spans="1:16" s="163" customFormat="1" ht="18.5" x14ac:dyDescent="0.35">
      <c r="A167" s="429"/>
      <c r="B167" s="429"/>
      <c r="C167" s="662"/>
      <c r="D167" s="485"/>
      <c r="E167" s="485"/>
      <c r="F167" s="432"/>
      <c r="G167" s="810" t="str">
        <f>C166</f>
        <v>9/1</v>
      </c>
      <c r="H167" s="488">
        <v>410</v>
      </c>
      <c r="I167" s="436"/>
      <c r="J167" s="437"/>
      <c r="K167" s="429"/>
      <c r="L167" s="429"/>
      <c r="M167" s="429"/>
      <c r="N167" s="429"/>
      <c r="O167" s="429"/>
      <c r="P167" s="429"/>
    </row>
    <row r="168" spans="1:16" s="163" customFormat="1" ht="18.5" x14ac:dyDescent="0.35">
      <c r="A168" s="429">
        <f>SUBTOTAL(103,$C$6:C168)</f>
        <v>82</v>
      </c>
      <c r="B168" s="429"/>
      <c r="C168" s="437" t="s">
        <v>424</v>
      </c>
      <c r="D168" s="663" t="s">
        <v>2</v>
      </c>
      <c r="E168" s="663"/>
      <c r="F168" s="439"/>
      <c r="G168" s="429"/>
      <c r="H168" s="490"/>
      <c r="I168" s="433">
        <f>ROUND(H167/1000,4)+I166</f>
        <v>31.609800000000003</v>
      </c>
      <c r="J168" s="434" t="s">
        <v>51</v>
      </c>
      <c r="K168" s="429" t="s">
        <v>263</v>
      </c>
      <c r="L168" s="429" t="s">
        <v>263</v>
      </c>
      <c r="M168" s="429" t="s">
        <v>263</v>
      </c>
      <c r="N168" s="429" t="str">
        <f>VLOOKUP(C168,'Tack Welding'!$C$5:$I$94,7,0)</f>
        <v xml:space="preserve">Completed </v>
      </c>
      <c r="O168" s="429"/>
      <c r="P168" s="429"/>
    </row>
    <row r="169" spans="1:16" s="163" customFormat="1" ht="18.5" x14ac:dyDescent="0.35">
      <c r="A169" s="429"/>
      <c r="B169" s="429"/>
      <c r="C169" s="662"/>
      <c r="D169" s="485"/>
      <c r="E169" s="485"/>
      <c r="F169" s="432"/>
      <c r="G169" s="810" t="str">
        <f>C168</f>
        <v>9/2</v>
      </c>
      <c r="H169" s="488">
        <v>395</v>
      </c>
      <c r="I169" s="436"/>
      <c r="J169" s="437"/>
      <c r="K169" s="429"/>
      <c r="L169" s="429"/>
      <c r="M169" s="429"/>
      <c r="N169" s="429"/>
      <c r="O169" s="429"/>
      <c r="P169" s="429"/>
    </row>
    <row r="170" spans="1:16" s="163" customFormat="1" ht="18.5" x14ac:dyDescent="0.35">
      <c r="A170" s="429">
        <f>SUBTOTAL(103,$C$6:C170)</f>
        <v>83</v>
      </c>
      <c r="B170" s="429"/>
      <c r="C170" s="437" t="s">
        <v>425</v>
      </c>
      <c r="D170" s="663" t="s">
        <v>3</v>
      </c>
      <c r="E170" s="663"/>
      <c r="F170" s="439"/>
      <c r="G170" s="429"/>
      <c r="H170" s="490"/>
      <c r="I170" s="433">
        <f>ROUND(H169/1000,4)+I168</f>
        <v>32.004800000000003</v>
      </c>
      <c r="J170" s="434" t="s">
        <v>51</v>
      </c>
      <c r="K170" s="429" t="s">
        <v>263</v>
      </c>
      <c r="L170" s="429" t="s">
        <v>263</v>
      </c>
      <c r="M170" s="429" t="s">
        <v>263</v>
      </c>
      <c r="N170" s="429" t="str">
        <f>VLOOKUP(C170,'Tack Welding'!$C$5:$I$94,7,0)</f>
        <v xml:space="preserve">Completed </v>
      </c>
      <c r="O170" s="429"/>
      <c r="P170" s="429"/>
    </row>
    <row r="171" spans="1:16" s="163" customFormat="1" ht="18.5" x14ac:dyDescent="0.35">
      <c r="A171" s="429"/>
      <c r="B171" s="429"/>
      <c r="C171" s="662"/>
      <c r="D171" s="485"/>
      <c r="E171" s="485"/>
      <c r="F171" s="432"/>
      <c r="G171" s="810" t="str">
        <f>C170</f>
        <v>9/3</v>
      </c>
      <c r="H171" s="488">
        <v>395</v>
      </c>
      <c r="I171" s="436"/>
      <c r="J171" s="437"/>
      <c r="K171" s="429"/>
      <c r="L171" s="429"/>
      <c r="M171" s="429"/>
      <c r="N171" s="429"/>
      <c r="O171" s="429"/>
      <c r="P171" s="429"/>
    </row>
    <row r="172" spans="1:16" s="163" customFormat="1" ht="18.5" x14ac:dyDescent="0.35">
      <c r="A172" s="429">
        <f>SUBTOTAL(103,$C$6:C172)</f>
        <v>84</v>
      </c>
      <c r="B172" s="429"/>
      <c r="C172" s="437" t="s">
        <v>388</v>
      </c>
      <c r="D172" s="663" t="s">
        <v>80</v>
      </c>
      <c r="E172" s="663"/>
      <c r="F172" s="439"/>
      <c r="G172" s="429"/>
      <c r="H172" s="490"/>
      <c r="I172" s="433">
        <f>ROUND(H171/1000,4)+I170</f>
        <v>32.399800000000006</v>
      </c>
      <c r="J172" s="434" t="s">
        <v>51</v>
      </c>
      <c r="K172" s="429" t="s">
        <v>263</v>
      </c>
      <c r="L172" s="429" t="s">
        <v>263</v>
      </c>
      <c r="M172" s="429" t="s">
        <v>263</v>
      </c>
      <c r="N172" s="429" t="str">
        <f>VLOOKUP(C172,'Tack Welding'!$C$5:$I$94,7,0)</f>
        <v xml:space="preserve">Completed </v>
      </c>
      <c r="O172" s="429"/>
      <c r="P172" s="429"/>
    </row>
    <row r="173" spans="1:16" s="163" customFormat="1" ht="18.5" x14ac:dyDescent="0.35">
      <c r="A173" s="429"/>
      <c r="B173" s="429"/>
      <c r="C173" s="662"/>
      <c r="D173" s="485"/>
      <c r="E173" s="485"/>
      <c r="F173" s="432"/>
      <c r="G173" s="810" t="str">
        <f>C172</f>
        <v>9/4</v>
      </c>
      <c r="H173" s="488">
        <v>425</v>
      </c>
      <c r="I173" s="436"/>
      <c r="J173" s="437"/>
      <c r="K173" s="429"/>
      <c r="L173" s="429"/>
      <c r="M173" s="429"/>
      <c r="N173" s="429"/>
      <c r="O173" s="429"/>
      <c r="P173" s="429"/>
    </row>
    <row r="174" spans="1:16" s="163" customFormat="1" ht="18.5" x14ac:dyDescent="0.35">
      <c r="A174" s="429">
        <f>SUBTOTAL(103,$C$6:C174)</f>
        <v>85</v>
      </c>
      <c r="B174" s="429"/>
      <c r="C174" s="437" t="s">
        <v>389</v>
      </c>
      <c r="D174" s="663" t="s">
        <v>2</v>
      </c>
      <c r="E174" s="663"/>
      <c r="F174" s="439"/>
      <c r="G174" s="429"/>
      <c r="H174" s="490"/>
      <c r="I174" s="433">
        <f>ROUND(H173/1000,4)+I172</f>
        <v>32.824800000000003</v>
      </c>
      <c r="J174" s="434" t="s">
        <v>51</v>
      </c>
      <c r="K174" s="429" t="s">
        <v>263</v>
      </c>
      <c r="L174" s="429" t="s">
        <v>263</v>
      </c>
      <c r="M174" s="429" t="s">
        <v>263</v>
      </c>
      <c r="N174" s="429"/>
      <c r="O174" s="429"/>
      <c r="P174" s="429"/>
    </row>
    <row r="175" spans="1:16" s="163" customFormat="1" ht="18.5" x14ac:dyDescent="0.35">
      <c r="A175" s="429"/>
      <c r="B175" s="429"/>
      <c r="C175" s="662"/>
      <c r="D175" s="485"/>
      <c r="E175" s="485"/>
      <c r="F175" s="432"/>
      <c r="G175" s="810" t="str">
        <f>C174</f>
        <v>9/5</v>
      </c>
      <c r="H175" s="488">
        <v>415</v>
      </c>
      <c r="I175" s="436"/>
      <c r="J175" s="437"/>
      <c r="K175" s="429"/>
      <c r="L175" s="429"/>
      <c r="M175" s="429"/>
      <c r="N175" s="429"/>
      <c r="O175" s="429"/>
      <c r="P175" s="429"/>
    </row>
    <row r="176" spans="1:16" s="163" customFormat="1" ht="18.5" x14ac:dyDescent="0.35">
      <c r="A176" s="429">
        <f>SUBTOTAL(103,$C$6:C176)</f>
        <v>86</v>
      </c>
      <c r="B176" s="429"/>
      <c r="C176" s="437" t="s">
        <v>390</v>
      </c>
      <c r="D176" s="663" t="s">
        <v>2</v>
      </c>
      <c r="E176" s="663"/>
      <c r="F176" s="439"/>
      <c r="G176" s="429"/>
      <c r="H176" s="490"/>
      <c r="I176" s="433">
        <f>ROUND(H175/1000,4)+I174</f>
        <v>33.239800000000002</v>
      </c>
      <c r="J176" s="434" t="s">
        <v>51</v>
      </c>
      <c r="K176" s="429" t="s">
        <v>263</v>
      </c>
      <c r="L176" s="429" t="s">
        <v>263</v>
      </c>
      <c r="M176" s="429"/>
      <c r="N176" s="429"/>
      <c r="O176" s="429"/>
      <c r="P176" s="429"/>
    </row>
    <row r="177" spans="1:16" s="163" customFormat="1" ht="18.5" x14ac:dyDescent="0.35">
      <c r="A177" s="429"/>
      <c r="B177" s="429"/>
      <c r="C177" s="662"/>
      <c r="D177" s="485"/>
      <c r="E177" s="485"/>
      <c r="F177" s="432"/>
      <c r="G177" s="810" t="str">
        <f>C176</f>
        <v>9/6</v>
      </c>
      <c r="H177" s="488">
        <v>405</v>
      </c>
      <c r="I177" s="436"/>
      <c r="J177" s="437"/>
      <c r="K177" s="429"/>
      <c r="L177" s="429"/>
      <c r="M177" s="429"/>
      <c r="N177" s="429"/>
      <c r="O177" s="429"/>
      <c r="P177" s="429"/>
    </row>
    <row r="178" spans="1:16" s="163" customFormat="1" ht="18.5" x14ac:dyDescent="0.35">
      <c r="A178" s="429">
        <f>SUBTOTAL(103,$C$6:C178)</f>
        <v>87</v>
      </c>
      <c r="B178" s="429"/>
      <c r="C178" s="437" t="s">
        <v>426</v>
      </c>
      <c r="D178" s="663" t="s">
        <v>50</v>
      </c>
      <c r="E178" s="663"/>
      <c r="F178" s="439"/>
      <c r="G178" s="429"/>
      <c r="H178" s="490"/>
      <c r="I178" s="433">
        <f>ROUND(H177/1000,4)+I176</f>
        <v>33.644800000000004</v>
      </c>
      <c r="J178" s="434" t="s">
        <v>51</v>
      </c>
      <c r="K178" s="429" t="s">
        <v>263</v>
      </c>
      <c r="L178" s="429" t="s">
        <v>263</v>
      </c>
      <c r="M178" s="429"/>
      <c r="N178" s="429"/>
      <c r="O178" s="429"/>
      <c r="P178" s="429"/>
    </row>
    <row r="179" spans="1:16" s="163" customFormat="1" ht="18.5" x14ac:dyDescent="0.35">
      <c r="A179" s="429"/>
      <c r="B179" s="429"/>
      <c r="C179" s="662"/>
      <c r="D179" s="485"/>
      <c r="E179" s="485"/>
      <c r="F179" s="432"/>
      <c r="G179" s="810" t="str">
        <f>C178</f>
        <v>9/7</v>
      </c>
      <c r="H179" s="488">
        <v>435</v>
      </c>
      <c r="I179" s="436"/>
      <c r="J179" s="437"/>
      <c r="K179" s="429"/>
      <c r="L179" s="429"/>
      <c r="M179" s="429"/>
      <c r="N179" s="429"/>
      <c r="O179" s="429"/>
      <c r="P179" s="429"/>
    </row>
    <row r="180" spans="1:16" s="163" customFormat="1" ht="18.5" x14ac:dyDescent="0.35">
      <c r="A180" s="429">
        <f>SUBTOTAL(103,$C$4:C182)</f>
        <v>90</v>
      </c>
      <c r="B180" s="429"/>
      <c r="C180" s="437" t="s">
        <v>427</v>
      </c>
      <c r="D180" s="663" t="s">
        <v>3</v>
      </c>
      <c r="E180" s="663"/>
      <c r="F180" s="439"/>
      <c r="G180" s="429"/>
      <c r="H180" s="490"/>
      <c r="I180" s="433">
        <f>ROUND(H179/1000,4)+I178</f>
        <v>34.079800000000006</v>
      </c>
      <c r="J180" s="434" t="s">
        <v>51</v>
      </c>
      <c r="K180" s="429" t="s">
        <v>263</v>
      </c>
      <c r="L180" s="429" t="s">
        <v>263</v>
      </c>
      <c r="M180" s="429"/>
      <c r="N180" s="429"/>
      <c r="O180" s="429"/>
      <c r="P180" s="429"/>
    </row>
    <row r="181" spans="1:16" s="163" customFormat="1" ht="18.5" x14ac:dyDescent="0.35">
      <c r="A181" s="429"/>
      <c r="B181" s="429"/>
      <c r="C181" s="662"/>
      <c r="D181" s="485"/>
      <c r="E181" s="485"/>
      <c r="F181" s="432"/>
      <c r="G181" s="810" t="str">
        <f>C180</f>
        <v>9/8</v>
      </c>
      <c r="H181" s="488">
        <v>405</v>
      </c>
      <c r="I181" s="436"/>
      <c r="J181" s="437"/>
      <c r="K181" s="429"/>
      <c r="L181" s="429"/>
      <c r="M181" s="429"/>
      <c r="N181" s="429"/>
      <c r="O181" s="429"/>
      <c r="P181" s="429"/>
    </row>
    <row r="182" spans="1:16" s="163" customFormat="1" ht="18.5" x14ac:dyDescent="0.35">
      <c r="A182" s="429">
        <f>SUBTOTAL(103,$C$6:C182)</f>
        <v>89</v>
      </c>
      <c r="B182" s="429"/>
      <c r="C182" s="437" t="s">
        <v>428</v>
      </c>
      <c r="D182" s="663" t="s">
        <v>3</v>
      </c>
      <c r="E182" s="663"/>
      <c r="F182" s="439"/>
      <c r="G182" s="429"/>
      <c r="H182" s="490"/>
      <c r="I182" s="433">
        <f>ROUND(H181/1000,4)+I180</f>
        <v>34.484800000000007</v>
      </c>
      <c r="J182" s="434" t="s">
        <v>51</v>
      </c>
      <c r="K182" s="429" t="s">
        <v>263</v>
      </c>
      <c r="L182" s="429" t="s">
        <v>263</v>
      </c>
      <c r="M182" s="429"/>
      <c r="N182" s="429"/>
      <c r="O182" s="429"/>
      <c r="P182" s="429"/>
    </row>
    <row r="183" spans="1:16" s="163" customFormat="1" ht="18.5" x14ac:dyDescent="0.35">
      <c r="A183" s="429"/>
      <c r="B183" s="429"/>
      <c r="C183" s="662"/>
      <c r="D183" s="485"/>
      <c r="E183" s="485"/>
      <c r="F183" s="432"/>
      <c r="G183" s="810" t="str">
        <f>C182</f>
        <v>9/9</v>
      </c>
      <c r="H183" s="488">
        <v>435</v>
      </c>
      <c r="I183" s="436"/>
      <c r="J183" s="437"/>
      <c r="K183" s="429"/>
      <c r="L183" s="429"/>
      <c r="M183" s="429"/>
      <c r="N183" s="429"/>
      <c r="O183" s="429"/>
      <c r="P183" s="429"/>
    </row>
    <row r="184" spans="1:16" s="163" customFormat="1" ht="18.5" x14ac:dyDescent="0.35">
      <c r="A184" s="429">
        <f>SUBTOTAL(103,$C$6:C184)</f>
        <v>90</v>
      </c>
      <c r="B184" s="429"/>
      <c r="C184" s="437" t="s">
        <v>429</v>
      </c>
      <c r="D184" s="663" t="s">
        <v>2</v>
      </c>
      <c r="E184" s="663"/>
      <c r="F184" s="439"/>
      <c r="G184" s="429"/>
      <c r="H184" s="490"/>
      <c r="I184" s="433">
        <f>ROUND(H183/1000,4)+I182</f>
        <v>34.919800000000009</v>
      </c>
      <c r="J184" s="434" t="s">
        <v>51</v>
      </c>
      <c r="K184" s="429" t="s">
        <v>263</v>
      </c>
      <c r="L184" s="429" t="s">
        <v>263</v>
      </c>
      <c r="M184" s="429"/>
      <c r="N184" s="429"/>
      <c r="O184" s="429"/>
      <c r="P184" s="429"/>
    </row>
    <row r="185" spans="1:16" s="163" customFormat="1" ht="18.5" x14ac:dyDescent="0.35">
      <c r="A185" s="429"/>
      <c r="B185" s="429"/>
      <c r="C185" s="662"/>
      <c r="D185" s="485"/>
      <c r="E185" s="485"/>
      <c r="F185" s="432"/>
      <c r="G185" s="810" t="str">
        <f>C184</f>
        <v>9/10</v>
      </c>
      <c r="H185" s="488">
        <v>395</v>
      </c>
      <c r="I185" s="436"/>
      <c r="J185" s="437"/>
      <c r="K185" s="429"/>
      <c r="L185" s="429"/>
      <c r="M185" s="429"/>
      <c r="N185" s="429"/>
      <c r="O185" s="429"/>
      <c r="P185" s="429"/>
    </row>
    <row r="186" spans="1:16" s="163" customFormat="1" ht="18.5" x14ac:dyDescent="0.35">
      <c r="A186" s="429">
        <f>SUBTOTAL(103,$C$6:C186)</f>
        <v>91</v>
      </c>
      <c r="B186" s="429"/>
      <c r="C186" s="437" t="s">
        <v>430</v>
      </c>
      <c r="D186" s="663" t="s">
        <v>2</v>
      </c>
      <c r="E186" s="663"/>
      <c r="F186" s="439"/>
      <c r="G186" s="429"/>
      <c r="H186" s="490"/>
      <c r="I186" s="433">
        <f>ROUND(H185/1000,4)+I184</f>
        <v>35.314800000000012</v>
      </c>
      <c r="J186" s="434" t="s">
        <v>51</v>
      </c>
      <c r="K186" s="429" t="s">
        <v>263</v>
      </c>
      <c r="L186" s="429" t="s">
        <v>263</v>
      </c>
      <c r="M186" s="429"/>
      <c r="N186" s="429"/>
      <c r="O186" s="429"/>
      <c r="P186" s="429"/>
    </row>
    <row r="187" spans="1:16" s="163" customFormat="1" ht="18.5" x14ac:dyDescent="0.35">
      <c r="A187" s="429"/>
      <c r="B187" s="429"/>
      <c r="C187" s="662"/>
      <c r="D187" s="485"/>
      <c r="E187" s="485"/>
      <c r="F187" s="432"/>
      <c r="G187" s="810" t="str">
        <f>C186</f>
        <v>9/11</v>
      </c>
      <c r="H187" s="488">
        <v>431.548</v>
      </c>
      <c r="I187" s="436"/>
      <c r="J187" s="437"/>
      <c r="K187" s="429"/>
      <c r="L187" s="429"/>
      <c r="M187" s="429"/>
      <c r="N187" s="429"/>
      <c r="O187" s="429"/>
      <c r="P187" s="429"/>
    </row>
    <row r="188" spans="1:16" s="163" customFormat="1" ht="18.5" x14ac:dyDescent="0.35">
      <c r="A188" s="429">
        <f>SUBTOTAL(103,$C$6:C188)</f>
        <v>92</v>
      </c>
      <c r="B188" s="430" t="s">
        <v>565</v>
      </c>
      <c r="C188" s="437" t="s">
        <v>272</v>
      </c>
      <c r="D188" s="663" t="s">
        <v>235</v>
      </c>
      <c r="E188" s="663"/>
      <c r="F188" s="432"/>
      <c r="G188" s="431"/>
      <c r="H188" s="490"/>
      <c r="I188" s="433">
        <f>ROUND(H187/1000,4)+I186</f>
        <v>35.746300000000012</v>
      </c>
      <c r="J188" s="434" t="s">
        <v>51</v>
      </c>
      <c r="K188" s="429" t="s">
        <v>263</v>
      </c>
      <c r="L188" s="429" t="s">
        <v>263</v>
      </c>
      <c r="M188" s="429"/>
      <c r="N188" s="429"/>
      <c r="O188" s="429"/>
      <c r="P188" s="429"/>
    </row>
    <row r="189" spans="1:16" s="163" customFormat="1" ht="18.5" x14ac:dyDescent="0.35">
      <c r="A189" s="429"/>
      <c r="B189" s="429"/>
      <c r="C189" s="662"/>
      <c r="D189" s="485"/>
      <c r="E189" s="485"/>
      <c r="F189" s="432"/>
      <c r="G189" s="810" t="str">
        <f>C188</f>
        <v>10/0</v>
      </c>
      <c r="H189" s="488">
        <v>363.452</v>
      </c>
      <c r="I189" s="436"/>
      <c r="J189" s="437"/>
      <c r="K189" s="429"/>
      <c r="L189" s="429"/>
      <c r="M189" s="429"/>
      <c r="N189" s="429"/>
      <c r="O189" s="429"/>
      <c r="P189" s="429"/>
    </row>
    <row r="190" spans="1:16" s="163" customFormat="1" ht="18.5" x14ac:dyDescent="0.35">
      <c r="A190" s="429">
        <f>SUBTOTAL(103,$C$6:C190)</f>
        <v>93</v>
      </c>
      <c r="B190" s="429"/>
      <c r="C190" s="437" t="s">
        <v>431</v>
      </c>
      <c r="D190" s="663" t="s">
        <v>2</v>
      </c>
      <c r="E190" s="663"/>
      <c r="F190" s="439"/>
      <c r="G190" s="429"/>
      <c r="H190" s="490"/>
      <c r="I190" s="433">
        <f>ROUND(H189/1000,4)+I188</f>
        <v>36.109800000000014</v>
      </c>
      <c r="J190" s="434" t="s">
        <v>51</v>
      </c>
      <c r="K190" s="429" t="s">
        <v>263</v>
      </c>
      <c r="L190" s="429" t="s">
        <v>263</v>
      </c>
      <c r="M190" s="429"/>
      <c r="N190" s="429"/>
      <c r="O190" s="429"/>
      <c r="P190" s="429"/>
    </row>
    <row r="191" spans="1:16" s="163" customFormat="1" ht="18.5" x14ac:dyDescent="0.35">
      <c r="A191" s="429"/>
      <c r="B191" s="429"/>
      <c r="C191" s="662"/>
      <c r="D191" s="485"/>
      <c r="E191" s="485"/>
      <c r="F191" s="432"/>
      <c r="G191" s="810" t="str">
        <f>C190</f>
        <v>10/1</v>
      </c>
      <c r="H191" s="488">
        <v>295</v>
      </c>
      <c r="I191" s="436"/>
      <c r="J191" s="437"/>
      <c r="K191" s="429"/>
      <c r="L191" s="429"/>
      <c r="M191" s="429"/>
      <c r="N191" s="429"/>
      <c r="O191" s="429"/>
      <c r="P191" s="429"/>
    </row>
    <row r="192" spans="1:16" s="163" customFormat="1" ht="18.5" x14ac:dyDescent="0.35">
      <c r="A192" s="429">
        <f>SUBTOTAL(103,$C$6:C192)</f>
        <v>94</v>
      </c>
      <c r="B192" s="429"/>
      <c r="C192" s="437" t="s">
        <v>432</v>
      </c>
      <c r="D192" s="663" t="s">
        <v>2</v>
      </c>
      <c r="E192" s="663"/>
      <c r="F192" s="439"/>
      <c r="G192" s="429"/>
      <c r="H192" s="490"/>
      <c r="I192" s="433">
        <f>ROUND(H191/1000,4)+I190</f>
        <v>36.404800000000016</v>
      </c>
      <c r="J192" s="434" t="s">
        <v>51</v>
      </c>
      <c r="K192" s="429" t="s">
        <v>263</v>
      </c>
      <c r="L192" s="429" t="s">
        <v>263</v>
      </c>
      <c r="M192" s="429"/>
      <c r="N192" s="429"/>
      <c r="O192" s="429"/>
      <c r="P192" s="429"/>
    </row>
    <row r="193" spans="1:16" s="163" customFormat="1" ht="18.5" x14ac:dyDescent="0.35">
      <c r="A193" s="429"/>
      <c r="B193" s="429"/>
      <c r="C193" s="662"/>
      <c r="D193" s="485"/>
      <c r="E193" s="485"/>
      <c r="F193" s="432"/>
      <c r="G193" s="810" t="str">
        <f>C192</f>
        <v>10/2</v>
      </c>
      <c r="H193" s="488">
        <v>345.73099999999999</v>
      </c>
      <c r="I193" s="436"/>
      <c r="J193" s="437"/>
      <c r="K193" s="429"/>
      <c r="L193" s="429"/>
      <c r="M193" s="429"/>
      <c r="N193" s="429"/>
      <c r="O193" s="429"/>
      <c r="P193" s="429"/>
    </row>
    <row r="194" spans="1:16" s="163" customFormat="1" ht="18.5" x14ac:dyDescent="0.35">
      <c r="A194" s="429">
        <f>SUBTOTAL(103,$C$6:C194)</f>
        <v>95</v>
      </c>
      <c r="B194" s="430" t="s">
        <v>566</v>
      </c>
      <c r="C194" s="437" t="s">
        <v>273</v>
      </c>
      <c r="D194" s="663" t="s">
        <v>186</v>
      </c>
      <c r="E194" s="663"/>
      <c r="F194" s="432"/>
      <c r="G194" s="431"/>
      <c r="H194" s="490"/>
      <c r="I194" s="433">
        <f>ROUND(H193/1000,4)+I192</f>
        <v>36.750500000000017</v>
      </c>
      <c r="J194" s="444" t="s">
        <v>51</v>
      </c>
      <c r="K194" s="429" t="s">
        <v>263</v>
      </c>
      <c r="L194" s="429" t="s">
        <v>263</v>
      </c>
      <c r="M194" s="429"/>
      <c r="N194" s="429"/>
      <c r="O194" s="429"/>
      <c r="P194" s="429"/>
    </row>
    <row r="195" spans="1:16" s="163" customFormat="1" ht="18.5" x14ac:dyDescent="0.35">
      <c r="A195" s="429"/>
      <c r="B195" s="429"/>
      <c r="C195" s="662"/>
      <c r="D195" s="485"/>
      <c r="E195" s="485"/>
      <c r="F195" s="432"/>
      <c r="G195" s="810" t="str">
        <f>C194</f>
        <v>11/0</v>
      </c>
      <c r="H195" s="488">
        <v>242.893</v>
      </c>
      <c r="I195" s="436"/>
      <c r="J195" s="437"/>
      <c r="K195" s="429"/>
      <c r="L195" s="429"/>
      <c r="M195" s="429"/>
      <c r="N195" s="429"/>
      <c r="O195" s="429"/>
      <c r="P195" s="429" t="s">
        <v>989</v>
      </c>
    </row>
    <row r="196" spans="1:16" s="163" customFormat="1" ht="18.5" x14ac:dyDescent="0.35">
      <c r="A196" s="429">
        <f>SUBTOTAL(103,$C$6:C196)</f>
        <v>96</v>
      </c>
      <c r="B196" s="430" t="s">
        <v>567</v>
      </c>
      <c r="C196" s="437" t="s">
        <v>274</v>
      </c>
      <c r="D196" s="663" t="s">
        <v>219</v>
      </c>
      <c r="E196" s="663"/>
      <c r="F196" s="432"/>
      <c r="G196" s="431"/>
      <c r="H196" s="490"/>
      <c r="I196" s="433">
        <f>ROUND(H195/1000,4)+I194</f>
        <v>36.993400000000015</v>
      </c>
      <c r="J196" s="444" t="s">
        <v>51</v>
      </c>
      <c r="K196" s="429" t="s">
        <v>263</v>
      </c>
      <c r="L196" s="429" t="s">
        <v>263</v>
      </c>
      <c r="M196" s="429"/>
      <c r="N196" s="429"/>
      <c r="O196" s="429" t="s">
        <v>988</v>
      </c>
      <c r="P196" s="429"/>
    </row>
    <row r="197" spans="1:16" s="163" customFormat="1" ht="18.5" x14ac:dyDescent="0.35">
      <c r="A197" s="429"/>
      <c r="B197" s="429"/>
      <c r="C197" s="662"/>
      <c r="D197" s="485"/>
      <c r="E197" s="485"/>
      <c r="F197" s="432"/>
      <c r="G197" s="810" t="str">
        <f>C196</f>
        <v>12/0</v>
      </c>
      <c r="H197" s="488">
        <v>329.72800000000001</v>
      </c>
      <c r="I197" s="436"/>
      <c r="J197" s="437"/>
      <c r="K197" s="429"/>
      <c r="L197" s="429"/>
      <c r="M197" s="429"/>
      <c r="N197" s="429"/>
      <c r="O197" s="429"/>
      <c r="P197" s="429" t="s">
        <v>990</v>
      </c>
    </row>
    <row r="198" spans="1:16" s="163" customFormat="1" ht="18.5" x14ac:dyDescent="0.35">
      <c r="A198" s="429">
        <f>SUBTOTAL(103,$C$6:C198)</f>
        <v>97</v>
      </c>
      <c r="B198" s="430" t="s">
        <v>568</v>
      </c>
      <c r="C198" s="437" t="s">
        <v>275</v>
      </c>
      <c r="D198" s="663" t="s">
        <v>217</v>
      </c>
      <c r="E198" s="663"/>
      <c r="F198" s="432"/>
      <c r="G198" s="431"/>
      <c r="H198" s="490"/>
      <c r="I198" s="433">
        <f>ROUND(H197/1000,4)+I196</f>
        <v>37.323100000000018</v>
      </c>
      <c r="J198" s="444" t="s">
        <v>51</v>
      </c>
      <c r="K198" s="429" t="s">
        <v>263</v>
      </c>
      <c r="L198" s="429" t="s">
        <v>263</v>
      </c>
      <c r="M198" s="429"/>
      <c r="N198" s="429"/>
      <c r="O198" s="429" t="s">
        <v>988</v>
      </c>
      <c r="P198" s="429"/>
    </row>
    <row r="199" spans="1:16" s="163" customFormat="1" ht="18.5" x14ac:dyDescent="0.35">
      <c r="A199" s="429"/>
      <c r="B199" s="429"/>
      <c r="C199" s="662"/>
      <c r="D199" s="485"/>
      <c r="E199" s="485"/>
      <c r="F199" s="432"/>
      <c r="G199" s="810" t="str">
        <f>C198</f>
        <v>13/0</v>
      </c>
      <c r="H199" s="488">
        <v>416.87799999999999</v>
      </c>
      <c r="I199" s="436"/>
      <c r="J199" s="437"/>
      <c r="K199" s="429"/>
      <c r="L199" s="429"/>
      <c r="M199" s="429"/>
      <c r="N199" s="429"/>
      <c r="O199" s="429"/>
      <c r="P199" s="429"/>
    </row>
    <row r="200" spans="1:16" s="163" customFormat="1" ht="18.5" x14ac:dyDescent="0.35">
      <c r="A200" s="429">
        <f>SUBTOTAL(103,$C$6:C200)</f>
        <v>98</v>
      </c>
      <c r="B200" s="430" t="s">
        <v>674</v>
      </c>
      <c r="C200" s="437" t="s">
        <v>503</v>
      </c>
      <c r="D200" s="663" t="s">
        <v>219</v>
      </c>
      <c r="E200" s="663"/>
      <c r="F200" s="439"/>
      <c r="G200" s="429"/>
      <c r="H200" s="490"/>
      <c r="I200" s="433">
        <f>ROUND(H199/1000,4)+I198</f>
        <v>37.740000000000016</v>
      </c>
      <c r="J200" s="434" t="s">
        <v>51</v>
      </c>
      <c r="K200" s="429" t="s">
        <v>263</v>
      </c>
      <c r="L200" s="429" t="s">
        <v>263</v>
      </c>
      <c r="M200" s="429"/>
      <c r="N200" s="429"/>
      <c r="O200" s="429"/>
      <c r="P200" s="429"/>
    </row>
    <row r="201" spans="1:16" s="163" customFormat="1" ht="18.5" x14ac:dyDescent="0.35">
      <c r="A201" s="429"/>
      <c r="B201" s="429"/>
      <c r="C201" s="662"/>
      <c r="D201" s="485"/>
      <c r="E201" s="485"/>
      <c r="F201" s="432"/>
      <c r="G201" s="810" t="str">
        <f>C200</f>
        <v>13A/0</v>
      </c>
      <c r="H201" s="488">
        <v>480.26900000000001</v>
      </c>
      <c r="I201" s="436"/>
      <c r="J201" s="437"/>
      <c r="K201" s="429"/>
      <c r="L201" s="429"/>
      <c r="M201" s="429"/>
      <c r="N201" s="429"/>
      <c r="O201" s="429"/>
      <c r="P201" s="429"/>
    </row>
    <row r="202" spans="1:16" s="163" customFormat="1" ht="18.5" x14ac:dyDescent="0.35">
      <c r="A202" s="429">
        <f>SUBTOTAL(103,$C$6:C202)</f>
        <v>99</v>
      </c>
      <c r="B202" s="430" t="s">
        <v>569</v>
      </c>
      <c r="C202" s="437" t="s">
        <v>11</v>
      </c>
      <c r="D202" s="663" t="s">
        <v>194</v>
      </c>
      <c r="E202" s="663"/>
      <c r="F202" s="432">
        <v>2</v>
      </c>
      <c r="G202" s="431"/>
      <c r="H202" s="490"/>
      <c r="I202" s="433">
        <f>ROUND(H201/1000,4)+I200</f>
        <v>38.220300000000016</v>
      </c>
      <c r="J202" s="444" t="s">
        <v>51</v>
      </c>
      <c r="K202" s="429" t="s">
        <v>263</v>
      </c>
      <c r="L202" s="429" t="s">
        <v>263</v>
      </c>
      <c r="M202" s="429"/>
      <c r="N202" s="429"/>
      <c r="O202" s="429"/>
      <c r="P202" s="429"/>
    </row>
    <row r="203" spans="1:16" s="163" customFormat="1" ht="18.5" x14ac:dyDescent="0.35">
      <c r="A203" s="429"/>
      <c r="B203" s="429"/>
      <c r="C203" s="662"/>
      <c r="D203" s="485"/>
      <c r="E203" s="485"/>
      <c r="F203" s="432"/>
      <c r="G203" s="810" t="str">
        <f>C202</f>
        <v>14/0</v>
      </c>
      <c r="H203" s="488">
        <v>223.816</v>
      </c>
      <c r="I203" s="436"/>
      <c r="J203" s="437"/>
      <c r="K203" s="429"/>
      <c r="L203" s="429"/>
      <c r="M203" s="429"/>
      <c r="N203" s="429"/>
      <c r="O203" s="429"/>
      <c r="P203" s="429" t="s">
        <v>991</v>
      </c>
    </row>
    <row r="204" spans="1:16" s="163" customFormat="1" ht="18.5" x14ac:dyDescent="0.35">
      <c r="A204" s="429">
        <f>SUBTOTAL(103,$C$5:C205)</f>
        <v>100</v>
      </c>
      <c r="B204" s="430" t="s">
        <v>570</v>
      </c>
      <c r="C204" s="437" t="s">
        <v>174</v>
      </c>
      <c r="D204" s="663" t="s">
        <v>226</v>
      </c>
      <c r="E204" s="663"/>
      <c r="F204" s="432"/>
      <c r="G204" s="431"/>
      <c r="H204" s="490"/>
      <c r="I204" s="433">
        <f>ROUND(H203/1000,4)+I202</f>
        <v>38.444100000000013</v>
      </c>
      <c r="J204" s="444" t="s">
        <v>51</v>
      </c>
      <c r="K204" s="429" t="s">
        <v>263</v>
      </c>
      <c r="L204" s="429" t="s">
        <v>263</v>
      </c>
      <c r="M204" s="429"/>
      <c r="N204" s="429"/>
      <c r="O204" s="429" t="s">
        <v>988</v>
      </c>
      <c r="P204" s="429"/>
    </row>
    <row r="205" spans="1:16" s="163" customFormat="1" ht="18.5" x14ac:dyDescent="0.35">
      <c r="A205" s="429"/>
      <c r="B205" s="429"/>
      <c r="C205" s="662"/>
      <c r="D205" s="485"/>
      <c r="E205" s="485"/>
      <c r="F205" s="432"/>
      <c r="G205" s="810" t="str">
        <f>C204</f>
        <v>15/0</v>
      </c>
      <c r="H205" s="487">
        <v>405.91500000000002</v>
      </c>
      <c r="I205" s="436"/>
      <c r="J205" s="437"/>
      <c r="K205" s="429"/>
      <c r="L205" s="429"/>
      <c r="M205" s="429"/>
      <c r="N205" s="429"/>
      <c r="O205" s="429"/>
      <c r="P205" s="429"/>
    </row>
    <row r="206" spans="1:16" s="163" customFormat="1" ht="18.5" x14ac:dyDescent="0.35">
      <c r="A206" s="429">
        <f>SUBTOTAL(103,$C$6:C206)</f>
        <v>101</v>
      </c>
      <c r="B206" s="429"/>
      <c r="C206" s="437" t="s">
        <v>316</v>
      </c>
      <c r="D206" s="663" t="s">
        <v>80</v>
      </c>
      <c r="E206" s="663"/>
      <c r="F206" s="439"/>
      <c r="G206" s="429"/>
      <c r="H206" s="489"/>
      <c r="I206" s="433">
        <f>ROUND(H205/1000,4)+I204</f>
        <v>38.850000000000016</v>
      </c>
      <c r="J206" s="434" t="s">
        <v>51</v>
      </c>
      <c r="K206" s="429" t="s">
        <v>263</v>
      </c>
      <c r="L206" s="429" t="s">
        <v>263</v>
      </c>
      <c r="M206" s="429"/>
      <c r="N206" s="429"/>
      <c r="O206" s="429"/>
      <c r="P206" s="429"/>
    </row>
    <row r="207" spans="1:16" s="163" customFormat="1" ht="18.5" x14ac:dyDescent="0.35">
      <c r="A207" s="429"/>
      <c r="B207" s="429"/>
      <c r="C207" s="662"/>
      <c r="D207" s="485"/>
      <c r="E207" s="485"/>
      <c r="F207" s="432"/>
      <c r="G207" s="810" t="str">
        <f>C206</f>
        <v>15/1</v>
      </c>
      <c r="H207" s="487">
        <v>405</v>
      </c>
      <c r="I207" s="436"/>
      <c r="J207" s="437"/>
      <c r="K207" s="429"/>
      <c r="L207" s="429"/>
      <c r="M207" s="429"/>
      <c r="N207" s="429"/>
      <c r="O207" s="429"/>
      <c r="P207" s="429"/>
    </row>
    <row r="208" spans="1:16" s="163" customFormat="1" ht="18.5" x14ac:dyDescent="0.35">
      <c r="A208" s="429">
        <f>SUBTOTAL(103,$C$6:C208)</f>
        <v>102</v>
      </c>
      <c r="B208" s="429"/>
      <c r="C208" s="437" t="s">
        <v>433</v>
      </c>
      <c r="D208" s="663" t="s">
        <v>2</v>
      </c>
      <c r="E208" s="663"/>
      <c r="F208" s="439"/>
      <c r="G208" s="429"/>
      <c r="H208" s="489"/>
      <c r="I208" s="433">
        <f>ROUND(H207/1000,4)+I206</f>
        <v>39.255000000000017</v>
      </c>
      <c r="J208" s="434" t="s">
        <v>51</v>
      </c>
      <c r="K208" s="429" t="s">
        <v>263</v>
      </c>
      <c r="L208" s="429" t="s">
        <v>263</v>
      </c>
      <c r="M208" s="429" t="s">
        <v>263</v>
      </c>
      <c r="N208" s="429" t="str">
        <f>VLOOKUP(C208,'Tack Welding'!$C$5:$I$94,7,0)</f>
        <v xml:space="preserve">Completed </v>
      </c>
      <c r="O208" s="429"/>
      <c r="P208" s="429"/>
    </row>
    <row r="209" spans="1:16" s="163" customFormat="1" ht="18.5" x14ac:dyDescent="0.35">
      <c r="A209" s="429"/>
      <c r="B209" s="429"/>
      <c r="C209" s="662"/>
      <c r="D209" s="485"/>
      <c r="E209" s="485"/>
      <c r="F209" s="432"/>
      <c r="G209" s="810" t="str">
        <f>C208</f>
        <v>15/2</v>
      </c>
      <c r="H209" s="487">
        <v>420</v>
      </c>
      <c r="I209" s="436"/>
      <c r="J209" s="437"/>
      <c r="K209" s="429"/>
      <c r="L209" s="429"/>
      <c r="M209" s="429"/>
      <c r="N209" s="429"/>
      <c r="O209" s="429"/>
      <c r="P209" s="429"/>
    </row>
    <row r="210" spans="1:16" s="163" customFormat="1" ht="18.5" x14ac:dyDescent="0.35">
      <c r="A210" s="429">
        <f>SUBTOTAL(103,$C$6:C210)</f>
        <v>103</v>
      </c>
      <c r="B210" s="429"/>
      <c r="C210" s="437" t="s">
        <v>434</v>
      </c>
      <c r="D210" s="663" t="s">
        <v>2</v>
      </c>
      <c r="E210" s="663"/>
      <c r="F210" s="439"/>
      <c r="G210" s="429"/>
      <c r="H210" s="489"/>
      <c r="I210" s="433">
        <f>ROUND(H209/1000,4)+I208</f>
        <v>39.675000000000018</v>
      </c>
      <c r="J210" s="434" t="s">
        <v>51</v>
      </c>
      <c r="K210" s="429" t="s">
        <v>263</v>
      </c>
      <c r="L210" s="429" t="s">
        <v>263</v>
      </c>
      <c r="M210" s="429" t="s">
        <v>263</v>
      </c>
      <c r="N210" s="429" t="str">
        <f>VLOOKUP(C210,'Tack Welding'!$C$5:$I$94,7,0)</f>
        <v xml:space="preserve">Completed </v>
      </c>
      <c r="O210" s="429"/>
      <c r="P210" s="429"/>
    </row>
    <row r="211" spans="1:16" s="163" customFormat="1" ht="18.5" x14ac:dyDescent="0.35">
      <c r="A211" s="429"/>
      <c r="B211" s="429"/>
      <c r="C211" s="662"/>
      <c r="D211" s="485"/>
      <c r="E211" s="485"/>
      <c r="F211" s="432"/>
      <c r="G211" s="810" t="str">
        <f>C210</f>
        <v>15/3</v>
      </c>
      <c r="H211" s="487">
        <v>415</v>
      </c>
      <c r="I211" s="436"/>
      <c r="J211" s="437"/>
      <c r="K211" s="429"/>
      <c r="L211" s="429"/>
      <c r="M211" s="429"/>
      <c r="N211" s="429"/>
      <c r="O211" s="429"/>
      <c r="P211" s="429"/>
    </row>
    <row r="212" spans="1:16" s="163" customFormat="1" ht="18.5" x14ac:dyDescent="0.35">
      <c r="A212" s="429">
        <f>SUBTOTAL(103,$C$6:C212)</f>
        <v>104</v>
      </c>
      <c r="B212" s="429"/>
      <c r="C212" s="437" t="s">
        <v>435</v>
      </c>
      <c r="D212" s="663" t="s">
        <v>80</v>
      </c>
      <c r="E212" s="663"/>
      <c r="F212" s="439"/>
      <c r="G212" s="429"/>
      <c r="H212" s="489"/>
      <c r="I212" s="433">
        <f>ROUND(H211/1000,4)+I210</f>
        <v>40.090000000000018</v>
      </c>
      <c r="J212" s="434" t="s">
        <v>51</v>
      </c>
      <c r="K212" s="429" t="s">
        <v>263</v>
      </c>
      <c r="L212" s="429" t="s">
        <v>263</v>
      </c>
      <c r="M212" s="429" t="s">
        <v>263</v>
      </c>
      <c r="N212" s="429"/>
      <c r="O212" s="429"/>
      <c r="P212" s="429"/>
    </row>
    <row r="213" spans="1:16" s="163" customFormat="1" ht="18.5" x14ac:dyDescent="0.35">
      <c r="A213" s="429"/>
      <c r="B213" s="429"/>
      <c r="C213" s="662"/>
      <c r="D213" s="485"/>
      <c r="E213" s="485"/>
      <c r="F213" s="432"/>
      <c r="G213" s="810" t="str">
        <f>C212</f>
        <v>15/4</v>
      </c>
      <c r="H213" s="487">
        <v>410</v>
      </c>
      <c r="I213" s="436"/>
      <c r="J213" s="437"/>
      <c r="K213" s="429"/>
      <c r="L213" s="429"/>
      <c r="M213" s="429"/>
      <c r="N213" s="429"/>
      <c r="O213" s="429"/>
      <c r="P213" s="429"/>
    </row>
    <row r="214" spans="1:16" s="163" customFormat="1" ht="18.5" x14ac:dyDescent="0.35">
      <c r="A214" s="429">
        <f>SUBTOTAL(103,$C$6:C214)</f>
        <v>105</v>
      </c>
      <c r="B214" s="429"/>
      <c r="C214" s="437" t="s">
        <v>436</v>
      </c>
      <c r="D214" s="663" t="s">
        <v>2</v>
      </c>
      <c r="E214" s="663"/>
      <c r="F214" s="439"/>
      <c r="G214" s="429"/>
      <c r="H214" s="489"/>
      <c r="I214" s="433">
        <f>ROUND(H213/1000,4)+I212</f>
        <v>40.500000000000014</v>
      </c>
      <c r="J214" s="434" t="s">
        <v>51</v>
      </c>
      <c r="K214" s="429" t="s">
        <v>263</v>
      </c>
      <c r="L214" s="429" t="s">
        <v>263</v>
      </c>
      <c r="M214" s="429" t="s">
        <v>263</v>
      </c>
      <c r="N214" s="429" t="str">
        <f>VLOOKUP(C214,'Tack Welding'!$C$5:$I$94,7,0)</f>
        <v xml:space="preserve">Completed </v>
      </c>
      <c r="O214" s="429"/>
      <c r="P214" s="429"/>
    </row>
    <row r="215" spans="1:16" s="163" customFormat="1" ht="18.5" x14ac:dyDescent="0.35">
      <c r="A215" s="429"/>
      <c r="B215" s="429"/>
      <c r="C215" s="662"/>
      <c r="D215" s="485"/>
      <c r="E215" s="485"/>
      <c r="F215" s="432"/>
      <c r="G215" s="810" t="str">
        <f>C214</f>
        <v>15/5</v>
      </c>
      <c r="H215" s="487">
        <v>285</v>
      </c>
      <c r="I215" s="436"/>
      <c r="J215" s="437"/>
      <c r="K215" s="429"/>
      <c r="L215" s="429"/>
      <c r="M215" s="429"/>
      <c r="N215" s="429"/>
      <c r="O215" s="429"/>
      <c r="P215" s="429"/>
    </row>
    <row r="216" spans="1:16" s="163" customFormat="1" ht="18.5" x14ac:dyDescent="0.35">
      <c r="A216" s="429">
        <f>SUBTOTAL(103,$C$6:C216)</f>
        <v>106</v>
      </c>
      <c r="B216" s="429"/>
      <c r="C216" s="437" t="s">
        <v>437</v>
      </c>
      <c r="D216" s="663" t="s">
        <v>50</v>
      </c>
      <c r="E216" s="663"/>
      <c r="F216" s="439"/>
      <c r="G216" s="429"/>
      <c r="H216" s="489"/>
      <c r="I216" s="433">
        <f>ROUND(H215/1000,4)+I214</f>
        <v>40.785000000000011</v>
      </c>
      <c r="J216" s="434" t="s">
        <v>51</v>
      </c>
      <c r="K216" s="429" t="s">
        <v>263</v>
      </c>
      <c r="L216" s="429" t="s">
        <v>263</v>
      </c>
      <c r="M216" s="429" t="s">
        <v>263</v>
      </c>
      <c r="N216" s="429" t="str">
        <f>VLOOKUP(C216,'Tack Welding'!$C$5:$I$94,7,0)</f>
        <v xml:space="preserve">Completed </v>
      </c>
      <c r="O216" s="429"/>
      <c r="P216" s="429"/>
    </row>
    <row r="217" spans="1:16" s="163" customFormat="1" ht="18.5" x14ac:dyDescent="0.35">
      <c r="A217" s="429"/>
      <c r="B217" s="429"/>
      <c r="C217" s="662"/>
      <c r="D217" s="485"/>
      <c r="E217" s="485"/>
      <c r="F217" s="432"/>
      <c r="G217" s="810" t="str">
        <f>C216</f>
        <v>15/6</v>
      </c>
      <c r="H217" s="487">
        <v>355</v>
      </c>
      <c r="I217" s="436"/>
      <c r="J217" s="437"/>
      <c r="K217" s="429"/>
      <c r="L217" s="429"/>
      <c r="M217" s="429"/>
      <c r="N217" s="429"/>
      <c r="O217" s="429"/>
      <c r="P217" s="429"/>
    </row>
    <row r="218" spans="1:16" s="163" customFormat="1" ht="18.5" x14ac:dyDescent="0.35">
      <c r="A218" s="429">
        <f>SUBTOTAL(103,$C$6:C218)</f>
        <v>107</v>
      </c>
      <c r="B218" s="429"/>
      <c r="C218" s="437" t="s">
        <v>438</v>
      </c>
      <c r="D218" s="663" t="s">
        <v>3</v>
      </c>
      <c r="E218" s="663"/>
      <c r="F218" s="439"/>
      <c r="G218" s="429"/>
      <c r="H218" s="489"/>
      <c r="I218" s="433">
        <f>ROUND(H217/1000,4)+I216</f>
        <v>41.140000000000008</v>
      </c>
      <c r="J218" s="434" t="s">
        <v>51</v>
      </c>
      <c r="K218" s="429" t="s">
        <v>263</v>
      </c>
      <c r="L218" s="429" t="s">
        <v>263</v>
      </c>
      <c r="M218" s="429"/>
      <c r="N218" s="429"/>
      <c r="O218" s="429"/>
      <c r="P218" s="429"/>
    </row>
    <row r="219" spans="1:16" s="163" customFormat="1" ht="18.5" x14ac:dyDescent="0.35">
      <c r="A219" s="429"/>
      <c r="B219" s="429"/>
      <c r="C219" s="662"/>
      <c r="D219" s="485"/>
      <c r="E219" s="485"/>
      <c r="F219" s="432"/>
      <c r="G219" s="810" t="str">
        <f>C218</f>
        <v>15/7</v>
      </c>
      <c r="H219" s="487">
        <v>355</v>
      </c>
      <c r="I219" s="436"/>
      <c r="J219" s="437"/>
      <c r="K219" s="429"/>
      <c r="L219" s="429"/>
      <c r="M219" s="429"/>
      <c r="N219" s="429"/>
      <c r="O219" s="429"/>
      <c r="P219" s="429"/>
    </row>
    <row r="220" spans="1:16" s="163" customFormat="1" ht="18.5" x14ac:dyDescent="0.35">
      <c r="A220" s="429">
        <f>SUBTOTAL(103,$C$6:C220)</f>
        <v>108</v>
      </c>
      <c r="B220" s="429"/>
      <c r="C220" s="437" t="s">
        <v>439</v>
      </c>
      <c r="D220" s="663" t="s">
        <v>178</v>
      </c>
      <c r="E220" s="663"/>
      <c r="F220" s="439"/>
      <c r="G220" s="429"/>
      <c r="H220" s="489"/>
      <c r="I220" s="433">
        <f>ROUND(H219/1000,4)+I218</f>
        <v>41.495000000000005</v>
      </c>
      <c r="J220" s="434" t="s">
        <v>51</v>
      </c>
      <c r="K220" s="429" t="s">
        <v>263</v>
      </c>
      <c r="L220" s="429" t="s">
        <v>263</v>
      </c>
      <c r="M220" s="429"/>
      <c r="N220" s="429"/>
      <c r="O220" s="429"/>
      <c r="P220" s="429"/>
    </row>
    <row r="221" spans="1:16" s="163" customFormat="1" ht="18.5" x14ac:dyDescent="0.35">
      <c r="A221" s="429"/>
      <c r="B221" s="429"/>
      <c r="C221" s="662"/>
      <c r="D221" s="485"/>
      <c r="E221" s="485"/>
      <c r="F221" s="432"/>
      <c r="G221" s="810" t="str">
        <f>C220</f>
        <v>15/8</v>
      </c>
      <c r="H221" s="487">
        <v>410</v>
      </c>
      <c r="I221" s="436"/>
      <c r="J221" s="437"/>
      <c r="K221" s="429"/>
      <c r="L221" s="429"/>
      <c r="M221" s="429"/>
      <c r="N221" s="429"/>
      <c r="O221" s="429"/>
      <c r="P221" s="429"/>
    </row>
    <row r="222" spans="1:16" s="163" customFormat="1" ht="18.5" x14ac:dyDescent="0.35">
      <c r="A222" s="429">
        <f>SUBTOTAL(103,$C$6:C222)</f>
        <v>109</v>
      </c>
      <c r="B222" s="429"/>
      <c r="C222" s="437" t="s">
        <v>440</v>
      </c>
      <c r="D222" s="663" t="s">
        <v>3</v>
      </c>
      <c r="E222" s="663"/>
      <c r="F222" s="439"/>
      <c r="G222" s="429"/>
      <c r="H222" s="489"/>
      <c r="I222" s="433">
        <f>ROUND(H221/1000,4)+I220</f>
        <v>41.905000000000001</v>
      </c>
      <c r="J222" s="434" t="s">
        <v>51</v>
      </c>
      <c r="K222" s="429" t="s">
        <v>263</v>
      </c>
      <c r="L222" s="429" t="s">
        <v>263</v>
      </c>
      <c r="M222" s="429"/>
      <c r="N222" s="429"/>
      <c r="O222" s="429"/>
      <c r="P222" s="429"/>
    </row>
    <row r="223" spans="1:16" s="163" customFormat="1" ht="18.5" x14ac:dyDescent="0.35">
      <c r="A223" s="429"/>
      <c r="B223" s="429"/>
      <c r="C223" s="662"/>
      <c r="D223" s="485"/>
      <c r="E223" s="485"/>
      <c r="F223" s="432"/>
      <c r="G223" s="810" t="str">
        <f>C222</f>
        <v>15/9</v>
      </c>
      <c r="H223" s="487">
        <v>430</v>
      </c>
      <c r="I223" s="436"/>
      <c r="J223" s="437"/>
      <c r="K223" s="429"/>
      <c r="L223" s="429"/>
      <c r="M223" s="429"/>
      <c r="N223" s="429"/>
      <c r="O223" s="429"/>
      <c r="P223" s="429"/>
    </row>
    <row r="224" spans="1:16" s="163" customFormat="1" ht="18.5" x14ac:dyDescent="0.35">
      <c r="A224" s="429">
        <f>SUBTOTAL(103,$C$6:C224)</f>
        <v>110</v>
      </c>
      <c r="B224" s="429"/>
      <c r="C224" s="437" t="s">
        <v>441</v>
      </c>
      <c r="D224" s="663" t="s">
        <v>159</v>
      </c>
      <c r="E224" s="663"/>
      <c r="F224" s="439"/>
      <c r="G224" s="429"/>
      <c r="H224" s="489"/>
      <c r="I224" s="433">
        <f>ROUND(H223/1000,4)+I222</f>
        <v>42.335000000000001</v>
      </c>
      <c r="J224" s="434" t="s">
        <v>51</v>
      </c>
      <c r="K224" s="429" t="s">
        <v>263</v>
      </c>
      <c r="L224" s="429" t="s">
        <v>263</v>
      </c>
      <c r="M224" s="429"/>
      <c r="N224" s="429"/>
      <c r="O224" s="429"/>
      <c r="P224" s="429"/>
    </row>
    <row r="225" spans="1:16" s="163" customFormat="1" ht="18.5" x14ac:dyDescent="0.35">
      <c r="A225" s="429"/>
      <c r="B225" s="429"/>
      <c r="C225" s="662"/>
      <c r="D225" s="485"/>
      <c r="E225" s="485"/>
      <c r="F225" s="432"/>
      <c r="G225" s="810" t="str">
        <f>C224</f>
        <v>15/10</v>
      </c>
      <c r="H225" s="487">
        <v>385</v>
      </c>
      <c r="I225" s="436"/>
      <c r="J225" s="437"/>
      <c r="K225" s="429"/>
      <c r="L225" s="429"/>
      <c r="M225" s="429"/>
      <c r="N225" s="429"/>
      <c r="O225" s="429"/>
      <c r="P225" s="429"/>
    </row>
    <row r="226" spans="1:16" s="163" customFormat="1" ht="18.5" x14ac:dyDescent="0.35">
      <c r="A226" s="429">
        <f>SUBTOTAL(103,$C$6:C226)</f>
        <v>111</v>
      </c>
      <c r="B226" s="429"/>
      <c r="C226" s="437" t="s">
        <v>442</v>
      </c>
      <c r="D226" s="663" t="s">
        <v>3</v>
      </c>
      <c r="E226" s="663"/>
      <c r="F226" s="439"/>
      <c r="G226" s="429"/>
      <c r="H226" s="489"/>
      <c r="I226" s="433">
        <f>ROUND(H225/1000,4)+I224</f>
        <v>42.72</v>
      </c>
      <c r="J226" s="434" t="s">
        <v>51</v>
      </c>
      <c r="K226" s="429" t="s">
        <v>263</v>
      </c>
      <c r="L226" s="429" t="s">
        <v>263</v>
      </c>
      <c r="M226" s="429"/>
      <c r="N226" s="429"/>
      <c r="O226" s="429"/>
      <c r="P226" s="429"/>
    </row>
    <row r="227" spans="1:16" s="163" customFormat="1" ht="18.5" x14ac:dyDescent="0.35">
      <c r="A227" s="429"/>
      <c r="B227" s="429"/>
      <c r="C227" s="662"/>
      <c r="D227" s="485"/>
      <c r="E227" s="485"/>
      <c r="F227" s="432"/>
      <c r="G227" s="810" t="str">
        <f>C226</f>
        <v>15/11</v>
      </c>
      <c r="H227" s="487">
        <v>455</v>
      </c>
      <c r="I227" s="436"/>
      <c r="J227" s="437"/>
      <c r="K227" s="429"/>
      <c r="L227" s="429"/>
      <c r="M227" s="429"/>
      <c r="N227" s="429"/>
      <c r="O227" s="429"/>
      <c r="P227" s="429"/>
    </row>
    <row r="228" spans="1:16" s="163" customFormat="1" ht="18.5" x14ac:dyDescent="0.35">
      <c r="A228" s="429">
        <f>SUBTOTAL(103,$C$6:C228)</f>
        <v>112</v>
      </c>
      <c r="B228" s="429"/>
      <c r="C228" s="437" t="s">
        <v>443</v>
      </c>
      <c r="D228" s="663" t="s">
        <v>80</v>
      </c>
      <c r="E228" s="663"/>
      <c r="F228" s="439"/>
      <c r="G228" s="429"/>
      <c r="H228" s="489"/>
      <c r="I228" s="433">
        <f>ROUND(H227/1000,4)+I226</f>
        <v>43.174999999999997</v>
      </c>
      <c r="J228" s="434" t="s">
        <v>51</v>
      </c>
      <c r="K228" s="429" t="s">
        <v>263</v>
      </c>
      <c r="L228" s="429"/>
      <c r="M228" s="429"/>
      <c r="N228" s="429"/>
      <c r="O228" s="429"/>
      <c r="P228" s="429"/>
    </row>
    <row r="229" spans="1:16" s="163" customFormat="1" ht="18.5" x14ac:dyDescent="0.35">
      <c r="A229" s="429"/>
      <c r="B229" s="429"/>
      <c r="C229" s="662"/>
      <c r="D229" s="485"/>
      <c r="E229" s="485"/>
      <c r="F229" s="432"/>
      <c r="G229" s="810" t="str">
        <f>C228</f>
        <v>15/12</v>
      </c>
      <c r="H229" s="487">
        <v>288.42500000000001</v>
      </c>
      <c r="I229" s="436"/>
      <c r="J229" s="437"/>
      <c r="K229" s="429"/>
      <c r="L229" s="429"/>
      <c r="M229" s="429"/>
      <c r="N229" s="429"/>
      <c r="O229" s="429"/>
      <c r="P229" s="429"/>
    </row>
    <row r="230" spans="1:16" s="163" customFormat="1" ht="18.5" x14ac:dyDescent="0.35">
      <c r="A230" s="429">
        <f>SUBTOTAL(103,$C$6:C230)</f>
        <v>113</v>
      </c>
      <c r="B230" s="430" t="s">
        <v>571</v>
      </c>
      <c r="C230" s="437" t="s">
        <v>12</v>
      </c>
      <c r="D230" s="663" t="s">
        <v>181</v>
      </c>
      <c r="E230" s="663"/>
      <c r="F230" s="432"/>
      <c r="G230" s="431"/>
      <c r="H230" s="490"/>
      <c r="I230" s="433">
        <f>ROUND(H229/1000,4)+I228</f>
        <v>43.4634</v>
      </c>
      <c r="J230" s="434" t="s">
        <v>51</v>
      </c>
      <c r="K230" s="429" t="s">
        <v>263</v>
      </c>
      <c r="L230" s="429"/>
      <c r="M230" s="429"/>
      <c r="N230" s="429"/>
      <c r="O230" s="429"/>
      <c r="P230" s="429"/>
    </row>
    <row r="231" spans="1:16" s="163" customFormat="1" ht="18.5" x14ac:dyDescent="0.35">
      <c r="A231" s="429"/>
      <c r="B231" s="429"/>
      <c r="C231" s="662"/>
      <c r="D231" s="485"/>
      <c r="E231" s="485"/>
      <c r="F231" s="432"/>
      <c r="G231" s="810" t="str">
        <f>C230</f>
        <v>16/0</v>
      </c>
      <c r="H231" s="488">
        <v>392.69400000000002</v>
      </c>
      <c r="I231" s="436"/>
      <c r="J231" s="437"/>
      <c r="K231" s="429"/>
      <c r="L231" s="429"/>
      <c r="M231" s="429"/>
      <c r="N231" s="429"/>
      <c r="O231" s="429"/>
      <c r="P231" s="429" t="s">
        <v>992</v>
      </c>
    </row>
    <row r="232" spans="1:16" s="163" customFormat="1" ht="18.5" x14ac:dyDescent="0.35">
      <c r="A232" s="429">
        <f>SUBTOTAL(103,$C$6:C232)</f>
        <v>114</v>
      </c>
      <c r="B232" s="430" t="s">
        <v>572</v>
      </c>
      <c r="C232" s="437" t="s">
        <v>13</v>
      </c>
      <c r="D232" s="663" t="s">
        <v>225</v>
      </c>
      <c r="E232" s="663"/>
      <c r="F232" s="432"/>
      <c r="G232" s="431"/>
      <c r="H232" s="490"/>
      <c r="I232" s="433">
        <f>ROUND(H231/1000,4)+I230</f>
        <v>43.856099999999998</v>
      </c>
      <c r="J232" s="434" t="s">
        <v>51</v>
      </c>
      <c r="K232" s="429" t="s">
        <v>263</v>
      </c>
      <c r="L232" s="429" t="s">
        <v>263</v>
      </c>
      <c r="M232" s="429"/>
      <c r="N232" s="429"/>
      <c r="O232" s="429"/>
      <c r="P232" s="429"/>
    </row>
    <row r="233" spans="1:16" s="163" customFormat="1" ht="18.5" x14ac:dyDescent="0.35">
      <c r="A233" s="429"/>
      <c r="B233" s="429"/>
      <c r="C233" s="662"/>
      <c r="D233" s="485"/>
      <c r="E233" s="485"/>
      <c r="F233" s="432"/>
      <c r="G233" s="810" t="str">
        <f>C232</f>
        <v>17/0</v>
      </c>
      <c r="H233" s="488">
        <v>398.404</v>
      </c>
      <c r="I233" s="436"/>
      <c r="J233" s="437"/>
      <c r="K233" s="429"/>
      <c r="L233" s="429"/>
      <c r="M233" s="429"/>
      <c r="N233" s="429"/>
      <c r="O233" s="429"/>
      <c r="P233" s="429" t="s">
        <v>992</v>
      </c>
    </row>
    <row r="234" spans="1:16" s="163" customFormat="1" ht="18.5" x14ac:dyDescent="0.35">
      <c r="A234" s="429">
        <f>SUBTOTAL(103,$C$6:C234)</f>
        <v>115</v>
      </c>
      <c r="B234" s="430" t="s">
        <v>573</v>
      </c>
      <c r="C234" s="437" t="s">
        <v>52</v>
      </c>
      <c r="D234" s="663" t="s">
        <v>237</v>
      </c>
      <c r="E234" s="663"/>
      <c r="F234" s="432"/>
      <c r="G234" s="431"/>
      <c r="H234" s="490"/>
      <c r="I234" s="433">
        <f>ROUND(H233/1000,4)+I232</f>
        <v>44.2545</v>
      </c>
      <c r="J234" s="434" t="s">
        <v>51</v>
      </c>
      <c r="K234" s="429" t="s">
        <v>263</v>
      </c>
      <c r="L234" s="429" t="s">
        <v>263</v>
      </c>
      <c r="M234" s="429"/>
      <c r="N234" s="429"/>
      <c r="O234" s="429" t="s">
        <v>988</v>
      </c>
      <c r="P234" s="429"/>
    </row>
    <row r="235" spans="1:16" s="163" customFormat="1" ht="18.5" x14ac:dyDescent="0.35">
      <c r="A235" s="429"/>
      <c r="B235" s="429"/>
      <c r="C235" s="662"/>
      <c r="D235" s="485"/>
      <c r="E235" s="485"/>
      <c r="F235" s="432"/>
      <c r="G235" s="810" t="str">
        <f>C234</f>
        <v>18/0</v>
      </c>
      <c r="H235" s="488">
        <v>307.59500000000003</v>
      </c>
      <c r="I235" s="436"/>
      <c r="J235" s="437"/>
      <c r="K235" s="429"/>
      <c r="L235" s="429"/>
      <c r="M235" s="429"/>
      <c r="N235" s="429"/>
      <c r="O235" s="429"/>
      <c r="P235" s="429"/>
    </row>
    <row r="236" spans="1:16" s="163" customFormat="1" ht="18.5" x14ac:dyDescent="0.35">
      <c r="A236" s="429">
        <f>SUBTOTAL(103,$C$6:C236)</f>
        <v>116</v>
      </c>
      <c r="B236" s="429"/>
      <c r="C236" s="437" t="s">
        <v>200</v>
      </c>
      <c r="D236" s="663" t="s">
        <v>2</v>
      </c>
      <c r="E236" s="663"/>
      <c r="F236" s="439"/>
      <c r="G236" s="429"/>
      <c r="H236" s="490"/>
      <c r="I236" s="433">
        <f>ROUND(H235/1000,4)+I234</f>
        <v>44.562100000000001</v>
      </c>
      <c r="J236" s="434" t="s">
        <v>51</v>
      </c>
      <c r="K236" s="429" t="s">
        <v>263</v>
      </c>
      <c r="L236" s="429" t="s">
        <v>263</v>
      </c>
      <c r="M236" s="429"/>
      <c r="N236" s="429"/>
      <c r="O236" s="429"/>
      <c r="P236" s="429"/>
    </row>
    <row r="237" spans="1:16" s="163" customFormat="1" ht="18.5" x14ac:dyDescent="0.35">
      <c r="A237" s="429"/>
      <c r="B237" s="429"/>
      <c r="C237" s="662"/>
      <c r="D237" s="485"/>
      <c r="E237" s="485"/>
      <c r="F237" s="432"/>
      <c r="G237" s="810" t="str">
        <f>C236</f>
        <v>18/1</v>
      </c>
      <c r="H237" s="488">
        <v>390</v>
      </c>
      <c r="I237" s="436"/>
      <c r="J237" s="437"/>
      <c r="K237" s="429"/>
      <c r="L237" s="429"/>
      <c r="M237" s="429"/>
      <c r="N237" s="429"/>
      <c r="O237" s="429"/>
      <c r="P237" s="429"/>
    </row>
    <row r="238" spans="1:16" s="163" customFormat="1" ht="18.5" x14ac:dyDescent="0.35">
      <c r="A238" s="429">
        <f>SUBTOTAL(103,$C$6:C238)</f>
        <v>117</v>
      </c>
      <c r="B238" s="429"/>
      <c r="C238" s="437" t="s">
        <v>201</v>
      </c>
      <c r="D238" s="663" t="s">
        <v>178</v>
      </c>
      <c r="E238" s="663"/>
      <c r="F238" s="439"/>
      <c r="G238" s="429"/>
      <c r="H238" s="490"/>
      <c r="I238" s="433">
        <f>ROUND(H237/1000,4)+I236</f>
        <v>44.952100000000002</v>
      </c>
      <c r="J238" s="434" t="s">
        <v>51</v>
      </c>
      <c r="K238" s="429" t="s">
        <v>263</v>
      </c>
      <c r="L238" s="429" t="s">
        <v>263</v>
      </c>
      <c r="M238" s="429"/>
      <c r="N238" s="429"/>
      <c r="O238" s="429"/>
      <c r="P238" s="429"/>
    </row>
    <row r="239" spans="1:16" s="163" customFormat="1" ht="18.5" x14ac:dyDescent="0.35">
      <c r="A239" s="429"/>
      <c r="B239" s="429"/>
      <c r="C239" s="662"/>
      <c r="D239" s="485"/>
      <c r="E239" s="485"/>
      <c r="F239" s="432"/>
      <c r="G239" s="810" t="str">
        <f>C238</f>
        <v>18/2</v>
      </c>
      <c r="H239" s="488">
        <v>380</v>
      </c>
      <c r="I239" s="436"/>
      <c r="J239" s="437"/>
      <c r="K239" s="429"/>
      <c r="L239" s="429"/>
      <c r="M239" s="429"/>
      <c r="N239" s="429"/>
      <c r="O239" s="429"/>
      <c r="P239" s="429"/>
    </row>
    <row r="240" spans="1:16" s="163" customFormat="1" ht="18.5" x14ac:dyDescent="0.35">
      <c r="A240" s="429">
        <f>SUBTOTAL(103,$C$6:C240)</f>
        <v>118</v>
      </c>
      <c r="B240" s="429"/>
      <c r="C240" s="437" t="s">
        <v>262</v>
      </c>
      <c r="D240" s="663" t="s">
        <v>80</v>
      </c>
      <c r="E240" s="663"/>
      <c r="F240" s="439"/>
      <c r="G240" s="429"/>
      <c r="H240" s="490"/>
      <c r="I240" s="433">
        <f>ROUND(H239/1000,4)+I238</f>
        <v>45.332100000000004</v>
      </c>
      <c r="J240" s="434" t="s">
        <v>51</v>
      </c>
      <c r="K240" s="429" t="s">
        <v>263</v>
      </c>
      <c r="L240" s="429" t="s">
        <v>263</v>
      </c>
      <c r="M240" s="429"/>
      <c r="N240" s="429"/>
      <c r="O240" s="429"/>
      <c r="P240" s="429"/>
    </row>
    <row r="241" spans="1:16" s="163" customFormat="1" ht="18.5" x14ac:dyDescent="0.35">
      <c r="A241" s="429"/>
      <c r="B241" s="429"/>
      <c r="C241" s="662"/>
      <c r="D241" s="485"/>
      <c r="E241" s="485"/>
      <c r="F241" s="432"/>
      <c r="G241" s="810" t="str">
        <f>C240</f>
        <v>18/3</v>
      </c>
      <c r="H241" s="488">
        <v>405</v>
      </c>
      <c r="I241" s="436"/>
      <c r="J241" s="437"/>
      <c r="K241" s="429"/>
      <c r="L241" s="429"/>
      <c r="M241" s="429"/>
      <c r="N241" s="429"/>
      <c r="O241" s="429"/>
      <c r="P241" s="429"/>
    </row>
    <row r="242" spans="1:16" s="163" customFormat="1" ht="18.5" x14ac:dyDescent="0.35">
      <c r="A242" s="429">
        <f>SUBTOTAL(103,$C$6:C242)</f>
        <v>119</v>
      </c>
      <c r="B242" s="429"/>
      <c r="C242" s="437" t="s">
        <v>261</v>
      </c>
      <c r="D242" s="663" t="s">
        <v>4</v>
      </c>
      <c r="E242" s="663"/>
      <c r="F242" s="439"/>
      <c r="G242" s="429"/>
      <c r="H242" s="490"/>
      <c r="I242" s="433">
        <f>ROUND(H241/1000,4)+I240</f>
        <v>45.737100000000005</v>
      </c>
      <c r="J242" s="434" t="s">
        <v>51</v>
      </c>
      <c r="K242" s="429" t="s">
        <v>263</v>
      </c>
      <c r="L242" s="429" t="s">
        <v>263</v>
      </c>
      <c r="M242" s="429"/>
      <c r="N242" s="429"/>
      <c r="O242" s="429"/>
      <c r="P242" s="429"/>
    </row>
    <row r="243" spans="1:16" s="163" customFormat="1" ht="18.5" x14ac:dyDescent="0.35">
      <c r="A243" s="429"/>
      <c r="B243" s="429"/>
      <c r="C243" s="662"/>
      <c r="D243" s="485"/>
      <c r="E243" s="485"/>
      <c r="F243" s="432"/>
      <c r="G243" s="810" t="str">
        <f>C242</f>
        <v>18/4</v>
      </c>
      <c r="H243" s="488">
        <v>335</v>
      </c>
      <c r="I243" s="436"/>
      <c r="J243" s="437"/>
      <c r="K243" s="429"/>
      <c r="L243" s="429"/>
      <c r="M243" s="429"/>
      <c r="N243" s="429"/>
      <c r="O243" s="429"/>
      <c r="P243" s="429"/>
    </row>
    <row r="244" spans="1:16" s="163" customFormat="1" ht="18.5" x14ac:dyDescent="0.35">
      <c r="A244" s="429">
        <f>SUBTOTAL(103,$C$6:C244)</f>
        <v>120</v>
      </c>
      <c r="B244" s="429"/>
      <c r="C244" s="437" t="s">
        <v>260</v>
      </c>
      <c r="D244" s="663" t="s">
        <v>3</v>
      </c>
      <c r="E244" s="663"/>
      <c r="F244" s="439"/>
      <c r="G244" s="429"/>
      <c r="H244" s="490"/>
      <c r="I244" s="433">
        <f>ROUND(H243/1000,4)+I242</f>
        <v>46.072100000000006</v>
      </c>
      <c r="J244" s="434" t="s">
        <v>51</v>
      </c>
      <c r="K244" s="429" t="s">
        <v>263</v>
      </c>
      <c r="L244" s="429" t="s">
        <v>263</v>
      </c>
      <c r="M244" s="429"/>
      <c r="N244" s="429"/>
      <c r="O244" s="429"/>
      <c r="P244" s="429"/>
    </row>
    <row r="245" spans="1:16" s="163" customFormat="1" ht="18.5" x14ac:dyDescent="0.35">
      <c r="A245" s="429"/>
      <c r="B245" s="429"/>
      <c r="C245" s="662"/>
      <c r="D245" s="485"/>
      <c r="E245" s="485"/>
      <c r="F245" s="432"/>
      <c r="G245" s="810" t="str">
        <f>C244</f>
        <v>18/5</v>
      </c>
      <c r="H245" s="488">
        <v>425</v>
      </c>
      <c r="I245" s="436"/>
      <c r="J245" s="437"/>
      <c r="K245" s="429"/>
      <c r="L245" s="429"/>
      <c r="M245" s="429"/>
      <c r="N245" s="429"/>
      <c r="O245" s="429"/>
      <c r="P245" s="429"/>
    </row>
    <row r="246" spans="1:16" s="163" customFormat="1" ht="18.5" x14ac:dyDescent="0.35">
      <c r="A246" s="429">
        <f>SUBTOTAL(103,$C$6:C246)</f>
        <v>121</v>
      </c>
      <c r="B246" s="429"/>
      <c r="C246" s="437" t="s">
        <v>259</v>
      </c>
      <c r="D246" s="663" t="s">
        <v>50</v>
      </c>
      <c r="E246" s="663"/>
      <c r="F246" s="439"/>
      <c r="G246" s="429"/>
      <c r="H246" s="490"/>
      <c r="I246" s="433">
        <f>ROUND(H245/1000,4)+I244</f>
        <v>46.497100000000003</v>
      </c>
      <c r="J246" s="434" t="s">
        <v>51</v>
      </c>
      <c r="K246" s="429" t="s">
        <v>263</v>
      </c>
      <c r="L246" s="429" t="s">
        <v>263</v>
      </c>
      <c r="M246" s="429"/>
      <c r="N246" s="429"/>
      <c r="O246" s="429"/>
      <c r="P246" s="429"/>
    </row>
    <row r="247" spans="1:16" s="163" customFormat="1" ht="18.5" x14ac:dyDescent="0.35">
      <c r="A247" s="429"/>
      <c r="B247" s="429"/>
      <c r="C247" s="662"/>
      <c r="D247" s="485"/>
      <c r="E247" s="485"/>
      <c r="F247" s="432"/>
      <c r="G247" s="810" t="str">
        <f>C246</f>
        <v>18/6</v>
      </c>
      <c r="H247" s="488">
        <v>402</v>
      </c>
      <c r="I247" s="436"/>
      <c r="J247" s="437"/>
      <c r="K247" s="429"/>
      <c r="L247" s="429"/>
      <c r="M247" s="429"/>
      <c r="N247" s="429"/>
      <c r="O247" s="429"/>
      <c r="P247" s="429"/>
    </row>
    <row r="248" spans="1:16" s="163" customFormat="1" ht="18.5" x14ac:dyDescent="0.35">
      <c r="A248" s="429">
        <f>SUBTOTAL(103,$C$6:C248)</f>
        <v>122</v>
      </c>
      <c r="B248" s="429"/>
      <c r="C248" s="437" t="s">
        <v>444</v>
      </c>
      <c r="D248" s="663" t="s">
        <v>178</v>
      </c>
      <c r="E248" s="663"/>
      <c r="F248" s="439"/>
      <c r="G248" s="429"/>
      <c r="H248" s="490"/>
      <c r="I248" s="433">
        <f>ROUND(H247/1000,4)+I246</f>
        <v>46.899100000000004</v>
      </c>
      <c r="J248" s="434" t="s">
        <v>51</v>
      </c>
      <c r="K248" s="429" t="s">
        <v>263</v>
      </c>
      <c r="L248" s="429" t="s">
        <v>263</v>
      </c>
      <c r="M248" s="429"/>
      <c r="N248" s="429"/>
      <c r="O248" s="429"/>
      <c r="P248" s="429"/>
    </row>
    <row r="249" spans="1:16" s="163" customFormat="1" ht="18.5" x14ac:dyDescent="0.35">
      <c r="A249" s="429"/>
      <c r="B249" s="429"/>
      <c r="C249" s="662"/>
      <c r="D249" s="485"/>
      <c r="E249" s="485"/>
      <c r="F249" s="432"/>
      <c r="G249" s="810" t="str">
        <f>C248</f>
        <v>18/7</v>
      </c>
      <c r="H249" s="488">
        <v>385.43400000000003</v>
      </c>
      <c r="I249" s="436"/>
      <c r="J249" s="437"/>
      <c r="K249" s="429"/>
      <c r="L249" s="429"/>
      <c r="M249" s="429"/>
      <c r="N249" s="429"/>
      <c r="O249" s="429"/>
      <c r="P249" s="429"/>
    </row>
    <row r="250" spans="1:16" s="163" customFormat="1" ht="18.5" x14ac:dyDescent="0.35">
      <c r="A250" s="429">
        <f>SUBTOTAL(103,$C$6:C250)</f>
        <v>123</v>
      </c>
      <c r="B250" s="430" t="s">
        <v>574</v>
      </c>
      <c r="C250" s="437" t="s">
        <v>53</v>
      </c>
      <c r="D250" s="663" t="s">
        <v>221</v>
      </c>
      <c r="E250" s="663"/>
      <c r="F250" s="445"/>
      <c r="G250" s="431"/>
      <c r="H250" s="490"/>
      <c r="I250" s="433">
        <f>ROUND(H249/1000,4)+I248</f>
        <v>47.284500000000001</v>
      </c>
      <c r="J250" s="434" t="s">
        <v>51</v>
      </c>
      <c r="K250" s="429" t="s">
        <v>263</v>
      </c>
      <c r="L250" s="429" t="s">
        <v>263</v>
      </c>
      <c r="M250" s="429"/>
      <c r="N250" s="429"/>
      <c r="O250" s="429" t="s">
        <v>988</v>
      </c>
      <c r="P250" s="429"/>
    </row>
    <row r="251" spans="1:16" s="163" customFormat="1" ht="18.5" x14ac:dyDescent="0.35">
      <c r="A251" s="429"/>
      <c r="B251" s="429"/>
      <c r="C251" s="662"/>
      <c r="D251" s="485"/>
      <c r="E251" s="485"/>
      <c r="F251" s="432"/>
      <c r="G251" s="810" t="str">
        <f>C250</f>
        <v>19/0</v>
      </c>
      <c r="H251" s="488">
        <v>279.36</v>
      </c>
      <c r="I251" s="436"/>
      <c r="J251" s="437"/>
      <c r="K251" s="429"/>
      <c r="L251" s="429"/>
      <c r="M251" s="429"/>
      <c r="N251" s="429"/>
      <c r="O251" s="429"/>
      <c r="P251" s="429" t="s">
        <v>993</v>
      </c>
    </row>
    <row r="252" spans="1:16" s="163" customFormat="1" ht="18.5" x14ac:dyDescent="0.35">
      <c r="A252" s="429">
        <f>SUBTOTAL(103,$C$6:C252)</f>
        <v>124</v>
      </c>
      <c r="B252" s="430" t="s">
        <v>575</v>
      </c>
      <c r="C252" s="437" t="s">
        <v>54</v>
      </c>
      <c r="D252" s="663" t="s">
        <v>221</v>
      </c>
      <c r="E252" s="663"/>
      <c r="F252" s="432"/>
      <c r="G252" s="431"/>
      <c r="H252" s="490"/>
      <c r="I252" s="433">
        <f>ROUND(H251/1000,4)+I250</f>
        <v>47.563900000000004</v>
      </c>
      <c r="J252" s="434" t="s">
        <v>51</v>
      </c>
      <c r="K252" s="429" t="s">
        <v>263</v>
      </c>
      <c r="L252" s="429" t="s">
        <v>263</v>
      </c>
      <c r="M252" s="429"/>
      <c r="N252" s="429"/>
      <c r="O252" s="429" t="s">
        <v>988</v>
      </c>
      <c r="P252" s="429"/>
    </row>
    <row r="253" spans="1:16" s="163" customFormat="1" ht="18.5" x14ac:dyDescent="0.35">
      <c r="A253" s="429"/>
      <c r="B253" s="429"/>
      <c r="C253" s="662"/>
      <c r="D253" s="485"/>
      <c r="E253" s="485"/>
      <c r="F253" s="432"/>
      <c r="G253" s="810" t="str">
        <f>C252</f>
        <v>20/0</v>
      </c>
      <c r="H253" s="488">
        <v>388.51499999999999</v>
      </c>
      <c r="I253" s="436"/>
      <c r="J253" s="437"/>
      <c r="K253" s="429"/>
      <c r="L253" s="429"/>
      <c r="M253" s="429"/>
      <c r="N253" s="429"/>
      <c r="O253" s="429"/>
      <c r="P253" s="429"/>
    </row>
    <row r="254" spans="1:16" s="163" customFormat="1" ht="18.5" x14ac:dyDescent="0.35">
      <c r="A254" s="429">
        <f>SUBTOTAL(103,$C$6:C254)</f>
        <v>125</v>
      </c>
      <c r="B254" s="429"/>
      <c r="C254" s="437" t="s">
        <v>182</v>
      </c>
      <c r="D254" s="663" t="s">
        <v>4</v>
      </c>
      <c r="E254" s="663"/>
      <c r="F254" s="439"/>
      <c r="G254" s="429"/>
      <c r="H254" s="490"/>
      <c r="I254" s="433">
        <f>ROUND(H253/1000,4)+I252</f>
        <v>47.952400000000004</v>
      </c>
      <c r="J254" s="434" t="s">
        <v>51</v>
      </c>
      <c r="K254" s="429" t="s">
        <v>263</v>
      </c>
      <c r="L254" s="429" t="s">
        <v>263</v>
      </c>
      <c r="M254" s="429"/>
      <c r="N254" s="429"/>
      <c r="O254" s="429"/>
      <c r="P254" s="429"/>
    </row>
    <row r="255" spans="1:16" s="163" customFormat="1" ht="18.5" x14ac:dyDescent="0.35">
      <c r="A255" s="429"/>
      <c r="B255" s="429"/>
      <c r="C255" s="662"/>
      <c r="D255" s="485"/>
      <c r="E255" s="485"/>
      <c r="F255" s="432"/>
      <c r="G255" s="810" t="str">
        <f>C254</f>
        <v>20/1</v>
      </c>
      <c r="H255" s="488">
        <v>330</v>
      </c>
      <c r="I255" s="436"/>
      <c r="J255" s="437"/>
      <c r="K255" s="429"/>
      <c r="L255" s="429"/>
      <c r="M255" s="429"/>
      <c r="N255" s="429"/>
      <c r="O255" s="429"/>
      <c r="P255" s="429"/>
    </row>
    <row r="256" spans="1:16" s="163" customFormat="1" ht="18.5" x14ac:dyDescent="0.35">
      <c r="A256" s="429">
        <f>SUBTOTAL(103,$C$6:C256)</f>
        <v>126</v>
      </c>
      <c r="B256" s="429"/>
      <c r="C256" s="437" t="s">
        <v>183</v>
      </c>
      <c r="D256" s="663" t="s">
        <v>4</v>
      </c>
      <c r="E256" s="663"/>
      <c r="F256" s="439"/>
      <c r="G256" s="429"/>
      <c r="H256" s="490"/>
      <c r="I256" s="433">
        <f>ROUND(H255/1000,4)+I254</f>
        <v>48.282400000000003</v>
      </c>
      <c r="J256" s="434" t="s">
        <v>51</v>
      </c>
      <c r="K256" s="429" t="s">
        <v>263</v>
      </c>
      <c r="L256" s="429" t="s">
        <v>263</v>
      </c>
      <c r="M256" s="429"/>
      <c r="N256" s="429"/>
      <c r="O256" s="429"/>
      <c r="P256" s="429"/>
    </row>
    <row r="257" spans="1:16" s="163" customFormat="1" ht="18.5" x14ac:dyDescent="0.35">
      <c r="A257" s="429"/>
      <c r="B257" s="429"/>
      <c r="C257" s="662"/>
      <c r="D257" s="485"/>
      <c r="E257" s="485"/>
      <c r="F257" s="432"/>
      <c r="G257" s="810" t="str">
        <f>C256</f>
        <v>20/2</v>
      </c>
      <c r="H257" s="488">
        <v>340</v>
      </c>
      <c r="I257" s="436"/>
      <c r="J257" s="437"/>
      <c r="K257" s="429"/>
      <c r="L257" s="429"/>
      <c r="M257" s="429"/>
      <c r="N257" s="429"/>
      <c r="O257" s="429"/>
      <c r="P257" s="429"/>
    </row>
    <row r="258" spans="1:16" s="163" customFormat="1" ht="18.5" x14ac:dyDescent="0.35">
      <c r="A258" s="429">
        <f>SUBTOTAL(103,$C$6:C258)</f>
        <v>127</v>
      </c>
      <c r="B258" s="429"/>
      <c r="C258" s="437" t="s">
        <v>184</v>
      </c>
      <c r="D258" s="663" t="s">
        <v>178</v>
      </c>
      <c r="E258" s="663"/>
      <c r="F258" s="439"/>
      <c r="G258" s="429"/>
      <c r="H258" s="490"/>
      <c r="I258" s="433">
        <f>ROUND(H257/1000,4)+I256</f>
        <v>48.622400000000006</v>
      </c>
      <c r="J258" s="434" t="s">
        <v>51</v>
      </c>
      <c r="K258" s="429" t="s">
        <v>263</v>
      </c>
      <c r="L258" s="429" t="s">
        <v>263</v>
      </c>
      <c r="M258" s="429"/>
      <c r="N258" s="429"/>
      <c r="O258" s="429"/>
      <c r="P258" s="429"/>
    </row>
    <row r="259" spans="1:16" s="163" customFormat="1" ht="18.5" x14ac:dyDescent="0.35">
      <c r="A259" s="429"/>
      <c r="B259" s="429"/>
      <c r="C259" s="662"/>
      <c r="D259" s="485"/>
      <c r="E259" s="485"/>
      <c r="F259" s="432"/>
      <c r="G259" s="810" t="str">
        <f>C258</f>
        <v>20/3</v>
      </c>
      <c r="H259" s="488">
        <v>420</v>
      </c>
      <c r="I259" s="436"/>
      <c r="J259" s="437"/>
      <c r="K259" s="429"/>
      <c r="L259" s="429"/>
      <c r="M259" s="429"/>
      <c r="N259" s="429"/>
      <c r="O259" s="429"/>
      <c r="P259" s="429"/>
    </row>
    <row r="260" spans="1:16" s="163" customFormat="1" ht="18.5" x14ac:dyDescent="0.35">
      <c r="A260" s="429">
        <f>SUBTOTAL(103,$C$6:C260)</f>
        <v>128</v>
      </c>
      <c r="B260" s="429"/>
      <c r="C260" s="437" t="s">
        <v>185</v>
      </c>
      <c r="D260" s="663" t="s">
        <v>2</v>
      </c>
      <c r="E260" s="663"/>
      <c r="F260" s="439"/>
      <c r="G260" s="429"/>
      <c r="H260" s="490"/>
      <c r="I260" s="433">
        <f>ROUND(H259/1000,4)+I258</f>
        <v>49.042400000000008</v>
      </c>
      <c r="J260" s="434" t="s">
        <v>51</v>
      </c>
      <c r="K260" s="429" t="s">
        <v>263</v>
      </c>
      <c r="L260" s="429" t="s">
        <v>263</v>
      </c>
      <c r="M260" s="429"/>
      <c r="N260" s="429"/>
      <c r="O260" s="429"/>
      <c r="P260" s="429"/>
    </row>
    <row r="261" spans="1:16" s="163" customFormat="1" ht="18.5" x14ac:dyDescent="0.35">
      <c r="A261" s="429"/>
      <c r="B261" s="429"/>
      <c r="C261" s="662"/>
      <c r="D261" s="485"/>
      <c r="E261" s="485"/>
      <c r="F261" s="432"/>
      <c r="G261" s="810" t="str">
        <f>C260</f>
        <v>20/4</v>
      </c>
      <c r="H261" s="488">
        <v>375</v>
      </c>
      <c r="I261" s="436"/>
      <c r="J261" s="437"/>
      <c r="K261" s="429"/>
      <c r="L261" s="429"/>
      <c r="M261" s="429"/>
      <c r="N261" s="429"/>
      <c r="O261" s="429"/>
      <c r="P261" s="429"/>
    </row>
    <row r="262" spans="1:16" s="163" customFormat="1" ht="18.5" x14ac:dyDescent="0.35">
      <c r="A262" s="429">
        <f>SUBTOTAL(103,$C$6:C262)</f>
        <v>129</v>
      </c>
      <c r="B262" s="429"/>
      <c r="C262" s="437" t="s">
        <v>445</v>
      </c>
      <c r="D262" s="663" t="s">
        <v>3</v>
      </c>
      <c r="E262" s="663"/>
      <c r="F262" s="439"/>
      <c r="G262" s="429"/>
      <c r="H262" s="490"/>
      <c r="I262" s="433">
        <f>ROUND(H261/1000,4)+I260</f>
        <v>49.417400000000008</v>
      </c>
      <c r="J262" s="434" t="s">
        <v>51</v>
      </c>
      <c r="K262" s="429" t="s">
        <v>263</v>
      </c>
      <c r="L262" s="429" t="s">
        <v>263</v>
      </c>
      <c r="M262" s="429"/>
      <c r="N262" s="429"/>
      <c r="O262" s="429"/>
      <c r="P262" s="429"/>
    </row>
    <row r="263" spans="1:16" s="163" customFormat="1" ht="18.5" x14ac:dyDescent="0.35">
      <c r="A263" s="429"/>
      <c r="B263" s="429"/>
      <c r="C263" s="662"/>
      <c r="D263" s="485"/>
      <c r="E263" s="485"/>
      <c r="F263" s="432"/>
      <c r="G263" s="810" t="str">
        <f>C262</f>
        <v>20/5</v>
      </c>
      <c r="H263" s="488">
        <v>355</v>
      </c>
      <c r="I263" s="436"/>
      <c r="J263" s="437"/>
      <c r="K263" s="429"/>
      <c r="L263" s="429"/>
      <c r="M263" s="429"/>
      <c r="N263" s="429"/>
      <c r="O263" s="429"/>
      <c r="P263" s="429"/>
    </row>
    <row r="264" spans="1:16" s="163" customFormat="1" ht="18.5" x14ac:dyDescent="0.35">
      <c r="A264" s="429">
        <f>SUBTOTAL(103,$C$6:C264)</f>
        <v>130</v>
      </c>
      <c r="B264" s="429"/>
      <c r="C264" s="437" t="s">
        <v>446</v>
      </c>
      <c r="D264" s="663" t="s">
        <v>4</v>
      </c>
      <c r="E264" s="663"/>
      <c r="F264" s="439"/>
      <c r="G264" s="429"/>
      <c r="H264" s="490"/>
      <c r="I264" s="433">
        <f>ROUND(H263/1000,4)+I262</f>
        <v>49.772400000000005</v>
      </c>
      <c r="J264" s="434" t="s">
        <v>51</v>
      </c>
      <c r="K264" s="429" t="s">
        <v>263</v>
      </c>
      <c r="L264" s="429" t="s">
        <v>263</v>
      </c>
      <c r="M264" s="429"/>
      <c r="N264" s="429"/>
      <c r="O264" s="429"/>
      <c r="P264" s="429"/>
    </row>
    <row r="265" spans="1:16" s="163" customFormat="1" ht="18.5" x14ac:dyDescent="0.35">
      <c r="A265" s="429"/>
      <c r="B265" s="429"/>
      <c r="C265" s="662"/>
      <c r="D265" s="485"/>
      <c r="E265" s="485"/>
      <c r="F265" s="432"/>
      <c r="G265" s="810" t="str">
        <f>C264</f>
        <v>20/6</v>
      </c>
      <c r="H265" s="488">
        <v>341.65199999999999</v>
      </c>
      <c r="I265" s="436"/>
      <c r="J265" s="437"/>
      <c r="K265" s="429"/>
      <c r="L265" s="429"/>
      <c r="M265" s="429"/>
      <c r="N265" s="429"/>
      <c r="O265" s="429"/>
      <c r="P265" s="429"/>
    </row>
    <row r="266" spans="1:16" s="163" customFormat="1" ht="18.5" x14ac:dyDescent="0.35">
      <c r="A266" s="429">
        <f>SUBTOTAL(103,$C$6:C266)</f>
        <v>131</v>
      </c>
      <c r="B266" s="430" t="s">
        <v>576</v>
      </c>
      <c r="C266" s="437" t="s">
        <v>55</v>
      </c>
      <c r="D266" s="663" t="s">
        <v>205</v>
      </c>
      <c r="E266" s="663"/>
      <c r="F266" s="432"/>
      <c r="G266" s="431"/>
      <c r="H266" s="490"/>
      <c r="I266" s="433">
        <f>ROUND(H265/1000,4)+I264</f>
        <v>50.114100000000008</v>
      </c>
      <c r="J266" s="434" t="s">
        <v>51</v>
      </c>
      <c r="K266" s="429" t="s">
        <v>263</v>
      </c>
      <c r="L266" s="429" t="s">
        <v>263</v>
      </c>
      <c r="M266" s="429"/>
      <c r="N266" s="429"/>
      <c r="O266" s="429"/>
      <c r="P266" s="429"/>
    </row>
    <row r="267" spans="1:16" s="163" customFormat="1" ht="18.5" x14ac:dyDescent="0.35">
      <c r="A267" s="429"/>
      <c r="B267" s="429"/>
      <c r="C267" s="662"/>
      <c r="D267" s="485"/>
      <c r="E267" s="485"/>
      <c r="F267" s="432"/>
      <c r="G267" s="810" t="str">
        <f>C266</f>
        <v>21/0</v>
      </c>
      <c r="H267" s="488">
        <v>326.34800000000001</v>
      </c>
      <c r="I267" s="436"/>
      <c r="J267" s="437"/>
      <c r="K267" s="429"/>
      <c r="L267" s="429"/>
      <c r="M267" s="429"/>
      <c r="N267" s="429"/>
      <c r="O267" s="429"/>
      <c r="P267" s="429"/>
    </row>
    <row r="268" spans="1:16" s="163" customFormat="1" ht="18.5" x14ac:dyDescent="0.35">
      <c r="A268" s="429">
        <f>SUBTOTAL(103,$C$6:C268)</f>
        <v>132</v>
      </c>
      <c r="B268" s="429"/>
      <c r="C268" s="437" t="s">
        <v>187</v>
      </c>
      <c r="D268" s="663" t="s">
        <v>3</v>
      </c>
      <c r="E268" s="663"/>
      <c r="F268" s="439"/>
      <c r="G268" s="429"/>
      <c r="H268" s="490"/>
      <c r="I268" s="433">
        <f>ROUND(H267/1000,4)+I266</f>
        <v>50.440400000000011</v>
      </c>
      <c r="J268" s="434" t="s">
        <v>51</v>
      </c>
      <c r="K268" s="429" t="s">
        <v>263</v>
      </c>
      <c r="L268" s="429" t="s">
        <v>263</v>
      </c>
      <c r="M268" s="429"/>
      <c r="N268" s="429"/>
      <c r="O268" s="429"/>
      <c r="P268" s="429"/>
    </row>
    <row r="269" spans="1:16" s="163" customFormat="1" ht="18.5" x14ac:dyDescent="0.35">
      <c r="A269" s="429"/>
      <c r="B269" s="429"/>
      <c r="C269" s="662"/>
      <c r="D269" s="485"/>
      <c r="E269" s="485"/>
      <c r="F269" s="432"/>
      <c r="G269" s="810" t="str">
        <f>C268</f>
        <v>21/1</v>
      </c>
      <c r="H269" s="488">
        <v>427</v>
      </c>
      <c r="I269" s="436"/>
      <c r="J269" s="437"/>
      <c r="K269" s="429"/>
      <c r="L269" s="429"/>
      <c r="M269" s="429"/>
      <c r="N269" s="429"/>
      <c r="O269" s="429"/>
      <c r="P269" s="429"/>
    </row>
    <row r="270" spans="1:16" s="163" customFormat="1" ht="18.5" x14ac:dyDescent="0.35">
      <c r="A270" s="429">
        <f>SUBTOTAL(103,$C$6:C270)</f>
        <v>133</v>
      </c>
      <c r="B270" s="429"/>
      <c r="C270" s="437" t="s">
        <v>188</v>
      </c>
      <c r="D270" s="663" t="s">
        <v>80</v>
      </c>
      <c r="E270" s="663"/>
      <c r="F270" s="439"/>
      <c r="G270" s="429"/>
      <c r="H270" s="490"/>
      <c r="I270" s="433">
        <f>ROUND(H269/1000,4)+I268</f>
        <v>50.867400000000011</v>
      </c>
      <c r="J270" s="434" t="s">
        <v>51</v>
      </c>
      <c r="K270" s="429" t="s">
        <v>263</v>
      </c>
      <c r="L270" s="429" t="s">
        <v>263</v>
      </c>
      <c r="M270" s="429"/>
      <c r="N270" s="429"/>
      <c r="O270" s="429"/>
      <c r="P270" s="429"/>
    </row>
    <row r="271" spans="1:16" s="163" customFormat="1" ht="18.5" x14ac:dyDescent="0.35">
      <c r="A271" s="429"/>
      <c r="B271" s="429"/>
      <c r="C271" s="662"/>
      <c r="D271" s="485"/>
      <c r="E271" s="485"/>
      <c r="F271" s="432"/>
      <c r="G271" s="810" t="str">
        <f>C270</f>
        <v>21/2</v>
      </c>
      <c r="H271" s="488">
        <v>410</v>
      </c>
      <c r="I271" s="436"/>
      <c r="J271" s="437"/>
      <c r="K271" s="429"/>
      <c r="L271" s="429"/>
      <c r="M271" s="429"/>
      <c r="N271" s="429"/>
      <c r="O271" s="429"/>
      <c r="P271" s="429"/>
    </row>
    <row r="272" spans="1:16" s="163" customFormat="1" ht="18.5" x14ac:dyDescent="0.35">
      <c r="A272" s="429">
        <f>SUBTOTAL(103,$C$6:C272)</f>
        <v>134</v>
      </c>
      <c r="B272" s="429"/>
      <c r="C272" s="437" t="s">
        <v>189</v>
      </c>
      <c r="D272" s="663" t="s">
        <v>80</v>
      </c>
      <c r="E272" s="663"/>
      <c r="F272" s="439"/>
      <c r="G272" s="429"/>
      <c r="H272" s="490"/>
      <c r="I272" s="433">
        <f>ROUND(H271/1000,4)+I270</f>
        <v>51.277400000000007</v>
      </c>
      <c r="J272" s="434" t="s">
        <v>51</v>
      </c>
      <c r="K272" s="429" t="s">
        <v>263</v>
      </c>
      <c r="L272" s="429" t="s">
        <v>263</v>
      </c>
      <c r="M272" s="429"/>
      <c r="N272" s="429"/>
      <c r="O272" s="429"/>
      <c r="P272" s="429"/>
    </row>
    <row r="273" spans="1:16" s="163" customFormat="1" ht="18.5" x14ac:dyDescent="0.35">
      <c r="A273" s="429"/>
      <c r="B273" s="429"/>
      <c r="C273" s="662"/>
      <c r="D273" s="485"/>
      <c r="E273" s="485"/>
      <c r="F273" s="432"/>
      <c r="G273" s="810" t="str">
        <f>C272</f>
        <v>21/3</v>
      </c>
      <c r="H273" s="488">
        <v>405</v>
      </c>
      <c r="I273" s="436"/>
      <c r="J273" s="437"/>
      <c r="K273" s="429"/>
      <c r="L273" s="429"/>
      <c r="M273" s="429"/>
      <c r="N273" s="429"/>
      <c r="O273" s="429"/>
      <c r="P273" s="429"/>
    </row>
    <row r="274" spans="1:16" s="163" customFormat="1" ht="18.5" x14ac:dyDescent="0.35">
      <c r="A274" s="429">
        <f>SUBTOTAL(103,$C$6:C274)</f>
        <v>135</v>
      </c>
      <c r="B274" s="429"/>
      <c r="C274" s="437" t="s">
        <v>190</v>
      </c>
      <c r="D274" s="663" t="s">
        <v>3</v>
      </c>
      <c r="E274" s="663"/>
      <c r="F274" s="439"/>
      <c r="G274" s="429"/>
      <c r="H274" s="490"/>
      <c r="I274" s="433">
        <f>ROUND(H273/1000,4)+I272</f>
        <v>51.682400000000008</v>
      </c>
      <c r="J274" s="434" t="s">
        <v>51</v>
      </c>
      <c r="K274" s="429" t="s">
        <v>263</v>
      </c>
      <c r="L274" s="429" t="s">
        <v>263</v>
      </c>
      <c r="M274" s="429"/>
      <c r="N274" s="429"/>
      <c r="O274" s="429"/>
      <c r="P274" s="429"/>
    </row>
    <row r="275" spans="1:16" s="163" customFormat="1" ht="18.5" x14ac:dyDescent="0.35">
      <c r="A275" s="429"/>
      <c r="B275" s="429"/>
      <c r="C275" s="662"/>
      <c r="D275" s="485"/>
      <c r="E275" s="485"/>
      <c r="F275" s="432"/>
      <c r="G275" s="810" t="str">
        <f>C274</f>
        <v>21/4</v>
      </c>
      <c r="H275" s="488">
        <v>300</v>
      </c>
      <c r="I275" s="436"/>
      <c r="J275" s="437"/>
      <c r="K275" s="429"/>
      <c r="L275" s="429"/>
      <c r="M275" s="429"/>
      <c r="N275" s="429"/>
      <c r="O275" s="429"/>
      <c r="P275" s="429"/>
    </row>
    <row r="276" spans="1:16" s="163" customFormat="1" ht="18.5" x14ac:dyDescent="0.35">
      <c r="A276" s="429">
        <f>SUBTOTAL(103,$C$6:C276)</f>
        <v>136</v>
      </c>
      <c r="B276" s="429"/>
      <c r="C276" s="437" t="s">
        <v>447</v>
      </c>
      <c r="D276" s="663" t="s">
        <v>3</v>
      </c>
      <c r="E276" s="663"/>
      <c r="F276" s="439"/>
      <c r="G276" s="429"/>
      <c r="H276" s="490"/>
      <c r="I276" s="433">
        <f>ROUND(H275/1000,4)+I274</f>
        <v>51.982400000000005</v>
      </c>
      <c r="J276" s="434" t="s">
        <v>51</v>
      </c>
      <c r="K276" s="429" t="s">
        <v>263</v>
      </c>
      <c r="L276" s="429" t="s">
        <v>263</v>
      </c>
      <c r="M276" s="429"/>
      <c r="N276" s="429"/>
      <c r="O276" s="429"/>
      <c r="P276" s="429"/>
    </row>
    <row r="277" spans="1:16" s="163" customFormat="1" ht="18.5" x14ac:dyDescent="0.35">
      <c r="A277" s="429"/>
      <c r="B277" s="429"/>
      <c r="C277" s="662"/>
      <c r="D277" s="485"/>
      <c r="E277" s="485"/>
      <c r="F277" s="432"/>
      <c r="G277" s="810" t="str">
        <f>C276</f>
        <v>21/5</v>
      </c>
      <c r="H277" s="488">
        <v>415.18700000000001</v>
      </c>
      <c r="I277" s="436"/>
      <c r="J277" s="437"/>
      <c r="K277" s="429"/>
      <c r="L277" s="429"/>
      <c r="M277" s="429"/>
      <c r="N277" s="429"/>
      <c r="O277" s="429"/>
      <c r="P277" s="429"/>
    </row>
    <row r="278" spans="1:16" s="163" customFormat="1" ht="18.5" x14ac:dyDescent="0.35">
      <c r="A278" s="429">
        <f>SUBTOTAL(103,$C$6:C278)</f>
        <v>137</v>
      </c>
      <c r="B278" s="430" t="s">
        <v>577</v>
      </c>
      <c r="C278" s="437" t="s">
        <v>56</v>
      </c>
      <c r="D278" s="663" t="s">
        <v>448</v>
      </c>
      <c r="E278" s="663"/>
      <c r="F278" s="432"/>
      <c r="G278" s="431"/>
      <c r="H278" s="490"/>
      <c r="I278" s="433">
        <f>ROUND(H277/1000,4)+I276</f>
        <v>52.397600000000004</v>
      </c>
      <c r="J278" s="444" t="s">
        <v>51</v>
      </c>
      <c r="K278" s="429" t="s">
        <v>263</v>
      </c>
      <c r="L278" s="429" t="s">
        <v>263</v>
      </c>
      <c r="M278" s="429"/>
      <c r="N278" s="429"/>
      <c r="O278" s="429" t="s">
        <v>988</v>
      </c>
      <c r="P278" s="429"/>
    </row>
    <row r="279" spans="1:16" s="163" customFormat="1" ht="18.5" x14ac:dyDescent="0.35">
      <c r="A279" s="429"/>
      <c r="B279" s="429"/>
      <c r="C279" s="662"/>
      <c r="D279" s="485"/>
      <c r="E279" s="485"/>
      <c r="F279" s="432"/>
      <c r="G279" s="810" t="str">
        <f>C278</f>
        <v>22/0</v>
      </c>
      <c r="H279" s="488">
        <v>259.048</v>
      </c>
      <c r="I279" s="436"/>
      <c r="J279" s="437"/>
      <c r="K279" s="429"/>
      <c r="L279" s="429"/>
      <c r="M279" s="429"/>
      <c r="N279" s="429"/>
      <c r="O279" s="429"/>
      <c r="P279" s="429" t="s">
        <v>994</v>
      </c>
    </row>
    <row r="280" spans="1:16" s="163" customFormat="1" ht="18.5" x14ac:dyDescent="0.35">
      <c r="A280" s="429">
        <f>SUBTOTAL(103,$C$6:C280)</f>
        <v>138</v>
      </c>
      <c r="B280" s="430" t="s">
        <v>578</v>
      </c>
      <c r="C280" s="437" t="s">
        <v>57</v>
      </c>
      <c r="D280" s="663" t="s">
        <v>223</v>
      </c>
      <c r="E280" s="663"/>
      <c r="F280" s="432"/>
      <c r="G280" s="431"/>
      <c r="H280" s="490"/>
      <c r="I280" s="433">
        <f>ROUND(H279/1000,4)+I278</f>
        <v>52.656600000000005</v>
      </c>
      <c r="J280" s="444" t="s">
        <v>51</v>
      </c>
      <c r="K280" s="429" t="s">
        <v>263</v>
      </c>
      <c r="L280" s="429" t="s">
        <v>263</v>
      </c>
      <c r="M280" s="429"/>
      <c r="N280" s="429"/>
      <c r="O280" s="429"/>
      <c r="P280" s="429"/>
    </row>
    <row r="281" spans="1:16" s="163" customFormat="1" ht="18.5" x14ac:dyDescent="0.35">
      <c r="A281" s="429"/>
      <c r="B281" s="429"/>
      <c r="C281" s="662"/>
      <c r="D281" s="485"/>
      <c r="E281" s="485"/>
      <c r="F281" s="432"/>
      <c r="G281" s="810" t="str">
        <f>C280</f>
        <v>23/0</v>
      </c>
      <c r="H281" s="488">
        <v>440.45499999999998</v>
      </c>
      <c r="I281" s="436"/>
      <c r="J281" s="437"/>
      <c r="K281" s="429"/>
      <c r="L281" s="429"/>
      <c r="M281" s="429"/>
      <c r="N281" s="429"/>
      <c r="O281" s="429"/>
      <c r="P281" s="429"/>
    </row>
    <row r="282" spans="1:16" s="163" customFormat="1" ht="18.5" x14ac:dyDescent="0.35">
      <c r="A282" s="429">
        <f>SUBTOTAL(103,$C$6:C282)</f>
        <v>139</v>
      </c>
      <c r="B282" s="430" t="s">
        <v>693</v>
      </c>
      <c r="C282" s="437" t="s">
        <v>694</v>
      </c>
      <c r="D282" s="663" t="s">
        <v>219</v>
      </c>
      <c r="E282" s="663"/>
      <c r="F282" s="439"/>
      <c r="G282" s="429"/>
      <c r="H282" s="490"/>
      <c r="I282" s="433">
        <f>ROUND(H281/1000,4)+I280</f>
        <v>53.097100000000005</v>
      </c>
      <c r="J282" s="434" t="s">
        <v>51</v>
      </c>
      <c r="K282" s="429" t="s">
        <v>263</v>
      </c>
      <c r="L282" s="429" t="s">
        <v>263</v>
      </c>
      <c r="M282" s="429"/>
      <c r="N282" s="429"/>
      <c r="O282" s="429"/>
      <c r="P282" s="429"/>
    </row>
    <row r="283" spans="1:16" s="163" customFormat="1" ht="18.5" x14ac:dyDescent="0.35">
      <c r="A283" s="429"/>
      <c r="B283" s="429"/>
      <c r="C283" s="662"/>
      <c r="D283" s="485"/>
      <c r="E283" s="485"/>
      <c r="F283" s="432"/>
      <c r="G283" s="810" t="str">
        <f>C282</f>
        <v>23A/0</v>
      </c>
      <c r="H283" s="488">
        <v>496.685</v>
      </c>
      <c r="I283" s="436"/>
      <c r="J283" s="437"/>
      <c r="K283" s="429"/>
      <c r="L283" s="429"/>
      <c r="M283" s="429"/>
      <c r="N283" s="429"/>
      <c r="O283" s="429"/>
      <c r="P283" s="429"/>
    </row>
    <row r="284" spans="1:16" s="163" customFormat="1" ht="18.5" x14ac:dyDescent="0.35">
      <c r="A284" s="429">
        <f>SUBTOTAL(103,$C$6:C284)</f>
        <v>140</v>
      </c>
      <c r="B284" s="430" t="s">
        <v>579</v>
      </c>
      <c r="C284" s="437" t="s">
        <v>58</v>
      </c>
      <c r="D284" s="663" t="s">
        <v>194</v>
      </c>
      <c r="E284" s="663"/>
      <c r="F284" s="432"/>
      <c r="G284" s="429"/>
      <c r="H284" s="490"/>
      <c r="I284" s="433">
        <f>ROUND(H283/1000,4)+I282</f>
        <v>53.593800000000002</v>
      </c>
      <c r="J284" s="444" t="s">
        <v>51</v>
      </c>
      <c r="K284" s="429" t="s">
        <v>263</v>
      </c>
      <c r="L284" s="429" t="s">
        <v>263</v>
      </c>
      <c r="M284" s="429"/>
      <c r="N284" s="429"/>
      <c r="O284" s="429"/>
      <c r="P284" s="429"/>
    </row>
    <row r="285" spans="1:16" s="163" customFormat="1" ht="18.5" x14ac:dyDescent="0.35">
      <c r="A285" s="429"/>
      <c r="B285" s="429"/>
      <c r="C285" s="662"/>
      <c r="D285" s="485"/>
      <c r="E285" s="485"/>
      <c r="F285" s="432"/>
      <c r="G285" s="810" t="str">
        <f>C284</f>
        <v>24/0</v>
      </c>
      <c r="H285" s="488">
        <v>244.029</v>
      </c>
      <c r="I285" s="436"/>
      <c r="J285" s="437"/>
      <c r="K285" s="429"/>
      <c r="L285" s="429"/>
      <c r="M285" s="429"/>
      <c r="N285" s="429"/>
      <c r="O285" s="429"/>
      <c r="P285" s="429" t="s">
        <v>995</v>
      </c>
    </row>
    <row r="286" spans="1:16" s="163" customFormat="1" ht="18.5" x14ac:dyDescent="0.35">
      <c r="A286" s="429">
        <f>SUBTOTAL(103,$C$6:C286)</f>
        <v>141</v>
      </c>
      <c r="B286" s="430" t="s">
        <v>580</v>
      </c>
      <c r="C286" s="437" t="s">
        <v>59</v>
      </c>
      <c r="D286" s="663" t="s">
        <v>194</v>
      </c>
      <c r="E286" s="663"/>
      <c r="F286" s="432"/>
      <c r="G286" s="431"/>
      <c r="H286" s="490"/>
      <c r="I286" s="433">
        <f>ROUND(H285/1000,4)+I284</f>
        <v>53.837800000000001</v>
      </c>
      <c r="J286" s="444" t="s">
        <v>51</v>
      </c>
      <c r="K286" s="429" t="s">
        <v>263</v>
      </c>
      <c r="L286" s="429" t="s">
        <v>263</v>
      </c>
      <c r="M286" s="429"/>
      <c r="N286" s="429"/>
      <c r="O286" s="429"/>
      <c r="P286" s="429"/>
    </row>
    <row r="287" spans="1:16" s="163" customFormat="1" ht="18.5" x14ac:dyDescent="0.35">
      <c r="A287" s="429"/>
      <c r="B287" s="429"/>
      <c r="C287" s="662"/>
      <c r="D287" s="485"/>
      <c r="E287" s="485"/>
      <c r="F287" s="432"/>
      <c r="G287" s="810" t="str">
        <f>C286</f>
        <v>25/0</v>
      </c>
      <c r="H287" s="488">
        <v>237.428</v>
      </c>
      <c r="I287" s="436"/>
      <c r="J287" s="437"/>
      <c r="K287" s="429"/>
      <c r="L287" s="429"/>
      <c r="M287" s="429"/>
      <c r="N287" s="429"/>
      <c r="O287" s="429"/>
      <c r="P287" s="429"/>
    </row>
    <row r="288" spans="1:16" s="163" customFormat="1" ht="18.5" x14ac:dyDescent="0.35">
      <c r="A288" s="429">
        <f>SUBTOTAL(103,$C$6:C288)</f>
        <v>142</v>
      </c>
      <c r="B288" s="430" t="s">
        <v>581</v>
      </c>
      <c r="C288" s="437" t="s">
        <v>60</v>
      </c>
      <c r="D288" s="663" t="s">
        <v>449</v>
      </c>
      <c r="E288" s="663"/>
      <c r="F288" s="432"/>
      <c r="G288" s="431"/>
      <c r="H288" s="490"/>
      <c r="I288" s="433">
        <f>ROUND(H287/1000,4)+I286</f>
        <v>54.075200000000002</v>
      </c>
      <c r="J288" s="444" t="s">
        <v>51</v>
      </c>
      <c r="K288" s="429" t="s">
        <v>263</v>
      </c>
      <c r="L288" s="429" t="s">
        <v>263</v>
      </c>
      <c r="M288" s="429"/>
      <c r="N288" s="429"/>
      <c r="O288" s="429"/>
      <c r="P288" s="429"/>
    </row>
    <row r="289" spans="1:16" s="163" customFormat="1" ht="18.5" x14ac:dyDescent="0.35">
      <c r="A289" s="429"/>
      <c r="B289" s="429"/>
      <c r="C289" s="662"/>
      <c r="D289" s="485"/>
      <c r="E289" s="485"/>
      <c r="F289" s="432"/>
      <c r="G289" s="810" t="str">
        <f>C288</f>
        <v>26/0</v>
      </c>
      <c r="H289" s="488">
        <v>203.47900000000001</v>
      </c>
      <c r="I289" s="436"/>
      <c r="J289" s="437"/>
      <c r="K289" s="429"/>
      <c r="L289" s="429"/>
      <c r="M289" s="429"/>
      <c r="N289" s="429"/>
      <c r="O289" s="429"/>
      <c r="P289" s="429" t="s">
        <v>996</v>
      </c>
    </row>
    <row r="290" spans="1:16" s="163" customFormat="1" ht="18.5" x14ac:dyDescent="0.35">
      <c r="A290" s="429">
        <f>SUBTOTAL(103,$C$6:C290)</f>
        <v>143</v>
      </c>
      <c r="B290" s="430" t="s">
        <v>582</v>
      </c>
      <c r="C290" s="437" t="s">
        <v>61</v>
      </c>
      <c r="D290" s="663" t="s">
        <v>449</v>
      </c>
      <c r="E290" s="663"/>
      <c r="F290" s="432"/>
      <c r="G290" s="431"/>
      <c r="H290" s="490"/>
      <c r="I290" s="433">
        <f>ROUND(H289/1000,4)+I288</f>
        <v>54.278700000000001</v>
      </c>
      <c r="J290" s="444" t="s">
        <v>51</v>
      </c>
      <c r="K290" s="429" t="s">
        <v>263</v>
      </c>
      <c r="L290" s="429" t="s">
        <v>263</v>
      </c>
      <c r="M290" s="429"/>
      <c r="N290" s="429"/>
      <c r="O290" s="429" t="s">
        <v>988</v>
      </c>
      <c r="P290" s="429"/>
    </row>
    <row r="291" spans="1:16" s="163" customFormat="1" ht="18.5" x14ac:dyDescent="0.35">
      <c r="A291" s="429"/>
      <c r="B291" s="429"/>
      <c r="C291" s="662"/>
      <c r="D291" s="485"/>
      <c r="E291" s="485"/>
      <c r="F291" s="432"/>
      <c r="G291" s="810" t="str">
        <f>C290</f>
        <v>27/0</v>
      </c>
      <c r="H291" s="488">
        <v>453.68799999999999</v>
      </c>
      <c r="I291" s="436"/>
      <c r="J291" s="437"/>
      <c r="K291" s="429"/>
      <c r="L291" s="429"/>
      <c r="M291" s="429"/>
      <c r="N291" s="429"/>
      <c r="O291" s="429"/>
      <c r="P291" s="429"/>
    </row>
    <row r="292" spans="1:16" s="163" customFormat="1" ht="18.5" x14ac:dyDescent="0.35">
      <c r="A292" s="429">
        <f>SUBTOTAL(103,$C$6:C292)</f>
        <v>144</v>
      </c>
      <c r="B292" s="429"/>
      <c r="C292" s="437" t="s">
        <v>62</v>
      </c>
      <c r="D292" s="663" t="s">
        <v>50</v>
      </c>
      <c r="E292" s="663"/>
      <c r="F292" s="439"/>
      <c r="G292" s="429"/>
      <c r="H292" s="490"/>
      <c r="I292" s="433">
        <f>ROUND(H291/1000,4)+I290</f>
        <v>54.732399999999998</v>
      </c>
      <c r="J292" s="434" t="s">
        <v>51</v>
      </c>
      <c r="K292" s="429" t="s">
        <v>263</v>
      </c>
      <c r="L292" s="429" t="s">
        <v>263</v>
      </c>
      <c r="M292" s="429"/>
      <c r="N292" s="429"/>
      <c r="O292" s="429"/>
      <c r="P292" s="429"/>
    </row>
    <row r="293" spans="1:16" s="163" customFormat="1" ht="18.5" x14ac:dyDescent="0.35">
      <c r="A293" s="429"/>
      <c r="B293" s="429"/>
      <c r="C293" s="662"/>
      <c r="D293" s="485"/>
      <c r="E293" s="485"/>
      <c r="F293" s="432"/>
      <c r="G293" s="810" t="str">
        <f>C292</f>
        <v>27/1</v>
      </c>
      <c r="H293" s="488">
        <v>345</v>
      </c>
      <c r="I293" s="436"/>
      <c r="J293" s="437"/>
      <c r="K293" s="429"/>
      <c r="L293" s="429"/>
      <c r="M293" s="429"/>
      <c r="N293" s="429"/>
      <c r="O293" s="429"/>
      <c r="P293" s="429"/>
    </row>
    <row r="294" spans="1:16" s="163" customFormat="1" ht="18.5" x14ac:dyDescent="0.35">
      <c r="A294" s="429">
        <f>SUBTOTAL(103,$C$6:C294)</f>
        <v>145</v>
      </c>
      <c r="B294" s="442"/>
      <c r="C294" s="437" t="s">
        <v>63</v>
      </c>
      <c r="D294" s="663" t="s">
        <v>159</v>
      </c>
      <c r="E294" s="663"/>
      <c r="F294" s="439"/>
      <c r="G294" s="429"/>
      <c r="H294" s="490"/>
      <c r="I294" s="433">
        <f>ROUND(H293/1000,4)+I292</f>
        <v>55.077399999999997</v>
      </c>
      <c r="J294" s="434" t="s">
        <v>51</v>
      </c>
      <c r="K294" s="429" t="s">
        <v>263</v>
      </c>
      <c r="L294" s="429" t="s">
        <v>263</v>
      </c>
      <c r="M294" s="429"/>
      <c r="N294" s="429"/>
      <c r="O294" s="429"/>
      <c r="P294" s="429"/>
    </row>
    <row r="295" spans="1:16" s="163" customFormat="1" ht="18.5" x14ac:dyDescent="0.35">
      <c r="A295" s="429"/>
      <c r="B295" s="429"/>
      <c r="C295" s="662"/>
      <c r="D295" s="485"/>
      <c r="E295" s="485"/>
      <c r="F295" s="432"/>
      <c r="G295" s="810" t="str">
        <f>C294</f>
        <v>27/2</v>
      </c>
      <c r="H295" s="488">
        <v>360</v>
      </c>
      <c r="I295" s="436"/>
      <c r="J295" s="437"/>
      <c r="K295" s="429"/>
      <c r="L295" s="429"/>
      <c r="M295" s="429"/>
      <c r="N295" s="429"/>
      <c r="O295" s="429"/>
      <c r="P295" s="429"/>
    </row>
    <row r="296" spans="1:16" s="163" customFormat="1" ht="18.5" x14ac:dyDescent="0.35">
      <c r="A296" s="429">
        <f>SUBTOTAL(103,$C$6:C296)</f>
        <v>146</v>
      </c>
      <c r="B296" s="429"/>
      <c r="C296" s="437" t="s">
        <v>158</v>
      </c>
      <c r="D296" s="663" t="s">
        <v>178</v>
      </c>
      <c r="E296" s="663"/>
      <c r="F296" s="439"/>
      <c r="G296" s="429"/>
      <c r="H296" s="490"/>
      <c r="I296" s="433">
        <f>ROUND(H295/1000,4)+I294</f>
        <v>55.437399999999997</v>
      </c>
      <c r="J296" s="434" t="s">
        <v>51</v>
      </c>
      <c r="K296" s="429" t="s">
        <v>263</v>
      </c>
      <c r="L296" s="429" t="s">
        <v>263</v>
      </c>
      <c r="M296" s="429"/>
      <c r="N296" s="429"/>
      <c r="O296" s="429"/>
      <c r="P296" s="429"/>
    </row>
    <row r="297" spans="1:16" s="163" customFormat="1" ht="18.5" x14ac:dyDescent="0.35">
      <c r="A297" s="429"/>
      <c r="B297" s="429"/>
      <c r="C297" s="662"/>
      <c r="D297" s="485"/>
      <c r="E297" s="485"/>
      <c r="F297" s="432"/>
      <c r="G297" s="810" t="str">
        <f>C296</f>
        <v>27/3</v>
      </c>
      <c r="H297" s="488">
        <v>410</v>
      </c>
      <c r="I297" s="436"/>
      <c r="J297" s="437"/>
      <c r="K297" s="429"/>
      <c r="L297" s="429"/>
      <c r="M297" s="429"/>
      <c r="N297" s="429"/>
      <c r="O297" s="429"/>
      <c r="P297" s="429"/>
    </row>
    <row r="298" spans="1:16" s="163" customFormat="1" ht="18.5" x14ac:dyDescent="0.35">
      <c r="A298" s="429">
        <f>SUBTOTAL(103,$C$6:C298)</f>
        <v>147</v>
      </c>
      <c r="B298" s="429"/>
      <c r="C298" s="437" t="s">
        <v>160</v>
      </c>
      <c r="D298" s="663" t="s">
        <v>178</v>
      </c>
      <c r="E298" s="663"/>
      <c r="F298" s="439"/>
      <c r="G298" s="429"/>
      <c r="H298" s="490"/>
      <c r="I298" s="433">
        <f>ROUND(H297/1000,4)+I296</f>
        <v>55.847399999999993</v>
      </c>
      <c r="J298" s="434" t="s">
        <v>51</v>
      </c>
      <c r="K298" s="429" t="s">
        <v>263</v>
      </c>
      <c r="L298" s="429" t="s">
        <v>263</v>
      </c>
      <c r="M298" s="429"/>
      <c r="N298" s="429"/>
      <c r="O298" s="429"/>
      <c r="P298" s="429"/>
    </row>
    <row r="299" spans="1:16" s="163" customFormat="1" ht="18.5" x14ac:dyDescent="0.35">
      <c r="A299" s="429"/>
      <c r="B299" s="429"/>
      <c r="C299" s="662"/>
      <c r="D299" s="485"/>
      <c r="E299" s="485"/>
      <c r="F299" s="432"/>
      <c r="G299" s="810" t="str">
        <f>C298</f>
        <v>27/4</v>
      </c>
      <c r="H299" s="488">
        <v>350</v>
      </c>
      <c r="I299" s="436"/>
      <c r="J299" s="437"/>
      <c r="K299" s="429"/>
      <c r="L299" s="429"/>
      <c r="M299" s="429"/>
      <c r="N299" s="429"/>
      <c r="O299" s="429"/>
      <c r="P299" s="429"/>
    </row>
    <row r="300" spans="1:16" s="163" customFormat="1" ht="18.5" x14ac:dyDescent="0.35">
      <c r="A300" s="429">
        <f>SUBTOTAL(103,$C$6:C300)</f>
        <v>148</v>
      </c>
      <c r="B300" s="429"/>
      <c r="C300" s="437" t="s">
        <v>161</v>
      </c>
      <c r="D300" s="663" t="s">
        <v>159</v>
      </c>
      <c r="E300" s="663"/>
      <c r="F300" s="439"/>
      <c r="G300" s="429"/>
      <c r="H300" s="490"/>
      <c r="I300" s="433">
        <f>ROUND(H299/1000,4)+I298</f>
        <v>56.197399999999995</v>
      </c>
      <c r="J300" s="434" t="s">
        <v>51</v>
      </c>
      <c r="K300" s="429" t="s">
        <v>263</v>
      </c>
      <c r="L300" s="429" t="s">
        <v>263</v>
      </c>
      <c r="M300" s="429"/>
      <c r="N300" s="429"/>
      <c r="O300" s="429"/>
      <c r="P300" s="429"/>
    </row>
    <row r="301" spans="1:16" s="163" customFormat="1" ht="18.5" x14ac:dyDescent="0.35">
      <c r="A301" s="429"/>
      <c r="B301" s="429"/>
      <c r="C301" s="662"/>
      <c r="D301" s="485"/>
      <c r="E301" s="485"/>
      <c r="F301" s="432"/>
      <c r="G301" s="810" t="str">
        <f>C300</f>
        <v>27/5</v>
      </c>
      <c r="H301" s="488">
        <v>355</v>
      </c>
      <c r="I301" s="436"/>
      <c r="J301" s="437"/>
      <c r="K301" s="429"/>
      <c r="L301" s="429"/>
      <c r="M301" s="429"/>
      <c r="N301" s="429"/>
      <c r="O301" s="429"/>
      <c r="P301" s="429"/>
    </row>
    <row r="302" spans="1:16" s="163" customFormat="1" ht="18.5" x14ac:dyDescent="0.35">
      <c r="A302" s="429">
        <f>SUBTOTAL(103,$C$6:C302)</f>
        <v>149</v>
      </c>
      <c r="B302" s="429"/>
      <c r="C302" s="437" t="s">
        <v>169</v>
      </c>
      <c r="D302" s="663" t="s">
        <v>4</v>
      </c>
      <c r="E302" s="663"/>
      <c r="F302" s="439"/>
      <c r="G302" s="429"/>
      <c r="H302" s="490"/>
      <c r="I302" s="433">
        <f>ROUND(H301/1000,4)+I300</f>
        <v>56.552399999999992</v>
      </c>
      <c r="J302" s="434" t="s">
        <v>51</v>
      </c>
      <c r="K302" s="429" t="s">
        <v>263</v>
      </c>
      <c r="L302" s="429" t="s">
        <v>263</v>
      </c>
      <c r="M302" s="429"/>
      <c r="N302" s="429"/>
      <c r="O302" s="429"/>
      <c r="P302" s="429"/>
    </row>
    <row r="303" spans="1:16" s="163" customFormat="1" ht="18.5" x14ac:dyDescent="0.35">
      <c r="A303" s="429"/>
      <c r="B303" s="429"/>
      <c r="C303" s="662"/>
      <c r="D303" s="485"/>
      <c r="E303" s="485"/>
      <c r="F303" s="432"/>
      <c r="G303" s="810" t="str">
        <f>C302</f>
        <v>27/6</v>
      </c>
      <c r="H303" s="488">
        <v>274.58699999999999</v>
      </c>
      <c r="I303" s="436"/>
      <c r="J303" s="437"/>
      <c r="K303" s="429"/>
      <c r="L303" s="429"/>
      <c r="M303" s="429"/>
      <c r="N303" s="429"/>
      <c r="O303" s="429"/>
      <c r="P303" s="429"/>
    </row>
    <row r="304" spans="1:16" s="163" customFormat="1" ht="18.5" x14ac:dyDescent="0.35">
      <c r="A304" s="429">
        <f>SUBTOTAL(103,$C$6:C304)</f>
        <v>150</v>
      </c>
      <c r="B304" s="430" t="s">
        <v>583</v>
      </c>
      <c r="C304" s="437" t="s">
        <v>64</v>
      </c>
      <c r="D304" s="663" t="s">
        <v>258</v>
      </c>
      <c r="E304" s="663"/>
      <c r="F304" s="439"/>
      <c r="G304" s="429"/>
      <c r="H304" s="489"/>
      <c r="I304" s="433">
        <f>ROUND(H303/1000,4)+I302</f>
        <v>56.826999999999991</v>
      </c>
      <c r="J304" s="444" t="s">
        <v>51</v>
      </c>
      <c r="K304" s="429" t="s">
        <v>263</v>
      </c>
      <c r="L304" s="429" t="s">
        <v>263</v>
      </c>
      <c r="M304" s="429"/>
      <c r="N304" s="429"/>
      <c r="O304" s="429"/>
      <c r="P304" s="429"/>
    </row>
    <row r="305" spans="1:16" s="163" customFormat="1" ht="18.5" x14ac:dyDescent="0.35">
      <c r="A305" s="429"/>
      <c r="B305" s="429"/>
      <c r="C305" s="662"/>
      <c r="D305" s="485"/>
      <c r="E305" s="485"/>
      <c r="F305" s="432"/>
      <c r="G305" s="810" t="str">
        <f>C304</f>
        <v>28/0</v>
      </c>
      <c r="H305" s="488">
        <v>211.209</v>
      </c>
      <c r="I305" s="436"/>
      <c r="J305" s="437"/>
      <c r="K305" s="429"/>
      <c r="L305" s="429"/>
      <c r="M305" s="429"/>
      <c r="N305" s="429"/>
      <c r="O305" s="429"/>
      <c r="P305" s="429" t="s">
        <v>989</v>
      </c>
    </row>
    <row r="306" spans="1:16" s="163" customFormat="1" ht="18.5" x14ac:dyDescent="0.35">
      <c r="A306" s="429">
        <f>SUBTOTAL(103,$C$6:C306)</f>
        <v>151</v>
      </c>
      <c r="B306" s="430" t="s">
        <v>584</v>
      </c>
      <c r="C306" s="437" t="s">
        <v>65</v>
      </c>
      <c r="D306" s="663" t="s">
        <v>193</v>
      </c>
      <c r="E306" s="663"/>
      <c r="F306" s="432"/>
      <c r="G306" s="431"/>
      <c r="H306" s="490"/>
      <c r="I306" s="433">
        <f>ROUND(H305/1000,4)+I304</f>
        <v>57.038199999999989</v>
      </c>
      <c r="J306" s="444" t="s">
        <v>51</v>
      </c>
      <c r="K306" s="429" t="s">
        <v>263</v>
      </c>
      <c r="L306" s="429" t="s">
        <v>263</v>
      </c>
      <c r="M306" s="429"/>
      <c r="N306" s="429"/>
      <c r="O306" s="429" t="s">
        <v>988</v>
      </c>
      <c r="P306" s="429"/>
    </row>
    <row r="307" spans="1:16" s="163" customFormat="1" ht="18.5" x14ac:dyDescent="0.35">
      <c r="A307" s="429"/>
      <c r="B307" s="429"/>
      <c r="C307" s="662"/>
      <c r="D307" s="485"/>
      <c r="E307" s="485"/>
      <c r="F307" s="432"/>
      <c r="G307" s="810" t="str">
        <f>C306</f>
        <v>29/0</v>
      </c>
      <c r="H307" s="488">
        <v>384.20400000000001</v>
      </c>
      <c r="I307" s="436"/>
      <c r="J307" s="437"/>
      <c r="K307" s="429"/>
      <c r="L307" s="429"/>
      <c r="M307" s="429"/>
      <c r="N307" s="429"/>
      <c r="O307" s="429"/>
      <c r="P307" s="429"/>
    </row>
    <row r="308" spans="1:16" s="163" customFormat="1" ht="18.5" x14ac:dyDescent="0.35">
      <c r="A308" s="429">
        <f>SUBTOTAL(103,$C$6:C308)</f>
        <v>152</v>
      </c>
      <c r="B308" s="429"/>
      <c r="C308" s="437" t="s">
        <v>450</v>
      </c>
      <c r="D308" s="663" t="s">
        <v>80</v>
      </c>
      <c r="E308" s="663"/>
      <c r="F308" s="439"/>
      <c r="G308" s="429"/>
      <c r="H308" s="490"/>
      <c r="I308" s="433">
        <f>ROUND(H307/1000,4)+I306</f>
        <v>57.422399999999989</v>
      </c>
      <c r="J308" s="434" t="s">
        <v>51</v>
      </c>
      <c r="K308" s="429" t="s">
        <v>263</v>
      </c>
      <c r="L308" s="429" t="s">
        <v>263</v>
      </c>
      <c r="M308" s="429"/>
      <c r="N308" s="429"/>
      <c r="O308" s="429"/>
      <c r="P308" s="429"/>
    </row>
    <row r="309" spans="1:16" s="163" customFormat="1" ht="18.5" x14ac:dyDescent="0.35">
      <c r="A309" s="429"/>
      <c r="B309" s="429"/>
      <c r="C309" s="662"/>
      <c r="D309" s="485"/>
      <c r="E309" s="485"/>
      <c r="F309" s="432"/>
      <c r="G309" s="810" t="str">
        <f>C308</f>
        <v>29/1</v>
      </c>
      <c r="H309" s="488">
        <v>430</v>
      </c>
      <c r="I309" s="436"/>
      <c r="J309" s="437"/>
      <c r="K309" s="429"/>
      <c r="L309" s="429"/>
      <c r="M309" s="429"/>
      <c r="N309" s="429"/>
      <c r="O309" s="429"/>
      <c r="P309" s="429"/>
    </row>
    <row r="310" spans="1:16" s="163" customFormat="1" ht="18.5" x14ac:dyDescent="0.35">
      <c r="A310" s="429">
        <f>SUBTOTAL(103,$C$6:C310)</f>
        <v>153</v>
      </c>
      <c r="B310" s="429"/>
      <c r="C310" s="437" t="s">
        <v>451</v>
      </c>
      <c r="D310" s="663" t="s">
        <v>3</v>
      </c>
      <c r="E310" s="663"/>
      <c r="F310" s="439"/>
      <c r="G310" s="429"/>
      <c r="H310" s="490"/>
      <c r="I310" s="433">
        <f>ROUND(H309/1000,4)+I308</f>
        <v>57.852399999999989</v>
      </c>
      <c r="J310" s="434" t="s">
        <v>51</v>
      </c>
      <c r="K310" s="429" t="s">
        <v>263</v>
      </c>
      <c r="L310" s="429" t="s">
        <v>263</v>
      </c>
      <c r="M310" s="429"/>
      <c r="N310" s="429"/>
      <c r="O310" s="429"/>
      <c r="P310" s="429"/>
    </row>
    <row r="311" spans="1:16" s="163" customFormat="1" ht="18.5" x14ac:dyDescent="0.35">
      <c r="A311" s="429"/>
      <c r="B311" s="429"/>
      <c r="C311" s="662"/>
      <c r="D311" s="485"/>
      <c r="E311" s="485"/>
      <c r="F311" s="432"/>
      <c r="G311" s="810" t="str">
        <f>C310</f>
        <v>29/2</v>
      </c>
      <c r="H311" s="488">
        <v>370</v>
      </c>
      <c r="I311" s="436"/>
      <c r="J311" s="437"/>
      <c r="K311" s="429"/>
      <c r="L311" s="429"/>
      <c r="M311" s="429"/>
      <c r="N311" s="429"/>
      <c r="O311" s="429"/>
      <c r="P311" s="429"/>
    </row>
    <row r="312" spans="1:16" s="163" customFormat="1" ht="18.5" x14ac:dyDescent="0.35">
      <c r="A312" s="429">
        <f>SUBTOTAL(103,$C$6:C312)</f>
        <v>154</v>
      </c>
      <c r="B312" s="429"/>
      <c r="C312" s="437" t="s">
        <v>452</v>
      </c>
      <c r="D312" s="663" t="s">
        <v>3</v>
      </c>
      <c r="E312" s="663"/>
      <c r="F312" s="439"/>
      <c r="G312" s="429"/>
      <c r="H312" s="490"/>
      <c r="I312" s="433">
        <f>ROUND(H311/1000,4)+I310</f>
        <v>58.222399999999986</v>
      </c>
      <c r="J312" s="434" t="s">
        <v>51</v>
      </c>
      <c r="K312" s="429" t="s">
        <v>263</v>
      </c>
      <c r="L312" s="429" t="s">
        <v>263</v>
      </c>
      <c r="M312" s="429" t="s">
        <v>263</v>
      </c>
      <c r="N312" s="429" t="str">
        <f>VLOOKUP(C312,'Tack Welding'!$C$5:$I$94,7,0)</f>
        <v xml:space="preserve">Completed </v>
      </c>
      <c r="O312" s="429"/>
      <c r="P312" s="429"/>
    </row>
    <row r="313" spans="1:16" s="163" customFormat="1" ht="18.5" x14ac:dyDescent="0.35">
      <c r="A313" s="429"/>
      <c r="B313" s="429"/>
      <c r="C313" s="662"/>
      <c r="D313" s="485"/>
      <c r="E313" s="485"/>
      <c r="F313" s="432"/>
      <c r="G313" s="810" t="str">
        <f>C312</f>
        <v>29/3</v>
      </c>
      <c r="H313" s="488">
        <v>390</v>
      </c>
      <c r="I313" s="436"/>
      <c r="J313" s="437"/>
      <c r="K313" s="429"/>
      <c r="L313" s="429"/>
      <c r="M313" s="429"/>
      <c r="N313" s="429"/>
      <c r="O313" s="429"/>
      <c r="P313" s="429"/>
    </row>
    <row r="314" spans="1:16" s="163" customFormat="1" ht="18.5" x14ac:dyDescent="0.35">
      <c r="A314" s="429">
        <f>SUBTOTAL(103,$C$6:C314)</f>
        <v>155</v>
      </c>
      <c r="B314" s="429"/>
      <c r="C314" s="437" t="s">
        <v>453</v>
      </c>
      <c r="D314" s="663" t="s">
        <v>2</v>
      </c>
      <c r="E314" s="663"/>
      <c r="F314" s="439"/>
      <c r="G314" s="429"/>
      <c r="H314" s="490"/>
      <c r="I314" s="433">
        <f>ROUND(H313/1000,4)+I312</f>
        <v>58.612399999999987</v>
      </c>
      <c r="J314" s="434" t="s">
        <v>51</v>
      </c>
      <c r="K314" s="429" t="s">
        <v>263</v>
      </c>
      <c r="L314" s="429" t="s">
        <v>263</v>
      </c>
      <c r="M314" s="429" t="s">
        <v>263</v>
      </c>
      <c r="N314" s="429" t="str">
        <f>VLOOKUP(C314,'Tack Welding'!$C$5:$I$94,7,0)</f>
        <v xml:space="preserve">Completed </v>
      </c>
      <c r="O314" s="429"/>
      <c r="P314" s="429"/>
    </row>
    <row r="315" spans="1:16" s="163" customFormat="1" ht="18.5" x14ac:dyDescent="0.35">
      <c r="A315" s="429"/>
      <c r="B315" s="429"/>
      <c r="C315" s="662"/>
      <c r="D315" s="485"/>
      <c r="E315" s="485"/>
      <c r="F315" s="432"/>
      <c r="G315" s="810" t="str">
        <f>C314</f>
        <v>29/4</v>
      </c>
      <c r="H315" s="488">
        <v>435</v>
      </c>
      <c r="I315" s="436"/>
      <c r="J315" s="437"/>
      <c r="K315" s="429"/>
      <c r="L315" s="429"/>
      <c r="M315" s="429"/>
      <c r="N315" s="429"/>
      <c r="O315" s="429"/>
      <c r="P315" s="429"/>
    </row>
    <row r="316" spans="1:16" s="163" customFormat="1" ht="18.5" x14ac:dyDescent="0.35">
      <c r="A316" s="429">
        <f>SUBTOTAL(103,$C$6:C316)</f>
        <v>156</v>
      </c>
      <c r="B316" s="429"/>
      <c r="C316" s="437" t="s">
        <v>454</v>
      </c>
      <c r="D316" s="663" t="s">
        <v>3</v>
      </c>
      <c r="E316" s="663"/>
      <c r="F316" s="439"/>
      <c r="G316" s="429"/>
      <c r="H316" s="490"/>
      <c r="I316" s="433">
        <f>ROUND(H315/1000,4)+I314</f>
        <v>59.047399999999989</v>
      </c>
      <c r="J316" s="434" t="s">
        <v>51</v>
      </c>
      <c r="K316" s="429" t="s">
        <v>263</v>
      </c>
      <c r="L316" s="429" t="s">
        <v>263</v>
      </c>
      <c r="M316" s="429" t="s">
        <v>263</v>
      </c>
      <c r="N316" s="429" t="str">
        <f>VLOOKUP(C316,'Tack Welding'!$C$5:$I$94,7,0)</f>
        <v xml:space="preserve">Completed </v>
      </c>
      <c r="O316" s="429"/>
      <c r="P316" s="429"/>
    </row>
    <row r="317" spans="1:16" s="163" customFormat="1" ht="18.5" x14ac:dyDescent="0.35">
      <c r="A317" s="429"/>
      <c r="B317" s="429"/>
      <c r="C317" s="662"/>
      <c r="D317" s="485"/>
      <c r="E317" s="485"/>
      <c r="F317" s="432"/>
      <c r="G317" s="810" t="str">
        <f>C316</f>
        <v>29/5</v>
      </c>
      <c r="H317" s="488">
        <v>370</v>
      </c>
      <c r="I317" s="436"/>
      <c r="J317" s="437"/>
      <c r="K317" s="429"/>
      <c r="L317" s="429"/>
      <c r="M317" s="429"/>
      <c r="N317" s="429"/>
      <c r="O317" s="429"/>
      <c r="P317" s="429"/>
    </row>
    <row r="318" spans="1:16" s="163" customFormat="1" ht="18.5" x14ac:dyDescent="0.35">
      <c r="A318" s="429">
        <f>SUBTOTAL(103,$C$6:C318)</f>
        <v>157</v>
      </c>
      <c r="B318" s="430" t="s">
        <v>923</v>
      </c>
      <c r="C318" s="437" t="s">
        <v>924</v>
      </c>
      <c r="D318" s="663" t="s">
        <v>205</v>
      </c>
      <c r="E318" s="663"/>
      <c r="F318" s="439"/>
      <c r="G318" s="429"/>
      <c r="H318" s="490"/>
      <c r="I318" s="440">
        <f>ROUND(H317/1000,4)+I316</f>
        <v>59.417399999999986</v>
      </c>
      <c r="J318" s="434" t="s">
        <v>51</v>
      </c>
      <c r="K318" s="429" t="s">
        <v>263</v>
      </c>
      <c r="L318" s="429" t="s">
        <v>263</v>
      </c>
      <c r="M318" s="429"/>
      <c r="N318" s="429"/>
      <c r="O318" s="429"/>
      <c r="P318" s="429"/>
    </row>
    <row r="319" spans="1:16" s="163" customFormat="1" ht="18.5" x14ac:dyDescent="0.35">
      <c r="A319" s="429"/>
      <c r="B319" s="429"/>
      <c r="C319" s="662"/>
      <c r="D319" s="485"/>
      <c r="E319" s="485"/>
      <c r="F319" s="432"/>
      <c r="G319" s="810" t="str">
        <f>C318</f>
        <v>29A/0</v>
      </c>
      <c r="H319" s="488">
        <v>455</v>
      </c>
      <c r="I319" s="436"/>
      <c r="J319" s="437"/>
      <c r="K319" s="429"/>
      <c r="L319" s="429"/>
      <c r="M319" s="429"/>
      <c r="N319" s="429"/>
      <c r="O319" s="429"/>
      <c r="P319" s="429"/>
    </row>
    <row r="320" spans="1:16" s="163" customFormat="1" ht="18.5" x14ac:dyDescent="0.35">
      <c r="A320" s="429">
        <f>SUBTOTAL(103,$C$6:C320)</f>
        <v>158</v>
      </c>
      <c r="B320" s="429"/>
      <c r="C320" s="437" t="s">
        <v>925</v>
      </c>
      <c r="D320" s="663" t="s">
        <v>80</v>
      </c>
      <c r="E320" s="663"/>
      <c r="F320" s="439"/>
      <c r="G320" s="429"/>
      <c r="H320" s="490"/>
      <c r="I320" s="433">
        <f>ROUND(H319/1000,4)+I318</f>
        <v>59.872399999999985</v>
      </c>
      <c r="J320" s="434" t="s">
        <v>51</v>
      </c>
      <c r="K320" s="429" t="s">
        <v>263</v>
      </c>
      <c r="L320" s="429" t="s">
        <v>263</v>
      </c>
      <c r="M320" s="429" t="s">
        <v>263</v>
      </c>
      <c r="N320" s="429" t="str">
        <f>VLOOKUP(C320,'Tack Welding'!$C$5:$I$94,7,0)</f>
        <v xml:space="preserve">Completed </v>
      </c>
      <c r="O320" s="429"/>
      <c r="P320" s="429"/>
    </row>
    <row r="321" spans="1:16" s="163" customFormat="1" ht="18.5" x14ac:dyDescent="0.35">
      <c r="A321" s="429"/>
      <c r="B321" s="429"/>
      <c r="C321" s="662"/>
      <c r="D321" s="485"/>
      <c r="E321" s="485"/>
      <c r="F321" s="432"/>
      <c r="G321" s="810" t="str">
        <f>C320</f>
        <v>29A/1</v>
      </c>
      <c r="H321" s="488">
        <v>325</v>
      </c>
      <c r="I321" s="436"/>
      <c r="J321" s="437"/>
      <c r="K321" s="429"/>
      <c r="L321" s="429"/>
      <c r="M321" s="429"/>
      <c r="N321" s="429"/>
      <c r="O321" s="429"/>
      <c r="P321" s="429"/>
    </row>
    <row r="322" spans="1:16" s="163" customFormat="1" ht="18.5" x14ac:dyDescent="0.35">
      <c r="A322" s="429">
        <f>SUBTOTAL(103,$C$6:C322)</f>
        <v>159</v>
      </c>
      <c r="B322" s="429"/>
      <c r="C322" s="437" t="s">
        <v>926</v>
      </c>
      <c r="D322" s="663" t="s">
        <v>80</v>
      </c>
      <c r="E322" s="663"/>
      <c r="F322" s="439"/>
      <c r="G322" s="429"/>
      <c r="H322" s="490"/>
      <c r="I322" s="433">
        <f>ROUND(H321/1000,4)+I320</f>
        <v>60.197399999999988</v>
      </c>
      <c r="J322" s="434" t="s">
        <v>51</v>
      </c>
      <c r="K322" s="429" t="s">
        <v>263</v>
      </c>
      <c r="L322" s="429" t="s">
        <v>263</v>
      </c>
      <c r="M322" s="429" t="s">
        <v>263</v>
      </c>
      <c r="N322" s="429" t="str">
        <f>VLOOKUP(C322,'Tack Welding'!$C$5:$I$94,7,0)</f>
        <v xml:space="preserve">Completed </v>
      </c>
      <c r="O322" s="429"/>
      <c r="P322" s="429"/>
    </row>
    <row r="323" spans="1:16" s="163" customFormat="1" ht="18.5" x14ac:dyDescent="0.35">
      <c r="A323" s="429"/>
      <c r="B323" s="429"/>
      <c r="C323" s="662"/>
      <c r="D323" s="485"/>
      <c r="E323" s="485"/>
      <c r="F323" s="432"/>
      <c r="G323" s="810" t="str">
        <f>C322</f>
        <v>29A/2</v>
      </c>
      <c r="H323" s="488">
        <v>395</v>
      </c>
      <c r="I323" s="436"/>
      <c r="J323" s="437"/>
      <c r="K323" s="429"/>
      <c r="L323" s="429"/>
      <c r="M323" s="429"/>
      <c r="N323" s="429"/>
      <c r="O323" s="429"/>
      <c r="P323" s="429"/>
    </row>
    <row r="324" spans="1:16" s="163" customFormat="1" ht="18.5" x14ac:dyDescent="0.35">
      <c r="A324" s="429">
        <f>SUBTOTAL(103,$C$6:C324)</f>
        <v>160</v>
      </c>
      <c r="B324" s="429"/>
      <c r="C324" s="437" t="s">
        <v>927</v>
      </c>
      <c r="D324" s="663" t="s">
        <v>80</v>
      </c>
      <c r="E324" s="663"/>
      <c r="F324" s="439"/>
      <c r="G324" s="429"/>
      <c r="H324" s="490"/>
      <c r="I324" s="433">
        <f>ROUND(H323/1000,4)+I322</f>
        <v>60.592399999999991</v>
      </c>
      <c r="J324" s="434" t="s">
        <v>51</v>
      </c>
      <c r="K324" s="429" t="s">
        <v>263</v>
      </c>
      <c r="L324" s="429" t="s">
        <v>263</v>
      </c>
      <c r="M324" s="429"/>
      <c r="N324" s="429"/>
      <c r="O324" s="429"/>
      <c r="P324" s="429"/>
    </row>
    <row r="325" spans="1:16" s="163" customFormat="1" ht="18.5" x14ac:dyDescent="0.35">
      <c r="A325" s="429"/>
      <c r="B325" s="429"/>
      <c r="C325" s="662"/>
      <c r="D325" s="485"/>
      <c r="E325" s="485"/>
      <c r="F325" s="432"/>
      <c r="G325" s="810" t="str">
        <f>C324</f>
        <v>29A/3</v>
      </c>
      <c r="H325" s="488">
        <v>345</v>
      </c>
      <c r="I325" s="436"/>
      <c r="J325" s="437"/>
      <c r="K325" s="429"/>
      <c r="L325" s="429"/>
      <c r="M325" s="429"/>
      <c r="N325" s="429"/>
      <c r="O325" s="429"/>
      <c r="P325" s="429"/>
    </row>
    <row r="326" spans="1:16" s="163" customFormat="1" ht="18.5" x14ac:dyDescent="0.35">
      <c r="A326" s="429">
        <f>SUBTOTAL(103,$C$6:C326)</f>
        <v>161</v>
      </c>
      <c r="B326" s="429"/>
      <c r="C326" s="437" t="s">
        <v>928</v>
      </c>
      <c r="D326" s="663" t="s">
        <v>2</v>
      </c>
      <c r="E326" s="663"/>
      <c r="F326" s="439"/>
      <c r="G326" s="429"/>
      <c r="H326" s="490"/>
      <c r="I326" s="433">
        <f>ROUND(H325/1000,4)+I324</f>
        <v>60.93739999999999</v>
      </c>
      <c r="J326" s="434" t="s">
        <v>51</v>
      </c>
      <c r="K326" s="429" t="s">
        <v>263</v>
      </c>
      <c r="L326" s="429" t="s">
        <v>263</v>
      </c>
      <c r="M326" s="429"/>
      <c r="N326" s="429"/>
      <c r="O326" s="429"/>
      <c r="P326" s="429"/>
    </row>
    <row r="327" spans="1:16" s="163" customFormat="1" ht="18.5" x14ac:dyDescent="0.35">
      <c r="A327" s="429"/>
      <c r="B327" s="429"/>
      <c r="C327" s="662"/>
      <c r="D327" s="485"/>
      <c r="E327" s="485"/>
      <c r="F327" s="432"/>
      <c r="G327" s="810" t="str">
        <f>C326</f>
        <v>29A/4</v>
      </c>
      <c r="H327" s="488">
        <v>365</v>
      </c>
      <c r="I327" s="436"/>
      <c r="J327" s="437"/>
      <c r="K327" s="429"/>
      <c r="L327" s="429"/>
      <c r="M327" s="429"/>
      <c r="N327" s="429"/>
      <c r="O327" s="429"/>
      <c r="P327" s="429"/>
    </row>
    <row r="328" spans="1:16" s="163" customFormat="1" ht="18.5" x14ac:dyDescent="0.35">
      <c r="A328" s="429">
        <f>SUBTOTAL(103,$C$6:C328)</f>
        <v>162</v>
      </c>
      <c r="B328" s="429"/>
      <c r="C328" s="437" t="s">
        <v>929</v>
      </c>
      <c r="D328" s="663" t="s">
        <v>80</v>
      </c>
      <c r="E328" s="663"/>
      <c r="F328" s="439"/>
      <c r="G328" s="429"/>
      <c r="H328" s="490"/>
      <c r="I328" s="433">
        <f>ROUND(H327/1000,4)+I326</f>
        <v>61.302399999999992</v>
      </c>
      <c r="J328" s="434" t="s">
        <v>51</v>
      </c>
      <c r="K328" s="429" t="s">
        <v>263</v>
      </c>
      <c r="L328" s="429" t="s">
        <v>263</v>
      </c>
      <c r="M328" s="429"/>
      <c r="N328" s="429"/>
      <c r="O328" s="429"/>
      <c r="P328" s="429"/>
    </row>
    <row r="329" spans="1:16" s="163" customFormat="1" ht="18.5" x14ac:dyDescent="0.35">
      <c r="A329" s="429"/>
      <c r="B329" s="429"/>
      <c r="C329" s="662"/>
      <c r="D329" s="485"/>
      <c r="E329" s="485"/>
      <c r="F329" s="432"/>
      <c r="G329" s="810" t="str">
        <f>C328</f>
        <v>29A/5</v>
      </c>
      <c r="H329" s="488">
        <v>420</v>
      </c>
      <c r="I329" s="436"/>
      <c r="J329" s="437"/>
      <c r="K329" s="429"/>
      <c r="L329" s="429"/>
      <c r="M329" s="429"/>
      <c r="N329" s="429"/>
      <c r="O329" s="429"/>
      <c r="P329" s="429"/>
    </row>
    <row r="330" spans="1:16" s="163" customFormat="1" ht="18.5" x14ac:dyDescent="0.35">
      <c r="A330" s="429">
        <f>SUBTOTAL(103,$C$6:C330)</f>
        <v>163</v>
      </c>
      <c r="B330" s="429"/>
      <c r="C330" s="437" t="s">
        <v>930</v>
      </c>
      <c r="D330" s="663" t="s">
        <v>50</v>
      </c>
      <c r="E330" s="663"/>
      <c r="F330" s="439"/>
      <c r="G330" s="429"/>
      <c r="H330" s="490"/>
      <c r="I330" s="433">
        <f>ROUND(H329/1000,4)+I328</f>
        <v>61.722399999999993</v>
      </c>
      <c r="J330" s="434" t="s">
        <v>51</v>
      </c>
      <c r="K330" s="429" t="s">
        <v>263</v>
      </c>
      <c r="L330" s="429" t="s">
        <v>263</v>
      </c>
      <c r="M330" s="429" t="s">
        <v>263</v>
      </c>
      <c r="N330" s="429" t="str">
        <f>VLOOKUP(C330,'Tack Welding'!$C$5:$I$94,7,0)</f>
        <v xml:space="preserve">Completed </v>
      </c>
      <c r="O330" s="429"/>
      <c r="P330" s="429"/>
    </row>
    <row r="331" spans="1:16" s="163" customFormat="1" ht="18.5" x14ac:dyDescent="0.35">
      <c r="A331" s="429"/>
      <c r="B331" s="429"/>
      <c r="C331" s="662"/>
      <c r="D331" s="485"/>
      <c r="E331" s="485"/>
      <c r="F331" s="432"/>
      <c r="G331" s="810" t="str">
        <f>C330</f>
        <v>29A/6</v>
      </c>
      <c r="H331" s="488">
        <v>364.00700000000001</v>
      </c>
      <c r="I331" s="436"/>
      <c r="J331" s="437"/>
      <c r="K331" s="429"/>
      <c r="L331" s="429"/>
      <c r="M331" s="429"/>
      <c r="N331" s="429"/>
      <c r="O331" s="429"/>
      <c r="P331" s="429"/>
    </row>
    <row r="332" spans="1:16" s="163" customFormat="1" ht="18.5" x14ac:dyDescent="0.35">
      <c r="A332" s="429">
        <f>SUBTOTAL(103,$C$6:C332)</f>
        <v>164</v>
      </c>
      <c r="B332" s="430" t="s">
        <v>585</v>
      </c>
      <c r="C332" s="437" t="s">
        <v>66</v>
      </c>
      <c r="D332" s="663" t="s">
        <v>205</v>
      </c>
      <c r="E332" s="663"/>
      <c r="F332" s="439"/>
      <c r="G332" s="429"/>
      <c r="H332" s="490"/>
      <c r="I332" s="433">
        <f>ROUND(H331/1000,4)+I330</f>
        <v>62.08639999999999</v>
      </c>
      <c r="J332" s="434" t="s">
        <v>51</v>
      </c>
      <c r="K332" s="429" t="s">
        <v>263</v>
      </c>
      <c r="L332" s="429" t="s">
        <v>263</v>
      </c>
      <c r="M332" s="429"/>
      <c r="N332" s="429"/>
      <c r="O332" s="429"/>
      <c r="P332" s="429"/>
    </row>
    <row r="333" spans="1:16" s="163" customFormat="1" ht="18.5" x14ac:dyDescent="0.35">
      <c r="A333" s="429"/>
      <c r="B333" s="429"/>
      <c r="C333" s="662"/>
      <c r="D333" s="485"/>
      <c r="E333" s="485"/>
      <c r="F333" s="432"/>
      <c r="G333" s="810" t="str">
        <f>C332</f>
        <v>30/0</v>
      </c>
      <c r="H333" s="488">
        <v>295.99299999999999</v>
      </c>
      <c r="I333" s="436"/>
      <c r="J333" s="437"/>
      <c r="K333" s="429"/>
      <c r="L333" s="429"/>
      <c r="M333" s="429"/>
      <c r="N333" s="429"/>
      <c r="O333" s="429"/>
      <c r="P333" s="429"/>
    </row>
    <row r="334" spans="1:16" s="163" customFormat="1" ht="18.5" x14ac:dyDescent="0.35">
      <c r="A334" s="429">
        <f>SUBTOTAL(103,$C$6:C334)</f>
        <v>165</v>
      </c>
      <c r="B334" s="429"/>
      <c r="C334" s="437" t="s">
        <v>26</v>
      </c>
      <c r="D334" s="663" t="s">
        <v>3</v>
      </c>
      <c r="E334" s="663"/>
      <c r="F334" s="439"/>
      <c r="G334" s="429"/>
      <c r="H334" s="490"/>
      <c r="I334" s="433">
        <f>ROUND(H333/1000,4)+I332</f>
        <v>62.38239999999999</v>
      </c>
      <c r="J334" s="434" t="s">
        <v>51</v>
      </c>
      <c r="K334" s="429" t="s">
        <v>263</v>
      </c>
      <c r="L334" s="429" t="s">
        <v>263</v>
      </c>
      <c r="M334" s="429" t="s">
        <v>263</v>
      </c>
      <c r="N334" s="429" t="str">
        <f>VLOOKUP(C334,'Tack Welding'!$C$5:$I$94,7,0)</f>
        <v xml:space="preserve">Completed </v>
      </c>
      <c r="O334" s="429" t="s">
        <v>988</v>
      </c>
      <c r="P334" s="429"/>
    </row>
    <row r="335" spans="1:16" s="163" customFormat="1" ht="18.5" x14ac:dyDescent="0.35">
      <c r="A335" s="429"/>
      <c r="B335" s="429"/>
      <c r="C335" s="662"/>
      <c r="D335" s="485"/>
      <c r="E335" s="485"/>
      <c r="F335" s="432"/>
      <c r="G335" s="810" t="str">
        <f>C334</f>
        <v>30/1</v>
      </c>
      <c r="H335" s="488">
        <v>425</v>
      </c>
      <c r="I335" s="436"/>
      <c r="J335" s="437"/>
      <c r="K335" s="429"/>
      <c r="L335" s="429"/>
      <c r="M335" s="429"/>
      <c r="N335" s="429"/>
      <c r="O335" s="429"/>
      <c r="P335" s="429"/>
    </row>
    <row r="336" spans="1:16" s="163" customFormat="1" ht="18.5" x14ac:dyDescent="0.35">
      <c r="A336" s="429">
        <f>SUBTOTAL(103,$C$6:C336)</f>
        <v>166</v>
      </c>
      <c r="B336" s="429"/>
      <c r="C336" s="437" t="s">
        <v>455</v>
      </c>
      <c r="D336" s="663" t="s">
        <v>50</v>
      </c>
      <c r="E336" s="663"/>
      <c r="F336" s="439"/>
      <c r="G336" s="429"/>
      <c r="H336" s="490"/>
      <c r="I336" s="433">
        <f>ROUND(H335/1000,4)+I334</f>
        <v>62.807399999999987</v>
      </c>
      <c r="J336" s="434" t="s">
        <v>51</v>
      </c>
      <c r="K336" s="429" t="s">
        <v>263</v>
      </c>
      <c r="L336" s="429" t="s">
        <v>263</v>
      </c>
      <c r="M336" s="429"/>
      <c r="N336" s="429"/>
      <c r="O336" s="429"/>
      <c r="P336" s="429"/>
    </row>
    <row r="337" spans="1:16" s="163" customFormat="1" ht="18.5" x14ac:dyDescent="0.35">
      <c r="A337" s="429"/>
      <c r="B337" s="429"/>
      <c r="C337" s="662"/>
      <c r="D337" s="485"/>
      <c r="E337" s="485"/>
      <c r="F337" s="432"/>
      <c r="G337" s="810" t="str">
        <f>C336</f>
        <v>30/2</v>
      </c>
      <c r="H337" s="488">
        <v>315</v>
      </c>
      <c r="I337" s="436"/>
      <c r="J337" s="437"/>
      <c r="K337" s="429"/>
      <c r="L337" s="429"/>
      <c r="M337" s="429"/>
      <c r="N337" s="429"/>
      <c r="O337" s="429"/>
      <c r="P337" s="429"/>
    </row>
    <row r="338" spans="1:16" s="163" customFormat="1" ht="18.5" x14ac:dyDescent="0.35">
      <c r="A338" s="429">
        <f>SUBTOTAL(103,$C$6:C338)</f>
        <v>167</v>
      </c>
      <c r="B338" s="429"/>
      <c r="C338" s="437" t="s">
        <v>456</v>
      </c>
      <c r="D338" s="663" t="s">
        <v>2</v>
      </c>
      <c r="E338" s="663"/>
      <c r="F338" s="439"/>
      <c r="G338" s="429"/>
      <c r="H338" s="490"/>
      <c r="I338" s="433">
        <f>ROUND(H337/1000,4)+I336</f>
        <v>63.122399999999985</v>
      </c>
      <c r="J338" s="434" t="s">
        <v>51</v>
      </c>
      <c r="K338" s="429" t="s">
        <v>263</v>
      </c>
      <c r="L338" s="429" t="s">
        <v>263</v>
      </c>
      <c r="M338" s="429"/>
      <c r="N338" s="429"/>
      <c r="O338" s="429"/>
      <c r="P338" s="429"/>
    </row>
    <row r="339" spans="1:16" s="163" customFormat="1" ht="18.5" x14ac:dyDescent="0.35">
      <c r="A339" s="429"/>
      <c r="B339" s="429"/>
      <c r="C339" s="662"/>
      <c r="D339" s="485"/>
      <c r="E339" s="485"/>
      <c r="F339" s="432"/>
      <c r="G339" s="810" t="str">
        <f>C338</f>
        <v>30/3</v>
      </c>
      <c r="H339" s="488">
        <v>380</v>
      </c>
      <c r="I339" s="436"/>
      <c r="J339" s="437"/>
      <c r="K339" s="429"/>
      <c r="L339" s="429"/>
      <c r="M339" s="429"/>
      <c r="N339" s="429"/>
      <c r="O339" s="429"/>
      <c r="P339" s="429"/>
    </row>
    <row r="340" spans="1:16" s="163" customFormat="1" ht="18.5" x14ac:dyDescent="0.35">
      <c r="A340" s="429">
        <f>SUBTOTAL(103,$C$6:C340)</f>
        <v>168</v>
      </c>
      <c r="B340" s="429"/>
      <c r="C340" s="437" t="s">
        <v>457</v>
      </c>
      <c r="D340" s="663" t="s">
        <v>50</v>
      </c>
      <c r="E340" s="663"/>
      <c r="F340" s="439"/>
      <c r="G340" s="429"/>
      <c r="H340" s="490"/>
      <c r="I340" s="433">
        <f>ROUND(H339/1000,4)+I338</f>
        <v>63.502399999999987</v>
      </c>
      <c r="J340" s="434" t="s">
        <v>51</v>
      </c>
      <c r="K340" s="429" t="s">
        <v>263</v>
      </c>
      <c r="L340" s="429" t="s">
        <v>263</v>
      </c>
      <c r="M340" s="429"/>
      <c r="N340" s="429"/>
      <c r="O340" s="429"/>
      <c r="P340" s="429"/>
    </row>
    <row r="341" spans="1:16" s="163" customFormat="1" ht="18.5" x14ac:dyDescent="0.35">
      <c r="A341" s="429"/>
      <c r="B341" s="429"/>
      <c r="C341" s="662"/>
      <c r="D341" s="485"/>
      <c r="E341" s="485"/>
      <c r="F341" s="432"/>
      <c r="G341" s="810" t="str">
        <f>C340</f>
        <v>30/4</v>
      </c>
      <c r="H341" s="488">
        <v>430</v>
      </c>
      <c r="I341" s="436"/>
      <c r="J341" s="437"/>
      <c r="K341" s="429"/>
      <c r="L341" s="429"/>
      <c r="M341" s="429"/>
      <c r="N341" s="429"/>
      <c r="O341" s="429"/>
      <c r="P341" s="429"/>
    </row>
    <row r="342" spans="1:16" s="163" customFormat="1" ht="18.5" x14ac:dyDescent="0.35">
      <c r="A342" s="429">
        <f>SUBTOTAL(103,$C$6:C342)</f>
        <v>169</v>
      </c>
      <c r="B342" s="429"/>
      <c r="C342" s="437" t="s">
        <v>458</v>
      </c>
      <c r="D342" s="663" t="s">
        <v>3</v>
      </c>
      <c r="E342" s="663"/>
      <c r="F342" s="439"/>
      <c r="G342" s="429"/>
      <c r="H342" s="490"/>
      <c r="I342" s="433">
        <f>ROUND(H341/1000,4)+I340</f>
        <v>63.932399999999987</v>
      </c>
      <c r="J342" s="434" t="s">
        <v>51</v>
      </c>
      <c r="K342" s="429" t="s">
        <v>263</v>
      </c>
      <c r="L342" s="429" t="s">
        <v>263</v>
      </c>
      <c r="M342" s="429"/>
      <c r="N342" s="429"/>
      <c r="O342" s="429"/>
      <c r="P342" s="429"/>
    </row>
    <row r="343" spans="1:16" s="163" customFormat="1" ht="18.5" x14ac:dyDescent="0.35">
      <c r="A343" s="429"/>
      <c r="B343" s="429"/>
      <c r="C343" s="662"/>
      <c r="D343" s="485"/>
      <c r="E343" s="485"/>
      <c r="F343" s="432"/>
      <c r="G343" s="810" t="str">
        <f>C342</f>
        <v>30/5</v>
      </c>
      <c r="H343" s="488">
        <v>380</v>
      </c>
      <c r="I343" s="436"/>
      <c r="J343" s="437"/>
      <c r="K343" s="429"/>
      <c r="L343" s="429"/>
      <c r="M343" s="429"/>
      <c r="N343" s="429"/>
      <c r="O343" s="429"/>
      <c r="P343" s="429"/>
    </row>
    <row r="344" spans="1:16" s="163" customFormat="1" ht="18.5" x14ac:dyDescent="0.35">
      <c r="A344" s="429">
        <f>SUBTOTAL(103,$C$6:C344)</f>
        <v>170</v>
      </c>
      <c r="B344" s="429"/>
      <c r="C344" s="437" t="s">
        <v>459</v>
      </c>
      <c r="D344" s="663" t="s">
        <v>80</v>
      </c>
      <c r="E344" s="663"/>
      <c r="F344" s="439"/>
      <c r="G344" s="429"/>
      <c r="H344" s="490"/>
      <c r="I344" s="433">
        <f>ROUND(H343/1000,4)+I342</f>
        <v>64.312399999999982</v>
      </c>
      <c r="J344" s="434" t="s">
        <v>51</v>
      </c>
      <c r="K344" s="429" t="s">
        <v>263</v>
      </c>
      <c r="L344" s="429" t="s">
        <v>263</v>
      </c>
      <c r="M344" s="429"/>
      <c r="N344" s="429"/>
      <c r="O344" s="429"/>
      <c r="P344" s="429"/>
    </row>
    <row r="345" spans="1:16" s="163" customFormat="1" ht="18.5" x14ac:dyDescent="0.35">
      <c r="A345" s="429"/>
      <c r="B345" s="429"/>
      <c r="C345" s="662"/>
      <c r="D345" s="485"/>
      <c r="E345" s="485"/>
      <c r="F345" s="432"/>
      <c r="G345" s="810" t="str">
        <f>C344</f>
        <v>30/6</v>
      </c>
      <c r="H345" s="488">
        <v>335</v>
      </c>
      <c r="I345" s="436"/>
      <c r="J345" s="437"/>
      <c r="K345" s="429"/>
      <c r="L345" s="429"/>
      <c r="M345" s="429"/>
      <c r="N345" s="429"/>
      <c r="O345" s="429"/>
      <c r="P345" s="429"/>
    </row>
    <row r="346" spans="1:16" s="163" customFormat="1" ht="18.5" x14ac:dyDescent="0.35">
      <c r="A346" s="429">
        <f>SUBTOTAL(103,$C$6:C346)</f>
        <v>171</v>
      </c>
      <c r="B346" s="429"/>
      <c r="C346" s="437" t="s">
        <v>460</v>
      </c>
      <c r="D346" s="663" t="s">
        <v>4</v>
      </c>
      <c r="E346" s="663"/>
      <c r="F346" s="439"/>
      <c r="G346" s="429"/>
      <c r="H346" s="490"/>
      <c r="I346" s="433">
        <f>ROUND(H345/1000,4)+I344</f>
        <v>64.647399999999976</v>
      </c>
      <c r="J346" s="434" t="s">
        <v>51</v>
      </c>
      <c r="K346" s="429" t="s">
        <v>263</v>
      </c>
      <c r="L346" s="429" t="s">
        <v>263</v>
      </c>
      <c r="M346" s="429"/>
      <c r="N346" s="429"/>
      <c r="O346" s="429"/>
      <c r="P346" s="429"/>
    </row>
    <row r="347" spans="1:16" s="163" customFormat="1" ht="18.5" x14ac:dyDescent="0.35">
      <c r="A347" s="429"/>
      <c r="B347" s="429"/>
      <c r="C347" s="662"/>
      <c r="D347" s="485"/>
      <c r="E347" s="485"/>
      <c r="F347" s="432"/>
      <c r="G347" s="810" t="str">
        <f>C346</f>
        <v>30/7</v>
      </c>
      <c r="H347" s="488">
        <v>395</v>
      </c>
      <c r="I347" s="436"/>
      <c r="J347" s="437"/>
      <c r="K347" s="429"/>
      <c r="L347" s="429"/>
      <c r="M347" s="429"/>
      <c r="N347" s="429"/>
      <c r="O347" s="429"/>
      <c r="P347" s="429"/>
    </row>
    <row r="348" spans="1:16" s="163" customFormat="1" ht="18.5" x14ac:dyDescent="0.35">
      <c r="A348" s="429">
        <f>SUBTOTAL(103,$C$6:C348)</f>
        <v>172</v>
      </c>
      <c r="B348" s="429"/>
      <c r="C348" s="437" t="s">
        <v>461</v>
      </c>
      <c r="D348" s="663" t="s">
        <v>2</v>
      </c>
      <c r="E348" s="663"/>
      <c r="F348" s="439"/>
      <c r="G348" s="429"/>
      <c r="H348" s="490"/>
      <c r="I348" s="433">
        <f>ROUND(H347/1000,4)+I346</f>
        <v>65.042399999999972</v>
      </c>
      <c r="J348" s="434" t="s">
        <v>51</v>
      </c>
      <c r="K348" s="429" t="s">
        <v>263</v>
      </c>
      <c r="L348" s="429" t="s">
        <v>263</v>
      </c>
      <c r="M348" s="429"/>
      <c r="N348" s="429"/>
      <c r="O348" s="429"/>
      <c r="P348" s="429"/>
    </row>
    <row r="349" spans="1:16" s="163" customFormat="1" ht="18.5" x14ac:dyDescent="0.35">
      <c r="A349" s="429"/>
      <c r="B349" s="429"/>
      <c r="C349" s="662"/>
      <c r="D349" s="485"/>
      <c r="E349" s="485"/>
      <c r="F349" s="432"/>
      <c r="G349" s="810" t="str">
        <f>C348</f>
        <v>30/8</v>
      </c>
      <c r="H349" s="488">
        <v>390</v>
      </c>
      <c r="I349" s="436"/>
      <c r="J349" s="437"/>
      <c r="K349" s="429"/>
      <c r="L349" s="429"/>
      <c r="M349" s="429"/>
      <c r="N349" s="429"/>
      <c r="O349" s="429"/>
      <c r="P349" s="429"/>
    </row>
    <row r="350" spans="1:16" s="163" customFormat="1" ht="18.5" x14ac:dyDescent="0.35">
      <c r="A350" s="429">
        <f>SUBTOTAL(103,$C$6:C350)</f>
        <v>173</v>
      </c>
      <c r="B350" s="429"/>
      <c r="C350" s="437" t="s">
        <v>462</v>
      </c>
      <c r="D350" s="663" t="s">
        <v>4</v>
      </c>
      <c r="E350" s="663"/>
      <c r="F350" s="439"/>
      <c r="G350" s="429"/>
      <c r="H350" s="490"/>
      <c r="I350" s="433">
        <f>ROUND(H349/1000,4)+I348</f>
        <v>65.432399999999973</v>
      </c>
      <c r="J350" s="434" t="s">
        <v>51</v>
      </c>
      <c r="K350" s="429" t="s">
        <v>263</v>
      </c>
      <c r="L350" s="429" t="s">
        <v>263</v>
      </c>
      <c r="M350" s="429"/>
      <c r="N350" s="429"/>
      <c r="O350" s="429"/>
      <c r="P350" s="429"/>
    </row>
    <row r="351" spans="1:16" s="163" customFormat="1" ht="18.5" x14ac:dyDescent="0.35">
      <c r="A351" s="429"/>
      <c r="B351" s="429"/>
      <c r="C351" s="662"/>
      <c r="D351" s="485"/>
      <c r="E351" s="485"/>
      <c r="F351" s="432"/>
      <c r="G351" s="810" t="str">
        <f>C350</f>
        <v>30/9</v>
      </c>
      <c r="H351" s="488">
        <v>350</v>
      </c>
      <c r="I351" s="436"/>
      <c r="J351" s="437"/>
      <c r="K351" s="429"/>
      <c r="L351" s="429"/>
      <c r="M351" s="429"/>
      <c r="N351" s="429"/>
      <c r="O351" s="429"/>
      <c r="P351" s="429"/>
    </row>
    <row r="352" spans="1:16" s="163" customFormat="1" ht="18.5" x14ac:dyDescent="0.35">
      <c r="A352" s="429">
        <f>SUBTOTAL(103,$C$6:C352)</f>
        <v>174</v>
      </c>
      <c r="B352" s="429"/>
      <c r="C352" s="437" t="s">
        <v>463</v>
      </c>
      <c r="D352" s="663" t="s">
        <v>2</v>
      </c>
      <c r="E352" s="663"/>
      <c r="F352" s="439"/>
      <c r="G352" s="429"/>
      <c r="H352" s="490"/>
      <c r="I352" s="433">
        <f>ROUND(H351/1000,4)+I350</f>
        <v>65.782399999999967</v>
      </c>
      <c r="J352" s="434" t="s">
        <v>51</v>
      </c>
      <c r="K352" s="429" t="s">
        <v>263</v>
      </c>
      <c r="L352" s="429" t="s">
        <v>263</v>
      </c>
      <c r="M352" s="429" t="s">
        <v>263</v>
      </c>
      <c r="N352" s="429"/>
      <c r="O352" s="429"/>
      <c r="P352" s="429"/>
    </row>
    <row r="353" spans="1:16" s="163" customFormat="1" ht="18.5" x14ac:dyDescent="0.35">
      <c r="A353" s="429"/>
      <c r="B353" s="429"/>
      <c r="C353" s="662"/>
      <c r="D353" s="485"/>
      <c r="E353" s="485"/>
      <c r="F353" s="432"/>
      <c r="G353" s="810" t="str">
        <f>C352</f>
        <v>30/10</v>
      </c>
      <c r="H353" s="488">
        <v>428.23899999999998</v>
      </c>
      <c r="I353" s="436"/>
      <c r="J353" s="437"/>
      <c r="K353" s="429"/>
      <c r="L353" s="429"/>
      <c r="M353" s="429"/>
      <c r="N353" s="429"/>
      <c r="O353" s="429"/>
      <c r="P353" s="429"/>
    </row>
    <row r="354" spans="1:16" s="163" customFormat="1" ht="18.5" x14ac:dyDescent="0.35">
      <c r="A354" s="429">
        <f>SUBTOTAL(103,$C$6:C354)</f>
        <v>175</v>
      </c>
      <c r="B354" s="430" t="s">
        <v>586</v>
      </c>
      <c r="C354" s="437" t="s">
        <v>9</v>
      </c>
      <c r="D354" s="663" t="s">
        <v>205</v>
      </c>
      <c r="E354" s="663"/>
      <c r="F354" s="439"/>
      <c r="G354" s="429"/>
      <c r="H354" s="490"/>
      <c r="I354" s="433">
        <f>ROUND(H353/1000,4)+I352</f>
        <v>66.210599999999971</v>
      </c>
      <c r="J354" s="434" t="s">
        <v>51</v>
      </c>
      <c r="K354" s="429" t="s">
        <v>263</v>
      </c>
      <c r="L354" s="429" t="s">
        <v>263</v>
      </c>
      <c r="M354" s="429" t="s">
        <v>263</v>
      </c>
      <c r="N354" s="429"/>
      <c r="O354" s="429"/>
      <c r="P354" s="429"/>
    </row>
    <row r="355" spans="1:16" s="163" customFormat="1" ht="18.5" x14ac:dyDescent="0.35">
      <c r="A355" s="429"/>
      <c r="B355" s="429"/>
      <c r="C355" s="662"/>
      <c r="D355" s="485"/>
      <c r="E355" s="485"/>
      <c r="F355" s="432"/>
      <c r="G355" s="810" t="str">
        <f>C354</f>
        <v>31/0</v>
      </c>
      <c r="H355" s="488">
        <v>376.76100000000002</v>
      </c>
      <c r="I355" s="436"/>
      <c r="J355" s="437"/>
      <c r="K355" s="429"/>
      <c r="L355" s="429"/>
      <c r="M355" s="429"/>
      <c r="N355" s="429"/>
      <c r="O355" s="429"/>
      <c r="P355" s="429"/>
    </row>
    <row r="356" spans="1:16" s="163" customFormat="1" ht="18.5" x14ac:dyDescent="0.35">
      <c r="A356" s="429">
        <f>SUBTOTAL(103,$C$6:C356)</f>
        <v>176</v>
      </c>
      <c r="B356" s="429"/>
      <c r="C356" s="437" t="s">
        <v>84</v>
      </c>
      <c r="D356" s="663" t="s">
        <v>2</v>
      </c>
      <c r="E356" s="663"/>
      <c r="F356" s="439"/>
      <c r="G356" s="429"/>
      <c r="H356" s="490"/>
      <c r="I356" s="433">
        <f>ROUND(H355/1000,4)+I354</f>
        <v>66.587399999999974</v>
      </c>
      <c r="J356" s="434" t="s">
        <v>51</v>
      </c>
      <c r="K356" s="429" t="s">
        <v>263</v>
      </c>
      <c r="L356" s="429" t="s">
        <v>263</v>
      </c>
      <c r="M356" s="429" t="s">
        <v>263</v>
      </c>
      <c r="N356" s="429"/>
      <c r="O356" s="429"/>
      <c r="P356" s="429"/>
    </row>
    <row r="357" spans="1:16" s="163" customFormat="1" ht="18.5" x14ac:dyDescent="0.35">
      <c r="A357" s="429"/>
      <c r="B357" s="429"/>
      <c r="C357" s="662"/>
      <c r="D357" s="485"/>
      <c r="E357" s="485"/>
      <c r="F357" s="432"/>
      <c r="G357" s="810" t="str">
        <f>C356</f>
        <v>31/1</v>
      </c>
      <c r="H357" s="488">
        <v>410</v>
      </c>
      <c r="I357" s="436"/>
      <c r="J357" s="437"/>
      <c r="K357" s="429"/>
      <c r="L357" s="429"/>
      <c r="M357" s="429"/>
      <c r="N357" s="429"/>
      <c r="O357" s="429"/>
      <c r="P357" s="429"/>
    </row>
    <row r="358" spans="1:16" s="163" customFormat="1" ht="18.5" x14ac:dyDescent="0.35">
      <c r="A358" s="429">
        <f>SUBTOTAL(103,$C$6:C358)</f>
        <v>177</v>
      </c>
      <c r="B358" s="429"/>
      <c r="C358" s="437" t="s">
        <v>170</v>
      </c>
      <c r="D358" s="663" t="s">
        <v>178</v>
      </c>
      <c r="E358" s="663"/>
      <c r="F358" s="439"/>
      <c r="G358" s="429"/>
      <c r="H358" s="490"/>
      <c r="I358" s="433">
        <f>ROUND(H357/1000,4)+I356</f>
        <v>66.997399999999971</v>
      </c>
      <c r="J358" s="434" t="s">
        <v>51</v>
      </c>
      <c r="K358" s="429" t="s">
        <v>263</v>
      </c>
      <c r="L358" s="429" t="s">
        <v>263</v>
      </c>
      <c r="M358" s="429" t="s">
        <v>263</v>
      </c>
      <c r="N358" s="429"/>
      <c r="O358" s="429"/>
      <c r="P358" s="429"/>
    </row>
    <row r="359" spans="1:16" s="163" customFormat="1" ht="18.5" x14ac:dyDescent="0.35">
      <c r="A359" s="429"/>
      <c r="B359" s="429"/>
      <c r="C359" s="662"/>
      <c r="D359" s="485"/>
      <c r="E359" s="485"/>
      <c r="F359" s="432"/>
      <c r="G359" s="810" t="str">
        <f>C358</f>
        <v>31/2</v>
      </c>
      <c r="H359" s="488">
        <v>430</v>
      </c>
      <c r="I359" s="436"/>
      <c r="J359" s="437"/>
      <c r="K359" s="429"/>
      <c r="L359" s="429"/>
      <c r="M359" s="429"/>
      <c r="N359" s="429"/>
      <c r="O359" s="429"/>
      <c r="P359" s="429"/>
    </row>
    <row r="360" spans="1:16" s="163" customFormat="1" ht="18.5" x14ac:dyDescent="0.35">
      <c r="A360" s="429">
        <f>SUBTOTAL(103,$C$6:C360)</f>
        <v>178</v>
      </c>
      <c r="B360" s="429"/>
      <c r="C360" s="437" t="s">
        <v>171</v>
      </c>
      <c r="D360" s="663" t="s">
        <v>2</v>
      </c>
      <c r="E360" s="663"/>
      <c r="F360" s="439"/>
      <c r="G360" s="429"/>
      <c r="H360" s="490"/>
      <c r="I360" s="433">
        <f>ROUND(H359/1000,4)+I358</f>
        <v>67.427399999999977</v>
      </c>
      <c r="J360" s="434" t="s">
        <v>51</v>
      </c>
      <c r="K360" s="429" t="s">
        <v>263</v>
      </c>
      <c r="L360" s="429" t="s">
        <v>263</v>
      </c>
      <c r="M360" s="429"/>
      <c r="N360" s="429"/>
      <c r="O360" s="429"/>
      <c r="P360" s="429"/>
    </row>
    <row r="361" spans="1:16" s="163" customFormat="1" ht="18.5" x14ac:dyDescent="0.35">
      <c r="A361" s="429"/>
      <c r="B361" s="429"/>
      <c r="C361" s="662"/>
      <c r="D361" s="485"/>
      <c r="E361" s="485"/>
      <c r="F361" s="432"/>
      <c r="G361" s="810" t="str">
        <f>C360</f>
        <v>31/3</v>
      </c>
      <c r="H361" s="488">
        <v>380</v>
      </c>
      <c r="I361" s="436"/>
      <c r="J361" s="437"/>
      <c r="K361" s="429"/>
      <c r="L361" s="429"/>
      <c r="M361" s="429"/>
      <c r="N361" s="429"/>
      <c r="O361" s="429"/>
      <c r="P361" s="429"/>
    </row>
    <row r="362" spans="1:16" s="163" customFormat="1" ht="18.5" x14ac:dyDescent="0.35">
      <c r="A362" s="429">
        <f>SUBTOTAL(103,$C$6:C362)</f>
        <v>179</v>
      </c>
      <c r="B362" s="429"/>
      <c r="C362" s="437" t="s">
        <v>464</v>
      </c>
      <c r="D362" s="663" t="s">
        <v>159</v>
      </c>
      <c r="E362" s="663"/>
      <c r="F362" s="439"/>
      <c r="G362" s="429"/>
      <c r="H362" s="490"/>
      <c r="I362" s="433">
        <f>ROUND(H361/1000,4)+I360</f>
        <v>67.807399999999973</v>
      </c>
      <c r="J362" s="434" t="s">
        <v>51</v>
      </c>
      <c r="K362" s="429" t="s">
        <v>263</v>
      </c>
      <c r="L362" s="429" t="s">
        <v>263</v>
      </c>
      <c r="M362" s="429"/>
      <c r="N362" s="429"/>
      <c r="O362" s="429"/>
      <c r="P362" s="429"/>
    </row>
    <row r="363" spans="1:16" s="163" customFormat="1" ht="18.5" x14ac:dyDescent="0.35">
      <c r="A363" s="429"/>
      <c r="B363" s="429"/>
      <c r="C363" s="662"/>
      <c r="D363" s="485"/>
      <c r="E363" s="485"/>
      <c r="F363" s="432"/>
      <c r="G363" s="810" t="str">
        <f>C362</f>
        <v>31/4</v>
      </c>
      <c r="H363" s="488">
        <v>445</v>
      </c>
      <c r="I363" s="436"/>
      <c r="J363" s="437"/>
      <c r="K363" s="429"/>
      <c r="L363" s="429"/>
      <c r="M363" s="429"/>
      <c r="N363" s="429"/>
      <c r="O363" s="429"/>
      <c r="P363" s="429"/>
    </row>
    <row r="364" spans="1:16" s="163" customFormat="1" ht="18.5" x14ac:dyDescent="0.35">
      <c r="A364" s="429">
        <f>SUBTOTAL(103,$C$6:C364)</f>
        <v>180</v>
      </c>
      <c r="B364" s="429"/>
      <c r="C364" s="437" t="s">
        <v>465</v>
      </c>
      <c r="D364" s="663" t="s">
        <v>80</v>
      </c>
      <c r="E364" s="663"/>
      <c r="F364" s="439"/>
      <c r="G364" s="429"/>
      <c r="H364" s="490"/>
      <c r="I364" s="433">
        <f>ROUND(H363/1000,4)+I362</f>
        <v>68.252399999999966</v>
      </c>
      <c r="J364" s="434" t="s">
        <v>51</v>
      </c>
      <c r="K364" s="429" t="s">
        <v>263</v>
      </c>
      <c r="L364" s="429" t="s">
        <v>263</v>
      </c>
      <c r="M364" s="429"/>
      <c r="N364" s="429"/>
      <c r="O364" s="429"/>
      <c r="P364" s="429"/>
    </row>
    <row r="365" spans="1:16" s="163" customFormat="1" ht="18.5" x14ac:dyDescent="0.35">
      <c r="A365" s="429"/>
      <c r="B365" s="429"/>
      <c r="C365" s="662"/>
      <c r="D365" s="485"/>
      <c r="E365" s="485"/>
      <c r="F365" s="432"/>
      <c r="G365" s="810" t="str">
        <f>C364</f>
        <v>31/5</v>
      </c>
      <c r="H365" s="488">
        <v>385</v>
      </c>
      <c r="I365" s="436"/>
      <c r="J365" s="437"/>
      <c r="K365" s="429"/>
      <c r="L365" s="429"/>
      <c r="M365" s="429"/>
      <c r="N365" s="429"/>
      <c r="O365" s="429"/>
      <c r="P365" s="429"/>
    </row>
    <row r="366" spans="1:16" s="163" customFormat="1" ht="18.5" x14ac:dyDescent="0.35">
      <c r="A366" s="429">
        <f>SUBTOTAL(103,$C$6:C366)</f>
        <v>181</v>
      </c>
      <c r="B366" s="429"/>
      <c r="C366" s="437" t="s">
        <v>466</v>
      </c>
      <c r="D366" s="663" t="s">
        <v>50</v>
      </c>
      <c r="E366" s="663"/>
      <c r="F366" s="439"/>
      <c r="G366" s="429"/>
      <c r="H366" s="490"/>
      <c r="I366" s="433">
        <f>ROUND(H365/1000,4)+I364</f>
        <v>68.637399999999971</v>
      </c>
      <c r="J366" s="434" t="s">
        <v>51</v>
      </c>
      <c r="K366" s="429" t="s">
        <v>263</v>
      </c>
      <c r="L366" s="429" t="s">
        <v>263</v>
      </c>
      <c r="M366" s="429"/>
      <c r="N366" s="429"/>
      <c r="O366" s="429"/>
      <c r="P366" s="429"/>
    </row>
    <row r="367" spans="1:16" s="163" customFormat="1" ht="18.5" x14ac:dyDescent="0.35">
      <c r="A367" s="429"/>
      <c r="B367" s="429"/>
      <c r="C367" s="662"/>
      <c r="D367" s="485"/>
      <c r="E367" s="485"/>
      <c r="F367" s="432"/>
      <c r="G367" s="810" t="str">
        <f>C366</f>
        <v>31/6</v>
      </c>
      <c r="H367" s="488">
        <v>420</v>
      </c>
      <c r="I367" s="436"/>
      <c r="J367" s="437"/>
      <c r="K367" s="429"/>
      <c r="L367" s="429"/>
      <c r="M367" s="429"/>
      <c r="N367" s="429"/>
      <c r="O367" s="429"/>
      <c r="P367" s="429"/>
    </row>
    <row r="368" spans="1:16" s="163" customFormat="1" ht="18.5" x14ac:dyDescent="0.35">
      <c r="A368" s="429">
        <f>SUBTOTAL(103,$C$6:C368)</f>
        <v>182</v>
      </c>
      <c r="B368" s="429"/>
      <c r="C368" s="437" t="s">
        <v>467</v>
      </c>
      <c r="D368" s="663" t="s">
        <v>3</v>
      </c>
      <c r="E368" s="663"/>
      <c r="F368" s="439"/>
      <c r="G368" s="429"/>
      <c r="H368" s="490"/>
      <c r="I368" s="433">
        <f>ROUND(H367/1000,4)+I366</f>
        <v>69.057399999999973</v>
      </c>
      <c r="J368" s="434" t="s">
        <v>51</v>
      </c>
      <c r="K368" s="429" t="s">
        <v>263</v>
      </c>
      <c r="L368" s="429" t="s">
        <v>263</v>
      </c>
      <c r="M368" s="429"/>
      <c r="N368" s="429"/>
      <c r="O368" s="429"/>
      <c r="P368" s="429"/>
    </row>
    <row r="369" spans="1:16" s="163" customFormat="1" ht="18.5" x14ac:dyDescent="0.35">
      <c r="A369" s="429"/>
      <c r="B369" s="429"/>
      <c r="C369" s="662"/>
      <c r="D369" s="485"/>
      <c r="E369" s="485"/>
      <c r="F369" s="432"/>
      <c r="G369" s="810" t="str">
        <f>C368</f>
        <v>31/7</v>
      </c>
      <c r="H369" s="488">
        <v>415</v>
      </c>
      <c r="I369" s="436"/>
      <c r="J369" s="437"/>
      <c r="K369" s="429"/>
      <c r="L369" s="429"/>
      <c r="M369" s="429"/>
      <c r="N369" s="429"/>
      <c r="O369" s="429"/>
      <c r="P369" s="429"/>
    </row>
    <row r="370" spans="1:16" s="163" customFormat="1" ht="18.5" x14ac:dyDescent="0.35">
      <c r="A370" s="429">
        <f>SUBTOTAL(103,$C$6:C370)</f>
        <v>183</v>
      </c>
      <c r="B370" s="429"/>
      <c r="C370" s="437" t="s">
        <v>468</v>
      </c>
      <c r="D370" s="663" t="s">
        <v>3</v>
      </c>
      <c r="E370" s="663"/>
      <c r="F370" s="439"/>
      <c r="G370" s="429"/>
      <c r="H370" s="490"/>
      <c r="I370" s="433">
        <f>ROUND(H369/1000,4)+I368</f>
        <v>69.472399999999979</v>
      </c>
      <c r="J370" s="434" t="s">
        <v>51</v>
      </c>
      <c r="K370" s="429" t="s">
        <v>263</v>
      </c>
      <c r="L370" s="429" t="s">
        <v>263</v>
      </c>
      <c r="M370" s="429"/>
      <c r="N370" s="429"/>
      <c r="O370" s="429"/>
      <c r="P370" s="429"/>
    </row>
    <row r="371" spans="1:16" s="163" customFormat="1" ht="18.5" x14ac:dyDescent="0.35">
      <c r="A371" s="429"/>
      <c r="B371" s="429"/>
      <c r="C371" s="662"/>
      <c r="D371" s="485"/>
      <c r="E371" s="485"/>
      <c r="F371" s="432"/>
      <c r="G371" s="810" t="str">
        <f>C370</f>
        <v>31/8</v>
      </c>
      <c r="H371" s="488">
        <v>310</v>
      </c>
      <c r="I371" s="436"/>
      <c r="J371" s="437"/>
      <c r="K371" s="429"/>
      <c r="L371" s="429"/>
      <c r="M371" s="429"/>
      <c r="N371" s="429"/>
      <c r="O371" s="429"/>
      <c r="P371" s="429"/>
    </row>
    <row r="372" spans="1:16" s="163" customFormat="1" ht="18.5" x14ac:dyDescent="0.35">
      <c r="A372" s="429">
        <f>SUBTOTAL(103,$C$6:C372)</f>
        <v>184</v>
      </c>
      <c r="B372" s="429"/>
      <c r="C372" s="437" t="s">
        <v>469</v>
      </c>
      <c r="D372" s="663" t="s">
        <v>178</v>
      </c>
      <c r="E372" s="663"/>
      <c r="F372" s="439"/>
      <c r="G372" s="429"/>
      <c r="H372" s="490"/>
      <c r="I372" s="433">
        <f>ROUND(H371/1000,4)+I370</f>
        <v>69.782399999999981</v>
      </c>
      <c r="J372" s="434" t="s">
        <v>51</v>
      </c>
      <c r="K372" s="429" t="s">
        <v>263</v>
      </c>
      <c r="L372" s="429" t="s">
        <v>263</v>
      </c>
      <c r="M372" s="429"/>
      <c r="N372" s="429"/>
      <c r="O372" s="429"/>
      <c r="P372" s="429"/>
    </row>
    <row r="373" spans="1:16" s="163" customFormat="1" ht="18.5" x14ac:dyDescent="0.35">
      <c r="A373" s="429"/>
      <c r="B373" s="429"/>
      <c r="C373" s="662"/>
      <c r="D373" s="485"/>
      <c r="E373" s="485"/>
      <c r="F373" s="432"/>
      <c r="G373" s="810" t="str">
        <f>C372</f>
        <v>31/9</v>
      </c>
      <c r="H373" s="488">
        <v>445</v>
      </c>
      <c r="I373" s="436"/>
      <c r="J373" s="437"/>
      <c r="K373" s="429"/>
      <c r="L373" s="429"/>
      <c r="M373" s="429"/>
      <c r="N373" s="429"/>
      <c r="O373" s="429"/>
      <c r="P373" s="429"/>
    </row>
    <row r="374" spans="1:16" s="163" customFormat="1" ht="18.5" x14ac:dyDescent="0.35">
      <c r="A374" s="429">
        <f>SUBTOTAL(103,$C$6:C374)</f>
        <v>185</v>
      </c>
      <c r="B374" s="429"/>
      <c r="C374" s="437" t="s">
        <v>470</v>
      </c>
      <c r="D374" s="663" t="s">
        <v>1013</v>
      </c>
      <c r="E374" s="663"/>
      <c r="F374" s="439"/>
      <c r="G374" s="429"/>
      <c r="H374" s="490"/>
      <c r="I374" s="433">
        <f>ROUND(H373/1000,4)+I372</f>
        <v>70.227399999999975</v>
      </c>
      <c r="J374" s="434" t="s">
        <v>51</v>
      </c>
      <c r="K374" s="429" t="s">
        <v>263</v>
      </c>
      <c r="L374" s="429" t="s">
        <v>263</v>
      </c>
      <c r="M374" s="429"/>
      <c r="N374" s="429"/>
      <c r="O374" s="429" t="s">
        <v>988</v>
      </c>
      <c r="P374" s="429"/>
    </row>
    <row r="375" spans="1:16" s="163" customFormat="1" ht="18.5" x14ac:dyDescent="0.35">
      <c r="A375" s="429"/>
      <c r="B375" s="429"/>
      <c r="C375" s="662"/>
      <c r="D375" s="485"/>
      <c r="E375" s="485"/>
      <c r="F375" s="432"/>
      <c r="G375" s="810" t="str">
        <f>C374</f>
        <v>31/10</v>
      </c>
      <c r="H375" s="488">
        <v>316.608</v>
      </c>
      <c r="I375" s="436"/>
      <c r="J375" s="437"/>
      <c r="K375" s="429"/>
      <c r="L375" s="429"/>
      <c r="M375" s="429"/>
      <c r="N375" s="429"/>
      <c r="O375" s="429"/>
      <c r="P375" s="429"/>
    </row>
    <row r="376" spans="1:16" s="163" customFormat="1" ht="18.5" x14ac:dyDescent="0.35">
      <c r="A376" s="429">
        <f>SUBTOTAL(103,$C$6:C376)</f>
        <v>186</v>
      </c>
      <c r="B376" s="430" t="s">
        <v>587</v>
      </c>
      <c r="C376" s="437" t="s">
        <v>10</v>
      </c>
      <c r="D376" s="663" t="s">
        <v>192</v>
      </c>
      <c r="E376" s="663"/>
      <c r="F376" s="439"/>
      <c r="G376" s="429"/>
      <c r="H376" s="490"/>
      <c r="I376" s="433">
        <f>ROUND(H375/1000,4)+I374</f>
        <v>70.543999999999969</v>
      </c>
      <c r="J376" s="434" t="s">
        <v>51</v>
      </c>
      <c r="K376" s="429" t="s">
        <v>263</v>
      </c>
      <c r="L376" s="429" t="s">
        <v>263</v>
      </c>
      <c r="M376" s="429"/>
      <c r="N376" s="429"/>
      <c r="O376" s="429"/>
      <c r="P376" s="429"/>
    </row>
    <row r="377" spans="1:16" s="163" customFormat="1" ht="18.5" x14ac:dyDescent="0.35">
      <c r="A377" s="429"/>
      <c r="B377" s="429"/>
      <c r="C377" s="662"/>
      <c r="D377" s="485"/>
      <c r="E377" s="485"/>
      <c r="F377" s="432"/>
      <c r="G377" s="810" t="str">
        <f>C376</f>
        <v>32/0</v>
      </c>
      <c r="H377" s="488">
        <v>385.51</v>
      </c>
      <c r="I377" s="436"/>
      <c r="J377" s="437"/>
      <c r="K377" s="429"/>
      <c r="L377" s="429"/>
      <c r="M377" s="429"/>
      <c r="N377" s="429"/>
      <c r="O377" s="429"/>
      <c r="P377" s="429"/>
    </row>
    <row r="378" spans="1:16" s="163" customFormat="1" ht="18.5" x14ac:dyDescent="0.35">
      <c r="A378" s="429">
        <f>SUBTOTAL(103,$C$6:C378)</f>
        <v>187</v>
      </c>
      <c r="B378" s="429"/>
      <c r="C378" s="437" t="s">
        <v>67</v>
      </c>
      <c r="D378" s="663" t="s">
        <v>80</v>
      </c>
      <c r="E378" s="663"/>
      <c r="F378" s="439"/>
      <c r="G378" s="429"/>
      <c r="H378" s="488"/>
      <c r="I378" s="433">
        <f>ROUND(H377/1000,4)+I376</f>
        <v>70.929499999999962</v>
      </c>
      <c r="J378" s="434" t="s">
        <v>51</v>
      </c>
      <c r="K378" s="429" t="s">
        <v>263</v>
      </c>
      <c r="L378" s="429" t="s">
        <v>263</v>
      </c>
      <c r="M378" s="429" t="s">
        <v>263</v>
      </c>
      <c r="N378" s="429"/>
      <c r="O378" s="429"/>
      <c r="P378" s="429"/>
    </row>
    <row r="379" spans="1:16" s="163" customFormat="1" ht="18.5" x14ac:dyDescent="0.35">
      <c r="A379" s="429"/>
      <c r="B379" s="429"/>
      <c r="C379" s="662"/>
      <c r="D379" s="485"/>
      <c r="E379" s="485"/>
      <c r="F379" s="432"/>
      <c r="G379" s="810" t="str">
        <f>C378</f>
        <v>32/1</v>
      </c>
      <c r="H379" s="488">
        <v>390</v>
      </c>
      <c r="I379" s="436"/>
      <c r="J379" s="437"/>
      <c r="K379" s="429"/>
      <c r="L379" s="429"/>
      <c r="M379" s="429"/>
      <c r="N379" s="429"/>
      <c r="O379" s="429"/>
      <c r="P379" s="429"/>
    </row>
    <row r="380" spans="1:16" s="163" customFormat="1" ht="18.5" x14ac:dyDescent="0.35">
      <c r="A380" s="429">
        <f>SUBTOTAL(103,$C$6:C380)</f>
        <v>188</v>
      </c>
      <c r="B380" s="429"/>
      <c r="C380" s="437" t="s">
        <v>172</v>
      </c>
      <c r="D380" s="663" t="s">
        <v>50</v>
      </c>
      <c r="E380" s="663"/>
      <c r="F380" s="439"/>
      <c r="G380" s="429"/>
      <c r="H380" s="488"/>
      <c r="I380" s="433">
        <f>ROUND(H379/1000,4)+I378</f>
        <v>71.319499999999962</v>
      </c>
      <c r="J380" s="434" t="s">
        <v>51</v>
      </c>
      <c r="K380" s="429" t="s">
        <v>263</v>
      </c>
      <c r="L380" s="429" t="s">
        <v>263</v>
      </c>
      <c r="M380" s="429" t="s">
        <v>263</v>
      </c>
      <c r="N380" s="429"/>
      <c r="O380" s="429"/>
      <c r="P380" s="429"/>
    </row>
    <row r="381" spans="1:16" s="163" customFormat="1" ht="18.5" x14ac:dyDescent="0.35">
      <c r="A381" s="429"/>
      <c r="B381" s="429"/>
      <c r="C381" s="662"/>
      <c r="D381" s="485"/>
      <c r="E381" s="485"/>
      <c r="F381" s="432"/>
      <c r="G381" s="810" t="str">
        <f>C380</f>
        <v>32/2</v>
      </c>
      <c r="H381" s="488">
        <v>410</v>
      </c>
      <c r="I381" s="436"/>
      <c r="J381" s="437"/>
      <c r="K381" s="429"/>
      <c r="L381" s="429"/>
      <c r="M381" s="429"/>
      <c r="N381" s="429"/>
      <c r="O381" s="429"/>
      <c r="P381" s="429"/>
    </row>
    <row r="382" spans="1:16" s="163" customFormat="1" ht="18.5" x14ac:dyDescent="0.35">
      <c r="A382" s="429">
        <f>SUBTOTAL(103,$C$6:C382)</f>
        <v>189</v>
      </c>
      <c r="B382" s="429"/>
      <c r="C382" s="437" t="s">
        <v>899</v>
      </c>
      <c r="D382" s="663" t="s">
        <v>80</v>
      </c>
      <c r="E382" s="663"/>
      <c r="F382" s="439"/>
      <c r="G382" s="429"/>
      <c r="H382" s="488"/>
      <c r="I382" s="433">
        <f>ROUND(H381/1000,4)+I380</f>
        <v>71.729499999999959</v>
      </c>
      <c r="J382" s="434" t="s">
        <v>51</v>
      </c>
      <c r="K382" s="429" t="s">
        <v>263</v>
      </c>
      <c r="L382" s="429" t="s">
        <v>263</v>
      </c>
      <c r="M382" s="429" t="s">
        <v>263</v>
      </c>
      <c r="N382" s="429"/>
      <c r="O382" s="429"/>
      <c r="P382" s="429"/>
    </row>
    <row r="383" spans="1:16" s="163" customFormat="1" ht="18.5" x14ac:dyDescent="0.35">
      <c r="A383" s="429"/>
      <c r="B383" s="429"/>
      <c r="C383" s="662"/>
      <c r="D383" s="485"/>
      <c r="E383" s="485"/>
      <c r="F383" s="432"/>
      <c r="G383" s="810" t="str">
        <f>C382</f>
        <v>32/3</v>
      </c>
      <c r="H383" s="488">
        <v>430</v>
      </c>
      <c r="I383" s="436"/>
      <c r="J383" s="437"/>
      <c r="K383" s="429"/>
      <c r="L383" s="429"/>
      <c r="M383" s="429"/>
      <c r="N383" s="429"/>
      <c r="O383" s="429"/>
      <c r="P383" s="429"/>
    </row>
    <row r="384" spans="1:16" s="163" customFormat="1" ht="18.5" x14ac:dyDescent="0.35">
      <c r="A384" s="429">
        <f>SUBTOTAL(103,$C$6:C384)</f>
        <v>190</v>
      </c>
      <c r="B384" s="429"/>
      <c r="C384" s="437" t="s">
        <v>900</v>
      </c>
      <c r="D384" s="663" t="s">
        <v>50</v>
      </c>
      <c r="E384" s="663"/>
      <c r="F384" s="439"/>
      <c r="G384" s="429"/>
      <c r="H384" s="488"/>
      <c r="I384" s="433">
        <f>ROUND(H383/1000,4)+I382</f>
        <v>72.159499999999966</v>
      </c>
      <c r="J384" s="434" t="s">
        <v>51</v>
      </c>
      <c r="K384" s="429" t="s">
        <v>263</v>
      </c>
      <c r="L384" s="429" t="s">
        <v>263</v>
      </c>
      <c r="M384" s="429" t="s">
        <v>263</v>
      </c>
      <c r="N384" s="429"/>
      <c r="O384" s="429"/>
      <c r="P384" s="429"/>
    </row>
    <row r="385" spans="1:16" s="163" customFormat="1" ht="18.5" x14ac:dyDescent="0.35">
      <c r="A385" s="429"/>
      <c r="B385" s="429"/>
      <c r="C385" s="662"/>
      <c r="D385" s="485"/>
      <c r="E385" s="485"/>
      <c r="F385" s="432"/>
      <c r="G385" s="810" t="str">
        <f>C384</f>
        <v>32/4</v>
      </c>
      <c r="H385" s="488">
        <v>390</v>
      </c>
      <c r="I385" s="436"/>
      <c r="J385" s="437"/>
      <c r="K385" s="429"/>
      <c r="L385" s="429"/>
      <c r="M385" s="429"/>
      <c r="N385" s="429"/>
      <c r="O385" s="429"/>
      <c r="P385" s="429"/>
    </row>
    <row r="386" spans="1:16" s="163" customFormat="1" ht="18.5" x14ac:dyDescent="0.35">
      <c r="A386" s="429">
        <f>SUBTOTAL(103,$C$6:C386)</f>
        <v>191</v>
      </c>
      <c r="B386" s="429"/>
      <c r="C386" s="437" t="s">
        <v>901</v>
      </c>
      <c r="D386" s="663" t="s">
        <v>50</v>
      </c>
      <c r="E386" s="663"/>
      <c r="F386" s="439">
        <v>2</v>
      </c>
      <c r="G386" s="429"/>
      <c r="H386" s="488"/>
      <c r="I386" s="433">
        <f>ROUND(H385/1000,4)+I384</f>
        <v>72.549499999999966</v>
      </c>
      <c r="J386" s="434" t="s">
        <v>51</v>
      </c>
      <c r="K386" s="429" t="s">
        <v>263</v>
      </c>
      <c r="L386" s="429" t="s">
        <v>263</v>
      </c>
      <c r="M386" s="429" t="s">
        <v>263</v>
      </c>
      <c r="N386" s="429"/>
      <c r="O386" s="429"/>
      <c r="P386" s="429"/>
    </row>
    <row r="387" spans="1:16" s="163" customFormat="1" ht="18.5" x14ac:dyDescent="0.35">
      <c r="A387" s="429"/>
      <c r="B387" s="429"/>
      <c r="C387" s="662"/>
      <c r="D387" s="485"/>
      <c r="E387" s="485"/>
      <c r="F387" s="432"/>
      <c r="G387" s="810" t="str">
        <f>C386</f>
        <v>32/5</v>
      </c>
      <c r="H387" s="488">
        <v>439</v>
      </c>
      <c r="I387" s="436"/>
      <c r="J387" s="437"/>
      <c r="K387" s="429"/>
      <c r="L387" s="429"/>
      <c r="M387" s="429"/>
      <c r="N387" s="429"/>
      <c r="O387" s="429"/>
      <c r="P387" s="429"/>
    </row>
    <row r="388" spans="1:16" s="163" customFormat="1" ht="18.5" x14ac:dyDescent="0.35">
      <c r="A388" s="429">
        <f>SUBTOTAL(103,$C$6:C388)</f>
        <v>192</v>
      </c>
      <c r="B388" s="429"/>
      <c r="C388" s="437" t="s">
        <v>902</v>
      </c>
      <c r="D388" s="663" t="s">
        <v>50</v>
      </c>
      <c r="E388" s="663"/>
      <c r="F388" s="439">
        <v>2</v>
      </c>
      <c r="G388" s="429"/>
      <c r="H388" s="488"/>
      <c r="I388" s="433">
        <f>ROUND(H387/1000,4)+I386</f>
        <v>72.988499999999959</v>
      </c>
      <c r="J388" s="434" t="s">
        <v>51</v>
      </c>
      <c r="K388" s="429" t="s">
        <v>263</v>
      </c>
      <c r="L388" s="429" t="s">
        <v>263</v>
      </c>
      <c r="M388" s="429" t="s">
        <v>263</v>
      </c>
      <c r="N388" s="429"/>
      <c r="O388" s="429"/>
      <c r="P388" s="429"/>
    </row>
    <row r="389" spans="1:16" s="163" customFormat="1" ht="18.5" x14ac:dyDescent="0.35">
      <c r="A389" s="429"/>
      <c r="B389" s="429"/>
      <c r="C389" s="662"/>
      <c r="D389" s="485"/>
      <c r="E389" s="485"/>
      <c r="F389" s="432"/>
      <c r="G389" s="810" t="str">
        <f>C388</f>
        <v>32/6</v>
      </c>
      <c r="H389" s="488">
        <v>360</v>
      </c>
      <c r="I389" s="436"/>
      <c r="J389" s="437"/>
      <c r="K389" s="429"/>
      <c r="L389" s="429"/>
      <c r="M389" s="429"/>
      <c r="N389" s="429"/>
      <c r="O389" s="429"/>
      <c r="P389" s="429"/>
    </row>
    <row r="390" spans="1:16" s="163" customFormat="1" ht="18.5" x14ac:dyDescent="0.35">
      <c r="A390" s="429">
        <f>SUBTOTAL(103,$C$6:C390)</f>
        <v>193</v>
      </c>
      <c r="B390" s="429"/>
      <c r="C390" s="437" t="s">
        <v>903</v>
      </c>
      <c r="D390" s="663" t="s">
        <v>2</v>
      </c>
      <c r="E390" s="663"/>
      <c r="F390" s="439"/>
      <c r="G390" s="429"/>
      <c r="H390" s="488"/>
      <c r="I390" s="433">
        <f>ROUND(H389/1000,4)+I388</f>
        <v>73.348499999999959</v>
      </c>
      <c r="J390" s="434" t="s">
        <v>51</v>
      </c>
      <c r="K390" s="429" t="s">
        <v>263</v>
      </c>
      <c r="L390" s="429" t="s">
        <v>263</v>
      </c>
      <c r="M390" s="429" t="s">
        <v>263</v>
      </c>
      <c r="N390" s="429"/>
      <c r="O390" s="429"/>
      <c r="P390" s="429"/>
    </row>
    <row r="391" spans="1:16" s="163" customFormat="1" ht="18.5" x14ac:dyDescent="0.35">
      <c r="A391" s="429"/>
      <c r="B391" s="429"/>
      <c r="C391" s="662"/>
      <c r="D391" s="485"/>
      <c r="E391" s="485"/>
      <c r="F391" s="432"/>
      <c r="G391" s="810" t="str">
        <f>C390</f>
        <v>32/7</v>
      </c>
      <c r="H391" s="488">
        <v>479</v>
      </c>
      <c r="I391" s="436"/>
      <c r="J391" s="437"/>
      <c r="K391" s="429"/>
      <c r="L391" s="429"/>
      <c r="M391" s="429"/>
      <c r="N391" s="429"/>
      <c r="O391" s="429"/>
      <c r="P391" s="429"/>
    </row>
    <row r="392" spans="1:16" s="163" customFormat="1" ht="18.5" x14ac:dyDescent="0.35">
      <c r="A392" s="429">
        <f>SUBTOTAL(103,$C$6:C392)</f>
        <v>194</v>
      </c>
      <c r="B392" s="430" t="s">
        <v>931</v>
      </c>
      <c r="C392" s="437" t="s">
        <v>799</v>
      </c>
      <c r="D392" s="663" t="s">
        <v>219</v>
      </c>
      <c r="E392" s="663"/>
      <c r="F392" s="432"/>
      <c r="G392" s="429"/>
      <c r="H392" s="488"/>
      <c r="I392" s="433">
        <f>ROUND(H391/1000,4)+I390</f>
        <v>73.827499999999958</v>
      </c>
      <c r="J392" s="434" t="s">
        <v>51</v>
      </c>
      <c r="K392" s="429" t="s">
        <v>263</v>
      </c>
      <c r="L392" s="429" t="s">
        <v>263</v>
      </c>
      <c r="M392" s="429" t="s">
        <v>263</v>
      </c>
      <c r="N392" s="429"/>
      <c r="O392" s="429"/>
      <c r="P392" s="429"/>
    </row>
    <row r="393" spans="1:16" s="163" customFormat="1" ht="18.5" x14ac:dyDescent="0.35">
      <c r="A393" s="429"/>
      <c r="B393" s="429"/>
      <c r="C393" s="662"/>
      <c r="D393" s="485"/>
      <c r="E393" s="485"/>
      <c r="F393" s="432"/>
      <c r="G393" s="810" t="str">
        <f>C392</f>
        <v>32A/0</v>
      </c>
      <c r="H393" s="488">
        <v>402</v>
      </c>
      <c r="I393" s="436"/>
      <c r="J393" s="437"/>
      <c r="K393" s="429"/>
      <c r="L393" s="429"/>
      <c r="M393" s="429"/>
      <c r="N393" s="429"/>
      <c r="O393" s="429"/>
      <c r="P393" s="429"/>
    </row>
    <row r="394" spans="1:16" s="163" customFormat="1" ht="18.5" x14ac:dyDescent="0.35">
      <c r="A394" s="429">
        <f>SUBTOTAL(103,$C$6:C394)</f>
        <v>195</v>
      </c>
      <c r="B394" s="429"/>
      <c r="C394" s="437" t="s">
        <v>800</v>
      </c>
      <c r="D394" s="663" t="s">
        <v>80</v>
      </c>
      <c r="E394" s="663"/>
      <c r="F394" s="439"/>
      <c r="G394" s="429"/>
      <c r="H394" s="488"/>
      <c r="I394" s="433">
        <f>ROUND(H393/1000,4)+I392</f>
        <v>74.229499999999959</v>
      </c>
      <c r="J394" s="434" t="s">
        <v>51</v>
      </c>
      <c r="K394" s="429" t="s">
        <v>263</v>
      </c>
      <c r="L394" s="429" t="s">
        <v>263</v>
      </c>
      <c r="M394" s="429"/>
      <c r="N394" s="429"/>
      <c r="O394" s="429"/>
      <c r="P394" s="429"/>
    </row>
    <row r="395" spans="1:16" s="163" customFormat="1" ht="18.5" x14ac:dyDescent="0.35">
      <c r="A395" s="429"/>
      <c r="B395" s="429"/>
      <c r="C395" s="662"/>
      <c r="D395" s="485"/>
      <c r="E395" s="485"/>
      <c r="F395" s="432"/>
      <c r="G395" s="810" t="str">
        <f>C394</f>
        <v>32A/1</v>
      </c>
      <c r="H395" s="488">
        <v>438.43900000000002</v>
      </c>
      <c r="I395" s="436"/>
      <c r="J395" s="437"/>
      <c r="K395" s="429"/>
      <c r="L395" s="429"/>
      <c r="M395" s="429"/>
      <c r="N395" s="429"/>
      <c r="O395" s="429"/>
      <c r="P395" s="429"/>
    </row>
    <row r="396" spans="1:16" s="163" customFormat="1" ht="18.5" x14ac:dyDescent="0.35">
      <c r="A396" s="429">
        <f>SUBTOTAL(103,$C$6:C396)</f>
        <v>196</v>
      </c>
      <c r="B396" s="430" t="s">
        <v>588</v>
      </c>
      <c r="C396" s="437" t="s">
        <v>68</v>
      </c>
      <c r="D396" s="663" t="s">
        <v>219</v>
      </c>
      <c r="E396" s="663"/>
      <c r="F396" s="439">
        <v>2</v>
      </c>
      <c r="G396" s="431"/>
      <c r="H396" s="488"/>
      <c r="I396" s="433">
        <f>ROUND(H395/1000,4)+I394</f>
        <v>74.66789999999996</v>
      </c>
      <c r="J396" s="434" t="s">
        <v>51</v>
      </c>
      <c r="K396" s="429" t="s">
        <v>263</v>
      </c>
      <c r="L396" s="429" t="s">
        <v>263</v>
      </c>
      <c r="M396" s="429"/>
      <c r="N396" s="429"/>
      <c r="O396" s="429" t="s">
        <v>988</v>
      </c>
      <c r="P396" s="429"/>
    </row>
    <row r="397" spans="1:16" s="163" customFormat="1" ht="18.5" x14ac:dyDescent="0.35">
      <c r="A397" s="429"/>
      <c r="B397" s="429"/>
      <c r="C397" s="662"/>
      <c r="D397" s="485"/>
      <c r="E397" s="485"/>
      <c r="F397" s="432"/>
      <c r="G397" s="810" t="str">
        <f>C396</f>
        <v>33/0</v>
      </c>
      <c r="H397" s="491">
        <v>441.56099999999998</v>
      </c>
      <c r="I397" s="436"/>
      <c r="J397" s="437"/>
      <c r="K397" s="429"/>
      <c r="L397" s="429"/>
      <c r="M397" s="429"/>
      <c r="N397" s="429"/>
      <c r="O397" s="429"/>
      <c r="P397" s="429"/>
    </row>
    <row r="398" spans="1:16" s="163" customFormat="1" ht="18.5" x14ac:dyDescent="0.35">
      <c r="A398" s="429">
        <f>SUBTOTAL(103,$C$6:C398)</f>
        <v>197</v>
      </c>
      <c r="B398" s="429"/>
      <c r="C398" s="437" t="s">
        <v>69</v>
      </c>
      <c r="D398" s="663" t="s">
        <v>50</v>
      </c>
      <c r="E398" s="663"/>
      <c r="F398" s="439">
        <v>2</v>
      </c>
      <c r="G398" s="429"/>
      <c r="H398" s="488"/>
      <c r="I398" s="433">
        <f>ROUND(H397/1000,4)+I396</f>
        <v>75.109499999999954</v>
      </c>
      <c r="J398" s="434" t="s">
        <v>51</v>
      </c>
      <c r="K398" s="429" t="s">
        <v>263</v>
      </c>
      <c r="L398" s="429" t="s">
        <v>263</v>
      </c>
      <c r="M398" s="429"/>
      <c r="N398" s="429"/>
      <c r="O398" s="429"/>
      <c r="P398" s="429"/>
    </row>
    <row r="399" spans="1:16" s="163" customFormat="1" ht="18.5" x14ac:dyDescent="0.35">
      <c r="A399" s="429"/>
      <c r="B399" s="429"/>
      <c r="C399" s="662"/>
      <c r="D399" s="485"/>
      <c r="E399" s="485"/>
      <c r="F399" s="432"/>
      <c r="G399" s="810" t="str">
        <f>C398</f>
        <v>33/1</v>
      </c>
      <c r="H399" s="488">
        <v>395</v>
      </c>
      <c r="I399" s="436"/>
      <c r="J399" s="437"/>
      <c r="K399" s="429"/>
      <c r="L399" s="429"/>
      <c r="M399" s="429"/>
      <c r="N399" s="429"/>
      <c r="O399" s="429"/>
      <c r="P399" s="429"/>
    </row>
    <row r="400" spans="1:16" s="163" customFormat="1" ht="18.5" x14ac:dyDescent="0.35">
      <c r="A400" s="429">
        <f>SUBTOTAL(103,$C$6:C400)</f>
        <v>198</v>
      </c>
      <c r="B400" s="429"/>
      <c r="C400" s="437" t="s">
        <v>70</v>
      </c>
      <c r="D400" s="663" t="s">
        <v>50</v>
      </c>
      <c r="E400" s="663"/>
      <c r="F400" s="439"/>
      <c r="G400" s="429"/>
      <c r="H400" s="488"/>
      <c r="I400" s="433">
        <f>ROUND(H399/1000,4)+I398</f>
        <v>75.50449999999995</v>
      </c>
      <c r="J400" s="434" t="s">
        <v>51</v>
      </c>
      <c r="K400" s="429" t="s">
        <v>263</v>
      </c>
      <c r="L400" s="429" t="s">
        <v>263</v>
      </c>
      <c r="M400" s="429" t="s">
        <v>263</v>
      </c>
      <c r="N400" s="429"/>
      <c r="O400" s="429"/>
      <c r="P400" s="429"/>
    </row>
    <row r="401" spans="1:16" s="163" customFormat="1" ht="18.5" x14ac:dyDescent="0.35">
      <c r="A401" s="429"/>
      <c r="B401" s="429"/>
      <c r="C401" s="662"/>
      <c r="D401" s="485"/>
      <c r="E401" s="485"/>
      <c r="F401" s="432"/>
      <c r="G401" s="810" t="str">
        <f>C400</f>
        <v>33/2</v>
      </c>
      <c r="H401" s="488">
        <v>435</v>
      </c>
      <c r="I401" s="436"/>
      <c r="J401" s="437"/>
      <c r="K401" s="429"/>
      <c r="L401" s="429"/>
      <c r="M401" s="429"/>
      <c r="N401" s="429"/>
      <c r="O401" s="429"/>
      <c r="P401" s="429"/>
    </row>
    <row r="402" spans="1:16" s="163" customFormat="1" ht="18.5" x14ac:dyDescent="0.35">
      <c r="A402" s="429">
        <f>SUBTOTAL(103,$C$6:C402)</f>
        <v>199</v>
      </c>
      <c r="B402" s="429"/>
      <c r="C402" s="437" t="s">
        <v>71</v>
      </c>
      <c r="D402" s="663" t="s">
        <v>2</v>
      </c>
      <c r="E402" s="663"/>
      <c r="F402" s="439"/>
      <c r="G402" s="429"/>
      <c r="H402" s="488"/>
      <c r="I402" s="433">
        <f>ROUND(H401/1000,4)+I400</f>
        <v>75.939499999999953</v>
      </c>
      <c r="J402" s="434" t="s">
        <v>51</v>
      </c>
      <c r="K402" s="429" t="s">
        <v>263</v>
      </c>
      <c r="L402" s="429" t="s">
        <v>263</v>
      </c>
      <c r="M402" s="429"/>
      <c r="N402" s="429"/>
      <c r="O402" s="429"/>
      <c r="P402" s="429"/>
    </row>
    <row r="403" spans="1:16" s="163" customFormat="1" ht="18.5" x14ac:dyDescent="0.35">
      <c r="A403" s="429"/>
      <c r="B403" s="429"/>
      <c r="C403" s="662"/>
      <c r="D403" s="485"/>
      <c r="E403" s="485"/>
      <c r="F403" s="432"/>
      <c r="G403" s="810" t="str">
        <f>C402</f>
        <v>33/3</v>
      </c>
      <c r="H403" s="488">
        <v>405</v>
      </c>
      <c r="I403" s="436"/>
      <c r="J403" s="437"/>
      <c r="K403" s="429"/>
      <c r="L403" s="429"/>
      <c r="M403" s="429"/>
      <c r="N403" s="429"/>
      <c r="O403" s="429"/>
      <c r="P403" s="429"/>
    </row>
    <row r="404" spans="1:16" s="163" customFormat="1" ht="18.5" x14ac:dyDescent="0.35">
      <c r="A404" s="429">
        <f>SUBTOTAL(103,$C$6:C404)</f>
        <v>200</v>
      </c>
      <c r="B404" s="429"/>
      <c r="C404" s="437" t="s">
        <v>195</v>
      </c>
      <c r="D404" s="663" t="s">
        <v>2</v>
      </c>
      <c r="E404" s="663"/>
      <c r="F404" s="439"/>
      <c r="G404" s="429"/>
      <c r="H404" s="488"/>
      <c r="I404" s="433">
        <f>ROUND(H403/1000,4)+I402</f>
        <v>76.344499999999954</v>
      </c>
      <c r="J404" s="434" t="s">
        <v>51</v>
      </c>
      <c r="K404" s="429" t="s">
        <v>263</v>
      </c>
      <c r="L404" s="429" t="s">
        <v>263</v>
      </c>
      <c r="M404" s="429"/>
      <c r="N404" s="429"/>
      <c r="O404" s="429"/>
      <c r="P404" s="429"/>
    </row>
    <row r="405" spans="1:16" s="163" customFormat="1" ht="18.5" x14ac:dyDescent="0.35">
      <c r="A405" s="429"/>
      <c r="B405" s="429"/>
      <c r="C405" s="662"/>
      <c r="D405" s="485"/>
      <c r="E405" s="485"/>
      <c r="F405" s="432"/>
      <c r="G405" s="810" t="str">
        <f>C404</f>
        <v>33/4</v>
      </c>
      <c r="H405" s="488">
        <v>420</v>
      </c>
      <c r="I405" s="436"/>
      <c r="J405" s="437"/>
      <c r="K405" s="429"/>
      <c r="L405" s="429"/>
      <c r="M405" s="429"/>
      <c r="N405" s="429"/>
      <c r="O405" s="429"/>
      <c r="P405" s="429"/>
    </row>
    <row r="406" spans="1:16" s="163" customFormat="1" ht="18.5" x14ac:dyDescent="0.35">
      <c r="A406" s="429">
        <f>SUBTOTAL(103,$C$6:C406)</f>
        <v>201</v>
      </c>
      <c r="B406" s="429"/>
      <c r="C406" s="437" t="s">
        <v>589</v>
      </c>
      <c r="D406" s="663" t="s">
        <v>3</v>
      </c>
      <c r="E406" s="663"/>
      <c r="F406" s="439"/>
      <c r="G406" s="429"/>
      <c r="H406" s="488"/>
      <c r="I406" s="433">
        <f>ROUND(H405/1000,4)+I404</f>
        <v>76.764499999999956</v>
      </c>
      <c r="J406" s="434" t="s">
        <v>51</v>
      </c>
      <c r="K406" s="429" t="s">
        <v>263</v>
      </c>
      <c r="L406" s="429" t="s">
        <v>263</v>
      </c>
      <c r="M406" s="429" t="s">
        <v>263</v>
      </c>
      <c r="N406" s="429" t="str">
        <f>VLOOKUP(C406,'Tack Welding'!$C$5:$I$94,7,0)</f>
        <v xml:space="preserve">Completed </v>
      </c>
      <c r="O406" s="429"/>
      <c r="P406" s="429"/>
    </row>
    <row r="407" spans="1:16" s="163" customFormat="1" ht="18.5" x14ac:dyDescent="0.35">
      <c r="A407" s="429"/>
      <c r="B407" s="429"/>
      <c r="C407" s="662"/>
      <c r="D407" s="485"/>
      <c r="E407" s="485"/>
      <c r="F407" s="432"/>
      <c r="G407" s="810" t="str">
        <f>C406</f>
        <v>33/5</v>
      </c>
      <c r="H407" s="488">
        <v>405</v>
      </c>
      <c r="I407" s="436"/>
      <c r="J407" s="437"/>
      <c r="K407" s="429"/>
      <c r="L407" s="429"/>
      <c r="M407" s="429"/>
      <c r="N407" s="429"/>
      <c r="O407" s="429"/>
      <c r="P407" s="429"/>
    </row>
    <row r="408" spans="1:16" s="163" customFormat="1" ht="18.5" x14ac:dyDescent="0.35">
      <c r="A408" s="429">
        <f>SUBTOTAL(103,$C$6:C408)</f>
        <v>202</v>
      </c>
      <c r="B408" s="429"/>
      <c r="C408" s="437" t="s">
        <v>590</v>
      </c>
      <c r="D408" s="663" t="s">
        <v>80</v>
      </c>
      <c r="E408" s="663"/>
      <c r="F408" s="439"/>
      <c r="G408" s="429"/>
      <c r="H408" s="488"/>
      <c r="I408" s="433">
        <f>ROUND(H407/1000,4)+I406</f>
        <v>77.169499999999957</v>
      </c>
      <c r="J408" s="434" t="s">
        <v>51</v>
      </c>
      <c r="K408" s="429" t="s">
        <v>263</v>
      </c>
      <c r="L408" s="429" t="s">
        <v>263</v>
      </c>
      <c r="M408" s="429" t="s">
        <v>263</v>
      </c>
      <c r="N408" s="429" t="str">
        <f>VLOOKUP(C408,'Tack Welding'!$C$5:$I$94,7,0)</f>
        <v xml:space="preserve">Completed </v>
      </c>
      <c r="O408" s="429"/>
      <c r="P408" s="429"/>
    </row>
    <row r="409" spans="1:16" s="163" customFormat="1" ht="18.5" x14ac:dyDescent="0.35">
      <c r="A409" s="429"/>
      <c r="B409" s="429"/>
      <c r="C409" s="662"/>
      <c r="D409" s="485"/>
      <c r="E409" s="485"/>
      <c r="F409" s="432"/>
      <c r="G409" s="810" t="str">
        <f>C408</f>
        <v>33/6</v>
      </c>
      <c r="H409" s="488">
        <v>415</v>
      </c>
      <c r="I409" s="436"/>
      <c r="J409" s="437"/>
      <c r="K409" s="429"/>
      <c r="L409" s="429"/>
      <c r="M409" s="429"/>
      <c r="N409" s="429"/>
      <c r="O409" s="429"/>
      <c r="P409" s="429"/>
    </row>
    <row r="410" spans="1:16" s="163" customFormat="1" ht="18.5" x14ac:dyDescent="0.35">
      <c r="A410" s="429">
        <f>SUBTOTAL(103,$C$6:C410)</f>
        <v>203</v>
      </c>
      <c r="B410" s="429"/>
      <c r="C410" s="437" t="s">
        <v>591</v>
      </c>
      <c r="D410" s="663" t="s">
        <v>80</v>
      </c>
      <c r="E410" s="663"/>
      <c r="F410" s="439"/>
      <c r="G410" s="429"/>
      <c r="H410" s="488"/>
      <c r="I410" s="433">
        <f>ROUND(H409/1000,4)+I408</f>
        <v>77.584499999999963</v>
      </c>
      <c r="J410" s="434" t="s">
        <v>51</v>
      </c>
      <c r="K410" s="429" t="s">
        <v>263</v>
      </c>
      <c r="L410" s="429" t="s">
        <v>263</v>
      </c>
      <c r="M410" s="429"/>
      <c r="N410" s="429"/>
      <c r="O410" s="429"/>
      <c r="P410" s="429"/>
    </row>
    <row r="411" spans="1:16" s="163" customFormat="1" ht="18.5" x14ac:dyDescent="0.35">
      <c r="A411" s="429"/>
      <c r="B411" s="429"/>
      <c r="C411" s="662"/>
      <c r="D411" s="485"/>
      <c r="E411" s="485"/>
      <c r="F411" s="432"/>
      <c r="G411" s="810" t="str">
        <f>C410</f>
        <v>33/7</v>
      </c>
      <c r="H411" s="488">
        <v>355</v>
      </c>
      <c r="I411" s="436"/>
      <c r="J411" s="437"/>
      <c r="K411" s="429"/>
      <c r="L411" s="429"/>
      <c r="M411" s="429"/>
      <c r="N411" s="429"/>
      <c r="O411" s="429"/>
      <c r="P411" s="429"/>
    </row>
    <row r="412" spans="1:16" s="163" customFormat="1" ht="18.5" x14ac:dyDescent="0.35">
      <c r="A412" s="429">
        <f>SUBTOTAL(103,$C$6:C412)</f>
        <v>204</v>
      </c>
      <c r="B412" s="429"/>
      <c r="C412" s="437" t="s">
        <v>592</v>
      </c>
      <c r="D412" s="663" t="s">
        <v>2</v>
      </c>
      <c r="E412" s="663"/>
      <c r="F412" s="439"/>
      <c r="G412" s="429"/>
      <c r="H412" s="488"/>
      <c r="I412" s="433">
        <f>ROUND(H411/1000,4)+I410</f>
        <v>77.939499999999967</v>
      </c>
      <c r="J412" s="434" t="s">
        <v>51</v>
      </c>
      <c r="K412" s="429" t="s">
        <v>263</v>
      </c>
      <c r="L412" s="429" t="s">
        <v>263</v>
      </c>
      <c r="M412" s="429" t="s">
        <v>263</v>
      </c>
      <c r="N412" s="429" t="str">
        <f>VLOOKUP(C412,'Tack Welding'!$C$5:$I$94,7,0)</f>
        <v xml:space="preserve">Completed </v>
      </c>
      <c r="O412" s="429"/>
      <c r="P412" s="429"/>
    </row>
    <row r="413" spans="1:16" s="163" customFormat="1" ht="18.5" x14ac:dyDescent="0.35">
      <c r="A413" s="429"/>
      <c r="B413" s="429"/>
      <c r="C413" s="662"/>
      <c r="D413" s="485"/>
      <c r="E413" s="485"/>
      <c r="F413" s="432"/>
      <c r="G413" s="810" t="str">
        <f>C412</f>
        <v>33/8</v>
      </c>
      <c r="H413" s="488">
        <v>380</v>
      </c>
      <c r="I413" s="436"/>
      <c r="J413" s="437"/>
      <c r="K413" s="429"/>
      <c r="L413" s="429"/>
      <c r="M413" s="429"/>
      <c r="N413" s="429"/>
      <c r="O413" s="429"/>
      <c r="P413" s="429"/>
    </row>
    <row r="414" spans="1:16" s="163" customFormat="1" ht="18.5" x14ac:dyDescent="0.35">
      <c r="A414" s="429">
        <f>SUBTOTAL(103,$C$6:C414)</f>
        <v>205</v>
      </c>
      <c r="B414" s="429"/>
      <c r="C414" s="437" t="s">
        <v>593</v>
      </c>
      <c r="D414" s="663" t="s">
        <v>178</v>
      </c>
      <c r="E414" s="663"/>
      <c r="F414" s="439"/>
      <c r="G414" s="429"/>
      <c r="H414" s="488"/>
      <c r="I414" s="433">
        <f>ROUND(H413/1000,4)+I412</f>
        <v>78.319499999999962</v>
      </c>
      <c r="J414" s="434" t="s">
        <v>51</v>
      </c>
      <c r="K414" s="429" t="s">
        <v>263</v>
      </c>
      <c r="L414" s="429" t="s">
        <v>263</v>
      </c>
      <c r="M414" s="429"/>
      <c r="N414" s="429"/>
      <c r="O414" s="429"/>
      <c r="P414" s="429"/>
    </row>
    <row r="415" spans="1:16" s="163" customFormat="1" ht="18.5" x14ac:dyDescent="0.35">
      <c r="A415" s="429"/>
      <c r="B415" s="429"/>
      <c r="C415" s="662"/>
      <c r="D415" s="485"/>
      <c r="E415" s="485"/>
      <c r="F415" s="432"/>
      <c r="G415" s="810" t="str">
        <f>C414</f>
        <v>33/9</v>
      </c>
      <c r="H415" s="488">
        <v>398.20299999999997</v>
      </c>
      <c r="I415" s="436"/>
      <c r="J415" s="437"/>
      <c r="K415" s="429"/>
      <c r="L415" s="429"/>
      <c r="M415" s="429"/>
      <c r="N415" s="429"/>
      <c r="O415" s="429"/>
      <c r="P415" s="429"/>
    </row>
    <row r="416" spans="1:16" s="163" customFormat="1" ht="18.5" x14ac:dyDescent="0.35">
      <c r="A416" s="429">
        <f>SUBTOTAL(103,$C$6:C416)</f>
        <v>206</v>
      </c>
      <c r="B416" s="430" t="s">
        <v>594</v>
      </c>
      <c r="C416" s="437" t="s">
        <v>173</v>
      </c>
      <c r="D416" s="663" t="s">
        <v>235</v>
      </c>
      <c r="E416" s="663"/>
      <c r="F416" s="432"/>
      <c r="G416" s="431"/>
      <c r="H416" s="488"/>
      <c r="I416" s="433">
        <f>ROUND(H415/1000,4)+I414</f>
        <v>78.717699999999965</v>
      </c>
      <c r="J416" s="434" t="s">
        <v>51</v>
      </c>
      <c r="K416" s="429" t="s">
        <v>263</v>
      </c>
      <c r="L416" s="429" t="s">
        <v>263</v>
      </c>
      <c r="M416" s="429" t="s">
        <v>263</v>
      </c>
      <c r="N416" s="429" t="str">
        <f>VLOOKUP(C416,'Tack Welding'!$C$5:$I$94,7,0)</f>
        <v xml:space="preserve">Completed </v>
      </c>
      <c r="O416" s="429" t="s">
        <v>988</v>
      </c>
      <c r="P416" s="429"/>
    </row>
    <row r="417" spans="1:16" s="163" customFormat="1" ht="18.5" x14ac:dyDescent="0.35">
      <c r="A417" s="429"/>
      <c r="B417" s="429"/>
      <c r="C417" s="662"/>
      <c r="D417" s="485"/>
      <c r="E417" s="485"/>
      <c r="F417" s="432"/>
      <c r="G417" s="810" t="str">
        <f>C416</f>
        <v>34/0</v>
      </c>
      <c r="H417" s="487">
        <v>441.798</v>
      </c>
      <c r="I417" s="436"/>
      <c r="J417" s="437"/>
      <c r="K417" s="429"/>
      <c r="L417" s="429"/>
      <c r="M417" s="429"/>
      <c r="N417" s="429"/>
      <c r="O417" s="429"/>
      <c r="P417" s="429"/>
    </row>
    <row r="418" spans="1:16" s="163" customFormat="1" ht="18.5" x14ac:dyDescent="0.35">
      <c r="A418" s="429">
        <f>SUBTOTAL(103,$C$6:C418)</f>
        <v>207</v>
      </c>
      <c r="B418" s="429"/>
      <c r="C418" s="437" t="s">
        <v>595</v>
      </c>
      <c r="D418" s="663" t="s">
        <v>50</v>
      </c>
      <c r="E418" s="663"/>
      <c r="F418" s="439"/>
      <c r="G418" s="429"/>
      <c r="H418" s="487"/>
      <c r="I418" s="433">
        <f>ROUND(H417/1000,4)+I416</f>
        <v>79.159499999999966</v>
      </c>
      <c r="J418" s="434" t="s">
        <v>51</v>
      </c>
      <c r="K418" s="429" t="s">
        <v>263</v>
      </c>
      <c r="L418" s="429" t="s">
        <v>263</v>
      </c>
      <c r="M418" s="429" t="s">
        <v>263</v>
      </c>
      <c r="N418" s="429" t="str">
        <f>VLOOKUP(C418,'Tack Welding'!$C$5:$I$94,7,0)</f>
        <v xml:space="preserve">Completed </v>
      </c>
      <c r="O418" s="429"/>
      <c r="P418" s="429"/>
    </row>
    <row r="419" spans="1:16" s="163" customFormat="1" ht="18.5" x14ac:dyDescent="0.35">
      <c r="A419" s="429"/>
      <c r="B419" s="429"/>
      <c r="C419" s="662"/>
      <c r="D419" s="485"/>
      <c r="E419" s="485"/>
      <c r="F419" s="432"/>
      <c r="G419" s="810" t="str">
        <f>C418</f>
        <v>34/1</v>
      </c>
      <c r="H419" s="487">
        <v>395</v>
      </c>
      <c r="I419" s="436"/>
      <c r="J419" s="437"/>
      <c r="K419" s="429"/>
      <c r="L419" s="429"/>
      <c r="M419" s="429"/>
      <c r="N419" s="429"/>
      <c r="O419" s="429"/>
      <c r="P419" s="429"/>
    </row>
    <row r="420" spans="1:16" s="163" customFormat="1" ht="18.5" x14ac:dyDescent="0.35">
      <c r="A420" s="429">
        <f>SUBTOTAL(103,$C$6:C420)</f>
        <v>208</v>
      </c>
      <c r="B420" s="429"/>
      <c r="C420" s="437" t="s">
        <v>596</v>
      </c>
      <c r="D420" s="663" t="s">
        <v>50</v>
      </c>
      <c r="E420" s="663"/>
      <c r="F420" s="439"/>
      <c r="G420" s="429"/>
      <c r="H420" s="487"/>
      <c r="I420" s="433">
        <f>ROUND(H419/1000,4)+I418</f>
        <v>79.554499999999962</v>
      </c>
      <c r="J420" s="434" t="s">
        <v>51</v>
      </c>
      <c r="K420" s="429" t="s">
        <v>263</v>
      </c>
      <c r="L420" s="429" t="s">
        <v>263</v>
      </c>
      <c r="M420" s="429" t="s">
        <v>263</v>
      </c>
      <c r="N420" s="429" t="str">
        <f>VLOOKUP(C420,'Tack Welding'!$C$5:$I$94,7,0)</f>
        <v xml:space="preserve">Completed </v>
      </c>
      <c r="O420" s="429"/>
      <c r="P420" s="429"/>
    </row>
    <row r="421" spans="1:16" s="163" customFormat="1" ht="18.5" x14ac:dyDescent="0.35">
      <c r="A421" s="429"/>
      <c r="B421" s="429"/>
      <c r="C421" s="662"/>
      <c r="D421" s="485"/>
      <c r="E421" s="485"/>
      <c r="F421" s="432"/>
      <c r="G421" s="810" t="str">
        <f>C420</f>
        <v>34/2</v>
      </c>
      <c r="H421" s="487">
        <v>375</v>
      </c>
      <c r="I421" s="436"/>
      <c r="J421" s="437"/>
      <c r="K421" s="429"/>
      <c r="L421" s="429"/>
      <c r="M421" s="429"/>
      <c r="N421" s="429"/>
      <c r="O421" s="429"/>
      <c r="P421" s="429"/>
    </row>
    <row r="422" spans="1:16" s="163" customFormat="1" ht="18.5" x14ac:dyDescent="0.35">
      <c r="A422" s="429">
        <f>SUBTOTAL(103,$C$6:C422)</f>
        <v>209</v>
      </c>
      <c r="B422" s="429"/>
      <c r="C422" s="437" t="s">
        <v>597</v>
      </c>
      <c r="D422" s="663" t="s">
        <v>178</v>
      </c>
      <c r="E422" s="663"/>
      <c r="F422" s="439"/>
      <c r="G422" s="429"/>
      <c r="H422" s="487"/>
      <c r="I422" s="433">
        <f>ROUND(H421/1000,4)+I420</f>
        <v>79.929499999999962</v>
      </c>
      <c r="J422" s="434" t="s">
        <v>51</v>
      </c>
      <c r="K422" s="429" t="s">
        <v>263</v>
      </c>
      <c r="L422" s="429" t="s">
        <v>263</v>
      </c>
      <c r="M422" s="429" t="s">
        <v>263</v>
      </c>
      <c r="N422" s="429" t="str">
        <f>VLOOKUP(C422,'Tack Welding'!$C$5:$I$94,7,0)</f>
        <v xml:space="preserve">Completed </v>
      </c>
      <c r="O422" s="429"/>
      <c r="P422" s="429"/>
    </row>
    <row r="423" spans="1:16" s="163" customFormat="1" ht="18.5" x14ac:dyDescent="0.35">
      <c r="A423" s="429"/>
      <c r="B423" s="429"/>
      <c r="C423" s="662"/>
      <c r="D423" s="485"/>
      <c r="E423" s="485"/>
      <c r="F423" s="432"/>
      <c r="G423" s="810" t="str">
        <f>C422</f>
        <v>34/3</v>
      </c>
      <c r="H423" s="487">
        <v>445</v>
      </c>
      <c r="I423" s="436"/>
      <c r="J423" s="437"/>
      <c r="K423" s="429"/>
      <c r="L423" s="429"/>
      <c r="M423" s="429"/>
      <c r="N423" s="429"/>
      <c r="O423" s="429"/>
      <c r="P423" s="429"/>
    </row>
    <row r="424" spans="1:16" s="163" customFormat="1" ht="18.5" x14ac:dyDescent="0.35">
      <c r="A424" s="429">
        <f>SUBTOTAL(103,$C$6:C424)</f>
        <v>210</v>
      </c>
      <c r="B424" s="429"/>
      <c r="C424" s="437" t="s">
        <v>598</v>
      </c>
      <c r="D424" s="663" t="s">
        <v>80</v>
      </c>
      <c r="E424" s="663"/>
      <c r="F424" s="439"/>
      <c r="G424" s="429"/>
      <c r="H424" s="487"/>
      <c r="I424" s="433">
        <f>ROUND(H423/1000,4)+I422</f>
        <v>80.374499999999955</v>
      </c>
      <c r="J424" s="434" t="s">
        <v>51</v>
      </c>
      <c r="K424" s="429" t="s">
        <v>263</v>
      </c>
      <c r="L424" s="429" t="s">
        <v>263</v>
      </c>
      <c r="M424" s="429" t="s">
        <v>263</v>
      </c>
      <c r="N424" s="429" t="str">
        <f>VLOOKUP(C424,'Tack Welding'!$C$5:$I$94,7,0)</f>
        <v xml:space="preserve">Completed </v>
      </c>
      <c r="O424" s="429"/>
      <c r="P424" s="429"/>
    </row>
    <row r="425" spans="1:16" s="163" customFormat="1" ht="18.5" x14ac:dyDescent="0.35">
      <c r="A425" s="429"/>
      <c r="B425" s="429"/>
      <c r="C425" s="662"/>
      <c r="D425" s="485"/>
      <c r="E425" s="485"/>
      <c r="F425" s="432"/>
      <c r="G425" s="810" t="str">
        <f>C424</f>
        <v>34/4</v>
      </c>
      <c r="H425" s="487">
        <v>395</v>
      </c>
      <c r="I425" s="436"/>
      <c r="J425" s="437"/>
      <c r="K425" s="429"/>
      <c r="L425" s="429"/>
      <c r="M425" s="429"/>
      <c r="N425" s="429"/>
      <c r="O425" s="429"/>
      <c r="P425" s="429"/>
    </row>
    <row r="426" spans="1:16" s="163" customFormat="1" ht="18.5" x14ac:dyDescent="0.35">
      <c r="A426" s="429">
        <f>SUBTOTAL(103,$C$6:C426)</f>
        <v>211</v>
      </c>
      <c r="B426" s="429"/>
      <c r="C426" s="437" t="s">
        <v>599</v>
      </c>
      <c r="D426" s="663" t="s">
        <v>50</v>
      </c>
      <c r="E426" s="663"/>
      <c r="F426" s="439"/>
      <c r="G426" s="429"/>
      <c r="H426" s="487"/>
      <c r="I426" s="433">
        <f>ROUND(H425/1000,4)+I424</f>
        <v>80.769499999999951</v>
      </c>
      <c r="J426" s="434" t="s">
        <v>51</v>
      </c>
      <c r="K426" s="429" t="s">
        <v>263</v>
      </c>
      <c r="L426" s="429" t="s">
        <v>263</v>
      </c>
      <c r="M426" s="429" t="s">
        <v>263</v>
      </c>
      <c r="N426" s="429" t="str">
        <f>VLOOKUP(C426,'Tack Welding'!$C$5:$I$94,7,0)</f>
        <v xml:space="preserve">Completed </v>
      </c>
      <c r="O426" s="429"/>
      <c r="P426" s="429"/>
    </row>
    <row r="427" spans="1:16" s="163" customFormat="1" ht="18.5" x14ac:dyDescent="0.35">
      <c r="A427" s="429"/>
      <c r="B427" s="429"/>
      <c r="C427" s="662"/>
      <c r="D427" s="485"/>
      <c r="E427" s="485"/>
      <c r="F427" s="432"/>
      <c r="G427" s="810" t="str">
        <f>C426</f>
        <v>34/5</v>
      </c>
      <c r="H427" s="487">
        <v>435</v>
      </c>
      <c r="I427" s="436"/>
      <c r="J427" s="437"/>
      <c r="K427" s="429"/>
      <c r="L427" s="429"/>
      <c r="M427" s="429"/>
      <c r="N427" s="429"/>
      <c r="O427" s="429"/>
      <c r="P427" s="429"/>
    </row>
    <row r="428" spans="1:16" s="163" customFormat="1" ht="18.5" x14ac:dyDescent="0.35">
      <c r="A428" s="429">
        <f>SUBTOTAL(103,$C$6:C428)</f>
        <v>212</v>
      </c>
      <c r="B428" s="429"/>
      <c r="C428" s="437" t="s">
        <v>600</v>
      </c>
      <c r="D428" s="663" t="s">
        <v>2</v>
      </c>
      <c r="E428" s="663"/>
      <c r="F428" s="439"/>
      <c r="G428" s="429"/>
      <c r="H428" s="487"/>
      <c r="I428" s="433">
        <f>ROUND(H427/1000,4)+I426</f>
        <v>81.204499999999953</v>
      </c>
      <c r="J428" s="434" t="s">
        <v>51</v>
      </c>
      <c r="K428" s="429" t="s">
        <v>263</v>
      </c>
      <c r="L428" s="429" t="s">
        <v>263</v>
      </c>
      <c r="M428" s="429" t="s">
        <v>263</v>
      </c>
      <c r="N428" s="429" t="str">
        <f>VLOOKUP(C428,'Tack Welding'!$C$5:$I$94,7,0)</f>
        <v xml:space="preserve">Completed </v>
      </c>
      <c r="O428" s="429"/>
      <c r="P428" s="429"/>
    </row>
    <row r="429" spans="1:16" s="163" customFormat="1" ht="18.5" x14ac:dyDescent="0.35">
      <c r="A429" s="429"/>
      <c r="B429" s="429"/>
      <c r="C429" s="662"/>
      <c r="D429" s="485"/>
      <c r="E429" s="485"/>
      <c r="F429" s="432"/>
      <c r="G429" s="810" t="str">
        <f>C428</f>
        <v>34/6</v>
      </c>
      <c r="H429" s="487">
        <v>330</v>
      </c>
      <c r="I429" s="436"/>
      <c r="J429" s="437"/>
      <c r="K429" s="429"/>
      <c r="L429" s="429"/>
      <c r="M429" s="429"/>
      <c r="N429" s="429"/>
      <c r="O429" s="429"/>
      <c r="P429" s="429"/>
    </row>
    <row r="430" spans="1:16" s="163" customFormat="1" ht="18.5" x14ac:dyDescent="0.35">
      <c r="A430" s="429">
        <f>SUBTOTAL(103,$C$6:C430)</f>
        <v>213</v>
      </c>
      <c r="B430" s="429"/>
      <c r="C430" s="437" t="s">
        <v>601</v>
      </c>
      <c r="D430" s="663" t="s">
        <v>3</v>
      </c>
      <c r="E430" s="663"/>
      <c r="F430" s="439"/>
      <c r="G430" s="429"/>
      <c r="H430" s="487"/>
      <c r="I430" s="433">
        <f>ROUND(H429/1000,4)+I428</f>
        <v>81.534499999999952</v>
      </c>
      <c r="J430" s="434" t="s">
        <v>51</v>
      </c>
      <c r="K430" s="429" t="s">
        <v>263</v>
      </c>
      <c r="L430" s="429" t="s">
        <v>263</v>
      </c>
      <c r="M430" s="429" t="s">
        <v>263</v>
      </c>
      <c r="N430" s="429" t="str">
        <f>VLOOKUP(C430,'Tack Welding'!$C$5:$I$94,7,0)</f>
        <v xml:space="preserve">Completed </v>
      </c>
      <c r="O430" s="429"/>
      <c r="P430" s="429"/>
    </row>
    <row r="431" spans="1:16" s="163" customFormat="1" ht="18.5" x14ac:dyDescent="0.35">
      <c r="A431" s="429"/>
      <c r="B431" s="429"/>
      <c r="C431" s="662"/>
      <c r="D431" s="485"/>
      <c r="E431" s="485"/>
      <c r="F431" s="432"/>
      <c r="G431" s="810" t="str">
        <f>C430</f>
        <v>34/7</v>
      </c>
      <c r="H431" s="487">
        <v>330</v>
      </c>
      <c r="I431" s="436"/>
      <c r="J431" s="437"/>
      <c r="K431" s="429"/>
      <c r="L431" s="429"/>
      <c r="M431" s="429"/>
      <c r="N431" s="429"/>
      <c r="O431" s="429"/>
      <c r="P431" s="429"/>
    </row>
    <row r="432" spans="1:16" s="163" customFormat="1" ht="18.5" x14ac:dyDescent="0.35">
      <c r="A432" s="429">
        <f>SUBTOTAL(103,$C$6:C432)</f>
        <v>214</v>
      </c>
      <c r="B432" s="429"/>
      <c r="C432" s="437" t="s">
        <v>602</v>
      </c>
      <c r="D432" s="663" t="s">
        <v>3</v>
      </c>
      <c r="E432" s="663"/>
      <c r="F432" s="439"/>
      <c r="G432" s="429"/>
      <c r="H432" s="487"/>
      <c r="I432" s="433">
        <f>ROUND(H431/1000,4)+I430</f>
        <v>81.86449999999995</v>
      </c>
      <c r="J432" s="434" t="s">
        <v>51</v>
      </c>
      <c r="K432" s="429" t="s">
        <v>263</v>
      </c>
      <c r="L432" s="429" t="s">
        <v>263</v>
      </c>
      <c r="M432" s="429" t="s">
        <v>263</v>
      </c>
      <c r="N432" s="429" t="str">
        <f>VLOOKUP(C432,'Tack Welding'!$C$5:$I$94,7,0)</f>
        <v xml:space="preserve">Completed </v>
      </c>
      <c r="O432" s="429"/>
      <c r="P432" s="429"/>
    </row>
    <row r="433" spans="1:16" s="163" customFormat="1" ht="18.5" x14ac:dyDescent="0.35">
      <c r="A433" s="429"/>
      <c r="B433" s="429"/>
      <c r="C433" s="662"/>
      <c r="D433" s="485"/>
      <c r="E433" s="485"/>
      <c r="F433" s="432"/>
      <c r="G433" s="810" t="str">
        <f>C432</f>
        <v>34/8</v>
      </c>
      <c r="H433" s="487">
        <v>400</v>
      </c>
      <c r="I433" s="436"/>
      <c r="J433" s="437"/>
      <c r="K433" s="429"/>
      <c r="L433" s="429"/>
      <c r="M433" s="429"/>
      <c r="N433" s="429"/>
      <c r="O433" s="429"/>
      <c r="P433" s="429"/>
    </row>
    <row r="434" spans="1:16" s="163" customFormat="1" ht="18.5" x14ac:dyDescent="0.35">
      <c r="A434" s="429">
        <f>SUBTOTAL(103,$C$6:C434)</f>
        <v>215</v>
      </c>
      <c r="B434" s="429"/>
      <c r="C434" s="437" t="s">
        <v>603</v>
      </c>
      <c r="D434" s="663" t="s">
        <v>178</v>
      </c>
      <c r="E434" s="663"/>
      <c r="F434" s="439"/>
      <c r="G434" s="429"/>
      <c r="H434" s="487"/>
      <c r="I434" s="433">
        <f>ROUND(H433/1000,4)+I432</f>
        <v>82.264499999999956</v>
      </c>
      <c r="J434" s="434" t="s">
        <v>51</v>
      </c>
      <c r="K434" s="429" t="s">
        <v>263</v>
      </c>
      <c r="L434" s="429" t="s">
        <v>263</v>
      </c>
      <c r="M434" s="429" t="s">
        <v>263</v>
      </c>
      <c r="N434" s="429" t="str">
        <f>VLOOKUP(C434,'Tack Welding'!$C$5:$I$94,7,0)</f>
        <v xml:space="preserve">Completed </v>
      </c>
      <c r="O434" s="429"/>
      <c r="P434" s="429"/>
    </row>
    <row r="435" spans="1:16" s="163" customFormat="1" ht="18.5" x14ac:dyDescent="0.35">
      <c r="A435" s="429"/>
      <c r="B435" s="429"/>
      <c r="C435" s="662"/>
      <c r="D435" s="485"/>
      <c r="E435" s="485"/>
      <c r="F435" s="432"/>
      <c r="G435" s="810" t="str">
        <f>C434</f>
        <v>34/9</v>
      </c>
      <c r="H435" s="487">
        <v>310</v>
      </c>
      <c r="I435" s="436"/>
      <c r="J435" s="437"/>
      <c r="K435" s="429"/>
      <c r="L435" s="429"/>
      <c r="M435" s="429"/>
      <c r="N435" s="429"/>
      <c r="O435" s="429"/>
      <c r="P435" s="429"/>
    </row>
    <row r="436" spans="1:16" s="163" customFormat="1" ht="18.5" x14ac:dyDescent="0.35">
      <c r="A436" s="429">
        <f>SUBTOTAL(103,$C$6:C436)</f>
        <v>216</v>
      </c>
      <c r="B436" s="429"/>
      <c r="C436" s="437" t="s">
        <v>604</v>
      </c>
      <c r="D436" s="663" t="s">
        <v>4</v>
      </c>
      <c r="E436" s="663"/>
      <c r="F436" s="439"/>
      <c r="G436" s="429"/>
      <c r="H436" s="487"/>
      <c r="I436" s="433">
        <f>ROUND(H435/1000,4)+I434</f>
        <v>82.574499999999958</v>
      </c>
      <c r="J436" s="434" t="s">
        <v>51</v>
      </c>
      <c r="K436" s="429" t="s">
        <v>263</v>
      </c>
      <c r="L436" s="429" t="s">
        <v>263</v>
      </c>
      <c r="M436" s="429" t="s">
        <v>263</v>
      </c>
      <c r="N436" s="429" t="str">
        <f>VLOOKUP(C436,'Tack Welding'!$C$5:$I$94,7,0)</f>
        <v xml:space="preserve">Completed </v>
      </c>
      <c r="O436" s="429"/>
      <c r="P436" s="429"/>
    </row>
    <row r="437" spans="1:16" s="163" customFormat="1" ht="18.5" x14ac:dyDescent="0.35">
      <c r="A437" s="429"/>
      <c r="B437" s="429"/>
      <c r="C437" s="662"/>
      <c r="D437" s="485"/>
      <c r="E437" s="485"/>
      <c r="F437" s="432"/>
      <c r="G437" s="810" t="str">
        <f>C436</f>
        <v>34/10</v>
      </c>
      <c r="H437" s="487">
        <v>315</v>
      </c>
      <c r="I437" s="436"/>
      <c r="J437" s="437"/>
      <c r="K437" s="429"/>
      <c r="L437" s="429"/>
      <c r="M437" s="429"/>
      <c r="N437" s="429"/>
      <c r="O437" s="429"/>
      <c r="P437" s="429"/>
    </row>
    <row r="438" spans="1:16" s="163" customFormat="1" ht="18.5" x14ac:dyDescent="0.35">
      <c r="A438" s="429">
        <f>SUBTOTAL(103,$C$6:C438)</f>
        <v>217</v>
      </c>
      <c r="B438" s="429"/>
      <c r="C438" s="437" t="s">
        <v>605</v>
      </c>
      <c r="D438" s="663" t="s">
        <v>178</v>
      </c>
      <c r="E438" s="663"/>
      <c r="F438" s="439"/>
      <c r="G438" s="429"/>
      <c r="H438" s="487"/>
      <c r="I438" s="433">
        <f>ROUND(H437/1000,4)+I436</f>
        <v>82.889499999999956</v>
      </c>
      <c r="J438" s="434" t="s">
        <v>51</v>
      </c>
      <c r="K438" s="429" t="s">
        <v>263</v>
      </c>
      <c r="L438" s="429" t="s">
        <v>263</v>
      </c>
      <c r="M438" s="429" t="s">
        <v>263</v>
      </c>
      <c r="N438" s="429" t="str">
        <f>VLOOKUP(C438,'Tack Welding'!$C$5:$I$94,7,0)</f>
        <v xml:space="preserve">Completed </v>
      </c>
      <c r="O438" s="429"/>
      <c r="P438" s="429"/>
    </row>
    <row r="439" spans="1:16" s="163" customFormat="1" ht="18.5" x14ac:dyDescent="0.35">
      <c r="A439" s="429"/>
      <c r="B439" s="429"/>
      <c r="C439" s="662"/>
      <c r="D439" s="485"/>
      <c r="E439" s="485"/>
      <c r="F439" s="432"/>
      <c r="G439" s="810" t="str">
        <f>C438</f>
        <v>34/11</v>
      </c>
      <c r="H439" s="487">
        <v>375</v>
      </c>
      <c r="I439" s="436"/>
      <c r="J439" s="437"/>
      <c r="K439" s="429"/>
      <c r="L439" s="429"/>
      <c r="M439" s="429"/>
      <c r="N439" s="429"/>
      <c r="O439" s="429"/>
      <c r="P439" s="429"/>
    </row>
    <row r="440" spans="1:16" s="163" customFormat="1" ht="18.5" x14ac:dyDescent="0.35">
      <c r="A440" s="429">
        <f>SUBTOTAL(103,$C$6:C440)</f>
        <v>218</v>
      </c>
      <c r="B440" s="429"/>
      <c r="C440" s="437" t="s">
        <v>606</v>
      </c>
      <c r="D440" s="663" t="s">
        <v>2</v>
      </c>
      <c r="E440" s="663"/>
      <c r="F440" s="439"/>
      <c r="G440" s="429"/>
      <c r="H440" s="487"/>
      <c r="I440" s="433">
        <f>ROUND(H439/1000,4)+I438</f>
        <v>83.264499999999956</v>
      </c>
      <c r="J440" s="434" t="s">
        <v>51</v>
      </c>
      <c r="K440" s="429" t="s">
        <v>263</v>
      </c>
      <c r="L440" s="429" t="s">
        <v>263</v>
      </c>
      <c r="M440" s="429" t="s">
        <v>263</v>
      </c>
      <c r="N440" s="429" t="str">
        <f>VLOOKUP(C440,'Tack Welding'!$C$5:$I$94,7,0)</f>
        <v xml:space="preserve">Completed </v>
      </c>
      <c r="O440" s="429"/>
      <c r="P440" s="429"/>
    </row>
    <row r="441" spans="1:16" s="163" customFormat="1" ht="18.5" x14ac:dyDescent="0.35">
      <c r="A441" s="429"/>
      <c r="B441" s="429"/>
      <c r="C441" s="662"/>
      <c r="D441" s="485"/>
      <c r="E441" s="485"/>
      <c r="F441" s="432"/>
      <c r="G441" s="810" t="str">
        <f>C440</f>
        <v>34/12</v>
      </c>
      <c r="H441" s="487">
        <v>351.79</v>
      </c>
      <c r="I441" s="436"/>
      <c r="J441" s="437"/>
      <c r="K441" s="429"/>
      <c r="L441" s="429"/>
      <c r="M441" s="429"/>
      <c r="N441" s="429"/>
      <c r="O441" s="429"/>
      <c r="P441" s="429"/>
    </row>
    <row r="442" spans="1:16" s="163" customFormat="1" ht="18.5" x14ac:dyDescent="0.35">
      <c r="A442" s="429">
        <f>SUBTOTAL(103,$C$6:C442)</f>
        <v>219</v>
      </c>
      <c r="B442" s="430" t="s">
        <v>607</v>
      </c>
      <c r="C442" s="437" t="s">
        <v>72</v>
      </c>
      <c r="D442" s="663" t="s">
        <v>192</v>
      </c>
      <c r="E442" s="663"/>
      <c r="F442" s="432"/>
      <c r="G442" s="431"/>
      <c r="H442" s="487"/>
      <c r="I442" s="433">
        <f>ROUND(H441/1000,4)+I440</f>
        <v>83.616299999999953</v>
      </c>
      <c r="J442" s="434" t="s">
        <v>51</v>
      </c>
      <c r="K442" s="429" t="s">
        <v>263</v>
      </c>
      <c r="L442" s="429" t="s">
        <v>263</v>
      </c>
      <c r="M442" s="429" t="s">
        <v>263</v>
      </c>
      <c r="N442" s="429" t="str">
        <f>VLOOKUP(C442,'Tack Welding'!$C$5:$I$94,7,0)</f>
        <v xml:space="preserve">Completed </v>
      </c>
      <c r="O442" s="429" t="s">
        <v>988</v>
      </c>
      <c r="P442" s="429"/>
    </row>
    <row r="443" spans="1:16" s="163" customFormat="1" ht="18.5" x14ac:dyDescent="0.35">
      <c r="A443" s="429"/>
      <c r="B443" s="429"/>
      <c r="C443" s="662"/>
      <c r="D443" s="485"/>
      <c r="E443" s="485"/>
      <c r="F443" s="432"/>
      <c r="G443" s="810" t="str">
        <f>C442</f>
        <v>35/0</v>
      </c>
      <c r="H443" s="487">
        <v>393.209</v>
      </c>
      <c r="I443" s="436"/>
      <c r="J443" s="437"/>
      <c r="K443" s="429"/>
      <c r="L443" s="429"/>
      <c r="M443" s="429"/>
      <c r="N443" s="429"/>
      <c r="O443" s="429"/>
      <c r="P443" s="429"/>
    </row>
    <row r="444" spans="1:16" s="163" customFormat="1" ht="18.5" x14ac:dyDescent="0.35">
      <c r="A444" s="429">
        <f>SUBTOTAL(103,$C$6:C444)</f>
        <v>220</v>
      </c>
      <c r="B444" s="429"/>
      <c r="C444" s="437" t="s">
        <v>608</v>
      </c>
      <c r="D444" s="663" t="s">
        <v>80</v>
      </c>
      <c r="E444" s="663"/>
      <c r="F444" s="439"/>
      <c r="G444" s="429"/>
      <c r="H444" s="487"/>
      <c r="I444" s="433">
        <f>ROUND(H443/1000,4)+I442</f>
        <v>84.009499999999946</v>
      </c>
      <c r="J444" s="434" t="s">
        <v>51</v>
      </c>
      <c r="K444" s="429" t="s">
        <v>263</v>
      </c>
      <c r="L444" s="429" t="s">
        <v>263</v>
      </c>
      <c r="M444" s="429" t="s">
        <v>263</v>
      </c>
      <c r="N444" s="429" t="str">
        <f>VLOOKUP(C444,'Tack Welding'!$C$5:$I$94,7,0)</f>
        <v xml:space="preserve">Completed </v>
      </c>
      <c r="O444" s="429"/>
      <c r="P444" s="429"/>
    </row>
    <row r="445" spans="1:16" s="163" customFormat="1" ht="18.5" x14ac:dyDescent="0.35">
      <c r="A445" s="429"/>
      <c r="B445" s="429"/>
      <c r="C445" s="662"/>
      <c r="D445" s="485"/>
      <c r="E445" s="485"/>
      <c r="F445" s="432"/>
      <c r="G445" s="810" t="str">
        <f>C444</f>
        <v>35/1</v>
      </c>
      <c r="H445" s="487">
        <v>435</v>
      </c>
      <c r="I445" s="436"/>
      <c r="J445" s="437"/>
      <c r="K445" s="429"/>
      <c r="L445" s="429"/>
      <c r="M445" s="429"/>
      <c r="N445" s="429"/>
      <c r="O445" s="429"/>
      <c r="P445" s="429"/>
    </row>
    <row r="446" spans="1:16" s="163" customFormat="1" ht="18.5" x14ac:dyDescent="0.35">
      <c r="A446" s="429">
        <f>SUBTOTAL(103,$C$6:C446)</f>
        <v>221</v>
      </c>
      <c r="B446" s="429"/>
      <c r="C446" s="437" t="s">
        <v>609</v>
      </c>
      <c r="D446" s="663" t="s">
        <v>80</v>
      </c>
      <c r="E446" s="663"/>
      <c r="F446" s="439"/>
      <c r="G446" s="429"/>
      <c r="H446" s="487"/>
      <c r="I446" s="433">
        <f>ROUND(H445/1000,4)+I444</f>
        <v>84.444499999999948</v>
      </c>
      <c r="J446" s="434" t="s">
        <v>51</v>
      </c>
      <c r="K446" s="429" t="s">
        <v>263</v>
      </c>
      <c r="L446" s="429"/>
      <c r="M446" s="429" t="s">
        <v>263</v>
      </c>
      <c r="N446" s="429"/>
      <c r="O446" s="429"/>
      <c r="P446" s="429"/>
    </row>
    <row r="447" spans="1:16" s="163" customFormat="1" ht="18.5" x14ac:dyDescent="0.35">
      <c r="A447" s="429"/>
      <c r="B447" s="429"/>
      <c r="C447" s="662"/>
      <c r="D447" s="485"/>
      <c r="E447" s="485"/>
      <c r="F447" s="432"/>
      <c r="G447" s="810" t="str">
        <f>C446</f>
        <v>35/2</v>
      </c>
      <c r="H447" s="487">
        <v>390</v>
      </c>
      <c r="I447" s="436"/>
      <c r="J447" s="437"/>
      <c r="K447" s="429"/>
      <c r="L447" s="429"/>
      <c r="M447" s="429"/>
      <c r="N447" s="429"/>
      <c r="O447" s="429"/>
      <c r="P447" s="429"/>
    </row>
    <row r="448" spans="1:16" s="163" customFormat="1" ht="18.5" x14ac:dyDescent="0.35">
      <c r="A448" s="429">
        <f>SUBTOTAL(103,$C$6:C448)</f>
        <v>222</v>
      </c>
      <c r="B448" s="429"/>
      <c r="C448" s="437" t="s">
        <v>610</v>
      </c>
      <c r="D448" s="663" t="s">
        <v>4</v>
      </c>
      <c r="E448" s="663"/>
      <c r="F448" s="439"/>
      <c r="G448" s="429"/>
      <c r="H448" s="487"/>
      <c r="I448" s="433">
        <f>ROUND(H447/1000,4)+I446</f>
        <v>84.834499999999949</v>
      </c>
      <c r="J448" s="434" t="s">
        <v>51</v>
      </c>
      <c r="K448" s="429" t="s">
        <v>263</v>
      </c>
      <c r="L448" s="429"/>
      <c r="M448" s="429"/>
      <c r="N448" s="429"/>
      <c r="O448" s="429"/>
      <c r="P448" s="429"/>
    </row>
    <row r="449" spans="1:16" s="163" customFormat="1" ht="18.5" x14ac:dyDescent="0.35">
      <c r="A449" s="429"/>
      <c r="B449" s="429"/>
      <c r="C449" s="662"/>
      <c r="D449" s="485"/>
      <c r="E449" s="485"/>
      <c r="F449" s="432"/>
      <c r="G449" s="810" t="str">
        <f>C448</f>
        <v>35/3</v>
      </c>
      <c r="H449" s="487">
        <v>405</v>
      </c>
      <c r="I449" s="436"/>
      <c r="J449" s="437"/>
      <c r="K449" s="429"/>
      <c r="L449" s="429"/>
      <c r="M449" s="429"/>
      <c r="N449" s="429"/>
      <c r="O449" s="429"/>
      <c r="P449" s="429"/>
    </row>
    <row r="450" spans="1:16" s="163" customFormat="1" ht="18.5" x14ac:dyDescent="0.35">
      <c r="A450" s="429">
        <f>SUBTOTAL(103,$C$6:C450)</f>
        <v>223</v>
      </c>
      <c r="B450" s="429"/>
      <c r="C450" s="437" t="s">
        <v>611</v>
      </c>
      <c r="D450" s="663" t="s">
        <v>50</v>
      </c>
      <c r="E450" s="663"/>
      <c r="F450" s="439"/>
      <c r="G450" s="429"/>
      <c r="H450" s="487"/>
      <c r="I450" s="433">
        <f>ROUND(H449/1000,4)+I448</f>
        <v>85.23949999999995</v>
      </c>
      <c r="J450" s="434" t="s">
        <v>51</v>
      </c>
      <c r="K450" s="429" t="s">
        <v>263</v>
      </c>
      <c r="L450" s="429" t="s">
        <v>263</v>
      </c>
      <c r="M450" s="429" t="s">
        <v>263</v>
      </c>
      <c r="N450" s="429"/>
      <c r="O450" s="429"/>
      <c r="P450" s="429"/>
    </row>
    <row r="451" spans="1:16" s="163" customFormat="1" ht="18.5" x14ac:dyDescent="0.35">
      <c r="A451" s="429"/>
      <c r="B451" s="429"/>
      <c r="C451" s="662"/>
      <c r="D451" s="485"/>
      <c r="E451" s="485"/>
      <c r="F451" s="432"/>
      <c r="G451" s="810" t="str">
        <f>C450</f>
        <v>35/4</v>
      </c>
      <c r="H451" s="487">
        <v>435</v>
      </c>
      <c r="I451" s="436"/>
      <c r="J451" s="437"/>
      <c r="K451" s="429"/>
      <c r="L451" s="429"/>
      <c r="M451" s="429"/>
      <c r="N451" s="429"/>
      <c r="O451" s="429"/>
      <c r="P451" s="429"/>
    </row>
    <row r="452" spans="1:16" s="163" customFormat="1" ht="18.5" x14ac:dyDescent="0.35">
      <c r="A452" s="429">
        <f>SUBTOTAL(103,$C$6:C452)</f>
        <v>224</v>
      </c>
      <c r="B452" s="429"/>
      <c r="C452" s="437" t="s">
        <v>612</v>
      </c>
      <c r="D452" s="663" t="s">
        <v>50</v>
      </c>
      <c r="E452" s="663"/>
      <c r="F452" s="439"/>
      <c r="G452" s="429"/>
      <c r="H452" s="487"/>
      <c r="I452" s="433">
        <f>ROUND(H451/1000,4)+I450</f>
        <v>85.674499999999952</v>
      </c>
      <c r="J452" s="434" t="s">
        <v>51</v>
      </c>
      <c r="K452" s="429" t="s">
        <v>263</v>
      </c>
      <c r="L452" s="429" t="s">
        <v>263</v>
      </c>
      <c r="M452" s="429" t="s">
        <v>263</v>
      </c>
      <c r="N452" s="429" t="str">
        <f>VLOOKUP(C452,'Tack Welding'!$C$5:$I$94,7,0)</f>
        <v xml:space="preserve">Completed </v>
      </c>
      <c r="O452" s="429"/>
      <c r="P452" s="429"/>
    </row>
    <row r="453" spans="1:16" s="163" customFormat="1" ht="18.5" x14ac:dyDescent="0.35">
      <c r="A453" s="429"/>
      <c r="B453" s="429"/>
      <c r="C453" s="662"/>
      <c r="D453" s="485"/>
      <c r="E453" s="485"/>
      <c r="F453" s="432"/>
      <c r="G453" s="810" t="str">
        <f>C452</f>
        <v>35/5</v>
      </c>
      <c r="H453" s="487">
        <v>360</v>
      </c>
      <c r="I453" s="436"/>
      <c r="J453" s="437"/>
      <c r="K453" s="429"/>
      <c r="L453" s="429"/>
      <c r="M453" s="429"/>
      <c r="N453" s="429"/>
      <c r="O453" s="429"/>
      <c r="P453" s="429"/>
    </row>
    <row r="454" spans="1:16" s="163" customFormat="1" ht="18.5" x14ac:dyDescent="0.35">
      <c r="A454" s="429">
        <f>SUBTOTAL(103,$C$6:C454)</f>
        <v>225</v>
      </c>
      <c r="B454" s="429"/>
      <c r="C454" s="437" t="s">
        <v>613</v>
      </c>
      <c r="D454" s="663" t="s">
        <v>80</v>
      </c>
      <c r="E454" s="663"/>
      <c r="F454" s="439"/>
      <c r="G454" s="429"/>
      <c r="H454" s="487"/>
      <c r="I454" s="433">
        <f>ROUND(H453/1000,4)+I452</f>
        <v>86.034499999999952</v>
      </c>
      <c r="J454" s="434" t="s">
        <v>51</v>
      </c>
      <c r="K454" s="429" t="s">
        <v>263</v>
      </c>
      <c r="L454" s="429" t="s">
        <v>263</v>
      </c>
      <c r="M454" s="429" t="s">
        <v>263</v>
      </c>
      <c r="N454" s="429"/>
      <c r="O454" s="429"/>
      <c r="P454" s="429"/>
    </row>
    <row r="455" spans="1:16" s="163" customFormat="1" ht="18.5" x14ac:dyDescent="0.35">
      <c r="A455" s="429"/>
      <c r="B455" s="429"/>
      <c r="C455" s="662"/>
      <c r="D455" s="485"/>
      <c r="E455" s="485"/>
      <c r="F455" s="432"/>
      <c r="G455" s="810" t="str">
        <f>C454</f>
        <v>35/6</v>
      </c>
      <c r="H455" s="487">
        <v>395</v>
      </c>
      <c r="I455" s="436"/>
      <c r="J455" s="437"/>
      <c r="K455" s="429"/>
      <c r="L455" s="429"/>
      <c r="M455" s="429"/>
      <c r="N455" s="429"/>
      <c r="O455" s="429"/>
      <c r="P455" s="429"/>
    </row>
    <row r="456" spans="1:16" s="163" customFormat="1" ht="18.5" x14ac:dyDescent="0.35">
      <c r="A456" s="429">
        <f>SUBTOTAL(103,$C$6:C456)</f>
        <v>226</v>
      </c>
      <c r="B456" s="429"/>
      <c r="C456" s="437" t="s">
        <v>614</v>
      </c>
      <c r="D456" s="663" t="s">
        <v>2</v>
      </c>
      <c r="E456" s="663"/>
      <c r="F456" s="439"/>
      <c r="G456" s="429"/>
      <c r="H456" s="487"/>
      <c r="I456" s="433">
        <f>ROUND(H455/1000,4)+I454</f>
        <v>86.429499999999948</v>
      </c>
      <c r="J456" s="434" t="s">
        <v>51</v>
      </c>
      <c r="K456" s="429" t="s">
        <v>263</v>
      </c>
      <c r="L456" s="429" t="s">
        <v>263</v>
      </c>
      <c r="M456" s="429" t="s">
        <v>263</v>
      </c>
      <c r="N456" s="429" t="str">
        <f>VLOOKUP(C456,'Tack Welding'!$C$5:$I$94,7,0)</f>
        <v xml:space="preserve">Completed </v>
      </c>
      <c r="O456" s="429"/>
      <c r="P456" s="429"/>
    </row>
    <row r="457" spans="1:16" s="163" customFormat="1" ht="18.5" x14ac:dyDescent="0.35">
      <c r="A457" s="429"/>
      <c r="B457" s="429"/>
      <c r="C457" s="662"/>
      <c r="D457" s="485"/>
      <c r="E457" s="485"/>
      <c r="F457" s="432"/>
      <c r="G457" s="810" t="str">
        <f>C456</f>
        <v>35/7</v>
      </c>
      <c r="H457" s="487">
        <v>440</v>
      </c>
      <c r="I457" s="436"/>
      <c r="J457" s="437"/>
      <c r="K457" s="429"/>
      <c r="L457" s="429"/>
      <c r="M457" s="429"/>
      <c r="N457" s="429"/>
      <c r="O457" s="429"/>
      <c r="P457" s="429"/>
    </row>
    <row r="458" spans="1:16" s="163" customFormat="1" ht="18.5" x14ac:dyDescent="0.35">
      <c r="A458" s="429">
        <f>SUBTOTAL(103,$C$6:C458)</f>
        <v>227</v>
      </c>
      <c r="B458" s="429"/>
      <c r="C458" s="437" t="s">
        <v>615</v>
      </c>
      <c r="D458" s="663" t="s">
        <v>80</v>
      </c>
      <c r="E458" s="663"/>
      <c r="F458" s="439"/>
      <c r="G458" s="429"/>
      <c r="H458" s="487"/>
      <c r="I458" s="433">
        <f>ROUND(H457/1000,4)+I456</f>
        <v>86.869499999999945</v>
      </c>
      <c r="J458" s="434" t="s">
        <v>51</v>
      </c>
      <c r="K458" s="429" t="s">
        <v>263</v>
      </c>
      <c r="L458" s="429" t="s">
        <v>263</v>
      </c>
      <c r="M458" s="429" t="s">
        <v>263</v>
      </c>
      <c r="N458" s="429" t="str">
        <f>VLOOKUP(C458,'Tack Welding'!$C$5:$I$94,7,0)</f>
        <v xml:space="preserve">Completed </v>
      </c>
      <c r="O458" s="429"/>
      <c r="P458" s="429"/>
    </row>
    <row r="459" spans="1:16" s="163" customFormat="1" ht="18.5" x14ac:dyDescent="0.35">
      <c r="A459" s="429"/>
      <c r="B459" s="429"/>
      <c r="C459" s="662"/>
      <c r="D459" s="485"/>
      <c r="E459" s="485"/>
      <c r="F459" s="432"/>
      <c r="G459" s="810" t="str">
        <f>C458</f>
        <v>35/8</v>
      </c>
      <c r="H459" s="487">
        <v>400</v>
      </c>
      <c r="I459" s="436"/>
      <c r="J459" s="437"/>
      <c r="K459" s="429"/>
      <c r="L459" s="429"/>
      <c r="M459" s="429"/>
      <c r="N459" s="429"/>
      <c r="O459" s="429"/>
      <c r="P459" s="429"/>
    </row>
    <row r="460" spans="1:16" s="163" customFormat="1" ht="18.5" x14ac:dyDescent="0.35">
      <c r="A460" s="429">
        <f>SUBTOTAL(103,$C$6:C460)</f>
        <v>228</v>
      </c>
      <c r="B460" s="429"/>
      <c r="C460" s="437" t="s">
        <v>616</v>
      </c>
      <c r="D460" s="663" t="s">
        <v>178</v>
      </c>
      <c r="E460" s="663"/>
      <c r="F460" s="439"/>
      <c r="G460" s="429"/>
      <c r="H460" s="487"/>
      <c r="I460" s="433">
        <f>ROUND(H459/1000,4)+I458</f>
        <v>87.269499999999951</v>
      </c>
      <c r="J460" s="434" t="s">
        <v>51</v>
      </c>
      <c r="K460" s="429" t="s">
        <v>263</v>
      </c>
      <c r="L460" s="429" t="s">
        <v>263</v>
      </c>
      <c r="M460" s="429" t="s">
        <v>263</v>
      </c>
      <c r="N460" s="429"/>
      <c r="O460" s="429"/>
      <c r="P460" s="429"/>
    </row>
    <row r="461" spans="1:16" s="163" customFormat="1" ht="18.5" x14ac:dyDescent="0.35">
      <c r="A461" s="429"/>
      <c r="B461" s="429"/>
      <c r="C461" s="662"/>
      <c r="D461" s="485"/>
      <c r="E461" s="485"/>
      <c r="F461" s="432"/>
      <c r="G461" s="810" t="str">
        <f>C460</f>
        <v>35/9</v>
      </c>
      <c r="H461" s="487">
        <v>440</v>
      </c>
      <c r="I461" s="436"/>
      <c r="J461" s="437"/>
      <c r="K461" s="429"/>
      <c r="L461" s="429"/>
      <c r="M461" s="429"/>
      <c r="N461" s="429"/>
      <c r="O461" s="429"/>
      <c r="P461" s="429"/>
    </row>
    <row r="462" spans="1:16" s="163" customFormat="1" ht="18.5" x14ac:dyDescent="0.35">
      <c r="A462" s="429">
        <f>SUBTOTAL(103,$C$6:C462)</f>
        <v>229</v>
      </c>
      <c r="B462" s="429"/>
      <c r="C462" s="437" t="s">
        <v>617</v>
      </c>
      <c r="D462" s="663" t="s">
        <v>2</v>
      </c>
      <c r="E462" s="663"/>
      <c r="F462" s="439"/>
      <c r="G462" s="429"/>
      <c r="H462" s="487"/>
      <c r="I462" s="433">
        <f>ROUND(H461/1000,4)+I460</f>
        <v>87.709499999999949</v>
      </c>
      <c r="J462" s="434" t="s">
        <v>51</v>
      </c>
      <c r="K462" s="429" t="s">
        <v>263</v>
      </c>
      <c r="L462" s="429"/>
      <c r="M462" s="429"/>
      <c r="N462" s="429"/>
      <c r="O462" s="429"/>
      <c r="P462" s="429"/>
    </row>
    <row r="463" spans="1:16" s="163" customFormat="1" ht="18.5" x14ac:dyDescent="0.35">
      <c r="A463" s="429"/>
      <c r="B463" s="429"/>
      <c r="C463" s="662"/>
      <c r="D463" s="485"/>
      <c r="E463" s="485"/>
      <c r="F463" s="432"/>
      <c r="G463" s="810" t="str">
        <f>C462</f>
        <v>35/10</v>
      </c>
      <c r="H463" s="487">
        <v>330</v>
      </c>
      <c r="I463" s="436"/>
      <c r="J463" s="437"/>
      <c r="K463" s="429"/>
      <c r="L463" s="429"/>
      <c r="M463" s="429"/>
      <c r="N463" s="429"/>
      <c r="O463" s="429"/>
      <c r="P463" s="429"/>
    </row>
    <row r="464" spans="1:16" s="163" customFormat="1" ht="18.5" x14ac:dyDescent="0.35">
      <c r="A464" s="429">
        <f>SUBTOTAL(103,$C$6:C464)</f>
        <v>230</v>
      </c>
      <c r="B464" s="429"/>
      <c r="C464" s="437" t="s">
        <v>618</v>
      </c>
      <c r="D464" s="663" t="s">
        <v>2</v>
      </c>
      <c r="E464" s="663"/>
      <c r="F464" s="439"/>
      <c r="G464" s="429"/>
      <c r="H464" s="487"/>
      <c r="I464" s="433">
        <f>ROUND(H463/1000,4)+I462</f>
        <v>88.039499999999947</v>
      </c>
      <c r="J464" s="434" t="s">
        <v>51</v>
      </c>
      <c r="K464" s="429" t="s">
        <v>263</v>
      </c>
      <c r="L464" s="429" t="s">
        <v>263</v>
      </c>
      <c r="M464" s="429" t="s">
        <v>263</v>
      </c>
      <c r="N464" s="429"/>
      <c r="O464" s="429"/>
      <c r="P464" s="429"/>
    </row>
    <row r="465" spans="1:16" s="163" customFormat="1" ht="18.5" x14ac:dyDescent="0.35">
      <c r="A465" s="429"/>
      <c r="B465" s="429"/>
      <c r="C465" s="662"/>
      <c r="D465" s="485"/>
      <c r="E465" s="485"/>
      <c r="F465" s="432"/>
      <c r="G465" s="810" t="str">
        <f>C464</f>
        <v>35/11</v>
      </c>
      <c r="H465" s="487">
        <v>493.084</v>
      </c>
      <c r="I465" s="436"/>
      <c r="J465" s="437"/>
      <c r="K465" s="429"/>
      <c r="L465" s="429"/>
      <c r="M465" s="429"/>
      <c r="N465" s="429"/>
      <c r="O465" s="429"/>
      <c r="P465" s="429"/>
    </row>
    <row r="466" spans="1:16" s="163" customFormat="1" ht="18.5" x14ac:dyDescent="0.35">
      <c r="A466" s="429">
        <f>SUBTOTAL(103,$C$6:C466)</f>
        <v>231</v>
      </c>
      <c r="B466" s="430" t="s">
        <v>619</v>
      </c>
      <c r="C466" s="437" t="s">
        <v>8</v>
      </c>
      <c r="D466" s="663" t="s">
        <v>236</v>
      </c>
      <c r="E466" s="663"/>
      <c r="F466" s="432"/>
      <c r="G466" s="431"/>
      <c r="H466" s="488"/>
      <c r="I466" s="433">
        <f>ROUND(H465/1000,4)+I464</f>
        <v>88.532599999999945</v>
      </c>
      <c r="J466" s="434" t="s">
        <v>51</v>
      </c>
      <c r="K466" s="429" t="s">
        <v>263</v>
      </c>
      <c r="L466" s="429" t="s">
        <v>263</v>
      </c>
      <c r="M466" s="429"/>
      <c r="N466" s="429"/>
      <c r="O466" s="429" t="s">
        <v>988</v>
      </c>
      <c r="P466" s="429"/>
    </row>
    <row r="467" spans="1:16" s="163" customFormat="1" ht="18.5" x14ac:dyDescent="0.35">
      <c r="A467" s="429"/>
      <c r="B467" s="429"/>
      <c r="C467" s="662"/>
      <c r="D467" s="485"/>
      <c r="E467" s="485"/>
      <c r="F467" s="432"/>
      <c r="G467" s="810" t="str">
        <f>C466</f>
        <v>36/0</v>
      </c>
      <c r="H467" s="488">
        <v>453.99900000000002</v>
      </c>
      <c r="I467" s="436"/>
      <c r="J467" s="437"/>
      <c r="K467" s="429"/>
      <c r="L467" s="429"/>
      <c r="M467" s="429"/>
      <c r="N467" s="429"/>
      <c r="O467" s="429"/>
      <c r="P467" s="429"/>
    </row>
    <row r="468" spans="1:16" s="163" customFormat="1" ht="18.5" x14ac:dyDescent="0.35">
      <c r="A468" s="429">
        <f>SUBTOTAL(103,$C$6:C468)</f>
        <v>232</v>
      </c>
      <c r="B468" s="429"/>
      <c r="C468" s="437" t="s">
        <v>1096</v>
      </c>
      <c r="D468" s="663" t="s">
        <v>219</v>
      </c>
      <c r="E468" s="663"/>
      <c r="F468" s="432"/>
      <c r="G468" s="429"/>
      <c r="H468" s="488"/>
      <c r="I468" s="433">
        <f>ROUND(H467/1000,4)+I466</f>
        <v>88.986599999999939</v>
      </c>
      <c r="J468" s="434" t="s">
        <v>51</v>
      </c>
      <c r="K468" s="429" t="s">
        <v>263</v>
      </c>
      <c r="L468" s="429"/>
      <c r="M468" s="429" t="s">
        <v>263</v>
      </c>
      <c r="N468" s="429"/>
      <c r="O468" s="429"/>
      <c r="P468" s="429"/>
    </row>
    <row r="469" spans="1:16" s="163" customFormat="1" ht="18.5" x14ac:dyDescent="0.35">
      <c r="A469" s="429"/>
      <c r="B469" s="429"/>
      <c r="C469" s="662"/>
      <c r="D469" s="485"/>
      <c r="E469" s="485"/>
      <c r="F469" s="432"/>
      <c r="G469" s="810" t="str">
        <f>C468</f>
        <v>36A/0</v>
      </c>
      <c r="H469" s="488">
        <v>451</v>
      </c>
      <c r="I469" s="436"/>
      <c r="J469" s="437"/>
      <c r="K469" s="429"/>
      <c r="L469" s="429"/>
      <c r="M469" s="429"/>
      <c r="N469" s="429"/>
      <c r="O469" s="429"/>
      <c r="P469" s="429"/>
    </row>
    <row r="470" spans="1:16" s="163" customFormat="1" ht="18.5" x14ac:dyDescent="0.35">
      <c r="A470" s="429">
        <f>SUBTOTAL(103,$C$6:C470)</f>
        <v>233</v>
      </c>
      <c r="B470" s="429"/>
      <c r="C470" s="437" t="s">
        <v>1097</v>
      </c>
      <c r="D470" s="663" t="s">
        <v>2</v>
      </c>
      <c r="E470" s="663"/>
      <c r="F470" s="439"/>
      <c r="G470" s="429"/>
      <c r="H470" s="488"/>
      <c r="I470" s="433">
        <f>ROUND(H469/1000,4)+I468</f>
        <v>89.437599999999932</v>
      </c>
      <c r="J470" s="434" t="s">
        <v>51</v>
      </c>
      <c r="K470" s="429" t="s">
        <v>263</v>
      </c>
      <c r="L470" s="429" t="s">
        <v>263</v>
      </c>
      <c r="M470" s="429" t="s">
        <v>263</v>
      </c>
      <c r="N470" s="429"/>
      <c r="O470" s="429"/>
      <c r="P470" s="429"/>
    </row>
    <row r="471" spans="1:16" s="163" customFormat="1" ht="18.5" x14ac:dyDescent="0.35">
      <c r="A471" s="429"/>
      <c r="B471" s="429"/>
      <c r="C471" s="662"/>
      <c r="D471" s="485"/>
      <c r="E471" s="485"/>
      <c r="F471" s="432"/>
      <c r="G471" s="810" t="str">
        <f>C470</f>
        <v>36A/1</v>
      </c>
      <c r="H471" s="488">
        <v>389</v>
      </c>
      <c r="I471" s="436"/>
      <c r="J471" s="437"/>
      <c r="K471" s="429"/>
      <c r="L471" s="429"/>
      <c r="M471" s="429"/>
      <c r="N471" s="429"/>
      <c r="O471" s="429"/>
      <c r="P471" s="429"/>
    </row>
    <row r="472" spans="1:16" s="163" customFormat="1" ht="18.5" x14ac:dyDescent="0.35">
      <c r="A472" s="429">
        <f>SUBTOTAL(103,$C$6:C472)</f>
        <v>234</v>
      </c>
      <c r="B472" s="429"/>
      <c r="C472" s="437" t="s">
        <v>1098</v>
      </c>
      <c r="D472" s="663" t="s">
        <v>50</v>
      </c>
      <c r="E472" s="663"/>
      <c r="F472" s="439"/>
      <c r="G472" s="429"/>
      <c r="H472" s="488"/>
      <c r="I472" s="433">
        <f>ROUND(H471/1000,4)+I470</f>
        <v>89.826599999999928</v>
      </c>
      <c r="J472" s="434" t="s">
        <v>51</v>
      </c>
      <c r="K472" s="429" t="s">
        <v>263</v>
      </c>
      <c r="L472" s="429" t="s">
        <v>263</v>
      </c>
      <c r="M472" s="429" t="s">
        <v>263</v>
      </c>
      <c r="N472" s="429"/>
      <c r="O472" s="429"/>
      <c r="P472" s="429"/>
    </row>
    <row r="473" spans="1:16" s="163" customFormat="1" ht="18.5" x14ac:dyDescent="0.35">
      <c r="A473" s="429"/>
      <c r="B473" s="429"/>
      <c r="C473" s="662"/>
      <c r="D473" s="485"/>
      <c r="E473" s="485"/>
      <c r="F473" s="432"/>
      <c r="G473" s="810" t="str">
        <f>C472</f>
        <v>36A/2</v>
      </c>
      <c r="H473" s="488">
        <v>451.52300000000002</v>
      </c>
      <c r="I473" s="436"/>
      <c r="J473" s="437"/>
      <c r="K473" s="429"/>
      <c r="L473" s="429"/>
      <c r="M473" s="429"/>
      <c r="N473" s="429"/>
      <c r="O473" s="429"/>
      <c r="P473" s="429"/>
    </row>
    <row r="474" spans="1:16" s="163" customFormat="1" ht="18.5" x14ac:dyDescent="0.35">
      <c r="A474" s="429">
        <f>SUBTOTAL(103,$C$6:C474)</f>
        <v>235</v>
      </c>
      <c r="B474" s="430" t="s">
        <v>620</v>
      </c>
      <c r="C474" s="437" t="s">
        <v>175</v>
      </c>
      <c r="D474" s="663" t="s">
        <v>236</v>
      </c>
      <c r="E474" s="663"/>
      <c r="F474" s="432"/>
      <c r="G474" s="431"/>
      <c r="H474" s="488"/>
      <c r="I474" s="433">
        <f>ROUND(H473/1000,4)+I472</f>
        <v>90.278099999999924</v>
      </c>
      <c r="J474" s="434" t="s">
        <v>51</v>
      </c>
      <c r="K474" s="429" t="s">
        <v>263</v>
      </c>
      <c r="L474" s="429" t="s">
        <v>263</v>
      </c>
      <c r="M474" s="429"/>
      <c r="N474" s="429"/>
      <c r="O474" s="429"/>
      <c r="P474" s="429"/>
    </row>
    <row r="475" spans="1:16" s="163" customFormat="1" ht="18.5" x14ac:dyDescent="0.35">
      <c r="A475" s="429"/>
      <c r="B475" s="429"/>
      <c r="C475" s="662"/>
      <c r="D475" s="485"/>
      <c r="E475" s="485"/>
      <c r="F475" s="432"/>
      <c r="G475" s="810" t="str">
        <f>C474</f>
        <v>37/0</v>
      </c>
      <c r="H475" s="488">
        <v>401.39400000000001</v>
      </c>
      <c r="I475" s="436"/>
      <c r="J475" s="437"/>
      <c r="K475" s="429"/>
      <c r="L475" s="429"/>
      <c r="M475" s="429"/>
      <c r="N475" s="429"/>
      <c r="O475" s="429"/>
      <c r="P475" s="429"/>
    </row>
    <row r="476" spans="1:16" s="163" customFormat="1" ht="18.5" x14ac:dyDescent="0.35">
      <c r="A476" s="429">
        <f>SUBTOTAL(103,$C$6:C476)</f>
        <v>236</v>
      </c>
      <c r="B476" s="429"/>
      <c r="C476" s="437" t="s">
        <v>621</v>
      </c>
      <c r="D476" s="663" t="s">
        <v>2</v>
      </c>
      <c r="E476" s="663"/>
      <c r="F476" s="439"/>
      <c r="G476" s="429"/>
      <c r="H476" s="488"/>
      <c r="I476" s="433">
        <f>ROUND(H475/1000,4)+I474</f>
        <v>90.679499999999919</v>
      </c>
      <c r="J476" s="434" t="s">
        <v>51</v>
      </c>
      <c r="K476" s="429" t="s">
        <v>263</v>
      </c>
      <c r="L476" s="429" t="s">
        <v>263</v>
      </c>
      <c r="M476" s="429"/>
      <c r="N476" s="429"/>
      <c r="O476" s="429"/>
      <c r="P476" s="429"/>
    </row>
    <row r="477" spans="1:16" s="163" customFormat="1" ht="18.5" x14ac:dyDescent="0.35">
      <c r="A477" s="429"/>
      <c r="B477" s="429"/>
      <c r="C477" s="662"/>
      <c r="D477" s="485"/>
      <c r="E477" s="485"/>
      <c r="F477" s="432"/>
      <c r="G477" s="810" t="str">
        <f>C476</f>
        <v>37/1</v>
      </c>
      <c r="H477" s="488">
        <v>430</v>
      </c>
      <c r="I477" s="436"/>
      <c r="J477" s="437"/>
      <c r="K477" s="429"/>
      <c r="L477" s="429"/>
      <c r="M477" s="429"/>
      <c r="N477" s="429"/>
      <c r="O477" s="429"/>
      <c r="P477" s="429"/>
    </row>
    <row r="478" spans="1:16" s="163" customFormat="1" ht="18.5" x14ac:dyDescent="0.35">
      <c r="A478" s="429">
        <f>SUBTOTAL(103,$C$6:C478)</f>
        <v>237</v>
      </c>
      <c r="B478" s="429"/>
      <c r="C478" s="437" t="s">
        <v>622</v>
      </c>
      <c r="D478" s="663" t="s">
        <v>2</v>
      </c>
      <c r="E478" s="663"/>
      <c r="F478" s="439"/>
      <c r="G478" s="429"/>
      <c r="H478" s="488"/>
      <c r="I478" s="433">
        <f>ROUND(H477/1000,4)+I476</f>
        <v>91.109499999999926</v>
      </c>
      <c r="J478" s="434" t="s">
        <v>51</v>
      </c>
      <c r="K478" s="429" t="s">
        <v>263</v>
      </c>
      <c r="L478" s="429" t="s">
        <v>263</v>
      </c>
      <c r="M478" s="429"/>
      <c r="N478" s="429"/>
      <c r="O478" s="429"/>
      <c r="P478" s="429"/>
    </row>
    <row r="479" spans="1:16" s="163" customFormat="1" ht="18.5" x14ac:dyDescent="0.35">
      <c r="A479" s="429"/>
      <c r="B479" s="429"/>
      <c r="C479" s="662"/>
      <c r="D479" s="485"/>
      <c r="E479" s="485"/>
      <c r="F479" s="432"/>
      <c r="G479" s="810" t="str">
        <f>C478</f>
        <v>37/2</v>
      </c>
      <c r="H479" s="488">
        <v>405</v>
      </c>
      <c r="I479" s="436"/>
      <c r="J479" s="437"/>
      <c r="K479" s="429"/>
      <c r="L479" s="429"/>
      <c r="M479" s="429"/>
      <c r="N479" s="429"/>
      <c r="O479" s="429"/>
      <c r="P479" s="429"/>
    </row>
    <row r="480" spans="1:16" s="163" customFormat="1" ht="18.5" x14ac:dyDescent="0.35">
      <c r="A480" s="429">
        <f>SUBTOTAL(103,$C$6:C480)</f>
        <v>238</v>
      </c>
      <c r="B480" s="429"/>
      <c r="C480" s="437" t="s">
        <v>623</v>
      </c>
      <c r="D480" s="663" t="s">
        <v>159</v>
      </c>
      <c r="E480" s="663"/>
      <c r="F480" s="439"/>
      <c r="G480" s="429"/>
      <c r="H480" s="488"/>
      <c r="I480" s="433">
        <f>ROUND(H479/1000,4)+I478</f>
        <v>91.514499999999927</v>
      </c>
      <c r="J480" s="434" t="s">
        <v>51</v>
      </c>
      <c r="K480" s="429" t="s">
        <v>263</v>
      </c>
      <c r="L480" s="429" t="s">
        <v>263</v>
      </c>
      <c r="M480" s="429"/>
      <c r="N480" s="429"/>
      <c r="O480" s="429"/>
      <c r="P480" s="429"/>
    </row>
    <row r="481" spans="1:16" s="163" customFormat="1" ht="18.5" x14ac:dyDescent="0.35">
      <c r="A481" s="429"/>
      <c r="B481" s="429"/>
      <c r="C481" s="662"/>
      <c r="D481" s="485"/>
      <c r="E481" s="485"/>
      <c r="F481" s="432"/>
      <c r="G481" s="810" t="str">
        <f>C480</f>
        <v>37/3</v>
      </c>
      <c r="H481" s="488">
        <v>430</v>
      </c>
      <c r="I481" s="436"/>
      <c r="J481" s="437"/>
      <c r="K481" s="429"/>
      <c r="L481" s="429"/>
      <c r="M481" s="429"/>
      <c r="N481" s="429"/>
      <c r="O481" s="429"/>
      <c r="P481" s="429"/>
    </row>
    <row r="482" spans="1:16" s="163" customFormat="1" ht="18.5" x14ac:dyDescent="0.35">
      <c r="A482" s="429">
        <f>SUBTOTAL(103,$C$6:C482)</f>
        <v>239</v>
      </c>
      <c r="B482" s="429"/>
      <c r="C482" s="437" t="s">
        <v>624</v>
      </c>
      <c r="D482" s="663" t="s">
        <v>50</v>
      </c>
      <c r="E482" s="663"/>
      <c r="F482" s="439"/>
      <c r="G482" s="429"/>
      <c r="H482" s="488"/>
      <c r="I482" s="433">
        <f>ROUND(H481/1000,4)+I480</f>
        <v>91.944499999999934</v>
      </c>
      <c r="J482" s="434" t="s">
        <v>51</v>
      </c>
      <c r="K482" s="429" t="s">
        <v>263</v>
      </c>
      <c r="L482" s="429" t="s">
        <v>263</v>
      </c>
      <c r="M482" s="429" t="s">
        <v>263</v>
      </c>
      <c r="N482" s="429"/>
      <c r="O482" s="429"/>
      <c r="P482" s="429"/>
    </row>
    <row r="483" spans="1:16" s="163" customFormat="1" ht="18.5" x14ac:dyDescent="0.35">
      <c r="A483" s="429"/>
      <c r="B483" s="429"/>
      <c r="C483" s="662"/>
      <c r="D483" s="485"/>
      <c r="E483" s="485"/>
      <c r="F483" s="432"/>
      <c r="G483" s="810" t="str">
        <f>C482</f>
        <v>37/4</v>
      </c>
      <c r="H483" s="488">
        <v>410</v>
      </c>
      <c r="I483" s="436"/>
      <c r="J483" s="437"/>
      <c r="K483" s="429"/>
      <c r="L483" s="429"/>
      <c r="M483" s="429"/>
      <c r="N483" s="429"/>
      <c r="O483" s="429"/>
      <c r="P483" s="429"/>
    </row>
    <row r="484" spans="1:16" s="163" customFormat="1" ht="18.5" x14ac:dyDescent="0.35">
      <c r="A484" s="429">
        <f>SUBTOTAL(103,$C$6:C484)</f>
        <v>240</v>
      </c>
      <c r="B484" s="429"/>
      <c r="C484" s="437" t="s">
        <v>625</v>
      </c>
      <c r="D484" s="663" t="s">
        <v>2</v>
      </c>
      <c r="E484" s="663"/>
      <c r="F484" s="439"/>
      <c r="G484" s="429"/>
      <c r="H484" s="488"/>
      <c r="I484" s="433">
        <f>ROUND(H483/1000,4)+I482</f>
        <v>92.354499999999931</v>
      </c>
      <c r="J484" s="434" t="s">
        <v>51</v>
      </c>
      <c r="K484" s="429" t="s">
        <v>263</v>
      </c>
      <c r="L484" s="429" t="s">
        <v>263</v>
      </c>
      <c r="M484" s="429" t="s">
        <v>263</v>
      </c>
      <c r="N484" s="429"/>
      <c r="O484" s="429"/>
      <c r="P484" s="429"/>
    </row>
    <row r="485" spans="1:16" s="163" customFormat="1" ht="18.5" x14ac:dyDescent="0.35">
      <c r="A485" s="429"/>
      <c r="B485" s="429"/>
      <c r="C485" s="662"/>
      <c r="D485" s="485"/>
      <c r="E485" s="485"/>
      <c r="F485" s="432"/>
      <c r="G485" s="810" t="str">
        <f>C484</f>
        <v>37/5</v>
      </c>
      <c r="H485" s="488">
        <v>420</v>
      </c>
      <c r="I485" s="436"/>
      <c r="J485" s="437"/>
      <c r="K485" s="429"/>
      <c r="L485" s="429"/>
      <c r="M485" s="429"/>
      <c r="N485" s="429"/>
      <c r="O485" s="429"/>
      <c r="P485" s="429"/>
    </row>
    <row r="486" spans="1:16" s="163" customFormat="1" ht="18.5" x14ac:dyDescent="0.35">
      <c r="A486" s="429">
        <f>SUBTOTAL(103,$C$6:C486)</f>
        <v>241</v>
      </c>
      <c r="B486" s="430" t="s">
        <v>816</v>
      </c>
      <c r="C486" s="437" t="s">
        <v>801</v>
      </c>
      <c r="D486" s="663" t="s">
        <v>205</v>
      </c>
      <c r="E486" s="663"/>
      <c r="F486" s="439"/>
      <c r="G486" s="429"/>
      <c r="H486" s="488"/>
      <c r="I486" s="433">
        <f>ROUND(H485/1000,4)+I484</f>
        <v>92.774499999999932</v>
      </c>
      <c r="J486" s="434" t="s">
        <v>51</v>
      </c>
      <c r="K486" s="429" t="s">
        <v>263</v>
      </c>
      <c r="L486" s="429" t="s">
        <v>263</v>
      </c>
      <c r="M486" s="429" t="s">
        <v>263</v>
      </c>
      <c r="N486" s="429" t="str">
        <f>VLOOKUP(C486,'Tack Welding'!$C$5:$I$94,7,0)</f>
        <v xml:space="preserve">Completed </v>
      </c>
      <c r="O486" s="429"/>
      <c r="P486" s="429"/>
    </row>
    <row r="487" spans="1:16" s="163" customFormat="1" ht="18.5" x14ac:dyDescent="0.35">
      <c r="A487" s="429"/>
      <c r="B487" s="429"/>
      <c r="C487" s="662"/>
      <c r="D487" s="485"/>
      <c r="E487" s="485"/>
      <c r="F487" s="432"/>
      <c r="G487" s="810" t="str">
        <f>C486</f>
        <v>37A/0</v>
      </c>
      <c r="H487" s="488">
        <v>280</v>
      </c>
      <c r="I487" s="436"/>
      <c r="J487" s="437"/>
      <c r="K487" s="429"/>
      <c r="L487" s="429"/>
      <c r="M487" s="429"/>
      <c r="N487" s="429"/>
      <c r="O487" s="429"/>
      <c r="P487" s="429"/>
    </row>
    <row r="488" spans="1:16" s="163" customFormat="1" ht="18.5" x14ac:dyDescent="0.35">
      <c r="A488" s="429">
        <f>SUBTOTAL(103,$C$6:C488)</f>
        <v>242</v>
      </c>
      <c r="B488" s="429"/>
      <c r="C488" s="437" t="s">
        <v>802</v>
      </c>
      <c r="D488" s="663" t="s">
        <v>2</v>
      </c>
      <c r="E488" s="663"/>
      <c r="F488" s="439"/>
      <c r="G488" s="429"/>
      <c r="H488" s="488"/>
      <c r="I488" s="433">
        <f>ROUND(H487/1000,4)+I486</f>
        <v>93.054499999999933</v>
      </c>
      <c r="J488" s="434" t="s">
        <v>51</v>
      </c>
      <c r="K488" s="429" t="s">
        <v>263</v>
      </c>
      <c r="L488" s="429" t="s">
        <v>263</v>
      </c>
      <c r="M488" s="429" t="s">
        <v>263</v>
      </c>
      <c r="N488" s="429" t="str">
        <f>VLOOKUP(C488,'Tack Welding'!$C$5:$I$94,7,0)</f>
        <v xml:space="preserve">Completed </v>
      </c>
      <c r="O488" s="429"/>
      <c r="P488" s="429"/>
    </row>
    <row r="489" spans="1:16" s="163" customFormat="1" ht="18.5" x14ac:dyDescent="0.35">
      <c r="A489" s="429"/>
      <c r="B489" s="429"/>
      <c r="C489" s="662"/>
      <c r="D489" s="485"/>
      <c r="E489" s="485"/>
      <c r="F489" s="432"/>
      <c r="G489" s="810" t="str">
        <f>C488</f>
        <v>37A/1</v>
      </c>
      <c r="H489" s="488">
        <v>345</v>
      </c>
      <c r="I489" s="436"/>
      <c r="J489" s="437"/>
      <c r="K489" s="429"/>
      <c r="L489" s="429"/>
      <c r="M489" s="429"/>
      <c r="N489" s="429"/>
      <c r="O489" s="429"/>
      <c r="P489" s="429"/>
    </row>
    <row r="490" spans="1:16" s="163" customFormat="1" ht="18.5" x14ac:dyDescent="0.35">
      <c r="A490" s="429">
        <f>SUBTOTAL(103,$C$6:C490)</f>
        <v>243</v>
      </c>
      <c r="B490" s="429"/>
      <c r="C490" s="437" t="s">
        <v>803</v>
      </c>
      <c r="D490" s="663" t="s">
        <v>178</v>
      </c>
      <c r="E490" s="663"/>
      <c r="F490" s="439"/>
      <c r="G490" s="429"/>
      <c r="H490" s="488"/>
      <c r="I490" s="433">
        <f>ROUND(H489/1000,4)+I488</f>
        <v>93.399499999999932</v>
      </c>
      <c r="J490" s="434" t="s">
        <v>51</v>
      </c>
      <c r="K490" s="429" t="s">
        <v>263</v>
      </c>
      <c r="L490" s="429" t="s">
        <v>263</v>
      </c>
      <c r="M490" s="429" t="s">
        <v>263</v>
      </c>
      <c r="N490" s="429" t="str">
        <f>VLOOKUP(C490,'Tack Welding'!$C$5:$I$94,7,0)</f>
        <v xml:space="preserve">Completed </v>
      </c>
      <c r="O490" s="429"/>
      <c r="P490" s="429"/>
    </row>
    <row r="491" spans="1:16" s="163" customFormat="1" ht="18.5" x14ac:dyDescent="0.35">
      <c r="A491" s="429"/>
      <c r="B491" s="429"/>
      <c r="C491" s="662"/>
      <c r="D491" s="485"/>
      <c r="E491" s="485"/>
      <c r="F491" s="432"/>
      <c r="G491" s="810" t="str">
        <f>C490</f>
        <v>37A/2</v>
      </c>
      <c r="H491" s="488">
        <v>330</v>
      </c>
      <c r="I491" s="436"/>
      <c r="J491" s="437"/>
      <c r="K491" s="429"/>
      <c r="L491" s="429"/>
      <c r="M491" s="429"/>
      <c r="N491" s="429"/>
      <c r="O491" s="429"/>
      <c r="P491" s="429"/>
    </row>
    <row r="492" spans="1:16" s="163" customFormat="1" ht="18.5" x14ac:dyDescent="0.35">
      <c r="A492" s="429">
        <f>SUBTOTAL(103,$C$6:C492)</f>
        <v>244</v>
      </c>
      <c r="B492" s="429"/>
      <c r="C492" s="437" t="s">
        <v>804</v>
      </c>
      <c r="D492" s="663" t="s">
        <v>2</v>
      </c>
      <c r="E492" s="663"/>
      <c r="F492" s="439"/>
      <c r="G492" s="429"/>
      <c r="H492" s="488"/>
      <c r="I492" s="433">
        <f>ROUND(H491/1000,4)+I490</f>
        <v>93.729499999999931</v>
      </c>
      <c r="J492" s="434" t="s">
        <v>51</v>
      </c>
      <c r="K492" s="429" t="s">
        <v>263</v>
      </c>
      <c r="L492" s="429" t="s">
        <v>263</v>
      </c>
      <c r="M492" s="429" t="s">
        <v>263</v>
      </c>
      <c r="N492" s="429" t="str">
        <f>VLOOKUP(C492,'Tack Welding'!$C$5:$I$94,7,0)</f>
        <v xml:space="preserve">Completed </v>
      </c>
      <c r="O492" s="429"/>
      <c r="P492" s="429"/>
    </row>
    <row r="493" spans="1:16" s="163" customFormat="1" ht="18.5" x14ac:dyDescent="0.35">
      <c r="A493" s="429"/>
      <c r="B493" s="429"/>
      <c r="C493" s="662"/>
      <c r="D493" s="485"/>
      <c r="E493" s="485"/>
      <c r="F493" s="432"/>
      <c r="G493" s="810" t="str">
        <f>C492</f>
        <v>37A/3</v>
      </c>
      <c r="H493" s="488">
        <v>455</v>
      </c>
      <c r="I493" s="436"/>
      <c r="J493" s="437"/>
      <c r="K493" s="429"/>
      <c r="L493" s="429"/>
      <c r="M493" s="429"/>
      <c r="N493" s="429"/>
      <c r="O493" s="429"/>
      <c r="P493" s="429"/>
    </row>
    <row r="494" spans="1:16" s="163" customFormat="1" ht="18.5" x14ac:dyDescent="0.35">
      <c r="A494" s="429">
        <f>SUBTOTAL(103,$C$6:C494)</f>
        <v>245</v>
      </c>
      <c r="B494" s="429"/>
      <c r="C494" s="437" t="s">
        <v>805</v>
      </c>
      <c r="D494" s="663" t="s">
        <v>50</v>
      </c>
      <c r="E494" s="663"/>
      <c r="F494" s="439"/>
      <c r="G494" s="429"/>
      <c r="H494" s="488"/>
      <c r="I494" s="433">
        <f>ROUND(H493/1000,4)+I492</f>
        <v>94.184499999999929</v>
      </c>
      <c r="J494" s="434" t="s">
        <v>51</v>
      </c>
      <c r="K494" s="429" t="s">
        <v>263</v>
      </c>
      <c r="L494" s="429" t="s">
        <v>263</v>
      </c>
      <c r="M494" s="429" t="s">
        <v>263</v>
      </c>
      <c r="N494" s="429" t="str">
        <f>VLOOKUP(C494,'Tack Welding'!$C$5:$I$94,7,0)</f>
        <v xml:space="preserve">Completed </v>
      </c>
      <c r="O494" s="429" t="s">
        <v>988</v>
      </c>
      <c r="P494" s="429"/>
    </row>
    <row r="495" spans="1:16" s="163" customFormat="1" ht="18.5" x14ac:dyDescent="0.35">
      <c r="A495" s="429"/>
      <c r="B495" s="429"/>
      <c r="C495" s="662"/>
      <c r="D495" s="485"/>
      <c r="E495" s="485"/>
      <c r="F495" s="432"/>
      <c r="G495" s="810" t="str">
        <f>C494</f>
        <v>37A/4</v>
      </c>
      <c r="H495" s="488">
        <v>340</v>
      </c>
      <c r="I495" s="436"/>
      <c r="J495" s="437"/>
      <c r="K495" s="429"/>
      <c r="L495" s="429"/>
      <c r="M495" s="429"/>
      <c r="N495" s="429"/>
      <c r="O495" s="429"/>
      <c r="P495" s="429"/>
    </row>
    <row r="496" spans="1:16" s="163" customFormat="1" ht="18.5" x14ac:dyDescent="0.35">
      <c r="A496" s="429">
        <f>SUBTOTAL(103,$C$6:C496)</f>
        <v>246</v>
      </c>
      <c r="B496" s="429"/>
      <c r="C496" s="437" t="s">
        <v>806</v>
      </c>
      <c r="D496" s="663" t="s">
        <v>2</v>
      </c>
      <c r="E496" s="663"/>
      <c r="F496" s="439"/>
      <c r="G496" s="429"/>
      <c r="H496" s="488"/>
      <c r="I496" s="433">
        <f>ROUND(H495/1000,4)+I494</f>
        <v>94.524499999999932</v>
      </c>
      <c r="J496" s="434" t="s">
        <v>51</v>
      </c>
      <c r="K496" s="429" t="s">
        <v>263</v>
      </c>
      <c r="L496" s="429" t="s">
        <v>263</v>
      </c>
      <c r="M496" s="429" t="s">
        <v>263</v>
      </c>
      <c r="N496" s="429" t="str">
        <f>VLOOKUP(C496,'Tack Welding'!$C$5:$I$94,7,0)</f>
        <v xml:space="preserve">Completed </v>
      </c>
      <c r="O496" s="429"/>
      <c r="P496" s="429"/>
    </row>
    <row r="497" spans="1:16" s="163" customFormat="1" ht="18.5" x14ac:dyDescent="0.35">
      <c r="A497" s="429"/>
      <c r="B497" s="429"/>
      <c r="C497" s="662"/>
      <c r="D497" s="485"/>
      <c r="E497" s="485"/>
      <c r="F497" s="432"/>
      <c r="G497" s="810" t="str">
        <f>C496</f>
        <v>37A/5</v>
      </c>
      <c r="H497" s="488">
        <v>435</v>
      </c>
      <c r="I497" s="436"/>
      <c r="J497" s="437"/>
      <c r="K497" s="429"/>
      <c r="L497" s="429"/>
      <c r="M497" s="429"/>
      <c r="N497" s="429"/>
      <c r="O497" s="429"/>
      <c r="P497" s="429"/>
    </row>
    <row r="498" spans="1:16" s="163" customFormat="1" ht="18.5" x14ac:dyDescent="0.35">
      <c r="A498" s="429">
        <f>SUBTOTAL(103,$C$6:C498)</f>
        <v>247</v>
      </c>
      <c r="B498" s="429"/>
      <c r="C498" s="437" t="s">
        <v>807</v>
      </c>
      <c r="D498" s="663" t="s">
        <v>2</v>
      </c>
      <c r="E498" s="663"/>
      <c r="F498" s="439"/>
      <c r="G498" s="429"/>
      <c r="H498" s="488"/>
      <c r="I498" s="433">
        <f>ROUND(H497/1000,4)+I496</f>
        <v>94.959499999999935</v>
      </c>
      <c r="J498" s="434" t="s">
        <v>51</v>
      </c>
      <c r="K498" s="429" t="s">
        <v>263</v>
      </c>
      <c r="L498" s="429" t="s">
        <v>263</v>
      </c>
      <c r="M498" s="429" t="s">
        <v>263</v>
      </c>
      <c r="N498" s="429" t="str">
        <f>VLOOKUP(C498,'Tack Welding'!$C$5:$I$94,7,0)</f>
        <v xml:space="preserve">Completed </v>
      </c>
      <c r="O498" s="429"/>
      <c r="P498" s="429"/>
    </row>
    <row r="499" spans="1:16" s="163" customFormat="1" ht="18.5" x14ac:dyDescent="0.35">
      <c r="A499" s="429"/>
      <c r="B499" s="429"/>
      <c r="C499" s="662"/>
      <c r="D499" s="485"/>
      <c r="E499" s="485"/>
      <c r="F499" s="432"/>
      <c r="G499" s="810" t="str">
        <f>C498</f>
        <v>37A/6</v>
      </c>
      <c r="H499" s="488">
        <v>398.589</v>
      </c>
      <c r="I499" s="436"/>
      <c r="J499" s="437"/>
      <c r="K499" s="429"/>
      <c r="L499" s="429"/>
      <c r="M499" s="429"/>
      <c r="N499" s="429"/>
      <c r="O499" s="429"/>
      <c r="P499" s="429"/>
    </row>
    <row r="500" spans="1:16" s="163" customFormat="1" ht="18.5" x14ac:dyDescent="0.35">
      <c r="A500" s="429">
        <f>SUBTOTAL(103,$C$6:C500)</f>
        <v>248</v>
      </c>
      <c r="B500" s="430" t="s">
        <v>626</v>
      </c>
      <c r="C500" s="437" t="s">
        <v>73</v>
      </c>
      <c r="D500" s="663" t="s">
        <v>234</v>
      </c>
      <c r="E500" s="663"/>
      <c r="F500" s="432"/>
      <c r="G500" s="431"/>
      <c r="H500" s="488"/>
      <c r="I500" s="433">
        <f>ROUND(H499/1000,4)+I498</f>
        <v>95.358099999999936</v>
      </c>
      <c r="J500" s="434" t="s">
        <v>51</v>
      </c>
      <c r="K500" s="429" t="s">
        <v>263</v>
      </c>
      <c r="L500" s="429" t="s">
        <v>263</v>
      </c>
      <c r="M500" s="429" t="s">
        <v>263</v>
      </c>
      <c r="N500" s="429" t="str">
        <f>VLOOKUP(C500,'Tack Welding'!$C$5:$I$94,7,0)</f>
        <v xml:space="preserve">Completed </v>
      </c>
      <c r="O500" s="429"/>
      <c r="P500" s="429"/>
    </row>
    <row r="501" spans="1:16" s="163" customFormat="1" ht="18.5" x14ac:dyDescent="0.35">
      <c r="A501" s="429"/>
      <c r="B501" s="429"/>
      <c r="C501" s="662"/>
      <c r="D501" s="485"/>
      <c r="E501" s="485"/>
      <c r="F501" s="432"/>
      <c r="G501" s="810" t="str">
        <f>C500</f>
        <v>38/0</v>
      </c>
      <c r="H501" s="488">
        <v>426.411</v>
      </c>
      <c r="I501" s="436"/>
      <c r="J501" s="437"/>
      <c r="K501" s="429"/>
      <c r="L501" s="429"/>
      <c r="M501" s="429"/>
      <c r="N501" s="429"/>
      <c r="O501" s="429"/>
      <c r="P501" s="429"/>
    </row>
    <row r="502" spans="1:16" s="163" customFormat="1" ht="18.5" x14ac:dyDescent="0.35">
      <c r="A502" s="429">
        <f>SUBTOTAL(103,$C$6:C502)</f>
        <v>249</v>
      </c>
      <c r="B502" s="429"/>
      <c r="C502" s="437" t="s">
        <v>627</v>
      </c>
      <c r="D502" s="663" t="s">
        <v>3</v>
      </c>
      <c r="E502" s="663"/>
      <c r="F502" s="439"/>
      <c r="G502" s="429"/>
      <c r="H502" s="488"/>
      <c r="I502" s="433">
        <f>ROUND(H501/1000,4)+I500</f>
        <v>95.784499999999937</v>
      </c>
      <c r="J502" s="434" t="s">
        <v>51</v>
      </c>
      <c r="K502" s="429" t="s">
        <v>263</v>
      </c>
      <c r="L502" s="429" t="s">
        <v>263</v>
      </c>
      <c r="M502" s="429" t="s">
        <v>263</v>
      </c>
      <c r="N502" s="429" t="str">
        <f>VLOOKUP(C502,'Tack Welding'!$C$5:$I$94,7,0)</f>
        <v xml:space="preserve">Completed </v>
      </c>
      <c r="O502" s="429"/>
      <c r="P502" s="429"/>
    </row>
    <row r="503" spans="1:16" s="163" customFormat="1" ht="18.5" x14ac:dyDescent="0.35">
      <c r="A503" s="429"/>
      <c r="B503" s="429"/>
      <c r="C503" s="662"/>
      <c r="D503" s="485"/>
      <c r="E503" s="485"/>
      <c r="F503" s="432"/>
      <c r="G503" s="810" t="str">
        <f>C502</f>
        <v>38/1</v>
      </c>
      <c r="H503" s="488">
        <v>390</v>
      </c>
      <c r="I503" s="436"/>
      <c r="J503" s="437"/>
      <c r="K503" s="429"/>
      <c r="L503" s="429"/>
      <c r="M503" s="429"/>
      <c r="N503" s="429"/>
      <c r="O503" s="429"/>
      <c r="P503" s="429"/>
    </row>
    <row r="504" spans="1:16" s="163" customFormat="1" ht="18.5" x14ac:dyDescent="0.35">
      <c r="A504" s="429">
        <f>SUBTOTAL(103,$C$6:C504)</f>
        <v>250</v>
      </c>
      <c r="B504" s="429"/>
      <c r="C504" s="437" t="s">
        <v>628</v>
      </c>
      <c r="D504" s="663" t="s">
        <v>3</v>
      </c>
      <c r="E504" s="663"/>
      <c r="F504" s="439"/>
      <c r="G504" s="429"/>
      <c r="H504" s="488"/>
      <c r="I504" s="433">
        <f>ROUND(H503/1000,4)+I502</f>
        <v>96.174499999999938</v>
      </c>
      <c r="J504" s="434" t="s">
        <v>51</v>
      </c>
      <c r="K504" s="429" t="s">
        <v>263</v>
      </c>
      <c r="L504" s="429" t="s">
        <v>263</v>
      </c>
      <c r="M504" s="429" t="s">
        <v>263</v>
      </c>
      <c r="N504" s="429" t="str">
        <f>VLOOKUP(C504,'Tack Welding'!$C$5:$I$94,7,0)</f>
        <v xml:space="preserve">Completed </v>
      </c>
      <c r="O504" s="429"/>
      <c r="P504" s="429"/>
    </row>
    <row r="505" spans="1:16" s="163" customFormat="1" ht="18.5" x14ac:dyDescent="0.35">
      <c r="A505" s="429"/>
      <c r="B505" s="429"/>
      <c r="C505" s="662"/>
      <c r="D505" s="485"/>
      <c r="E505" s="485"/>
      <c r="F505" s="432"/>
      <c r="G505" s="810" t="str">
        <f>C504</f>
        <v>38/2</v>
      </c>
      <c r="H505" s="488">
        <v>335</v>
      </c>
      <c r="I505" s="436"/>
      <c r="J505" s="437"/>
      <c r="K505" s="429"/>
      <c r="L505" s="429"/>
      <c r="M505" s="429"/>
      <c r="N505" s="429"/>
      <c r="O505" s="429"/>
      <c r="P505" s="429"/>
    </row>
    <row r="506" spans="1:16" s="163" customFormat="1" ht="18.5" x14ac:dyDescent="0.35">
      <c r="A506" s="429">
        <f>SUBTOTAL(103,$C$6:C506)</f>
        <v>251</v>
      </c>
      <c r="B506" s="429"/>
      <c r="C506" s="437" t="s">
        <v>629</v>
      </c>
      <c r="D506" s="663" t="s">
        <v>2</v>
      </c>
      <c r="E506" s="663"/>
      <c r="F506" s="439"/>
      <c r="G506" s="429"/>
      <c r="H506" s="488"/>
      <c r="I506" s="433">
        <f>ROUND(H505/1000,4)+I504</f>
        <v>96.509499999999932</v>
      </c>
      <c r="J506" s="434" t="s">
        <v>51</v>
      </c>
      <c r="K506" s="429" t="s">
        <v>263</v>
      </c>
      <c r="L506" s="429" t="s">
        <v>263</v>
      </c>
      <c r="M506" s="429" t="s">
        <v>263</v>
      </c>
      <c r="N506" s="429" t="str">
        <f>VLOOKUP(C506,'Tack Welding'!$C$5:$I$94,7,0)</f>
        <v xml:space="preserve">Completed </v>
      </c>
      <c r="O506" s="429"/>
      <c r="P506" s="429"/>
    </row>
    <row r="507" spans="1:16" s="163" customFormat="1" ht="18.5" x14ac:dyDescent="0.35">
      <c r="A507" s="429"/>
      <c r="B507" s="429"/>
      <c r="C507" s="662"/>
      <c r="D507" s="485"/>
      <c r="E507" s="485"/>
      <c r="F507" s="432"/>
      <c r="G507" s="810" t="str">
        <f>C506</f>
        <v>38/3</v>
      </c>
      <c r="H507" s="488">
        <v>440</v>
      </c>
      <c r="I507" s="436"/>
      <c r="J507" s="437"/>
      <c r="K507" s="429"/>
      <c r="L507" s="429"/>
      <c r="M507" s="429"/>
      <c r="N507" s="429"/>
      <c r="O507" s="429"/>
      <c r="P507" s="429"/>
    </row>
    <row r="508" spans="1:16" s="163" customFormat="1" ht="18.5" x14ac:dyDescent="0.35">
      <c r="A508" s="429">
        <f>SUBTOTAL(103,$C$6:C508)</f>
        <v>252</v>
      </c>
      <c r="B508" s="429"/>
      <c r="C508" s="437" t="s">
        <v>630</v>
      </c>
      <c r="D508" s="663" t="s">
        <v>178</v>
      </c>
      <c r="E508" s="663"/>
      <c r="F508" s="439"/>
      <c r="G508" s="429"/>
      <c r="H508" s="488"/>
      <c r="I508" s="433">
        <f>ROUND(H507/1000,4)+I506</f>
        <v>96.949499999999929</v>
      </c>
      <c r="J508" s="434" t="s">
        <v>51</v>
      </c>
      <c r="K508" s="429" t="s">
        <v>263</v>
      </c>
      <c r="L508" s="429" t="s">
        <v>263</v>
      </c>
      <c r="M508" s="429" t="s">
        <v>263</v>
      </c>
      <c r="N508" s="429" t="str">
        <f>VLOOKUP(C508,'Tack Welding'!$C$5:$I$94,7,0)</f>
        <v xml:space="preserve">Completed </v>
      </c>
      <c r="O508" s="429"/>
      <c r="P508" s="429"/>
    </row>
    <row r="509" spans="1:16" s="163" customFormat="1" ht="18.5" x14ac:dyDescent="0.35">
      <c r="A509" s="429"/>
      <c r="B509" s="429"/>
      <c r="C509" s="662"/>
      <c r="D509" s="485"/>
      <c r="E509" s="485"/>
      <c r="F509" s="432"/>
      <c r="G509" s="810" t="str">
        <f>C508</f>
        <v>38/4</v>
      </c>
      <c r="H509" s="488">
        <v>280</v>
      </c>
      <c r="I509" s="436"/>
      <c r="J509" s="437"/>
      <c r="K509" s="429"/>
      <c r="L509" s="429"/>
      <c r="M509" s="429"/>
      <c r="N509" s="429"/>
      <c r="O509" s="429"/>
      <c r="P509" s="429"/>
    </row>
    <row r="510" spans="1:16" s="163" customFormat="1" ht="18.5" x14ac:dyDescent="0.35">
      <c r="A510" s="429">
        <f>SUBTOTAL(103,$C$6:C510)</f>
        <v>253</v>
      </c>
      <c r="B510" s="429"/>
      <c r="C510" s="437" t="s">
        <v>631</v>
      </c>
      <c r="D510" s="663" t="s">
        <v>2</v>
      </c>
      <c r="E510" s="663"/>
      <c r="F510" s="439"/>
      <c r="G510" s="429"/>
      <c r="H510" s="488"/>
      <c r="I510" s="433">
        <f>ROUND(H509/1000,4)+I508</f>
        <v>97.229499999999931</v>
      </c>
      <c r="J510" s="434" t="s">
        <v>51</v>
      </c>
      <c r="K510" s="429" t="s">
        <v>263</v>
      </c>
      <c r="L510" s="429" t="s">
        <v>263</v>
      </c>
      <c r="M510" s="429" t="s">
        <v>263</v>
      </c>
      <c r="N510" s="429" t="str">
        <f>VLOOKUP(C510,'Tack Welding'!$C$5:$I$94,7,0)</f>
        <v xml:space="preserve">Completed </v>
      </c>
      <c r="O510" s="429"/>
      <c r="P510" s="429"/>
    </row>
    <row r="511" spans="1:16" s="163" customFormat="1" ht="18.5" x14ac:dyDescent="0.35">
      <c r="A511" s="429"/>
      <c r="B511" s="429"/>
      <c r="C511" s="662"/>
      <c r="D511" s="485"/>
      <c r="E511" s="485"/>
      <c r="F511" s="432"/>
      <c r="G511" s="810" t="str">
        <f>C510</f>
        <v>38/5</v>
      </c>
      <c r="H511" s="488">
        <v>450</v>
      </c>
      <c r="I511" s="436"/>
      <c r="J511" s="437"/>
      <c r="K511" s="429"/>
      <c r="L511" s="429"/>
      <c r="M511" s="429"/>
      <c r="N511" s="429"/>
      <c r="O511" s="429"/>
      <c r="P511" s="429"/>
    </row>
    <row r="512" spans="1:16" s="163" customFormat="1" ht="18.5" x14ac:dyDescent="0.35">
      <c r="A512" s="429">
        <f>SUBTOTAL(103,$C$6:C512)</f>
        <v>254</v>
      </c>
      <c r="B512" s="429"/>
      <c r="C512" s="437" t="s">
        <v>632</v>
      </c>
      <c r="D512" s="663" t="s">
        <v>80</v>
      </c>
      <c r="E512" s="663"/>
      <c r="F512" s="439"/>
      <c r="G512" s="429"/>
      <c r="H512" s="488"/>
      <c r="I512" s="433">
        <f>ROUND(H511/1000,4)+I510</f>
        <v>97.679499999999933</v>
      </c>
      <c r="J512" s="434" t="s">
        <v>51</v>
      </c>
      <c r="K512" s="429" t="s">
        <v>263</v>
      </c>
      <c r="L512" s="429" t="s">
        <v>263</v>
      </c>
      <c r="M512" s="429" t="s">
        <v>263</v>
      </c>
      <c r="N512" s="429" t="str">
        <f>VLOOKUP(C512,'Tack Welding'!$C$5:$I$94,7,0)</f>
        <v xml:space="preserve">Completed </v>
      </c>
      <c r="O512" s="429"/>
      <c r="P512" s="429"/>
    </row>
    <row r="513" spans="1:16" s="163" customFormat="1" ht="18.5" x14ac:dyDescent="0.35">
      <c r="A513" s="429"/>
      <c r="B513" s="429"/>
      <c r="C513" s="662"/>
      <c r="D513" s="485"/>
      <c r="E513" s="485"/>
      <c r="F513" s="432"/>
      <c r="G513" s="810" t="str">
        <f>C512</f>
        <v>38/6</v>
      </c>
      <c r="H513" s="488">
        <v>285</v>
      </c>
      <c r="I513" s="436"/>
      <c r="J513" s="437"/>
      <c r="K513" s="429"/>
      <c r="L513" s="429"/>
      <c r="M513" s="429"/>
      <c r="N513" s="429"/>
      <c r="O513" s="429"/>
      <c r="P513" s="429"/>
    </row>
    <row r="514" spans="1:16" s="163" customFormat="1" ht="18.5" x14ac:dyDescent="0.35">
      <c r="A514" s="429">
        <f>SUBTOTAL(103,$C$6:C514)</f>
        <v>255</v>
      </c>
      <c r="B514" s="429"/>
      <c r="C514" s="437" t="s">
        <v>633</v>
      </c>
      <c r="D514" s="663" t="s">
        <v>50</v>
      </c>
      <c r="E514" s="663"/>
      <c r="F514" s="439"/>
      <c r="G514" s="429"/>
      <c r="H514" s="488"/>
      <c r="I514" s="433">
        <f>ROUND(H513/1000,4)+I512</f>
        <v>97.96449999999993</v>
      </c>
      <c r="J514" s="434" t="s">
        <v>51</v>
      </c>
      <c r="K514" s="429" t="s">
        <v>263</v>
      </c>
      <c r="L514" s="429" t="s">
        <v>263</v>
      </c>
      <c r="M514" s="429" t="s">
        <v>263</v>
      </c>
      <c r="N514" s="429"/>
      <c r="O514" s="429"/>
      <c r="P514" s="429"/>
    </row>
    <row r="515" spans="1:16" s="163" customFormat="1" ht="18.5" x14ac:dyDescent="0.35">
      <c r="A515" s="429"/>
      <c r="B515" s="429"/>
      <c r="C515" s="662"/>
      <c r="D515" s="485"/>
      <c r="E515" s="485"/>
      <c r="F515" s="432"/>
      <c r="G515" s="810" t="str">
        <f>C514</f>
        <v>38/7</v>
      </c>
      <c r="H515" s="488">
        <v>445</v>
      </c>
      <c r="I515" s="436"/>
      <c r="J515" s="437"/>
      <c r="K515" s="429"/>
      <c r="L515" s="429"/>
      <c r="M515" s="429"/>
      <c r="N515" s="429"/>
      <c r="O515" s="429"/>
      <c r="P515" s="429"/>
    </row>
    <row r="516" spans="1:16" s="163" customFormat="1" ht="18.5" x14ac:dyDescent="0.35">
      <c r="A516" s="429">
        <f>SUBTOTAL(103,$C$6:C516)</f>
        <v>256</v>
      </c>
      <c r="B516" s="429"/>
      <c r="C516" s="437" t="s">
        <v>634</v>
      </c>
      <c r="D516" s="663" t="s">
        <v>178</v>
      </c>
      <c r="E516" s="663"/>
      <c r="F516" s="439"/>
      <c r="G516" s="429"/>
      <c r="H516" s="488"/>
      <c r="I516" s="433">
        <f>ROUND(H515/1000,4)+I514</f>
        <v>98.409499999999923</v>
      </c>
      <c r="J516" s="434" t="s">
        <v>51</v>
      </c>
      <c r="K516" s="429" t="s">
        <v>263</v>
      </c>
      <c r="L516" s="429" t="s">
        <v>263</v>
      </c>
      <c r="M516" s="429" t="s">
        <v>263</v>
      </c>
      <c r="N516" s="429" t="str">
        <f>VLOOKUP(C516,'Tack Welding'!$C$5:$I$94,7,0)</f>
        <v xml:space="preserve">Completed </v>
      </c>
      <c r="O516" s="429"/>
      <c r="P516" s="429"/>
    </row>
    <row r="517" spans="1:16" s="163" customFormat="1" ht="18.5" x14ac:dyDescent="0.35">
      <c r="A517" s="429"/>
      <c r="B517" s="429"/>
      <c r="C517" s="662"/>
      <c r="D517" s="485"/>
      <c r="E517" s="485"/>
      <c r="F517" s="432"/>
      <c r="G517" s="810" t="str">
        <f>C516</f>
        <v>38/8</v>
      </c>
      <c r="H517" s="488">
        <v>360</v>
      </c>
      <c r="I517" s="436"/>
      <c r="J517" s="437"/>
      <c r="K517" s="429"/>
      <c r="L517" s="429"/>
      <c r="M517" s="429"/>
      <c r="N517" s="429"/>
      <c r="O517" s="429"/>
      <c r="P517" s="429"/>
    </row>
    <row r="518" spans="1:16" s="163" customFormat="1" ht="18.5" x14ac:dyDescent="0.35">
      <c r="A518" s="429">
        <f>SUBTOTAL(103,$C$6:C518)</f>
        <v>257</v>
      </c>
      <c r="B518" s="429"/>
      <c r="C518" s="437" t="s">
        <v>635</v>
      </c>
      <c r="D518" s="663" t="s">
        <v>3</v>
      </c>
      <c r="E518" s="663"/>
      <c r="F518" s="439"/>
      <c r="G518" s="429"/>
      <c r="H518" s="488"/>
      <c r="I518" s="433">
        <f>ROUND(H517/1000,4)+I516</f>
        <v>98.769499999999923</v>
      </c>
      <c r="J518" s="434" t="s">
        <v>51</v>
      </c>
      <c r="K518" s="429" t="s">
        <v>263</v>
      </c>
      <c r="L518" s="429" t="s">
        <v>263</v>
      </c>
      <c r="M518" s="429" t="s">
        <v>263</v>
      </c>
      <c r="N518" s="429" t="str">
        <f>VLOOKUP(C518,'Tack Welding'!$C$5:$I$94,7,0)</f>
        <v xml:space="preserve">Completed </v>
      </c>
      <c r="O518" s="429"/>
      <c r="P518" s="429"/>
    </row>
    <row r="519" spans="1:16" s="163" customFormat="1" ht="18.5" x14ac:dyDescent="0.35">
      <c r="A519" s="429"/>
      <c r="B519" s="429"/>
      <c r="C519" s="662"/>
      <c r="D519" s="485"/>
      <c r="E519" s="485"/>
      <c r="F519" s="432"/>
      <c r="G519" s="810" t="str">
        <f>C518</f>
        <v>38/9</v>
      </c>
      <c r="H519" s="488">
        <v>430</v>
      </c>
      <c r="I519" s="436"/>
      <c r="J519" s="437"/>
      <c r="K519" s="429"/>
      <c r="L519" s="429"/>
      <c r="M519" s="429"/>
      <c r="N519" s="429"/>
      <c r="O519" s="429"/>
      <c r="P519" s="429"/>
    </row>
    <row r="520" spans="1:16" s="163" customFormat="1" ht="18.5" x14ac:dyDescent="0.35">
      <c r="A520" s="429">
        <f>SUBTOTAL(103,$C$6:C520)</f>
        <v>258</v>
      </c>
      <c r="B520" s="429"/>
      <c r="C520" s="437" t="s">
        <v>636</v>
      </c>
      <c r="D520" s="663" t="s">
        <v>2</v>
      </c>
      <c r="E520" s="663"/>
      <c r="F520" s="439"/>
      <c r="G520" s="429"/>
      <c r="H520" s="488"/>
      <c r="I520" s="433">
        <f>ROUND(H519/1000,4)+I518</f>
        <v>99.199499999999929</v>
      </c>
      <c r="J520" s="434" t="s">
        <v>51</v>
      </c>
      <c r="K520" s="429" t="s">
        <v>263</v>
      </c>
      <c r="L520" s="429" t="s">
        <v>263</v>
      </c>
      <c r="M520" s="429" t="s">
        <v>263</v>
      </c>
      <c r="N520" s="429" t="str">
        <f>VLOOKUP(C520,'Tack Welding'!$C$5:$I$94,7,0)</f>
        <v xml:space="preserve">Completed </v>
      </c>
      <c r="O520" s="429"/>
      <c r="P520" s="429"/>
    </row>
    <row r="521" spans="1:16" s="163" customFormat="1" ht="18.5" x14ac:dyDescent="0.35">
      <c r="A521" s="429"/>
      <c r="B521" s="429"/>
      <c r="C521" s="662"/>
      <c r="D521" s="485"/>
      <c r="E521" s="485"/>
      <c r="F521" s="432"/>
      <c r="G521" s="810" t="str">
        <f>C520</f>
        <v>38/10</v>
      </c>
      <c r="H521" s="488">
        <v>322.26600000000002</v>
      </c>
      <c r="I521" s="436"/>
      <c r="J521" s="437"/>
      <c r="K521" s="429"/>
      <c r="L521" s="429"/>
      <c r="M521" s="429"/>
      <c r="N521" s="429"/>
      <c r="O521" s="429"/>
      <c r="P521" s="429"/>
    </row>
    <row r="522" spans="1:16" s="163" customFormat="1" ht="18.5" x14ac:dyDescent="0.35">
      <c r="A522" s="429">
        <f>SUBTOTAL(103,$C$6:C522)</f>
        <v>259</v>
      </c>
      <c r="B522" s="430" t="s">
        <v>637</v>
      </c>
      <c r="C522" s="437" t="s">
        <v>74</v>
      </c>
      <c r="D522" s="663" t="s">
        <v>192</v>
      </c>
      <c r="E522" s="663"/>
      <c r="F522" s="432"/>
      <c r="G522" s="431"/>
      <c r="H522" s="488"/>
      <c r="I522" s="433">
        <f>ROUND(H521/1000,4)+I520</f>
        <v>99.521799999999928</v>
      </c>
      <c r="J522" s="434" t="s">
        <v>51</v>
      </c>
      <c r="K522" s="429" t="s">
        <v>263</v>
      </c>
      <c r="L522" s="429" t="s">
        <v>263</v>
      </c>
      <c r="M522" s="429" t="s">
        <v>263</v>
      </c>
      <c r="N522" s="429" t="str">
        <f>VLOOKUP(C522,'Tack Welding'!$C$5:$I$94,7,0)</f>
        <v xml:space="preserve">Completed </v>
      </c>
      <c r="O522" s="429" t="s">
        <v>988</v>
      </c>
      <c r="P522" s="429"/>
    </row>
    <row r="523" spans="1:16" s="163" customFormat="1" ht="18.5" x14ac:dyDescent="0.35">
      <c r="A523" s="429"/>
      <c r="B523" s="429"/>
      <c r="C523" s="662"/>
      <c r="D523" s="485"/>
      <c r="E523" s="485"/>
      <c r="F523" s="432"/>
      <c r="G523" s="810" t="str">
        <f>C522</f>
        <v>39/0</v>
      </c>
      <c r="H523" s="488">
        <v>392.73</v>
      </c>
      <c r="I523" s="436"/>
      <c r="J523" s="437"/>
      <c r="K523" s="429"/>
      <c r="L523" s="429"/>
      <c r="M523" s="429"/>
      <c r="N523" s="429"/>
      <c r="O523" s="429"/>
      <c r="P523" s="429"/>
    </row>
    <row r="524" spans="1:16" s="163" customFormat="1" ht="18.5" x14ac:dyDescent="0.35">
      <c r="A524" s="429">
        <f>SUBTOTAL(103,$C$6:C524)</f>
        <v>260</v>
      </c>
      <c r="B524" s="429"/>
      <c r="C524" s="437" t="s">
        <v>638</v>
      </c>
      <c r="D524" s="663" t="s">
        <v>159</v>
      </c>
      <c r="E524" s="663"/>
      <c r="F524" s="439"/>
      <c r="G524" s="429"/>
      <c r="H524" s="488"/>
      <c r="I524" s="433">
        <f>ROUND(H523/1000,4)+I522</f>
        <v>99.914499999999933</v>
      </c>
      <c r="J524" s="434" t="s">
        <v>51</v>
      </c>
      <c r="K524" s="429" t="s">
        <v>263</v>
      </c>
      <c r="L524" s="429" t="s">
        <v>263</v>
      </c>
      <c r="M524" s="429" t="s">
        <v>263</v>
      </c>
      <c r="N524" s="429" t="str">
        <f>VLOOKUP(C524,'Tack Welding'!$C$5:$I$94,7,0)</f>
        <v xml:space="preserve">Completed </v>
      </c>
      <c r="O524" s="429"/>
      <c r="P524" s="429"/>
    </row>
    <row r="525" spans="1:16" s="163" customFormat="1" ht="18.5" x14ac:dyDescent="0.35">
      <c r="A525" s="429"/>
      <c r="B525" s="429"/>
      <c r="C525" s="662"/>
      <c r="D525" s="485"/>
      <c r="E525" s="485"/>
      <c r="F525" s="432"/>
      <c r="G525" s="810" t="str">
        <f>C524</f>
        <v>39/1</v>
      </c>
      <c r="H525" s="488">
        <v>395</v>
      </c>
      <c r="I525" s="436"/>
      <c r="J525" s="437"/>
      <c r="K525" s="429"/>
      <c r="L525" s="429"/>
      <c r="M525" s="429"/>
      <c r="N525" s="429"/>
      <c r="O525" s="429"/>
      <c r="P525" s="429"/>
    </row>
    <row r="526" spans="1:16" s="163" customFormat="1" ht="18.5" x14ac:dyDescent="0.35">
      <c r="A526" s="429">
        <f>SUBTOTAL(103,$C$6:C526)</f>
        <v>261</v>
      </c>
      <c r="B526" s="429"/>
      <c r="C526" s="437" t="s">
        <v>639</v>
      </c>
      <c r="D526" s="663" t="s">
        <v>2</v>
      </c>
      <c r="E526" s="663"/>
      <c r="F526" s="439"/>
      <c r="G526" s="429"/>
      <c r="H526" s="488"/>
      <c r="I526" s="433">
        <f>ROUND(H525/1000,4)+I524</f>
        <v>100.30949999999993</v>
      </c>
      <c r="J526" s="434" t="s">
        <v>51</v>
      </c>
      <c r="K526" s="429" t="s">
        <v>263</v>
      </c>
      <c r="L526" s="429" t="s">
        <v>263</v>
      </c>
      <c r="M526" s="429" t="s">
        <v>263</v>
      </c>
      <c r="N526" s="429" t="str">
        <f>VLOOKUP(C526,'Tack Welding'!$C$5:$I$94,7,0)</f>
        <v xml:space="preserve">Completed </v>
      </c>
      <c r="O526" s="429"/>
      <c r="P526" s="429"/>
    </row>
    <row r="527" spans="1:16" s="163" customFormat="1" ht="18.5" x14ac:dyDescent="0.35">
      <c r="A527" s="429"/>
      <c r="B527" s="429"/>
      <c r="C527" s="662"/>
      <c r="D527" s="485"/>
      <c r="E527" s="485"/>
      <c r="F527" s="432"/>
      <c r="G527" s="810" t="str">
        <f>C526</f>
        <v>39/2</v>
      </c>
      <c r="H527" s="488">
        <v>385</v>
      </c>
      <c r="I527" s="436"/>
      <c r="J527" s="437"/>
      <c r="K527" s="429"/>
      <c r="L527" s="429"/>
      <c r="M527" s="429"/>
      <c r="N527" s="429"/>
      <c r="O527" s="429"/>
      <c r="P527" s="429"/>
    </row>
    <row r="528" spans="1:16" s="163" customFormat="1" ht="18.5" x14ac:dyDescent="0.35">
      <c r="A528" s="429">
        <f>SUBTOTAL(103,$C$6:C528)</f>
        <v>262</v>
      </c>
      <c r="B528" s="429"/>
      <c r="C528" s="437" t="s">
        <v>640</v>
      </c>
      <c r="D528" s="663" t="s">
        <v>178</v>
      </c>
      <c r="E528" s="663"/>
      <c r="F528" s="439"/>
      <c r="G528" s="429"/>
      <c r="H528" s="488"/>
      <c r="I528" s="433">
        <f>ROUND(H527/1000,4)+I526</f>
        <v>100.69449999999993</v>
      </c>
      <c r="J528" s="434" t="s">
        <v>51</v>
      </c>
      <c r="K528" s="429" t="s">
        <v>263</v>
      </c>
      <c r="L528" s="429" t="s">
        <v>263</v>
      </c>
      <c r="M528" s="429" t="s">
        <v>263</v>
      </c>
      <c r="N528" s="429" t="str">
        <f>VLOOKUP(C528,'Tack Welding'!$C$5:$I$94,7,0)</f>
        <v xml:space="preserve">Completed </v>
      </c>
      <c r="O528" s="429"/>
      <c r="P528" s="429"/>
    </row>
    <row r="529" spans="1:16" s="163" customFormat="1" ht="18.5" x14ac:dyDescent="0.35">
      <c r="A529" s="429"/>
      <c r="B529" s="429"/>
      <c r="C529" s="662"/>
      <c r="D529" s="485"/>
      <c r="E529" s="485"/>
      <c r="F529" s="432"/>
      <c r="G529" s="810" t="str">
        <f>C528</f>
        <v>39/3</v>
      </c>
      <c r="H529" s="488">
        <v>340</v>
      </c>
      <c r="I529" s="436"/>
      <c r="J529" s="437"/>
      <c r="K529" s="429"/>
      <c r="L529" s="429"/>
      <c r="M529" s="429"/>
      <c r="N529" s="429"/>
      <c r="O529" s="429"/>
      <c r="P529" s="429"/>
    </row>
    <row r="530" spans="1:16" s="163" customFormat="1" ht="18.5" x14ac:dyDescent="0.35">
      <c r="A530" s="429">
        <f>SUBTOTAL(103,$C$6:C530)</f>
        <v>263</v>
      </c>
      <c r="B530" s="429"/>
      <c r="C530" s="437" t="s">
        <v>641</v>
      </c>
      <c r="D530" s="663" t="s">
        <v>2</v>
      </c>
      <c r="E530" s="663"/>
      <c r="F530" s="439"/>
      <c r="G530" s="429"/>
      <c r="H530" s="488"/>
      <c r="I530" s="433">
        <f>ROUND(H529/1000,4)+I528</f>
        <v>101.03449999999994</v>
      </c>
      <c r="J530" s="434" t="s">
        <v>51</v>
      </c>
      <c r="K530" s="429" t="s">
        <v>263</v>
      </c>
      <c r="L530" s="429" t="s">
        <v>263</v>
      </c>
      <c r="M530" s="429" t="s">
        <v>263</v>
      </c>
      <c r="N530" s="429" t="str">
        <f>VLOOKUP(C530,'Tack Welding'!$C$5:$I$94,7,0)</f>
        <v xml:space="preserve">Completed </v>
      </c>
      <c r="O530" s="429"/>
      <c r="P530" s="429"/>
    </row>
    <row r="531" spans="1:16" s="163" customFormat="1" ht="18.5" x14ac:dyDescent="0.35">
      <c r="A531" s="429"/>
      <c r="B531" s="429"/>
      <c r="C531" s="662"/>
      <c r="D531" s="485"/>
      <c r="E531" s="485"/>
      <c r="F531" s="432"/>
      <c r="G531" s="810" t="str">
        <f>C530</f>
        <v>39/4</v>
      </c>
      <c r="H531" s="488">
        <v>395</v>
      </c>
      <c r="I531" s="436"/>
      <c r="J531" s="437"/>
      <c r="K531" s="429"/>
      <c r="L531" s="429"/>
      <c r="M531" s="429"/>
      <c r="N531" s="429"/>
      <c r="O531" s="429"/>
      <c r="P531" s="429"/>
    </row>
    <row r="532" spans="1:16" s="163" customFormat="1" ht="18.5" x14ac:dyDescent="0.35">
      <c r="A532" s="429">
        <f>SUBTOTAL(103,$C$6:C532)</f>
        <v>264</v>
      </c>
      <c r="B532" s="429"/>
      <c r="C532" s="437" t="s">
        <v>642</v>
      </c>
      <c r="D532" s="663" t="s">
        <v>178</v>
      </c>
      <c r="E532" s="663"/>
      <c r="F532" s="439"/>
      <c r="G532" s="429"/>
      <c r="H532" s="488"/>
      <c r="I532" s="433">
        <f>ROUND(H531/1000,4)+I530</f>
        <v>101.42949999999993</v>
      </c>
      <c r="J532" s="434" t="s">
        <v>51</v>
      </c>
      <c r="K532" s="429" t="s">
        <v>263</v>
      </c>
      <c r="L532" s="429" t="s">
        <v>263</v>
      </c>
      <c r="M532" s="429" t="s">
        <v>263</v>
      </c>
      <c r="N532" s="429" t="str">
        <f>VLOOKUP(C532,'Tack Welding'!$C$5:$I$94,7,0)</f>
        <v xml:space="preserve">Completed </v>
      </c>
      <c r="O532" s="429"/>
      <c r="P532" s="429"/>
    </row>
    <row r="533" spans="1:16" s="163" customFormat="1" ht="18.5" x14ac:dyDescent="0.35">
      <c r="A533" s="429"/>
      <c r="B533" s="429"/>
      <c r="C533" s="662"/>
      <c r="D533" s="485"/>
      <c r="E533" s="485"/>
      <c r="F533" s="432"/>
      <c r="G533" s="810" t="str">
        <f>C532</f>
        <v>39/5</v>
      </c>
      <c r="H533" s="488">
        <v>410</v>
      </c>
      <c r="I533" s="436"/>
      <c r="J533" s="437"/>
      <c r="K533" s="429"/>
      <c r="L533" s="429"/>
      <c r="M533" s="429"/>
      <c r="N533" s="429"/>
      <c r="O533" s="429"/>
      <c r="P533" s="429"/>
    </row>
    <row r="534" spans="1:16" s="163" customFormat="1" ht="18.5" x14ac:dyDescent="0.35">
      <c r="A534" s="429">
        <f>SUBTOTAL(103,$C$6:C534)</f>
        <v>265</v>
      </c>
      <c r="B534" s="429"/>
      <c r="C534" s="437" t="s">
        <v>643</v>
      </c>
      <c r="D534" s="663" t="s">
        <v>178</v>
      </c>
      <c r="E534" s="663"/>
      <c r="F534" s="439"/>
      <c r="G534" s="429"/>
      <c r="H534" s="492"/>
      <c r="I534" s="433">
        <f>ROUND(H533/1000,4)+I532</f>
        <v>101.83949999999993</v>
      </c>
      <c r="J534" s="434" t="s">
        <v>51</v>
      </c>
      <c r="K534" s="429" t="s">
        <v>263</v>
      </c>
      <c r="L534" s="429" t="s">
        <v>263</v>
      </c>
      <c r="M534" s="429" t="s">
        <v>263</v>
      </c>
      <c r="N534" s="429" t="str">
        <f>VLOOKUP(C534,'Tack Welding'!$C$5:$I$94,7,0)</f>
        <v xml:space="preserve">Completed </v>
      </c>
      <c r="O534" s="429"/>
      <c r="P534" s="429"/>
    </row>
    <row r="535" spans="1:16" s="163" customFormat="1" ht="18.5" x14ac:dyDescent="0.35">
      <c r="A535" s="429"/>
      <c r="B535" s="429"/>
      <c r="C535" s="662"/>
      <c r="D535" s="485"/>
      <c r="E535" s="485"/>
      <c r="F535" s="432"/>
      <c r="G535" s="810" t="str">
        <f>C534</f>
        <v>39/6</v>
      </c>
      <c r="H535" s="488">
        <v>415</v>
      </c>
      <c r="I535" s="436"/>
      <c r="J535" s="437"/>
      <c r="K535" s="429"/>
      <c r="L535" s="429"/>
      <c r="M535" s="429"/>
      <c r="N535" s="429"/>
      <c r="O535" s="429"/>
      <c r="P535" s="429"/>
    </row>
    <row r="536" spans="1:16" s="163" customFormat="1" ht="18.5" x14ac:dyDescent="0.35">
      <c r="A536" s="429">
        <f>SUBTOTAL(103,$C$6:C536)</f>
        <v>266</v>
      </c>
      <c r="B536" s="429"/>
      <c r="C536" s="437" t="s">
        <v>644</v>
      </c>
      <c r="D536" s="663" t="s">
        <v>2</v>
      </c>
      <c r="E536" s="663"/>
      <c r="F536" s="439"/>
      <c r="G536" s="429"/>
      <c r="H536" s="488"/>
      <c r="I536" s="433">
        <f>ROUND(H535/1000,4)+I534</f>
        <v>102.25449999999994</v>
      </c>
      <c r="J536" s="434" t="s">
        <v>51</v>
      </c>
      <c r="K536" s="429" t="s">
        <v>263</v>
      </c>
      <c r="L536" s="429" t="s">
        <v>263</v>
      </c>
      <c r="M536" s="429" t="s">
        <v>263</v>
      </c>
      <c r="N536" s="429" t="str">
        <f>VLOOKUP(C536,'Tack Welding'!$C$5:$I$94,7,0)</f>
        <v xml:space="preserve">Completed </v>
      </c>
      <c r="O536" s="429"/>
      <c r="P536" s="429"/>
    </row>
    <row r="537" spans="1:16" s="163" customFormat="1" ht="18.5" x14ac:dyDescent="0.35">
      <c r="A537" s="429"/>
      <c r="B537" s="429"/>
      <c r="C537" s="662"/>
      <c r="D537" s="485"/>
      <c r="E537" s="485"/>
      <c r="F537" s="432"/>
      <c r="G537" s="810" t="str">
        <f>C536</f>
        <v>39/7</v>
      </c>
      <c r="H537" s="488">
        <v>415</v>
      </c>
      <c r="I537" s="436"/>
      <c r="J537" s="437"/>
      <c r="K537" s="429"/>
      <c r="L537" s="429"/>
      <c r="M537" s="429"/>
      <c r="N537" s="429"/>
      <c r="O537" s="429"/>
      <c r="P537" s="429"/>
    </row>
    <row r="538" spans="1:16" s="163" customFormat="1" ht="18.5" x14ac:dyDescent="0.35">
      <c r="A538" s="429">
        <f>SUBTOTAL(103,$C$6:C538)</f>
        <v>267</v>
      </c>
      <c r="B538" s="429"/>
      <c r="C538" s="437" t="s">
        <v>645</v>
      </c>
      <c r="D538" s="663" t="s">
        <v>178</v>
      </c>
      <c r="E538" s="663"/>
      <c r="F538" s="439"/>
      <c r="G538" s="429"/>
      <c r="H538" s="488"/>
      <c r="I538" s="433">
        <f>ROUND(H537/1000,4)+I536</f>
        <v>102.66949999999994</v>
      </c>
      <c r="J538" s="434" t="s">
        <v>51</v>
      </c>
      <c r="K538" s="429" t="s">
        <v>263</v>
      </c>
      <c r="L538" s="429" t="s">
        <v>263</v>
      </c>
      <c r="M538" s="429" t="s">
        <v>263</v>
      </c>
      <c r="N538" s="429" t="str">
        <f>VLOOKUP(C538,'Tack Welding'!$C$5:$I$94,7,0)</f>
        <v xml:space="preserve">Completed </v>
      </c>
      <c r="O538" s="429"/>
      <c r="P538" s="429"/>
    </row>
    <row r="539" spans="1:16" s="163" customFormat="1" ht="18.5" x14ac:dyDescent="0.35">
      <c r="A539" s="429"/>
      <c r="B539" s="429"/>
      <c r="C539" s="662"/>
      <c r="D539" s="485"/>
      <c r="E539" s="485"/>
      <c r="F539" s="432"/>
      <c r="G539" s="810" t="str">
        <f>C538</f>
        <v>39/8</v>
      </c>
      <c r="H539" s="488">
        <v>350</v>
      </c>
      <c r="I539" s="436"/>
      <c r="J539" s="437"/>
      <c r="K539" s="429"/>
      <c r="L539" s="429"/>
      <c r="M539" s="429"/>
      <c r="N539" s="429"/>
      <c r="O539" s="429"/>
      <c r="P539" s="429"/>
    </row>
    <row r="540" spans="1:16" s="163" customFormat="1" ht="18.5" x14ac:dyDescent="0.35">
      <c r="A540" s="429">
        <f>SUBTOTAL(103,$C$6:C540)</f>
        <v>268</v>
      </c>
      <c r="B540" s="429"/>
      <c r="C540" s="437" t="s">
        <v>646</v>
      </c>
      <c r="D540" s="663" t="s">
        <v>80</v>
      </c>
      <c r="E540" s="663"/>
      <c r="F540" s="439"/>
      <c r="G540" s="429"/>
      <c r="H540" s="488"/>
      <c r="I540" s="433">
        <f>ROUND(H539/1000,4)+I538</f>
        <v>103.01949999999994</v>
      </c>
      <c r="J540" s="434" t="s">
        <v>51</v>
      </c>
      <c r="K540" s="429" t="s">
        <v>263</v>
      </c>
      <c r="L540" s="429" t="s">
        <v>263</v>
      </c>
      <c r="M540" s="429" t="s">
        <v>263</v>
      </c>
      <c r="N540" s="429" t="str">
        <f>VLOOKUP(C540,'Tack Welding'!$C$5:$I$94,7,0)</f>
        <v xml:space="preserve">Completed </v>
      </c>
      <c r="O540" s="429"/>
      <c r="P540" s="429"/>
    </row>
    <row r="541" spans="1:16" s="163" customFormat="1" ht="18.5" x14ac:dyDescent="0.35">
      <c r="A541" s="429"/>
      <c r="B541" s="429"/>
      <c r="C541" s="662"/>
      <c r="D541" s="485"/>
      <c r="E541" s="485"/>
      <c r="F541" s="432"/>
      <c r="G541" s="810" t="str">
        <f>C540</f>
        <v>39/9</v>
      </c>
      <c r="H541" s="488">
        <v>425</v>
      </c>
      <c r="I541" s="436"/>
      <c r="J541" s="437"/>
      <c r="K541" s="429"/>
      <c r="L541" s="429"/>
      <c r="M541" s="429"/>
      <c r="N541" s="429"/>
      <c r="O541" s="429"/>
      <c r="P541" s="429"/>
    </row>
    <row r="542" spans="1:16" s="163" customFormat="1" ht="18.5" x14ac:dyDescent="0.35">
      <c r="A542" s="429">
        <f>SUBTOTAL(103,$C$6:C542)</f>
        <v>269</v>
      </c>
      <c r="B542" s="429"/>
      <c r="C542" s="437" t="s">
        <v>647</v>
      </c>
      <c r="D542" s="663" t="s">
        <v>2</v>
      </c>
      <c r="E542" s="663"/>
      <c r="F542" s="439"/>
      <c r="G542" s="429"/>
      <c r="H542" s="488"/>
      <c r="I542" s="433">
        <f>ROUND(H541/1000,4)+I540</f>
        <v>103.44449999999993</v>
      </c>
      <c r="J542" s="434" t="s">
        <v>51</v>
      </c>
      <c r="K542" s="429" t="s">
        <v>263</v>
      </c>
      <c r="L542" s="429" t="s">
        <v>263</v>
      </c>
      <c r="M542" s="429" t="s">
        <v>263</v>
      </c>
      <c r="N542" s="429" t="str">
        <f>VLOOKUP(C542,'Tack Welding'!$C$5:$I$94,7,0)</f>
        <v xml:space="preserve">Completed </v>
      </c>
      <c r="O542" s="429"/>
      <c r="P542" s="429"/>
    </row>
    <row r="543" spans="1:16" s="163" customFormat="1" ht="18.5" x14ac:dyDescent="0.35">
      <c r="A543" s="429"/>
      <c r="B543" s="429"/>
      <c r="C543" s="662"/>
      <c r="D543" s="485"/>
      <c r="E543" s="485"/>
      <c r="F543" s="432"/>
      <c r="G543" s="810" t="str">
        <f>C542</f>
        <v>39/10</v>
      </c>
      <c r="H543" s="488">
        <v>350</v>
      </c>
      <c r="I543" s="436"/>
      <c r="J543" s="437"/>
      <c r="K543" s="429"/>
      <c r="L543" s="429"/>
      <c r="M543" s="429"/>
      <c r="N543" s="429"/>
      <c r="O543" s="429"/>
      <c r="P543" s="429"/>
    </row>
    <row r="544" spans="1:16" s="163" customFormat="1" ht="18.5" x14ac:dyDescent="0.35">
      <c r="A544" s="429">
        <f>SUBTOTAL(103,$C$6:C544)</f>
        <v>270</v>
      </c>
      <c r="B544" s="429"/>
      <c r="C544" s="437" t="s">
        <v>648</v>
      </c>
      <c r="D544" s="663" t="s">
        <v>80</v>
      </c>
      <c r="E544" s="663"/>
      <c r="F544" s="439"/>
      <c r="G544" s="429"/>
      <c r="H544" s="488"/>
      <c r="I544" s="433">
        <f>ROUND(H543/1000,4)+I542</f>
        <v>103.79449999999993</v>
      </c>
      <c r="J544" s="434" t="s">
        <v>51</v>
      </c>
      <c r="K544" s="429" t="s">
        <v>263</v>
      </c>
      <c r="L544" s="429" t="s">
        <v>263</v>
      </c>
      <c r="M544" s="429" t="s">
        <v>263</v>
      </c>
      <c r="N544" s="429" t="str">
        <f>VLOOKUP(C544,'Tack Welding'!$C$5:$I$94,7,0)</f>
        <v xml:space="preserve">Completed </v>
      </c>
      <c r="O544" s="429"/>
      <c r="P544" s="429"/>
    </row>
    <row r="545" spans="1:16" s="163" customFormat="1" ht="18.5" x14ac:dyDescent="0.35">
      <c r="A545" s="429"/>
      <c r="B545" s="429"/>
      <c r="C545" s="662"/>
      <c r="D545" s="485"/>
      <c r="E545" s="485"/>
      <c r="F545" s="432"/>
      <c r="G545" s="810" t="str">
        <f>C544</f>
        <v>39/11</v>
      </c>
      <c r="H545" s="488">
        <v>444.08100000000002</v>
      </c>
      <c r="I545" s="436"/>
      <c r="J545" s="437"/>
      <c r="K545" s="429"/>
      <c r="L545" s="429"/>
      <c r="M545" s="429"/>
      <c r="N545" s="429"/>
      <c r="O545" s="429"/>
      <c r="P545" s="429"/>
    </row>
    <row r="546" spans="1:16" s="163" customFormat="1" ht="18.5" x14ac:dyDescent="0.35">
      <c r="A546" s="429">
        <f>SUBTOTAL(103,$C$6:C546)</f>
        <v>271</v>
      </c>
      <c r="B546" s="430" t="s">
        <v>649</v>
      </c>
      <c r="C546" s="437" t="s">
        <v>75</v>
      </c>
      <c r="D546" s="663" t="s">
        <v>235</v>
      </c>
      <c r="E546" s="663"/>
      <c r="F546" s="432"/>
      <c r="G546" s="431"/>
      <c r="H546" s="493"/>
      <c r="I546" s="433">
        <f>ROUND(H545/1000,4)+I544</f>
        <v>104.23859999999993</v>
      </c>
      <c r="J546" s="434" t="s">
        <v>51</v>
      </c>
      <c r="K546" s="429" t="s">
        <v>263</v>
      </c>
      <c r="L546" s="429" t="s">
        <v>263</v>
      </c>
      <c r="M546" s="429" t="s">
        <v>263</v>
      </c>
      <c r="N546" s="429"/>
      <c r="O546" s="429" t="s">
        <v>988</v>
      </c>
      <c r="P546" s="429"/>
    </row>
    <row r="547" spans="1:16" s="163" customFormat="1" ht="18.5" x14ac:dyDescent="0.35">
      <c r="A547" s="429"/>
      <c r="B547" s="429"/>
      <c r="C547" s="662"/>
      <c r="D547" s="485"/>
      <c r="E547" s="485"/>
      <c r="F547" s="432"/>
      <c r="G547" s="810" t="str">
        <f>C546</f>
        <v>40/0</v>
      </c>
      <c r="H547" s="488">
        <v>260.91800000000001</v>
      </c>
      <c r="I547" s="436"/>
      <c r="J547" s="437"/>
      <c r="K547" s="429"/>
      <c r="L547" s="429"/>
      <c r="M547" s="429"/>
      <c r="N547" s="429"/>
      <c r="O547" s="429"/>
      <c r="P547" s="429"/>
    </row>
    <row r="548" spans="1:16" s="163" customFormat="1" ht="18.5" x14ac:dyDescent="0.35">
      <c r="A548" s="429">
        <f>SUBTOTAL(103,$C$6:C548)</f>
        <v>272</v>
      </c>
      <c r="B548" s="429"/>
      <c r="C548" s="437" t="s">
        <v>214</v>
      </c>
      <c r="D548" s="663" t="s">
        <v>50</v>
      </c>
      <c r="E548" s="663"/>
      <c r="F548" s="439">
        <v>2</v>
      </c>
      <c r="G548" s="429"/>
      <c r="H548" s="488"/>
      <c r="I548" s="433">
        <f>ROUND(H547/1000,4)+I546</f>
        <v>104.49949999999994</v>
      </c>
      <c r="J548" s="434" t="s">
        <v>51</v>
      </c>
      <c r="K548" s="429" t="s">
        <v>263</v>
      </c>
      <c r="L548" s="429"/>
      <c r="M548" s="429" t="s">
        <v>263</v>
      </c>
      <c r="N548" s="429"/>
      <c r="O548" s="429"/>
      <c r="P548" s="429"/>
    </row>
    <row r="549" spans="1:16" s="163" customFormat="1" ht="18.5" x14ac:dyDescent="0.35">
      <c r="A549" s="429"/>
      <c r="B549" s="429"/>
      <c r="C549" s="662"/>
      <c r="D549" s="485"/>
      <c r="E549" s="485"/>
      <c r="F549" s="432"/>
      <c r="G549" s="810" t="str">
        <f>C548</f>
        <v>40/1</v>
      </c>
      <c r="H549" s="488">
        <v>385</v>
      </c>
      <c r="I549" s="436"/>
      <c r="J549" s="437"/>
      <c r="K549" s="429"/>
      <c r="L549" s="429"/>
      <c r="M549" s="429"/>
      <c r="N549" s="429"/>
      <c r="O549" s="429"/>
      <c r="P549" s="429"/>
    </row>
    <row r="550" spans="1:16" s="163" customFormat="1" ht="18.5" x14ac:dyDescent="0.35">
      <c r="A550" s="429">
        <f>SUBTOTAL(103,$C$6:C550)</f>
        <v>273</v>
      </c>
      <c r="B550" s="429"/>
      <c r="C550" s="437" t="s">
        <v>215</v>
      </c>
      <c r="D550" s="663" t="s">
        <v>80</v>
      </c>
      <c r="E550" s="663"/>
      <c r="F550" s="439"/>
      <c r="G550" s="429"/>
      <c r="H550" s="488"/>
      <c r="I550" s="433">
        <f>ROUND(H549/1000,4)+I548</f>
        <v>104.88449999999995</v>
      </c>
      <c r="J550" s="434" t="s">
        <v>51</v>
      </c>
      <c r="K550" s="429" t="s">
        <v>263</v>
      </c>
      <c r="L550" s="429" t="s">
        <v>263</v>
      </c>
      <c r="M550" s="429" t="s">
        <v>263</v>
      </c>
      <c r="N550" s="429" t="str">
        <f>VLOOKUP(C550,'Tack Welding'!$C$5:$I$94,7,0)</f>
        <v xml:space="preserve">Completed </v>
      </c>
      <c r="O550" s="429"/>
      <c r="P550" s="429"/>
    </row>
    <row r="551" spans="1:16" s="163" customFormat="1" ht="18.5" x14ac:dyDescent="0.35">
      <c r="A551" s="429"/>
      <c r="B551" s="429"/>
      <c r="C551" s="662"/>
      <c r="D551" s="485"/>
      <c r="E551" s="485"/>
      <c r="F551" s="432"/>
      <c r="G551" s="810" t="str">
        <f>C550</f>
        <v>40/2</v>
      </c>
      <c r="H551" s="488">
        <v>435</v>
      </c>
      <c r="I551" s="436"/>
      <c r="J551" s="437"/>
      <c r="K551" s="429"/>
      <c r="L551" s="429"/>
      <c r="M551" s="429"/>
      <c r="N551" s="429"/>
      <c r="O551" s="429"/>
      <c r="P551" s="429"/>
    </row>
    <row r="552" spans="1:16" s="163" customFormat="1" ht="18.5" x14ac:dyDescent="0.35">
      <c r="A552" s="429">
        <f>SUBTOTAL(103,$C$6:C552)</f>
        <v>274</v>
      </c>
      <c r="B552" s="429"/>
      <c r="C552" s="437" t="s">
        <v>5</v>
      </c>
      <c r="D552" s="663" t="s">
        <v>2</v>
      </c>
      <c r="E552" s="663"/>
      <c r="F552" s="439"/>
      <c r="G552" s="429"/>
      <c r="H552" s="488"/>
      <c r="I552" s="433">
        <f>ROUND(H551/1000,4)+I550</f>
        <v>105.31949999999995</v>
      </c>
      <c r="J552" s="434" t="s">
        <v>51</v>
      </c>
      <c r="K552" s="429" t="s">
        <v>263</v>
      </c>
      <c r="L552" s="429" t="s">
        <v>263</v>
      </c>
      <c r="M552" s="429" t="s">
        <v>263</v>
      </c>
      <c r="N552" s="429" t="str">
        <f>VLOOKUP(C552,'Tack Welding'!$C$5:$I$94,7,0)</f>
        <v xml:space="preserve">Completed </v>
      </c>
      <c r="O552" s="429"/>
      <c r="P552" s="429"/>
    </row>
    <row r="553" spans="1:16" s="163" customFormat="1" ht="18.5" x14ac:dyDescent="0.35">
      <c r="A553" s="429"/>
      <c r="B553" s="429"/>
      <c r="C553" s="662"/>
      <c r="D553" s="485"/>
      <c r="E553" s="485"/>
      <c r="F553" s="432"/>
      <c r="G553" s="810" t="str">
        <f>C552</f>
        <v>40/3</v>
      </c>
      <c r="H553" s="488">
        <v>385</v>
      </c>
      <c r="I553" s="436"/>
      <c r="J553" s="437"/>
      <c r="K553" s="429"/>
      <c r="L553" s="429"/>
      <c r="M553" s="429"/>
      <c r="N553" s="429"/>
      <c r="O553" s="429"/>
      <c r="P553" s="429"/>
    </row>
    <row r="554" spans="1:16" s="163" customFormat="1" ht="18.5" x14ac:dyDescent="0.35">
      <c r="A554" s="429">
        <f>SUBTOTAL(103,$C$6:C554)</f>
        <v>275</v>
      </c>
      <c r="B554" s="429"/>
      <c r="C554" s="437" t="s">
        <v>6</v>
      </c>
      <c r="D554" s="663" t="s">
        <v>80</v>
      </c>
      <c r="E554" s="663"/>
      <c r="F554" s="439"/>
      <c r="G554" s="429"/>
      <c r="H554" s="488"/>
      <c r="I554" s="433">
        <f>ROUND(H553/1000,4)+I552</f>
        <v>105.70449999999995</v>
      </c>
      <c r="J554" s="434" t="s">
        <v>51</v>
      </c>
      <c r="K554" s="429" t="s">
        <v>263</v>
      </c>
      <c r="L554" s="429" t="s">
        <v>263</v>
      </c>
      <c r="M554" s="429" t="s">
        <v>263</v>
      </c>
      <c r="N554" s="429" t="str">
        <f>VLOOKUP(C554,'Tack Welding'!$C$5:$I$94,7,0)</f>
        <v xml:space="preserve">Completed </v>
      </c>
      <c r="O554" s="429"/>
      <c r="P554" s="429"/>
    </row>
    <row r="555" spans="1:16" s="163" customFormat="1" ht="18.5" x14ac:dyDescent="0.35">
      <c r="A555" s="429"/>
      <c r="B555" s="429"/>
      <c r="C555" s="662"/>
      <c r="D555" s="485"/>
      <c r="E555" s="485"/>
      <c r="F555" s="432"/>
      <c r="G555" s="810" t="str">
        <f>C554</f>
        <v>40/4</v>
      </c>
      <c r="H555" s="488">
        <v>455</v>
      </c>
      <c r="I555" s="436"/>
      <c r="J555" s="437"/>
      <c r="K555" s="429"/>
      <c r="L555" s="429"/>
      <c r="M555" s="429"/>
      <c r="N555" s="429"/>
      <c r="O555" s="429"/>
      <c r="P555" s="429"/>
    </row>
    <row r="556" spans="1:16" s="163" customFormat="1" ht="18.5" x14ac:dyDescent="0.35">
      <c r="A556" s="429">
        <f>SUBTOTAL(103,$C$6:C556)</f>
        <v>276</v>
      </c>
      <c r="B556" s="429"/>
      <c r="C556" s="437" t="s">
        <v>650</v>
      </c>
      <c r="D556" s="663" t="s">
        <v>50</v>
      </c>
      <c r="E556" s="663"/>
      <c r="F556" s="439"/>
      <c r="G556" s="429"/>
      <c r="H556" s="488"/>
      <c r="I556" s="433">
        <f>ROUND(H555/1000,4)+I554</f>
        <v>106.15949999999995</v>
      </c>
      <c r="J556" s="434" t="s">
        <v>51</v>
      </c>
      <c r="K556" s="429" t="s">
        <v>263</v>
      </c>
      <c r="L556" s="429" t="s">
        <v>263</v>
      </c>
      <c r="M556" s="429" t="s">
        <v>263</v>
      </c>
      <c r="N556" s="429" t="str">
        <f>VLOOKUP(C556,'Tack Welding'!$C$5:$I$94,7,0)</f>
        <v xml:space="preserve">Completed </v>
      </c>
      <c r="O556" s="429"/>
      <c r="P556" s="429"/>
    </row>
    <row r="557" spans="1:16" s="163" customFormat="1" ht="18.5" x14ac:dyDescent="0.35">
      <c r="A557" s="429"/>
      <c r="B557" s="429"/>
      <c r="C557" s="662"/>
      <c r="D557" s="485"/>
      <c r="E557" s="485"/>
      <c r="F557" s="432"/>
      <c r="G557" s="810" t="str">
        <f>C556</f>
        <v>40/5</v>
      </c>
      <c r="H557" s="488">
        <v>370</v>
      </c>
      <c r="I557" s="436"/>
      <c r="J557" s="437"/>
      <c r="K557" s="429"/>
      <c r="L557" s="429"/>
      <c r="M557" s="429"/>
      <c r="N557" s="429"/>
      <c r="O557" s="429"/>
      <c r="P557" s="429"/>
    </row>
    <row r="558" spans="1:16" s="163" customFormat="1" ht="18.5" x14ac:dyDescent="0.35">
      <c r="A558" s="429">
        <f>SUBTOTAL(103,$C$6:C558)</f>
        <v>277</v>
      </c>
      <c r="B558" s="429"/>
      <c r="C558" s="437" t="s">
        <v>651</v>
      </c>
      <c r="D558" s="663" t="s">
        <v>50</v>
      </c>
      <c r="E558" s="663"/>
      <c r="F558" s="439"/>
      <c r="G558" s="429"/>
      <c r="H558" s="488"/>
      <c r="I558" s="433">
        <f>ROUND(H557/1000,4)+I556</f>
        <v>106.52949999999996</v>
      </c>
      <c r="J558" s="434" t="s">
        <v>51</v>
      </c>
      <c r="K558" s="429" t="s">
        <v>263</v>
      </c>
      <c r="L558" s="429" t="s">
        <v>263</v>
      </c>
      <c r="M558" s="429" t="s">
        <v>263</v>
      </c>
      <c r="N558" s="429" t="str">
        <f>VLOOKUP(C558,'Tack Welding'!$C$5:$I$94,7,0)</f>
        <v xml:space="preserve">Completed </v>
      </c>
      <c r="O558" s="429"/>
      <c r="P558" s="429"/>
    </row>
    <row r="559" spans="1:16" s="163" customFormat="1" ht="18.5" x14ac:dyDescent="0.35">
      <c r="A559" s="429"/>
      <c r="B559" s="429"/>
      <c r="C559" s="662"/>
      <c r="D559" s="485"/>
      <c r="E559" s="485"/>
      <c r="F559" s="432"/>
      <c r="G559" s="810" t="str">
        <f>C558</f>
        <v>40/6</v>
      </c>
      <c r="H559" s="488">
        <v>400</v>
      </c>
      <c r="I559" s="436"/>
      <c r="J559" s="437"/>
      <c r="K559" s="429"/>
      <c r="L559" s="429"/>
      <c r="M559" s="429"/>
      <c r="N559" s="429"/>
      <c r="O559" s="429"/>
      <c r="P559" s="429"/>
    </row>
    <row r="560" spans="1:16" s="163" customFormat="1" ht="18.5" x14ac:dyDescent="0.35">
      <c r="A560" s="429">
        <f>SUBTOTAL(103,$C$6:C560)</f>
        <v>278</v>
      </c>
      <c r="B560" s="429"/>
      <c r="C560" s="437" t="s">
        <v>652</v>
      </c>
      <c r="D560" s="663" t="s">
        <v>2</v>
      </c>
      <c r="E560" s="663"/>
      <c r="F560" s="439"/>
      <c r="G560" s="429"/>
      <c r="H560" s="488"/>
      <c r="I560" s="433">
        <f>ROUND(H559/1000,4)+I558</f>
        <v>106.92949999999996</v>
      </c>
      <c r="J560" s="434" t="s">
        <v>51</v>
      </c>
      <c r="K560" s="429" t="s">
        <v>263</v>
      </c>
      <c r="L560" s="429" t="s">
        <v>263</v>
      </c>
      <c r="M560" s="429" t="s">
        <v>263</v>
      </c>
      <c r="N560" s="429"/>
      <c r="O560" s="429"/>
      <c r="P560" s="429"/>
    </row>
    <row r="561" spans="1:16" s="163" customFormat="1" ht="18.5" x14ac:dyDescent="0.35">
      <c r="A561" s="429"/>
      <c r="B561" s="429"/>
      <c r="C561" s="662"/>
      <c r="D561" s="485"/>
      <c r="E561" s="485"/>
      <c r="F561" s="432"/>
      <c r="G561" s="810" t="str">
        <f>C560</f>
        <v>40/7</v>
      </c>
      <c r="H561" s="488">
        <v>350</v>
      </c>
      <c r="I561" s="436"/>
      <c r="J561" s="437"/>
      <c r="K561" s="429"/>
      <c r="L561" s="429"/>
      <c r="M561" s="429"/>
      <c r="N561" s="429"/>
      <c r="O561" s="429"/>
      <c r="P561" s="429"/>
    </row>
    <row r="562" spans="1:16" s="163" customFormat="1" ht="18.5" x14ac:dyDescent="0.35">
      <c r="A562" s="429">
        <f>SUBTOTAL(103,$C$6:C562)</f>
        <v>279</v>
      </c>
      <c r="B562" s="429"/>
      <c r="C562" s="437" t="s">
        <v>653</v>
      </c>
      <c r="D562" s="663" t="s">
        <v>159</v>
      </c>
      <c r="E562" s="663"/>
      <c r="F562" s="439"/>
      <c r="G562" s="429"/>
      <c r="H562" s="441"/>
      <c r="I562" s="433">
        <f>ROUND(H561/1000,4)+I560</f>
        <v>107.27949999999996</v>
      </c>
      <c r="J562" s="434" t="s">
        <v>51</v>
      </c>
      <c r="K562" s="429" t="s">
        <v>263</v>
      </c>
      <c r="L562" s="429" t="s">
        <v>263</v>
      </c>
      <c r="M562" s="429"/>
      <c r="N562" s="429"/>
      <c r="O562" s="429"/>
      <c r="P562" s="429"/>
    </row>
    <row r="563" spans="1:16" s="163" customFormat="1" ht="18.5" x14ac:dyDescent="0.35">
      <c r="A563" s="429"/>
      <c r="B563" s="429"/>
      <c r="C563" s="662"/>
      <c r="D563" s="485"/>
      <c r="E563" s="485"/>
      <c r="F563" s="432"/>
      <c r="G563" s="810" t="str">
        <f>C562</f>
        <v>40/8</v>
      </c>
      <c r="H563" s="441">
        <v>470</v>
      </c>
      <c r="I563" s="436"/>
      <c r="J563" s="437"/>
      <c r="K563" s="429"/>
      <c r="L563" s="429"/>
      <c r="M563" s="429"/>
      <c r="N563" s="429"/>
      <c r="O563" s="429"/>
      <c r="P563" s="429"/>
    </row>
    <row r="564" spans="1:16" s="163" customFormat="1" ht="18.5" x14ac:dyDescent="0.35">
      <c r="A564" s="429">
        <f>SUBTOTAL(103,$C$6:C564)</f>
        <v>280</v>
      </c>
      <c r="B564" s="429"/>
      <c r="C564" s="437" t="s">
        <v>654</v>
      </c>
      <c r="D564" s="663" t="s">
        <v>50</v>
      </c>
      <c r="E564" s="663"/>
      <c r="F564" s="439"/>
      <c r="G564" s="429"/>
      <c r="H564" s="441"/>
      <c r="I564" s="433">
        <f>ROUND(H563/1000,4)+I562</f>
        <v>107.74949999999995</v>
      </c>
      <c r="J564" s="434" t="s">
        <v>51</v>
      </c>
      <c r="K564" s="429" t="s">
        <v>263</v>
      </c>
      <c r="L564" s="429" t="s">
        <v>263</v>
      </c>
      <c r="M564" s="429" t="s">
        <v>263</v>
      </c>
      <c r="N564" s="429"/>
      <c r="O564" s="429"/>
      <c r="P564" s="429"/>
    </row>
    <row r="565" spans="1:16" s="163" customFormat="1" ht="18.5" x14ac:dyDescent="0.35">
      <c r="A565" s="429"/>
      <c r="B565" s="429"/>
      <c r="C565" s="662"/>
      <c r="D565" s="485"/>
      <c r="E565" s="485"/>
      <c r="F565" s="432"/>
      <c r="G565" s="810" t="str">
        <f>C564</f>
        <v>40/9</v>
      </c>
      <c r="H565" s="441">
        <v>355</v>
      </c>
      <c r="I565" s="436"/>
      <c r="J565" s="437"/>
      <c r="K565" s="429"/>
      <c r="L565" s="429"/>
      <c r="M565" s="429"/>
      <c r="N565" s="429"/>
      <c r="O565" s="429"/>
      <c r="P565" s="429"/>
    </row>
    <row r="566" spans="1:16" s="163" customFormat="1" ht="18.5" x14ac:dyDescent="0.35">
      <c r="A566" s="429">
        <f>SUBTOTAL(103,$C$6:C566)</f>
        <v>281</v>
      </c>
      <c r="B566" s="429"/>
      <c r="C566" s="437" t="s">
        <v>655</v>
      </c>
      <c r="D566" s="663" t="s">
        <v>2</v>
      </c>
      <c r="E566" s="663"/>
      <c r="F566" s="439"/>
      <c r="G566" s="429"/>
      <c r="H566" s="441"/>
      <c r="I566" s="433">
        <f>ROUND(H565/1000,4)+I564</f>
        <v>108.10449999999996</v>
      </c>
      <c r="J566" s="434" t="s">
        <v>51</v>
      </c>
      <c r="K566" s="429" t="s">
        <v>263</v>
      </c>
      <c r="L566" s="429" t="s">
        <v>263</v>
      </c>
      <c r="M566" s="429"/>
      <c r="N566" s="429"/>
      <c r="O566" s="429"/>
      <c r="P566" s="429"/>
    </row>
    <row r="567" spans="1:16" s="163" customFormat="1" ht="18.5" x14ac:dyDescent="0.35">
      <c r="A567" s="429"/>
      <c r="B567" s="429"/>
      <c r="C567" s="662"/>
      <c r="D567" s="485"/>
      <c r="E567" s="485"/>
      <c r="F567" s="432"/>
      <c r="G567" s="810" t="str">
        <f>C566</f>
        <v>40/10</v>
      </c>
      <c r="H567" s="441">
        <v>485</v>
      </c>
      <c r="I567" s="436"/>
      <c r="J567" s="437"/>
      <c r="K567" s="429"/>
      <c r="L567" s="429"/>
      <c r="M567" s="429"/>
      <c r="N567" s="429"/>
      <c r="O567" s="429"/>
      <c r="P567" s="429"/>
    </row>
    <row r="568" spans="1:16" s="163" customFormat="1" ht="18.5" x14ac:dyDescent="0.35">
      <c r="A568" s="429">
        <f>SUBTOTAL(103,$C$6:C568)</f>
        <v>282</v>
      </c>
      <c r="B568" s="429"/>
      <c r="C568" s="437" t="s">
        <v>656</v>
      </c>
      <c r="D568" s="663" t="s">
        <v>50</v>
      </c>
      <c r="E568" s="663"/>
      <c r="F568" s="439"/>
      <c r="G568" s="429"/>
      <c r="H568" s="441"/>
      <c r="I568" s="433">
        <f>ROUND(H567/1000,4)+I566</f>
        <v>108.58949999999996</v>
      </c>
      <c r="J568" s="434" t="s">
        <v>51</v>
      </c>
      <c r="K568" s="429" t="s">
        <v>263</v>
      </c>
      <c r="L568" s="429" t="s">
        <v>263</v>
      </c>
      <c r="M568" s="429"/>
      <c r="N568" s="429"/>
      <c r="O568" s="429"/>
      <c r="P568" s="429"/>
    </row>
    <row r="569" spans="1:16" s="163" customFormat="1" ht="18.5" x14ac:dyDescent="0.35">
      <c r="A569" s="429"/>
      <c r="B569" s="429"/>
      <c r="C569" s="662"/>
      <c r="D569" s="485"/>
      <c r="E569" s="485"/>
      <c r="F569" s="432"/>
      <c r="G569" s="810" t="str">
        <f>C568</f>
        <v>40/11</v>
      </c>
      <c r="H569" s="441">
        <v>315</v>
      </c>
      <c r="I569" s="436"/>
      <c r="J569" s="437"/>
      <c r="K569" s="429"/>
      <c r="L569" s="429"/>
      <c r="M569" s="429"/>
      <c r="N569" s="429"/>
      <c r="O569" s="429"/>
      <c r="P569" s="429"/>
    </row>
    <row r="570" spans="1:16" s="697" customFormat="1" ht="18.5" x14ac:dyDescent="0.35">
      <c r="A570" s="429">
        <f>SUBTOTAL(103,$C$6:C570)</f>
        <v>283</v>
      </c>
      <c r="B570" s="437" t="s">
        <v>657</v>
      </c>
      <c r="C570" s="437" t="s">
        <v>658</v>
      </c>
      <c r="D570" s="663" t="s">
        <v>219</v>
      </c>
      <c r="E570" s="663"/>
      <c r="F570" s="485"/>
      <c r="G570" s="813"/>
      <c r="H570" s="488"/>
      <c r="I570" s="696">
        <f>ROUND(H569/1000,4)+I568</f>
        <v>108.90449999999996</v>
      </c>
      <c r="J570" s="437" t="s">
        <v>51</v>
      </c>
      <c r="K570" s="437" t="s">
        <v>263</v>
      </c>
      <c r="L570" s="429" t="s">
        <v>263</v>
      </c>
      <c r="M570" s="437"/>
      <c r="N570" s="429"/>
      <c r="O570" s="437"/>
      <c r="P570" s="437"/>
    </row>
    <row r="571" spans="1:16" s="163" customFormat="1" ht="18.5" x14ac:dyDescent="0.35">
      <c r="A571" s="429"/>
      <c r="B571" s="429"/>
      <c r="C571" s="662"/>
      <c r="D571" s="485"/>
      <c r="E571" s="485"/>
      <c r="F571" s="432"/>
      <c r="G571" s="810" t="str">
        <f>C570</f>
        <v>40A/0</v>
      </c>
      <c r="H571" s="441">
        <v>410.60700000000003</v>
      </c>
      <c r="I571" s="436"/>
      <c r="J571" s="437"/>
      <c r="K571" s="429"/>
      <c r="L571" s="429"/>
      <c r="M571" s="429"/>
      <c r="N571" s="429"/>
      <c r="O571" s="429"/>
      <c r="P571" s="429"/>
    </row>
    <row r="572" spans="1:16" s="163" customFormat="1" ht="18.5" x14ac:dyDescent="0.35">
      <c r="A572" s="429">
        <f>SUBTOTAL(103,$C$6:C572)</f>
        <v>284</v>
      </c>
      <c r="B572" s="430" t="s">
        <v>659</v>
      </c>
      <c r="C572" s="437" t="s">
        <v>76</v>
      </c>
      <c r="D572" s="663" t="s">
        <v>219</v>
      </c>
      <c r="E572" s="663"/>
      <c r="F572" s="432"/>
      <c r="G572" s="431"/>
      <c r="H572" s="441"/>
      <c r="I572" s="433">
        <f>ROUND(H571/1000,4)+I570</f>
        <v>109.31509999999996</v>
      </c>
      <c r="J572" s="434" t="s">
        <v>51</v>
      </c>
      <c r="K572" s="429" t="s">
        <v>263</v>
      </c>
      <c r="L572" s="429" t="s">
        <v>263</v>
      </c>
      <c r="M572" s="429"/>
      <c r="N572" s="429"/>
      <c r="O572" s="429" t="s">
        <v>988</v>
      </c>
      <c r="P572" s="429"/>
    </row>
    <row r="573" spans="1:16" s="163" customFormat="1" ht="18.5" x14ac:dyDescent="0.35">
      <c r="A573" s="429"/>
      <c r="B573" s="429"/>
      <c r="C573" s="662"/>
      <c r="D573" s="485"/>
      <c r="E573" s="485"/>
      <c r="F573" s="432"/>
      <c r="G573" s="810" t="str">
        <f>C572</f>
        <v>41/0</v>
      </c>
      <c r="H573" s="441">
        <v>358</v>
      </c>
      <c r="I573" s="436"/>
      <c r="J573" s="437"/>
      <c r="K573" s="429"/>
      <c r="L573" s="429"/>
      <c r="M573" s="429"/>
      <c r="N573" s="429"/>
      <c r="O573" s="429"/>
      <c r="P573" s="429"/>
    </row>
    <row r="574" spans="1:16" s="163" customFormat="1" ht="18.5" x14ac:dyDescent="0.35">
      <c r="A574" s="429">
        <f>SUBTOTAL(103,$C$6:C574)</f>
        <v>285</v>
      </c>
      <c r="B574" s="429"/>
      <c r="C574" s="437" t="s">
        <v>77</v>
      </c>
      <c r="D574" s="663" t="s">
        <v>50</v>
      </c>
      <c r="E574" s="663"/>
      <c r="F574" s="439"/>
      <c r="G574" s="429"/>
      <c r="H574" s="441"/>
      <c r="I574" s="433">
        <f>ROUND(H573/1000,4)+I572</f>
        <v>109.67309999999996</v>
      </c>
      <c r="J574" s="434" t="s">
        <v>51</v>
      </c>
      <c r="K574" s="429" t="s">
        <v>263</v>
      </c>
      <c r="L574" s="429"/>
      <c r="M574" s="429"/>
      <c r="N574" s="429"/>
      <c r="O574" s="429"/>
      <c r="P574" s="429"/>
    </row>
    <row r="575" spans="1:16" s="163" customFormat="1" ht="18.5" x14ac:dyDescent="0.35">
      <c r="A575" s="429"/>
      <c r="B575" s="429"/>
      <c r="C575" s="662"/>
      <c r="D575" s="485"/>
      <c r="E575" s="485"/>
      <c r="F575" s="432"/>
      <c r="G575" s="810" t="str">
        <f>C574</f>
        <v>41/1</v>
      </c>
      <c r="H575" s="441">
        <v>465.78199999999998</v>
      </c>
      <c r="I575" s="436"/>
      <c r="J575" s="437"/>
      <c r="K575" s="429"/>
      <c r="L575" s="429"/>
      <c r="M575" s="429"/>
      <c r="N575" s="429"/>
      <c r="O575" s="429"/>
      <c r="P575" s="429"/>
    </row>
    <row r="576" spans="1:16" s="163" customFormat="1" ht="18.5" x14ac:dyDescent="0.35">
      <c r="A576" s="429">
        <f>SUBTOTAL(103,$C$6:C576)</f>
        <v>286</v>
      </c>
      <c r="B576" s="430" t="s">
        <v>660</v>
      </c>
      <c r="C576" s="437" t="s">
        <v>78</v>
      </c>
      <c r="D576" s="663" t="s">
        <v>192</v>
      </c>
      <c r="E576" s="663"/>
      <c r="F576" s="432"/>
      <c r="G576" s="431"/>
      <c r="H576" s="441"/>
      <c r="I576" s="433">
        <f>ROUND(H575/1000,4)+I574</f>
        <v>110.13889999999996</v>
      </c>
      <c r="J576" s="434" t="s">
        <v>51</v>
      </c>
      <c r="K576" s="429" t="s">
        <v>263</v>
      </c>
      <c r="L576" s="429" t="s">
        <v>263</v>
      </c>
      <c r="M576" s="429" t="s">
        <v>263</v>
      </c>
      <c r="N576" s="429"/>
      <c r="O576" s="429" t="s">
        <v>988</v>
      </c>
      <c r="P576" s="429"/>
    </row>
    <row r="577" spans="1:16" s="163" customFormat="1" ht="18.5" x14ac:dyDescent="0.35">
      <c r="A577" s="429"/>
      <c r="B577" s="429"/>
      <c r="C577" s="662"/>
      <c r="D577" s="485"/>
      <c r="E577" s="485"/>
      <c r="F577" s="432"/>
      <c r="G577" s="810" t="str">
        <f>C576</f>
        <v>42/0</v>
      </c>
      <c r="H577" s="441">
        <v>419.99799999999999</v>
      </c>
      <c r="I577" s="436"/>
      <c r="J577" s="437"/>
      <c r="K577" s="429"/>
      <c r="L577" s="429"/>
      <c r="M577" s="429"/>
      <c r="N577" s="429"/>
      <c r="O577" s="429"/>
      <c r="P577" s="429"/>
    </row>
    <row r="578" spans="1:16" s="163" customFormat="1" ht="18.5" x14ac:dyDescent="0.35">
      <c r="A578" s="429">
        <f>SUBTOTAL(103,$C$6:C578)</f>
        <v>287</v>
      </c>
      <c r="B578" s="429"/>
      <c r="C578" s="437" t="s">
        <v>179</v>
      </c>
      <c r="D578" s="663" t="s">
        <v>2</v>
      </c>
      <c r="E578" s="663"/>
      <c r="F578" s="439"/>
      <c r="G578" s="429"/>
      <c r="H578" s="441"/>
      <c r="I578" s="433">
        <f>ROUND(H577/1000,4)+I576</f>
        <v>110.55889999999997</v>
      </c>
      <c r="J578" s="434" t="s">
        <v>51</v>
      </c>
      <c r="K578" s="429" t="s">
        <v>263</v>
      </c>
      <c r="L578" s="429" t="s">
        <v>263</v>
      </c>
      <c r="M578" s="429" t="s">
        <v>263</v>
      </c>
      <c r="N578" s="429"/>
      <c r="O578" s="429"/>
      <c r="P578" s="429"/>
    </row>
    <row r="579" spans="1:16" s="163" customFormat="1" ht="18.5" x14ac:dyDescent="0.35">
      <c r="A579" s="429"/>
      <c r="B579" s="429"/>
      <c r="C579" s="662"/>
      <c r="D579" s="485"/>
      <c r="E579" s="485"/>
      <c r="F579" s="432"/>
      <c r="G579" s="810" t="str">
        <f>C578</f>
        <v>42/1</v>
      </c>
      <c r="H579" s="441">
        <v>375</v>
      </c>
      <c r="I579" s="436"/>
      <c r="J579" s="437"/>
      <c r="K579" s="429"/>
      <c r="L579" s="429"/>
      <c r="M579" s="429"/>
      <c r="N579" s="429"/>
      <c r="O579" s="429"/>
      <c r="P579" s="429"/>
    </row>
    <row r="580" spans="1:16" s="163" customFormat="1" ht="18.5" x14ac:dyDescent="0.35">
      <c r="A580" s="429">
        <f>SUBTOTAL(103,$C$6:C580)</f>
        <v>288</v>
      </c>
      <c r="B580" s="429"/>
      <c r="C580" s="437" t="s">
        <v>180</v>
      </c>
      <c r="D580" s="663" t="s">
        <v>50</v>
      </c>
      <c r="E580" s="663"/>
      <c r="F580" s="439"/>
      <c r="G580" s="429"/>
      <c r="H580" s="441"/>
      <c r="I580" s="433">
        <f>ROUND(H579/1000,4)+I578</f>
        <v>110.93389999999997</v>
      </c>
      <c r="J580" s="434" t="s">
        <v>51</v>
      </c>
      <c r="K580" s="429" t="s">
        <v>263</v>
      </c>
      <c r="L580" s="429" t="s">
        <v>263</v>
      </c>
      <c r="M580" s="429" t="s">
        <v>263</v>
      </c>
      <c r="N580" s="429"/>
      <c r="O580" s="429"/>
      <c r="P580" s="429"/>
    </row>
    <row r="581" spans="1:16" s="163" customFormat="1" ht="18.5" x14ac:dyDescent="0.35">
      <c r="A581" s="429"/>
      <c r="B581" s="429"/>
      <c r="C581" s="662"/>
      <c r="D581" s="485"/>
      <c r="E581" s="485"/>
      <c r="F581" s="432"/>
      <c r="G581" s="810" t="str">
        <f>C580</f>
        <v>42/2</v>
      </c>
      <c r="H581" s="441">
        <v>464</v>
      </c>
      <c r="I581" s="436"/>
      <c r="J581" s="437"/>
      <c r="K581" s="429"/>
      <c r="L581" s="429"/>
      <c r="M581" s="429"/>
      <c r="N581" s="429"/>
      <c r="O581" s="429"/>
      <c r="P581" s="429"/>
    </row>
    <row r="582" spans="1:16" s="163" customFormat="1" ht="18.5" x14ac:dyDescent="0.35">
      <c r="A582" s="429">
        <f>SUBTOTAL(103,$C$6:C582)</f>
        <v>289</v>
      </c>
      <c r="B582" s="429"/>
      <c r="C582" s="437" t="s">
        <v>177</v>
      </c>
      <c r="D582" s="663" t="s">
        <v>219</v>
      </c>
      <c r="E582" s="663"/>
      <c r="F582" s="439"/>
      <c r="G582" s="429"/>
      <c r="H582" s="441"/>
      <c r="I582" s="433">
        <f>ROUND(H581/1000,4)+I580</f>
        <v>111.39789999999996</v>
      </c>
      <c r="J582" s="434" t="s">
        <v>51</v>
      </c>
      <c r="K582" s="429" t="s">
        <v>263</v>
      </c>
      <c r="L582" s="429" t="s">
        <v>263</v>
      </c>
      <c r="M582" s="429" t="s">
        <v>263</v>
      </c>
      <c r="N582" s="429"/>
      <c r="O582" s="429"/>
      <c r="P582" s="429"/>
    </row>
    <row r="583" spans="1:16" s="163" customFormat="1" ht="18.5" x14ac:dyDescent="0.35">
      <c r="A583" s="429"/>
      <c r="B583" s="429"/>
      <c r="C583" s="662"/>
      <c r="D583" s="485"/>
      <c r="E583" s="485"/>
      <c r="F583" s="432"/>
      <c r="G583" s="810" t="str">
        <f>C582</f>
        <v>42/3</v>
      </c>
      <c r="H583" s="441">
        <v>424.89100000000002</v>
      </c>
      <c r="I583" s="436"/>
      <c r="J583" s="437"/>
      <c r="K583" s="429"/>
      <c r="L583" s="429"/>
      <c r="M583" s="429"/>
      <c r="N583" s="429"/>
      <c r="O583" s="429"/>
      <c r="P583" s="429"/>
    </row>
    <row r="584" spans="1:16" s="163" customFormat="1" ht="18.5" x14ac:dyDescent="0.35">
      <c r="A584" s="429">
        <f>SUBTOTAL(103,$C$6:C584)</f>
        <v>290</v>
      </c>
      <c r="B584" s="430" t="s">
        <v>661</v>
      </c>
      <c r="C584" s="437" t="s">
        <v>79</v>
      </c>
      <c r="D584" s="663" t="s">
        <v>205</v>
      </c>
      <c r="E584" s="663"/>
      <c r="F584" s="432"/>
      <c r="G584" s="431"/>
      <c r="H584" s="441"/>
      <c r="I584" s="433">
        <f>ROUND(H583/1000,4)+I582</f>
        <v>111.82279999999996</v>
      </c>
      <c r="J584" s="434" t="s">
        <v>51</v>
      </c>
      <c r="K584" s="429" t="s">
        <v>263</v>
      </c>
      <c r="L584" s="429"/>
      <c r="M584" s="429"/>
      <c r="N584" s="429"/>
      <c r="O584" s="429"/>
      <c r="P584" s="429"/>
    </row>
    <row r="585" spans="1:16" s="163" customFormat="1" ht="18.5" x14ac:dyDescent="0.35">
      <c r="A585" s="429"/>
      <c r="B585" s="429"/>
      <c r="C585" s="662"/>
      <c r="D585" s="485"/>
      <c r="E585" s="485"/>
      <c r="F585" s="432"/>
      <c r="G585" s="810" t="str">
        <f>C584</f>
        <v>43/0</v>
      </c>
      <c r="H585" s="441">
        <v>341.86599999999999</v>
      </c>
      <c r="I585" s="436"/>
      <c r="J585" s="437"/>
      <c r="K585" s="429"/>
      <c r="L585" s="429"/>
      <c r="M585" s="429"/>
      <c r="N585" s="429"/>
      <c r="O585" s="429"/>
      <c r="P585" s="429"/>
    </row>
    <row r="586" spans="1:16" s="163" customFormat="1" ht="18.5" x14ac:dyDescent="0.35">
      <c r="A586" s="429">
        <f>SUBTOTAL(103,$C$6:C586)</f>
        <v>291</v>
      </c>
      <c r="B586" s="429"/>
      <c r="C586" s="437" t="s">
        <v>662</v>
      </c>
      <c r="D586" s="663" t="s">
        <v>159</v>
      </c>
      <c r="E586" s="663"/>
      <c r="F586" s="439"/>
      <c r="G586" s="429"/>
      <c r="H586" s="441"/>
      <c r="I586" s="433">
        <f>ROUND(H585/1000,4)+I584</f>
        <v>112.16469999999995</v>
      </c>
      <c r="J586" s="434" t="s">
        <v>51</v>
      </c>
      <c r="K586" s="429" t="s">
        <v>263</v>
      </c>
      <c r="L586" s="429"/>
      <c r="M586" s="429"/>
      <c r="N586" s="429"/>
      <c r="O586" s="429"/>
      <c r="P586" s="429"/>
    </row>
    <row r="587" spans="1:16" s="163" customFormat="1" ht="18.5" x14ac:dyDescent="0.35">
      <c r="A587" s="429"/>
      <c r="B587" s="429"/>
      <c r="C587" s="662"/>
      <c r="D587" s="485"/>
      <c r="E587" s="485"/>
      <c r="F587" s="432"/>
      <c r="G587" s="810" t="str">
        <f>C586</f>
        <v>43/1</v>
      </c>
      <c r="H587" s="441">
        <v>375</v>
      </c>
      <c r="I587" s="436"/>
      <c r="J587" s="437"/>
      <c r="K587" s="429"/>
      <c r="L587" s="429"/>
      <c r="M587" s="429"/>
      <c r="N587" s="429"/>
      <c r="O587" s="429"/>
      <c r="P587" s="429"/>
    </row>
    <row r="588" spans="1:16" s="163" customFormat="1" ht="18.5" x14ac:dyDescent="0.35">
      <c r="A588" s="429">
        <f>SUBTOTAL(103,$C$6:C588)</f>
        <v>292</v>
      </c>
      <c r="B588" s="429"/>
      <c r="C588" s="437" t="s">
        <v>663</v>
      </c>
      <c r="D588" s="663" t="s">
        <v>80</v>
      </c>
      <c r="E588" s="663"/>
      <c r="F588" s="439"/>
      <c r="G588" s="429"/>
      <c r="H588" s="441"/>
      <c r="I588" s="433">
        <f>ROUND(H587/1000,4)+I586</f>
        <v>112.53969999999995</v>
      </c>
      <c r="J588" s="434" t="s">
        <v>51</v>
      </c>
      <c r="K588" s="429" t="s">
        <v>263</v>
      </c>
      <c r="L588" s="429" t="s">
        <v>263</v>
      </c>
      <c r="M588" s="429"/>
      <c r="N588" s="429"/>
      <c r="O588" s="429" t="s">
        <v>988</v>
      </c>
      <c r="P588" s="429"/>
    </row>
    <row r="589" spans="1:16" s="163" customFormat="1" ht="18.5" x14ac:dyDescent="0.35">
      <c r="A589" s="429"/>
      <c r="B589" s="429"/>
      <c r="C589" s="662"/>
      <c r="D589" s="485"/>
      <c r="E589" s="485"/>
      <c r="F589" s="432"/>
      <c r="G589" s="810" t="str">
        <f>C588</f>
        <v>43/2</v>
      </c>
      <c r="H589" s="441">
        <v>375</v>
      </c>
      <c r="I589" s="436"/>
      <c r="J589" s="437"/>
      <c r="K589" s="429"/>
      <c r="L589" s="429"/>
      <c r="M589" s="429"/>
      <c r="N589" s="429"/>
      <c r="O589" s="429"/>
      <c r="P589" s="429"/>
    </row>
    <row r="590" spans="1:16" s="697" customFormat="1" ht="18.5" x14ac:dyDescent="0.35">
      <c r="A590" s="429">
        <f>SUBTOTAL(103,$C$6:C590)</f>
        <v>293</v>
      </c>
      <c r="B590" s="437"/>
      <c r="C590" s="437" t="s">
        <v>664</v>
      </c>
      <c r="D590" s="663" t="s">
        <v>159</v>
      </c>
      <c r="E590" s="663"/>
      <c r="F590" s="663"/>
      <c r="G590" s="444"/>
      <c r="H590" s="488"/>
      <c r="I590" s="696">
        <f>ROUND(H589/1000,4)+I588</f>
        <v>112.91469999999995</v>
      </c>
      <c r="J590" s="437" t="s">
        <v>51</v>
      </c>
      <c r="K590" s="437" t="s">
        <v>263</v>
      </c>
      <c r="L590" s="429" t="s">
        <v>263</v>
      </c>
      <c r="M590" s="437"/>
      <c r="N590" s="429"/>
      <c r="O590" s="437"/>
      <c r="P590" s="437"/>
    </row>
    <row r="591" spans="1:16" s="163" customFormat="1" ht="18.5" x14ac:dyDescent="0.35">
      <c r="A591" s="429"/>
      <c r="B591" s="429"/>
      <c r="C591" s="662"/>
      <c r="D591" s="485"/>
      <c r="E591" s="485"/>
      <c r="F591" s="432"/>
      <c r="G591" s="810" t="str">
        <f>C590</f>
        <v>43/3</v>
      </c>
      <c r="H591" s="441">
        <v>355</v>
      </c>
      <c r="I591" s="436"/>
      <c r="J591" s="437"/>
      <c r="K591" s="429"/>
      <c r="L591" s="429"/>
      <c r="M591" s="429"/>
      <c r="N591" s="429"/>
      <c r="O591" s="429"/>
      <c r="P591" s="429"/>
    </row>
    <row r="592" spans="1:16" s="163" customFormat="1" ht="18.5" x14ac:dyDescent="0.35">
      <c r="A592" s="429">
        <f>SUBTOTAL(103,$C$6:C592)</f>
        <v>294</v>
      </c>
      <c r="B592" s="429"/>
      <c r="C592" s="437" t="s">
        <v>665</v>
      </c>
      <c r="D592" s="663" t="s">
        <v>3</v>
      </c>
      <c r="E592" s="663"/>
      <c r="F592" s="439"/>
      <c r="G592" s="429"/>
      <c r="H592" s="441"/>
      <c r="I592" s="433">
        <f>ROUND(H591/1000,4)+I590</f>
        <v>113.26969999999996</v>
      </c>
      <c r="J592" s="434" t="s">
        <v>51</v>
      </c>
      <c r="K592" s="429" t="s">
        <v>263</v>
      </c>
      <c r="L592" s="429" t="s">
        <v>263</v>
      </c>
      <c r="M592" s="429"/>
      <c r="N592" s="429"/>
      <c r="O592" s="429"/>
      <c r="P592" s="429"/>
    </row>
    <row r="593" spans="1:16" s="163" customFormat="1" ht="18.5" x14ac:dyDescent="0.35">
      <c r="A593" s="429"/>
      <c r="B593" s="429"/>
      <c r="C593" s="662"/>
      <c r="D593" s="485"/>
      <c r="E593" s="485"/>
      <c r="F593" s="432"/>
      <c r="G593" s="810" t="str">
        <f>C592</f>
        <v>43/4</v>
      </c>
      <c r="H593" s="441">
        <v>405</v>
      </c>
      <c r="I593" s="436"/>
      <c r="J593" s="437"/>
      <c r="K593" s="429"/>
      <c r="L593" s="429"/>
      <c r="M593" s="429"/>
      <c r="N593" s="429"/>
      <c r="O593" s="429"/>
      <c r="P593" s="429"/>
    </row>
    <row r="594" spans="1:16" s="163" customFormat="1" ht="18.5" x14ac:dyDescent="0.35">
      <c r="A594" s="429">
        <f>SUBTOTAL(103,$C$6:C594)</f>
        <v>295</v>
      </c>
      <c r="B594" s="429"/>
      <c r="C594" s="437" t="s">
        <v>666</v>
      </c>
      <c r="D594" s="663" t="s">
        <v>181</v>
      </c>
      <c r="E594" s="663"/>
      <c r="F594" s="439"/>
      <c r="G594" s="429"/>
      <c r="H594" s="441"/>
      <c r="I594" s="433">
        <f>ROUND(H593/1000,4)+I592</f>
        <v>113.67469999999996</v>
      </c>
      <c r="J594" s="434" t="s">
        <v>51</v>
      </c>
      <c r="K594" s="429" t="s">
        <v>263</v>
      </c>
      <c r="L594" s="429"/>
      <c r="M594" s="429"/>
      <c r="N594" s="429"/>
      <c r="O594" s="429"/>
      <c r="P594" s="429" t="s">
        <v>1172</v>
      </c>
    </row>
    <row r="595" spans="1:16" s="163" customFormat="1" ht="18.5" x14ac:dyDescent="0.35">
      <c r="A595" s="429"/>
      <c r="B595" s="429"/>
      <c r="C595" s="662"/>
      <c r="D595" s="485"/>
      <c r="E595" s="485"/>
      <c r="F595" s="432"/>
      <c r="G595" s="810" t="str">
        <f>C594</f>
        <v>43/5</v>
      </c>
      <c r="H595" s="441">
        <v>375</v>
      </c>
      <c r="I595" s="436"/>
      <c r="J595" s="437"/>
      <c r="K595" s="429"/>
      <c r="L595" s="429"/>
      <c r="M595" s="429"/>
      <c r="N595" s="429"/>
      <c r="O595" s="429"/>
      <c r="P595" s="429"/>
    </row>
    <row r="596" spans="1:16" s="163" customFormat="1" ht="18.5" x14ac:dyDescent="0.35">
      <c r="A596" s="429">
        <f>SUBTOTAL(103,$C$6:C596)</f>
        <v>296</v>
      </c>
      <c r="B596" s="429"/>
      <c r="C596" s="437" t="s">
        <v>667</v>
      </c>
      <c r="D596" s="663" t="s">
        <v>2</v>
      </c>
      <c r="E596" s="663"/>
      <c r="F596" s="439"/>
      <c r="G596" s="429"/>
      <c r="H596" s="441"/>
      <c r="I596" s="433">
        <f>ROUND(H595/1000,4)+I594</f>
        <v>114.04969999999996</v>
      </c>
      <c r="J596" s="434" t="s">
        <v>51</v>
      </c>
      <c r="K596" s="429" t="s">
        <v>263</v>
      </c>
      <c r="L596" s="429" t="s">
        <v>263</v>
      </c>
      <c r="M596" s="429"/>
      <c r="N596" s="429"/>
      <c r="O596" s="429"/>
      <c r="P596" s="429"/>
    </row>
    <row r="597" spans="1:16" s="163" customFormat="1" ht="18.5" x14ac:dyDescent="0.35">
      <c r="A597" s="429"/>
      <c r="B597" s="429"/>
      <c r="C597" s="662"/>
      <c r="D597" s="485"/>
      <c r="E597" s="485"/>
      <c r="F597" s="432"/>
      <c r="G597" s="810" t="str">
        <f>C596</f>
        <v>43/6</v>
      </c>
      <c r="H597" s="441">
        <v>385</v>
      </c>
      <c r="I597" s="436"/>
      <c r="J597" s="437"/>
      <c r="K597" s="429"/>
      <c r="L597" s="429"/>
      <c r="M597" s="429"/>
      <c r="N597" s="429"/>
      <c r="O597" s="429"/>
      <c r="P597" s="429"/>
    </row>
    <row r="598" spans="1:16" s="163" customFormat="1" ht="18.5" x14ac:dyDescent="0.35">
      <c r="A598" s="429">
        <f>SUBTOTAL(103,$C$6:C598)</f>
        <v>297</v>
      </c>
      <c r="B598" s="429"/>
      <c r="C598" s="437" t="s">
        <v>668</v>
      </c>
      <c r="D598" s="663" t="s">
        <v>3</v>
      </c>
      <c r="E598" s="663"/>
      <c r="F598" s="439"/>
      <c r="G598" s="429"/>
      <c r="H598" s="441"/>
      <c r="I598" s="433">
        <f>ROUND(H597/1000,4)+I596</f>
        <v>114.43469999999996</v>
      </c>
      <c r="J598" s="434" t="s">
        <v>51</v>
      </c>
      <c r="K598" s="429" t="s">
        <v>263</v>
      </c>
      <c r="L598" s="429" t="s">
        <v>263</v>
      </c>
      <c r="M598" s="429"/>
      <c r="N598" s="429"/>
      <c r="O598" s="429"/>
      <c r="P598" s="429"/>
    </row>
    <row r="599" spans="1:16" s="163" customFormat="1" ht="18.5" x14ac:dyDescent="0.35">
      <c r="A599" s="429"/>
      <c r="B599" s="429"/>
      <c r="C599" s="662"/>
      <c r="D599" s="485"/>
      <c r="E599" s="485"/>
      <c r="F599" s="432"/>
      <c r="G599" s="810" t="str">
        <f>C598</f>
        <v>43/7</v>
      </c>
      <c r="H599" s="441">
        <v>415</v>
      </c>
      <c r="I599" s="436"/>
      <c r="J599" s="437"/>
      <c r="K599" s="429"/>
      <c r="L599" s="429"/>
      <c r="M599" s="429"/>
      <c r="N599" s="429"/>
      <c r="O599" s="429"/>
      <c r="P599" s="429"/>
    </row>
    <row r="600" spans="1:16" s="163" customFormat="1" ht="18.5" x14ac:dyDescent="0.35">
      <c r="A600" s="429">
        <f>SUBTOTAL(103,$C$6:C600)</f>
        <v>298</v>
      </c>
      <c r="B600" s="429"/>
      <c r="C600" s="437" t="s">
        <v>669</v>
      </c>
      <c r="D600" s="663" t="s">
        <v>50</v>
      </c>
      <c r="E600" s="663"/>
      <c r="F600" s="439"/>
      <c r="G600" s="429"/>
      <c r="H600" s="441"/>
      <c r="I600" s="433">
        <f>ROUND(H599/1000,4)+I598</f>
        <v>114.84969999999997</v>
      </c>
      <c r="J600" s="434" t="s">
        <v>51</v>
      </c>
      <c r="K600" s="429" t="s">
        <v>263</v>
      </c>
      <c r="L600" s="429" t="s">
        <v>263</v>
      </c>
      <c r="M600" s="429"/>
      <c r="N600" s="429"/>
      <c r="O600" s="429"/>
      <c r="P600" s="429"/>
    </row>
    <row r="601" spans="1:16" s="163" customFormat="1" ht="18.5" x14ac:dyDescent="0.35">
      <c r="A601" s="429"/>
      <c r="B601" s="429"/>
      <c r="C601" s="662"/>
      <c r="D601" s="485"/>
      <c r="E601" s="485"/>
      <c r="F601" s="432"/>
      <c r="G601" s="810" t="str">
        <f>C600</f>
        <v>43/8</v>
      </c>
      <c r="H601" s="441">
        <v>409.54599999999999</v>
      </c>
      <c r="I601" s="436"/>
      <c r="J601" s="437"/>
      <c r="K601" s="429"/>
      <c r="L601" s="429"/>
      <c r="M601" s="429"/>
      <c r="N601" s="429"/>
      <c r="O601" s="429"/>
      <c r="P601" s="429"/>
    </row>
    <row r="602" spans="1:16" s="163" customFormat="1" ht="18.5" x14ac:dyDescent="0.35">
      <c r="A602" s="429">
        <f>SUBTOTAL(103,$C$6:C602)</f>
        <v>299</v>
      </c>
      <c r="B602" s="430" t="s">
        <v>670</v>
      </c>
      <c r="C602" s="437" t="s">
        <v>7</v>
      </c>
      <c r="D602" s="663" t="s">
        <v>235</v>
      </c>
      <c r="E602" s="663"/>
      <c r="F602" s="432"/>
      <c r="G602" s="431"/>
      <c r="H602" s="441"/>
      <c r="I602" s="441">
        <f>ROUND(H601/1000,4)+I600</f>
        <v>115.25919999999996</v>
      </c>
      <c r="J602" s="434" t="s">
        <v>51</v>
      </c>
      <c r="K602" s="429" t="s">
        <v>263</v>
      </c>
      <c r="L602" s="429"/>
      <c r="M602" s="429"/>
      <c r="N602" s="429"/>
      <c r="O602" s="429"/>
      <c r="P602" s="429"/>
    </row>
    <row r="603" spans="1:16" s="163" customFormat="1" ht="18.5" x14ac:dyDescent="0.35">
      <c r="A603" s="429"/>
      <c r="B603" s="429"/>
      <c r="C603" s="662"/>
      <c r="D603" s="485"/>
      <c r="E603" s="485"/>
      <c r="F603" s="432"/>
      <c r="G603" s="810" t="str">
        <f>C602</f>
        <v>44/0</v>
      </c>
      <c r="H603" s="441">
        <v>400</v>
      </c>
      <c r="I603" s="441"/>
      <c r="J603" s="429"/>
      <c r="K603" s="429"/>
      <c r="L603" s="429"/>
      <c r="M603" s="429"/>
      <c r="N603" s="429"/>
      <c r="O603" s="429"/>
      <c r="P603" s="429"/>
    </row>
    <row r="604" spans="1:16" s="162" customFormat="1" ht="18.5" x14ac:dyDescent="0.3">
      <c r="A604" s="437">
        <f>SUBTOTAL(103,$C$6:C604)</f>
        <v>300</v>
      </c>
      <c r="B604" s="437"/>
      <c r="C604" s="437" t="s">
        <v>1284</v>
      </c>
      <c r="D604" s="663" t="s">
        <v>2</v>
      </c>
      <c r="E604" s="663"/>
      <c r="F604" s="663"/>
      <c r="G604" s="437"/>
      <c r="H604" s="441"/>
      <c r="I604" s="1177">
        <f>ROUND(H603/1000,4)+I602</f>
        <v>115.65919999999997</v>
      </c>
      <c r="J604" s="437" t="s">
        <v>51</v>
      </c>
      <c r="K604" s="437" t="s">
        <v>263</v>
      </c>
      <c r="L604" s="437" t="s">
        <v>263</v>
      </c>
      <c r="M604" s="437"/>
      <c r="N604" s="437"/>
      <c r="O604" s="437"/>
      <c r="P604" s="437"/>
    </row>
    <row r="605" spans="1:16" s="697" customFormat="1" ht="18.5" x14ac:dyDescent="0.35">
      <c r="A605" s="437"/>
      <c r="B605" s="437"/>
      <c r="C605" s="662"/>
      <c r="D605" s="485"/>
      <c r="E605" s="485"/>
      <c r="F605" s="485"/>
      <c r="G605" s="981" t="str">
        <f>C604</f>
        <v>44/1</v>
      </c>
      <c r="H605" s="441">
        <v>427</v>
      </c>
      <c r="I605" s="488"/>
      <c r="J605" s="437"/>
      <c r="K605" s="437"/>
      <c r="L605" s="437"/>
      <c r="M605" s="437"/>
      <c r="N605" s="437"/>
      <c r="O605" s="437"/>
      <c r="P605" s="437"/>
    </row>
    <row r="606" spans="1:16" s="162" customFormat="1" ht="18.5" x14ac:dyDescent="0.3">
      <c r="A606" s="437">
        <f>SUBTOTAL(103,$C$6:C606)</f>
        <v>301</v>
      </c>
      <c r="B606" s="437"/>
      <c r="C606" s="437" t="s">
        <v>1286</v>
      </c>
      <c r="D606" s="663" t="s">
        <v>2</v>
      </c>
      <c r="E606" s="663"/>
      <c r="F606" s="663"/>
      <c r="G606" s="437"/>
      <c r="H606" s="441"/>
      <c r="I606" s="1178">
        <f>ROUND(H605/1000,4)+I604</f>
        <v>116.08619999999998</v>
      </c>
      <c r="J606" s="437" t="s">
        <v>51</v>
      </c>
      <c r="K606" s="437" t="s">
        <v>263</v>
      </c>
      <c r="L606" s="437" t="s">
        <v>263</v>
      </c>
      <c r="M606" s="437"/>
      <c r="N606" s="437"/>
      <c r="O606" s="437"/>
      <c r="P606" s="437"/>
    </row>
    <row r="607" spans="1:16" s="697" customFormat="1" ht="18.5" x14ac:dyDescent="0.35">
      <c r="A607" s="437"/>
      <c r="B607" s="437"/>
      <c r="C607" s="662"/>
      <c r="D607" s="485"/>
      <c r="E607" s="485"/>
      <c r="F607" s="485"/>
      <c r="G607" s="981" t="str">
        <f>C606</f>
        <v>44/2</v>
      </c>
      <c r="H607" s="441">
        <v>366</v>
      </c>
      <c r="I607" s="1179"/>
      <c r="J607" s="437"/>
      <c r="K607" s="437"/>
      <c r="L607" s="437"/>
      <c r="M607" s="437"/>
      <c r="N607" s="437"/>
      <c r="O607" s="437"/>
      <c r="P607" s="437"/>
    </row>
    <row r="608" spans="1:16" s="162" customFormat="1" ht="18.5" x14ac:dyDescent="0.3">
      <c r="A608" s="437">
        <f>SUBTOTAL(103,$C$6:C608)</f>
        <v>302</v>
      </c>
      <c r="B608" s="437"/>
      <c r="C608" s="437" t="s">
        <v>1287</v>
      </c>
      <c r="D608" s="663" t="s">
        <v>2</v>
      </c>
      <c r="E608" s="663"/>
      <c r="F608" s="663"/>
      <c r="G608" s="437"/>
      <c r="H608" s="441"/>
      <c r="I608" s="1178">
        <f>ROUND(H607/1000,4)+I606</f>
        <v>116.45219999999998</v>
      </c>
      <c r="J608" s="437" t="s">
        <v>51</v>
      </c>
      <c r="K608" s="437" t="s">
        <v>263</v>
      </c>
      <c r="L608" s="437" t="s">
        <v>263</v>
      </c>
      <c r="M608" s="437"/>
      <c r="N608" s="437"/>
      <c r="O608" s="437"/>
      <c r="P608" s="437"/>
    </row>
    <row r="609" spans="1:16" s="697" customFormat="1" ht="18.5" x14ac:dyDescent="0.35">
      <c r="A609" s="437"/>
      <c r="B609" s="437"/>
      <c r="C609" s="662"/>
      <c r="D609" s="485"/>
      <c r="E609" s="485"/>
      <c r="F609" s="485"/>
      <c r="G609" s="981" t="str">
        <f>C608</f>
        <v>44/3</v>
      </c>
      <c r="H609" s="441">
        <v>350</v>
      </c>
      <c r="I609" s="1179"/>
      <c r="J609" s="437"/>
      <c r="K609" s="437"/>
      <c r="L609" s="437"/>
      <c r="M609" s="437"/>
      <c r="N609" s="437"/>
      <c r="O609" s="437"/>
      <c r="P609" s="437"/>
    </row>
    <row r="610" spans="1:16" s="162" customFormat="1" ht="18.5" x14ac:dyDescent="0.3">
      <c r="A610" s="437">
        <f>SUBTOTAL(103,$C$6:C610)</f>
        <v>303</v>
      </c>
      <c r="B610" s="437"/>
      <c r="C610" s="437" t="s">
        <v>1288</v>
      </c>
      <c r="D610" s="663" t="s">
        <v>3</v>
      </c>
      <c r="E610" s="663"/>
      <c r="F610" s="663"/>
      <c r="G610" s="437"/>
      <c r="H610" s="441"/>
      <c r="I610" s="1178">
        <f>ROUND(H609/1000,4)+I608</f>
        <v>116.80219999999997</v>
      </c>
      <c r="J610" s="437" t="s">
        <v>51</v>
      </c>
      <c r="K610" s="437" t="s">
        <v>263</v>
      </c>
      <c r="L610" s="437" t="s">
        <v>263</v>
      </c>
      <c r="M610" s="437"/>
      <c r="N610" s="437"/>
      <c r="O610" s="437"/>
      <c r="P610" s="437"/>
    </row>
    <row r="611" spans="1:16" s="697" customFormat="1" ht="18.5" x14ac:dyDescent="0.35">
      <c r="A611" s="437"/>
      <c r="B611" s="437"/>
      <c r="C611" s="662"/>
      <c r="D611" s="485"/>
      <c r="E611" s="485"/>
      <c r="F611" s="485"/>
      <c r="G611" s="981" t="str">
        <f>C610</f>
        <v>44/4</v>
      </c>
      <c r="H611" s="441">
        <v>383</v>
      </c>
      <c r="I611" s="1179"/>
      <c r="J611" s="437"/>
      <c r="K611" s="437"/>
      <c r="L611" s="437"/>
      <c r="M611" s="437"/>
      <c r="N611" s="437"/>
      <c r="O611" s="437"/>
      <c r="P611" s="437"/>
    </row>
    <row r="612" spans="1:16" s="162" customFormat="1" ht="18.5" x14ac:dyDescent="0.3">
      <c r="A612" s="437">
        <f>SUBTOTAL(103,$C$6:C612)</f>
        <v>304</v>
      </c>
      <c r="B612" s="437"/>
      <c r="C612" s="437" t="s">
        <v>1289</v>
      </c>
      <c r="D612" s="663" t="s">
        <v>3</v>
      </c>
      <c r="E612" s="663"/>
      <c r="F612" s="663"/>
      <c r="G612" s="437"/>
      <c r="H612" s="441"/>
      <c r="I612" s="1178">
        <f>ROUND(H611/1000,4)+I610</f>
        <v>117.18519999999997</v>
      </c>
      <c r="J612" s="437" t="s">
        <v>51</v>
      </c>
      <c r="K612" s="437" t="s">
        <v>263</v>
      </c>
      <c r="L612" s="437" t="s">
        <v>263</v>
      </c>
      <c r="M612" s="437"/>
      <c r="N612" s="437"/>
      <c r="O612" s="437"/>
      <c r="P612" s="437"/>
    </row>
    <row r="613" spans="1:16" s="162" customFormat="1" ht="18.5" x14ac:dyDescent="0.3">
      <c r="A613" s="437"/>
      <c r="B613" s="437"/>
      <c r="C613" s="437"/>
      <c r="D613" s="663"/>
      <c r="E613" s="663"/>
      <c r="F613" s="663"/>
      <c r="G613" s="437" t="str">
        <f>C612</f>
        <v>44/5</v>
      </c>
      <c r="H613" s="441">
        <v>457.15499999999997</v>
      </c>
      <c r="I613" s="1179"/>
      <c r="J613" s="437"/>
      <c r="K613" s="437"/>
      <c r="L613" s="437"/>
      <c r="M613" s="437"/>
      <c r="N613" s="437"/>
      <c r="O613" s="437"/>
      <c r="P613" s="437"/>
    </row>
    <row r="614" spans="1:16" s="162" customFormat="1" ht="18.5" x14ac:dyDescent="0.3">
      <c r="A614" s="437">
        <f>SUBTOTAL(103,$C$6:C614)</f>
        <v>305</v>
      </c>
      <c r="B614" s="437" t="s">
        <v>1314</v>
      </c>
      <c r="C614" s="437" t="s">
        <v>1290</v>
      </c>
      <c r="D614" s="663" t="s">
        <v>219</v>
      </c>
      <c r="E614" s="663"/>
      <c r="F614" s="663"/>
      <c r="G614" s="437"/>
      <c r="H614" s="441"/>
      <c r="I614" s="1178">
        <f>ROUND(H613/1000,4)+I612</f>
        <v>117.64239999999997</v>
      </c>
      <c r="J614" s="437" t="s">
        <v>51</v>
      </c>
      <c r="K614" s="437" t="s">
        <v>263</v>
      </c>
      <c r="L614" s="437"/>
      <c r="M614" s="437"/>
      <c r="N614" s="437"/>
      <c r="O614" s="437"/>
      <c r="P614" s="437" t="s">
        <v>1292</v>
      </c>
    </row>
    <row r="615" spans="1:16" s="162" customFormat="1" ht="18.5" x14ac:dyDescent="0.3">
      <c r="A615" s="437"/>
      <c r="B615" s="437"/>
      <c r="C615" s="437"/>
      <c r="D615" s="663"/>
      <c r="E615" s="663"/>
      <c r="F615" s="663"/>
      <c r="G615" s="437" t="str">
        <f>C614</f>
        <v>45/0</v>
      </c>
      <c r="H615" s="441">
        <v>208.53</v>
      </c>
      <c r="I615" s="1180"/>
      <c r="J615" s="437"/>
      <c r="K615" s="437"/>
      <c r="L615" s="437"/>
      <c r="M615" s="437"/>
      <c r="N615" s="437"/>
      <c r="O615" s="437"/>
      <c r="P615" s="437"/>
    </row>
    <row r="616" spans="1:16" s="162" customFormat="1" ht="18.5" x14ac:dyDescent="0.3">
      <c r="A616" s="437">
        <f>SUBTOTAL(103,$C$6:C616)</f>
        <v>306</v>
      </c>
      <c r="B616" s="437" t="s">
        <v>1315</v>
      </c>
      <c r="C616" s="437" t="s">
        <v>1291</v>
      </c>
      <c r="D616" s="663" t="s">
        <v>421</v>
      </c>
      <c r="E616" s="663"/>
      <c r="F616" s="663"/>
      <c r="G616" s="437"/>
      <c r="H616" s="663"/>
      <c r="I616" s="663"/>
      <c r="J616" s="437" t="s">
        <v>51</v>
      </c>
      <c r="K616" s="437" t="s">
        <v>263</v>
      </c>
      <c r="L616" s="437"/>
      <c r="M616" s="437"/>
      <c r="N616" s="437"/>
      <c r="O616" s="437"/>
      <c r="P616" s="437" t="s">
        <v>1292</v>
      </c>
    </row>
    <row r="617" spans="1:16" s="162" customFormat="1" ht="18.5" x14ac:dyDescent="0.3">
      <c r="A617" s="437"/>
      <c r="B617" s="437"/>
      <c r="C617" s="663"/>
      <c r="D617" s="663"/>
      <c r="E617" s="663"/>
      <c r="F617" s="663"/>
      <c r="G617" s="437"/>
      <c r="H617" s="663"/>
      <c r="I617" s="663"/>
      <c r="J617" s="437"/>
      <c r="K617" s="437"/>
      <c r="L617" s="437"/>
      <c r="M617" s="437"/>
      <c r="N617" s="437"/>
      <c r="O617" s="437"/>
      <c r="P617" s="437"/>
    </row>
  </sheetData>
  <autoFilter ref="A3:P615" xr:uid="{3E47E529-5BE9-4B2E-8A21-97BE8ECE68B5}"/>
  <mergeCells count="2">
    <mergeCell ref="A1:P1"/>
    <mergeCell ref="A2:A3"/>
  </mergeCells>
  <conditionalFormatting sqref="C1 C4:C33 C35:C569 C571:C593 C595:C603 C618:C1048576">
    <cfRule type="duplicateValues" dxfId="31" priority="1233"/>
    <cfRule type="duplicateValues" dxfId="30" priority="1234"/>
  </conditionalFormatting>
  <conditionalFormatting sqref="C1:C1048576">
    <cfRule type="duplicateValues" dxfId="29" priority="1"/>
    <cfRule type="duplicateValues" dxfId="28" priority="2"/>
  </conditionalFormatting>
  <conditionalFormatting sqref="C594">
    <cfRule type="duplicateValues" dxfId="27" priority="16"/>
    <cfRule type="duplicateValues" dxfId="26" priority="17"/>
    <cfRule type="duplicateValues" dxfId="25" priority="18"/>
    <cfRule type="duplicateValues" dxfId="24" priority="19"/>
  </conditionalFormatting>
  <conditionalFormatting sqref="C605 C607 C609">
    <cfRule type="duplicateValues" dxfId="23" priority="12"/>
    <cfRule type="duplicateValues" dxfId="22" priority="13"/>
    <cfRule type="duplicateValues" dxfId="21" priority="14"/>
    <cfRule type="duplicateValues" dxfId="20" priority="15"/>
  </conditionalFormatting>
  <conditionalFormatting sqref="C611">
    <cfRule type="duplicateValues" dxfId="19" priority="4"/>
    <cfRule type="duplicateValues" dxfId="18" priority="5"/>
    <cfRule type="duplicateValues" dxfId="17" priority="6"/>
    <cfRule type="duplicateValues" dxfId="16" priority="7"/>
  </conditionalFormatting>
  <conditionalFormatting sqref="D61:F61 C4:C33 C35:C569 C571:C593 C595:C603 C618:C1048576">
    <cfRule type="duplicateValues" dxfId="15" priority="1249"/>
    <cfRule type="duplicateValues" dxfId="14" priority="1250"/>
  </conditionalFormatting>
  <conditionalFormatting sqref="H61">
    <cfRule type="duplicateValues" dxfId="13" priority="39"/>
    <cfRule type="duplicateValues" dxfId="12" priority="40"/>
  </conditionalFormatting>
  <printOptions horizontalCentered="1"/>
  <pageMargins left="0.47244094488188981" right="0.15748031496062992" top="0.51181102362204722" bottom="0.74803149606299213" header="0.31496062992125984" footer="0.31496062992125984"/>
  <pageSetup paperSize="9" scale="40" fitToHeight="0"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1A85E-1414-48BF-96F9-D48B8825EAD9}">
  <sheetPr codeName="Sheet20">
    <tabColor rgb="FFFF0000"/>
    <pageSetUpPr fitToPage="1"/>
  </sheetPr>
  <dimension ref="A1:AK1340"/>
  <sheetViews>
    <sheetView view="pageBreakPreview" zoomScale="99" zoomScaleNormal="100" zoomScaleSheetLayoutView="100" workbookViewId="0">
      <pane xSplit="5" ySplit="3" topLeftCell="F1299" activePane="bottomRight" state="frozen"/>
      <selection activeCell="H4" sqref="H4"/>
      <selection pane="topRight" activeCell="H4" sqref="H4"/>
      <selection pane="bottomLeft" activeCell="H4" sqref="H4"/>
      <selection pane="bottomRight" activeCell="AI1308" sqref="AI1308"/>
    </sheetView>
  </sheetViews>
  <sheetFormatPr defaultColWidth="9.1796875" defaultRowHeight="14.5" x14ac:dyDescent="0.35"/>
  <cols>
    <col min="1" max="1" width="5.81640625" style="3" bestFit="1" customWidth="1"/>
    <col min="2" max="2" width="11" style="3" customWidth="1"/>
    <col min="3" max="3" width="9.453125" style="29" customWidth="1"/>
    <col min="4" max="4" width="10" style="3" customWidth="1"/>
    <col min="5" max="5" width="13.1796875" style="147" customWidth="1"/>
    <col min="6" max="6" width="13.1796875" style="116" customWidth="1"/>
    <col min="7" max="7" width="4.81640625" style="188" customWidth="1"/>
    <col min="8" max="8" width="4.81640625" style="187" customWidth="1"/>
    <col min="9" max="9" width="4.81640625" style="186" customWidth="1"/>
    <col min="10" max="10" width="4.81640625" style="188" customWidth="1"/>
    <col min="11" max="11" width="4.81640625" style="187" customWidth="1"/>
    <col min="12" max="12" width="4.81640625" style="186" customWidth="1"/>
    <col min="13" max="13" width="4.81640625" style="188" customWidth="1"/>
    <col min="14" max="14" width="4.81640625" style="187" customWidth="1"/>
    <col min="15" max="15" width="4.81640625" style="186" customWidth="1"/>
    <col min="16" max="16" width="4.81640625" style="188" customWidth="1"/>
    <col min="17" max="17" width="4.81640625" style="187" customWidth="1"/>
    <col min="18" max="18" width="4.81640625" style="186" customWidth="1"/>
    <col min="19" max="19" width="4" style="87" customWidth="1"/>
    <col min="20" max="20" width="0" style="3" hidden="1" customWidth="1"/>
    <col min="21" max="23" width="10.81640625" style="3" hidden="1" customWidth="1"/>
    <col min="24" max="25" width="10.81640625" style="3" customWidth="1"/>
    <col min="26" max="26" width="6.1796875" style="87" customWidth="1"/>
    <col min="27" max="27" width="0" style="87" hidden="1" customWidth="1"/>
    <col min="28" max="28" width="6.1796875" style="87" hidden="1" customWidth="1"/>
    <col min="29" max="32" width="0" style="87" hidden="1" customWidth="1"/>
    <col min="33" max="16384" width="9.1796875" style="87"/>
  </cols>
  <sheetData>
    <row r="1" spans="1:37" x14ac:dyDescent="0.35">
      <c r="A1" s="196" t="s">
        <v>702</v>
      </c>
      <c r="B1" s="203"/>
      <c r="C1" s="195"/>
      <c r="D1" s="195"/>
      <c r="E1" s="194"/>
      <c r="F1" s="206"/>
      <c r="G1" s="1506" t="s">
        <v>86</v>
      </c>
      <c r="H1" s="1507"/>
      <c r="I1" s="1508"/>
      <c r="J1" s="1506" t="s">
        <v>87</v>
      </c>
      <c r="K1" s="1507"/>
      <c r="L1" s="1508"/>
      <c r="M1" s="1506" t="s">
        <v>88</v>
      </c>
      <c r="N1" s="1507"/>
      <c r="O1" s="1508"/>
      <c r="P1" s="1506" t="s">
        <v>89</v>
      </c>
      <c r="Q1" s="1507"/>
      <c r="R1" s="1508"/>
    </row>
    <row r="2" spans="1:37" ht="15" thickBot="1" x14ac:dyDescent="0.4">
      <c r="A2" s="193" t="s">
        <v>701</v>
      </c>
      <c r="B2" s="192" t="str">
        <f>TA413_PBNTL!M1</f>
        <v>20.08.2025</v>
      </c>
      <c r="D2" s="90"/>
      <c r="E2" s="189"/>
      <c r="F2" s="189" t="s">
        <v>700</v>
      </c>
      <c r="G2" s="191">
        <f t="shared" ref="G2:R2" si="0">SUBTOTAL(9,G4:G1484)</f>
        <v>309</v>
      </c>
      <c r="H2" s="179">
        <f t="shared" si="0"/>
        <v>310</v>
      </c>
      <c r="I2" s="190">
        <f t="shared" si="0"/>
        <v>313</v>
      </c>
      <c r="J2" s="191">
        <f t="shared" si="0"/>
        <v>316</v>
      </c>
      <c r="K2" s="179">
        <f t="shared" si="0"/>
        <v>309</v>
      </c>
      <c r="L2" s="190">
        <f t="shared" si="0"/>
        <v>312</v>
      </c>
      <c r="M2" s="191">
        <f t="shared" si="0"/>
        <v>313</v>
      </c>
      <c r="N2" s="179">
        <f t="shared" si="0"/>
        <v>309</v>
      </c>
      <c r="O2" s="190">
        <f t="shared" si="0"/>
        <v>313</v>
      </c>
      <c r="P2" s="191">
        <f t="shared" si="0"/>
        <v>311</v>
      </c>
      <c r="Q2" s="179">
        <f t="shared" si="0"/>
        <v>310</v>
      </c>
      <c r="R2" s="190">
        <f t="shared" si="0"/>
        <v>314</v>
      </c>
    </row>
    <row r="3" spans="1:37" s="2" customFormat="1" ht="29" x14ac:dyDescent="0.35">
      <c r="A3" s="185" t="s">
        <v>394</v>
      </c>
      <c r="B3" s="185" t="s">
        <v>686</v>
      </c>
      <c r="C3" s="185" t="s">
        <v>44</v>
      </c>
      <c r="D3" s="90" t="s">
        <v>45</v>
      </c>
      <c r="E3" s="189" t="s">
        <v>46</v>
      </c>
      <c r="F3" s="197" t="s">
        <v>703</v>
      </c>
      <c r="G3" s="210" t="s">
        <v>129</v>
      </c>
      <c r="H3" s="211" t="s">
        <v>699</v>
      </c>
      <c r="I3" s="212" t="s">
        <v>88</v>
      </c>
      <c r="J3" s="210" t="s">
        <v>129</v>
      </c>
      <c r="K3" s="211" t="s">
        <v>699</v>
      </c>
      <c r="L3" s="212" t="s">
        <v>88</v>
      </c>
      <c r="M3" s="210" t="s">
        <v>129</v>
      </c>
      <c r="N3" s="211" t="s">
        <v>699</v>
      </c>
      <c r="O3" s="212" t="s">
        <v>88</v>
      </c>
      <c r="P3" s="210" t="s">
        <v>129</v>
      </c>
      <c r="Q3" s="211" t="s">
        <v>699</v>
      </c>
      <c r="R3" s="212" t="s">
        <v>88</v>
      </c>
      <c r="T3" s="86" t="s">
        <v>767</v>
      </c>
      <c r="U3" s="1210" t="s">
        <v>732</v>
      </c>
      <c r="V3" s="1210"/>
      <c r="W3" s="1210"/>
      <c r="X3" s="95" t="s">
        <v>765</v>
      </c>
      <c r="Y3" s="95" t="s">
        <v>766</v>
      </c>
      <c r="AA3" s="2" t="s">
        <v>767</v>
      </c>
      <c r="AC3" s="86" t="s">
        <v>808</v>
      </c>
      <c r="AD3" s="86" t="s">
        <v>809</v>
      </c>
      <c r="AE3" s="86" t="s">
        <v>810</v>
      </c>
      <c r="AF3" s="86" t="s">
        <v>83</v>
      </c>
      <c r="AH3" s="219" t="s">
        <v>768</v>
      </c>
      <c r="AI3" s="31"/>
      <c r="AJ3" s="31"/>
      <c r="AK3" s="216"/>
    </row>
    <row r="4" spans="1:37" ht="20.149999999999999" customHeight="1" x14ac:dyDescent="0.35">
      <c r="A4" s="3">
        <f>SUBTOTAL(103,$B$4:B4)</f>
        <v>1</v>
      </c>
      <c r="B4" s="44">
        <v>45442</v>
      </c>
      <c r="C4" s="29" t="s">
        <v>388</v>
      </c>
      <c r="D4" s="3" t="str">
        <f>VLOOKUP(C4,'Location Summary'!$C$4:$D$602,2,0)</f>
        <v>DA+6</v>
      </c>
      <c r="E4" s="147" t="s">
        <v>423</v>
      </c>
      <c r="F4" s="116" t="s">
        <v>703</v>
      </c>
      <c r="G4" s="188">
        <v>1</v>
      </c>
      <c r="P4" s="188">
        <v>1</v>
      </c>
      <c r="T4" s="204">
        <v>55</v>
      </c>
      <c r="U4" s="3" t="s">
        <v>719</v>
      </c>
      <c r="V4" s="3" t="s">
        <v>723</v>
      </c>
      <c r="W4" s="3" t="s">
        <v>723</v>
      </c>
      <c r="X4" s="44">
        <f>B4</f>
        <v>45442</v>
      </c>
      <c r="Y4" s="44">
        <f t="shared" ref="Y4:Y33" si="1">B4+28</f>
        <v>45470</v>
      </c>
      <c r="AA4" s="204">
        <v>55</v>
      </c>
      <c r="AC4" s="85">
        <f>(VLOOKUP($D4,$AH$4:$AK$40,2,FALSE))*(G4+J4+M4+P4)</f>
        <v>11.054</v>
      </c>
      <c r="AD4" s="85">
        <f>(VLOOKUP($D4,$AH$4:$AK$40,3,FALSE))*(H4+K4+N4+Q4)</f>
        <v>0</v>
      </c>
      <c r="AE4" s="85">
        <f>(VLOOKUP($D4,$AH$4:$AK$40,4,FALSE))*(I4+L4+O4+R4)</f>
        <v>0</v>
      </c>
      <c r="AF4" s="85">
        <f>SUM(AC4:AE4)</f>
        <v>11.054</v>
      </c>
      <c r="AH4" s="4" t="s">
        <v>4</v>
      </c>
      <c r="AI4" s="214">
        <f t="shared" ref="AI4:AI5" si="2">ROUND((1/6)*0.2*(4.1*4.1+(4.1+3.7)*(4.1+3.7)+3.7*3.7)+0.1*(4.1*4.1),3)</f>
        <v>4.726</v>
      </c>
      <c r="AJ4" s="214">
        <f t="shared" ref="AJ4:AJ5" si="3">ROUND((1/6)*1.09*(2.35*2.35+(2.35+0.68)*(2.35+0.68)+0.68*0.68),3)</f>
        <v>2.7549999999999999</v>
      </c>
      <c r="AK4" s="215">
        <f t="shared" ref="AK4:AK5" si="4">ROUND(0.68*0.68*2.28,3)</f>
        <v>1.054</v>
      </c>
    </row>
    <row r="5" spans="1:37" ht="20.149999999999999" customHeight="1" x14ac:dyDescent="0.35">
      <c r="A5" s="3">
        <f>SUBTOTAL(103,$B$4:B5)</f>
        <v>2</v>
      </c>
      <c r="B5" s="44">
        <v>45444</v>
      </c>
      <c r="C5" s="29" t="s">
        <v>431</v>
      </c>
      <c r="D5" s="3" t="str">
        <f>VLOOKUP(C5,'Location Summary'!$C$4:$D$602,2,0)</f>
        <v>DA+3</v>
      </c>
      <c r="E5" s="147" t="s">
        <v>423</v>
      </c>
      <c r="F5" s="116" t="s">
        <v>703</v>
      </c>
      <c r="G5" s="188">
        <v>1</v>
      </c>
      <c r="M5" s="188">
        <v>1</v>
      </c>
      <c r="T5" s="204">
        <v>55</v>
      </c>
      <c r="U5" s="3" t="s">
        <v>735</v>
      </c>
      <c r="V5" s="3" t="s">
        <v>735</v>
      </c>
      <c r="W5" s="3" t="s">
        <v>735</v>
      </c>
      <c r="X5" s="44">
        <f t="shared" ref="X5:X61" si="5">B5</f>
        <v>45444</v>
      </c>
      <c r="Y5" s="44">
        <f t="shared" si="1"/>
        <v>45472</v>
      </c>
      <c r="AA5" s="204">
        <v>55</v>
      </c>
      <c r="AC5" s="85">
        <f t="shared" ref="AC5:AC69" si="6">(VLOOKUP($D5,$AH$4:$AK$40,2,FALSE))*(G5+J5+M5+P5)</f>
        <v>11.054</v>
      </c>
      <c r="AD5" s="85">
        <f t="shared" ref="AD5:AD69" si="7">(VLOOKUP($D5,$AH$4:$AK$40,3,FALSE))*(H5+K5+N5+Q5)</f>
        <v>0</v>
      </c>
      <c r="AE5" s="85">
        <f t="shared" ref="AE5:AE69" si="8">(VLOOKUP($D5,$AH$4:$AK$40,4,FALSE))*(I5+L5+O5+R5)</f>
        <v>0</v>
      </c>
      <c r="AF5" s="85">
        <f t="shared" ref="AF5:AF69" si="9">SUM(AC5:AE5)</f>
        <v>11.054</v>
      </c>
      <c r="AH5" s="4" t="s">
        <v>159</v>
      </c>
      <c r="AI5" s="214">
        <f t="shared" si="2"/>
        <v>4.726</v>
      </c>
      <c r="AJ5" s="214">
        <f t="shared" si="3"/>
        <v>2.7549999999999999</v>
      </c>
      <c r="AK5" s="215">
        <f t="shared" si="4"/>
        <v>1.054</v>
      </c>
    </row>
    <row r="6" spans="1:37" ht="20.149999999999999" customHeight="1" x14ac:dyDescent="0.35">
      <c r="A6" s="3">
        <f>SUBTOTAL(103,$B$4:B6)</f>
        <v>3</v>
      </c>
      <c r="B6" s="44">
        <v>45445</v>
      </c>
      <c r="C6" s="29" t="s">
        <v>431</v>
      </c>
      <c r="D6" s="3" t="str">
        <f>VLOOKUP(C6,'Location Summary'!$C$4:$D$602,2,0)</f>
        <v>DA+3</v>
      </c>
      <c r="E6" s="147" t="s">
        <v>423</v>
      </c>
      <c r="F6" s="116" t="s">
        <v>703</v>
      </c>
      <c r="H6" s="187">
        <v>1</v>
      </c>
      <c r="I6" s="186">
        <v>1</v>
      </c>
      <c r="J6" s="188">
        <v>1</v>
      </c>
      <c r="N6" s="187">
        <v>1</v>
      </c>
      <c r="O6" s="186">
        <v>1</v>
      </c>
      <c r="P6" s="188">
        <v>1</v>
      </c>
      <c r="T6" s="204">
        <v>50</v>
      </c>
      <c r="U6" s="3" t="s">
        <v>738</v>
      </c>
      <c r="V6" s="3" t="s">
        <v>738</v>
      </c>
      <c r="W6" s="3" t="s">
        <v>738</v>
      </c>
      <c r="X6" s="44">
        <f t="shared" si="5"/>
        <v>45445</v>
      </c>
      <c r="Y6" s="44">
        <f t="shared" si="1"/>
        <v>45473</v>
      </c>
      <c r="AA6" s="204">
        <v>40</v>
      </c>
      <c r="AC6" s="85">
        <f t="shared" si="6"/>
        <v>11.054</v>
      </c>
      <c r="AD6" s="85">
        <f t="shared" si="7"/>
        <v>5.51</v>
      </c>
      <c r="AE6" s="85">
        <f t="shared" si="8"/>
        <v>2.0859999999999999</v>
      </c>
      <c r="AF6" s="85">
        <f t="shared" si="9"/>
        <v>18.649999999999999</v>
      </c>
      <c r="AH6" s="4" t="s">
        <v>3</v>
      </c>
      <c r="AI6" s="214">
        <f>ROUND((1/6)*0.2*(4.1*4.1+(4.1+3.7)*(4.1+3.7)+3.7*3.7)+0.1*(4.1*4.1),3)</f>
        <v>4.726</v>
      </c>
      <c r="AJ6" s="214">
        <f>ROUND((1/6)*1.09*(2.35*2.35+(2.35+0.68)*(2.35+0.68)+0.68*0.68),3)</f>
        <v>2.7549999999999999</v>
      </c>
      <c r="AK6" s="215">
        <f>ROUND(0.68*0.68*2.28,3)</f>
        <v>1.054</v>
      </c>
    </row>
    <row r="7" spans="1:37" ht="20.149999999999999" customHeight="1" x14ac:dyDescent="0.35">
      <c r="A7" s="3">
        <f>SUBTOTAL(103,$B$4:B7)</f>
        <v>4</v>
      </c>
      <c r="B7" s="44">
        <v>45446</v>
      </c>
      <c r="C7" s="29" t="s">
        <v>388</v>
      </c>
      <c r="D7" s="3" t="str">
        <f>VLOOKUP(C7,'Location Summary'!$C$4:$D$602,2,0)</f>
        <v>DA+6</v>
      </c>
      <c r="E7" s="147" t="s">
        <v>423</v>
      </c>
      <c r="F7" s="116" t="s">
        <v>703</v>
      </c>
      <c r="H7" s="187">
        <v>1</v>
      </c>
      <c r="J7" s="188">
        <v>1</v>
      </c>
      <c r="Q7" s="187">
        <v>1</v>
      </c>
      <c r="T7" s="204">
        <v>52</v>
      </c>
      <c r="U7" s="3" t="s">
        <v>724</v>
      </c>
      <c r="V7" s="3" t="s">
        <v>728</v>
      </c>
      <c r="W7" s="3" t="s">
        <v>729</v>
      </c>
      <c r="X7" s="44">
        <f t="shared" si="5"/>
        <v>45446</v>
      </c>
      <c r="Y7" s="44">
        <f t="shared" si="1"/>
        <v>45474</v>
      </c>
      <c r="AA7" s="204">
        <v>52</v>
      </c>
      <c r="AC7" s="85">
        <f>(VLOOKUP($D7,$AH$4:$AK$40,2,FALSE))*(G7+J7+M7+P7)</f>
        <v>5.5270000000000001</v>
      </c>
      <c r="AD7" s="85">
        <f t="shared" si="7"/>
        <v>5.51</v>
      </c>
      <c r="AE7" s="85">
        <f t="shared" si="8"/>
        <v>0</v>
      </c>
      <c r="AF7" s="85">
        <f t="shared" si="9"/>
        <v>11.036999999999999</v>
      </c>
      <c r="AH7" s="4" t="s">
        <v>178</v>
      </c>
      <c r="AI7" s="214">
        <f>ROUND((1/6)*0.23*(4.25*4.25+(4.25+3.79)*(4.25+3.79)+3.79*3.79)+0.1*(4.25*4.25),3)</f>
        <v>5.5270000000000001</v>
      </c>
      <c r="AJ7" s="214">
        <f>ROUND((1/6)*1.09*(2.35*2.35+(2.35+0.68)*(2.35+0.68)+0.68*0.68),3)</f>
        <v>2.7549999999999999</v>
      </c>
      <c r="AK7" s="215">
        <f>ROUND(0.68*0.68*2.255,3)</f>
        <v>1.0429999999999999</v>
      </c>
    </row>
    <row r="8" spans="1:37" ht="20.149999999999999" customHeight="1" x14ac:dyDescent="0.35">
      <c r="A8" s="3">
        <f>SUBTOTAL(103,$B$4:B8)</f>
        <v>5</v>
      </c>
      <c r="B8" s="44">
        <v>45447</v>
      </c>
      <c r="C8" s="29" t="s">
        <v>388</v>
      </c>
      <c r="D8" s="3" t="str">
        <f>VLOOKUP(C8,'Location Summary'!$C$4:$D$602,2,0)</f>
        <v>DA+6</v>
      </c>
      <c r="E8" s="147" t="s">
        <v>423</v>
      </c>
      <c r="F8" s="116" t="s">
        <v>703</v>
      </c>
      <c r="I8" s="186">
        <v>1</v>
      </c>
      <c r="R8" s="186">
        <v>1</v>
      </c>
      <c r="T8" s="204">
        <v>40</v>
      </c>
      <c r="U8" s="3" t="s">
        <v>730</v>
      </c>
      <c r="V8" s="3" t="s">
        <v>721</v>
      </c>
      <c r="W8" s="3" t="s">
        <v>721</v>
      </c>
      <c r="X8" s="44">
        <f t="shared" si="5"/>
        <v>45447</v>
      </c>
      <c r="Y8" s="44">
        <f t="shared" si="1"/>
        <v>45475</v>
      </c>
      <c r="AA8" s="204">
        <v>40</v>
      </c>
      <c r="AC8" s="85">
        <f t="shared" si="6"/>
        <v>0</v>
      </c>
      <c r="AD8" s="85">
        <f t="shared" si="7"/>
        <v>0</v>
      </c>
      <c r="AE8" s="85">
        <f t="shared" si="8"/>
        <v>2.0859999999999999</v>
      </c>
      <c r="AF8" s="85">
        <f t="shared" si="9"/>
        <v>2.0859999999999999</v>
      </c>
      <c r="AH8" s="4" t="s">
        <v>2</v>
      </c>
      <c r="AI8" s="214">
        <f t="shared" ref="AI8:AI10" si="10">ROUND((1/6)*0.23*(4.25*4.25+(4.25+3.79)*(4.25+3.79)+3.79*3.79)+0.1*(4.25*4.25),3)</f>
        <v>5.5270000000000001</v>
      </c>
      <c r="AJ8" s="214">
        <f t="shared" ref="AJ8:AJ10" si="11">ROUND((1/6)*1.09*(2.35*2.35+(2.35+0.68)*(2.35+0.68)+0.68*0.68),3)</f>
        <v>2.7549999999999999</v>
      </c>
      <c r="AK8" s="215">
        <f t="shared" ref="AK8:AK10" si="12">ROUND(0.68*0.68*2.255,3)</f>
        <v>1.0429999999999999</v>
      </c>
    </row>
    <row r="9" spans="1:37" ht="20.149999999999999" customHeight="1" x14ac:dyDescent="0.35">
      <c r="A9" s="3">
        <f>SUBTOTAL(103,$B$4:B9)</f>
        <v>6</v>
      </c>
      <c r="B9" s="44">
        <v>45448</v>
      </c>
      <c r="C9" s="29" t="s">
        <v>388</v>
      </c>
      <c r="D9" s="3" t="str">
        <f>VLOOKUP(C9,'Location Summary'!$C$4:$D$602,2,0)</f>
        <v>DA+6</v>
      </c>
      <c r="E9" s="147" t="s">
        <v>423</v>
      </c>
      <c r="F9" s="116" t="s">
        <v>703</v>
      </c>
      <c r="K9" s="187">
        <v>1</v>
      </c>
      <c r="L9" s="186">
        <v>1</v>
      </c>
      <c r="M9" s="188">
        <v>1</v>
      </c>
      <c r="N9" s="187">
        <v>1</v>
      </c>
      <c r="O9" s="186">
        <v>1</v>
      </c>
      <c r="T9" s="204">
        <v>40</v>
      </c>
      <c r="U9" s="3" t="s">
        <v>720</v>
      </c>
      <c r="V9" s="3" t="s">
        <v>722</v>
      </c>
      <c r="W9" s="3" t="s">
        <v>731</v>
      </c>
      <c r="X9" s="44">
        <f t="shared" si="5"/>
        <v>45448</v>
      </c>
      <c r="Y9" s="44">
        <f t="shared" si="1"/>
        <v>45476</v>
      </c>
      <c r="AA9" s="204">
        <v>40</v>
      </c>
      <c r="AC9" s="85">
        <f t="shared" si="6"/>
        <v>5.5270000000000001</v>
      </c>
      <c r="AD9" s="85">
        <f t="shared" si="7"/>
        <v>5.51</v>
      </c>
      <c r="AE9" s="85">
        <f t="shared" si="8"/>
        <v>2.0859999999999999</v>
      </c>
      <c r="AF9" s="85">
        <f t="shared" si="9"/>
        <v>13.122999999999999</v>
      </c>
      <c r="AH9" s="4" t="s">
        <v>80</v>
      </c>
      <c r="AI9" s="214">
        <f t="shared" si="10"/>
        <v>5.5270000000000001</v>
      </c>
      <c r="AJ9" s="214">
        <f t="shared" si="11"/>
        <v>2.7549999999999999</v>
      </c>
      <c r="AK9" s="215">
        <f t="shared" si="12"/>
        <v>1.0429999999999999</v>
      </c>
    </row>
    <row r="10" spans="1:37" ht="20.149999999999999" customHeight="1" x14ac:dyDescent="0.35">
      <c r="A10" s="3">
        <f>SUBTOTAL(103,$B$4:B10)</f>
        <v>7</v>
      </c>
      <c r="B10" s="44">
        <v>45450</v>
      </c>
      <c r="C10" s="29" t="s">
        <v>431</v>
      </c>
      <c r="D10" s="3" t="str">
        <f>VLOOKUP(C10,'Location Summary'!$C$4:$D$602,2,0)</f>
        <v>DA+3</v>
      </c>
      <c r="E10" s="147" t="s">
        <v>423</v>
      </c>
      <c r="F10" s="116" t="s">
        <v>703</v>
      </c>
      <c r="K10" s="187">
        <v>1</v>
      </c>
      <c r="L10" s="186">
        <v>1</v>
      </c>
      <c r="Q10" s="187">
        <v>1</v>
      </c>
      <c r="R10" s="186">
        <v>1</v>
      </c>
      <c r="T10" s="204">
        <v>55</v>
      </c>
      <c r="U10" s="3" t="s">
        <v>721</v>
      </c>
      <c r="V10" s="3" t="s">
        <v>721</v>
      </c>
      <c r="W10" s="3" t="s">
        <v>721</v>
      </c>
      <c r="X10" s="44">
        <f t="shared" si="5"/>
        <v>45450</v>
      </c>
      <c r="Y10" s="44">
        <f t="shared" si="1"/>
        <v>45478</v>
      </c>
      <c r="AA10" s="204">
        <v>55</v>
      </c>
      <c r="AC10" s="85">
        <f t="shared" si="6"/>
        <v>0</v>
      </c>
      <c r="AD10" s="85">
        <f t="shared" si="7"/>
        <v>5.51</v>
      </c>
      <c r="AE10" s="85">
        <f t="shared" si="8"/>
        <v>2.0859999999999999</v>
      </c>
      <c r="AF10" s="85">
        <f t="shared" si="9"/>
        <v>7.5960000000000001</v>
      </c>
      <c r="AH10" s="4" t="s">
        <v>50</v>
      </c>
      <c r="AI10" s="214">
        <f t="shared" si="10"/>
        <v>5.5270000000000001</v>
      </c>
      <c r="AJ10" s="214">
        <f t="shared" si="11"/>
        <v>2.7549999999999999</v>
      </c>
      <c r="AK10" s="215">
        <f t="shared" si="12"/>
        <v>1.0429999999999999</v>
      </c>
    </row>
    <row r="11" spans="1:37" ht="20.149999999999999" customHeight="1" x14ac:dyDescent="0.35">
      <c r="A11" s="3">
        <f>SUBTOTAL(103,$B$4:B11)</f>
        <v>8</v>
      </c>
      <c r="B11" s="44">
        <v>45451</v>
      </c>
      <c r="C11" s="29" t="s">
        <v>432</v>
      </c>
      <c r="D11" s="3" t="str">
        <f>VLOOKUP(C11,'Location Summary'!$C$4:$D$602,2,0)</f>
        <v>DA+3</v>
      </c>
      <c r="E11" s="147" t="s">
        <v>423</v>
      </c>
      <c r="F11" s="116" t="s">
        <v>703</v>
      </c>
      <c r="G11" s="188">
        <v>1</v>
      </c>
      <c r="H11" s="187">
        <v>1</v>
      </c>
      <c r="I11" s="186">
        <v>1</v>
      </c>
      <c r="J11" s="188">
        <v>1</v>
      </c>
      <c r="M11" s="188">
        <v>1</v>
      </c>
      <c r="N11" s="187">
        <v>1</v>
      </c>
      <c r="O11" s="186">
        <v>1</v>
      </c>
      <c r="P11" s="188">
        <v>1</v>
      </c>
      <c r="T11" s="204">
        <v>55</v>
      </c>
      <c r="U11" s="3" t="s">
        <v>737</v>
      </c>
      <c r="V11" s="3" t="s">
        <v>737</v>
      </c>
      <c r="W11" s="3" t="s">
        <v>737</v>
      </c>
      <c r="X11" s="44">
        <f t="shared" si="5"/>
        <v>45451</v>
      </c>
      <c r="Y11" s="44">
        <f t="shared" si="1"/>
        <v>45479</v>
      </c>
      <c r="AA11" s="204">
        <v>55</v>
      </c>
      <c r="AC11" s="85">
        <f t="shared" si="6"/>
        <v>22.108000000000001</v>
      </c>
      <c r="AD11" s="85">
        <f t="shared" si="7"/>
        <v>5.51</v>
      </c>
      <c r="AE11" s="85">
        <f t="shared" si="8"/>
        <v>2.0859999999999999</v>
      </c>
      <c r="AF11" s="85">
        <f t="shared" si="9"/>
        <v>29.704000000000001</v>
      </c>
      <c r="AH11" s="4" t="s">
        <v>205</v>
      </c>
      <c r="AI11" s="85"/>
      <c r="AJ11" s="85"/>
      <c r="AK11" s="217"/>
    </row>
    <row r="12" spans="1:37" ht="20.149999999999999" customHeight="1" x14ac:dyDescent="0.35">
      <c r="A12" s="3">
        <f>SUBTOTAL(103,$B$4:B12)</f>
        <v>9</v>
      </c>
      <c r="B12" s="44">
        <v>45452</v>
      </c>
      <c r="C12" s="29" t="s">
        <v>432</v>
      </c>
      <c r="D12" s="3" t="str">
        <f>VLOOKUP(C12,'Location Summary'!$C$4:$D$602,2,0)</f>
        <v>DA+3</v>
      </c>
      <c r="E12" s="147" t="s">
        <v>423</v>
      </c>
      <c r="F12" s="116" t="s">
        <v>703</v>
      </c>
      <c r="K12" s="187">
        <v>1</v>
      </c>
      <c r="L12" s="186">
        <v>1</v>
      </c>
      <c r="Q12" s="187">
        <v>1</v>
      </c>
      <c r="R12" s="186">
        <v>1</v>
      </c>
      <c r="T12" s="204">
        <v>50</v>
      </c>
      <c r="U12" s="3" t="s">
        <v>738</v>
      </c>
      <c r="V12" s="3" t="s">
        <v>738</v>
      </c>
      <c r="W12" s="3" t="s">
        <v>738</v>
      </c>
      <c r="X12" s="44">
        <f t="shared" si="5"/>
        <v>45452</v>
      </c>
      <c r="Y12" s="44">
        <f t="shared" si="1"/>
        <v>45480</v>
      </c>
      <c r="AA12" s="204">
        <v>50</v>
      </c>
      <c r="AC12" s="85">
        <f t="shared" si="6"/>
        <v>0</v>
      </c>
      <c r="AD12" s="85">
        <f t="shared" si="7"/>
        <v>5.51</v>
      </c>
      <c r="AE12" s="85">
        <f t="shared" si="8"/>
        <v>2.0859999999999999</v>
      </c>
      <c r="AF12" s="85">
        <f t="shared" si="9"/>
        <v>7.5960000000000001</v>
      </c>
      <c r="AH12" s="4" t="s">
        <v>234</v>
      </c>
      <c r="AI12" s="85"/>
      <c r="AJ12" s="85"/>
      <c r="AK12" s="217"/>
    </row>
    <row r="13" spans="1:37" ht="20.149999999999999" customHeight="1" x14ac:dyDescent="0.35">
      <c r="A13" s="3">
        <f>SUBTOTAL(103,$B$4:B13)</f>
        <v>10</v>
      </c>
      <c r="B13" s="44">
        <v>45453</v>
      </c>
      <c r="C13" s="29" t="s">
        <v>430</v>
      </c>
      <c r="D13" s="3" t="str">
        <f>VLOOKUP(C13,'Location Summary'!$C$4:$D$602,2,0)</f>
        <v>DA+3</v>
      </c>
      <c r="E13" s="147" t="s">
        <v>423</v>
      </c>
      <c r="F13" s="116" t="s">
        <v>703</v>
      </c>
      <c r="G13" s="188">
        <v>1</v>
      </c>
      <c r="H13" s="187">
        <v>1</v>
      </c>
      <c r="I13" s="186">
        <v>1</v>
      </c>
      <c r="J13" s="188">
        <v>1</v>
      </c>
      <c r="K13" s="187">
        <v>1</v>
      </c>
      <c r="L13" s="186">
        <v>1</v>
      </c>
      <c r="T13" s="204">
        <v>58</v>
      </c>
      <c r="U13" s="3" t="s">
        <v>750</v>
      </c>
      <c r="V13" s="3" t="s">
        <v>748</v>
      </c>
      <c r="W13" s="3" t="s">
        <v>749</v>
      </c>
      <c r="X13" s="44">
        <f t="shared" si="5"/>
        <v>45453</v>
      </c>
      <c r="Y13" s="44">
        <f t="shared" si="1"/>
        <v>45481</v>
      </c>
      <c r="AA13" s="204">
        <v>58</v>
      </c>
      <c r="AC13" s="85">
        <f t="shared" si="6"/>
        <v>11.054</v>
      </c>
      <c r="AD13" s="85">
        <f t="shared" si="7"/>
        <v>5.51</v>
      </c>
      <c r="AE13" s="85">
        <f t="shared" si="8"/>
        <v>2.0859999999999999</v>
      </c>
      <c r="AF13" s="85">
        <f t="shared" si="9"/>
        <v>18.649999999999999</v>
      </c>
      <c r="AH13" s="4" t="s">
        <v>235</v>
      </c>
      <c r="AI13" s="85"/>
      <c r="AJ13" s="85"/>
      <c r="AK13" s="217"/>
    </row>
    <row r="14" spans="1:37" ht="20.149999999999999" customHeight="1" x14ac:dyDescent="0.35">
      <c r="A14" s="3">
        <f>SUBTOTAL(103,$B$4:B14)</f>
        <v>11</v>
      </c>
      <c r="B14" s="44">
        <v>45454</v>
      </c>
      <c r="C14" s="29" t="s">
        <v>430</v>
      </c>
      <c r="D14" s="3" t="str">
        <f>VLOOKUP(C14,'Location Summary'!$C$4:$D$602,2,0)</f>
        <v>DA+3</v>
      </c>
      <c r="E14" s="147" t="s">
        <v>423</v>
      </c>
      <c r="F14" s="116" t="s">
        <v>703</v>
      </c>
      <c r="M14" s="188">
        <v>1</v>
      </c>
      <c r="N14" s="187">
        <v>1</v>
      </c>
      <c r="O14" s="186">
        <v>1</v>
      </c>
      <c r="P14" s="188">
        <v>1</v>
      </c>
      <c r="Q14" s="187">
        <v>1</v>
      </c>
      <c r="R14" s="186">
        <v>1</v>
      </c>
      <c r="T14" s="204">
        <v>40</v>
      </c>
      <c r="U14" s="3" t="s">
        <v>739</v>
      </c>
      <c r="V14" s="3" t="s">
        <v>739</v>
      </c>
      <c r="W14" s="3" t="s">
        <v>739</v>
      </c>
      <c r="X14" s="44">
        <f t="shared" si="5"/>
        <v>45454</v>
      </c>
      <c r="Y14" s="44">
        <f t="shared" si="1"/>
        <v>45482</v>
      </c>
      <c r="AA14" s="204">
        <v>40</v>
      </c>
      <c r="AC14" s="85">
        <f t="shared" si="6"/>
        <v>11.054</v>
      </c>
      <c r="AD14" s="85">
        <f t="shared" si="7"/>
        <v>5.51</v>
      </c>
      <c r="AE14" s="85">
        <f t="shared" si="8"/>
        <v>2.0859999999999999</v>
      </c>
      <c r="AF14" s="85">
        <f t="shared" si="9"/>
        <v>18.649999999999999</v>
      </c>
      <c r="AH14" s="4" t="s">
        <v>219</v>
      </c>
      <c r="AI14" s="85"/>
      <c r="AJ14" s="85"/>
      <c r="AK14" s="217"/>
    </row>
    <row r="15" spans="1:37" ht="20.149999999999999" customHeight="1" x14ac:dyDescent="0.35">
      <c r="A15" s="3">
        <f>SUBTOTAL(103,$B$4:B15)</f>
        <v>12</v>
      </c>
      <c r="B15" s="44">
        <v>45455</v>
      </c>
      <c r="C15" s="29" t="s">
        <v>389</v>
      </c>
      <c r="D15" s="3" t="str">
        <f>VLOOKUP(C15,'Location Summary'!$C$4:$D$602,2,0)</f>
        <v>DA+3</v>
      </c>
      <c r="E15" s="147" t="s">
        <v>423</v>
      </c>
      <c r="F15" s="116" t="s">
        <v>703</v>
      </c>
      <c r="P15" s="188">
        <v>1</v>
      </c>
      <c r="T15" s="204">
        <v>44</v>
      </c>
      <c r="U15" s="3" t="s">
        <v>719</v>
      </c>
      <c r="V15" s="3" t="s">
        <v>719</v>
      </c>
      <c r="W15" s="3" t="s">
        <v>719</v>
      </c>
      <c r="X15" s="44">
        <f t="shared" si="5"/>
        <v>45455</v>
      </c>
      <c r="Y15" s="44">
        <f t="shared" si="1"/>
        <v>45483</v>
      </c>
      <c r="AA15" s="204">
        <v>44</v>
      </c>
      <c r="AC15" s="85">
        <f t="shared" si="6"/>
        <v>5.5270000000000001</v>
      </c>
      <c r="AD15" s="85">
        <f t="shared" si="7"/>
        <v>0</v>
      </c>
      <c r="AE15" s="85">
        <f t="shared" si="8"/>
        <v>0</v>
      </c>
      <c r="AF15" s="85">
        <f t="shared" si="9"/>
        <v>5.5270000000000001</v>
      </c>
      <c r="AH15" s="4" t="s">
        <v>421</v>
      </c>
      <c r="AI15" s="85"/>
      <c r="AJ15" s="85"/>
      <c r="AK15" s="217"/>
    </row>
    <row r="16" spans="1:37" ht="20.149999999999999" customHeight="1" x14ac:dyDescent="0.35">
      <c r="A16" s="3">
        <f>SUBTOTAL(103,$B$4:B16)</f>
        <v>13</v>
      </c>
      <c r="B16" s="44">
        <v>45456</v>
      </c>
      <c r="C16" s="29" t="s">
        <v>389</v>
      </c>
      <c r="D16" s="3" t="str">
        <f>VLOOKUP(C16,'Location Summary'!$C$4:$D$602,2,0)</f>
        <v>DA+3</v>
      </c>
      <c r="E16" s="147" t="s">
        <v>423</v>
      </c>
      <c r="F16" s="116" t="s">
        <v>703</v>
      </c>
      <c r="M16" s="188">
        <v>1</v>
      </c>
      <c r="Q16" s="187">
        <v>1</v>
      </c>
      <c r="T16" s="204">
        <v>40</v>
      </c>
      <c r="U16" s="37" t="s">
        <v>720</v>
      </c>
      <c r="V16" s="37" t="s">
        <v>720</v>
      </c>
      <c r="W16" s="37" t="s">
        <v>720</v>
      </c>
      <c r="X16" s="44">
        <f t="shared" si="5"/>
        <v>45456</v>
      </c>
      <c r="Y16" s="44">
        <f t="shared" si="1"/>
        <v>45484</v>
      </c>
      <c r="AA16" s="204">
        <v>40</v>
      </c>
      <c r="AC16" s="85">
        <f t="shared" si="6"/>
        <v>5.5270000000000001</v>
      </c>
      <c r="AD16" s="85">
        <f t="shared" si="7"/>
        <v>2.7549999999999999</v>
      </c>
      <c r="AE16" s="85">
        <f t="shared" si="8"/>
        <v>0</v>
      </c>
      <c r="AF16" s="85">
        <f t="shared" si="9"/>
        <v>8.282</v>
      </c>
      <c r="AH16" s="4" t="s">
        <v>192</v>
      </c>
      <c r="AI16" s="85"/>
      <c r="AJ16" s="85"/>
      <c r="AK16" s="217"/>
    </row>
    <row r="17" spans="1:37" ht="20.149999999999999" customHeight="1" x14ac:dyDescent="0.35">
      <c r="A17" s="3">
        <f>SUBTOTAL(103,$B$4:B17)</f>
        <v>14</v>
      </c>
      <c r="B17" s="44">
        <v>45456</v>
      </c>
      <c r="C17" s="29" t="s">
        <v>433</v>
      </c>
      <c r="D17" s="3" t="str">
        <f>VLOOKUP(C17,'Location Summary'!$C$4:$D$602,2,0)</f>
        <v>DA+3</v>
      </c>
      <c r="E17" s="147" t="s">
        <v>423</v>
      </c>
      <c r="F17" s="116" t="s">
        <v>703</v>
      </c>
      <c r="M17" s="188">
        <v>1</v>
      </c>
      <c r="P17" s="188">
        <v>1</v>
      </c>
      <c r="T17" s="204">
        <v>40</v>
      </c>
      <c r="U17" s="3" t="s">
        <v>751</v>
      </c>
      <c r="V17" s="3" t="s">
        <v>752</v>
      </c>
      <c r="W17" s="3" t="s">
        <v>752</v>
      </c>
      <c r="X17" s="44">
        <f t="shared" si="5"/>
        <v>45456</v>
      </c>
      <c r="Y17" s="44">
        <f t="shared" si="1"/>
        <v>45484</v>
      </c>
      <c r="AA17" s="204">
        <v>40</v>
      </c>
      <c r="AC17" s="85">
        <f>(VLOOKUP($D17,$AH$4:$AK$40,2,FALSE))*(G17+J17+M17+P17)</f>
        <v>11.054</v>
      </c>
      <c r="AD17" s="85">
        <f t="shared" si="7"/>
        <v>0</v>
      </c>
      <c r="AE17" s="85">
        <f t="shared" si="8"/>
        <v>0</v>
      </c>
      <c r="AF17" s="85">
        <f t="shared" si="9"/>
        <v>11.054</v>
      </c>
      <c r="AH17" s="4" t="s">
        <v>236</v>
      </c>
      <c r="AI17" s="85"/>
      <c r="AJ17" s="85"/>
      <c r="AK17" s="217"/>
    </row>
    <row r="18" spans="1:37" ht="20.149999999999999" customHeight="1" x14ac:dyDescent="0.35">
      <c r="A18" s="3">
        <f>SUBTOTAL(103,$B$4:B18)</f>
        <v>15</v>
      </c>
      <c r="B18" s="44">
        <v>45457</v>
      </c>
      <c r="C18" s="29" t="s">
        <v>389</v>
      </c>
      <c r="D18" s="3" t="str">
        <f>VLOOKUP(C18,'Location Summary'!$C$4:$D$602,2,0)</f>
        <v>DA+3</v>
      </c>
      <c r="E18" s="147" t="s">
        <v>423</v>
      </c>
      <c r="F18" s="116" t="s">
        <v>703</v>
      </c>
      <c r="N18" s="187">
        <v>1</v>
      </c>
      <c r="O18" s="186">
        <v>1</v>
      </c>
      <c r="R18" s="186">
        <v>1</v>
      </c>
      <c r="T18" s="204">
        <v>50</v>
      </c>
      <c r="U18" s="3" t="s">
        <v>721</v>
      </c>
      <c r="V18" s="3" t="s">
        <v>722</v>
      </c>
      <c r="W18" s="3" t="s">
        <v>722</v>
      </c>
      <c r="X18" s="44">
        <f t="shared" si="5"/>
        <v>45457</v>
      </c>
      <c r="Y18" s="44">
        <f t="shared" si="1"/>
        <v>45485</v>
      </c>
      <c r="AA18" s="204">
        <v>50</v>
      </c>
      <c r="AC18" s="85">
        <f t="shared" si="6"/>
        <v>0</v>
      </c>
      <c r="AD18" s="85">
        <f t="shared" si="7"/>
        <v>2.7549999999999999</v>
      </c>
      <c r="AE18" s="85">
        <f t="shared" si="8"/>
        <v>2.0859999999999999</v>
      </c>
      <c r="AF18" s="85">
        <f t="shared" si="9"/>
        <v>4.8409999999999993</v>
      </c>
      <c r="AH18" s="4" t="s">
        <v>237</v>
      </c>
      <c r="AI18" s="85"/>
      <c r="AJ18" s="85"/>
      <c r="AK18" s="217"/>
    </row>
    <row r="19" spans="1:37" ht="20.149999999999999" customHeight="1" x14ac:dyDescent="0.35">
      <c r="A19" s="3">
        <f>SUBTOTAL(103,$B$4:B19)</f>
        <v>16</v>
      </c>
      <c r="B19" s="44">
        <v>45457</v>
      </c>
      <c r="C19" s="29" t="s">
        <v>433</v>
      </c>
      <c r="D19" s="3" t="str">
        <f>VLOOKUP(C19,'Location Summary'!$C$4:$D$602,2,0)</f>
        <v>DA+3</v>
      </c>
      <c r="E19" s="147" t="s">
        <v>423</v>
      </c>
      <c r="F19" s="116" t="s">
        <v>703</v>
      </c>
      <c r="G19" s="188">
        <v>1</v>
      </c>
      <c r="J19" s="188">
        <v>1</v>
      </c>
      <c r="T19" s="204">
        <v>35</v>
      </c>
      <c r="U19" s="3" t="s">
        <v>749</v>
      </c>
      <c r="V19" s="3" t="s">
        <v>749</v>
      </c>
      <c r="W19" s="3" t="s">
        <v>749</v>
      </c>
      <c r="X19" s="44">
        <f t="shared" si="5"/>
        <v>45457</v>
      </c>
      <c r="Y19" s="44">
        <f t="shared" si="1"/>
        <v>45485</v>
      </c>
      <c r="AA19" s="204">
        <v>35</v>
      </c>
      <c r="AC19" s="85">
        <f t="shared" si="6"/>
        <v>11.054</v>
      </c>
      <c r="AD19" s="85">
        <f t="shared" si="7"/>
        <v>0</v>
      </c>
      <c r="AE19" s="85">
        <f t="shared" si="8"/>
        <v>0</v>
      </c>
      <c r="AF19" s="85">
        <f t="shared" si="9"/>
        <v>11.054</v>
      </c>
      <c r="AH19" s="4" t="s">
        <v>223</v>
      </c>
      <c r="AI19" s="85"/>
      <c r="AJ19" s="85"/>
      <c r="AK19" s="217"/>
    </row>
    <row r="20" spans="1:37" ht="20.149999999999999" customHeight="1" x14ac:dyDescent="0.35">
      <c r="A20" s="3">
        <f>SUBTOTAL(103,$B$4:B20)</f>
        <v>17</v>
      </c>
      <c r="B20" s="44">
        <v>45458</v>
      </c>
      <c r="C20" s="29" t="s">
        <v>389</v>
      </c>
      <c r="D20" s="3" t="str">
        <f>VLOOKUP(C20,'Location Summary'!$C$4:$D$602,2,0)</f>
        <v>DA+3</v>
      </c>
      <c r="E20" s="147" t="s">
        <v>423</v>
      </c>
      <c r="F20" s="116" t="s">
        <v>703</v>
      </c>
      <c r="G20" s="188">
        <v>1</v>
      </c>
      <c r="T20" s="204">
        <v>40</v>
      </c>
      <c r="U20" s="3" t="s">
        <v>723</v>
      </c>
      <c r="V20" s="3" t="s">
        <v>723</v>
      </c>
      <c r="W20" s="3" t="s">
        <v>723</v>
      </c>
      <c r="X20" s="44">
        <f t="shared" si="5"/>
        <v>45458</v>
      </c>
      <c r="Y20" s="44">
        <f t="shared" si="1"/>
        <v>45486</v>
      </c>
      <c r="AA20" s="204">
        <v>40</v>
      </c>
      <c r="AC20" s="85">
        <f t="shared" si="6"/>
        <v>5.5270000000000001</v>
      </c>
      <c r="AD20" s="85">
        <f t="shared" si="7"/>
        <v>0</v>
      </c>
      <c r="AE20" s="85">
        <f t="shared" si="8"/>
        <v>0</v>
      </c>
      <c r="AF20" s="85">
        <f t="shared" si="9"/>
        <v>5.5270000000000001</v>
      </c>
      <c r="AH20" s="4" t="s">
        <v>193</v>
      </c>
      <c r="AI20" s="85"/>
      <c r="AJ20" s="85"/>
      <c r="AK20" s="217"/>
    </row>
    <row r="21" spans="1:37" ht="20.149999999999999" customHeight="1" x14ac:dyDescent="0.35">
      <c r="A21" s="3">
        <f>SUBTOTAL(103,$B$4:B21)</f>
        <v>18</v>
      </c>
      <c r="B21" s="44">
        <v>45458</v>
      </c>
      <c r="C21" s="29" t="s">
        <v>433</v>
      </c>
      <c r="D21" s="3" t="str">
        <f>VLOOKUP(C21,'Location Summary'!$C$4:$D$602,2,0)</f>
        <v>DA+3</v>
      </c>
      <c r="E21" s="147" t="s">
        <v>423</v>
      </c>
      <c r="F21" s="116" t="s">
        <v>703</v>
      </c>
      <c r="H21" s="187">
        <v>1</v>
      </c>
      <c r="I21" s="186">
        <v>1</v>
      </c>
      <c r="K21" s="187">
        <v>1</v>
      </c>
      <c r="L21" s="186">
        <v>1</v>
      </c>
      <c r="T21" s="204">
        <v>40</v>
      </c>
      <c r="U21" s="3" t="s">
        <v>748</v>
      </c>
      <c r="V21" s="3" t="s">
        <v>750</v>
      </c>
      <c r="W21" s="3" t="s">
        <v>750</v>
      </c>
      <c r="X21" s="44">
        <f t="shared" si="5"/>
        <v>45458</v>
      </c>
      <c r="Y21" s="44">
        <f t="shared" si="1"/>
        <v>45486</v>
      </c>
      <c r="AA21" s="204">
        <v>40</v>
      </c>
      <c r="AC21" s="85">
        <f t="shared" si="6"/>
        <v>0</v>
      </c>
      <c r="AD21" s="85">
        <f t="shared" si="7"/>
        <v>5.51</v>
      </c>
      <c r="AE21" s="85">
        <f t="shared" si="8"/>
        <v>2.0859999999999999</v>
      </c>
      <c r="AF21" s="85">
        <f t="shared" si="9"/>
        <v>7.5960000000000001</v>
      </c>
      <c r="AH21" s="4" t="s">
        <v>225</v>
      </c>
      <c r="AI21" s="85"/>
      <c r="AJ21" s="85"/>
      <c r="AK21" s="217"/>
    </row>
    <row r="22" spans="1:37" ht="20.149999999999999" customHeight="1" x14ac:dyDescent="0.35">
      <c r="A22" s="3">
        <f>SUBTOTAL(103,$B$4:B22)</f>
        <v>19</v>
      </c>
      <c r="B22" s="44">
        <v>45459</v>
      </c>
      <c r="C22" s="29" t="s">
        <v>389</v>
      </c>
      <c r="D22" s="3" t="str">
        <f>VLOOKUP(C22,'Location Summary'!$C$4:$D$602,2,0)</f>
        <v>DA+3</v>
      </c>
      <c r="E22" s="147" t="s">
        <v>423</v>
      </c>
      <c r="F22" s="116" t="s">
        <v>703</v>
      </c>
      <c r="H22" s="187">
        <v>1</v>
      </c>
      <c r="I22" s="186">
        <v>1</v>
      </c>
      <c r="J22" s="188">
        <v>1</v>
      </c>
      <c r="K22" s="187">
        <v>1</v>
      </c>
      <c r="T22" s="204">
        <v>50</v>
      </c>
      <c r="U22" s="3" t="s">
        <v>724</v>
      </c>
      <c r="V22" s="3" t="s">
        <v>724</v>
      </c>
      <c r="W22" s="3" t="s">
        <v>724</v>
      </c>
      <c r="X22" s="44">
        <f t="shared" si="5"/>
        <v>45459</v>
      </c>
      <c r="Y22" s="44">
        <f t="shared" si="1"/>
        <v>45487</v>
      </c>
      <c r="AA22" s="204">
        <v>50</v>
      </c>
      <c r="AC22" s="85">
        <f t="shared" si="6"/>
        <v>5.5270000000000001</v>
      </c>
      <c r="AD22" s="85">
        <f t="shared" si="7"/>
        <v>5.51</v>
      </c>
      <c r="AE22" s="85">
        <f t="shared" si="8"/>
        <v>1.0429999999999999</v>
      </c>
      <c r="AF22" s="85">
        <f t="shared" si="9"/>
        <v>12.079999999999998</v>
      </c>
      <c r="AH22" s="4" t="s">
        <v>222</v>
      </c>
      <c r="AI22" s="85"/>
      <c r="AJ22" s="85"/>
      <c r="AK22" s="217"/>
    </row>
    <row r="23" spans="1:37" ht="20.149999999999999" customHeight="1" x14ac:dyDescent="0.35">
      <c r="A23" s="3">
        <f>SUBTOTAL(103,$B$4:B23)</f>
        <v>20</v>
      </c>
      <c r="B23" s="44">
        <v>45459</v>
      </c>
      <c r="C23" s="29" t="s">
        <v>434</v>
      </c>
      <c r="D23" s="3" t="str">
        <f>VLOOKUP(C23,'Location Summary'!$C$4:$D$602,2,0)</f>
        <v>DA+3</v>
      </c>
      <c r="E23" s="147" t="s">
        <v>423</v>
      </c>
      <c r="F23" s="116" t="s">
        <v>703</v>
      </c>
      <c r="G23" s="188">
        <v>1</v>
      </c>
      <c r="J23" s="188">
        <v>1</v>
      </c>
      <c r="M23" s="188">
        <v>1</v>
      </c>
      <c r="P23" s="188">
        <v>1</v>
      </c>
      <c r="T23" s="204">
        <v>50</v>
      </c>
      <c r="U23" s="3" t="s">
        <v>735</v>
      </c>
      <c r="V23" s="3" t="s">
        <v>735</v>
      </c>
      <c r="W23" s="3" t="s">
        <v>735</v>
      </c>
      <c r="X23" s="44">
        <f t="shared" si="5"/>
        <v>45459</v>
      </c>
      <c r="Y23" s="44">
        <f t="shared" si="1"/>
        <v>45487</v>
      </c>
      <c r="AA23" s="204">
        <v>50</v>
      </c>
      <c r="AC23" s="85">
        <f t="shared" si="6"/>
        <v>22.108000000000001</v>
      </c>
      <c r="AD23" s="85">
        <f t="shared" si="7"/>
        <v>0</v>
      </c>
      <c r="AE23" s="85">
        <f t="shared" si="8"/>
        <v>0</v>
      </c>
      <c r="AF23" s="85">
        <f t="shared" si="9"/>
        <v>22.108000000000001</v>
      </c>
      <c r="AH23" s="4" t="s">
        <v>218</v>
      </c>
      <c r="AI23" s="85"/>
      <c r="AJ23" s="85"/>
      <c r="AK23" s="217"/>
    </row>
    <row r="24" spans="1:37" ht="20.149999999999999" customHeight="1" x14ac:dyDescent="0.35">
      <c r="A24" s="3">
        <f>SUBTOTAL(103,$B$4:B24)</f>
        <v>21</v>
      </c>
      <c r="B24" s="44">
        <v>45460</v>
      </c>
      <c r="C24" s="29" t="s">
        <v>389</v>
      </c>
      <c r="D24" s="3" t="str">
        <f>VLOOKUP(C24,'Location Summary'!$C$4:$D$602,2,0)</f>
        <v>DA+3</v>
      </c>
      <c r="E24" s="147" t="s">
        <v>423</v>
      </c>
      <c r="F24" s="116" t="s">
        <v>703</v>
      </c>
      <c r="L24" s="186">
        <v>1</v>
      </c>
      <c r="T24" s="204">
        <v>40</v>
      </c>
      <c r="U24" s="3" t="s">
        <v>725</v>
      </c>
      <c r="V24" s="3" t="s">
        <v>725</v>
      </c>
      <c r="W24" s="3" t="s">
        <v>725</v>
      </c>
      <c r="X24" s="44">
        <f t="shared" si="5"/>
        <v>45460</v>
      </c>
      <c r="Y24" s="44">
        <f t="shared" si="1"/>
        <v>45488</v>
      </c>
      <c r="AA24" s="204">
        <v>40</v>
      </c>
      <c r="AC24" s="85">
        <f t="shared" si="6"/>
        <v>0</v>
      </c>
      <c r="AD24" s="85">
        <f t="shared" si="7"/>
        <v>0</v>
      </c>
      <c r="AE24" s="85">
        <f t="shared" si="8"/>
        <v>1.0429999999999999</v>
      </c>
      <c r="AF24" s="85">
        <f t="shared" si="9"/>
        <v>1.0429999999999999</v>
      </c>
      <c r="AH24" s="4" t="s">
        <v>181</v>
      </c>
      <c r="AI24" s="85"/>
      <c r="AJ24" s="85"/>
      <c r="AK24" s="217"/>
    </row>
    <row r="25" spans="1:37" ht="20.149999999999999" customHeight="1" x14ac:dyDescent="0.35">
      <c r="A25" s="3">
        <f>SUBTOTAL(103,$B$4:B25)</f>
        <v>22</v>
      </c>
      <c r="B25" s="44">
        <v>45460</v>
      </c>
      <c r="C25" s="29" t="s">
        <v>433</v>
      </c>
      <c r="D25" s="3" t="str">
        <f>VLOOKUP(C25,'Location Summary'!$C$4:$D$602,2,0)</f>
        <v>DA+3</v>
      </c>
      <c r="E25" s="147" t="s">
        <v>423</v>
      </c>
      <c r="F25" s="116" t="s">
        <v>703</v>
      </c>
      <c r="N25" s="187">
        <v>1</v>
      </c>
      <c r="O25" s="186">
        <v>1</v>
      </c>
      <c r="Q25" s="187">
        <v>1</v>
      </c>
      <c r="R25" s="186">
        <v>1</v>
      </c>
      <c r="T25" s="204">
        <v>52</v>
      </c>
      <c r="U25" s="3" t="s">
        <v>753</v>
      </c>
      <c r="V25" s="3" t="s">
        <v>754</v>
      </c>
      <c r="W25" s="3" t="s">
        <v>754</v>
      </c>
      <c r="X25" s="44">
        <f t="shared" si="5"/>
        <v>45460</v>
      </c>
      <c r="Y25" s="44">
        <f t="shared" si="1"/>
        <v>45488</v>
      </c>
      <c r="AA25" s="204">
        <v>42</v>
      </c>
      <c r="AC25" s="85">
        <f t="shared" si="6"/>
        <v>0</v>
      </c>
      <c r="AD25" s="85">
        <f t="shared" si="7"/>
        <v>5.51</v>
      </c>
      <c r="AE25" s="85">
        <f t="shared" si="8"/>
        <v>2.0859999999999999</v>
      </c>
      <c r="AF25" s="85">
        <f t="shared" si="9"/>
        <v>7.5960000000000001</v>
      </c>
      <c r="AH25" s="4" t="s">
        <v>227</v>
      </c>
      <c r="AI25" s="85"/>
      <c r="AJ25" s="85"/>
      <c r="AK25" s="217"/>
    </row>
    <row r="26" spans="1:37" ht="20.149999999999999" customHeight="1" x14ac:dyDescent="0.35">
      <c r="A26" s="3">
        <f>SUBTOTAL(103,$B$4:B26)</f>
        <v>23</v>
      </c>
      <c r="B26" s="44">
        <v>45460</v>
      </c>
      <c r="C26" s="29" t="s">
        <v>434</v>
      </c>
      <c r="D26" s="3" t="str">
        <f>VLOOKUP(C26,'Location Summary'!$C$4:$D$602,2,0)</f>
        <v>DA+3</v>
      </c>
      <c r="E26" s="147" t="s">
        <v>423</v>
      </c>
      <c r="F26" s="116" t="s">
        <v>703</v>
      </c>
      <c r="H26" s="187">
        <v>1</v>
      </c>
      <c r="I26" s="186">
        <v>1</v>
      </c>
      <c r="K26" s="187">
        <v>1</v>
      </c>
      <c r="L26" s="186">
        <v>1</v>
      </c>
      <c r="T26" s="204">
        <v>60</v>
      </c>
      <c r="U26" s="3" t="s">
        <v>740</v>
      </c>
      <c r="V26" s="3" t="s">
        <v>740</v>
      </c>
      <c r="W26" s="3" t="s">
        <v>740</v>
      </c>
      <c r="X26" s="44">
        <f t="shared" si="5"/>
        <v>45460</v>
      </c>
      <c r="Y26" s="44">
        <f t="shared" si="1"/>
        <v>45488</v>
      </c>
      <c r="AA26" s="204">
        <v>40</v>
      </c>
      <c r="AC26" s="85">
        <f t="shared" si="6"/>
        <v>0</v>
      </c>
      <c r="AD26" s="85">
        <f t="shared" si="7"/>
        <v>5.51</v>
      </c>
      <c r="AE26" s="85">
        <f t="shared" si="8"/>
        <v>2.0859999999999999</v>
      </c>
      <c r="AF26" s="85">
        <f t="shared" si="9"/>
        <v>7.5960000000000001</v>
      </c>
      <c r="AH26" s="4" t="s">
        <v>238</v>
      </c>
      <c r="AI26" s="85"/>
      <c r="AJ26" s="85"/>
      <c r="AK26" s="217"/>
    </row>
    <row r="27" spans="1:37" ht="20.149999999999999" customHeight="1" x14ac:dyDescent="0.35">
      <c r="A27" s="3">
        <f>SUBTOTAL(103,$B$4:B27)</f>
        <v>24</v>
      </c>
      <c r="B27" s="44">
        <v>45460</v>
      </c>
      <c r="C27" s="29" t="s">
        <v>414</v>
      </c>
      <c r="D27" s="3" t="str">
        <f>VLOOKUP(C27,'Location Summary'!$C$4:$D$602,2,0)</f>
        <v>DA+9</v>
      </c>
      <c r="E27" s="147" t="s">
        <v>423</v>
      </c>
      <c r="F27" s="116" t="s">
        <v>703</v>
      </c>
      <c r="J27" s="188">
        <v>1</v>
      </c>
      <c r="T27" s="204">
        <v>68</v>
      </c>
      <c r="U27" s="3" t="s">
        <v>745</v>
      </c>
      <c r="V27" s="3" t="s">
        <v>745</v>
      </c>
      <c r="W27" s="3" t="s">
        <v>745</v>
      </c>
      <c r="X27" s="44">
        <f t="shared" si="5"/>
        <v>45460</v>
      </c>
      <c r="Y27" s="44">
        <f t="shared" si="1"/>
        <v>45488</v>
      </c>
      <c r="AA27" s="204">
        <v>68</v>
      </c>
      <c r="AC27" s="85">
        <f t="shared" si="6"/>
        <v>5.5270000000000001</v>
      </c>
      <c r="AD27" s="85">
        <f t="shared" si="7"/>
        <v>0</v>
      </c>
      <c r="AE27" s="85">
        <f t="shared" si="8"/>
        <v>0</v>
      </c>
      <c r="AF27" s="85">
        <f t="shared" si="9"/>
        <v>5.5270000000000001</v>
      </c>
      <c r="AH27" s="4" t="s">
        <v>224</v>
      </c>
      <c r="AI27" s="85"/>
      <c r="AJ27" s="85"/>
      <c r="AK27" s="217"/>
    </row>
    <row r="28" spans="1:37" ht="20.149999999999999" customHeight="1" x14ac:dyDescent="0.35">
      <c r="A28" s="3">
        <f>SUBTOTAL(103,$B$4:B28)</f>
        <v>25</v>
      </c>
      <c r="B28" s="44">
        <v>45461</v>
      </c>
      <c r="C28" s="29" t="s">
        <v>434</v>
      </c>
      <c r="D28" s="3" t="str">
        <f>VLOOKUP(C28,'Location Summary'!$C$4:$D$602,2,0)</f>
        <v>DA+3</v>
      </c>
      <c r="E28" s="147" t="s">
        <v>423</v>
      </c>
      <c r="F28" s="116" t="s">
        <v>703</v>
      </c>
      <c r="N28" s="187">
        <v>1</v>
      </c>
      <c r="O28" s="186">
        <v>1</v>
      </c>
      <c r="Q28" s="187">
        <v>1</v>
      </c>
      <c r="R28" s="186">
        <v>1</v>
      </c>
      <c r="T28" s="204">
        <v>55</v>
      </c>
      <c r="U28" s="3" t="s">
        <v>738</v>
      </c>
      <c r="V28" s="3" t="s">
        <v>741</v>
      </c>
      <c r="W28" s="3" t="s">
        <v>741</v>
      </c>
      <c r="X28" s="44">
        <f t="shared" si="5"/>
        <v>45461</v>
      </c>
      <c r="Y28" s="44">
        <f t="shared" si="1"/>
        <v>45489</v>
      </c>
      <c r="AA28" s="204">
        <v>45</v>
      </c>
      <c r="AC28" s="85">
        <f t="shared" si="6"/>
        <v>0</v>
      </c>
      <c r="AD28" s="85">
        <f t="shared" si="7"/>
        <v>5.51</v>
      </c>
      <c r="AE28" s="85">
        <f t="shared" si="8"/>
        <v>2.0859999999999999</v>
      </c>
      <c r="AF28" s="85">
        <f t="shared" si="9"/>
        <v>7.5960000000000001</v>
      </c>
      <c r="AH28" s="4" t="s">
        <v>448</v>
      </c>
      <c r="AI28" s="85"/>
      <c r="AJ28" s="85"/>
      <c r="AK28" s="217"/>
    </row>
    <row r="29" spans="1:37" ht="20.149999999999999" customHeight="1" x14ac:dyDescent="0.35">
      <c r="A29" s="3">
        <f>SUBTOTAL(103,$B$4:B29)</f>
        <v>26</v>
      </c>
      <c r="B29" s="44">
        <v>45461</v>
      </c>
      <c r="C29" s="29" t="s">
        <v>414</v>
      </c>
      <c r="D29" s="3" t="str">
        <f>VLOOKUP(C29,'Location Summary'!$C$4:$D$602,2,0)</f>
        <v>DA+9</v>
      </c>
      <c r="E29" s="147" t="s">
        <v>423</v>
      </c>
      <c r="F29" s="116" t="s">
        <v>703</v>
      </c>
      <c r="M29" s="188">
        <v>1</v>
      </c>
      <c r="P29" s="188">
        <v>1</v>
      </c>
      <c r="T29" s="204">
        <v>58</v>
      </c>
      <c r="U29" s="3" t="s">
        <v>746</v>
      </c>
      <c r="V29" s="3" t="s">
        <v>746</v>
      </c>
      <c r="W29" s="3" t="s">
        <v>746</v>
      </c>
      <c r="X29" s="44">
        <f t="shared" si="5"/>
        <v>45461</v>
      </c>
      <c r="Y29" s="44">
        <f t="shared" si="1"/>
        <v>45489</v>
      </c>
      <c r="AA29" s="204">
        <v>58</v>
      </c>
      <c r="AC29" s="85">
        <f t="shared" si="6"/>
        <v>11.054</v>
      </c>
      <c r="AD29" s="85">
        <f t="shared" si="7"/>
        <v>0</v>
      </c>
      <c r="AE29" s="85">
        <f t="shared" si="8"/>
        <v>0</v>
      </c>
      <c r="AF29" s="85">
        <f t="shared" si="9"/>
        <v>11.054</v>
      </c>
      <c r="AH29" s="4" t="s">
        <v>289</v>
      </c>
      <c r="AI29" s="85"/>
      <c r="AJ29" s="85"/>
      <c r="AK29" s="217"/>
    </row>
    <row r="30" spans="1:37" ht="20.149999999999999" customHeight="1" x14ac:dyDescent="0.35">
      <c r="A30" s="3">
        <f>SUBTOTAL(103,$B$4:B30)</f>
        <v>27</v>
      </c>
      <c r="B30" s="44">
        <v>45462</v>
      </c>
      <c r="C30" s="29" t="s">
        <v>425</v>
      </c>
      <c r="D30" s="3" t="str">
        <f>VLOOKUP(C30,'Location Summary'!$C$4:$D$602,2,0)</f>
        <v>DA+0</v>
      </c>
      <c r="E30" s="147" t="s">
        <v>423</v>
      </c>
      <c r="F30" s="116" t="s">
        <v>703</v>
      </c>
      <c r="M30" s="188">
        <v>1</v>
      </c>
      <c r="T30" s="204">
        <v>60</v>
      </c>
      <c r="U30" s="3" t="s">
        <v>726</v>
      </c>
      <c r="V30" s="3" t="s">
        <v>726</v>
      </c>
      <c r="W30" s="3" t="s">
        <v>726</v>
      </c>
      <c r="X30" s="44">
        <f t="shared" si="5"/>
        <v>45462</v>
      </c>
      <c r="Y30" s="44">
        <f t="shared" si="1"/>
        <v>45490</v>
      </c>
      <c r="AA30" s="204">
        <v>60</v>
      </c>
      <c r="AC30" s="85">
        <f t="shared" si="6"/>
        <v>4.726</v>
      </c>
      <c r="AD30" s="85">
        <f t="shared" si="7"/>
        <v>0</v>
      </c>
      <c r="AE30" s="85">
        <f t="shared" si="8"/>
        <v>0</v>
      </c>
      <c r="AF30" s="85">
        <f t="shared" si="9"/>
        <v>4.726</v>
      </c>
      <c r="AH30" s="4" t="s">
        <v>186</v>
      </c>
      <c r="AI30" s="85"/>
      <c r="AJ30" s="85"/>
      <c r="AK30" s="217"/>
    </row>
    <row r="31" spans="1:37" ht="20.149999999999999" customHeight="1" x14ac:dyDescent="0.35">
      <c r="A31" s="3">
        <f>SUBTOTAL(103,$B$4:B31)</f>
        <v>28</v>
      </c>
      <c r="B31" s="44">
        <v>45462</v>
      </c>
      <c r="C31" s="29" t="s">
        <v>435</v>
      </c>
      <c r="D31" s="3" t="str">
        <f>VLOOKUP(C31,'Location Summary'!$C$4:$D$602,2,0)</f>
        <v>DA+6</v>
      </c>
      <c r="E31" s="147" t="s">
        <v>423</v>
      </c>
      <c r="F31" s="116" t="s">
        <v>703</v>
      </c>
      <c r="G31" s="188">
        <v>1</v>
      </c>
      <c r="P31" s="188">
        <v>1</v>
      </c>
      <c r="T31" s="204">
        <v>50</v>
      </c>
      <c r="U31" s="3" t="s">
        <v>735</v>
      </c>
      <c r="V31" s="3" t="s">
        <v>735</v>
      </c>
      <c r="W31" s="3" t="s">
        <v>735</v>
      </c>
      <c r="X31" s="44">
        <f t="shared" si="5"/>
        <v>45462</v>
      </c>
      <c r="Y31" s="44">
        <f t="shared" si="1"/>
        <v>45490</v>
      </c>
      <c r="AA31" s="204">
        <v>50</v>
      </c>
      <c r="AC31" s="85">
        <f t="shared" si="6"/>
        <v>11.054</v>
      </c>
      <c r="AD31" s="85">
        <f t="shared" si="7"/>
        <v>0</v>
      </c>
      <c r="AE31" s="85">
        <f t="shared" si="8"/>
        <v>0</v>
      </c>
      <c r="AF31" s="85">
        <f t="shared" si="9"/>
        <v>11.054</v>
      </c>
      <c r="AH31" s="4" t="s">
        <v>191</v>
      </c>
      <c r="AI31" s="85"/>
      <c r="AJ31" s="85"/>
      <c r="AK31" s="217"/>
    </row>
    <row r="32" spans="1:37" ht="20.149999999999999" customHeight="1" x14ac:dyDescent="0.35">
      <c r="A32" s="3">
        <f>SUBTOTAL(103,$B$4:B32)</f>
        <v>29</v>
      </c>
      <c r="B32" s="44">
        <v>45463</v>
      </c>
      <c r="C32" s="29" t="s">
        <v>425</v>
      </c>
      <c r="D32" s="3" t="str">
        <f>VLOOKUP(C32,'Location Summary'!$C$4:$D$602,2,0)</f>
        <v>DA+0</v>
      </c>
      <c r="E32" s="147" t="s">
        <v>423</v>
      </c>
      <c r="F32" s="116" t="s">
        <v>703</v>
      </c>
      <c r="J32" s="188">
        <v>1</v>
      </c>
      <c r="N32" s="187">
        <v>1</v>
      </c>
      <c r="O32" s="186">
        <v>1</v>
      </c>
      <c r="T32" s="204">
        <v>50</v>
      </c>
      <c r="U32" s="3" t="s">
        <v>724</v>
      </c>
      <c r="V32" s="3" t="s">
        <v>724</v>
      </c>
      <c r="W32" s="37" t="s">
        <v>722</v>
      </c>
      <c r="X32" s="44">
        <f t="shared" si="5"/>
        <v>45463</v>
      </c>
      <c r="Y32" s="44">
        <f t="shared" si="1"/>
        <v>45491</v>
      </c>
      <c r="AA32" s="204">
        <v>50</v>
      </c>
      <c r="AC32" s="85">
        <f t="shared" si="6"/>
        <v>4.726</v>
      </c>
      <c r="AD32" s="85">
        <f t="shared" si="7"/>
        <v>2.7549999999999999</v>
      </c>
      <c r="AE32" s="85">
        <f t="shared" si="8"/>
        <v>1.054</v>
      </c>
      <c r="AF32" s="85">
        <f t="shared" si="9"/>
        <v>8.5350000000000001</v>
      </c>
      <c r="AH32" s="4" t="s">
        <v>239</v>
      </c>
      <c r="AI32" s="85"/>
      <c r="AJ32" s="85"/>
      <c r="AK32" s="217"/>
    </row>
    <row r="33" spans="1:37" ht="20.149999999999999" customHeight="1" x14ac:dyDescent="0.35">
      <c r="A33" s="3">
        <f>SUBTOTAL(103,$B$4:B33)</f>
        <v>30</v>
      </c>
      <c r="B33" s="44">
        <v>45463</v>
      </c>
      <c r="C33" s="29" t="s">
        <v>435</v>
      </c>
      <c r="D33" s="3" t="str">
        <f>VLOOKUP(C33,'Location Summary'!$C$4:$D$602,2,0)</f>
        <v>DA+6</v>
      </c>
      <c r="E33" s="147" t="s">
        <v>423</v>
      </c>
      <c r="F33" s="116" t="s">
        <v>703</v>
      </c>
      <c r="H33" s="187">
        <v>1</v>
      </c>
      <c r="I33" s="186">
        <v>1</v>
      </c>
      <c r="J33" s="188">
        <v>1</v>
      </c>
      <c r="M33" s="188">
        <v>1</v>
      </c>
      <c r="Q33" s="187">
        <v>1</v>
      </c>
      <c r="R33" s="186">
        <v>1</v>
      </c>
      <c r="T33" s="204">
        <v>50</v>
      </c>
      <c r="U33" s="3" t="s">
        <v>742</v>
      </c>
      <c r="V33" s="3" t="s">
        <v>743</v>
      </c>
      <c r="W33" s="3" t="s">
        <v>739</v>
      </c>
      <c r="X33" s="44">
        <f t="shared" si="5"/>
        <v>45463</v>
      </c>
      <c r="Y33" s="44">
        <f t="shared" si="1"/>
        <v>45491</v>
      </c>
      <c r="AA33" s="204">
        <v>50</v>
      </c>
      <c r="AC33" s="85">
        <f t="shared" si="6"/>
        <v>11.054</v>
      </c>
      <c r="AD33" s="85">
        <f t="shared" si="7"/>
        <v>5.51</v>
      </c>
      <c r="AE33" s="85">
        <f t="shared" si="8"/>
        <v>2.0859999999999999</v>
      </c>
      <c r="AF33" s="85">
        <f t="shared" si="9"/>
        <v>18.649999999999999</v>
      </c>
      <c r="AH33" s="4" t="s">
        <v>216</v>
      </c>
      <c r="AI33" s="85"/>
      <c r="AJ33" s="85"/>
      <c r="AK33" s="217"/>
    </row>
    <row r="34" spans="1:37" ht="20.149999999999999" customHeight="1" x14ac:dyDescent="0.35">
      <c r="A34" s="3">
        <f>SUBTOTAL(103,$B$4:B34)</f>
        <v>31</v>
      </c>
      <c r="B34" s="44">
        <v>45464</v>
      </c>
      <c r="C34" s="29" t="s">
        <v>425</v>
      </c>
      <c r="D34" s="3" t="str">
        <f>VLOOKUP(C34,'Location Summary'!$C$4:$D$602,2,0)</f>
        <v>DA+0</v>
      </c>
      <c r="E34" s="147" t="s">
        <v>423</v>
      </c>
      <c r="F34" s="116" t="s">
        <v>703</v>
      </c>
      <c r="G34" s="188">
        <v>1</v>
      </c>
      <c r="K34" s="187">
        <v>1</v>
      </c>
      <c r="L34" s="186">
        <v>1</v>
      </c>
      <c r="T34" s="204">
        <v>50</v>
      </c>
      <c r="U34" s="3" t="s">
        <v>727</v>
      </c>
      <c r="V34" s="3" t="s">
        <v>727</v>
      </c>
      <c r="W34" s="3" t="s">
        <v>727</v>
      </c>
      <c r="X34" s="44">
        <f t="shared" si="5"/>
        <v>45464</v>
      </c>
      <c r="Y34" s="44">
        <f>B34+28</f>
        <v>45492</v>
      </c>
      <c r="AA34" s="204">
        <v>50</v>
      </c>
      <c r="AC34" s="85">
        <f t="shared" si="6"/>
        <v>4.726</v>
      </c>
      <c r="AD34" s="85">
        <f t="shared" si="7"/>
        <v>2.7549999999999999</v>
      </c>
      <c r="AE34" s="85">
        <f t="shared" si="8"/>
        <v>1.054</v>
      </c>
      <c r="AF34" s="85">
        <f t="shared" si="9"/>
        <v>8.5350000000000001</v>
      </c>
      <c r="AH34" s="4" t="s">
        <v>196</v>
      </c>
      <c r="AI34" s="85"/>
      <c r="AJ34" s="85"/>
      <c r="AK34" s="217"/>
    </row>
    <row r="35" spans="1:37" ht="20.149999999999999" customHeight="1" x14ac:dyDescent="0.35">
      <c r="A35" s="3">
        <f>SUBTOTAL(103,$B$4:B35)</f>
        <v>32</v>
      </c>
      <c r="B35" s="44">
        <v>45464</v>
      </c>
      <c r="C35" s="29" t="s">
        <v>435</v>
      </c>
      <c r="D35" s="3" t="str">
        <f>VLOOKUP(C35,'Location Summary'!$C$4:$D$602,2,0)</f>
        <v>DA+6</v>
      </c>
      <c r="E35" s="147" t="s">
        <v>423</v>
      </c>
      <c r="F35" s="116" t="s">
        <v>703</v>
      </c>
      <c r="K35" s="187">
        <v>1</v>
      </c>
      <c r="L35" s="186">
        <v>1</v>
      </c>
      <c r="N35" s="187">
        <v>1</v>
      </c>
      <c r="O35" s="186">
        <v>1</v>
      </c>
      <c r="T35" s="204">
        <v>55</v>
      </c>
      <c r="U35" s="3" t="s">
        <v>744</v>
      </c>
      <c r="V35" s="3" t="s">
        <v>736</v>
      </c>
      <c r="W35" s="3" t="s">
        <v>737</v>
      </c>
      <c r="X35" s="44">
        <f t="shared" si="5"/>
        <v>45464</v>
      </c>
      <c r="Y35" s="44">
        <f t="shared" ref="Y35:Y61" si="13">B35+28</f>
        <v>45492</v>
      </c>
      <c r="AA35" s="204">
        <v>45</v>
      </c>
      <c r="AC35" s="85">
        <f t="shared" si="6"/>
        <v>0</v>
      </c>
      <c r="AD35" s="85">
        <f t="shared" si="7"/>
        <v>5.51</v>
      </c>
      <c r="AE35" s="85">
        <f t="shared" si="8"/>
        <v>2.0859999999999999</v>
      </c>
      <c r="AF35" s="85">
        <f t="shared" si="9"/>
        <v>7.5960000000000001</v>
      </c>
      <c r="AH35" s="4" t="s">
        <v>221</v>
      </c>
      <c r="AI35" s="85"/>
      <c r="AJ35" s="85"/>
      <c r="AK35" s="217"/>
    </row>
    <row r="36" spans="1:37" ht="20.149999999999999" customHeight="1" x14ac:dyDescent="0.35">
      <c r="A36" s="3">
        <f>SUBTOTAL(103,$B$4:B36)</f>
        <v>33</v>
      </c>
      <c r="B36" s="44">
        <v>45465</v>
      </c>
      <c r="C36" s="29" t="s">
        <v>436</v>
      </c>
      <c r="D36" s="3" t="str">
        <f>VLOOKUP(C36,'Location Summary'!$C$4:$D$602,2,0)</f>
        <v>DA+3</v>
      </c>
      <c r="E36" s="147" t="s">
        <v>423</v>
      </c>
      <c r="F36" s="116" t="s">
        <v>703</v>
      </c>
      <c r="G36" s="188">
        <v>1</v>
      </c>
      <c r="J36" s="188">
        <v>1</v>
      </c>
      <c r="K36" s="187">
        <v>1</v>
      </c>
      <c r="T36" s="204">
        <v>40</v>
      </c>
      <c r="U36" s="3" t="s">
        <v>735</v>
      </c>
      <c r="V36" s="3" t="s">
        <v>742</v>
      </c>
      <c r="W36" s="3" t="s">
        <v>742</v>
      </c>
      <c r="X36" s="44">
        <f t="shared" si="5"/>
        <v>45465</v>
      </c>
      <c r="Y36" s="44">
        <f t="shared" si="13"/>
        <v>45493</v>
      </c>
      <c r="AA36" s="204">
        <v>40</v>
      </c>
      <c r="AC36" s="85">
        <f t="shared" si="6"/>
        <v>11.054</v>
      </c>
      <c r="AD36" s="85">
        <f t="shared" si="7"/>
        <v>2.7549999999999999</v>
      </c>
      <c r="AE36" s="85">
        <f t="shared" si="8"/>
        <v>0</v>
      </c>
      <c r="AF36" s="85">
        <f t="shared" si="9"/>
        <v>13.809000000000001</v>
      </c>
      <c r="AH36" s="4" t="s">
        <v>220</v>
      </c>
      <c r="AI36" s="85"/>
      <c r="AJ36" s="85"/>
      <c r="AK36" s="217"/>
    </row>
    <row r="37" spans="1:37" ht="20.149999999999999" customHeight="1" x14ac:dyDescent="0.35">
      <c r="A37" s="3">
        <f>SUBTOTAL(103,$B$4:B37)</f>
        <v>34</v>
      </c>
      <c r="B37" s="44">
        <v>45465</v>
      </c>
      <c r="C37" s="29" t="s">
        <v>425</v>
      </c>
      <c r="D37" s="3" t="str">
        <f>VLOOKUP(C37,'Location Summary'!$C$4:$D$602,2,0)</f>
        <v>DA+0</v>
      </c>
      <c r="E37" s="147" t="s">
        <v>423</v>
      </c>
      <c r="F37" s="116" t="s">
        <v>703</v>
      </c>
      <c r="H37" s="187">
        <v>1</v>
      </c>
      <c r="P37" s="188">
        <v>1</v>
      </c>
      <c r="T37" s="204">
        <v>45</v>
      </c>
      <c r="U37" s="3" t="s">
        <v>719</v>
      </c>
      <c r="V37" s="3" t="s">
        <v>719</v>
      </c>
      <c r="W37" s="3" t="s">
        <v>728</v>
      </c>
      <c r="X37" s="44">
        <f t="shared" si="5"/>
        <v>45465</v>
      </c>
      <c r="Y37" s="44">
        <f t="shared" si="13"/>
        <v>45493</v>
      </c>
      <c r="AA37" s="204">
        <v>45</v>
      </c>
      <c r="AC37" s="85">
        <f t="shared" si="6"/>
        <v>4.726</v>
      </c>
      <c r="AD37" s="85">
        <f t="shared" si="7"/>
        <v>2.7549999999999999</v>
      </c>
      <c r="AE37" s="85">
        <f t="shared" si="8"/>
        <v>0</v>
      </c>
      <c r="AF37" s="85">
        <f t="shared" si="9"/>
        <v>7.4809999999999999</v>
      </c>
      <c r="AH37" s="4" t="s">
        <v>217</v>
      </c>
      <c r="AI37" s="85"/>
      <c r="AJ37" s="85"/>
      <c r="AK37" s="217"/>
    </row>
    <row r="38" spans="1:37" ht="20.149999999999999" customHeight="1" x14ac:dyDescent="0.35">
      <c r="A38" s="3">
        <f>SUBTOTAL(103,$B$4:B38)</f>
        <v>35</v>
      </c>
      <c r="B38" s="44">
        <v>45466</v>
      </c>
      <c r="C38" s="29" t="s">
        <v>436</v>
      </c>
      <c r="D38" s="3" t="str">
        <f>VLOOKUP(C38,'Location Summary'!$C$4:$D$602,2,0)</f>
        <v>DA+3</v>
      </c>
      <c r="E38" s="147" t="s">
        <v>423</v>
      </c>
      <c r="F38" s="116" t="s">
        <v>703</v>
      </c>
      <c r="L38" s="186">
        <v>1</v>
      </c>
      <c r="M38" s="188">
        <v>1</v>
      </c>
      <c r="N38" s="187">
        <v>1</v>
      </c>
      <c r="O38" s="186">
        <v>1</v>
      </c>
      <c r="P38" s="188">
        <v>1</v>
      </c>
      <c r="Q38" s="187">
        <v>1</v>
      </c>
      <c r="R38" s="186">
        <v>1</v>
      </c>
      <c r="T38" s="204">
        <v>58</v>
      </c>
      <c r="U38" s="3" t="s">
        <v>737</v>
      </c>
      <c r="V38" s="3" t="s">
        <v>740</v>
      </c>
      <c r="W38" s="3" t="s">
        <v>740</v>
      </c>
      <c r="X38" s="44">
        <f t="shared" si="5"/>
        <v>45466</v>
      </c>
      <c r="Y38" s="44">
        <f t="shared" si="13"/>
        <v>45494</v>
      </c>
      <c r="AA38" s="204">
        <v>38</v>
      </c>
      <c r="AC38" s="85">
        <f t="shared" si="6"/>
        <v>11.054</v>
      </c>
      <c r="AD38" s="85">
        <f t="shared" si="7"/>
        <v>5.51</v>
      </c>
      <c r="AE38" s="85">
        <f t="shared" si="8"/>
        <v>3.1289999999999996</v>
      </c>
      <c r="AF38" s="85">
        <f t="shared" si="9"/>
        <v>19.692999999999998</v>
      </c>
      <c r="AH38" s="4" t="s">
        <v>194</v>
      </c>
      <c r="AI38" s="85"/>
      <c r="AJ38" s="85"/>
      <c r="AK38" s="217"/>
    </row>
    <row r="39" spans="1:37" ht="20.149999999999999" customHeight="1" x14ac:dyDescent="0.35">
      <c r="A39" s="3">
        <f>SUBTOTAL(103,$B$4:B39)</f>
        <v>36</v>
      </c>
      <c r="B39" s="44">
        <v>45466</v>
      </c>
      <c r="C39" s="29" t="s">
        <v>425</v>
      </c>
      <c r="D39" s="3" t="str">
        <f>VLOOKUP(C39,'Location Summary'!$C$4:$D$602,2,0)</f>
        <v>DA+0</v>
      </c>
      <c r="E39" s="147" t="s">
        <v>423</v>
      </c>
      <c r="F39" s="116" t="s">
        <v>703</v>
      </c>
      <c r="I39" s="186">
        <v>1</v>
      </c>
      <c r="Q39" s="187">
        <v>1</v>
      </c>
      <c r="R39" s="186">
        <v>1</v>
      </c>
      <c r="T39" s="204">
        <v>50</v>
      </c>
      <c r="U39" s="3" t="s">
        <v>729</v>
      </c>
      <c r="V39" s="3" t="s">
        <v>729</v>
      </c>
      <c r="W39" s="3" t="s">
        <v>730</v>
      </c>
      <c r="X39" s="44">
        <f>B39</f>
        <v>45466</v>
      </c>
      <c r="Y39" s="44">
        <f>B39+28</f>
        <v>45494</v>
      </c>
      <c r="AA39" s="204">
        <v>50</v>
      </c>
      <c r="AC39" s="85">
        <f t="shared" si="6"/>
        <v>0</v>
      </c>
      <c r="AD39" s="85">
        <f t="shared" si="7"/>
        <v>2.7549999999999999</v>
      </c>
      <c r="AE39" s="85">
        <f t="shared" si="8"/>
        <v>2.1080000000000001</v>
      </c>
      <c r="AF39" s="85">
        <f t="shared" si="9"/>
        <v>4.8629999999999995</v>
      </c>
      <c r="AH39" s="4" t="s">
        <v>226</v>
      </c>
      <c r="AI39" s="85"/>
      <c r="AJ39" s="85"/>
      <c r="AK39" s="217"/>
    </row>
    <row r="40" spans="1:37" ht="20.149999999999999" customHeight="1" thickBot="1" x14ac:dyDescent="0.4">
      <c r="A40" s="3">
        <f>SUBTOTAL(103,$B$4:B40)</f>
        <v>37</v>
      </c>
      <c r="B40" s="44">
        <v>45466</v>
      </c>
      <c r="C40" s="29" t="s">
        <v>414</v>
      </c>
      <c r="D40" s="3" t="str">
        <f>VLOOKUP(C40,'Location Summary'!$C$4:$D$602,2,0)</f>
        <v>DA+9</v>
      </c>
      <c r="E40" s="147" t="s">
        <v>423</v>
      </c>
      <c r="F40" s="116" t="s">
        <v>703</v>
      </c>
      <c r="N40" s="187">
        <v>1</v>
      </c>
      <c r="Q40" s="187">
        <v>1</v>
      </c>
      <c r="T40" s="204">
        <v>68</v>
      </c>
      <c r="U40" s="3" t="s">
        <v>758</v>
      </c>
      <c r="V40" s="3" t="s">
        <v>758</v>
      </c>
      <c r="W40" s="3" t="s">
        <v>758</v>
      </c>
      <c r="X40" s="44">
        <f t="shared" si="5"/>
        <v>45466</v>
      </c>
      <c r="Y40" s="44">
        <f t="shared" si="13"/>
        <v>45494</v>
      </c>
      <c r="AA40" s="204">
        <v>68</v>
      </c>
      <c r="AC40" s="85">
        <f t="shared" si="6"/>
        <v>0</v>
      </c>
      <c r="AD40" s="85">
        <f t="shared" si="7"/>
        <v>5.51</v>
      </c>
      <c r="AE40" s="85">
        <f t="shared" si="8"/>
        <v>0</v>
      </c>
      <c r="AF40" s="85">
        <f t="shared" si="9"/>
        <v>5.51</v>
      </c>
      <c r="AH40" s="33" t="s">
        <v>449</v>
      </c>
      <c r="AI40" s="208"/>
      <c r="AJ40" s="208"/>
      <c r="AK40" s="218"/>
    </row>
    <row r="41" spans="1:37" ht="20.149999999999999" customHeight="1" x14ac:dyDescent="0.35">
      <c r="A41" s="3">
        <f>SUBTOTAL(103,$B$4:B41)</f>
        <v>38</v>
      </c>
      <c r="B41" s="44">
        <v>45467</v>
      </c>
      <c r="C41" s="29" t="s">
        <v>414</v>
      </c>
      <c r="D41" s="3" t="str">
        <f>VLOOKUP(C41,'Location Summary'!$C$4:$D$602,2,0)</f>
        <v>DA+9</v>
      </c>
      <c r="E41" s="147" t="s">
        <v>423</v>
      </c>
      <c r="F41" s="116" t="s">
        <v>703</v>
      </c>
      <c r="G41" s="188">
        <v>1</v>
      </c>
      <c r="O41" s="186">
        <v>1</v>
      </c>
      <c r="R41" s="186">
        <v>1</v>
      </c>
      <c r="T41" s="204">
        <v>50</v>
      </c>
      <c r="U41" s="3" t="s">
        <v>755</v>
      </c>
      <c r="V41" s="3" t="s">
        <v>755</v>
      </c>
      <c r="W41" s="3" t="s">
        <v>755</v>
      </c>
      <c r="X41" s="44">
        <f t="shared" si="5"/>
        <v>45467</v>
      </c>
      <c r="Y41" s="44">
        <f t="shared" si="13"/>
        <v>45495</v>
      </c>
      <c r="AA41" s="204">
        <v>50</v>
      </c>
      <c r="AC41" s="85">
        <f t="shared" si="6"/>
        <v>5.5270000000000001</v>
      </c>
      <c r="AD41" s="85">
        <f t="shared" si="7"/>
        <v>0</v>
      </c>
      <c r="AE41" s="85">
        <f t="shared" si="8"/>
        <v>2.0859999999999999</v>
      </c>
      <c r="AF41" s="85">
        <f t="shared" si="9"/>
        <v>7.6129999999999995</v>
      </c>
    </row>
    <row r="42" spans="1:37" ht="20.149999999999999" customHeight="1" x14ac:dyDescent="0.35">
      <c r="A42" s="3">
        <f>SUBTOTAL(103,$B$4:B42)</f>
        <v>39</v>
      </c>
      <c r="B42" s="44">
        <v>45467</v>
      </c>
      <c r="C42" s="29" t="s">
        <v>436</v>
      </c>
      <c r="D42" s="3" t="str">
        <f>VLOOKUP(C42,'Location Summary'!$C$4:$D$602,2,0)</f>
        <v>DA+3</v>
      </c>
      <c r="E42" s="147" t="s">
        <v>423</v>
      </c>
      <c r="F42" s="116" t="s">
        <v>703</v>
      </c>
      <c r="H42" s="187">
        <v>1</v>
      </c>
      <c r="I42" s="186">
        <v>1</v>
      </c>
      <c r="T42" s="204">
        <v>50</v>
      </c>
      <c r="U42" s="3" t="s">
        <v>734</v>
      </c>
      <c r="V42" s="3" t="s">
        <v>741</v>
      </c>
      <c r="W42" s="3" t="s">
        <v>739</v>
      </c>
      <c r="X42" s="44">
        <f t="shared" si="5"/>
        <v>45467</v>
      </c>
      <c r="Y42" s="44">
        <f t="shared" si="13"/>
        <v>45495</v>
      </c>
      <c r="AA42" s="204">
        <v>50</v>
      </c>
      <c r="AC42" s="85">
        <f t="shared" si="6"/>
        <v>0</v>
      </c>
      <c r="AD42" s="85">
        <f t="shared" si="7"/>
        <v>2.7549999999999999</v>
      </c>
      <c r="AE42" s="85">
        <f t="shared" si="8"/>
        <v>1.0429999999999999</v>
      </c>
      <c r="AF42" s="85">
        <f t="shared" si="9"/>
        <v>3.798</v>
      </c>
    </row>
    <row r="43" spans="1:37" ht="20.149999999999999" customHeight="1" x14ac:dyDescent="0.35">
      <c r="A43" s="3">
        <f>SUBTOTAL(103,$B$4:B43)</f>
        <v>40</v>
      </c>
      <c r="B43" s="44">
        <v>45468</v>
      </c>
      <c r="C43" s="29" t="s">
        <v>414</v>
      </c>
      <c r="D43" s="3" t="str">
        <f>VLOOKUP(C43,'Location Summary'!$C$4:$D$602,2,0)</f>
        <v>DA+9</v>
      </c>
      <c r="E43" s="147" t="s">
        <v>423</v>
      </c>
      <c r="F43" s="116" t="s">
        <v>703</v>
      </c>
      <c r="H43" s="187">
        <v>1</v>
      </c>
      <c r="I43" s="186">
        <v>1</v>
      </c>
      <c r="K43" s="187">
        <v>1</v>
      </c>
      <c r="L43" s="186">
        <v>1</v>
      </c>
      <c r="T43" s="204">
        <v>50</v>
      </c>
      <c r="U43" s="3" t="s">
        <v>743</v>
      </c>
      <c r="V43" s="3" t="s">
        <v>744</v>
      </c>
      <c r="W43" s="3" t="s">
        <v>737</v>
      </c>
      <c r="X43" s="44">
        <f t="shared" si="5"/>
        <v>45468</v>
      </c>
      <c r="Y43" s="44">
        <f t="shared" si="13"/>
        <v>45496</v>
      </c>
      <c r="AA43" s="204">
        <v>50</v>
      </c>
      <c r="AC43" s="85">
        <f t="shared" si="6"/>
        <v>0</v>
      </c>
      <c r="AD43" s="85">
        <f t="shared" si="7"/>
        <v>5.51</v>
      </c>
      <c r="AE43" s="85">
        <f t="shared" si="8"/>
        <v>2.0859999999999999</v>
      </c>
      <c r="AF43" s="85">
        <f t="shared" si="9"/>
        <v>7.5960000000000001</v>
      </c>
    </row>
    <row r="44" spans="1:37" ht="20.149999999999999" customHeight="1" x14ac:dyDescent="0.35">
      <c r="A44" s="3">
        <f>SUBTOTAL(103,$B$4:B44)</f>
        <v>41</v>
      </c>
      <c r="B44" s="44">
        <v>45468</v>
      </c>
      <c r="C44" s="29" t="s">
        <v>429</v>
      </c>
      <c r="D44" s="3" t="str">
        <f>VLOOKUP(C44,'Location Summary'!$C$4:$D$602,2,0)</f>
        <v>DA+3</v>
      </c>
      <c r="E44" s="147" t="s">
        <v>423</v>
      </c>
      <c r="F44" s="116" t="s">
        <v>703</v>
      </c>
      <c r="J44" s="188">
        <v>1</v>
      </c>
      <c r="T44" s="204">
        <v>65</v>
      </c>
      <c r="U44" s="3" t="s">
        <v>742</v>
      </c>
      <c r="V44" s="3" t="s">
        <v>742</v>
      </c>
      <c r="W44" s="3" t="s">
        <v>742</v>
      </c>
      <c r="X44" s="44">
        <f t="shared" si="5"/>
        <v>45468</v>
      </c>
      <c r="Y44" s="44">
        <f t="shared" si="13"/>
        <v>45496</v>
      </c>
      <c r="AA44" s="204">
        <v>65</v>
      </c>
      <c r="AC44" s="85">
        <f t="shared" si="6"/>
        <v>5.5270000000000001</v>
      </c>
      <c r="AD44" s="85">
        <f t="shared" si="7"/>
        <v>0</v>
      </c>
      <c r="AE44" s="85">
        <f t="shared" si="8"/>
        <v>0</v>
      </c>
      <c r="AF44" s="85">
        <f t="shared" si="9"/>
        <v>5.5270000000000001</v>
      </c>
    </row>
    <row r="45" spans="1:37" ht="20.149999999999999" customHeight="1" x14ac:dyDescent="0.35">
      <c r="A45" s="3">
        <f>SUBTOTAL(103,$B$4:B45)</f>
        <v>42</v>
      </c>
      <c r="B45" s="44">
        <v>45468</v>
      </c>
      <c r="C45" s="150" t="s">
        <v>64</v>
      </c>
      <c r="D45" s="3" t="str">
        <f>VLOOKUP(C45,'Location Summary'!$C$4:$D$602,2,0)</f>
        <v>DC2-3</v>
      </c>
      <c r="E45" s="147" t="s">
        <v>423</v>
      </c>
      <c r="F45" s="116" t="s">
        <v>703</v>
      </c>
      <c r="M45" s="188">
        <v>1</v>
      </c>
      <c r="T45" s="204"/>
      <c r="X45" s="44">
        <f t="shared" si="5"/>
        <v>45468</v>
      </c>
      <c r="Y45" s="44">
        <f t="shared" si="13"/>
        <v>45496</v>
      </c>
      <c r="AA45" s="204"/>
      <c r="AC45" s="85"/>
      <c r="AD45" s="85"/>
      <c r="AE45" s="85"/>
      <c r="AF45" s="85"/>
    </row>
    <row r="46" spans="1:37" ht="20.149999999999999" customHeight="1" x14ac:dyDescent="0.35">
      <c r="A46" s="3">
        <f>SUBTOTAL(103,$B$4:B46)</f>
        <v>43</v>
      </c>
      <c r="B46" s="44">
        <v>45469</v>
      </c>
      <c r="C46" s="29" t="s">
        <v>437</v>
      </c>
      <c r="D46" s="3" t="str">
        <f>VLOOKUP(C46,'Location Summary'!$C$4:$D$602,2,0)</f>
        <v>DA+9</v>
      </c>
      <c r="E46" s="147" t="s">
        <v>423</v>
      </c>
      <c r="F46" s="116" t="s">
        <v>703</v>
      </c>
      <c r="G46" s="188">
        <v>1</v>
      </c>
      <c r="J46" s="188">
        <v>1</v>
      </c>
      <c r="K46" s="187">
        <v>1</v>
      </c>
      <c r="M46" s="188">
        <v>1</v>
      </c>
      <c r="P46" s="188">
        <v>1</v>
      </c>
      <c r="Q46" s="187">
        <v>1</v>
      </c>
      <c r="T46" s="204">
        <v>55</v>
      </c>
      <c r="U46" s="3" t="s">
        <v>735</v>
      </c>
      <c r="V46" s="3" t="s">
        <v>742</v>
      </c>
      <c r="W46" s="3" t="s">
        <v>733</v>
      </c>
      <c r="X46" s="44">
        <f t="shared" si="5"/>
        <v>45469</v>
      </c>
      <c r="Y46" s="44">
        <f t="shared" si="13"/>
        <v>45497</v>
      </c>
      <c r="AA46" s="204">
        <v>55</v>
      </c>
      <c r="AC46" s="85">
        <f t="shared" si="6"/>
        <v>22.108000000000001</v>
      </c>
      <c r="AD46" s="85">
        <f t="shared" si="7"/>
        <v>5.51</v>
      </c>
      <c r="AE46" s="85">
        <f t="shared" si="8"/>
        <v>0</v>
      </c>
      <c r="AF46" s="85">
        <f t="shared" si="9"/>
        <v>27.618000000000002</v>
      </c>
    </row>
    <row r="47" spans="1:37" ht="20.149999999999999" customHeight="1" x14ac:dyDescent="0.35">
      <c r="A47" s="3">
        <f>SUBTOTAL(103,$B$4:B47)</f>
        <v>44</v>
      </c>
      <c r="B47" s="44">
        <v>45469</v>
      </c>
      <c r="C47" s="29" t="s">
        <v>429</v>
      </c>
      <c r="D47" s="3" t="str">
        <f>VLOOKUP(C47,'Location Summary'!$C$4:$D$602,2,0)</f>
        <v>DA+3</v>
      </c>
      <c r="E47" s="147" t="s">
        <v>423</v>
      </c>
      <c r="F47" s="116" t="s">
        <v>703</v>
      </c>
      <c r="K47" s="187">
        <v>1</v>
      </c>
      <c r="L47" s="186">
        <v>1</v>
      </c>
      <c r="P47" s="188">
        <v>1</v>
      </c>
      <c r="Q47" s="187">
        <v>1</v>
      </c>
      <c r="R47" s="186">
        <v>1</v>
      </c>
      <c r="T47" s="204">
        <v>55</v>
      </c>
      <c r="U47" s="3" t="s">
        <v>734</v>
      </c>
      <c r="V47" s="3" t="s">
        <v>744</v>
      </c>
      <c r="W47" s="3" t="s">
        <v>737</v>
      </c>
      <c r="X47" s="44">
        <f t="shared" si="5"/>
        <v>45469</v>
      </c>
      <c r="Y47" s="44">
        <f t="shared" si="13"/>
        <v>45497</v>
      </c>
      <c r="AA47" s="204">
        <v>55</v>
      </c>
      <c r="AC47" s="85">
        <f t="shared" si="6"/>
        <v>5.5270000000000001</v>
      </c>
      <c r="AD47" s="85">
        <f t="shared" si="7"/>
        <v>5.51</v>
      </c>
      <c r="AE47" s="85">
        <f t="shared" si="8"/>
        <v>2.0859999999999999</v>
      </c>
      <c r="AF47" s="85">
        <f t="shared" si="9"/>
        <v>13.122999999999999</v>
      </c>
    </row>
    <row r="48" spans="1:37" ht="20.149999999999999" customHeight="1" x14ac:dyDescent="0.35">
      <c r="A48" s="3">
        <f>SUBTOTAL(103,$B$4:B48)</f>
        <v>45</v>
      </c>
      <c r="B48" s="44">
        <v>45469</v>
      </c>
      <c r="C48" s="29" t="s">
        <v>424</v>
      </c>
      <c r="D48" s="3" t="str">
        <f>VLOOKUP(C48,'Location Summary'!$C$4:$D$602,2,0)</f>
        <v>DA+3</v>
      </c>
      <c r="E48" s="147" t="s">
        <v>423</v>
      </c>
      <c r="F48" s="116" t="s">
        <v>703</v>
      </c>
      <c r="G48" s="188">
        <v>1</v>
      </c>
      <c r="J48" s="188">
        <v>1</v>
      </c>
      <c r="T48" s="204">
        <v>58</v>
      </c>
      <c r="U48" s="3" t="s">
        <v>723</v>
      </c>
      <c r="V48" s="3" t="s">
        <v>723</v>
      </c>
      <c r="W48" s="3" t="s">
        <v>723</v>
      </c>
      <c r="X48" s="44">
        <f t="shared" si="5"/>
        <v>45469</v>
      </c>
      <c r="Y48" s="44">
        <f t="shared" si="13"/>
        <v>45497</v>
      </c>
      <c r="AA48" s="204">
        <v>58</v>
      </c>
      <c r="AC48" s="85">
        <f t="shared" si="6"/>
        <v>11.054</v>
      </c>
      <c r="AD48" s="85">
        <f t="shared" si="7"/>
        <v>0</v>
      </c>
      <c r="AE48" s="85">
        <f t="shared" si="8"/>
        <v>0</v>
      </c>
      <c r="AF48" s="85">
        <f t="shared" si="9"/>
        <v>11.054</v>
      </c>
    </row>
    <row r="49" spans="1:32" ht="20.149999999999999" customHeight="1" x14ac:dyDescent="0.35">
      <c r="A49" s="3">
        <f>SUBTOTAL(103,$B$4:B49)</f>
        <v>46</v>
      </c>
      <c r="B49" s="44">
        <v>45470</v>
      </c>
      <c r="C49" s="29" t="s">
        <v>437</v>
      </c>
      <c r="D49" s="3" t="str">
        <f>VLOOKUP(C49,'Location Summary'!$C$4:$D$602,2,0)</f>
        <v>DA+9</v>
      </c>
      <c r="E49" s="147" t="s">
        <v>423</v>
      </c>
      <c r="F49" s="116" t="s">
        <v>703</v>
      </c>
      <c r="H49" s="187">
        <v>1</v>
      </c>
      <c r="I49" s="186">
        <v>1</v>
      </c>
      <c r="L49" s="186">
        <v>1</v>
      </c>
      <c r="N49" s="187">
        <v>1</v>
      </c>
      <c r="O49" s="186">
        <v>1</v>
      </c>
      <c r="R49" s="186">
        <v>1</v>
      </c>
      <c r="T49" s="204">
        <v>50</v>
      </c>
      <c r="U49" s="3" t="s">
        <v>743</v>
      </c>
      <c r="V49" s="3" t="s">
        <v>736</v>
      </c>
      <c r="W49" s="3" t="s">
        <v>739</v>
      </c>
      <c r="X49" s="44">
        <f t="shared" si="5"/>
        <v>45470</v>
      </c>
      <c r="Y49" s="44">
        <f t="shared" si="13"/>
        <v>45498</v>
      </c>
      <c r="AA49" s="204">
        <v>50</v>
      </c>
      <c r="AC49" s="85">
        <f t="shared" si="6"/>
        <v>0</v>
      </c>
      <c r="AD49" s="85">
        <f t="shared" si="7"/>
        <v>5.51</v>
      </c>
      <c r="AE49" s="85">
        <f t="shared" si="8"/>
        <v>4.1719999999999997</v>
      </c>
      <c r="AF49" s="85">
        <f t="shared" si="9"/>
        <v>9.6819999999999986</v>
      </c>
    </row>
    <row r="50" spans="1:32" ht="20.149999999999999" customHeight="1" x14ac:dyDescent="0.35">
      <c r="A50" s="3">
        <f>SUBTOTAL(103,$B$4:B50)</f>
        <v>47</v>
      </c>
      <c r="B50" s="44">
        <v>45470</v>
      </c>
      <c r="C50" s="29" t="s">
        <v>429</v>
      </c>
      <c r="D50" s="3" t="str">
        <f>VLOOKUP(C50,'Location Summary'!$C$4:$D$602,2,0)</f>
        <v>DA+3</v>
      </c>
      <c r="E50" s="147" t="s">
        <v>423</v>
      </c>
      <c r="F50" s="116" t="s">
        <v>703</v>
      </c>
      <c r="G50" s="188">
        <v>1</v>
      </c>
      <c r="M50" s="188">
        <v>1</v>
      </c>
      <c r="T50" s="204">
        <v>65</v>
      </c>
      <c r="U50" s="3" t="s">
        <v>760</v>
      </c>
      <c r="V50" s="3" t="s">
        <v>760</v>
      </c>
      <c r="W50" s="3" t="s">
        <v>761</v>
      </c>
      <c r="X50" s="44">
        <f t="shared" si="5"/>
        <v>45470</v>
      </c>
      <c r="Y50" s="44">
        <f t="shared" si="13"/>
        <v>45498</v>
      </c>
      <c r="AA50" s="204">
        <v>65</v>
      </c>
      <c r="AC50" s="85">
        <f t="shared" si="6"/>
        <v>11.054</v>
      </c>
      <c r="AD50" s="85">
        <f t="shared" si="7"/>
        <v>0</v>
      </c>
      <c r="AE50" s="85">
        <f t="shared" si="8"/>
        <v>0</v>
      </c>
      <c r="AF50" s="85">
        <f t="shared" si="9"/>
        <v>11.054</v>
      </c>
    </row>
    <row r="51" spans="1:32" ht="20.149999999999999" customHeight="1" x14ac:dyDescent="0.35">
      <c r="A51" s="3">
        <f>SUBTOTAL(103,$B$4:B51)</f>
        <v>48</v>
      </c>
      <c r="B51" s="44">
        <v>45470</v>
      </c>
      <c r="C51" s="29" t="s">
        <v>424</v>
      </c>
      <c r="D51" s="3" t="str">
        <f>VLOOKUP(C51,'Location Summary'!$C$4:$D$602,2,0)</f>
        <v>DA+3</v>
      </c>
      <c r="E51" s="147" t="s">
        <v>423</v>
      </c>
      <c r="F51" s="116" t="s">
        <v>703</v>
      </c>
      <c r="H51" s="187">
        <v>1</v>
      </c>
      <c r="I51" s="186">
        <v>1</v>
      </c>
      <c r="K51" s="187">
        <v>1</v>
      </c>
      <c r="L51" s="186">
        <v>1</v>
      </c>
      <c r="M51" s="188">
        <v>1</v>
      </c>
      <c r="T51" s="204">
        <v>50</v>
      </c>
      <c r="U51" s="3" t="s">
        <v>727</v>
      </c>
      <c r="V51" s="3" t="s">
        <v>727</v>
      </c>
      <c r="W51" s="3" t="s">
        <v>728</v>
      </c>
      <c r="X51" s="44">
        <f t="shared" si="5"/>
        <v>45470</v>
      </c>
      <c r="Y51" s="44">
        <f t="shared" si="13"/>
        <v>45498</v>
      </c>
      <c r="AA51" s="204">
        <v>50</v>
      </c>
      <c r="AC51" s="85">
        <f t="shared" si="6"/>
        <v>5.5270000000000001</v>
      </c>
      <c r="AD51" s="85">
        <f t="shared" si="7"/>
        <v>5.51</v>
      </c>
      <c r="AE51" s="85">
        <f t="shared" si="8"/>
        <v>2.0859999999999999</v>
      </c>
      <c r="AF51" s="85">
        <f t="shared" si="9"/>
        <v>13.122999999999999</v>
      </c>
    </row>
    <row r="52" spans="1:32" ht="20.149999999999999" customHeight="1" x14ac:dyDescent="0.35">
      <c r="A52" s="3">
        <f>SUBTOTAL(103,$B$4:B52)</f>
        <v>49</v>
      </c>
      <c r="B52" s="44">
        <v>45471</v>
      </c>
      <c r="C52" s="29" t="s">
        <v>424</v>
      </c>
      <c r="D52" s="3" t="str">
        <f>VLOOKUP(C52,'Location Summary'!$C$4:$D$602,2,0)</f>
        <v>DA+3</v>
      </c>
      <c r="E52" s="147" t="s">
        <v>423</v>
      </c>
      <c r="F52" s="116" t="s">
        <v>703</v>
      </c>
      <c r="N52" s="187">
        <v>1</v>
      </c>
      <c r="O52" s="186">
        <v>1</v>
      </c>
      <c r="T52" s="204">
        <v>48</v>
      </c>
      <c r="U52" s="3" t="s">
        <v>747</v>
      </c>
      <c r="V52" s="3" t="s">
        <v>722</v>
      </c>
      <c r="W52" s="3" t="s">
        <v>722</v>
      </c>
      <c r="X52" s="44">
        <f t="shared" si="5"/>
        <v>45471</v>
      </c>
      <c r="Y52" s="44">
        <f t="shared" si="13"/>
        <v>45499</v>
      </c>
      <c r="AA52" s="204">
        <v>48</v>
      </c>
      <c r="AC52" s="85">
        <f t="shared" si="6"/>
        <v>0</v>
      </c>
      <c r="AD52" s="85">
        <f t="shared" si="7"/>
        <v>2.7549999999999999</v>
      </c>
      <c r="AE52" s="85">
        <f t="shared" si="8"/>
        <v>1.0429999999999999</v>
      </c>
      <c r="AF52" s="85">
        <f t="shared" si="9"/>
        <v>3.798</v>
      </c>
    </row>
    <row r="53" spans="1:32" ht="20.149999999999999" customHeight="1" x14ac:dyDescent="0.35">
      <c r="A53" s="3">
        <f>SUBTOTAL(103,$B$4:B53)</f>
        <v>50</v>
      </c>
      <c r="B53" s="44">
        <v>45471</v>
      </c>
      <c r="C53" s="29" t="s">
        <v>438</v>
      </c>
      <c r="D53" s="3" t="str">
        <f>VLOOKUP(C53,'Location Summary'!$C$4:$D$602,2,0)</f>
        <v>DA+0</v>
      </c>
      <c r="E53" s="147" t="s">
        <v>423</v>
      </c>
      <c r="F53" s="116" t="s">
        <v>703</v>
      </c>
      <c r="G53" s="188">
        <v>1</v>
      </c>
      <c r="P53" s="188">
        <v>1</v>
      </c>
      <c r="T53" s="204">
        <v>40</v>
      </c>
      <c r="U53" s="3" t="s">
        <v>749</v>
      </c>
      <c r="V53" s="3" t="s">
        <v>749</v>
      </c>
      <c r="W53" s="3" t="s">
        <v>752</v>
      </c>
      <c r="X53" s="44">
        <f t="shared" si="5"/>
        <v>45471</v>
      </c>
      <c r="Y53" s="44">
        <f t="shared" si="13"/>
        <v>45499</v>
      </c>
      <c r="AA53" s="204">
        <v>40</v>
      </c>
      <c r="AC53" s="85">
        <f t="shared" si="6"/>
        <v>9.452</v>
      </c>
      <c r="AD53" s="85">
        <f t="shared" si="7"/>
        <v>0</v>
      </c>
      <c r="AE53" s="85">
        <f t="shared" si="8"/>
        <v>0</v>
      </c>
      <c r="AF53" s="85">
        <f t="shared" si="9"/>
        <v>9.452</v>
      </c>
    </row>
    <row r="54" spans="1:32" ht="20.149999999999999" customHeight="1" x14ac:dyDescent="0.35">
      <c r="A54" s="3">
        <f>SUBTOTAL(103,$B$4:B54)</f>
        <v>51</v>
      </c>
      <c r="B54" s="44">
        <v>45471</v>
      </c>
      <c r="C54" s="29" t="s">
        <v>429</v>
      </c>
      <c r="D54" s="3" t="str">
        <f>VLOOKUP(C54,'Location Summary'!$C$4:$D$602,2,0)</f>
        <v>DA+3</v>
      </c>
      <c r="E54" s="147" t="s">
        <v>423</v>
      </c>
      <c r="F54" s="116" t="s">
        <v>703</v>
      </c>
      <c r="H54" s="187">
        <v>1</v>
      </c>
      <c r="I54" s="186">
        <v>1</v>
      </c>
      <c r="N54" s="187">
        <v>1</v>
      </c>
      <c r="O54" s="186">
        <v>1</v>
      </c>
      <c r="T54" s="204">
        <v>45</v>
      </c>
      <c r="U54" s="3" t="s">
        <v>743</v>
      </c>
      <c r="V54" s="3" t="s">
        <v>738</v>
      </c>
      <c r="W54" s="3" t="s">
        <v>738</v>
      </c>
      <c r="X54" s="44">
        <f t="shared" si="5"/>
        <v>45471</v>
      </c>
      <c r="Y54" s="44">
        <f t="shared" si="13"/>
        <v>45499</v>
      </c>
      <c r="AA54" s="204">
        <v>45</v>
      </c>
      <c r="AC54" s="85">
        <f t="shared" si="6"/>
        <v>0</v>
      </c>
      <c r="AD54" s="85">
        <f t="shared" si="7"/>
        <v>5.51</v>
      </c>
      <c r="AE54" s="85">
        <f t="shared" si="8"/>
        <v>2.0859999999999999</v>
      </c>
      <c r="AF54" s="85">
        <f t="shared" si="9"/>
        <v>7.5960000000000001</v>
      </c>
    </row>
    <row r="55" spans="1:32" ht="20.149999999999999" customHeight="1" x14ac:dyDescent="0.35">
      <c r="A55" s="3">
        <f>SUBTOTAL(103,$B$4:B55)</f>
        <v>52</v>
      </c>
      <c r="B55" s="44">
        <v>45472</v>
      </c>
      <c r="C55" s="29" t="s">
        <v>438</v>
      </c>
      <c r="D55" s="3" t="str">
        <f>VLOOKUP(C55,'Location Summary'!$C$4:$D$602,2,0)</f>
        <v>DA+0</v>
      </c>
      <c r="E55" s="147" t="s">
        <v>423</v>
      </c>
      <c r="F55" s="116" t="s">
        <v>703</v>
      </c>
      <c r="H55" s="187">
        <v>1</v>
      </c>
      <c r="I55" s="186">
        <v>1</v>
      </c>
      <c r="J55" s="188">
        <v>1</v>
      </c>
      <c r="M55" s="188">
        <v>1</v>
      </c>
      <c r="Q55" s="187">
        <v>1</v>
      </c>
      <c r="R55" s="186">
        <v>1</v>
      </c>
      <c r="T55" s="204">
        <v>50</v>
      </c>
      <c r="U55" s="3" t="s">
        <v>756</v>
      </c>
      <c r="V55" s="3" t="s">
        <v>757</v>
      </c>
      <c r="W55" s="3" t="s">
        <v>751</v>
      </c>
      <c r="X55" s="44">
        <f t="shared" si="5"/>
        <v>45472</v>
      </c>
      <c r="Y55" s="44">
        <f t="shared" si="13"/>
        <v>45500</v>
      </c>
      <c r="AA55" s="204">
        <v>50</v>
      </c>
      <c r="AC55" s="85">
        <f t="shared" si="6"/>
        <v>9.452</v>
      </c>
      <c r="AD55" s="85">
        <f t="shared" si="7"/>
        <v>5.51</v>
      </c>
      <c r="AE55" s="85">
        <f t="shared" si="8"/>
        <v>2.1080000000000001</v>
      </c>
      <c r="AF55" s="85">
        <f t="shared" si="9"/>
        <v>17.07</v>
      </c>
    </row>
    <row r="56" spans="1:32" ht="20.149999999999999" customHeight="1" x14ac:dyDescent="0.35">
      <c r="A56" s="3">
        <f>SUBTOTAL(103,$B$4:B56)</f>
        <v>53</v>
      </c>
      <c r="B56" s="44">
        <v>45472</v>
      </c>
      <c r="C56" s="29" t="s">
        <v>415</v>
      </c>
      <c r="D56" s="3" t="str">
        <f>VLOOKUP(C56,'Location Summary'!$C$4:$D$602,2,0)</f>
        <v>DA+3</v>
      </c>
      <c r="E56" s="147" t="s">
        <v>423</v>
      </c>
      <c r="F56" s="116" t="s">
        <v>703</v>
      </c>
      <c r="M56" s="188">
        <v>1</v>
      </c>
      <c r="P56" s="188">
        <v>1</v>
      </c>
      <c r="T56" s="204">
        <v>50</v>
      </c>
      <c r="U56" s="3" t="s">
        <v>751</v>
      </c>
      <c r="V56" s="3" t="s">
        <v>751</v>
      </c>
      <c r="W56" s="3" t="s">
        <v>752</v>
      </c>
      <c r="X56" s="44">
        <f t="shared" si="5"/>
        <v>45472</v>
      </c>
      <c r="Y56" s="44">
        <f t="shared" si="13"/>
        <v>45500</v>
      </c>
      <c r="AA56" s="204">
        <v>50</v>
      </c>
      <c r="AC56" s="85">
        <f t="shared" si="6"/>
        <v>11.054</v>
      </c>
      <c r="AD56" s="85">
        <f t="shared" si="7"/>
        <v>0</v>
      </c>
      <c r="AE56" s="85">
        <f t="shared" si="8"/>
        <v>0</v>
      </c>
      <c r="AF56" s="85">
        <f t="shared" si="9"/>
        <v>11.054</v>
      </c>
    </row>
    <row r="57" spans="1:32" ht="20.149999999999999" customHeight="1" x14ac:dyDescent="0.35">
      <c r="A57" s="3">
        <f>SUBTOTAL(103,$B$4:B57)</f>
        <v>54</v>
      </c>
      <c r="B57" s="44">
        <v>45472</v>
      </c>
      <c r="C57" s="29" t="s">
        <v>424</v>
      </c>
      <c r="D57" s="3" t="str">
        <f>VLOOKUP(C57,'Location Summary'!$C$4:$D$602,2,0)</f>
        <v>DA+3</v>
      </c>
      <c r="E57" s="147" t="s">
        <v>423</v>
      </c>
      <c r="F57" s="116" t="s">
        <v>703</v>
      </c>
      <c r="P57" s="188">
        <v>1</v>
      </c>
      <c r="Q57" s="187">
        <v>1</v>
      </c>
      <c r="R57" s="186">
        <v>1</v>
      </c>
      <c r="T57" s="204">
        <v>65</v>
      </c>
      <c r="U57" s="3" t="s">
        <v>719</v>
      </c>
      <c r="V57" s="3" t="s">
        <v>719</v>
      </c>
      <c r="W57" s="3" t="s">
        <v>719</v>
      </c>
      <c r="X57" s="44">
        <f t="shared" si="5"/>
        <v>45472</v>
      </c>
      <c r="Y57" s="44">
        <f t="shared" si="13"/>
        <v>45500</v>
      </c>
      <c r="AA57" s="204">
        <v>65</v>
      </c>
      <c r="AC57" s="85">
        <f t="shared" si="6"/>
        <v>5.5270000000000001</v>
      </c>
      <c r="AD57" s="85">
        <f t="shared" si="7"/>
        <v>2.7549999999999999</v>
      </c>
      <c r="AE57" s="85">
        <f t="shared" si="8"/>
        <v>1.0429999999999999</v>
      </c>
      <c r="AF57" s="85">
        <f t="shared" si="9"/>
        <v>9.3249999999999993</v>
      </c>
    </row>
    <row r="58" spans="1:32" ht="20.149999999999999" customHeight="1" x14ac:dyDescent="0.35">
      <c r="A58" s="3">
        <f>SUBTOTAL(103,$B$4:B58)</f>
        <v>55</v>
      </c>
      <c r="B58" s="44">
        <v>45473</v>
      </c>
      <c r="C58" s="29" t="s">
        <v>415</v>
      </c>
      <c r="D58" s="3" t="str">
        <f>VLOOKUP(C58,'Location Summary'!$C$4:$D$602,2,0)</f>
        <v>DA+3</v>
      </c>
      <c r="E58" s="147" t="s">
        <v>423</v>
      </c>
      <c r="F58" s="116" t="s">
        <v>703</v>
      </c>
      <c r="G58" s="188">
        <v>1</v>
      </c>
      <c r="N58" s="187">
        <v>1</v>
      </c>
      <c r="Q58" s="187">
        <v>1</v>
      </c>
      <c r="T58" s="204">
        <v>50</v>
      </c>
      <c r="U58" s="3" t="s">
        <v>749</v>
      </c>
      <c r="V58" s="3" t="s">
        <v>753</v>
      </c>
      <c r="W58" s="3" t="s">
        <v>759</v>
      </c>
      <c r="X58" s="44">
        <f t="shared" si="5"/>
        <v>45473</v>
      </c>
      <c r="Y58" s="44">
        <f t="shared" si="13"/>
        <v>45501</v>
      </c>
      <c r="AA58" s="204">
        <v>50</v>
      </c>
      <c r="AC58" s="85">
        <f t="shared" si="6"/>
        <v>5.5270000000000001</v>
      </c>
      <c r="AD58" s="85">
        <f t="shared" si="7"/>
        <v>5.51</v>
      </c>
      <c r="AE58" s="85">
        <f t="shared" si="8"/>
        <v>0</v>
      </c>
      <c r="AF58" s="85">
        <f t="shared" si="9"/>
        <v>11.036999999999999</v>
      </c>
    </row>
    <row r="59" spans="1:32" ht="20.149999999999999" customHeight="1" x14ac:dyDescent="0.35">
      <c r="A59" s="3">
        <f>SUBTOTAL(103,$B$4:B59)</f>
        <v>56</v>
      </c>
      <c r="B59" s="44">
        <v>45474</v>
      </c>
      <c r="C59" s="29" t="s">
        <v>440</v>
      </c>
      <c r="D59" s="3" t="str">
        <f>VLOOKUP(C59,'Location Summary'!$C$4:$D$602,2,0)</f>
        <v>DA+0</v>
      </c>
      <c r="E59" s="147" t="s">
        <v>423</v>
      </c>
      <c r="F59" s="116" t="s">
        <v>703</v>
      </c>
      <c r="G59" s="188">
        <v>1</v>
      </c>
      <c r="P59" s="188">
        <v>1</v>
      </c>
      <c r="T59" s="204">
        <v>45</v>
      </c>
      <c r="U59" s="3" t="s">
        <v>749</v>
      </c>
      <c r="V59" s="3" t="s">
        <v>752</v>
      </c>
      <c r="W59" s="3" t="s">
        <v>752</v>
      </c>
      <c r="X59" s="44">
        <f t="shared" si="5"/>
        <v>45474</v>
      </c>
      <c r="Y59" s="44">
        <f t="shared" si="13"/>
        <v>45502</v>
      </c>
      <c r="AA59" s="204">
        <v>45</v>
      </c>
      <c r="AC59" s="85">
        <f t="shared" si="6"/>
        <v>9.452</v>
      </c>
      <c r="AD59" s="85">
        <f t="shared" si="7"/>
        <v>0</v>
      </c>
      <c r="AE59" s="85">
        <f t="shared" si="8"/>
        <v>0</v>
      </c>
      <c r="AF59" s="85">
        <f t="shared" si="9"/>
        <v>9.452</v>
      </c>
    </row>
    <row r="60" spans="1:32" ht="20.149999999999999" customHeight="1" x14ac:dyDescent="0.35">
      <c r="A60" s="3">
        <f>SUBTOTAL(103,$B$4:B60)</f>
        <v>57</v>
      </c>
      <c r="B60" s="44">
        <v>45474</v>
      </c>
      <c r="C60" s="29" t="s">
        <v>415</v>
      </c>
      <c r="D60" s="3" t="str">
        <f>VLOOKUP(C60,'Location Summary'!$C$4:$D$602,2,0)</f>
        <v>DA+3</v>
      </c>
      <c r="E60" s="147" t="s">
        <v>423</v>
      </c>
      <c r="F60" s="116" t="s">
        <v>703</v>
      </c>
      <c r="O60" s="186">
        <v>1</v>
      </c>
      <c r="R60" s="186">
        <v>1</v>
      </c>
      <c r="T60" s="204">
        <v>50</v>
      </c>
      <c r="U60" s="3" t="s">
        <v>747</v>
      </c>
      <c r="V60" s="3" t="s">
        <v>747</v>
      </c>
      <c r="W60" s="3" t="s">
        <v>754</v>
      </c>
      <c r="X60" s="44">
        <f t="shared" si="5"/>
        <v>45474</v>
      </c>
      <c r="Y60" s="44">
        <f t="shared" si="13"/>
        <v>45502</v>
      </c>
      <c r="AA60" s="204">
        <v>50</v>
      </c>
      <c r="AC60" s="85">
        <f t="shared" si="6"/>
        <v>0</v>
      </c>
      <c r="AD60" s="85">
        <f t="shared" si="7"/>
        <v>0</v>
      </c>
      <c r="AE60" s="85">
        <f t="shared" si="8"/>
        <v>2.0859999999999999</v>
      </c>
      <c r="AF60" s="85">
        <f t="shared" si="9"/>
        <v>2.0859999999999999</v>
      </c>
    </row>
    <row r="61" spans="1:32" ht="20.149999999999999" customHeight="1" x14ac:dyDescent="0.35">
      <c r="A61" s="3">
        <f>SUBTOTAL(103,$B$4:B61)</f>
        <v>58</v>
      </c>
      <c r="B61" s="44">
        <v>45475</v>
      </c>
      <c r="C61" s="29" t="s">
        <v>440</v>
      </c>
      <c r="D61" s="3" t="str">
        <f>VLOOKUP(C61,'Location Summary'!$C$4:$D$602,2,0)</f>
        <v>DA+0</v>
      </c>
      <c r="E61" s="147" t="s">
        <v>423</v>
      </c>
      <c r="F61" s="116" t="s">
        <v>703</v>
      </c>
      <c r="H61" s="187">
        <v>1</v>
      </c>
      <c r="I61" s="186">
        <v>1</v>
      </c>
      <c r="J61" s="188">
        <v>1</v>
      </c>
      <c r="M61" s="188">
        <v>1</v>
      </c>
      <c r="Q61" s="187">
        <v>1</v>
      </c>
      <c r="R61" s="186">
        <v>1</v>
      </c>
      <c r="T61" s="204">
        <v>40</v>
      </c>
      <c r="U61" s="3" t="s">
        <v>757</v>
      </c>
      <c r="V61" s="3" t="s">
        <v>751</v>
      </c>
      <c r="W61" s="3" t="s">
        <v>764</v>
      </c>
      <c r="X61" s="44">
        <f t="shared" si="5"/>
        <v>45475</v>
      </c>
      <c r="Y61" s="44">
        <f t="shared" si="13"/>
        <v>45503</v>
      </c>
      <c r="AA61" s="204">
        <v>40</v>
      </c>
      <c r="AC61" s="85">
        <f t="shared" si="6"/>
        <v>9.452</v>
      </c>
      <c r="AD61" s="85">
        <f t="shared" si="7"/>
        <v>5.51</v>
      </c>
      <c r="AE61" s="85">
        <f t="shared" si="8"/>
        <v>2.1080000000000001</v>
      </c>
      <c r="AF61" s="85">
        <f t="shared" si="9"/>
        <v>17.07</v>
      </c>
    </row>
    <row r="62" spans="1:32" ht="20.149999999999999" customHeight="1" x14ac:dyDescent="0.35">
      <c r="A62" s="3">
        <f>SUBTOTAL(103,$B$4:B62)</f>
        <v>59</v>
      </c>
      <c r="B62" s="44">
        <v>45475</v>
      </c>
      <c r="C62" s="29" t="s">
        <v>422</v>
      </c>
      <c r="D62" s="3" t="str">
        <f>VLOOKUP(C62,'Location Summary'!$C$4:$D$602,2,0)</f>
        <v>DA+3</v>
      </c>
      <c r="E62" s="147" t="s">
        <v>423</v>
      </c>
      <c r="F62" s="116" t="s">
        <v>703</v>
      </c>
      <c r="M62" s="188">
        <v>1</v>
      </c>
      <c r="P62" s="188">
        <v>1</v>
      </c>
      <c r="T62" s="204">
        <v>50</v>
      </c>
      <c r="U62" s="3" t="s">
        <v>752</v>
      </c>
      <c r="V62" s="3" t="s">
        <v>752</v>
      </c>
      <c r="W62" s="3" t="s">
        <v>751</v>
      </c>
      <c r="X62" s="44">
        <f t="shared" ref="X62:X64" si="14">B62</f>
        <v>45475</v>
      </c>
      <c r="Y62" s="44">
        <f t="shared" ref="Y62:Y64" si="15">B62+28</f>
        <v>45503</v>
      </c>
      <c r="Z62" s="205"/>
      <c r="AA62" s="204">
        <v>50</v>
      </c>
      <c r="AC62" s="85">
        <f t="shared" si="6"/>
        <v>11.054</v>
      </c>
      <c r="AD62" s="85">
        <f t="shared" si="7"/>
        <v>0</v>
      </c>
      <c r="AE62" s="85">
        <f t="shared" si="8"/>
        <v>0</v>
      </c>
      <c r="AF62" s="85">
        <f t="shared" si="9"/>
        <v>11.054</v>
      </c>
    </row>
    <row r="63" spans="1:32" ht="20.149999999999999" customHeight="1" x14ac:dyDescent="0.35">
      <c r="A63" s="3">
        <f>SUBTOTAL(103,$B$4:B63)</f>
        <v>60</v>
      </c>
      <c r="B63" s="44">
        <v>45476</v>
      </c>
      <c r="C63" s="29" t="s">
        <v>415</v>
      </c>
      <c r="D63" s="3" t="str">
        <f>VLOOKUP(C63,'Location Summary'!$C$4:$D$602,2,0)</f>
        <v>DA+3</v>
      </c>
      <c r="E63" s="147" t="s">
        <v>423</v>
      </c>
      <c r="F63" s="116" t="s">
        <v>703</v>
      </c>
      <c r="H63" s="187">
        <v>1</v>
      </c>
      <c r="I63" s="186">
        <v>1</v>
      </c>
      <c r="J63" s="188">
        <v>1</v>
      </c>
      <c r="K63" s="187">
        <v>1</v>
      </c>
      <c r="L63" s="186">
        <v>1</v>
      </c>
      <c r="T63" s="204">
        <v>46</v>
      </c>
      <c r="U63" s="3" t="s">
        <v>772</v>
      </c>
      <c r="V63" s="3" t="s">
        <v>756</v>
      </c>
      <c r="W63" s="3" t="s">
        <v>770</v>
      </c>
      <c r="X63" s="44">
        <f t="shared" si="14"/>
        <v>45476</v>
      </c>
      <c r="Y63" s="44">
        <f t="shared" si="15"/>
        <v>45504</v>
      </c>
      <c r="AA63" s="204">
        <v>46</v>
      </c>
      <c r="AC63" s="85">
        <f t="shared" si="6"/>
        <v>5.5270000000000001</v>
      </c>
      <c r="AD63" s="85">
        <f t="shared" si="7"/>
        <v>5.51</v>
      </c>
      <c r="AE63" s="85">
        <f t="shared" si="8"/>
        <v>2.0859999999999999</v>
      </c>
      <c r="AF63" s="85">
        <f t="shared" si="9"/>
        <v>13.122999999999999</v>
      </c>
    </row>
    <row r="64" spans="1:32" ht="20.149999999999999" customHeight="1" x14ac:dyDescent="0.35">
      <c r="A64" s="3">
        <f>SUBTOTAL(103,$B$4:B64)</f>
        <v>61</v>
      </c>
      <c r="B64" s="44">
        <v>45476</v>
      </c>
      <c r="C64" s="29" t="s">
        <v>422</v>
      </c>
      <c r="D64" s="3" t="str">
        <f>VLOOKUP(C64,'Location Summary'!$C$4:$D$602,2,0)</f>
        <v>DA+3</v>
      </c>
      <c r="E64" s="147" t="s">
        <v>423</v>
      </c>
      <c r="F64" s="116" t="s">
        <v>703</v>
      </c>
      <c r="N64" s="187">
        <v>1</v>
      </c>
      <c r="O64" s="186">
        <v>1</v>
      </c>
      <c r="Q64" s="187">
        <v>1</v>
      </c>
      <c r="R64" s="186">
        <v>1</v>
      </c>
      <c r="T64" s="204">
        <v>45</v>
      </c>
      <c r="U64" s="3" t="s">
        <v>759</v>
      </c>
      <c r="V64" s="3" t="s">
        <v>753</v>
      </c>
      <c r="W64" s="3" t="s">
        <v>753</v>
      </c>
      <c r="X64" s="44">
        <f t="shared" si="14"/>
        <v>45476</v>
      </c>
      <c r="Y64" s="44">
        <f t="shared" si="15"/>
        <v>45504</v>
      </c>
      <c r="Z64" s="205"/>
      <c r="AA64" s="204">
        <v>45</v>
      </c>
      <c r="AC64" s="85">
        <f t="shared" si="6"/>
        <v>0</v>
      </c>
      <c r="AD64" s="85">
        <f t="shared" si="7"/>
        <v>5.51</v>
      </c>
      <c r="AE64" s="85">
        <f t="shared" si="8"/>
        <v>2.0859999999999999</v>
      </c>
      <c r="AF64" s="85">
        <f t="shared" si="9"/>
        <v>7.5960000000000001</v>
      </c>
    </row>
    <row r="65" spans="1:32" ht="20.149999999999999" customHeight="1" x14ac:dyDescent="0.35">
      <c r="A65" s="3">
        <f>SUBTOTAL(103,$B$4:B65)</f>
        <v>62</v>
      </c>
      <c r="B65" s="44">
        <v>45476</v>
      </c>
      <c r="C65" s="29" t="s">
        <v>440</v>
      </c>
      <c r="D65" s="3" t="str">
        <f>VLOOKUP(C65,'Location Summary'!$C$4:$D$602,2,0)</f>
        <v>DA+0</v>
      </c>
      <c r="E65" s="147" t="s">
        <v>423</v>
      </c>
      <c r="F65" s="116" t="s">
        <v>703</v>
      </c>
      <c r="K65" s="187">
        <v>1</v>
      </c>
      <c r="L65" s="186">
        <v>1</v>
      </c>
      <c r="N65" s="187">
        <v>1</v>
      </c>
      <c r="O65" s="186">
        <v>1</v>
      </c>
      <c r="T65" s="204">
        <v>50</v>
      </c>
      <c r="U65" s="3" t="s">
        <v>770</v>
      </c>
      <c r="V65" s="3" t="s">
        <v>753</v>
      </c>
      <c r="W65" s="3" t="s">
        <v>771</v>
      </c>
      <c r="X65" s="44">
        <f t="shared" ref="X65:X66" si="16">B65</f>
        <v>45476</v>
      </c>
      <c r="Y65" s="44">
        <f t="shared" ref="Y65:Y66" si="17">B65+28</f>
        <v>45504</v>
      </c>
      <c r="AA65" s="204">
        <v>50</v>
      </c>
      <c r="AC65" s="85">
        <f t="shared" si="6"/>
        <v>0</v>
      </c>
      <c r="AD65" s="85">
        <f t="shared" si="7"/>
        <v>5.51</v>
      </c>
      <c r="AE65" s="85">
        <f t="shared" si="8"/>
        <v>2.1080000000000001</v>
      </c>
      <c r="AF65" s="85">
        <f t="shared" si="9"/>
        <v>7.6180000000000003</v>
      </c>
    </row>
    <row r="66" spans="1:32" ht="20.149999999999999" customHeight="1" x14ac:dyDescent="0.35">
      <c r="A66" s="3">
        <f>SUBTOTAL(103,$B$4:B66)</f>
        <v>63</v>
      </c>
      <c r="B66" s="44">
        <v>45478</v>
      </c>
      <c r="C66" s="29" t="s">
        <v>439</v>
      </c>
      <c r="D66" s="3" t="str">
        <f>VLOOKUP(C66,'Location Summary'!$C$4:$D$602,2,0)</f>
        <v>DA+1.5</v>
      </c>
      <c r="E66" s="147" t="s">
        <v>423</v>
      </c>
      <c r="F66" s="116" t="s">
        <v>703</v>
      </c>
      <c r="G66" s="188">
        <v>1</v>
      </c>
      <c r="H66" s="187">
        <v>1</v>
      </c>
      <c r="I66" s="186">
        <v>1</v>
      </c>
      <c r="J66" s="188">
        <v>1</v>
      </c>
      <c r="K66" s="187">
        <v>1</v>
      </c>
      <c r="L66" s="186">
        <v>1</v>
      </c>
      <c r="M66" s="188">
        <v>1</v>
      </c>
      <c r="T66" s="204">
        <v>50</v>
      </c>
      <c r="U66" s="3" t="s">
        <v>749</v>
      </c>
      <c r="V66" s="3" t="s">
        <v>757</v>
      </c>
      <c r="W66" s="204" t="s">
        <v>751</v>
      </c>
      <c r="X66" s="44">
        <f t="shared" si="16"/>
        <v>45478</v>
      </c>
      <c r="Y66" s="44">
        <f t="shared" si="17"/>
        <v>45506</v>
      </c>
      <c r="AA66" s="204">
        <v>50</v>
      </c>
      <c r="AC66" s="85">
        <f t="shared" si="6"/>
        <v>16.581</v>
      </c>
      <c r="AD66" s="85">
        <f t="shared" si="7"/>
        <v>5.51</v>
      </c>
      <c r="AE66" s="85">
        <f t="shared" si="8"/>
        <v>2.0859999999999999</v>
      </c>
      <c r="AF66" s="85">
        <f t="shared" si="9"/>
        <v>24.177</v>
      </c>
    </row>
    <row r="67" spans="1:32" ht="20.149999999999999" customHeight="1" x14ac:dyDescent="0.35">
      <c r="A67" s="3">
        <f>SUBTOTAL(103,$B$4:B67)</f>
        <v>64</v>
      </c>
      <c r="B67" s="44">
        <v>45478</v>
      </c>
      <c r="C67" s="29" t="s">
        <v>469</v>
      </c>
      <c r="D67" s="3" t="str">
        <f>VLOOKUP(C67,'Location Summary'!$C$4:$D$602,2,0)</f>
        <v>DA+1.5</v>
      </c>
      <c r="E67" s="147" t="s">
        <v>423</v>
      </c>
      <c r="F67" s="116" t="s">
        <v>703</v>
      </c>
      <c r="G67" s="188">
        <v>1</v>
      </c>
      <c r="H67" s="187">
        <v>1</v>
      </c>
      <c r="J67" s="188">
        <v>1</v>
      </c>
      <c r="K67" s="187">
        <v>1</v>
      </c>
      <c r="M67" s="188">
        <v>1</v>
      </c>
      <c r="N67" s="187">
        <v>1</v>
      </c>
      <c r="P67" s="188">
        <v>1</v>
      </c>
      <c r="Q67" s="187">
        <v>1</v>
      </c>
      <c r="T67" s="204">
        <v>40</v>
      </c>
      <c r="U67" s="3" t="s">
        <v>723</v>
      </c>
      <c r="V67" s="3" t="s">
        <v>719</v>
      </c>
      <c r="W67" s="3" t="s">
        <v>726</v>
      </c>
      <c r="X67" s="44">
        <f t="shared" ref="X67:X68" si="18">B67</f>
        <v>45478</v>
      </c>
      <c r="Y67" s="44">
        <f t="shared" ref="Y67:Y68" si="19">B67+28</f>
        <v>45506</v>
      </c>
      <c r="AA67" s="204">
        <v>40</v>
      </c>
      <c r="AC67" s="85">
        <f t="shared" si="6"/>
        <v>22.108000000000001</v>
      </c>
      <c r="AD67" s="85">
        <f t="shared" si="7"/>
        <v>11.02</v>
      </c>
      <c r="AE67" s="85">
        <f t="shared" si="8"/>
        <v>0</v>
      </c>
      <c r="AF67" s="85">
        <f t="shared" si="9"/>
        <v>33.128</v>
      </c>
    </row>
    <row r="68" spans="1:32" ht="20.149999999999999" customHeight="1" x14ac:dyDescent="0.35">
      <c r="A68" s="3">
        <f>SUBTOTAL(103,$B$4:B68)</f>
        <v>65</v>
      </c>
      <c r="B68" s="44">
        <v>45479</v>
      </c>
      <c r="C68" s="29" t="s">
        <v>416</v>
      </c>
      <c r="D68" s="3" t="str">
        <f>VLOOKUP(C68,'Location Summary'!$C$4:$D$602,2,0)</f>
        <v>DA+3</v>
      </c>
      <c r="E68" s="147" t="s">
        <v>423</v>
      </c>
      <c r="F68" s="116" t="s">
        <v>703</v>
      </c>
      <c r="G68" s="188">
        <v>1</v>
      </c>
      <c r="J68" s="188">
        <v>1</v>
      </c>
      <c r="T68" s="3">
        <v>48</v>
      </c>
      <c r="U68" s="3" t="s">
        <v>783</v>
      </c>
      <c r="V68" s="3" t="s">
        <v>783</v>
      </c>
      <c r="W68" s="3" t="s">
        <v>726</v>
      </c>
      <c r="X68" s="44">
        <f t="shared" si="18"/>
        <v>45479</v>
      </c>
      <c r="Y68" s="44">
        <f t="shared" si="19"/>
        <v>45507</v>
      </c>
      <c r="AA68" s="3">
        <v>48</v>
      </c>
      <c r="AC68" s="85">
        <f t="shared" si="6"/>
        <v>11.054</v>
      </c>
      <c r="AD68" s="85">
        <f t="shared" si="7"/>
        <v>0</v>
      </c>
      <c r="AE68" s="85">
        <f t="shared" si="8"/>
        <v>0</v>
      </c>
      <c r="AF68" s="85">
        <f t="shared" si="9"/>
        <v>11.054</v>
      </c>
    </row>
    <row r="69" spans="1:32" ht="20.149999999999999" customHeight="1" x14ac:dyDescent="0.35">
      <c r="A69" s="3">
        <f>SUBTOTAL(103,$B$4:B69)</f>
        <v>66</v>
      </c>
      <c r="B69" s="44">
        <v>45479</v>
      </c>
      <c r="C69" s="29" t="s">
        <v>439</v>
      </c>
      <c r="D69" s="3" t="str">
        <f>VLOOKUP(C69,'Location Summary'!$C$4:$D$602,2,0)</f>
        <v>DA+1.5</v>
      </c>
      <c r="E69" s="147" t="s">
        <v>423</v>
      </c>
      <c r="F69" s="116" t="s">
        <v>703</v>
      </c>
      <c r="N69" s="187">
        <v>1</v>
      </c>
      <c r="O69" s="186">
        <v>1</v>
      </c>
      <c r="P69" s="188">
        <v>1</v>
      </c>
      <c r="Q69" s="187">
        <v>1</v>
      </c>
      <c r="R69" s="186">
        <v>1</v>
      </c>
      <c r="T69" s="3">
        <v>45</v>
      </c>
      <c r="U69" s="3" t="s">
        <v>752</v>
      </c>
      <c r="V69" s="3" t="s">
        <v>754</v>
      </c>
      <c r="W69" s="3" t="s">
        <v>771</v>
      </c>
      <c r="X69" s="44">
        <f t="shared" ref="X69" si="20">B69</f>
        <v>45479</v>
      </c>
      <c r="Y69" s="44">
        <f t="shared" ref="Y69" si="21">B69+28</f>
        <v>45507</v>
      </c>
      <c r="AA69" s="3">
        <v>45</v>
      </c>
      <c r="AC69" s="85">
        <f t="shared" si="6"/>
        <v>5.5270000000000001</v>
      </c>
      <c r="AD69" s="85">
        <f t="shared" si="7"/>
        <v>5.51</v>
      </c>
      <c r="AE69" s="85">
        <f t="shared" si="8"/>
        <v>2.0859999999999999</v>
      </c>
      <c r="AF69" s="85">
        <f t="shared" si="9"/>
        <v>13.122999999999999</v>
      </c>
    </row>
    <row r="70" spans="1:32" ht="20.149999999999999" customHeight="1" x14ac:dyDescent="0.35">
      <c r="A70" s="3">
        <f>SUBTOTAL(103,$B$4:B70)</f>
        <v>67</v>
      </c>
      <c r="B70" s="44">
        <v>45479</v>
      </c>
      <c r="C70" s="29" t="s">
        <v>469</v>
      </c>
      <c r="D70" s="3" t="str">
        <f>VLOOKUP(C70,'Location Summary'!$C$4:$D$602,2,0)</f>
        <v>DA+1.5</v>
      </c>
      <c r="E70" s="147" t="s">
        <v>423</v>
      </c>
      <c r="F70" s="116" t="s">
        <v>703</v>
      </c>
      <c r="I70" s="186">
        <v>1</v>
      </c>
      <c r="L70" s="186">
        <v>1</v>
      </c>
      <c r="O70" s="186">
        <v>1</v>
      </c>
      <c r="R70" s="186">
        <v>1</v>
      </c>
      <c r="T70" s="3">
        <v>55</v>
      </c>
      <c r="U70" s="3" t="s">
        <v>730</v>
      </c>
      <c r="V70" s="3" t="s">
        <v>725</v>
      </c>
      <c r="W70" s="3" t="s">
        <v>771</v>
      </c>
      <c r="X70" s="44">
        <f t="shared" ref="X70" si="22">B70</f>
        <v>45479</v>
      </c>
      <c r="Y70" s="44">
        <f t="shared" ref="Y70" si="23">B70+28</f>
        <v>45507</v>
      </c>
      <c r="AA70" s="3">
        <v>55</v>
      </c>
      <c r="AC70" s="85">
        <f t="shared" ref="AC70:AC103" si="24">(VLOOKUP($D70,$AH$4:$AK$40,2,FALSE))*(G70+J70+M70+P70)</f>
        <v>0</v>
      </c>
      <c r="AD70" s="85">
        <f t="shared" ref="AD70:AD103" si="25">(VLOOKUP($D70,$AH$4:$AK$40,3,FALSE))*(H70+K70+N70+Q70)</f>
        <v>0</v>
      </c>
      <c r="AE70" s="85">
        <f t="shared" ref="AE70:AE103" si="26">(VLOOKUP($D70,$AH$4:$AK$40,4,FALSE))*(I70+L70+O70+R70)</f>
        <v>4.1719999999999997</v>
      </c>
      <c r="AF70" s="85">
        <f t="shared" ref="AF70:AF103" si="27">SUM(AC70:AE70)</f>
        <v>4.1719999999999997</v>
      </c>
    </row>
    <row r="71" spans="1:32" ht="20.149999999999999" customHeight="1" x14ac:dyDescent="0.35">
      <c r="A71" s="3">
        <f>SUBTOTAL(103,$B$4:B71)</f>
        <v>68</v>
      </c>
      <c r="B71" s="44">
        <v>45480</v>
      </c>
      <c r="C71" s="29" t="s">
        <v>416</v>
      </c>
      <c r="D71" s="3" t="str">
        <f>VLOOKUP(C71,'Location Summary'!$C$4:$D$602,2,0)</f>
        <v>DA+3</v>
      </c>
      <c r="E71" s="147" t="s">
        <v>423</v>
      </c>
      <c r="F71" s="116" t="s">
        <v>703</v>
      </c>
      <c r="H71" s="187">
        <v>1</v>
      </c>
      <c r="I71" s="186">
        <v>1</v>
      </c>
      <c r="K71" s="187">
        <v>1</v>
      </c>
      <c r="L71" s="186">
        <v>1</v>
      </c>
      <c r="P71" s="188">
        <v>1</v>
      </c>
      <c r="T71" s="3">
        <v>48</v>
      </c>
      <c r="U71" s="3" t="s">
        <v>780</v>
      </c>
      <c r="V71" s="3" t="s">
        <v>781</v>
      </c>
      <c r="W71" s="3" t="s">
        <v>782</v>
      </c>
      <c r="X71" s="44">
        <f t="shared" ref="X71:X77" si="28">B71</f>
        <v>45480</v>
      </c>
      <c r="Y71" s="44">
        <f t="shared" ref="Y71:Y77" si="29">B71+28</f>
        <v>45508</v>
      </c>
      <c r="AA71" s="3">
        <v>48</v>
      </c>
      <c r="AC71" s="85">
        <f t="shared" si="24"/>
        <v>5.5270000000000001</v>
      </c>
      <c r="AD71" s="85">
        <f t="shared" si="25"/>
        <v>5.51</v>
      </c>
      <c r="AE71" s="85">
        <f t="shared" si="26"/>
        <v>2.0859999999999999</v>
      </c>
      <c r="AF71" s="85">
        <f t="shared" si="27"/>
        <v>13.122999999999999</v>
      </c>
    </row>
    <row r="72" spans="1:32" ht="20.149999999999999" customHeight="1" x14ac:dyDescent="0.35">
      <c r="A72" s="3">
        <f>SUBTOTAL(103,$B$4:B72)</f>
        <v>69</v>
      </c>
      <c r="B72" s="44">
        <v>45480</v>
      </c>
      <c r="C72" s="29" t="s">
        <v>468</v>
      </c>
      <c r="D72" s="3" t="str">
        <f>VLOOKUP(C72,'Location Summary'!$C$4:$D$602,2,0)</f>
        <v>DA+0</v>
      </c>
      <c r="E72" s="147" t="s">
        <v>423</v>
      </c>
      <c r="F72" s="116" t="s">
        <v>703</v>
      </c>
      <c r="P72" s="188">
        <v>1</v>
      </c>
      <c r="T72" s="3">
        <v>50</v>
      </c>
      <c r="U72" s="3" t="s">
        <v>752</v>
      </c>
      <c r="V72" s="3" t="s">
        <v>752</v>
      </c>
      <c r="W72" s="3" t="s">
        <v>752</v>
      </c>
      <c r="X72" s="44">
        <f t="shared" si="28"/>
        <v>45480</v>
      </c>
      <c r="Y72" s="44">
        <f t="shared" si="29"/>
        <v>45508</v>
      </c>
      <c r="AA72" s="3">
        <v>50</v>
      </c>
      <c r="AC72" s="85">
        <f t="shared" si="24"/>
        <v>4.726</v>
      </c>
      <c r="AD72" s="85">
        <f t="shared" si="25"/>
        <v>0</v>
      </c>
      <c r="AE72" s="85">
        <f t="shared" si="26"/>
        <v>0</v>
      </c>
      <c r="AF72" s="85">
        <f t="shared" si="27"/>
        <v>4.726</v>
      </c>
    </row>
    <row r="73" spans="1:32" ht="20.149999999999999" customHeight="1" x14ac:dyDescent="0.35">
      <c r="A73" s="3">
        <f>SUBTOTAL(103,$B$4:B73)</f>
        <v>70</v>
      </c>
      <c r="B73" s="44">
        <v>45481</v>
      </c>
      <c r="C73" s="29" t="s">
        <v>416</v>
      </c>
      <c r="D73" s="3" t="str">
        <f>VLOOKUP(C73,'Location Summary'!$C$4:$D$602,2,0)</f>
        <v>DA+3</v>
      </c>
      <c r="E73" s="147" t="s">
        <v>423</v>
      </c>
      <c r="F73" s="116" t="s">
        <v>703</v>
      </c>
      <c r="M73" s="188">
        <v>1</v>
      </c>
      <c r="Q73" s="187">
        <v>1</v>
      </c>
      <c r="T73" s="3">
        <v>40</v>
      </c>
      <c r="U73" s="3" t="s">
        <v>759</v>
      </c>
      <c r="V73" s="3" t="s">
        <v>751</v>
      </c>
      <c r="W73" s="3" t="s">
        <v>751</v>
      </c>
      <c r="X73" s="44">
        <f t="shared" si="28"/>
        <v>45481</v>
      </c>
      <c r="Y73" s="44">
        <f t="shared" si="29"/>
        <v>45509</v>
      </c>
      <c r="AA73" s="3">
        <v>40</v>
      </c>
      <c r="AC73" s="85">
        <f t="shared" si="24"/>
        <v>5.5270000000000001</v>
      </c>
      <c r="AD73" s="85">
        <f t="shared" si="25"/>
        <v>2.7549999999999999</v>
      </c>
      <c r="AE73" s="85">
        <f t="shared" si="26"/>
        <v>0</v>
      </c>
      <c r="AF73" s="85">
        <f t="shared" si="27"/>
        <v>8.282</v>
      </c>
    </row>
    <row r="74" spans="1:32" ht="20.149999999999999" customHeight="1" x14ac:dyDescent="0.35">
      <c r="A74" s="3">
        <f>SUBTOTAL(103,$B$4:B74)</f>
        <v>71</v>
      </c>
      <c r="B74" s="44">
        <v>45481</v>
      </c>
      <c r="C74" s="29" t="s">
        <v>422</v>
      </c>
      <c r="D74" s="3" t="str">
        <f>VLOOKUP(C74,'Location Summary'!$C$4:$D$602,2,0)</f>
        <v>DA+3</v>
      </c>
      <c r="E74" s="147" t="s">
        <v>423</v>
      </c>
      <c r="F74" s="116" t="s">
        <v>703</v>
      </c>
      <c r="G74" s="188">
        <v>1</v>
      </c>
      <c r="T74" s="3">
        <v>55</v>
      </c>
      <c r="U74" s="3" t="s">
        <v>749</v>
      </c>
      <c r="V74" s="3" t="s">
        <v>749</v>
      </c>
      <c r="W74" s="3" t="s">
        <v>749</v>
      </c>
      <c r="X74" s="44">
        <f>B74</f>
        <v>45481</v>
      </c>
      <c r="Y74" s="44">
        <f>B74+28</f>
        <v>45509</v>
      </c>
      <c r="AA74" s="3">
        <v>55</v>
      </c>
      <c r="AC74" s="85">
        <f t="shared" si="24"/>
        <v>5.5270000000000001</v>
      </c>
      <c r="AD74" s="85">
        <f t="shared" si="25"/>
        <v>0</v>
      </c>
      <c r="AE74" s="85">
        <f t="shared" si="26"/>
        <v>0</v>
      </c>
      <c r="AF74" s="85">
        <f t="shared" si="27"/>
        <v>5.5270000000000001</v>
      </c>
    </row>
    <row r="75" spans="1:32" ht="20.149999999999999" customHeight="1" x14ac:dyDescent="0.35">
      <c r="A75" s="3">
        <f>SUBTOTAL(103,$B$4:B75)</f>
        <v>72</v>
      </c>
      <c r="B75" s="44">
        <v>45481</v>
      </c>
      <c r="C75" s="29" t="s">
        <v>441</v>
      </c>
      <c r="D75" s="3" t="str">
        <f>VLOOKUP(C75,'Location Summary'!$C$4:$D$602,2,0)</f>
        <v>DA-1.5</v>
      </c>
      <c r="E75" s="147" t="s">
        <v>423</v>
      </c>
      <c r="F75" s="116" t="s">
        <v>703</v>
      </c>
      <c r="G75" s="188">
        <v>1</v>
      </c>
      <c r="J75" s="188">
        <v>1</v>
      </c>
      <c r="M75" s="188">
        <v>1</v>
      </c>
      <c r="P75" s="188">
        <v>1</v>
      </c>
      <c r="T75" s="3">
        <v>55</v>
      </c>
      <c r="U75" s="3" t="s">
        <v>749</v>
      </c>
      <c r="V75" s="3" t="s">
        <v>757</v>
      </c>
      <c r="W75" s="3" t="s">
        <v>757</v>
      </c>
      <c r="X75" s="44">
        <f>B75</f>
        <v>45481</v>
      </c>
      <c r="Y75" s="44">
        <f>B75+28</f>
        <v>45509</v>
      </c>
      <c r="AA75" s="3">
        <v>55</v>
      </c>
      <c r="AC75" s="85">
        <f t="shared" si="24"/>
        <v>18.904</v>
      </c>
      <c r="AD75" s="85">
        <f t="shared" si="25"/>
        <v>0</v>
      </c>
      <c r="AE75" s="85">
        <f t="shared" si="26"/>
        <v>0</v>
      </c>
      <c r="AF75" s="85">
        <f t="shared" si="27"/>
        <v>18.904</v>
      </c>
    </row>
    <row r="76" spans="1:32" ht="20.149999999999999" customHeight="1" x14ac:dyDescent="0.35">
      <c r="A76" s="3">
        <f>SUBTOTAL(103,$B$4:B76)</f>
        <v>73</v>
      </c>
      <c r="B76" s="44">
        <v>45481</v>
      </c>
      <c r="C76" s="29" t="s">
        <v>468</v>
      </c>
      <c r="D76" s="3" t="str">
        <f>VLOOKUP(C76,'Location Summary'!$C$4:$D$602,2,0)</f>
        <v>DA+0</v>
      </c>
      <c r="E76" s="147" t="s">
        <v>423</v>
      </c>
      <c r="F76" s="116" t="s">
        <v>703</v>
      </c>
      <c r="G76" s="188">
        <v>1</v>
      </c>
      <c r="M76" s="188">
        <v>1</v>
      </c>
      <c r="T76" s="3">
        <v>65</v>
      </c>
      <c r="U76" s="3" t="s">
        <v>749</v>
      </c>
      <c r="V76" s="3" t="s">
        <v>749</v>
      </c>
      <c r="W76" s="3" t="s">
        <v>751</v>
      </c>
      <c r="X76" s="44">
        <f t="shared" si="28"/>
        <v>45481</v>
      </c>
      <c r="Y76" s="44">
        <f t="shared" si="29"/>
        <v>45509</v>
      </c>
      <c r="AA76" s="3">
        <v>65</v>
      </c>
      <c r="AC76" s="85">
        <f t="shared" si="24"/>
        <v>9.452</v>
      </c>
      <c r="AD76" s="85">
        <f t="shared" si="25"/>
        <v>0</v>
      </c>
      <c r="AE76" s="85">
        <f t="shared" si="26"/>
        <v>0</v>
      </c>
      <c r="AF76" s="85">
        <f t="shared" si="27"/>
        <v>9.452</v>
      </c>
    </row>
    <row r="77" spans="1:32" ht="20.149999999999999" customHeight="1" x14ac:dyDescent="0.35">
      <c r="A77" s="3">
        <f>SUBTOTAL(103,$B$4:B77)</f>
        <v>74</v>
      </c>
      <c r="B77" s="44">
        <v>45482</v>
      </c>
      <c r="C77" s="29" t="s">
        <v>416</v>
      </c>
      <c r="D77" s="3" t="str">
        <f>VLOOKUP(C77,'Location Summary'!$C$4:$D$602,2,0)</f>
        <v>DA+3</v>
      </c>
      <c r="E77" s="147" t="s">
        <v>423</v>
      </c>
      <c r="F77" s="116" t="s">
        <v>703</v>
      </c>
      <c r="N77" s="187">
        <v>1</v>
      </c>
      <c r="O77" s="186">
        <v>1</v>
      </c>
      <c r="R77" s="186">
        <v>1</v>
      </c>
      <c r="T77" s="3">
        <v>57</v>
      </c>
      <c r="U77" s="3" t="s">
        <v>813</v>
      </c>
      <c r="V77" s="3" t="s">
        <v>753</v>
      </c>
      <c r="W77" s="3" t="s">
        <v>771</v>
      </c>
      <c r="X77" s="44">
        <f t="shared" si="28"/>
        <v>45482</v>
      </c>
      <c r="Y77" s="44">
        <f t="shared" si="29"/>
        <v>45510</v>
      </c>
      <c r="AA77" s="3">
        <v>57</v>
      </c>
      <c r="AC77" s="85">
        <f t="shared" si="24"/>
        <v>0</v>
      </c>
      <c r="AD77" s="85">
        <f t="shared" si="25"/>
        <v>2.7549999999999999</v>
      </c>
      <c r="AE77" s="85">
        <f t="shared" si="26"/>
        <v>2.0859999999999999</v>
      </c>
      <c r="AF77" s="85">
        <f t="shared" si="27"/>
        <v>4.8409999999999993</v>
      </c>
    </row>
    <row r="78" spans="1:32" ht="20.149999999999999" customHeight="1" x14ac:dyDescent="0.35">
      <c r="A78" s="3">
        <f>SUBTOTAL(103,$B$4:B78)</f>
        <v>75</v>
      </c>
      <c r="B78" s="44">
        <v>45482</v>
      </c>
      <c r="C78" s="29" t="s">
        <v>422</v>
      </c>
      <c r="D78" s="3" t="str">
        <f>VLOOKUP(C78,'Location Summary'!$C$4:$D$602,2,0)</f>
        <v>DA+3</v>
      </c>
      <c r="E78" s="147" t="s">
        <v>423</v>
      </c>
      <c r="F78" s="116" t="s">
        <v>703</v>
      </c>
      <c r="H78" s="187">
        <v>1</v>
      </c>
      <c r="T78" s="3">
        <v>40</v>
      </c>
      <c r="U78" s="3" t="s">
        <v>756</v>
      </c>
      <c r="V78" s="3" t="s">
        <v>756</v>
      </c>
      <c r="W78" s="3" t="s">
        <v>756</v>
      </c>
      <c r="X78" s="44">
        <f t="shared" ref="X78:X81" si="30">B78</f>
        <v>45482</v>
      </c>
      <c r="Y78" s="44">
        <f t="shared" ref="Y78:Y81" si="31">B78+28</f>
        <v>45510</v>
      </c>
      <c r="AA78" s="3">
        <v>40</v>
      </c>
      <c r="AC78" s="85">
        <f t="shared" si="24"/>
        <v>0</v>
      </c>
      <c r="AD78" s="85">
        <f t="shared" si="25"/>
        <v>2.7549999999999999</v>
      </c>
      <c r="AE78" s="85">
        <f t="shared" si="26"/>
        <v>0</v>
      </c>
      <c r="AF78" s="85">
        <f t="shared" si="27"/>
        <v>2.7549999999999999</v>
      </c>
    </row>
    <row r="79" spans="1:32" ht="20.149999999999999" customHeight="1" x14ac:dyDescent="0.35">
      <c r="A79" s="3">
        <f>SUBTOTAL(103,$B$4:B79)</f>
        <v>76</v>
      </c>
      <c r="B79" s="44">
        <v>45482</v>
      </c>
      <c r="C79" s="29" t="s">
        <v>441</v>
      </c>
      <c r="D79" s="3" t="str">
        <f>VLOOKUP(C79,'Location Summary'!$C$4:$D$602,2,0)</f>
        <v>DA-1.5</v>
      </c>
      <c r="E79" s="147" t="s">
        <v>423</v>
      </c>
      <c r="F79" s="116" t="s">
        <v>703</v>
      </c>
      <c r="H79" s="187">
        <v>1</v>
      </c>
      <c r="I79" s="186">
        <v>1</v>
      </c>
      <c r="K79" s="187">
        <v>1</v>
      </c>
      <c r="L79" s="186">
        <v>1</v>
      </c>
      <c r="T79" s="3">
        <v>60</v>
      </c>
      <c r="U79" s="3" t="s">
        <v>756</v>
      </c>
      <c r="V79" s="3" t="s">
        <v>770</v>
      </c>
      <c r="W79" s="3" t="s">
        <v>750</v>
      </c>
      <c r="X79" s="44">
        <f t="shared" si="30"/>
        <v>45482</v>
      </c>
      <c r="Y79" s="44">
        <f t="shared" si="31"/>
        <v>45510</v>
      </c>
      <c r="AA79" s="3">
        <v>60</v>
      </c>
      <c r="AC79" s="85">
        <f t="shared" si="24"/>
        <v>0</v>
      </c>
      <c r="AD79" s="85">
        <f t="shared" si="25"/>
        <v>5.51</v>
      </c>
      <c r="AE79" s="85">
        <f t="shared" si="26"/>
        <v>2.1080000000000001</v>
      </c>
      <c r="AF79" s="85">
        <f t="shared" si="27"/>
        <v>7.6180000000000003</v>
      </c>
    </row>
    <row r="80" spans="1:32" ht="20.149999999999999" customHeight="1" x14ac:dyDescent="0.35">
      <c r="A80" s="3">
        <f>SUBTOTAL(103,$B$4:B80)</f>
        <v>77</v>
      </c>
      <c r="B80" s="44">
        <v>45482</v>
      </c>
      <c r="C80" s="29" t="s">
        <v>468</v>
      </c>
      <c r="D80" s="3" t="str">
        <f>VLOOKUP(C80,'Location Summary'!$C$4:$D$602,2,0)</f>
        <v>DA+0</v>
      </c>
      <c r="E80" s="147" t="s">
        <v>423</v>
      </c>
      <c r="F80" s="116" t="s">
        <v>703</v>
      </c>
      <c r="H80" s="187">
        <v>1</v>
      </c>
      <c r="J80" s="188">
        <v>1</v>
      </c>
      <c r="N80" s="187">
        <v>1</v>
      </c>
      <c r="Q80" s="187">
        <v>1</v>
      </c>
      <c r="T80" s="3">
        <v>55</v>
      </c>
      <c r="U80" s="3" t="s">
        <v>757</v>
      </c>
      <c r="V80" s="3" t="s">
        <v>753</v>
      </c>
      <c r="W80" s="3" t="s">
        <v>756</v>
      </c>
      <c r="X80" s="44">
        <f t="shared" si="30"/>
        <v>45482</v>
      </c>
      <c r="Y80" s="44">
        <f t="shared" si="31"/>
        <v>45510</v>
      </c>
      <c r="AA80" s="3">
        <v>55</v>
      </c>
      <c r="AC80" s="85">
        <f t="shared" si="24"/>
        <v>4.726</v>
      </c>
      <c r="AD80" s="85">
        <f t="shared" si="25"/>
        <v>8.2650000000000006</v>
      </c>
      <c r="AE80" s="85">
        <f t="shared" si="26"/>
        <v>0</v>
      </c>
      <c r="AF80" s="85">
        <f t="shared" si="27"/>
        <v>12.991</v>
      </c>
    </row>
    <row r="81" spans="1:32" ht="20.149999999999999" customHeight="1" x14ac:dyDescent="0.35">
      <c r="A81" s="3">
        <f>SUBTOTAL(103,$B$4:B81)</f>
        <v>78</v>
      </c>
      <c r="B81" s="44">
        <v>45483</v>
      </c>
      <c r="C81" s="29" t="s">
        <v>422</v>
      </c>
      <c r="D81" s="3" t="str">
        <f>VLOOKUP(C81,'Location Summary'!$C$4:$D$602,2,0)</f>
        <v>DA+3</v>
      </c>
      <c r="E81" s="147" t="s">
        <v>423</v>
      </c>
      <c r="F81" s="116" t="s">
        <v>703</v>
      </c>
      <c r="I81" s="186">
        <v>1</v>
      </c>
      <c r="J81" s="188">
        <v>1</v>
      </c>
      <c r="K81" s="187">
        <v>1</v>
      </c>
      <c r="L81" s="186">
        <v>1</v>
      </c>
      <c r="T81" s="3">
        <v>40</v>
      </c>
      <c r="U81" s="3" t="s">
        <v>757</v>
      </c>
      <c r="V81" s="3" t="s">
        <v>757</v>
      </c>
      <c r="W81" s="3" t="s">
        <v>757</v>
      </c>
      <c r="X81" s="44">
        <f t="shared" si="30"/>
        <v>45483</v>
      </c>
      <c r="Y81" s="44">
        <f t="shared" si="31"/>
        <v>45511</v>
      </c>
      <c r="AA81" s="3">
        <v>40</v>
      </c>
      <c r="AC81" s="85">
        <f t="shared" si="24"/>
        <v>5.5270000000000001</v>
      </c>
      <c r="AD81" s="85">
        <f t="shared" si="25"/>
        <v>2.7549999999999999</v>
      </c>
      <c r="AE81" s="85">
        <f t="shared" si="26"/>
        <v>2.0859999999999999</v>
      </c>
      <c r="AF81" s="85">
        <f t="shared" si="27"/>
        <v>10.368</v>
      </c>
    </row>
    <row r="82" spans="1:32" ht="20.149999999999999" customHeight="1" x14ac:dyDescent="0.35">
      <c r="A82" s="3">
        <f>SUBTOTAL(103,$B$4:B82)</f>
        <v>79</v>
      </c>
      <c r="B82" s="44">
        <v>45483</v>
      </c>
      <c r="C82" s="29" t="s">
        <v>441</v>
      </c>
      <c r="D82" s="3" t="str">
        <f>VLOOKUP(C82,'Location Summary'!$C$4:$D$602,2,0)</f>
        <v>DA-1.5</v>
      </c>
      <c r="E82" s="147" t="s">
        <v>423</v>
      </c>
      <c r="F82" s="116" t="s">
        <v>703</v>
      </c>
      <c r="N82" s="187">
        <v>1</v>
      </c>
      <c r="O82" s="186">
        <v>1</v>
      </c>
      <c r="Q82" s="187">
        <v>1</v>
      </c>
      <c r="R82" s="186">
        <v>1</v>
      </c>
      <c r="T82" s="3">
        <v>50</v>
      </c>
      <c r="U82" s="3" t="s">
        <v>753</v>
      </c>
      <c r="V82" s="3" t="s">
        <v>747</v>
      </c>
      <c r="W82" s="3" t="s">
        <v>754</v>
      </c>
      <c r="X82" s="44">
        <f t="shared" ref="X82" si="32">B82</f>
        <v>45483</v>
      </c>
      <c r="Y82" s="44">
        <f t="shared" ref="Y82" si="33">B82+28</f>
        <v>45511</v>
      </c>
      <c r="AA82" s="3">
        <v>40</v>
      </c>
      <c r="AC82" s="85">
        <f t="shared" si="24"/>
        <v>0</v>
      </c>
      <c r="AD82" s="85">
        <f t="shared" si="25"/>
        <v>5.51</v>
      </c>
      <c r="AE82" s="85">
        <f t="shared" si="26"/>
        <v>2.1080000000000001</v>
      </c>
      <c r="AF82" s="85">
        <f t="shared" si="27"/>
        <v>7.6180000000000003</v>
      </c>
    </row>
    <row r="83" spans="1:32" ht="20.149999999999999" customHeight="1" x14ac:dyDescent="0.35">
      <c r="A83" s="3">
        <f>SUBTOTAL(103,$B$4:B83)</f>
        <v>80</v>
      </c>
      <c r="B83" s="44">
        <v>45483</v>
      </c>
      <c r="C83" s="29" t="s">
        <v>468</v>
      </c>
      <c r="D83" s="3" t="str">
        <f>VLOOKUP(C83,'Location Summary'!$C$4:$D$602,2,0)</f>
        <v>DA+0</v>
      </c>
      <c r="E83" s="147" t="s">
        <v>423</v>
      </c>
      <c r="F83" s="116" t="s">
        <v>703</v>
      </c>
      <c r="I83" s="186">
        <v>1</v>
      </c>
      <c r="K83" s="187">
        <v>1</v>
      </c>
      <c r="L83" s="186">
        <v>1</v>
      </c>
      <c r="O83" s="186">
        <v>1</v>
      </c>
      <c r="R83" s="186">
        <v>1</v>
      </c>
      <c r="T83" s="3">
        <v>55</v>
      </c>
      <c r="U83" s="3" t="s">
        <v>770</v>
      </c>
      <c r="V83" s="3" t="s">
        <v>748</v>
      </c>
      <c r="W83" s="3" t="s">
        <v>754</v>
      </c>
      <c r="X83" s="44">
        <f t="shared" ref="X83:X86" si="34">B83</f>
        <v>45483</v>
      </c>
      <c r="Y83" s="44">
        <f t="shared" ref="Y83:Y86" si="35">B83+28</f>
        <v>45511</v>
      </c>
      <c r="AA83" s="3">
        <v>55</v>
      </c>
      <c r="AC83" s="85">
        <f t="shared" si="24"/>
        <v>0</v>
      </c>
      <c r="AD83" s="85">
        <f t="shared" si="25"/>
        <v>2.7549999999999999</v>
      </c>
      <c r="AE83" s="85">
        <f t="shared" si="26"/>
        <v>4.2160000000000002</v>
      </c>
      <c r="AF83" s="85">
        <f t="shared" si="27"/>
        <v>6.9710000000000001</v>
      </c>
    </row>
    <row r="84" spans="1:32" ht="20.149999999999999" customHeight="1" x14ac:dyDescent="0.35">
      <c r="A84" s="3">
        <f>SUBTOTAL(103,$B$4:B84)</f>
        <v>81</v>
      </c>
      <c r="B84" s="44">
        <v>45484</v>
      </c>
      <c r="C84" s="29" t="s">
        <v>438</v>
      </c>
      <c r="D84" s="3" t="str">
        <f>VLOOKUP(C84,'Location Summary'!$C$4:$D$602,2,0)</f>
        <v>DA+0</v>
      </c>
      <c r="E84" s="147" t="s">
        <v>423</v>
      </c>
      <c r="F84" s="116" t="s">
        <v>703</v>
      </c>
      <c r="K84" s="187">
        <v>1</v>
      </c>
      <c r="L84" s="186">
        <v>1</v>
      </c>
      <c r="N84" s="187">
        <v>1</v>
      </c>
      <c r="O84" s="186">
        <v>1</v>
      </c>
      <c r="T84" s="3">
        <v>55</v>
      </c>
      <c r="U84" s="3" t="s">
        <v>770</v>
      </c>
      <c r="V84" s="3" t="s">
        <v>750</v>
      </c>
      <c r="W84" s="3" t="s">
        <v>747</v>
      </c>
      <c r="X84" s="44">
        <f t="shared" si="34"/>
        <v>45484</v>
      </c>
      <c r="Y84" s="44">
        <f t="shared" si="35"/>
        <v>45512</v>
      </c>
      <c r="AA84" s="3">
        <v>55</v>
      </c>
      <c r="AC84" s="85">
        <f t="shared" si="24"/>
        <v>0</v>
      </c>
      <c r="AD84" s="85">
        <f t="shared" si="25"/>
        <v>5.51</v>
      </c>
      <c r="AE84" s="85">
        <f t="shared" si="26"/>
        <v>2.1080000000000001</v>
      </c>
      <c r="AF84" s="85">
        <f t="shared" si="27"/>
        <v>7.6180000000000003</v>
      </c>
    </row>
    <row r="85" spans="1:32" ht="20.149999999999999" customHeight="1" x14ac:dyDescent="0.35">
      <c r="A85" s="3">
        <f>SUBTOTAL(103,$B$4:B85)</f>
        <v>82</v>
      </c>
      <c r="B85" s="44">
        <v>45485</v>
      </c>
      <c r="C85" s="29" t="s">
        <v>467</v>
      </c>
      <c r="D85" s="3" t="str">
        <f>VLOOKUP(C85,'Location Summary'!$C$4:$D$602,2,0)</f>
        <v>DA+0</v>
      </c>
      <c r="E85" s="147" t="s">
        <v>423</v>
      </c>
      <c r="F85" s="116" t="s">
        <v>703</v>
      </c>
      <c r="G85" s="188">
        <v>1</v>
      </c>
      <c r="J85" s="188">
        <v>1</v>
      </c>
      <c r="T85" s="3">
        <v>60</v>
      </c>
      <c r="U85" s="3" t="s">
        <v>757</v>
      </c>
      <c r="V85" s="3" t="s">
        <v>757</v>
      </c>
      <c r="W85" s="3" t="s">
        <v>749</v>
      </c>
      <c r="X85" s="44">
        <f t="shared" si="34"/>
        <v>45485</v>
      </c>
      <c r="Y85" s="44">
        <f t="shared" si="35"/>
        <v>45513</v>
      </c>
      <c r="AC85" s="85">
        <f t="shared" si="24"/>
        <v>9.452</v>
      </c>
      <c r="AD85" s="85">
        <f t="shared" si="25"/>
        <v>0</v>
      </c>
      <c r="AE85" s="85">
        <f t="shared" si="26"/>
        <v>0</v>
      </c>
      <c r="AF85" s="85">
        <f t="shared" si="27"/>
        <v>9.452</v>
      </c>
    </row>
    <row r="86" spans="1:32" ht="20.149999999999999" customHeight="1" x14ac:dyDescent="0.35">
      <c r="A86" s="3">
        <f>SUBTOTAL(103,$B$4:B86)</f>
        <v>83</v>
      </c>
      <c r="B86" s="44">
        <v>45486</v>
      </c>
      <c r="C86" s="29" t="s">
        <v>467</v>
      </c>
      <c r="D86" s="3" t="str">
        <f>VLOOKUP(C86,'Location Summary'!$C$4:$D$602,2,0)</f>
        <v>DA+0</v>
      </c>
      <c r="E86" s="147" t="s">
        <v>423</v>
      </c>
      <c r="F86" s="116" t="s">
        <v>703</v>
      </c>
      <c r="H86" s="187">
        <v>1</v>
      </c>
      <c r="K86" s="187">
        <v>1</v>
      </c>
      <c r="P86" s="188">
        <v>1</v>
      </c>
      <c r="T86" s="3">
        <v>60</v>
      </c>
      <c r="U86" s="3" t="s">
        <v>770</v>
      </c>
      <c r="V86" s="3" t="s">
        <v>752</v>
      </c>
      <c r="W86" s="3" t="s">
        <v>752</v>
      </c>
      <c r="X86" s="44">
        <f t="shared" si="34"/>
        <v>45486</v>
      </c>
      <c r="Y86" s="44">
        <f t="shared" si="35"/>
        <v>45514</v>
      </c>
      <c r="AC86" s="85">
        <f t="shared" si="24"/>
        <v>4.726</v>
      </c>
      <c r="AD86" s="85">
        <f t="shared" si="25"/>
        <v>5.51</v>
      </c>
      <c r="AE86" s="85">
        <f t="shared" si="26"/>
        <v>0</v>
      </c>
      <c r="AF86" s="85">
        <f t="shared" si="27"/>
        <v>10.236000000000001</v>
      </c>
    </row>
    <row r="87" spans="1:32" ht="20.149999999999999" customHeight="1" x14ac:dyDescent="0.35">
      <c r="A87" s="3">
        <f>SUBTOTAL(103,$B$4:B87)</f>
        <v>84</v>
      </c>
      <c r="B87" s="44">
        <v>45487</v>
      </c>
      <c r="C87" s="29" t="s">
        <v>417</v>
      </c>
      <c r="D87" s="3" t="str">
        <f>VLOOKUP(C87,'Location Summary'!$C$4:$D$602,2,0)</f>
        <v>DA+9</v>
      </c>
      <c r="E87" s="147" t="s">
        <v>423</v>
      </c>
      <c r="F87" s="116" t="s">
        <v>703</v>
      </c>
      <c r="G87" s="188">
        <v>1</v>
      </c>
      <c r="J87" s="188">
        <v>1</v>
      </c>
      <c r="T87" s="3">
        <v>50</v>
      </c>
      <c r="U87" s="3" t="s">
        <v>811</v>
      </c>
      <c r="V87" s="3" t="s">
        <v>811</v>
      </c>
      <c r="W87" s="3" t="s">
        <v>812</v>
      </c>
      <c r="X87" s="44">
        <f t="shared" ref="X87" si="36">B87</f>
        <v>45487</v>
      </c>
      <c r="Y87" s="44">
        <f t="shared" ref="Y87" si="37">B87+28</f>
        <v>45515</v>
      </c>
      <c r="AC87" s="85">
        <f t="shared" si="24"/>
        <v>11.054</v>
      </c>
      <c r="AD87" s="85">
        <f t="shared" si="25"/>
        <v>0</v>
      </c>
      <c r="AE87" s="85">
        <f t="shared" si="26"/>
        <v>0</v>
      </c>
      <c r="AF87" s="85">
        <f t="shared" si="27"/>
        <v>11.054</v>
      </c>
    </row>
    <row r="88" spans="1:32" ht="20.149999999999999" customHeight="1" x14ac:dyDescent="0.35">
      <c r="A88" s="3">
        <f>SUBTOTAL(103,$B$4:B88)</f>
        <v>85</v>
      </c>
      <c r="B88" s="44">
        <v>45487</v>
      </c>
      <c r="C88" s="29" t="s">
        <v>467</v>
      </c>
      <c r="D88" s="3" t="str">
        <f>VLOOKUP(C88,'Location Summary'!$C$4:$D$602,2,0)</f>
        <v>DA+0</v>
      </c>
      <c r="E88" s="147" t="s">
        <v>423</v>
      </c>
      <c r="F88" s="116" t="s">
        <v>703</v>
      </c>
      <c r="M88" s="188">
        <v>1</v>
      </c>
      <c r="Q88" s="187">
        <v>1</v>
      </c>
      <c r="T88" s="3">
        <v>60</v>
      </c>
      <c r="U88" s="3" t="s">
        <v>759</v>
      </c>
      <c r="V88" s="3" t="s">
        <v>759</v>
      </c>
      <c r="W88" s="3" t="s">
        <v>751</v>
      </c>
      <c r="X88" s="44">
        <f t="shared" ref="X88" si="38">B88</f>
        <v>45487</v>
      </c>
      <c r="Y88" s="44">
        <f t="shared" ref="Y88" si="39">B88+28</f>
        <v>45515</v>
      </c>
      <c r="AC88" s="85">
        <f t="shared" si="24"/>
        <v>4.726</v>
      </c>
      <c r="AD88" s="85">
        <f t="shared" si="25"/>
        <v>2.7549999999999999</v>
      </c>
      <c r="AE88" s="85">
        <f t="shared" si="26"/>
        <v>0</v>
      </c>
      <c r="AF88" s="85">
        <f t="shared" si="27"/>
        <v>7.4809999999999999</v>
      </c>
    </row>
    <row r="89" spans="1:32" ht="20.149999999999999" customHeight="1" x14ac:dyDescent="0.35">
      <c r="A89" s="3">
        <f>SUBTOTAL(103,$B$4:B89)</f>
        <v>86</v>
      </c>
      <c r="B89" s="44">
        <v>45488</v>
      </c>
      <c r="C89" s="29" t="s">
        <v>417</v>
      </c>
      <c r="D89" s="3" t="str">
        <f>VLOOKUP(C89,'Location Summary'!$C$4:$D$602,2,0)</f>
        <v>DA+9</v>
      </c>
      <c r="E89" s="147" t="s">
        <v>423</v>
      </c>
      <c r="F89" s="116" t="s">
        <v>703</v>
      </c>
      <c r="K89" s="187">
        <v>1</v>
      </c>
      <c r="T89" s="3">
        <v>60</v>
      </c>
      <c r="U89" s="3" t="s">
        <v>818</v>
      </c>
      <c r="V89" s="3" t="s">
        <v>818</v>
      </c>
      <c r="W89" s="3" t="s">
        <v>819</v>
      </c>
      <c r="X89" s="44">
        <f t="shared" ref="X89" si="40">B89</f>
        <v>45488</v>
      </c>
      <c r="Y89" s="44">
        <f t="shared" ref="Y89" si="41">B89+28</f>
        <v>45516</v>
      </c>
      <c r="AC89" s="85">
        <f t="shared" si="24"/>
        <v>0</v>
      </c>
      <c r="AD89" s="85">
        <f t="shared" si="25"/>
        <v>2.7549999999999999</v>
      </c>
      <c r="AE89" s="85">
        <f t="shared" si="26"/>
        <v>0</v>
      </c>
      <c r="AF89" s="85">
        <f t="shared" si="27"/>
        <v>2.7549999999999999</v>
      </c>
    </row>
    <row r="90" spans="1:32" ht="20.149999999999999" customHeight="1" x14ac:dyDescent="0.35">
      <c r="A90" s="3">
        <f>SUBTOTAL(103,$B$4:B90)</f>
        <v>87</v>
      </c>
      <c r="B90" s="44">
        <v>45488</v>
      </c>
      <c r="C90" s="29" t="s">
        <v>442</v>
      </c>
      <c r="D90" s="3" t="str">
        <f>VLOOKUP(C90,'Location Summary'!$C$4:$D$602,2,0)</f>
        <v>DA+0</v>
      </c>
      <c r="E90" s="147" t="s">
        <v>423</v>
      </c>
      <c r="F90" s="116" t="s">
        <v>703</v>
      </c>
      <c r="G90" s="188">
        <v>1</v>
      </c>
      <c r="J90" s="188">
        <v>1</v>
      </c>
      <c r="T90" s="3">
        <v>60</v>
      </c>
      <c r="U90" s="3" t="s">
        <v>749</v>
      </c>
      <c r="V90" s="3" t="s">
        <v>749</v>
      </c>
      <c r="W90" s="3" t="s">
        <v>757</v>
      </c>
      <c r="X90" s="44">
        <f t="shared" ref="X90" si="42">B90</f>
        <v>45488</v>
      </c>
      <c r="Y90" s="44">
        <f t="shared" ref="Y90" si="43">B90+28</f>
        <v>45516</v>
      </c>
      <c r="AC90" s="85">
        <f t="shared" si="24"/>
        <v>9.452</v>
      </c>
      <c r="AD90" s="85">
        <f t="shared" si="25"/>
        <v>0</v>
      </c>
      <c r="AE90" s="85">
        <f t="shared" si="26"/>
        <v>0</v>
      </c>
      <c r="AF90" s="85">
        <f t="shared" si="27"/>
        <v>9.452</v>
      </c>
    </row>
    <row r="91" spans="1:32" ht="20.149999999999999" customHeight="1" x14ac:dyDescent="0.35">
      <c r="A91" s="3">
        <f>SUBTOTAL(103,$B$4:B91)</f>
        <v>88</v>
      </c>
      <c r="B91" s="44">
        <v>45488</v>
      </c>
      <c r="C91" s="29" t="s">
        <v>467</v>
      </c>
      <c r="D91" s="3" t="str">
        <f>VLOOKUP(C91,'Location Summary'!$C$4:$D$602,2,0)</f>
        <v>DA+0</v>
      </c>
      <c r="E91" s="147" t="s">
        <v>423</v>
      </c>
      <c r="F91" s="116" t="s">
        <v>703</v>
      </c>
      <c r="I91" s="186">
        <v>1</v>
      </c>
      <c r="L91" s="186">
        <v>1</v>
      </c>
      <c r="N91" s="187">
        <v>1</v>
      </c>
      <c r="O91" s="186">
        <v>1</v>
      </c>
      <c r="R91" s="186">
        <v>1</v>
      </c>
      <c r="T91" s="3">
        <v>55</v>
      </c>
      <c r="U91" s="3" t="s">
        <v>772</v>
      </c>
      <c r="V91" s="3" t="s">
        <v>764</v>
      </c>
      <c r="W91" s="3" t="s">
        <v>753</v>
      </c>
      <c r="X91" s="44">
        <f t="shared" ref="X91" si="44">B91</f>
        <v>45488</v>
      </c>
      <c r="Y91" s="44">
        <f t="shared" ref="Y91" si="45">B91+28</f>
        <v>45516</v>
      </c>
      <c r="AC91" s="85">
        <f t="shared" si="24"/>
        <v>0</v>
      </c>
      <c r="AD91" s="85">
        <f t="shared" si="25"/>
        <v>2.7549999999999999</v>
      </c>
      <c r="AE91" s="85">
        <f t="shared" si="26"/>
        <v>4.2160000000000002</v>
      </c>
      <c r="AF91" s="85">
        <f t="shared" si="27"/>
        <v>6.9710000000000001</v>
      </c>
    </row>
    <row r="92" spans="1:32" ht="20.149999999999999" customHeight="1" x14ac:dyDescent="0.35">
      <c r="A92" s="3">
        <f>SUBTOTAL(103,$B$4:B92)</f>
        <v>89</v>
      </c>
      <c r="B92" s="44">
        <v>45489</v>
      </c>
      <c r="C92" s="29" t="s">
        <v>417</v>
      </c>
      <c r="D92" s="3" t="str">
        <f>VLOOKUP(C92,'Location Summary'!$C$4:$D$602,2,0)</f>
        <v>DA+9</v>
      </c>
      <c r="E92" s="147" t="s">
        <v>423</v>
      </c>
      <c r="F92" s="116" t="s">
        <v>703</v>
      </c>
      <c r="H92" s="187">
        <v>1</v>
      </c>
      <c r="I92" s="186">
        <v>1</v>
      </c>
      <c r="L92" s="186">
        <v>1</v>
      </c>
      <c r="M92" s="188">
        <v>1</v>
      </c>
      <c r="T92" s="3">
        <v>60</v>
      </c>
      <c r="U92" s="3" t="s">
        <v>820</v>
      </c>
      <c r="V92" s="3" t="s">
        <v>821</v>
      </c>
      <c r="W92" s="3" t="s">
        <v>822</v>
      </c>
      <c r="X92" s="44">
        <f t="shared" ref="X92" si="46">B92</f>
        <v>45489</v>
      </c>
      <c r="Y92" s="44">
        <f t="shared" ref="Y92" si="47">B92+28</f>
        <v>45517</v>
      </c>
      <c r="AC92" s="85">
        <f t="shared" si="24"/>
        <v>5.5270000000000001</v>
      </c>
      <c r="AD92" s="85">
        <f t="shared" si="25"/>
        <v>2.7549999999999999</v>
      </c>
      <c r="AE92" s="85">
        <f t="shared" si="26"/>
        <v>2.0859999999999999</v>
      </c>
      <c r="AF92" s="85">
        <f t="shared" si="27"/>
        <v>10.368</v>
      </c>
    </row>
    <row r="93" spans="1:32" ht="20.149999999999999" customHeight="1" x14ac:dyDescent="0.35">
      <c r="A93" s="3">
        <f>SUBTOTAL(103,$B$4:B93)</f>
        <v>90</v>
      </c>
      <c r="B93" s="44">
        <v>45489</v>
      </c>
      <c r="C93" s="29" t="s">
        <v>442</v>
      </c>
      <c r="D93" s="3" t="str">
        <f>VLOOKUP(C93,'Location Summary'!$C$4:$D$602,2,0)</f>
        <v>DA+0</v>
      </c>
      <c r="E93" s="147" t="s">
        <v>423</v>
      </c>
      <c r="F93" s="116" t="s">
        <v>703</v>
      </c>
      <c r="H93" s="187">
        <v>1</v>
      </c>
      <c r="I93" s="186">
        <v>1</v>
      </c>
      <c r="K93" s="187">
        <v>1</v>
      </c>
      <c r="L93" s="186">
        <v>1</v>
      </c>
      <c r="T93" s="3">
        <v>58</v>
      </c>
      <c r="U93" s="3" t="s">
        <v>756</v>
      </c>
      <c r="V93" s="3" t="s">
        <v>772</v>
      </c>
      <c r="W93" s="3" t="s">
        <v>764</v>
      </c>
      <c r="X93" s="44">
        <f t="shared" ref="X93:X94" si="48">B93</f>
        <v>45489</v>
      </c>
      <c r="Y93" s="44">
        <f t="shared" ref="Y93:Y94" si="49">B93+28</f>
        <v>45517</v>
      </c>
      <c r="AC93" s="85">
        <f t="shared" si="24"/>
        <v>0</v>
      </c>
      <c r="AD93" s="85">
        <f t="shared" si="25"/>
        <v>5.51</v>
      </c>
      <c r="AE93" s="85">
        <f t="shared" si="26"/>
        <v>2.1080000000000001</v>
      </c>
      <c r="AF93" s="85">
        <f t="shared" si="27"/>
        <v>7.6180000000000003</v>
      </c>
    </row>
    <row r="94" spans="1:32" ht="20.149999999999999" customHeight="1" x14ac:dyDescent="0.35">
      <c r="A94" s="3">
        <f>SUBTOTAL(103,$B$4:B94)</f>
        <v>91</v>
      </c>
      <c r="B94" s="44">
        <v>45490</v>
      </c>
      <c r="C94" s="29" t="s">
        <v>410</v>
      </c>
      <c r="D94" s="3" t="str">
        <f>VLOOKUP(C94,'Location Summary'!$C$4:$D$602,2,0)</f>
        <v>DA-3</v>
      </c>
      <c r="E94" s="147" t="s">
        <v>423</v>
      </c>
      <c r="F94" s="116" t="s">
        <v>703</v>
      </c>
      <c r="G94" s="188">
        <v>1</v>
      </c>
      <c r="P94" s="188">
        <v>1</v>
      </c>
      <c r="T94" s="3">
        <v>50</v>
      </c>
      <c r="U94" s="3" t="s">
        <v>823</v>
      </c>
      <c r="V94" s="3" t="s">
        <v>823</v>
      </c>
      <c r="W94" s="3" t="s">
        <v>824</v>
      </c>
      <c r="X94" s="44">
        <f t="shared" si="48"/>
        <v>45490</v>
      </c>
      <c r="Y94" s="44">
        <f t="shared" si="49"/>
        <v>45518</v>
      </c>
      <c r="AC94" s="85">
        <f t="shared" si="24"/>
        <v>9.452</v>
      </c>
      <c r="AD94" s="85">
        <f t="shared" si="25"/>
        <v>0</v>
      </c>
      <c r="AE94" s="85">
        <f t="shared" si="26"/>
        <v>0</v>
      </c>
      <c r="AF94" s="85">
        <f t="shared" si="27"/>
        <v>9.452</v>
      </c>
    </row>
    <row r="95" spans="1:32" ht="20.149999999999999" customHeight="1" x14ac:dyDescent="0.35">
      <c r="A95" s="3">
        <f>SUBTOTAL(103,$B$4:B95)</f>
        <v>92</v>
      </c>
      <c r="B95" s="44">
        <v>45490</v>
      </c>
      <c r="C95" s="29" t="s">
        <v>417</v>
      </c>
      <c r="D95" s="3" t="str">
        <f>VLOOKUP(C95,'Location Summary'!$C$4:$D$602,2,0)</f>
        <v>DA+9</v>
      </c>
      <c r="E95" s="147" t="s">
        <v>423</v>
      </c>
      <c r="F95" s="116" t="s">
        <v>703</v>
      </c>
      <c r="P95" s="188">
        <v>1</v>
      </c>
      <c r="T95" s="3">
        <v>57</v>
      </c>
      <c r="U95" s="3" t="s">
        <v>782</v>
      </c>
      <c r="V95" s="3" t="s">
        <v>782</v>
      </c>
      <c r="W95" s="3" t="s">
        <v>782</v>
      </c>
      <c r="X95" s="44">
        <f t="shared" ref="X95" si="50">B95</f>
        <v>45490</v>
      </c>
      <c r="Y95" s="44">
        <f t="shared" ref="Y95" si="51">B95+28</f>
        <v>45518</v>
      </c>
      <c r="AC95" s="85">
        <f t="shared" si="24"/>
        <v>5.5270000000000001</v>
      </c>
      <c r="AD95" s="85">
        <f t="shared" si="25"/>
        <v>0</v>
      </c>
      <c r="AE95" s="85">
        <f t="shared" si="26"/>
        <v>0</v>
      </c>
      <c r="AF95" s="85">
        <f t="shared" si="27"/>
        <v>5.5270000000000001</v>
      </c>
    </row>
    <row r="96" spans="1:32" ht="20.149999999999999" customHeight="1" x14ac:dyDescent="0.35">
      <c r="A96" s="3">
        <f>SUBTOTAL(103,$B$4:B96)</f>
        <v>93</v>
      </c>
      <c r="B96" s="44">
        <v>45490</v>
      </c>
      <c r="C96" s="29" t="s">
        <v>442</v>
      </c>
      <c r="D96" s="3" t="str">
        <f>VLOOKUP(C96,'Location Summary'!$C$4:$D$602,2,0)</f>
        <v>DA+0</v>
      </c>
      <c r="E96" s="147" t="s">
        <v>423</v>
      </c>
      <c r="F96" s="116" t="s">
        <v>703</v>
      </c>
      <c r="M96" s="188">
        <v>1</v>
      </c>
      <c r="P96" s="188">
        <v>1</v>
      </c>
      <c r="T96" s="3">
        <v>57</v>
      </c>
      <c r="U96" s="3" t="s">
        <v>751</v>
      </c>
      <c r="V96" s="3" t="s">
        <v>752</v>
      </c>
      <c r="W96" s="3" t="s">
        <v>752</v>
      </c>
      <c r="X96" s="44">
        <f t="shared" ref="X96:X97" si="52">B96</f>
        <v>45490</v>
      </c>
      <c r="Y96" s="44">
        <f t="shared" ref="Y96:Y97" si="53">B96+28</f>
        <v>45518</v>
      </c>
      <c r="AC96" s="85">
        <f t="shared" si="24"/>
        <v>9.452</v>
      </c>
      <c r="AD96" s="85">
        <f t="shared" si="25"/>
        <v>0</v>
      </c>
      <c r="AE96" s="85">
        <f t="shared" si="26"/>
        <v>0</v>
      </c>
      <c r="AF96" s="85">
        <f t="shared" si="27"/>
        <v>9.452</v>
      </c>
    </row>
    <row r="97" spans="1:32" ht="20.149999999999999" customHeight="1" x14ac:dyDescent="0.35">
      <c r="A97" s="3">
        <f>SUBTOTAL(103,$B$4:B97)</f>
        <v>94</v>
      </c>
      <c r="B97" s="44">
        <v>45491</v>
      </c>
      <c r="C97" s="29" t="s">
        <v>410</v>
      </c>
      <c r="D97" s="3" t="str">
        <f>VLOOKUP(C97,'Location Summary'!$C$4:$D$602,2,0)</f>
        <v>DA-3</v>
      </c>
      <c r="E97" s="147" t="s">
        <v>423</v>
      </c>
      <c r="F97" s="116" t="s">
        <v>703</v>
      </c>
      <c r="H97" s="187">
        <v>1</v>
      </c>
      <c r="I97" s="186">
        <v>1</v>
      </c>
      <c r="Q97" s="187">
        <v>1</v>
      </c>
      <c r="R97" s="186">
        <v>1</v>
      </c>
      <c r="X97" s="44">
        <f t="shared" si="52"/>
        <v>45491</v>
      </c>
      <c r="Y97" s="44">
        <f t="shared" si="53"/>
        <v>45519</v>
      </c>
      <c r="AC97" s="85">
        <f t="shared" si="24"/>
        <v>0</v>
      </c>
      <c r="AD97" s="85">
        <f t="shared" si="25"/>
        <v>5.51</v>
      </c>
      <c r="AE97" s="85">
        <f t="shared" si="26"/>
        <v>2.1080000000000001</v>
      </c>
      <c r="AF97" s="85">
        <f t="shared" si="27"/>
        <v>7.6180000000000003</v>
      </c>
    </row>
    <row r="98" spans="1:32" ht="20.149999999999999" customHeight="1" x14ac:dyDescent="0.35">
      <c r="A98" s="3">
        <f>SUBTOTAL(103,$B$4:B98)</f>
        <v>95</v>
      </c>
      <c r="B98" s="44">
        <v>45491</v>
      </c>
      <c r="C98" s="29" t="s">
        <v>442</v>
      </c>
      <c r="D98" s="3" t="str">
        <f>VLOOKUP(C98,'Location Summary'!$C$4:$D$602,2,0)</f>
        <v>DA+0</v>
      </c>
      <c r="E98" s="147" t="s">
        <v>423</v>
      </c>
      <c r="F98" s="116" t="s">
        <v>703</v>
      </c>
      <c r="N98" s="187">
        <v>1</v>
      </c>
      <c r="O98" s="186">
        <v>1</v>
      </c>
      <c r="Q98" s="187">
        <v>1</v>
      </c>
      <c r="R98" s="186">
        <v>1</v>
      </c>
      <c r="T98" s="3">
        <v>55</v>
      </c>
      <c r="U98" s="3" t="s">
        <v>813</v>
      </c>
      <c r="V98" s="3" t="s">
        <v>771</v>
      </c>
      <c r="W98" s="3" t="s">
        <v>771</v>
      </c>
      <c r="X98" s="44">
        <f t="shared" ref="X98:X102" si="54">B98</f>
        <v>45491</v>
      </c>
      <c r="Y98" s="44">
        <f t="shared" ref="Y98:Y102" si="55">B98+28</f>
        <v>45519</v>
      </c>
      <c r="AC98" s="85">
        <f t="shared" si="24"/>
        <v>0</v>
      </c>
      <c r="AD98" s="85">
        <f t="shared" si="25"/>
        <v>5.51</v>
      </c>
      <c r="AE98" s="85">
        <f t="shared" si="26"/>
        <v>2.1080000000000001</v>
      </c>
      <c r="AF98" s="85">
        <f t="shared" si="27"/>
        <v>7.6180000000000003</v>
      </c>
    </row>
    <row r="99" spans="1:32" ht="20.149999999999999" customHeight="1" x14ac:dyDescent="0.35">
      <c r="A99" s="3">
        <f>SUBTOTAL(103,$B$4:B99)</f>
        <v>96</v>
      </c>
      <c r="B99" s="44">
        <v>45492</v>
      </c>
      <c r="C99" s="29" t="s">
        <v>410</v>
      </c>
      <c r="D99" s="3" t="str">
        <f>VLOOKUP(C99,'Location Summary'!$C$4:$D$602,2,0)</f>
        <v>DA-3</v>
      </c>
      <c r="E99" s="147" t="s">
        <v>423</v>
      </c>
      <c r="F99" s="116" t="s">
        <v>703</v>
      </c>
      <c r="J99" s="188">
        <v>1</v>
      </c>
      <c r="M99" s="188">
        <v>1</v>
      </c>
      <c r="X99" s="44">
        <f t="shared" si="54"/>
        <v>45492</v>
      </c>
      <c r="Y99" s="44">
        <f t="shared" si="55"/>
        <v>45520</v>
      </c>
      <c r="AC99" s="85">
        <f t="shared" si="24"/>
        <v>9.452</v>
      </c>
      <c r="AD99" s="85">
        <f t="shared" si="25"/>
        <v>0</v>
      </c>
      <c r="AE99" s="85">
        <f t="shared" si="26"/>
        <v>0</v>
      </c>
      <c r="AF99" s="85">
        <f t="shared" si="27"/>
        <v>9.452</v>
      </c>
    </row>
    <row r="100" spans="1:32" ht="20.149999999999999" customHeight="1" x14ac:dyDescent="0.35">
      <c r="A100" s="3">
        <f>SUBTOTAL(103,$B$4:B100)</f>
        <v>97</v>
      </c>
      <c r="B100" s="44">
        <v>45492</v>
      </c>
      <c r="C100" s="29" t="s">
        <v>417</v>
      </c>
      <c r="D100" s="3" t="str">
        <f>VLOOKUP(C100,'Location Summary'!$C$4:$D$602,2,0)</f>
        <v>DA+9</v>
      </c>
      <c r="E100" s="147" t="s">
        <v>423</v>
      </c>
      <c r="F100" s="116" t="s">
        <v>703</v>
      </c>
      <c r="N100" s="187">
        <v>1</v>
      </c>
      <c r="O100" s="186">
        <v>1</v>
      </c>
      <c r="Q100" s="187">
        <v>1</v>
      </c>
      <c r="R100" s="186">
        <v>1</v>
      </c>
      <c r="X100" s="44">
        <f t="shared" si="54"/>
        <v>45492</v>
      </c>
      <c r="Y100" s="44">
        <f t="shared" si="55"/>
        <v>45520</v>
      </c>
      <c r="AC100" s="85">
        <f t="shared" si="24"/>
        <v>0</v>
      </c>
      <c r="AD100" s="85">
        <f t="shared" si="25"/>
        <v>5.51</v>
      </c>
      <c r="AE100" s="85">
        <f t="shared" si="26"/>
        <v>2.0859999999999999</v>
      </c>
      <c r="AF100" s="85">
        <f t="shared" si="27"/>
        <v>7.5960000000000001</v>
      </c>
    </row>
    <row r="101" spans="1:32" ht="20.149999999999999" customHeight="1" x14ac:dyDescent="0.35">
      <c r="A101" s="3">
        <f>SUBTOTAL(103,$B$4:B101)</f>
        <v>98</v>
      </c>
      <c r="B101" s="44">
        <v>45492</v>
      </c>
      <c r="C101" s="29" t="s">
        <v>466</v>
      </c>
      <c r="D101" s="3" t="str">
        <f>VLOOKUP(C101,'Location Summary'!$C$4:$D$602,2,0)</f>
        <v>DA+9</v>
      </c>
      <c r="E101" s="147" t="s">
        <v>423</v>
      </c>
      <c r="F101" s="116" t="s">
        <v>325</v>
      </c>
      <c r="G101" s="188">
        <v>1</v>
      </c>
      <c r="H101" s="187">
        <v>1</v>
      </c>
      <c r="P101" s="188">
        <v>1</v>
      </c>
      <c r="Q101" s="187">
        <v>1</v>
      </c>
      <c r="X101" s="44">
        <f t="shared" si="54"/>
        <v>45492</v>
      </c>
      <c r="Y101" s="44">
        <f t="shared" si="55"/>
        <v>45520</v>
      </c>
      <c r="AC101" s="85">
        <f t="shared" si="24"/>
        <v>11.054</v>
      </c>
      <c r="AD101" s="85">
        <f t="shared" si="25"/>
        <v>5.51</v>
      </c>
      <c r="AE101" s="85">
        <f t="shared" si="26"/>
        <v>0</v>
      </c>
      <c r="AF101" s="85">
        <f t="shared" si="27"/>
        <v>16.564</v>
      </c>
    </row>
    <row r="102" spans="1:32" ht="20.149999999999999" customHeight="1" x14ac:dyDescent="0.35">
      <c r="A102" s="3">
        <f>SUBTOTAL(103,$B$4:B102)</f>
        <v>99</v>
      </c>
      <c r="B102" s="44">
        <v>45493</v>
      </c>
      <c r="C102" s="29" t="s">
        <v>410</v>
      </c>
      <c r="D102" s="3" t="str">
        <f>VLOOKUP(C102,'Location Summary'!$C$4:$D$602,2,0)</f>
        <v>DA-3</v>
      </c>
      <c r="E102" s="147" t="s">
        <v>423</v>
      </c>
      <c r="F102" s="116" t="s">
        <v>703</v>
      </c>
      <c r="K102" s="187">
        <v>1</v>
      </c>
      <c r="L102" s="186">
        <v>1</v>
      </c>
      <c r="N102" s="187">
        <v>1</v>
      </c>
      <c r="O102" s="186">
        <v>1</v>
      </c>
      <c r="X102" s="44">
        <f t="shared" si="54"/>
        <v>45493</v>
      </c>
      <c r="Y102" s="44">
        <f t="shared" si="55"/>
        <v>45521</v>
      </c>
      <c r="AC102" s="85">
        <f t="shared" si="24"/>
        <v>0</v>
      </c>
      <c r="AD102" s="85">
        <f t="shared" si="25"/>
        <v>5.51</v>
      </c>
      <c r="AE102" s="85">
        <f t="shared" si="26"/>
        <v>2.1080000000000001</v>
      </c>
      <c r="AF102" s="85">
        <f t="shared" si="27"/>
        <v>7.6180000000000003</v>
      </c>
    </row>
    <row r="103" spans="1:32" ht="20.149999999999999" customHeight="1" x14ac:dyDescent="0.35">
      <c r="A103" s="3">
        <f>SUBTOTAL(103,$B$4:B103)</f>
        <v>100</v>
      </c>
      <c r="B103" s="44">
        <v>45494</v>
      </c>
      <c r="C103" s="29" t="s">
        <v>466</v>
      </c>
      <c r="D103" s="3" t="str">
        <f>VLOOKUP(C103,'Location Summary'!$C$4:$D$602,2,0)</f>
        <v>DA+9</v>
      </c>
      <c r="E103" s="147" t="s">
        <v>423</v>
      </c>
      <c r="F103" s="116" t="s">
        <v>325</v>
      </c>
      <c r="X103" s="44">
        <f t="shared" ref="X103" si="56">B103</f>
        <v>45494</v>
      </c>
      <c r="Y103" s="44">
        <f t="shared" ref="Y103" si="57">B103+28</f>
        <v>45522</v>
      </c>
      <c r="AC103" s="85">
        <f t="shared" si="24"/>
        <v>0</v>
      </c>
      <c r="AD103" s="85">
        <f t="shared" si="25"/>
        <v>0</v>
      </c>
      <c r="AE103" s="85">
        <f t="shared" si="26"/>
        <v>0</v>
      </c>
      <c r="AF103" s="85">
        <f t="shared" si="27"/>
        <v>0</v>
      </c>
    </row>
    <row r="104" spans="1:32" ht="20.149999999999999" customHeight="1" x14ac:dyDescent="0.35">
      <c r="A104" s="3">
        <f>SUBTOTAL(103,$B$4:B104)</f>
        <v>101</v>
      </c>
      <c r="B104" s="44">
        <v>45494</v>
      </c>
      <c r="C104" s="29" t="s">
        <v>411</v>
      </c>
      <c r="D104" s="3" t="str">
        <f>VLOOKUP(C104,'Location Summary'!$C$4:$D$602,2,0)</f>
        <v>DA+6</v>
      </c>
      <c r="E104" s="147" t="s">
        <v>423</v>
      </c>
      <c r="F104" s="116" t="s">
        <v>703</v>
      </c>
      <c r="P104" s="188">
        <v>1</v>
      </c>
      <c r="Q104" s="187">
        <v>1</v>
      </c>
      <c r="X104" s="44">
        <f t="shared" ref="X104:X113" si="58">B104</f>
        <v>45494</v>
      </c>
      <c r="Y104" s="44">
        <f t="shared" ref="Y104:Y113" si="59">B104+28</f>
        <v>45522</v>
      </c>
    </row>
    <row r="105" spans="1:32" ht="20.149999999999999" customHeight="1" x14ac:dyDescent="0.35">
      <c r="A105" s="3">
        <f>SUBTOTAL(103,$B$4:B105)</f>
        <v>102</v>
      </c>
      <c r="B105" s="44">
        <v>45494</v>
      </c>
      <c r="C105" s="29" t="s">
        <v>418</v>
      </c>
      <c r="D105" s="3" t="str">
        <f>VLOOKUP(C105,'Location Summary'!$C$4:$D$602,2,0)</f>
        <v>DA+3</v>
      </c>
      <c r="E105" s="147" t="s">
        <v>423</v>
      </c>
      <c r="F105" s="116" t="s">
        <v>703</v>
      </c>
      <c r="G105" s="188">
        <v>1</v>
      </c>
      <c r="P105" s="188">
        <v>1</v>
      </c>
      <c r="X105" s="44">
        <f t="shared" si="58"/>
        <v>45494</v>
      </c>
      <c r="Y105" s="44">
        <f t="shared" si="59"/>
        <v>45522</v>
      </c>
    </row>
    <row r="106" spans="1:32" ht="20.149999999999999" customHeight="1" x14ac:dyDescent="0.35">
      <c r="A106" s="3">
        <f>SUBTOTAL(103,$B$4:B106)</f>
        <v>103</v>
      </c>
      <c r="B106" s="44">
        <v>45494</v>
      </c>
      <c r="C106" s="29" t="s">
        <v>453</v>
      </c>
      <c r="D106" s="3" t="str">
        <f>VLOOKUP(C106,'Location Summary'!$C$4:$D$602,2,0)</f>
        <v>DA+3</v>
      </c>
      <c r="E106" s="147" t="s">
        <v>423</v>
      </c>
      <c r="F106" s="116" t="s">
        <v>703</v>
      </c>
      <c r="M106" s="188">
        <v>1</v>
      </c>
      <c r="P106" s="188">
        <v>1</v>
      </c>
      <c r="X106" s="44">
        <f t="shared" si="58"/>
        <v>45494</v>
      </c>
      <c r="Y106" s="44">
        <f t="shared" si="59"/>
        <v>45522</v>
      </c>
    </row>
    <row r="107" spans="1:32" ht="20.149999999999999" customHeight="1" x14ac:dyDescent="0.35">
      <c r="A107" s="3">
        <f>SUBTOTAL(103,$B$4:B107)</f>
        <v>104</v>
      </c>
      <c r="B107" s="44">
        <v>45494</v>
      </c>
      <c r="C107" s="29" t="s">
        <v>466</v>
      </c>
      <c r="D107" s="3" t="str">
        <f>VLOOKUP(C107,'Location Summary'!$C$4:$D$602,2,0)</f>
        <v>DA+9</v>
      </c>
      <c r="E107" s="147" t="s">
        <v>423</v>
      </c>
      <c r="F107" s="116" t="s">
        <v>325</v>
      </c>
      <c r="I107" s="186">
        <v>1</v>
      </c>
      <c r="M107" s="188">
        <v>1</v>
      </c>
      <c r="N107" s="187">
        <v>1</v>
      </c>
      <c r="R107" s="186">
        <v>1</v>
      </c>
      <c r="X107" s="44">
        <f t="shared" si="58"/>
        <v>45494</v>
      </c>
      <c r="Y107" s="44">
        <f t="shared" si="59"/>
        <v>45522</v>
      </c>
    </row>
    <row r="108" spans="1:32" ht="20.149999999999999" customHeight="1" x14ac:dyDescent="0.35">
      <c r="A108" s="3">
        <f>SUBTOTAL(103,$B$4:B108)</f>
        <v>105</v>
      </c>
      <c r="B108" s="44">
        <v>45495</v>
      </c>
      <c r="C108" s="29" t="s">
        <v>453</v>
      </c>
      <c r="D108" s="3" t="str">
        <f>VLOOKUP(C108,'Location Summary'!$C$4:$D$602,2,0)</f>
        <v>DA+3</v>
      </c>
      <c r="E108" s="147" t="s">
        <v>423</v>
      </c>
      <c r="F108" s="116" t="s">
        <v>703</v>
      </c>
      <c r="G108" s="188">
        <v>1</v>
      </c>
      <c r="N108" s="187">
        <v>1</v>
      </c>
      <c r="Q108" s="187">
        <v>1</v>
      </c>
      <c r="X108" s="44">
        <f t="shared" si="58"/>
        <v>45495</v>
      </c>
      <c r="Y108" s="44">
        <f t="shared" si="59"/>
        <v>45523</v>
      </c>
    </row>
    <row r="109" spans="1:32" ht="20.149999999999999" customHeight="1" x14ac:dyDescent="0.35">
      <c r="A109" s="3">
        <f>SUBTOTAL(103,$B$4:B109)</f>
        <v>106</v>
      </c>
      <c r="B109" s="44">
        <v>45495</v>
      </c>
      <c r="C109" s="29" t="s">
        <v>466</v>
      </c>
      <c r="D109" s="3" t="str">
        <f>VLOOKUP(C109,'Location Summary'!$C$4:$D$602,2,0)</f>
        <v>DA+9</v>
      </c>
      <c r="E109" s="147" t="s">
        <v>423</v>
      </c>
      <c r="F109" s="116" t="s">
        <v>703</v>
      </c>
      <c r="J109" s="188">
        <v>1</v>
      </c>
      <c r="K109" s="187">
        <v>1</v>
      </c>
      <c r="L109" s="186">
        <v>1</v>
      </c>
      <c r="O109" s="186">
        <v>1</v>
      </c>
      <c r="X109" s="44">
        <f t="shared" si="58"/>
        <v>45495</v>
      </c>
      <c r="Y109" s="44">
        <f t="shared" si="59"/>
        <v>45523</v>
      </c>
    </row>
    <row r="110" spans="1:32" ht="20.149999999999999" customHeight="1" x14ac:dyDescent="0.35">
      <c r="A110" s="3">
        <f>SUBTOTAL(103,$B$4:B110)</f>
        <v>107</v>
      </c>
      <c r="B110" s="44">
        <v>45496</v>
      </c>
      <c r="C110" s="29" t="s">
        <v>411</v>
      </c>
      <c r="D110" s="3" t="str">
        <f>VLOOKUP(C110,'Location Summary'!$C$4:$D$602,2,0)</f>
        <v>DA+6</v>
      </c>
      <c r="E110" s="147" t="s">
        <v>423</v>
      </c>
      <c r="F110" s="116" t="s">
        <v>703</v>
      </c>
      <c r="G110" s="188">
        <v>1</v>
      </c>
      <c r="M110" s="188">
        <v>1</v>
      </c>
      <c r="N110" s="187">
        <v>1</v>
      </c>
      <c r="R110" s="186">
        <v>1</v>
      </c>
      <c r="X110" s="44">
        <f t="shared" si="58"/>
        <v>45496</v>
      </c>
      <c r="Y110" s="44">
        <f t="shared" si="59"/>
        <v>45524</v>
      </c>
    </row>
    <row r="111" spans="1:32" ht="20.149999999999999" customHeight="1" x14ac:dyDescent="0.35">
      <c r="A111" s="3">
        <f>SUBTOTAL(103,$B$4:B111)</f>
        <v>108</v>
      </c>
      <c r="B111" s="44">
        <v>45496</v>
      </c>
      <c r="C111" s="29" t="s">
        <v>418</v>
      </c>
      <c r="D111" s="3" t="str">
        <f>VLOOKUP(C111,'Location Summary'!$C$4:$D$602,2,0)</f>
        <v>DA+3</v>
      </c>
      <c r="E111" s="147" t="s">
        <v>423</v>
      </c>
      <c r="F111" s="116" t="s">
        <v>703</v>
      </c>
      <c r="H111" s="187">
        <v>1</v>
      </c>
      <c r="I111" s="186">
        <v>1</v>
      </c>
      <c r="J111" s="188">
        <v>1</v>
      </c>
      <c r="Q111" s="187">
        <v>1</v>
      </c>
      <c r="R111" s="186">
        <v>1</v>
      </c>
      <c r="X111" s="44">
        <f t="shared" si="58"/>
        <v>45496</v>
      </c>
      <c r="Y111" s="44">
        <f t="shared" si="59"/>
        <v>45524</v>
      </c>
    </row>
    <row r="112" spans="1:32" ht="20.149999999999999" customHeight="1" x14ac:dyDescent="0.35">
      <c r="A112" s="3">
        <f>SUBTOTAL(103,$B$4:B112)</f>
        <v>109</v>
      </c>
      <c r="B112" s="44">
        <v>45496</v>
      </c>
      <c r="C112" s="29" t="s">
        <v>453</v>
      </c>
      <c r="D112" s="3" t="str">
        <f>VLOOKUP(C112,'Location Summary'!$C$4:$D$602,2,0)</f>
        <v>DA+3</v>
      </c>
      <c r="E112" s="147" t="s">
        <v>423</v>
      </c>
      <c r="F112" s="116" t="s">
        <v>703</v>
      </c>
      <c r="H112" s="187">
        <v>1</v>
      </c>
      <c r="I112" s="186">
        <v>1</v>
      </c>
      <c r="J112" s="188">
        <v>1</v>
      </c>
      <c r="O112" s="186">
        <v>1</v>
      </c>
      <c r="R112" s="186">
        <v>1</v>
      </c>
      <c r="X112" s="44">
        <f t="shared" si="58"/>
        <v>45496</v>
      </c>
      <c r="Y112" s="44">
        <f t="shared" si="59"/>
        <v>45524</v>
      </c>
    </row>
    <row r="113" spans="1:25" ht="20.149999999999999" customHeight="1" x14ac:dyDescent="0.35">
      <c r="A113" s="3">
        <f>SUBTOTAL(103,$B$4:B113)</f>
        <v>110</v>
      </c>
      <c r="B113" s="44">
        <v>45497</v>
      </c>
      <c r="C113" s="29" t="s">
        <v>411</v>
      </c>
      <c r="D113" s="3" t="str">
        <f>VLOOKUP(C113,'Location Summary'!$C$4:$D$602,2,0)</f>
        <v>DA+6</v>
      </c>
      <c r="E113" s="147" t="s">
        <v>423</v>
      </c>
      <c r="F113" s="116" t="s">
        <v>703</v>
      </c>
      <c r="H113" s="187">
        <v>1</v>
      </c>
      <c r="I113" s="186">
        <v>1</v>
      </c>
      <c r="O113" s="186">
        <v>1</v>
      </c>
      <c r="X113" s="44">
        <f t="shared" si="58"/>
        <v>45497</v>
      </c>
      <c r="Y113" s="44">
        <f t="shared" si="59"/>
        <v>45525</v>
      </c>
    </row>
    <row r="114" spans="1:25" ht="20.149999999999999" customHeight="1" x14ac:dyDescent="0.35">
      <c r="A114" s="3">
        <f>SUBTOTAL(103,$B$4:B114)</f>
        <v>111</v>
      </c>
      <c r="B114" s="44">
        <v>45497</v>
      </c>
      <c r="C114" s="29" t="s">
        <v>418</v>
      </c>
      <c r="D114" s="3" t="str">
        <f>VLOOKUP(C114,'Location Summary'!$C$4:$D$602,2,0)</f>
        <v>DA+3</v>
      </c>
      <c r="E114" s="147" t="s">
        <v>423</v>
      </c>
      <c r="F114" s="116" t="s">
        <v>703</v>
      </c>
      <c r="K114" s="187">
        <v>1</v>
      </c>
      <c r="M114" s="188">
        <v>1</v>
      </c>
      <c r="X114" s="44">
        <f t="shared" ref="X114:X134" si="60">B114</f>
        <v>45497</v>
      </c>
      <c r="Y114" s="44">
        <f t="shared" ref="Y114:Y134" si="61">B114+28</f>
        <v>45525</v>
      </c>
    </row>
    <row r="115" spans="1:25" ht="20.149999999999999" customHeight="1" x14ac:dyDescent="0.35">
      <c r="A115" s="3">
        <f>SUBTOTAL(103,$B$4:B115)</f>
        <v>112</v>
      </c>
      <c r="B115" s="44">
        <v>45497</v>
      </c>
      <c r="C115" s="29" t="s">
        <v>453</v>
      </c>
      <c r="D115" s="3" t="str">
        <f>VLOOKUP(C115,'Location Summary'!$C$4:$D$602,2,0)</f>
        <v>DA+3</v>
      </c>
      <c r="E115" s="147" t="s">
        <v>423</v>
      </c>
      <c r="F115" s="116" t="s">
        <v>703</v>
      </c>
      <c r="K115" s="187">
        <v>1</v>
      </c>
      <c r="L115" s="186">
        <v>1</v>
      </c>
      <c r="X115" s="44">
        <f t="shared" si="60"/>
        <v>45497</v>
      </c>
      <c r="Y115" s="44">
        <f t="shared" si="61"/>
        <v>45525</v>
      </c>
    </row>
    <row r="116" spans="1:25" ht="20.149999999999999" customHeight="1" x14ac:dyDescent="0.35">
      <c r="A116" s="3">
        <f>SUBTOTAL(103,$B$4:B116)</f>
        <v>113</v>
      </c>
      <c r="B116" s="44">
        <v>45497</v>
      </c>
      <c r="C116" s="29" t="s">
        <v>470</v>
      </c>
      <c r="D116" s="3" t="str">
        <f>VLOOKUP(C116,'Location Summary'!$C$4:$D$602,2,0)</f>
        <v>DA+4.5</v>
      </c>
      <c r="E116" s="147" t="s">
        <v>423</v>
      </c>
      <c r="F116" s="116" t="s">
        <v>703</v>
      </c>
      <c r="J116" s="188">
        <v>1</v>
      </c>
      <c r="X116" s="44">
        <f t="shared" si="60"/>
        <v>45497</v>
      </c>
      <c r="Y116" s="44">
        <f t="shared" si="61"/>
        <v>45525</v>
      </c>
    </row>
    <row r="117" spans="1:25" ht="20.149999999999999" customHeight="1" x14ac:dyDescent="0.35">
      <c r="A117" s="3">
        <f>SUBTOTAL(103,$B$4:B117)</f>
        <v>114</v>
      </c>
      <c r="B117" s="44">
        <v>45498</v>
      </c>
      <c r="C117" s="29" t="s">
        <v>411</v>
      </c>
      <c r="D117" s="3" t="str">
        <f>VLOOKUP(C117,'Location Summary'!$C$4:$D$602,2,0)</f>
        <v>DA+6</v>
      </c>
      <c r="E117" s="147" t="s">
        <v>423</v>
      </c>
      <c r="F117" s="116" t="s">
        <v>703</v>
      </c>
      <c r="J117" s="188">
        <v>1</v>
      </c>
      <c r="K117" s="187">
        <v>1</v>
      </c>
      <c r="L117" s="186">
        <v>1</v>
      </c>
      <c r="X117" s="44">
        <f t="shared" si="60"/>
        <v>45498</v>
      </c>
      <c r="Y117" s="44">
        <f t="shared" si="61"/>
        <v>45526</v>
      </c>
    </row>
    <row r="118" spans="1:25" ht="20.149999999999999" customHeight="1" x14ac:dyDescent="0.35">
      <c r="A118" s="3">
        <f>SUBTOTAL(103,$B$4:B118)</f>
        <v>115</v>
      </c>
      <c r="B118" s="44">
        <v>45498</v>
      </c>
      <c r="C118" s="29" t="s">
        <v>418</v>
      </c>
      <c r="D118" s="3" t="str">
        <f>VLOOKUP(C118,'Location Summary'!$C$4:$D$602,2,0)</f>
        <v>DA+3</v>
      </c>
      <c r="E118" s="147" t="s">
        <v>423</v>
      </c>
      <c r="F118" s="116" t="s">
        <v>703</v>
      </c>
      <c r="L118" s="186">
        <v>1</v>
      </c>
      <c r="N118" s="187">
        <v>1</v>
      </c>
      <c r="O118" s="186">
        <v>1</v>
      </c>
      <c r="X118" s="44">
        <f t="shared" si="60"/>
        <v>45498</v>
      </c>
      <c r="Y118" s="44">
        <f t="shared" si="61"/>
        <v>45526</v>
      </c>
    </row>
    <row r="119" spans="1:25" ht="20.149999999999999" customHeight="1" x14ac:dyDescent="0.35">
      <c r="A119" s="3">
        <f>SUBTOTAL(103,$B$4:B119)</f>
        <v>116</v>
      </c>
      <c r="B119" s="44">
        <v>45498</v>
      </c>
      <c r="C119" s="29" t="s">
        <v>470</v>
      </c>
      <c r="D119" s="3" t="str">
        <f>VLOOKUP(C119,'Location Summary'!$C$4:$D$602,2,0)</f>
        <v>DA+4.5</v>
      </c>
      <c r="E119" s="147" t="s">
        <v>423</v>
      </c>
      <c r="F119" s="116" t="s">
        <v>703</v>
      </c>
      <c r="G119" s="188">
        <v>1</v>
      </c>
      <c r="K119" s="187">
        <v>1</v>
      </c>
      <c r="P119" s="188">
        <v>1</v>
      </c>
      <c r="X119" s="44">
        <f t="shared" si="60"/>
        <v>45498</v>
      </c>
      <c r="Y119" s="44">
        <f t="shared" si="61"/>
        <v>45526</v>
      </c>
    </row>
    <row r="120" spans="1:25" ht="20.149999999999999" customHeight="1" x14ac:dyDescent="0.35">
      <c r="A120" s="3">
        <f>SUBTOTAL(103,$B$4:B120)</f>
        <v>117</v>
      </c>
      <c r="B120" s="44">
        <v>45499</v>
      </c>
      <c r="C120" s="29" t="s">
        <v>452</v>
      </c>
      <c r="D120" s="3" t="str">
        <f>VLOOKUP(C120,'Location Summary'!$C$4:$D$602,2,0)</f>
        <v>DA+0</v>
      </c>
      <c r="E120" s="147" t="s">
        <v>423</v>
      </c>
      <c r="F120" s="116" t="s">
        <v>703</v>
      </c>
      <c r="G120" s="188">
        <v>1</v>
      </c>
      <c r="J120" s="188">
        <v>1</v>
      </c>
      <c r="X120" s="44">
        <f t="shared" si="60"/>
        <v>45499</v>
      </c>
      <c r="Y120" s="44">
        <f t="shared" si="61"/>
        <v>45527</v>
      </c>
    </row>
    <row r="121" spans="1:25" ht="20.149999999999999" customHeight="1" x14ac:dyDescent="0.35">
      <c r="A121" s="3">
        <f>SUBTOTAL(103,$B$4:B121)</f>
        <v>118</v>
      </c>
      <c r="B121" s="44">
        <v>45499</v>
      </c>
      <c r="C121" s="29" t="s">
        <v>470</v>
      </c>
      <c r="D121" s="3" t="str">
        <f>VLOOKUP(C121,'Location Summary'!$C$4:$D$602,2,0)</f>
        <v>DA+4.5</v>
      </c>
      <c r="E121" s="147" t="s">
        <v>423</v>
      </c>
      <c r="F121" s="116" t="s">
        <v>703</v>
      </c>
      <c r="H121" s="187">
        <v>1</v>
      </c>
      <c r="I121" s="186">
        <v>1</v>
      </c>
      <c r="L121" s="186">
        <v>1</v>
      </c>
      <c r="Q121" s="187">
        <v>1</v>
      </c>
      <c r="R121" s="186">
        <v>1</v>
      </c>
      <c r="X121" s="44">
        <f t="shared" si="60"/>
        <v>45499</v>
      </c>
      <c r="Y121" s="44">
        <f t="shared" si="61"/>
        <v>45527</v>
      </c>
    </row>
    <row r="122" spans="1:25" ht="20.149999999999999" customHeight="1" x14ac:dyDescent="0.35">
      <c r="A122" s="3">
        <f>SUBTOTAL(103,$B$4:B122)</f>
        <v>119</v>
      </c>
      <c r="B122" s="44">
        <v>45500</v>
      </c>
      <c r="C122" s="29" t="s">
        <v>452</v>
      </c>
      <c r="D122" s="3" t="str">
        <f>VLOOKUP(C122,'Location Summary'!$C$4:$D$602,2,0)</f>
        <v>DA+0</v>
      </c>
      <c r="E122" s="147" t="s">
        <v>423</v>
      </c>
      <c r="F122" s="116" t="s">
        <v>703</v>
      </c>
      <c r="M122" s="188">
        <v>1</v>
      </c>
      <c r="P122" s="188">
        <v>1</v>
      </c>
      <c r="X122" s="44">
        <f t="shared" si="60"/>
        <v>45500</v>
      </c>
      <c r="Y122" s="44">
        <f t="shared" si="61"/>
        <v>45528</v>
      </c>
    </row>
    <row r="123" spans="1:25" ht="20.149999999999999" customHeight="1" x14ac:dyDescent="0.35">
      <c r="A123" s="3">
        <f>SUBTOTAL(103,$B$4:B123)</f>
        <v>120</v>
      </c>
      <c r="B123" s="44">
        <v>45500</v>
      </c>
      <c r="C123" s="29" t="s">
        <v>26</v>
      </c>
      <c r="D123" s="3" t="str">
        <f>VLOOKUP(C123,'Location Summary'!$C$4:$D$602,2,0)</f>
        <v>DA+0</v>
      </c>
      <c r="E123" s="147" t="s">
        <v>423</v>
      </c>
      <c r="F123" s="116" t="s">
        <v>703</v>
      </c>
      <c r="G123" s="188">
        <v>1</v>
      </c>
      <c r="P123" s="188">
        <v>1</v>
      </c>
      <c r="X123" s="44">
        <f t="shared" si="60"/>
        <v>45500</v>
      </c>
      <c r="Y123" s="44">
        <f t="shared" si="61"/>
        <v>45528</v>
      </c>
    </row>
    <row r="124" spans="1:25" ht="20.149999999999999" customHeight="1" x14ac:dyDescent="0.35">
      <c r="A124" s="3">
        <f>SUBTOTAL(103,$B$4:B124)</f>
        <v>121</v>
      </c>
      <c r="B124" s="44">
        <v>45500</v>
      </c>
      <c r="C124" s="29" t="s">
        <v>470</v>
      </c>
      <c r="D124" s="3" t="str">
        <f>VLOOKUP(C124,'Location Summary'!$C$4:$D$602,2,0)</f>
        <v>DA+4.5</v>
      </c>
      <c r="E124" s="147" t="s">
        <v>423</v>
      </c>
      <c r="F124" s="116" t="s">
        <v>703</v>
      </c>
      <c r="M124" s="188">
        <v>1</v>
      </c>
      <c r="X124" s="44">
        <f t="shared" si="60"/>
        <v>45500</v>
      </c>
      <c r="Y124" s="44">
        <f t="shared" si="61"/>
        <v>45528</v>
      </c>
    </row>
    <row r="125" spans="1:25" ht="20.149999999999999" customHeight="1" x14ac:dyDescent="0.35">
      <c r="A125" s="3">
        <f>SUBTOTAL(103,$B$4:B125)</f>
        <v>122</v>
      </c>
      <c r="B125" s="44">
        <v>45501</v>
      </c>
      <c r="C125" s="29" t="s">
        <v>452</v>
      </c>
      <c r="D125" s="3" t="str">
        <f>VLOOKUP(C125,'Location Summary'!$C$4:$D$602,2,0)</f>
        <v>DA+0</v>
      </c>
      <c r="E125" s="147" t="s">
        <v>423</v>
      </c>
      <c r="F125" s="116" t="s">
        <v>703</v>
      </c>
      <c r="H125" s="187">
        <v>1</v>
      </c>
      <c r="K125" s="187">
        <v>1</v>
      </c>
      <c r="N125" s="187">
        <v>1</v>
      </c>
      <c r="Q125" s="187">
        <v>1</v>
      </c>
      <c r="X125" s="44">
        <f t="shared" si="60"/>
        <v>45501</v>
      </c>
      <c r="Y125" s="44">
        <f t="shared" si="61"/>
        <v>45529</v>
      </c>
    </row>
    <row r="126" spans="1:25" ht="20.149999999999999" customHeight="1" x14ac:dyDescent="0.35">
      <c r="A126" s="3">
        <f>SUBTOTAL(103,$B$4:B126)</f>
        <v>123</v>
      </c>
      <c r="B126" s="44">
        <v>45501</v>
      </c>
      <c r="C126" s="29" t="s">
        <v>26</v>
      </c>
      <c r="D126" s="3" t="str">
        <f>VLOOKUP(C126,'Location Summary'!$C$4:$D$602,2,0)</f>
        <v>DA+0</v>
      </c>
      <c r="E126" s="147" t="s">
        <v>423</v>
      </c>
      <c r="F126" s="116" t="s">
        <v>703</v>
      </c>
      <c r="H126" s="187">
        <v>1</v>
      </c>
      <c r="Q126" s="187">
        <v>1</v>
      </c>
      <c r="X126" s="44">
        <f t="shared" si="60"/>
        <v>45501</v>
      </c>
      <c r="Y126" s="44">
        <f t="shared" si="61"/>
        <v>45529</v>
      </c>
    </row>
    <row r="127" spans="1:25" ht="20.149999999999999" customHeight="1" x14ac:dyDescent="0.35">
      <c r="A127" s="3">
        <f>SUBTOTAL(103,$B$4:B127)</f>
        <v>124</v>
      </c>
      <c r="B127" s="44">
        <v>45501</v>
      </c>
      <c r="C127" s="29" t="s">
        <v>470</v>
      </c>
      <c r="D127" s="3" t="str">
        <f>VLOOKUP(C127,'Location Summary'!$C$4:$D$602,2,0)</f>
        <v>DA+4.5</v>
      </c>
      <c r="E127" s="147" t="s">
        <v>423</v>
      </c>
      <c r="F127" s="116" t="s">
        <v>703</v>
      </c>
      <c r="N127" s="187">
        <v>1</v>
      </c>
      <c r="O127" s="186">
        <v>1</v>
      </c>
      <c r="X127" s="44">
        <f t="shared" si="60"/>
        <v>45501</v>
      </c>
      <c r="Y127" s="44">
        <f t="shared" si="61"/>
        <v>45529</v>
      </c>
    </row>
    <row r="128" spans="1:25" ht="20.149999999999999" customHeight="1" x14ac:dyDescent="0.35">
      <c r="A128" s="3">
        <f>SUBTOTAL(103,$B$4:B128)</f>
        <v>125</v>
      </c>
      <c r="B128" s="44">
        <v>45502</v>
      </c>
      <c r="C128" s="29" t="s">
        <v>452</v>
      </c>
      <c r="D128" s="3" t="str">
        <f>VLOOKUP(C128,'Location Summary'!$C$4:$D$602,2,0)</f>
        <v>DA+0</v>
      </c>
      <c r="E128" s="147" t="s">
        <v>423</v>
      </c>
      <c r="F128" s="116" t="s">
        <v>703</v>
      </c>
      <c r="I128" s="186">
        <v>1</v>
      </c>
      <c r="L128" s="186">
        <v>1</v>
      </c>
      <c r="O128" s="186">
        <v>1</v>
      </c>
      <c r="R128" s="186">
        <v>1</v>
      </c>
      <c r="X128" s="44">
        <f t="shared" si="60"/>
        <v>45502</v>
      </c>
      <c r="Y128" s="44">
        <f t="shared" si="61"/>
        <v>45530</v>
      </c>
    </row>
    <row r="129" spans="1:25" ht="20.149999999999999" customHeight="1" x14ac:dyDescent="0.35">
      <c r="A129" s="3">
        <f>SUBTOTAL(103,$B$4:B129)</f>
        <v>126</v>
      </c>
      <c r="B129" s="44">
        <v>45502</v>
      </c>
      <c r="C129" s="29" t="s">
        <v>26</v>
      </c>
      <c r="D129" s="3" t="str">
        <f>VLOOKUP(C129,'Location Summary'!$C$4:$D$602,2,0)</f>
        <v>DA+0</v>
      </c>
      <c r="E129" s="147" t="s">
        <v>423</v>
      </c>
      <c r="F129" s="116" t="s">
        <v>703</v>
      </c>
      <c r="I129" s="186">
        <v>1</v>
      </c>
      <c r="J129" s="188">
        <v>1</v>
      </c>
      <c r="M129" s="188">
        <v>1</v>
      </c>
      <c r="R129" s="186">
        <v>1</v>
      </c>
      <c r="X129" s="44">
        <f t="shared" si="60"/>
        <v>45502</v>
      </c>
      <c r="Y129" s="44">
        <f t="shared" si="61"/>
        <v>45530</v>
      </c>
    </row>
    <row r="130" spans="1:25" ht="20.149999999999999" customHeight="1" x14ac:dyDescent="0.35">
      <c r="A130" s="3">
        <f>SUBTOTAL(103,$B$4:B130)</f>
        <v>127</v>
      </c>
      <c r="B130" s="44">
        <v>45502</v>
      </c>
      <c r="C130" s="29" t="s">
        <v>171</v>
      </c>
      <c r="D130" s="3" t="str">
        <f>VLOOKUP(C130,'Location Summary'!$C$4:$D$602,2,0)</f>
        <v>DA+3</v>
      </c>
      <c r="E130" s="147" t="s">
        <v>423</v>
      </c>
      <c r="F130" s="116" t="s">
        <v>703</v>
      </c>
      <c r="J130" s="188">
        <v>1</v>
      </c>
      <c r="M130" s="188">
        <v>1</v>
      </c>
      <c r="X130" s="44">
        <f t="shared" si="60"/>
        <v>45502</v>
      </c>
      <c r="Y130" s="44">
        <f t="shared" si="61"/>
        <v>45530</v>
      </c>
    </row>
    <row r="131" spans="1:25" ht="20.149999999999999" customHeight="1" x14ac:dyDescent="0.35">
      <c r="A131" s="3">
        <f>SUBTOTAL(103,$B$4:B131)</f>
        <v>128</v>
      </c>
      <c r="B131" s="44">
        <v>45503</v>
      </c>
      <c r="C131" s="29" t="s">
        <v>171</v>
      </c>
      <c r="D131" s="3" t="str">
        <f>VLOOKUP(C131,'Location Summary'!$C$4:$D$602,2,0)</f>
        <v>DA+3</v>
      </c>
      <c r="E131" s="147" t="s">
        <v>423</v>
      </c>
      <c r="F131" s="116" t="s">
        <v>703</v>
      </c>
      <c r="G131" s="188">
        <v>1</v>
      </c>
      <c r="P131" s="188">
        <v>1</v>
      </c>
      <c r="X131" s="44">
        <f t="shared" si="60"/>
        <v>45503</v>
      </c>
      <c r="Y131" s="44">
        <f t="shared" si="61"/>
        <v>45531</v>
      </c>
    </row>
    <row r="132" spans="1:25" ht="20.149999999999999" customHeight="1" x14ac:dyDescent="0.35">
      <c r="A132" s="3">
        <f>SUBTOTAL(103,$B$4:B132)</f>
        <v>129</v>
      </c>
      <c r="B132" s="44">
        <v>45503</v>
      </c>
      <c r="C132" s="29" t="s">
        <v>26</v>
      </c>
      <c r="D132" s="3" t="str">
        <f>VLOOKUP(C132,'Location Summary'!$C$4:$D$602,2,0)</f>
        <v>DA+0</v>
      </c>
      <c r="E132" s="147" t="s">
        <v>423</v>
      </c>
      <c r="F132" s="116" t="s">
        <v>703</v>
      </c>
      <c r="K132" s="187">
        <v>1</v>
      </c>
      <c r="N132" s="187">
        <v>1</v>
      </c>
      <c r="O132" s="186">
        <v>1</v>
      </c>
      <c r="X132" s="44">
        <f t="shared" si="60"/>
        <v>45503</v>
      </c>
      <c r="Y132" s="44">
        <f t="shared" si="61"/>
        <v>45531</v>
      </c>
    </row>
    <row r="133" spans="1:25" ht="20.149999999999999" customHeight="1" x14ac:dyDescent="0.35">
      <c r="A133" s="3">
        <f>SUBTOTAL(103,$B$4:B133)</f>
        <v>130</v>
      </c>
      <c r="B133" s="44">
        <v>45504</v>
      </c>
      <c r="C133" s="150" t="s">
        <v>171</v>
      </c>
      <c r="D133" s="3" t="str">
        <f>VLOOKUP(C133,'Location Summary'!$C$4:$D$602,2,0)</f>
        <v>DA+3</v>
      </c>
      <c r="E133" s="147" t="s">
        <v>423</v>
      </c>
      <c r="F133" s="116" t="s">
        <v>703</v>
      </c>
      <c r="H133" s="187">
        <v>1</v>
      </c>
      <c r="I133" s="186">
        <v>1</v>
      </c>
      <c r="K133" s="187">
        <v>1</v>
      </c>
      <c r="L133" s="186">
        <v>1</v>
      </c>
      <c r="N133" s="187">
        <v>1</v>
      </c>
      <c r="O133" s="186">
        <v>1</v>
      </c>
      <c r="Q133" s="187">
        <v>1</v>
      </c>
      <c r="R133" s="186">
        <v>1</v>
      </c>
      <c r="X133" s="44">
        <f t="shared" si="60"/>
        <v>45504</v>
      </c>
      <c r="Y133" s="44">
        <f t="shared" si="61"/>
        <v>45532</v>
      </c>
    </row>
    <row r="134" spans="1:25" ht="20.149999999999999" customHeight="1" x14ac:dyDescent="0.35">
      <c r="A134" s="3">
        <f>SUBTOTAL(103,$B$4:B134)</f>
        <v>131</v>
      </c>
      <c r="B134" s="44">
        <v>45504</v>
      </c>
      <c r="C134" s="29" t="s">
        <v>454</v>
      </c>
      <c r="D134" s="3" t="str">
        <f>VLOOKUP(C134,'Location Summary'!$C$4:$D$602,2,0)</f>
        <v>DA+0</v>
      </c>
      <c r="E134" s="147" t="s">
        <v>423</v>
      </c>
      <c r="F134" s="116" t="s">
        <v>703</v>
      </c>
      <c r="G134" s="188">
        <v>1</v>
      </c>
      <c r="X134" s="44">
        <f t="shared" si="60"/>
        <v>45504</v>
      </c>
      <c r="Y134" s="44">
        <f t="shared" si="61"/>
        <v>45532</v>
      </c>
    </row>
    <row r="135" spans="1:25" ht="20.149999999999999" customHeight="1" x14ac:dyDescent="0.35">
      <c r="A135" s="3">
        <f>SUBTOTAL(103,$B$4:B135)</f>
        <v>132</v>
      </c>
      <c r="B135" s="44">
        <v>45505</v>
      </c>
      <c r="C135" s="29" t="s">
        <v>26</v>
      </c>
      <c r="D135" s="3" t="str">
        <f>VLOOKUP(C135,'Location Summary'!$C$4:$D$602,2,0)</f>
        <v>DA+0</v>
      </c>
      <c r="E135" s="147" t="s">
        <v>423</v>
      </c>
      <c r="F135" s="116" t="s">
        <v>703</v>
      </c>
      <c r="L135" s="186">
        <v>1</v>
      </c>
      <c r="X135" s="44">
        <f t="shared" ref="X135:X146" si="62">B135</f>
        <v>45505</v>
      </c>
      <c r="Y135" s="44">
        <f t="shared" ref="Y135:Y146" si="63">B135+28</f>
        <v>45533</v>
      </c>
    </row>
    <row r="136" spans="1:25" ht="20.149999999999999" customHeight="1" x14ac:dyDescent="0.35">
      <c r="A136" s="3">
        <f>SUBTOTAL(103,$B$4:B136)</f>
        <v>133</v>
      </c>
      <c r="B136" s="44">
        <v>45505</v>
      </c>
      <c r="C136" s="29" t="s">
        <v>454</v>
      </c>
      <c r="D136" s="3" t="str">
        <f>VLOOKUP(C136,'Location Summary'!$C$4:$D$602,2,0)</f>
        <v>DA+0</v>
      </c>
      <c r="E136" s="147" t="s">
        <v>423</v>
      </c>
      <c r="F136" s="116" t="s">
        <v>703</v>
      </c>
      <c r="M136" s="188">
        <v>1</v>
      </c>
      <c r="P136" s="188">
        <v>1</v>
      </c>
      <c r="X136" s="44">
        <f t="shared" si="62"/>
        <v>45505</v>
      </c>
      <c r="Y136" s="44">
        <f t="shared" si="63"/>
        <v>45533</v>
      </c>
    </row>
    <row r="137" spans="1:25" ht="20.149999999999999" customHeight="1" x14ac:dyDescent="0.35">
      <c r="A137" s="3">
        <f>SUBTOTAL(103,$B$4:B137)</f>
        <v>134</v>
      </c>
      <c r="B137" s="44">
        <v>45506</v>
      </c>
      <c r="C137" s="29" t="s">
        <v>84</v>
      </c>
      <c r="D137" s="3" t="str">
        <f>VLOOKUP(C137,'Location Summary'!$C$4:$D$602,2,0)</f>
        <v>DA+3</v>
      </c>
      <c r="E137" s="147" t="s">
        <v>423</v>
      </c>
      <c r="F137" s="116" t="s">
        <v>703</v>
      </c>
      <c r="G137" s="188">
        <v>1</v>
      </c>
      <c r="J137" s="188">
        <v>1</v>
      </c>
      <c r="P137" s="188">
        <v>1</v>
      </c>
      <c r="X137" s="44">
        <f t="shared" si="62"/>
        <v>45506</v>
      </c>
      <c r="Y137" s="44">
        <f t="shared" si="63"/>
        <v>45534</v>
      </c>
    </row>
    <row r="138" spans="1:25" ht="20.149999999999999" customHeight="1" x14ac:dyDescent="0.35">
      <c r="A138" s="3">
        <f>SUBTOTAL(103,$B$4:B138)</f>
        <v>135</v>
      </c>
      <c r="B138" s="44">
        <v>45506</v>
      </c>
      <c r="C138" s="29" t="s">
        <v>496</v>
      </c>
      <c r="D138" s="3" t="str">
        <f>VLOOKUP(C138,'Location Summary'!$C$4:$D$602,2,0)</f>
        <v>DA-3</v>
      </c>
      <c r="E138" s="147" t="s">
        <v>423</v>
      </c>
      <c r="F138" s="116" t="s">
        <v>703</v>
      </c>
      <c r="M138" s="188">
        <v>1</v>
      </c>
      <c r="X138" s="44">
        <f t="shared" si="62"/>
        <v>45506</v>
      </c>
      <c r="Y138" s="44">
        <f t="shared" si="63"/>
        <v>45534</v>
      </c>
    </row>
    <row r="139" spans="1:25" ht="20.149999999999999" customHeight="1" x14ac:dyDescent="0.35">
      <c r="A139" s="3">
        <f>SUBTOTAL(103,$B$4:B139)</f>
        <v>136</v>
      </c>
      <c r="B139" s="44">
        <v>45506</v>
      </c>
      <c r="C139" s="29" t="s">
        <v>454</v>
      </c>
      <c r="D139" s="3" t="str">
        <f>VLOOKUP(C139,'Location Summary'!$C$4:$D$602,2,0)</f>
        <v>DA+0</v>
      </c>
      <c r="E139" s="147" t="s">
        <v>423</v>
      </c>
      <c r="F139" s="116" t="s">
        <v>703</v>
      </c>
      <c r="H139" s="187">
        <v>1</v>
      </c>
      <c r="I139" s="186">
        <v>1</v>
      </c>
      <c r="J139" s="188">
        <v>1</v>
      </c>
      <c r="N139" s="187">
        <v>1</v>
      </c>
      <c r="O139" s="186">
        <v>1</v>
      </c>
      <c r="Q139" s="187">
        <v>1</v>
      </c>
      <c r="R139" s="186">
        <v>1</v>
      </c>
      <c r="X139" s="44">
        <f t="shared" si="62"/>
        <v>45506</v>
      </c>
      <c r="Y139" s="44">
        <f t="shared" si="63"/>
        <v>45534</v>
      </c>
    </row>
    <row r="140" spans="1:25" ht="20.149999999999999" customHeight="1" x14ac:dyDescent="0.35">
      <c r="A140" s="3">
        <f>SUBTOTAL(103,$B$4:B140)</f>
        <v>137</v>
      </c>
      <c r="B140" s="44">
        <v>45507</v>
      </c>
      <c r="C140" s="29" t="s">
        <v>84</v>
      </c>
      <c r="D140" s="3" t="str">
        <f>VLOOKUP(C140,'Location Summary'!$C$4:$D$602,2,0)</f>
        <v>DA+3</v>
      </c>
      <c r="E140" s="147" t="s">
        <v>423</v>
      </c>
      <c r="F140" s="116" t="s">
        <v>703</v>
      </c>
      <c r="H140" s="187">
        <v>1</v>
      </c>
      <c r="I140" s="186">
        <v>1</v>
      </c>
      <c r="K140" s="187">
        <v>1</v>
      </c>
      <c r="L140" s="186">
        <v>1</v>
      </c>
      <c r="M140" s="188">
        <v>1</v>
      </c>
      <c r="N140" s="187">
        <v>1</v>
      </c>
      <c r="O140" s="186">
        <v>1</v>
      </c>
      <c r="Q140" s="187">
        <v>1</v>
      </c>
      <c r="R140" s="186">
        <v>1</v>
      </c>
      <c r="X140" s="44">
        <f t="shared" si="62"/>
        <v>45507</v>
      </c>
      <c r="Y140" s="44">
        <f t="shared" si="63"/>
        <v>45535</v>
      </c>
    </row>
    <row r="141" spans="1:25" ht="20.149999999999999" customHeight="1" x14ac:dyDescent="0.35">
      <c r="A141" s="3">
        <f>SUBTOTAL(103,$B$4:B141)</f>
        <v>138</v>
      </c>
      <c r="B141" s="44">
        <v>45507</v>
      </c>
      <c r="C141" s="29" t="s">
        <v>454</v>
      </c>
      <c r="D141" s="3" t="str">
        <f>VLOOKUP(C141,'Location Summary'!$C$4:$D$602,2,0)</f>
        <v>DA+0</v>
      </c>
      <c r="E141" s="147" t="s">
        <v>423</v>
      </c>
      <c r="F141" s="116" t="s">
        <v>703</v>
      </c>
      <c r="K141" s="187">
        <v>1</v>
      </c>
      <c r="L141" s="186">
        <v>1</v>
      </c>
      <c r="X141" s="44">
        <f t="shared" si="62"/>
        <v>45507</v>
      </c>
      <c r="Y141" s="44">
        <f t="shared" si="63"/>
        <v>45535</v>
      </c>
    </row>
    <row r="142" spans="1:25" ht="20.149999999999999" customHeight="1" x14ac:dyDescent="0.35">
      <c r="A142" s="3">
        <f>SUBTOTAL(103,$B$4:B142)</f>
        <v>139</v>
      </c>
      <c r="B142" s="44">
        <v>45507</v>
      </c>
      <c r="C142" s="29" t="s">
        <v>496</v>
      </c>
      <c r="D142" s="3" t="str">
        <f>VLOOKUP(C142,'Location Summary'!$C$4:$D$602,2,0)</f>
        <v>DA-3</v>
      </c>
      <c r="E142" s="147" t="s">
        <v>423</v>
      </c>
      <c r="F142" s="116" t="s">
        <v>703</v>
      </c>
      <c r="G142" s="188">
        <v>1</v>
      </c>
      <c r="X142" s="44">
        <f t="shared" si="62"/>
        <v>45507</v>
      </c>
      <c r="Y142" s="44">
        <f t="shared" si="63"/>
        <v>45535</v>
      </c>
    </row>
    <row r="143" spans="1:25" ht="20.149999999999999" customHeight="1" x14ac:dyDescent="0.35">
      <c r="A143" s="3">
        <f>SUBTOTAL(103,$B$4:B143)</f>
        <v>140</v>
      </c>
      <c r="B143" s="44">
        <v>45507</v>
      </c>
      <c r="C143" s="29" t="s">
        <v>479</v>
      </c>
      <c r="D143" s="3" t="str">
        <f>VLOOKUP(C143,'Location Summary'!$C$4:$D$602,2,0)</f>
        <v>DA+9</v>
      </c>
      <c r="E143" s="147" t="s">
        <v>423</v>
      </c>
      <c r="F143" s="116" t="s">
        <v>703</v>
      </c>
      <c r="G143" s="188">
        <v>1</v>
      </c>
      <c r="J143" s="188">
        <v>1</v>
      </c>
      <c r="X143" s="44">
        <f t="shared" si="62"/>
        <v>45507</v>
      </c>
      <c r="Y143" s="44">
        <f t="shared" si="63"/>
        <v>45535</v>
      </c>
    </row>
    <row r="144" spans="1:25" ht="20.149999999999999" customHeight="1" x14ac:dyDescent="0.35">
      <c r="A144" s="3">
        <f>SUBTOTAL(103,$B$4:B144)</f>
        <v>141</v>
      </c>
      <c r="B144" s="44">
        <v>45508</v>
      </c>
      <c r="C144" s="29" t="s">
        <v>479</v>
      </c>
      <c r="D144" s="3" t="str">
        <f>VLOOKUP(C144,'Location Summary'!$C$4:$D$602,2,0)</f>
        <v>DA+9</v>
      </c>
      <c r="E144" s="147" t="s">
        <v>423</v>
      </c>
      <c r="F144" s="116" t="s">
        <v>703</v>
      </c>
      <c r="H144" s="187">
        <v>1</v>
      </c>
      <c r="P144" s="188">
        <v>1</v>
      </c>
      <c r="X144" s="44">
        <f t="shared" si="62"/>
        <v>45508</v>
      </c>
      <c r="Y144" s="44">
        <f t="shared" si="63"/>
        <v>45536</v>
      </c>
    </row>
    <row r="145" spans="1:25" ht="20.149999999999999" customHeight="1" x14ac:dyDescent="0.35">
      <c r="A145" s="3">
        <f>SUBTOTAL(103,$B$4:B145)</f>
        <v>142</v>
      </c>
      <c r="B145" s="44">
        <v>45509</v>
      </c>
      <c r="C145" s="29" t="s">
        <v>479</v>
      </c>
      <c r="D145" s="3" t="str">
        <f>VLOOKUP(C145,'Location Summary'!$C$4:$D$602,2,0)</f>
        <v>DA+9</v>
      </c>
      <c r="E145" s="147" t="s">
        <v>423</v>
      </c>
      <c r="F145" s="116" t="s">
        <v>703</v>
      </c>
      <c r="I145" s="186">
        <v>1</v>
      </c>
      <c r="K145" s="187">
        <v>1</v>
      </c>
      <c r="M145" s="188">
        <v>1</v>
      </c>
      <c r="X145" s="44">
        <f t="shared" si="62"/>
        <v>45509</v>
      </c>
      <c r="Y145" s="44">
        <f t="shared" si="63"/>
        <v>45537</v>
      </c>
    </row>
    <row r="146" spans="1:25" ht="20.149999999999999" customHeight="1" x14ac:dyDescent="0.35">
      <c r="A146" s="3">
        <f>SUBTOTAL(103,$B$4:B146)</f>
        <v>143</v>
      </c>
      <c r="B146" s="44">
        <v>45509</v>
      </c>
      <c r="C146" s="29" t="s">
        <v>926</v>
      </c>
      <c r="D146" s="3" t="str">
        <f>VLOOKUP(C146,'Location Summary'!$C$4:$D$602,2,0)</f>
        <v>DA+6</v>
      </c>
      <c r="E146" s="147" t="s">
        <v>423</v>
      </c>
      <c r="F146" s="116" t="s">
        <v>703</v>
      </c>
      <c r="G146" s="188">
        <v>1</v>
      </c>
      <c r="X146" s="44">
        <f t="shared" si="62"/>
        <v>45509</v>
      </c>
      <c r="Y146" s="44">
        <f t="shared" si="63"/>
        <v>45537</v>
      </c>
    </row>
    <row r="147" spans="1:25" ht="20.149999999999999" customHeight="1" x14ac:dyDescent="0.35">
      <c r="A147" s="3">
        <f>SUBTOTAL(103,$B$4:B147)</f>
        <v>144</v>
      </c>
      <c r="B147" s="44">
        <v>45510</v>
      </c>
      <c r="C147" s="29" t="s">
        <v>479</v>
      </c>
      <c r="D147" s="3" t="str">
        <f>VLOOKUP(C147,'Location Summary'!$C$4:$D$602,2,0)</f>
        <v>DA+9</v>
      </c>
      <c r="E147" s="147" t="s">
        <v>423</v>
      </c>
      <c r="F147" s="116" t="s">
        <v>703</v>
      </c>
      <c r="L147" s="186">
        <v>1</v>
      </c>
      <c r="Q147" s="187">
        <v>1</v>
      </c>
      <c r="R147" s="186">
        <v>1</v>
      </c>
      <c r="X147" s="44">
        <f t="shared" ref="X147:X150" si="64">B147</f>
        <v>45510</v>
      </c>
      <c r="Y147" s="44">
        <f t="shared" ref="Y147:Y150" si="65">B147+28</f>
        <v>45538</v>
      </c>
    </row>
    <row r="148" spans="1:25" ht="20.149999999999999" customHeight="1" x14ac:dyDescent="0.35">
      <c r="A148" s="3">
        <f>SUBTOTAL(103,$B$4:B148)</f>
        <v>145</v>
      </c>
      <c r="B148" s="44">
        <v>45510</v>
      </c>
      <c r="C148" s="29" t="s">
        <v>926</v>
      </c>
      <c r="D148" s="3" t="str">
        <f>VLOOKUP(C148,'Location Summary'!$C$4:$D$602,2,0)</f>
        <v>DA+6</v>
      </c>
      <c r="E148" s="147" t="s">
        <v>423</v>
      </c>
      <c r="F148" s="116" t="s">
        <v>703</v>
      </c>
      <c r="H148" s="187">
        <v>1</v>
      </c>
      <c r="I148" s="186">
        <v>1</v>
      </c>
      <c r="P148" s="188">
        <v>1</v>
      </c>
      <c r="X148" s="44">
        <f t="shared" si="64"/>
        <v>45510</v>
      </c>
      <c r="Y148" s="44">
        <f t="shared" si="65"/>
        <v>45538</v>
      </c>
    </row>
    <row r="149" spans="1:25" ht="20.149999999999999" customHeight="1" x14ac:dyDescent="0.35">
      <c r="A149" s="3">
        <f>SUBTOTAL(103,$B$4:B149)</f>
        <v>146</v>
      </c>
      <c r="B149" s="44">
        <v>45510</v>
      </c>
      <c r="C149" s="29" t="s">
        <v>930</v>
      </c>
      <c r="D149" s="3" t="str">
        <f>VLOOKUP(C149,'Location Summary'!$C$4:$D$602,2,0)</f>
        <v>DA+9</v>
      </c>
      <c r="E149" s="147" t="s">
        <v>423</v>
      </c>
      <c r="F149" s="116" t="s">
        <v>703</v>
      </c>
      <c r="G149" s="188">
        <v>1</v>
      </c>
      <c r="J149" s="188">
        <v>1</v>
      </c>
      <c r="X149" s="44">
        <f t="shared" si="64"/>
        <v>45510</v>
      </c>
      <c r="Y149" s="44">
        <f t="shared" si="65"/>
        <v>45538</v>
      </c>
    </row>
    <row r="150" spans="1:25" ht="20.149999999999999" customHeight="1" x14ac:dyDescent="0.35">
      <c r="A150" s="3">
        <f>SUBTOTAL(103,$B$4:B150)</f>
        <v>147</v>
      </c>
      <c r="B150" s="44">
        <v>45510</v>
      </c>
      <c r="C150" s="29" t="s">
        <v>496</v>
      </c>
      <c r="D150" s="3" t="str">
        <f>VLOOKUP(C150,'Location Summary'!$C$4:$D$602,2,0)</f>
        <v>DA-3</v>
      </c>
      <c r="E150" s="147" t="s">
        <v>423</v>
      </c>
      <c r="F150" s="116" t="s">
        <v>703</v>
      </c>
      <c r="J150" s="188">
        <v>1</v>
      </c>
      <c r="X150" s="44">
        <f t="shared" si="64"/>
        <v>45510</v>
      </c>
      <c r="Y150" s="44">
        <f t="shared" si="65"/>
        <v>45538</v>
      </c>
    </row>
    <row r="151" spans="1:25" ht="20.149999999999999" customHeight="1" x14ac:dyDescent="0.35">
      <c r="A151" s="13">
        <f>SUBTOTAL(103,$B$4:B151)</f>
        <v>148</v>
      </c>
      <c r="B151" s="140">
        <v>45511</v>
      </c>
      <c r="C151" s="143" t="s">
        <v>479</v>
      </c>
      <c r="D151" s="3" t="str">
        <f>VLOOKUP(C151,'Location Summary'!$C$4:$D$602,2,0)</f>
        <v>DA+9</v>
      </c>
      <c r="E151" s="297" t="s">
        <v>423</v>
      </c>
      <c r="F151" s="298" t="s">
        <v>703</v>
      </c>
      <c r="N151" s="187">
        <v>1</v>
      </c>
      <c r="X151" s="44">
        <f t="shared" ref="X151:X156" si="66">B151</f>
        <v>45511</v>
      </c>
      <c r="Y151" s="44">
        <f t="shared" ref="Y151:Y156" si="67">B151+28</f>
        <v>45539</v>
      </c>
    </row>
    <row r="152" spans="1:25" ht="20.149999999999999" customHeight="1" x14ac:dyDescent="0.35">
      <c r="A152" s="13">
        <f>SUBTOTAL(103,$B$4:B152)</f>
        <v>149</v>
      </c>
      <c r="B152" s="140">
        <v>45511</v>
      </c>
      <c r="C152" s="143" t="s">
        <v>926</v>
      </c>
      <c r="D152" s="3" t="str">
        <f>VLOOKUP(C152,'Location Summary'!$C$4:$D$602,2,0)</f>
        <v>DA+6</v>
      </c>
      <c r="E152" s="297" t="s">
        <v>423</v>
      </c>
      <c r="F152" s="298" t="s">
        <v>703</v>
      </c>
      <c r="J152" s="188">
        <v>1</v>
      </c>
      <c r="M152" s="188">
        <v>1</v>
      </c>
      <c r="Q152" s="187">
        <v>1</v>
      </c>
      <c r="R152" s="186">
        <v>1</v>
      </c>
      <c r="X152" s="44">
        <f t="shared" si="66"/>
        <v>45511</v>
      </c>
      <c r="Y152" s="44">
        <f t="shared" si="67"/>
        <v>45539</v>
      </c>
    </row>
    <row r="153" spans="1:25" ht="20.149999999999999" customHeight="1" x14ac:dyDescent="0.35">
      <c r="A153" s="13">
        <f>SUBTOTAL(103,$B$4:B153)</f>
        <v>150</v>
      </c>
      <c r="B153" s="140">
        <v>45511</v>
      </c>
      <c r="C153" s="143" t="s">
        <v>930</v>
      </c>
      <c r="D153" s="3" t="str">
        <f>VLOOKUP(C153,'Location Summary'!$C$4:$D$602,2,0)</f>
        <v>DA+9</v>
      </c>
      <c r="E153" s="297" t="s">
        <v>423</v>
      </c>
      <c r="F153" s="298" t="s">
        <v>703</v>
      </c>
      <c r="H153" s="187">
        <v>1</v>
      </c>
      <c r="I153" s="186">
        <v>1</v>
      </c>
      <c r="K153" s="187">
        <v>1</v>
      </c>
      <c r="L153" s="186">
        <v>1</v>
      </c>
      <c r="X153" s="44">
        <f t="shared" si="66"/>
        <v>45511</v>
      </c>
      <c r="Y153" s="44">
        <f t="shared" si="67"/>
        <v>45539</v>
      </c>
    </row>
    <row r="154" spans="1:25" ht="20.149999999999999" customHeight="1" x14ac:dyDescent="0.35">
      <c r="A154" s="13">
        <f>SUBTOTAL(103,$B$4:B154)</f>
        <v>151</v>
      </c>
      <c r="B154" s="140">
        <v>45511</v>
      </c>
      <c r="C154" s="143" t="s">
        <v>496</v>
      </c>
      <c r="D154" s="3" t="str">
        <f>VLOOKUP(C154,'Location Summary'!$C$4:$D$602,2,0)</f>
        <v>DA-3</v>
      </c>
      <c r="E154" s="297" t="s">
        <v>423</v>
      </c>
      <c r="F154" s="298" t="s">
        <v>703</v>
      </c>
      <c r="H154" s="187">
        <v>1</v>
      </c>
      <c r="I154" s="186">
        <v>1</v>
      </c>
      <c r="N154" s="187">
        <v>1</v>
      </c>
      <c r="X154" s="44">
        <f t="shared" si="66"/>
        <v>45511</v>
      </c>
      <c r="Y154" s="44">
        <f t="shared" si="67"/>
        <v>45539</v>
      </c>
    </row>
    <row r="155" spans="1:25" ht="20.149999999999999" customHeight="1" x14ac:dyDescent="0.35">
      <c r="A155" s="13">
        <f>SUBTOTAL(103,$B$4:B155)</f>
        <v>152</v>
      </c>
      <c r="B155" s="140">
        <v>45512</v>
      </c>
      <c r="C155" s="143" t="s">
        <v>479</v>
      </c>
      <c r="D155" s="3" t="str">
        <f>VLOOKUP(C155,'Location Summary'!$C$4:$D$602,2,0)</f>
        <v>DA+9</v>
      </c>
      <c r="E155" s="297" t="s">
        <v>423</v>
      </c>
      <c r="F155" s="298" t="s">
        <v>703</v>
      </c>
      <c r="O155" s="186">
        <v>1</v>
      </c>
      <c r="X155" s="44">
        <f t="shared" si="66"/>
        <v>45512</v>
      </c>
      <c r="Y155" s="44">
        <f t="shared" si="67"/>
        <v>45540</v>
      </c>
    </row>
    <row r="156" spans="1:25" ht="20.149999999999999" customHeight="1" x14ac:dyDescent="0.35">
      <c r="A156" s="13">
        <f>SUBTOTAL(103,$B$4:B156)</f>
        <v>153</v>
      </c>
      <c r="B156" s="140">
        <v>45512</v>
      </c>
      <c r="C156" s="143" t="s">
        <v>926</v>
      </c>
      <c r="D156" s="3" t="str">
        <f>VLOOKUP(C156,'Location Summary'!$C$4:$D$602,2,0)</f>
        <v>DA+6</v>
      </c>
      <c r="E156" s="297" t="s">
        <v>423</v>
      </c>
      <c r="F156" s="298" t="s">
        <v>703</v>
      </c>
      <c r="K156" s="187">
        <v>1</v>
      </c>
      <c r="L156" s="186">
        <v>1</v>
      </c>
      <c r="N156" s="187">
        <v>1</v>
      </c>
      <c r="O156" s="186">
        <v>1</v>
      </c>
      <c r="X156" s="44">
        <f t="shared" si="66"/>
        <v>45512</v>
      </c>
      <c r="Y156" s="44">
        <f t="shared" si="67"/>
        <v>45540</v>
      </c>
    </row>
    <row r="157" spans="1:25" ht="20.149999999999999" customHeight="1" x14ac:dyDescent="0.35">
      <c r="A157" s="13">
        <f>SUBTOTAL(103,$B$4:B157)</f>
        <v>154</v>
      </c>
      <c r="B157" s="140">
        <v>45513</v>
      </c>
      <c r="C157" s="143" t="s">
        <v>496</v>
      </c>
      <c r="D157" s="3" t="str">
        <f>VLOOKUP(C157,'Location Summary'!$C$4:$D$602,2,0)</f>
        <v>DA-3</v>
      </c>
      <c r="E157" s="297" t="s">
        <v>423</v>
      </c>
      <c r="F157" s="298" t="s">
        <v>703</v>
      </c>
      <c r="K157" s="187">
        <v>1</v>
      </c>
      <c r="O157" s="186">
        <v>1</v>
      </c>
      <c r="P157" s="188">
        <v>1</v>
      </c>
      <c r="X157" s="44">
        <f t="shared" ref="X157:X159" si="68">B157</f>
        <v>45513</v>
      </c>
      <c r="Y157" s="44">
        <f t="shared" ref="Y157:Y159" si="69">B157+28</f>
        <v>45541</v>
      </c>
    </row>
    <row r="158" spans="1:25" ht="20.149999999999999" customHeight="1" x14ac:dyDescent="0.35">
      <c r="A158" s="13">
        <f>SUBTOTAL(103,$B$4:B158)</f>
        <v>155</v>
      </c>
      <c r="B158" s="140">
        <v>45513</v>
      </c>
      <c r="C158" s="143" t="s">
        <v>419</v>
      </c>
      <c r="D158" s="3" t="str">
        <f>VLOOKUP(C158,'Location Summary'!$C$4:$D$602,2,0)</f>
        <v>DA+0</v>
      </c>
      <c r="E158" s="297" t="s">
        <v>423</v>
      </c>
      <c r="F158" s="298" t="s">
        <v>703</v>
      </c>
      <c r="G158" s="188">
        <v>1</v>
      </c>
      <c r="X158" s="44">
        <f t="shared" si="68"/>
        <v>45513</v>
      </c>
      <c r="Y158" s="44">
        <f t="shared" si="69"/>
        <v>45541</v>
      </c>
    </row>
    <row r="159" spans="1:25" ht="20.149999999999999" customHeight="1" x14ac:dyDescent="0.35">
      <c r="A159" s="13">
        <f>SUBTOTAL(103,$B$4:B159)</f>
        <v>156</v>
      </c>
      <c r="B159" s="140">
        <v>45514</v>
      </c>
      <c r="C159" s="143" t="s">
        <v>480</v>
      </c>
      <c r="D159" s="3" t="str">
        <f>VLOOKUP(C159,'Location Summary'!$C$4:$D$602,2,0)</f>
        <v>DA-1.5</v>
      </c>
      <c r="E159" s="297" t="s">
        <v>423</v>
      </c>
      <c r="F159" s="298" t="s">
        <v>703</v>
      </c>
      <c r="G159" s="188">
        <v>1</v>
      </c>
      <c r="J159" s="188">
        <v>1</v>
      </c>
      <c r="X159" s="44">
        <f t="shared" si="68"/>
        <v>45514</v>
      </c>
      <c r="Y159" s="44">
        <f t="shared" si="69"/>
        <v>45542</v>
      </c>
    </row>
    <row r="160" spans="1:25" ht="20.149999999999999" customHeight="1" x14ac:dyDescent="0.35">
      <c r="A160" s="13">
        <f>SUBTOTAL(103,$B$4:B160)</f>
        <v>157</v>
      </c>
      <c r="B160" s="140">
        <v>45514</v>
      </c>
      <c r="C160" s="143" t="s">
        <v>496</v>
      </c>
      <c r="D160" s="3" t="str">
        <f>VLOOKUP(C160,'Location Summary'!$C$4:$D$602,2,0)</f>
        <v>DA-3</v>
      </c>
      <c r="E160" s="297" t="s">
        <v>423</v>
      </c>
      <c r="F160" s="298" t="s">
        <v>703</v>
      </c>
      <c r="L160" s="186">
        <v>1</v>
      </c>
      <c r="Q160" s="187">
        <v>1</v>
      </c>
      <c r="R160" s="186">
        <v>1</v>
      </c>
      <c r="X160" s="44">
        <f t="shared" ref="X160:X164" si="70">B160</f>
        <v>45514</v>
      </c>
      <c r="Y160" s="44">
        <f t="shared" ref="Y160:Y164" si="71">B160+28</f>
        <v>45542</v>
      </c>
    </row>
    <row r="161" spans="1:25" ht="20.149999999999999" customHeight="1" x14ac:dyDescent="0.35">
      <c r="A161" s="13">
        <f>SUBTOTAL(103,$B$4:B161)</f>
        <v>158</v>
      </c>
      <c r="B161" s="140">
        <v>45514</v>
      </c>
      <c r="C161" s="143" t="s">
        <v>419</v>
      </c>
      <c r="D161" s="3" t="str">
        <f>VLOOKUP(C161,'Location Summary'!$C$4:$D$602,2,0)</f>
        <v>DA+0</v>
      </c>
      <c r="E161" s="297" t="s">
        <v>423</v>
      </c>
      <c r="F161" s="298" t="s">
        <v>703</v>
      </c>
      <c r="H161" s="187">
        <v>1</v>
      </c>
      <c r="M161" s="188">
        <v>1</v>
      </c>
      <c r="X161" s="44">
        <f t="shared" si="70"/>
        <v>45514</v>
      </c>
      <c r="Y161" s="44">
        <f t="shared" si="71"/>
        <v>45542</v>
      </c>
    </row>
    <row r="162" spans="1:25" ht="20.149999999999999" customHeight="1" x14ac:dyDescent="0.35">
      <c r="A162" s="13">
        <f>SUBTOTAL(103,$B$4:B162)</f>
        <v>159</v>
      </c>
      <c r="B162" s="140">
        <v>45515</v>
      </c>
      <c r="C162" s="143" t="s">
        <v>419</v>
      </c>
      <c r="D162" s="3" t="str">
        <f>VLOOKUP(C162,'Location Summary'!$C$4:$D$602,2,0)</f>
        <v>DA+0</v>
      </c>
      <c r="E162" s="297" t="s">
        <v>423</v>
      </c>
      <c r="F162" s="298" t="s">
        <v>703</v>
      </c>
      <c r="I162" s="186">
        <v>1</v>
      </c>
      <c r="J162" s="188">
        <v>1</v>
      </c>
      <c r="N162" s="187">
        <v>1</v>
      </c>
      <c r="P162" s="188">
        <v>1</v>
      </c>
      <c r="X162" s="44">
        <f t="shared" si="70"/>
        <v>45515</v>
      </c>
      <c r="Y162" s="44">
        <f t="shared" si="71"/>
        <v>45543</v>
      </c>
    </row>
    <row r="163" spans="1:25" ht="20.149999999999999" customHeight="1" x14ac:dyDescent="0.35">
      <c r="A163" s="13">
        <f>SUBTOTAL(103,$B$4:B163)</f>
        <v>160</v>
      </c>
      <c r="B163" s="140">
        <v>45515</v>
      </c>
      <c r="C163" s="143" t="s">
        <v>160</v>
      </c>
      <c r="D163" s="3" t="str">
        <f>VLOOKUP(C163,'Location Summary'!$C$4:$D$602,2,0)</f>
        <v>DA+1.5</v>
      </c>
      <c r="E163" s="297" t="s">
        <v>423</v>
      </c>
      <c r="F163" s="298" t="s">
        <v>703</v>
      </c>
      <c r="M163" s="188">
        <v>1</v>
      </c>
      <c r="X163" s="44">
        <f t="shared" si="70"/>
        <v>45515</v>
      </c>
      <c r="Y163" s="44">
        <f t="shared" si="71"/>
        <v>45543</v>
      </c>
    </row>
    <row r="164" spans="1:25" ht="20.149999999999999" customHeight="1" x14ac:dyDescent="0.35">
      <c r="A164" s="13">
        <f>SUBTOTAL(103,$B$4:B164)</f>
        <v>161</v>
      </c>
      <c r="B164" s="140">
        <v>45515</v>
      </c>
      <c r="C164" s="143" t="s">
        <v>925</v>
      </c>
      <c r="D164" s="3" t="str">
        <f>VLOOKUP(C164,'Location Summary'!$C$4:$D$602,2,0)</f>
        <v>DA+6</v>
      </c>
      <c r="E164" s="297" t="s">
        <v>423</v>
      </c>
      <c r="F164" s="298" t="s">
        <v>703</v>
      </c>
      <c r="M164" s="188">
        <v>1</v>
      </c>
      <c r="P164" s="188">
        <v>1</v>
      </c>
      <c r="X164" s="44">
        <f t="shared" si="70"/>
        <v>45515</v>
      </c>
      <c r="Y164" s="44">
        <f t="shared" si="71"/>
        <v>45543</v>
      </c>
    </row>
    <row r="165" spans="1:25" ht="20.149999999999999" customHeight="1" x14ac:dyDescent="0.35">
      <c r="A165" s="13">
        <f>SUBTOTAL(103,$B$4:B165)</f>
        <v>162</v>
      </c>
      <c r="B165" s="140">
        <v>45516</v>
      </c>
      <c r="C165" s="143" t="s">
        <v>480</v>
      </c>
      <c r="D165" s="3" t="str">
        <f>VLOOKUP(C165,'Location Summary'!$C$4:$D$602,2,0)</f>
        <v>DA-1.5</v>
      </c>
      <c r="E165" s="297" t="s">
        <v>423</v>
      </c>
      <c r="F165" s="298" t="s">
        <v>703</v>
      </c>
      <c r="H165" s="187">
        <v>1</v>
      </c>
      <c r="K165" s="187">
        <v>1</v>
      </c>
      <c r="X165" s="44">
        <f t="shared" ref="X165:X168" si="72">B165</f>
        <v>45516</v>
      </c>
      <c r="Y165" s="44">
        <f t="shared" ref="Y165:Y168" si="73">B165+28</f>
        <v>45544</v>
      </c>
    </row>
    <row r="166" spans="1:25" ht="20.149999999999999" customHeight="1" x14ac:dyDescent="0.35">
      <c r="A166" s="13">
        <f>SUBTOTAL(103,$B$4:B166)</f>
        <v>163</v>
      </c>
      <c r="B166" s="140">
        <v>45516</v>
      </c>
      <c r="C166" s="143" t="s">
        <v>419</v>
      </c>
      <c r="D166" s="3" t="str">
        <f>VLOOKUP(C166,'Location Summary'!$C$4:$D$602,2,0)</f>
        <v>DA+0</v>
      </c>
      <c r="E166" s="297" t="s">
        <v>423</v>
      </c>
      <c r="F166" s="298" t="s">
        <v>703</v>
      </c>
      <c r="K166" s="187">
        <v>1</v>
      </c>
      <c r="L166" s="186">
        <v>1</v>
      </c>
      <c r="Q166" s="187">
        <v>1</v>
      </c>
      <c r="R166" s="186">
        <v>1</v>
      </c>
      <c r="X166" s="44">
        <f t="shared" si="72"/>
        <v>45516</v>
      </c>
      <c r="Y166" s="44">
        <f t="shared" si="73"/>
        <v>45544</v>
      </c>
    </row>
    <row r="167" spans="1:25" ht="20.149999999999999" customHeight="1" x14ac:dyDescent="0.35">
      <c r="A167" s="13">
        <f>SUBTOTAL(103,$B$4:B167)</f>
        <v>164</v>
      </c>
      <c r="B167" s="140">
        <v>45516</v>
      </c>
      <c r="C167" s="143" t="s">
        <v>160</v>
      </c>
      <c r="D167" s="3" t="str">
        <f>VLOOKUP(C167,'Location Summary'!$C$4:$D$602,2,0)</f>
        <v>DA+1.5</v>
      </c>
      <c r="E167" s="297" t="s">
        <v>423</v>
      </c>
      <c r="F167" s="298" t="s">
        <v>703</v>
      </c>
      <c r="J167" s="188">
        <v>1</v>
      </c>
      <c r="N167" s="187">
        <v>1</v>
      </c>
      <c r="O167" s="186">
        <v>1</v>
      </c>
      <c r="X167" s="44">
        <f t="shared" si="72"/>
        <v>45516</v>
      </c>
      <c r="Y167" s="44">
        <f t="shared" si="73"/>
        <v>45544</v>
      </c>
    </row>
    <row r="168" spans="1:25" ht="20.149999999999999" customHeight="1" x14ac:dyDescent="0.35">
      <c r="A168" s="13">
        <f>SUBTOTAL(103,$B$4:B168)</f>
        <v>165</v>
      </c>
      <c r="B168" s="140">
        <v>45516</v>
      </c>
      <c r="C168" s="143" t="s">
        <v>925</v>
      </c>
      <c r="D168" s="3" t="str">
        <f>VLOOKUP(C168,'Location Summary'!$C$4:$D$602,2,0)</f>
        <v>DA+6</v>
      </c>
      <c r="E168" s="297" t="s">
        <v>423</v>
      </c>
      <c r="F168" s="298" t="s">
        <v>703</v>
      </c>
      <c r="G168" s="188">
        <v>1</v>
      </c>
      <c r="J168" s="188">
        <v>1</v>
      </c>
      <c r="N168" s="187">
        <v>1</v>
      </c>
      <c r="O168" s="186">
        <v>1</v>
      </c>
      <c r="Q168" s="187">
        <v>1</v>
      </c>
      <c r="R168" s="186">
        <v>1</v>
      </c>
      <c r="X168" s="44">
        <f t="shared" si="72"/>
        <v>45516</v>
      </c>
      <c r="Y168" s="44">
        <f t="shared" si="73"/>
        <v>45544</v>
      </c>
    </row>
    <row r="169" spans="1:25" ht="20.149999999999999" customHeight="1" x14ac:dyDescent="0.35">
      <c r="A169" s="13">
        <f>SUBTOTAL(103,$B$4:B169)</f>
        <v>166</v>
      </c>
      <c r="B169" s="140">
        <v>45517</v>
      </c>
      <c r="C169" s="143" t="s">
        <v>484</v>
      </c>
      <c r="D169" s="3" t="str">
        <f>VLOOKUP(C169,'Location Summary'!$C$4:$D$602,2,0)</f>
        <v>DA+6</v>
      </c>
      <c r="E169" s="297" t="s">
        <v>423</v>
      </c>
      <c r="F169" s="298" t="s">
        <v>703</v>
      </c>
      <c r="G169" s="188">
        <v>1</v>
      </c>
      <c r="J169" s="188">
        <v>1</v>
      </c>
      <c r="X169" s="44">
        <f t="shared" ref="X169:X172" si="74">B169</f>
        <v>45517</v>
      </c>
      <c r="Y169" s="44">
        <f t="shared" ref="Y169:Y172" si="75">B169+28</f>
        <v>45545</v>
      </c>
    </row>
    <row r="170" spans="1:25" ht="20.149999999999999" customHeight="1" x14ac:dyDescent="0.35">
      <c r="A170" s="13">
        <f>SUBTOTAL(103,$B$4:B170)</f>
        <v>167</v>
      </c>
      <c r="B170" s="140">
        <v>45517</v>
      </c>
      <c r="C170" s="143" t="s">
        <v>419</v>
      </c>
      <c r="D170" s="3" t="str">
        <f>VLOOKUP(C170,'Location Summary'!$C$4:$D$602,2,0)</f>
        <v>DA+0</v>
      </c>
      <c r="E170" s="297" t="s">
        <v>423</v>
      </c>
      <c r="F170" s="298" t="s">
        <v>703</v>
      </c>
      <c r="O170" s="186">
        <v>1</v>
      </c>
      <c r="X170" s="44">
        <f t="shared" si="74"/>
        <v>45517</v>
      </c>
      <c r="Y170" s="44">
        <f t="shared" si="75"/>
        <v>45545</v>
      </c>
    </row>
    <row r="171" spans="1:25" ht="20.149999999999999" customHeight="1" x14ac:dyDescent="0.35">
      <c r="A171" s="13">
        <f>SUBTOTAL(103,$B$4:B171)</f>
        <v>168</v>
      </c>
      <c r="B171" s="140">
        <v>45517</v>
      </c>
      <c r="C171" s="143" t="s">
        <v>160</v>
      </c>
      <c r="D171" s="3" t="str">
        <f>VLOOKUP(C171,'Location Summary'!$C$4:$D$602,2,0)</f>
        <v>DA+1.5</v>
      </c>
      <c r="E171" s="297" t="s">
        <v>423</v>
      </c>
      <c r="F171" s="298" t="s">
        <v>703</v>
      </c>
      <c r="K171" s="187">
        <v>1</v>
      </c>
      <c r="L171" s="186">
        <v>1</v>
      </c>
      <c r="P171" s="188">
        <v>1</v>
      </c>
      <c r="X171" s="44">
        <f t="shared" si="74"/>
        <v>45517</v>
      </c>
      <c r="Y171" s="44">
        <f t="shared" si="75"/>
        <v>45545</v>
      </c>
    </row>
    <row r="172" spans="1:25" ht="20.149999999999999" customHeight="1" x14ac:dyDescent="0.35">
      <c r="A172" s="13">
        <f>SUBTOTAL(103,$B$4:B172)</f>
        <v>169</v>
      </c>
      <c r="B172" s="140">
        <v>45517</v>
      </c>
      <c r="C172" s="143" t="s">
        <v>925</v>
      </c>
      <c r="D172" s="3" t="str">
        <f>VLOOKUP(C172,'Location Summary'!$C$4:$D$602,2,0)</f>
        <v>DA+6</v>
      </c>
      <c r="E172" s="297" t="s">
        <v>423</v>
      </c>
      <c r="F172" s="298" t="s">
        <v>703</v>
      </c>
      <c r="K172" s="187">
        <v>1</v>
      </c>
      <c r="X172" s="44">
        <f t="shared" si="74"/>
        <v>45517</v>
      </c>
      <c r="Y172" s="44">
        <f t="shared" si="75"/>
        <v>45545</v>
      </c>
    </row>
    <row r="173" spans="1:25" ht="20.149999999999999" customHeight="1" x14ac:dyDescent="0.35">
      <c r="A173" s="13">
        <f>SUBTOTAL(103,$B$4:B173)</f>
        <v>170</v>
      </c>
      <c r="B173" s="140">
        <v>45518</v>
      </c>
      <c r="C173" s="143" t="s">
        <v>925</v>
      </c>
      <c r="D173" s="3" t="str">
        <f>VLOOKUP(C173,'Location Summary'!$C$4:$D$602,2,0)</f>
        <v>DA+6</v>
      </c>
      <c r="E173" s="297" t="s">
        <v>423</v>
      </c>
      <c r="F173" s="298" t="s">
        <v>703</v>
      </c>
      <c r="H173" s="187">
        <v>1</v>
      </c>
      <c r="I173" s="186">
        <v>1</v>
      </c>
      <c r="L173" s="186">
        <v>1</v>
      </c>
      <c r="X173" s="44">
        <f t="shared" ref="X173:X175" si="76">B173</f>
        <v>45518</v>
      </c>
      <c r="Y173" s="44">
        <f t="shared" ref="Y173:Y175" si="77">B173+28</f>
        <v>45546</v>
      </c>
    </row>
    <row r="174" spans="1:25" ht="20.149999999999999" customHeight="1" x14ac:dyDescent="0.35">
      <c r="A174" s="13">
        <f>SUBTOTAL(103,$B$4:B174)</f>
        <v>171</v>
      </c>
      <c r="B174" s="140">
        <v>45518</v>
      </c>
      <c r="C174" s="143" t="s">
        <v>484</v>
      </c>
      <c r="D174" s="3" t="str">
        <f>VLOOKUP(C174,'Location Summary'!$C$4:$D$602,2,0)</f>
        <v>DA+6</v>
      </c>
      <c r="E174" s="297" t="s">
        <v>423</v>
      </c>
      <c r="F174" s="298" t="s">
        <v>703</v>
      </c>
      <c r="H174" s="187">
        <v>1</v>
      </c>
      <c r="I174" s="186">
        <v>1</v>
      </c>
      <c r="K174" s="187">
        <v>1</v>
      </c>
      <c r="L174" s="186">
        <v>1</v>
      </c>
      <c r="X174" s="44">
        <f t="shared" si="76"/>
        <v>45518</v>
      </c>
      <c r="Y174" s="44">
        <f t="shared" si="77"/>
        <v>45546</v>
      </c>
    </row>
    <row r="175" spans="1:25" ht="20.149999999999999" customHeight="1" x14ac:dyDescent="0.35">
      <c r="A175" s="13">
        <f>SUBTOTAL(103,$B$4:B175)</f>
        <v>172</v>
      </c>
      <c r="B175" s="140">
        <v>45518</v>
      </c>
      <c r="C175" s="143" t="s">
        <v>160</v>
      </c>
      <c r="D175" s="3" t="str">
        <f>VLOOKUP(C175,'Location Summary'!$C$4:$D$602,2,0)</f>
        <v>DA+1.5</v>
      </c>
      <c r="E175" s="297" t="s">
        <v>423</v>
      </c>
      <c r="F175" s="298" t="s">
        <v>703</v>
      </c>
      <c r="G175" s="188">
        <v>1</v>
      </c>
      <c r="X175" s="44">
        <f t="shared" si="76"/>
        <v>45518</v>
      </c>
      <c r="Y175" s="44">
        <f t="shared" si="77"/>
        <v>45546</v>
      </c>
    </row>
    <row r="176" spans="1:25" ht="20.149999999999999" customHeight="1" x14ac:dyDescent="0.35">
      <c r="A176" s="13">
        <f>SUBTOTAL(103,$B$4:B176)</f>
        <v>173</v>
      </c>
      <c r="B176" s="140">
        <v>45520</v>
      </c>
      <c r="C176" s="143" t="s">
        <v>480</v>
      </c>
      <c r="D176" s="3" t="str">
        <f>VLOOKUP(C176,'Location Summary'!$C$4:$D$602,2,0)</f>
        <v>DA-1.5</v>
      </c>
      <c r="E176" s="297" t="s">
        <v>423</v>
      </c>
      <c r="F176" s="298" t="s">
        <v>703</v>
      </c>
      <c r="I176" s="186">
        <v>1</v>
      </c>
      <c r="L176" s="186">
        <v>1</v>
      </c>
      <c r="P176" s="188">
        <v>1</v>
      </c>
      <c r="X176" s="44">
        <f t="shared" ref="X176:X186" si="78">B176</f>
        <v>45520</v>
      </c>
      <c r="Y176" s="44">
        <f t="shared" ref="Y176:Y186" si="79">B176+28</f>
        <v>45548</v>
      </c>
    </row>
    <row r="177" spans="1:25" ht="20.149999999999999" customHeight="1" x14ac:dyDescent="0.35">
      <c r="A177" s="13">
        <f>SUBTOTAL(103,$B$4:B177)</f>
        <v>174</v>
      </c>
      <c r="B177" s="140">
        <v>45520</v>
      </c>
      <c r="C177" s="143" t="s">
        <v>516</v>
      </c>
      <c r="D177" s="3" t="str">
        <f>VLOOKUP(C177,'Location Summary'!$C$4:$D$602,2,0)</f>
        <v>DA+3</v>
      </c>
      <c r="E177" s="297" t="s">
        <v>423</v>
      </c>
      <c r="F177" s="298" t="s">
        <v>703</v>
      </c>
      <c r="G177" s="188">
        <v>1</v>
      </c>
      <c r="J177" s="188">
        <v>1</v>
      </c>
      <c r="M177" s="188">
        <v>1</v>
      </c>
      <c r="P177" s="188">
        <v>1</v>
      </c>
      <c r="Q177" s="187">
        <v>1</v>
      </c>
      <c r="X177" s="44">
        <f t="shared" si="78"/>
        <v>45520</v>
      </c>
      <c r="Y177" s="44">
        <f t="shared" si="79"/>
        <v>45548</v>
      </c>
    </row>
    <row r="178" spans="1:25" ht="20.149999999999999" customHeight="1" x14ac:dyDescent="0.35">
      <c r="A178" s="13">
        <f>SUBTOTAL(103,$B$4:B178)</f>
        <v>175</v>
      </c>
      <c r="B178" s="140">
        <v>45520</v>
      </c>
      <c r="C178" s="143" t="s">
        <v>927</v>
      </c>
      <c r="D178" s="3" t="str">
        <f>VLOOKUP(C178,'Location Summary'!$C$4:$D$602,2,0)</f>
        <v>DA+6</v>
      </c>
      <c r="E178" s="297" t="s">
        <v>423</v>
      </c>
      <c r="F178" s="298" t="s">
        <v>703</v>
      </c>
      <c r="G178" s="188">
        <v>1</v>
      </c>
      <c r="J178" s="188">
        <v>1</v>
      </c>
      <c r="X178" s="44">
        <f t="shared" si="78"/>
        <v>45520</v>
      </c>
      <c r="Y178" s="44">
        <f t="shared" si="79"/>
        <v>45548</v>
      </c>
    </row>
    <row r="179" spans="1:25" ht="20.149999999999999" customHeight="1" x14ac:dyDescent="0.35">
      <c r="A179" s="13">
        <f>SUBTOTAL(103,$B$4:B179)</f>
        <v>176</v>
      </c>
      <c r="B179" s="140">
        <v>45520</v>
      </c>
      <c r="C179" s="143" t="s">
        <v>160</v>
      </c>
      <c r="D179" s="3" t="str">
        <f>VLOOKUP(C179,'Location Summary'!$C$4:$D$602,2,0)</f>
        <v>DA+1.5</v>
      </c>
      <c r="E179" s="297" t="s">
        <v>423</v>
      </c>
      <c r="F179" s="298" t="s">
        <v>703</v>
      </c>
      <c r="H179" s="187">
        <v>1</v>
      </c>
      <c r="I179" s="186">
        <v>1</v>
      </c>
      <c r="Q179" s="187">
        <v>1</v>
      </c>
      <c r="R179" s="186">
        <v>1</v>
      </c>
      <c r="X179" s="44">
        <f t="shared" si="78"/>
        <v>45520</v>
      </c>
      <c r="Y179" s="44">
        <f t="shared" si="79"/>
        <v>45548</v>
      </c>
    </row>
    <row r="180" spans="1:25" ht="20.149999999999999" customHeight="1" x14ac:dyDescent="0.35">
      <c r="A180" s="13">
        <f>SUBTOTAL(103,$B$4:B180)</f>
        <v>177</v>
      </c>
      <c r="B180" s="140">
        <v>45521</v>
      </c>
      <c r="C180" s="143" t="s">
        <v>484</v>
      </c>
      <c r="D180" s="3" t="str">
        <f>VLOOKUP(C180,'Location Summary'!$C$4:$D$602,2,0)</f>
        <v>DA+6</v>
      </c>
      <c r="E180" s="297" t="s">
        <v>423</v>
      </c>
      <c r="F180" s="298" t="s">
        <v>703</v>
      </c>
      <c r="M180" s="188">
        <v>1</v>
      </c>
      <c r="P180" s="188">
        <v>1</v>
      </c>
      <c r="X180" s="44">
        <f t="shared" si="78"/>
        <v>45521</v>
      </c>
      <c r="Y180" s="44">
        <f t="shared" si="79"/>
        <v>45549</v>
      </c>
    </row>
    <row r="181" spans="1:25" ht="20.149999999999999" customHeight="1" x14ac:dyDescent="0.35">
      <c r="A181" s="13">
        <f>SUBTOTAL(103,$B$4:B181)</f>
        <v>178</v>
      </c>
      <c r="B181" s="140">
        <v>45521</v>
      </c>
      <c r="C181" s="143" t="s">
        <v>516</v>
      </c>
      <c r="D181" s="3" t="str">
        <f>VLOOKUP(C181,'Location Summary'!$C$4:$D$602,2,0)</f>
        <v>DA+3</v>
      </c>
      <c r="E181" s="297" t="s">
        <v>423</v>
      </c>
      <c r="F181" s="298" t="s">
        <v>703</v>
      </c>
      <c r="H181" s="187">
        <v>1</v>
      </c>
      <c r="I181" s="186">
        <v>1</v>
      </c>
      <c r="K181" s="187">
        <v>1</v>
      </c>
      <c r="L181" s="186">
        <v>1</v>
      </c>
      <c r="N181" s="187">
        <v>1</v>
      </c>
      <c r="O181" s="186">
        <v>1</v>
      </c>
      <c r="R181" s="186">
        <v>1</v>
      </c>
      <c r="X181" s="44">
        <f t="shared" si="78"/>
        <v>45521</v>
      </c>
      <c r="Y181" s="44">
        <f t="shared" si="79"/>
        <v>45549</v>
      </c>
    </row>
    <row r="182" spans="1:25" ht="20.149999999999999" customHeight="1" x14ac:dyDescent="0.35">
      <c r="A182" s="13">
        <f>SUBTOTAL(103,$B$4:B182)</f>
        <v>179</v>
      </c>
      <c r="B182" s="140">
        <v>45521</v>
      </c>
      <c r="C182" s="143" t="s">
        <v>927</v>
      </c>
      <c r="D182" s="3" t="str">
        <f>VLOOKUP(C182,'Location Summary'!$C$4:$D$602,2,0)</f>
        <v>DA+6</v>
      </c>
      <c r="E182" s="297" t="s">
        <v>423</v>
      </c>
      <c r="F182" s="298" t="s">
        <v>703</v>
      </c>
      <c r="H182" s="187">
        <v>1</v>
      </c>
      <c r="K182" s="187">
        <v>1</v>
      </c>
      <c r="P182" s="188">
        <v>1</v>
      </c>
      <c r="X182" s="44">
        <f t="shared" si="78"/>
        <v>45521</v>
      </c>
      <c r="Y182" s="44">
        <f t="shared" si="79"/>
        <v>45549</v>
      </c>
    </row>
    <row r="183" spans="1:25" ht="20.149999999999999" customHeight="1" x14ac:dyDescent="0.35">
      <c r="A183" s="13">
        <f>SUBTOTAL(103,$B$4:B183)</f>
        <v>180</v>
      </c>
      <c r="B183" s="140">
        <v>45522</v>
      </c>
      <c r="C183" s="143" t="s">
        <v>484</v>
      </c>
      <c r="D183" s="3" t="str">
        <f>VLOOKUP(C183,'Location Summary'!$C$4:$D$602,2,0)</f>
        <v>DA+6</v>
      </c>
      <c r="E183" s="297" t="s">
        <v>423</v>
      </c>
      <c r="F183" s="298" t="s">
        <v>703</v>
      </c>
      <c r="N183" s="187">
        <v>1</v>
      </c>
      <c r="O183" s="186">
        <v>1</v>
      </c>
      <c r="Q183" s="187">
        <v>1</v>
      </c>
      <c r="R183" s="186">
        <v>1</v>
      </c>
      <c r="X183" s="44">
        <f t="shared" si="78"/>
        <v>45522</v>
      </c>
      <c r="Y183" s="44">
        <f t="shared" si="79"/>
        <v>45550</v>
      </c>
    </row>
    <row r="184" spans="1:25" ht="20.149999999999999" customHeight="1" x14ac:dyDescent="0.35">
      <c r="A184" s="13">
        <f>SUBTOTAL(103,$B$4:B184)</f>
        <v>181</v>
      </c>
      <c r="B184" s="140">
        <v>45522</v>
      </c>
      <c r="C184" s="143" t="s">
        <v>927</v>
      </c>
      <c r="D184" s="3" t="str">
        <f>VLOOKUP(C184,'Location Summary'!$C$4:$D$602,2,0)</f>
        <v>DA+6</v>
      </c>
      <c r="E184" s="297" t="s">
        <v>423</v>
      </c>
      <c r="F184" s="298" t="s">
        <v>703</v>
      </c>
      <c r="I184" s="186">
        <v>1</v>
      </c>
      <c r="L184" s="186">
        <v>1</v>
      </c>
      <c r="M184" s="188">
        <v>1</v>
      </c>
      <c r="N184" s="187">
        <v>1</v>
      </c>
      <c r="Q184" s="187">
        <v>1</v>
      </c>
      <c r="R184" s="186">
        <v>1</v>
      </c>
      <c r="X184" s="44">
        <f t="shared" si="78"/>
        <v>45522</v>
      </c>
      <c r="Y184" s="44">
        <f t="shared" si="79"/>
        <v>45550</v>
      </c>
    </row>
    <row r="185" spans="1:25" ht="20.149999999999999" customHeight="1" x14ac:dyDescent="0.35">
      <c r="A185" s="13">
        <f>SUBTOTAL(103,$B$4:B185)</f>
        <v>182</v>
      </c>
      <c r="B185" s="140">
        <v>45522</v>
      </c>
      <c r="C185" s="143" t="s">
        <v>161</v>
      </c>
      <c r="D185" s="3" t="str">
        <f>VLOOKUP(C185,'Location Summary'!$C$4:$D$602,2,0)</f>
        <v>DA-1.5</v>
      </c>
      <c r="E185" s="297" t="s">
        <v>423</v>
      </c>
      <c r="F185" s="298" t="s">
        <v>703</v>
      </c>
      <c r="G185" s="188">
        <v>1</v>
      </c>
      <c r="X185" s="44">
        <f t="shared" si="78"/>
        <v>45522</v>
      </c>
      <c r="Y185" s="44">
        <f t="shared" si="79"/>
        <v>45550</v>
      </c>
    </row>
    <row r="186" spans="1:25" ht="20.149999999999999" customHeight="1" x14ac:dyDescent="0.35">
      <c r="A186" s="13">
        <f>SUBTOTAL(103,$B$4:B186)</f>
        <v>183</v>
      </c>
      <c r="B186" s="140">
        <v>45522</v>
      </c>
      <c r="C186" s="143" t="s">
        <v>899</v>
      </c>
      <c r="D186" s="3" t="str">
        <f>VLOOKUP(C186,'Location Summary'!$C$4:$D$602,2,0)</f>
        <v>DA+6</v>
      </c>
      <c r="E186" s="297" t="s">
        <v>423</v>
      </c>
      <c r="F186" s="298" t="s">
        <v>703</v>
      </c>
      <c r="G186" s="188">
        <v>1</v>
      </c>
      <c r="H186" s="187">
        <v>1</v>
      </c>
      <c r="M186" s="188">
        <v>1</v>
      </c>
      <c r="P186" s="188">
        <v>1</v>
      </c>
      <c r="X186" s="44">
        <f t="shared" si="78"/>
        <v>45522</v>
      </c>
      <c r="Y186" s="44">
        <f t="shared" si="79"/>
        <v>45550</v>
      </c>
    </row>
    <row r="187" spans="1:25" ht="20.149999999999999" customHeight="1" x14ac:dyDescent="0.35">
      <c r="A187" s="13">
        <f>SUBTOTAL(103,$B$4:B187)</f>
        <v>184</v>
      </c>
      <c r="B187" s="140">
        <v>45523</v>
      </c>
      <c r="C187" s="143" t="s">
        <v>899</v>
      </c>
      <c r="D187" s="3" t="str">
        <f>VLOOKUP(C187,'Location Summary'!$C$4:$D$602,2,0)</f>
        <v>DA+6</v>
      </c>
      <c r="E187" s="297" t="s">
        <v>423</v>
      </c>
      <c r="F187" s="298" t="s">
        <v>703</v>
      </c>
      <c r="I187" s="186">
        <v>1</v>
      </c>
      <c r="J187" s="188">
        <v>1</v>
      </c>
      <c r="K187" s="187">
        <v>1</v>
      </c>
      <c r="N187" s="187">
        <v>1</v>
      </c>
      <c r="O187" s="186">
        <v>1</v>
      </c>
      <c r="Q187" s="187">
        <v>1</v>
      </c>
      <c r="R187" s="186">
        <v>1</v>
      </c>
      <c r="X187" s="44">
        <f t="shared" ref="X187:X190" si="80">B187</f>
        <v>45523</v>
      </c>
      <c r="Y187" s="44">
        <f t="shared" ref="Y187:Y190" si="81">B187+28</f>
        <v>45551</v>
      </c>
    </row>
    <row r="188" spans="1:25" ht="20.149999999999999" customHeight="1" x14ac:dyDescent="0.35">
      <c r="A188" s="13">
        <f>SUBTOTAL(103,$B$4:B188)</f>
        <v>185</v>
      </c>
      <c r="B188" s="140">
        <v>45524</v>
      </c>
      <c r="C188" s="143" t="s">
        <v>927</v>
      </c>
      <c r="D188" s="3" t="str">
        <f>VLOOKUP(C188,'Location Summary'!$C$4:$D$602,2,0)</f>
        <v>DA+6</v>
      </c>
      <c r="E188" s="297" t="s">
        <v>423</v>
      </c>
      <c r="F188" s="298" t="s">
        <v>703</v>
      </c>
      <c r="O188" s="186">
        <v>1</v>
      </c>
      <c r="X188" s="44">
        <f t="shared" si="80"/>
        <v>45524</v>
      </c>
      <c r="Y188" s="44">
        <f t="shared" si="81"/>
        <v>45552</v>
      </c>
    </row>
    <row r="189" spans="1:25" ht="20.149999999999999" customHeight="1" x14ac:dyDescent="0.35">
      <c r="A189" s="13">
        <f>SUBTOTAL(103,$B$4:B189)</f>
        <v>186</v>
      </c>
      <c r="B189" s="140">
        <v>45524</v>
      </c>
      <c r="C189" s="143" t="s">
        <v>899</v>
      </c>
      <c r="D189" s="3" t="str">
        <f>VLOOKUP(C189,'Location Summary'!$C$4:$D$602,2,0)</f>
        <v>DA+6</v>
      </c>
      <c r="E189" s="297" t="s">
        <v>423</v>
      </c>
      <c r="F189" s="298" t="s">
        <v>703</v>
      </c>
      <c r="L189" s="186">
        <v>1</v>
      </c>
      <c r="X189" s="44">
        <f t="shared" si="80"/>
        <v>45524</v>
      </c>
      <c r="Y189" s="44">
        <f t="shared" si="81"/>
        <v>45552</v>
      </c>
    </row>
    <row r="190" spans="1:25" ht="20.149999999999999" customHeight="1" x14ac:dyDescent="0.35">
      <c r="A190" s="13">
        <f>SUBTOTAL(103,$B$4:B190)</f>
        <v>187</v>
      </c>
      <c r="B190" s="140">
        <v>45524</v>
      </c>
      <c r="C190" s="143" t="s">
        <v>928</v>
      </c>
      <c r="D190" s="3" t="str">
        <f>VLOOKUP(C190,'Location Summary'!$C$4:$D$602,2,0)</f>
        <v>DA+3</v>
      </c>
      <c r="E190" s="297" t="s">
        <v>423</v>
      </c>
      <c r="F190" s="298" t="s">
        <v>703</v>
      </c>
      <c r="J190" s="188">
        <v>1</v>
      </c>
      <c r="P190" s="188">
        <v>1</v>
      </c>
      <c r="X190" s="44">
        <f t="shared" si="80"/>
        <v>45524</v>
      </c>
      <c r="Y190" s="44">
        <f t="shared" si="81"/>
        <v>45552</v>
      </c>
    </row>
    <row r="191" spans="1:25" ht="20.149999999999999" customHeight="1" x14ac:dyDescent="0.35">
      <c r="A191" s="13">
        <f>SUBTOTAL(103,$B$4:B191)</f>
        <v>188</v>
      </c>
      <c r="B191" s="140">
        <v>45526</v>
      </c>
      <c r="C191" s="143" t="s">
        <v>515</v>
      </c>
      <c r="D191" s="3" t="str">
        <f>VLOOKUP(C191,'Location Summary'!$C$4:$D$602,2,0)</f>
        <v>DA+3</v>
      </c>
      <c r="E191" s="297" t="s">
        <v>423</v>
      </c>
      <c r="F191" s="298" t="s">
        <v>703</v>
      </c>
      <c r="G191" s="188">
        <v>1</v>
      </c>
      <c r="H191" s="187">
        <v>1</v>
      </c>
      <c r="J191" s="188">
        <v>1</v>
      </c>
      <c r="K191" s="187">
        <v>1</v>
      </c>
      <c r="M191" s="188">
        <v>1</v>
      </c>
      <c r="P191" s="188">
        <v>1</v>
      </c>
      <c r="X191" s="44">
        <f t="shared" ref="X191:X198" si="82">B191</f>
        <v>45526</v>
      </c>
      <c r="Y191" s="44">
        <f t="shared" ref="Y191:Y198" si="83">B191+28</f>
        <v>45554</v>
      </c>
    </row>
    <row r="192" spans="1:25" ht="20.149999999999999" customHeight="1" x14ac:dyDescent="0.35">
      <c r="A192" s="13">
        <f>SUBTOTAL(103,$B$4:B192)</f>
        <v>189</v>
      </c>
      <c r="B192" s="140">
        <v>45526</v>
      </c>
      <c r="C192" s="143" t="s">
        <v>161</v>
      </c>
      <c r="D192" s="3" t="str">
        <f>VLOOKUP(C192,'Location Summary'!$C$4:$D$602,2,0)</f>
        <v>DA-1.5</v>
      </c>
      <c r="E192" s="297" t="s">
        <v>423</v>
      </c>
      <c r="F192" s="298" t="s">
        <v>703</v>
      </c>
      <c r="J192" s="188">
        <v>1</v>
      </c>
      <c r="X192" s="44">
        <f t="shared" si="82"/>
        <v>45526</v>
      </c>
      <c r="Y192" s="44">
        <f t="shared" si="83"/>
        <v>45554</v>
      </c>
    </row>
    <row r="193" spans="1:25" ht="20.149999999999999" customHeight="1" x14ac:dyDescent="0.35">
      <c r="A193" s="13">
        <f>SUBTOTAL(103,$B$4:B193)</f>
        <v>190</v>
      </c>
      <c r="B193" s="140">
        <v>45526</v>
      </c>
      <c r="C193" s="143" t="s">
        <v>928</v>
      </c>
      <c r="D193" s="3" t="str">
        <f>VLOOKUP(C193,'Location Summary'!$C$4:$D$602,2,0)</f>
        <v>DA+3</v>
      </c>
      <c r="E193" s="297" t="s">
        <v>423</v>
      </c>
      <c r="F193" s="298" t="s">
        <v>703</v>
      </c>
      <c r="K193" s="187">
        <v>1</v>
      </c>
      <c r="M193" s="188">
        <v>1</v>
      </c>
      <c r="Q193" s="187">
        <v>1</v>
      </c>
      <c r="X193" s="44">
        <f t="shared" si="82"/>
        <v>45526</v>
      </c>
      <c r="Y193" s="44">
        <f t="shared" si="83"/>
        <v>45554</v>
      </c>
    </row>
    <row r="194" spans="1:25" ht="20.149999999999999" customHeight="1" x14ac:dyDescent="0.35">
      <c r="A194" s="13">
        <f>SUBTOTAL(103,$B$4:B194)</f>
        <v>191</v>
      </c>
      <c r="B194" s="140">
        <v>45526</v>
      </c>
      <c r="C194" s="143" t="s">
        <v>900</v>
      </c>
      <c r="D194" s="3" t="str">
        <f>VLOOKUP(C194,'Location Summary'!$C$4:$D$602,2,0)</f>
        <v>DA+9</v>
      </c>
      <c r="E194" s="297" t="s">
        <v>423</v>
      </c>
      <c r="F194" s="298" t="s">
        <v>703</v>
      </c>
      <c r="P194" s="188">
        <v>1</v>
      </c>
      <c r="X194" s="44">
        <f t="shared" si="82"/>
        <v>45526</v>
      </c>
      <c r="Y194" s="44">
        <f t="shared" si="83"/>
        <v>45554</v>
      </c>
    </row>
    <row r="195" spans="1:25" ht="20.149999999999999" customHeight="1" x14ac:dyDescent="0.35">
      <c r="A195" s="13">
        <f>SUBTOTAL(103,$B$4:B195)</f>
        <v>192</v>
      </c>
      <c r="B195" s="140">
        <v>45527</v>
      </c>
      <c r="C195" s="143" t="s">
        <v>515</v>
      </c>
      <c r="D195" s="3" t="str">
        <f>VLOOKUP(C195,'Location Summary'!$C$4:$D$602,2,0)</f>
        <v>DA+3</v>
      </c>
      <c r="E195" s="297" t="s">
        <v>423</v>
      </c>
      <c r="F195" s="298" t="s">
        <v>703</v>
      </c>
      <c r="I195" s="186">
        <v>1</v>
      </c>
      <c r="L195" s="186">
        <v>1</v>
      </c>
      <c r="N195" s="187">
        <v>1</v>
      </c>
      <c r="O195" s="186">
        <v>1</v>
      </c>
      <c r="Q195" s="187">
        <v>1</v>
      </c>
      <c r="R195" s="186">
        <v>1</v>
      </c>
      <c r="X195" s="44">
        <f t="shared" si="82"/>
        <v>45527</v>
      </c>
      <c r="Y195" s="44">
        <f t="shared" si="83"/>
        <v>45555</v>
      </c>
    </row>
    <row r="196" spans="1:25" ht="20.149999999999999" customHeight="1" x14ac:dyDescent="0.35">
      <c r="A196" s="13">
        <f>SUBTOTAL(103,$B$4:B196)</f>
        <v>193</v>
      </c>
      <c r="B196" s="140">
        <v>45527</v>
      </c>
      <c r="C196" s="143" t="s">
        <v>161</v>
      </c>
      <c r="D196" s="3" t="str">
        <f>VLOOKUP(C196,'Location Summary'!$C$4:$D$602,2,0)</f>
        <v>DA-1.5</v>
      </c>
      <c r="E196" s="297" t="s">
        <v>423</v>
      </c>
      <c r="F196" s="298" t="s">
        <v>703</v>
      </c>
      <c r="H196" s="187">
        <v>1</v>
      </c>
      <c r="I196" s="186">
        <v>1</v>
      </c>
      <c r="K196" s="187">
        <v>1</v>
      </c>
      <c r="L196" s="186">
        <v>1</v>
      </c>
      <c r="X196" s="44">
        <f t="shared" si="82"/>
        <v>45527</v>
      </c>
      <c r="Y196" s="44">
        <f t="shared" si="83"/>
        <v>45555</v>
      </c>
    </row>
    <row r="197" spans="1:25" ht="20.149999999999999" customHeight="1" x14ac:dyDescent="0.35">
      <c r="A197" s="13">
        <f>SUBTOTAL(103,$B$4:B197)</f>
        <v>194</v>
      </c>
      <c r="B197" s="140">
        <v>45527</v>
      </c>
      <c r="C197" s="143" t="s">
        <v>928</v>
      </c>
      <c r="D197" s="3" t="str">
        <f>VLOOKUP(C197,'Location Summary'!$C$4:$D$602,2,0)</f>
        <v>DA+3</v>
      </c>
      <c r="E197" s="297" t="s">
        <v>423</v>
      </c>
      <c r="F197" s="298" t="s">
        <v>703</v>
      </c>
      <c r="G197" s="188">
        <v>1</v>
      </c>
      <c r="L197" s="186">
        <v>1</v>
      </c>
      <c r="N197" s="187">
        <v>1</v>
      </c>
      <c r="R197" s="186">
        <v>1</v>
      </c>
      <c r="X197" s="44">
        <f t="shared" si="82"/>
        <v>45527</v>
      </c>
      <c r="Y197" s="44">
        <f t="shared" si="83"/>
        <v>45555</v>
      </c>
    </row>
    <row r="198" spans="1:25" ht="20.149999999999999" customHeight="1" x14ac:dyDescent="0.35">
      <c r="A198" s="13">
        <f>SUBTOTAL(103,$B$4:B198)</f>
        <v>195</v>
      </c>
      <c r="B198" s="140">
        <v>45527</v>
      </c>
      <c r="C198" s="143" t="s">
        <v>900</v>
      </c>
      <c r="D198" s="3" t="str">
        <f>VLOOKUP(C198,'Location Summary'!$C$4:$D$602,2,0)</f>
        <v>DA+9</v>
      </c>
      <c r="E198" s="297" t="s">
        <v>423</v>
      </c>
      <c r="F198" s="298" t="s">
        <v>703</v>
      </c>
      <c r="M198" s="188">
        <v>1</v>
      </c>
      <c r="Q198" s="187">
        <v>1</v>
      </c>
      <c r="X198" s="44">
        <f t="shared" si="82"/>
        <v>45527</v>
      </c>
      <c r="Y198" s="44">
        <f t="shared" si="83"/>
        <v>45555</v>
      </c>
    </row>
    <row r="199" spans="1:25" ht="20.149999999999999" customHeight="1" x14ac:dyDescent="0.35">
      <c r="A199" s="13">
        <f>SUBTOTAL(103,$B$4:B199)</f>
        <v>196</v>
      </c>
      <c r="B199" s="140">
        <v>45528</v>
      </c>
      <c r="C199" s="143" t="s">
        <v>928</v>
      </c>
      <c r="D199" s="3" t="str">
        <f>VLOOKUP(C199,'Location Summary'!$C$4:$D$602,2,0)</f>
        <v>DA+3</v>
      </c>
      <c r="E199" s="297" t="s">
        <v>423</v>
      </c>
      <c r="F199" s="298" t="s">
        <v>703</v>
      </c>
      <c r="H199" s="187">
        <v>1</v>
      </c>
      <c r="I199" s="186">
        <v>1</v>
      </c>
      <c r="O199" s="186">
        <v>1</v>
      </c>
      <c r="X199" s="44">
        <f t="shared" ref="X199:X200" si="84">B199</f>
        <v>45528</v>
      </c>
      <c r="Y199" s="44">
        <f t="shared" ref="Y199:Y200" si="85">B199+28</f>
        <v>45556</v>
      </c>
    </row>
    <row r="200" spans="1:25" ht="20.149999999999999" customHeight="1" x14ac:dyDescent="0.35">
      <c r="A200" s="13">
        <f>SUBTOTAL(103,$B$4:B200)</f>
        <v>197</v>
      </c>
      <c r="B200" s="140">
        <v>45528</v>
      </c>
      <c r="C200" s="143" t="s">
        <v>900</v>
      </c>
      <c r="D200" s="3" t="str">
        <f>VLOOKUP(C200,'Location Summary'!$C$4:$D$602,2,0)</f>
        <v>DA+9</v>
      </c>
      <c r="E200" s="297" t="s">
        <v>423</v>
      </c>
      <c r="F200" s="298" t="s">
        <v>703</v>
      </c>
      <c r="G200" s="188">
        <v>1</v>
      </c>
      <c r="X200" s="44">
        <f t="shared" si="84"/>
        <v>45528</v>
      </c>
      <c r="Y200" s="44">
        <f t="shared" si="85"/>
        <v>45556</v>
      </c>
    </row>
    <row r="201" spans="1:25" ht="20.149999999999999" customHeight="1" x14ac:dyDescent="0.35">
      <c r="A201" s="13">
        <f>SUBTOTAL(103,$B$4:B201)</f>
        <v>198</v>
      </c>
      <c r="B201" s="140">
        <v>45529</v>
      </c>
      <c r="C201" s="143" t="s">
        <v>480</v>
      </c>
      <c r="D201" s="3" t="str">
        <f>VLOOKUP(C201,'Location Summary'!$C$4:$D$602,2,0)</f>
        <v>DA-1.5</v>
      </c>
      <c r="E201" s="297" t="s">
        <v>423</v>
      </c>
      <c r="F201" s="298" t="s">
        <v>703</v>
      </c>
      <c r="M201" s="188">
        <v>1</v>
      </c>
      <c r="N201" s="187">
        <v>1</v>
      </c>
      <c r="O201" s="186">
        <v>1</v>
      </c>
      <c r="Q201" s="187">
        <v>1</v>
      </c>
      <c r="R201" s="186">
        <v>1</v>
      </c>
      <c r="X201" s="44">
        <f t="shared" ref="X201:X202" si="86">B201</f>
        <v>45529</v>
      </c>
      <c r="Y201" s="44">
        <f t="shared" ref="Y201:Y202" si="87">B201+28</f>
        <v>45557</v>
      </c>
    </row>
    <row r="202" spans="1:25" ht="20.149999999999999" customHeight="1" x14ac:dyDescent="0.35">
      <c r="A202" s="13">
        <f>SUBTOTAL(103,$B$4:B202)</f>
        <v>199</v>
      </c>
      <c r="B202" s="140">
        <v>45529</v>
      </c>
      <c r="C202" s="143" t="s">
        <v>268</v>
      </c>
      <c r="D202" s="3" t="str">
        <f>VLOOKUP(C202,'Location Summary'!$C$4:$D$602,2,0)</f>
        <v>DA+6</v>
      </c>
      <c r="E202" s="297" t="s">
        <v>423</v>
      </c>
      <c r="F202" s="298" t="s">
        <v>703</v>
      </c>
      <c r="G202" s="188">
        <v>1</v>
      </c>
      <c r="J202" s="188">
        <v>1</v>
      </c>
      <c r="M202" s="188">
        <v>1</v>
      </c>
      <c r="P202" s="188">
        <v>1</v>
      </c>
      <c r="X202" s="44">
        <f t="shared" si="86"/>
        <v>45529</v>
      </c>
      <c r="Y202" s="44">
        <f t="shared" si="87"/>
        <v>45557</v>
      </c>
    </row>
    <row r="203" spans="1:25" ht="20.149999999999999" customHeight="1" x14ac:dyDescent="0.35">
      <c r="A203" s="13">
        <f>SUBTOTAL(103,$B$4:B203)</f>
        <v>200</v>
      </c>
      <c r="B203" s="140">
        <v>45529</v>
      </c>
      <c r="C203" s="143" t="s">
        <v>161</v>
      </c>
      <c r="D203" s="3" t="str">
        <f>VLOOKUP(C203,'Location Summary'!$C$4:$D$602,2,0)</f>
        <v>DA-1.5</v>
      </c>
      <c r="E203" s="297" t="s">
        <v>423</v>
      </c>
      <c r="F203" s="298" t="s">
        <v>703</v>
      </c>
      <c r="P203" s="188">
        <v>1</v>
      </c>
      <c r="X203" s="44">
        <f t="shared" ref="X203:X206" si="88">B203</f>
        <v>45529</v>
      </c>
      <c r="Y203" s="44">
        <f t="shared" ref="Y203:Y206" si="89">B203+28</f>
        <v>45557</v>
      </c>
    </row>
    <row r="204" spans="1:25" ht="20.149999999999999" customHeight="1" x14ac:dyDescent="0.35">
      <c r="A204" s="13">
        <f>SUBTOTAL(103,$B$4:B204)</f>
        <v>201</v>
      </c>
      <c r="B204" s="140">
        <v>45529</v>
      </c>
      <c r="C204" s="143" t="s">
        <v>929</v>
      </c>
      <c r="D204" s="3" t="str">
        <f>VLOOKUP(C204,'Location Summary'!$C$4:$D$602,2,0)</f>
        <v>DA+6</v>
      </c>
      <c r="E204" s="297" t="s">
        <v>423</v>
      </c>
      <c r="F204" s="298" t="s">
        <v>703</v>
      </c>
      <c r="G204" s="188">
        <v>1</v>
      </c>
      <c r="P204" s="188">
        <v>1</v>
      </c>
      <c r="X204" s="44">
        <f t="shared" si="88"/>
        <v>45529</v>
      </c>
      <c r="Y204" s="44">
        <f t="shared" si="89"/>
        <v>45557</v>
      </c>
    </row>
    <row r="205" spans="1:25" ht="20.149999999999999" customHeight="1" x14ac:dyDescent="0.35">
      <c r="A205" s="13">
        <f>SUBTOTAL(103,$B$4:B205)</f>
        <v>202</v>
      </c>
      <c r="B205" s="140">
        <v>45529</v>
      </c>
      <c r="C205" s="143" t="s">
        <v>900</v>
      </c>
      <c r="D205" s="3" t="str">
        <f>VLOOKUP(C205,'Location Summary'!$C$4:$D$602,2,0)</f>
        <v>DA+9</v>
      </c>
      <c r="E205" s="297" t="s">
        <v>423</v>
      </c>
      <c r="F205" s="298" t="s">
        <v>703</v>
      </c>
      <c r="H205" s="187">
        <v>1</v>
      </c>
      <c r="J205" s="188">
        <v>1</v>
      </c>
      <c r="N205" s="187">
        <v>1</v>
      </c>
      <c r="O205" s="186">
        <v>1</v>
      </c>
      <c r="R205" s="186">
        <v>1</v>
      </c>
      <c r="X205" s="44">
        <f t="shared" si="88"/>
        <v>45529</v>
      </c>
      <c r="Y205" s="44">
        <f t="shared" si="89"/>
        <v>45557</v>
      </c>
    </row>
    <row r="206" spans="1:25" ht="20.149999999999999" customHeight="1" x14ac:dyDescent="0.35">
      <c r="A206" s="13">
        <f>SUBTOTAL(103,$B$4:B206)</f>
        <v>203</v>
      </c>
      <c r="B206" s="140">
        <v>45530</v>
      </c>
      <c r="C206" s="143" t="s">
        <v>268</v>
      </c>
      <c r="D206" s="3" t="str">
        <f>VLOOKUP(C206,'Location Summary'!$C$4:$D$602,2,0)</f>
        <v>DA+6</v>
      </c>
      <c r="E206" s="297" t="s">
        <v>423</v>
      </c>
      <c r="F206" s="298" t="s">
        <v>703</v>
      </c>
      <c r="N206" s="187">
        <v>1</v>
      </c>
      <c r="O206" s="186">
        <v>1</v>
      </c>
      <c r="Q206" s="187">
        <v>1</v>
      </c>
      <c r="R206" s="186">
        <v>1</v>
      </c>
      <c r="X206" s="44">
        <f t="shared" si="88"/>
        <v>45530</v>
      </c>
      <c r="Y206" s="44">
        <f t="shared" si="89"/>
        <v>45558</v>
      </c>
    </row>
    <row r="207" spans="1:25" ht="20.149999999999999" customHeight="1" x14ac:dyDescent="0.35">
      <c r="A207" s="13">
        <f>SUBTOTAL(103,$B$4:B207)</f>
        <v>204</v>
      </c>
      <c r="B207" s="140">
        <v>45530</v>
      </c>
      <c r="C207" s="143" t="s">
        <v>161</v>
      </c>
      <c r="D207" s="3" t="str">
        <f>VLOOKUP(C207,'Location Summary'!$C$4:$D$602,2,0)</f>
        <v>DA-1.5</v>
      </c>
      <c r="E207" s="297" t="s">
        <v>423</v>
      </c>
      <c r="F207" s="298" t="s">
        <v>703</v>
      </c>
      <c r="Q207" s="187">
        <v>1</v>
      </c>
      <c r="R207" s="186">
        <v>1</v>
      </c>
      <c r="X207" s="44">
        <f t="shared" ref="X207:X216" si="90">B207</f>
        <v>45530</v>
      </c>
      <c r="Y207" s="44">
        <f t="shared" ref="Y207:Y216" si="91">B207+28</f>
        <v>45558</v>
      </c>
    </row>
    <row r="208" spans="1:25" ht="20.149999999999999" customHeight="1" x14ac:dyDescent="0.35">
      <c r="A208" s="13">
        <f>SUBTOTAL(103,$B$4:B208)</f>
        <v>205</v>
      </c>
      <c r="B208" s="140">
        <v>45530</v>
      </c>
      <c r="C208" s="143" t="s">
        <v>929</v>
      </c>
      <c r="D208" s="3" t="str">
        <f>VLOOKUP(C208,'Location Summary'!$C$4:$D$602,2,0)</f>
        <v>DA+6</v>
      </c>
      <c r="E208" s="297" t="s">
        <v>423</v>
      </c>
      <c r="F208" s="298" t="s">
        <v>703</v>
      </c>
      <c r="H208" s="187">
        <v>1</v>
      </c>
      <c r="J208" s="188">
        <v>1</v>
      </c>
      <c r="M208" s="188">
        <v>1</v>
      </c>
      <c r="Q208" s="187">
        <v>1</v>
      </c>
      <c r="X208" s="44">
        <f t="shared" si="90"/>
        <v>45530</v>
      </c>
      <c r="Y208" s="44">
        <f t="shared" si="91"/>
        <v>45558</v>
      </c>
    </row>
    <row r="209" spans="1:25" ht="20.149999999999999" customHeight="1" x14ac:dyDescent="0.35">
      <c r="A209" s="13">
        <f>SUBTOTAL(103,$B$4:B209)</f>
        <v>206</v>
      </c>
      <c r="B209" s="140">
        <v>45530</v>
      </c>
      <c r="C209" s="143" t="s">
        <v>900</v>
      </c>
      <c r="D209" s="3" t="str">
        <f>VLOOKUP(C209,'Location Summary'!$C$4:$D$602,2,0)</f>
        <v>DA+9</v>
      </c>
      <c r="E209" s="297" t="s">
        <v>423</v>
      </c>
      <c r="F209" s="298" t="s">
        <v>703</v>
      </c>
      <c r="I209" s="186">
        <v>1</v>
      </c>
      <c r="K209" s="187">
        <v>1</v>
      </c>
      <c r="L209" s="186">
        <v>1</v>
      </c>
      <c r="X209" s="44">
        <f t="shared" si="90"/>
        <v>45530</v>
      </c>
      <c r="Y209" s="44">
        <f t="shared" si="91"/>
        <v>45558</v>
      </c>
    </row>
    <row r="210" spans="1:25" ht="20.149999999999999" customHeight="1" x14ac:dyDescent="0.35">
      <c r="A210" s="13">
        <f>SUBTOTAL(103,$B$4:B210)</f>
        <v>207</v>
      </c>
      <c r="B210" s="140">
        <v>45531</v>
      </c>
      <c r="C210" s="143" t="s">
        <v>929</v>
      </c>
      <c r="D210" s="3" t="str">
        <f>VLOOKUP(C210,'Location Summary'!$C$4:$D$602,2,0)</f>
        <v>DA+6</v>
      </c>
      <c r="E210" s="297" t="s">
        <v>423</v>
      </c>
      <c r="F210" s="298" t="s">
        <v>703</v>
      </c>
      <c r="I210" s="186">
        <v>1</v>
      </c>
      <c r="K210" s="187">
        <v>1</v>
      </c>
      <c r="L210" s="186">
        <v>1</v>
      </c>
      <c r="N210" s="187">
        <v>1</v>
      </c>
      <c r="O210" s="186">
        <v>1</v>
      </c>
      <c r="R210" s="186">
        <v>1</v>
      </c>
      <c r="X210" s="44">
        <f t="shared" si="90"/>
        <v>45531</v>
      </c>
      <c r="Y210" s="44">
        <f t="shared" si="91"/>
        <v>45559</v>
      </c>
    </row>
    <row r="211" spans="1:25" ht="20.149999999999999" customHeight="1" x14ac:dyDescent="0.35">
      <c r="A211" s="13">
        <f>SUBTOTAL(103,$B$4:B211)</f>
        <v>208</v>
      </c>
      <c r="B211" s="140">
        <v>45531</v>
      </c>
      <c r="C211" s="143" t="s">
        <v>161</v>
      </c>
      <c r="D211" s="3" t="str">
        <f>VLOOKUP(C211,'Location Summary'!$C$4:$D$602,2,0)</f>
        <v>DA-1.5</v>
      </c>
      <c r="E211" s="297" t="s">
        <v>423</v>
      </c>
      <c r="F211" s="298" t="s">
        <v>703</v>
      </c>
      <c r="M211" s="188">
        <v>1</v>
      </c>
      <c r="X211" s="44">
        <f t="shared" si="90"/>
        <v>45531</v>
      </c>
      <c r="Y211" s="44">
        <f t="shared" si="91"/>
        <v>45559</v>
      </c>
    </row>
    <row r="212" spans="1:25" ht="20.149999999999999" customHeight="1" x14ac:dyDescent="0.35">
      <c r="A212" s="13">
        <f>SUBTOTAL(103,$B$4:B212)</f>
        <v>209</v>
      </c>
      <c r="B212" s="140">
        <v>45532</v>
      </c>
      <c r="C212" s="143" t="s">
        <v>161</v>
      </c>
      <c r="D212" s="3" t="str">
        <f>VLOOKUP(C212,'Location Summary'!$C$4:$D$602,2,0)</f>
        <v>DA-1.5</v>
      </c>
      <c r="E212" s="297" t="s">
        <v>423</v>
      </c>
      <c r="F212" s="298" t="s">
        <v>703</v>
      </c>
      <c r="N212" s="187">
        <v>1</v>
      </c>
      <c r="O212" s="186">
        <v>1</v>
      </c>
      <c r="X212" s="44">
        <f t="shared" si="90"/>
        <v>45532</v>
      </c>
      <c r="Y212" s="44">
        <f t="shared" si="91"/>
        <v>45560</v>
      </c>
    </row>
    <row r="213" spans="1:25" ht="20.149999999999999" customHeight="1" x14ac:dyDescent="0.35">
      <c r="A213" s="13">
        <f>SUBTOTAL(103,$B$4:B213)</f>
        <v>210</v>
      </c>
      <c r="B213" s="140">
        <v>45532</v>
      </c>
      <c r="C213" s="143" t="s">
        <v>267</v>
      </c>
      <c r="D213" s="3" t="str">
        <f>VLOOKUP(C213,'Location Summary'!$C$4:$D$602,2,0)</f>
        <v>DA+9</v>
      </c>
      <c r="E213" s="297" t="s">
        <v>423</v>
      </c>
      <c r="F213" s="298" t="s">
        <v>703</v>
      </c>
      <c r="G213" s="188">
        <v>1</v>
      </c>
      <c r="J213" s="188">
        <v>1</v>
      </c>
      <c r="M213" s="188">
        <v>1</v>
      </c>
      <c r="P213" s="188">
        <v>1</v>
      </c>
      <c r="X213" s="44">
        <f t="shared" si="90"/>
        <v>45532</v>
      </c>
      <c r="Y213" s="44">
        <f t="shared" si="91"/>
        <v>45560</v>
      </c>
    </row>
    <row r="214" spans="1:25" ht="20.149999999999999" customHeight="1" x14ac:dyDescent="0.35">
      <c r="A214" s="13">
        <f>SUBTOTAL(103,$B$4:B214)</f>
        <v>211</v>
      </c>
      <c r="B214" s="140">
        <v>45532</v>
      </c>
      <c r="C214" s="143" t="s">
        <v>590</v>
      </c>
      <c r="D214" s="3" t="str">
        <f>VLOOKUP(C214,'Location Summary'!$C$4:$D$602,2,0)</f>
        <v>DA+6</v>
      </c>
      <c r="E214" s="297" t="s">
        <v>423</v>
      </c>
      <c r="F214" s="298" t="s">
        <v>703</v>
      </c>
      <c r="J214" s="188">
        <v>1</v>
      </c>
      <c r="M214" s="188">
        <v>1</v>
      </c>
      <c r="X214" s="44">
        <f t="shared" si="90"/>
        <v>45532</v>
      </c>
      <c r="Y214" s="44">
        <f t="shared" si="91"/>
        <v>45560</v>
      </c>
    </row>
    <row r="215" spans="1:25" ht="20.149999999999999" customHeight="1" x14ac:dyDescent="0.35">
      <c r="A215" s="13">
        <f>SUBTOTAL(103,$B$4:B215)</f>
        <v>212</v>
      </c>
      <c r="B215" s="140">
        <v>45533</v>
      </c>
      <c r="C215" s="143" t="s">
        <v>267</v>
      </c>
      <c r="D215" s="3" t="str">
        <f>VLOOKUP(C215,'Location Summary'!$C$4:$D$602,2,0)</f>
        <v>DA+9</v>
      </c>
      <c r="E215" s="297" t="s">
        <v>423</v>
      </c>
      <c r="F215" s="298" t="s">
        <v>703</v>
      </c>
      <c r="H215" s="187">
        <v>1</v>
      </c>
      <c r="K215" s="187">
        <v>1</v>
      </c>
      <c r="N215" s="187">
        <v>1</v>
      </c>
      <c r="O215" s="186">
        <v>1</v>
      </c>
      <c r="Q215" s="187">
        <v>1</v>
      </c>
      <c r="R215" s="186">
        <v>1</v>
      </c>
      <c r="X215" s="44">
        <f t="shared" si="90"/>
        <v>45533</v>
      </c>
      <c r="Y215" s="44">
        <f t="shared" si="91"/>
        <v>45561</v>
      </c>
    </row>
    <row r="216" spans="1:25" ht="20.149999999999999" customHeight="1" x14ac:dyDescent="0.35">
      <c r="A216" s="13">
        <f>SUBTOTAL(103,$B$4:B216)</f>
        <v>213</v>
      </c>
      <c r="B216" s="140">
        <v>45533</v>
      </c>
      <c r="C216" s="143" t="s">
        <v>590</v>
      </c>
      <c r="D216" s="3" t="str">
        <f>VLOOKUP(C216,'Location Summary'!$C$4:$D$602,2,0)</f>
        <v>DA+6</v>
      </c>
      <c r="E216" s="297" t="s">
        <v>423</v>
      </c>
      <c r="F216" s="298" t="s">
        <v>703</v>
      </c>
      <c r="G216" s="188">
        <v>1</v>
      </c>
      <c r="P216" s="188">
        <v>1</v>
      </c>
      <c r="X216" s="44">
        <f t="shared" si="90"/>
        <v>45533</v>
      </c>
      <c r="Y216" s="44">
        <f t="shared" si="91"/>
        <v>45561</v>
      </c>
    </row>
    <row r="217" spans="1:25" ht="20.149999999999999" customHeight="1" x14ac:dyDescent="0.35">
      <c r="A217" s="13">
        <f>SUBTOTAL(103,$B$4:B217)</f>
        <v>214</v>
      </c>
      <c r="B217" s="140">
        <v>45534</v>
      </c>
      <c r="C217" s="143" t="s">
        <v>267</v>
      </c>
      <c r="D217" s="3" t="str">
        <f>VLOOKUP(C217,'Location Summary'!$C$4:$D$602,2,0)</f>
        <v>DA+9</v>
      </c>
      <c r="E217" s="297" t="s">
        <v>423</v>
      </c>
      <c r="F217" s="298" t="s">
        <v>703</v>
      </c>
      <c r="I217" s="186">
        <v>1</v>
      </c>
      <c r="L217" s="186">
        <v>1</v>
      </c>
      <c r="X217" s="44">
        <f t="shared" ref="X217:X222" si="92">B217</f>
        <v>45534</v>
      </c>
      <c r="Y217" s="44">
        <f t="shared" ref="Y217:Y222" si="93">B217+28</f>
        <v>45562</v>
      </c>
    </row>
    <row r="218" spans="1:25" ht="20.149999999999999" customHeight="1" x14ac:dyDescent="0.35">
      <c r="A218" s="13">
        <f>SUBTOTAL(103,$B$4:B218)</f>
        <v>215</v>
      </c>
      <c r="B218" s="140">
        <v>45534</v>
      </c>
      <c r="C218" s="143" t="s">
        <v>930</v>
      </c>
      <c r="D218" s="3" t="str">
        <f>VLOOKUP(C218,'Location Summary'!$C$4:$D$602,2,0)</f>
        <v>DA+9</v>
      </c>
      <c r="E218" s="297" t="s">
        <v>423</v>
      </c>
      <c r="F218" s="298" t="s">
        <v>703</v>
      </c>
      <c r="M218" s="188">
        <v>1</v>
      </c>
      <c r="X218" s="44">
        <f t="shared" si="92"/>
        <v>45534</v>
      </c>
      <c r="Y218" s="44">
        <f t="shared" si="93"/>
        <v>45562</v>
      </c>
    </row>
    <row r="219" spans="1:25" ht="20.149999999999999" customHeight="1" x14ac:dyDescent="0.35">
      <c r="A219" s="13">
        <f>SUBTOTAL(103,$B$4:B219)</f>
        <v>216</v>
      </c>
      <c r="B219" s="140">
        <v>45534</v>
      </c>
      <c r="C219" s="143" t="s">
        <v>590</v>
      </c>
      <c r="D219" s="3" t="str">
        <f>VLOOKUP(C219,'Location Summary'!$C$4:$D$602,2,0)</f>
        <v>DA+6</v>
      </c>
      <c r="E219" s="297" t="s">
        <v>423</v>
      </c>
      <c r="F219" s="298" t="s">
        <v>703</v>
      </c>
      <c r="H219" s="187">
        <v>1</v>
      </c>
      <c r="I219" s="186">
        <v>1</v>
      </c>
      <c r="K219" s="187">
        <v>1</v>
      </c>
      <c r="L219" s="186">
        <v>1</v>
      </c>
      <c r="N219" s="187">
        <v>1</v>
      </c>
      <c r="O219" s="186">
        <v>1</v>
      </c>
      <c r="Q219" s="187">
        <v>1</v>
      </c>
      <c r="R219" s="186">
        <v>1</v>
      </c>
      <c r="X219" s="44">
        <f t="shared" si="92"/>
        <v>45534</v>
      </c>
      <c r="Y219" s="44">
        <f t="shared" si="93"/>
        <v>45562</v>
      </c>
    </row>
    <row r="220" spans="1:25" ht="20.149999999999999" customHeight="1" x14ac:dyDescent="0.35">
      <c r="A220" s="13">
        <f>SUBTOTAL(103,$B$4:B220)</f>
        <v>217</v>
      </c>
      <c r="B220" s="140">
        <v>45534</v>
      </c>
      <c r="C220" s="143" t="s">
        <v>512</v>
      </c>
      <c r="D220" s="3" t="str">
        <f>VLOOKUP(C220,'Location Summary'!$C$4:$D$602,2,0)</f>
        <v>DA+1.5</v>
      </c>
      <c r="E220" s="297" t="s">
        <v>423</v>
      </c>
      <c r="F220" s="298" t="s">
        <v>703</v>
      </c>
      <c r="J220" s="188">
        <v>1</v>
      </c>
      <c r="K220" s="187">
        <v>1</v>
      </c>
      <c r="M220" s="188">
        <v>1</v>
      </c>
      <c r="P220" s="188">
        <v>1</v>
      </c>
      <c r="X220" s="44">
        <f t="shared" si="92"/>
        <v>45534</v>
      </c>
      <c r="Y220" s="44">
        <f t="shared" si="93"/>
        <v>45562</v>
      </c>
    </row>
    <row r="221" spans="1:25" ht="20.149999999999999" customHeight="1" x14ac:dyDescent="0.35">
      <c r="A221" s="13">
        <f>SUBTOTAL(103,$B$4:B221)</f>
        <v>218</v>
      </c>
      <c r="B221" s="140">
        <v>45534</v>
      </c>
      <c r="C221" s="143" t="s">
        <v>921</v>
      </c>
      <c r="D221" s="3" t="str">
        <f>VLOOKUP(C221,'Location Summary'!$C$4:$D$602,2,0)</f>
        <v>DA+9</v>
      </c>
      <c r="E221" s="297" t="s">
        <v>423</v>
      </c>
      <c r="F221" s="298" t="s">
        <v>703</v>
      </c>
      <c r="G221" s="188">
        <v>1</v>
      </c>
      <c r="J221" s="188">
        <v>1</v>
      </c>
      <c r="X221" s="44">
        <f t="shared" si="92"/>
        <v>45534</v>
      </c>
      <c r="Y221" s="44">
        <f t="shared" si="93"/>
        <v>45562</v>
      </c>
    </row>
    <row r="222" spans="1:25" ht="20.149999999999999" customHeight="1" x14ac:dyDescent="0.35">
      <c r="A222" s="13">
        <f>SUBTOTAL(103,$B$4:B222)</f>
        <v>219</v>
      </c>
      <c r="B222" s="140">
        <v>45534</v>
      </c>
      <c r="C222" s="143" t="s">
        <v>510</v>
      </c>
      <c r="D222" s="3" t="str">
        <f>VLOOKUP(C222,'Location Summary'!$C$4:$D$602,2,0)</f>
        <v>DA+1.5</v>
      </c>
      <c r="E222" s="297" t="s">
        <v>423</v>
      </c>
      <c r="F222" s="298" t="s">
        <v>703</v>
      </c>
      <c r="M222" s="188">
        <v>1</v>
      </c>
      <c r="X222" s="44">
        <f t="shared" si="92"/>
        <v>45534</v>
      </c>
      <c r="Y222" s="44">
        <f t="shared" si="93"/>
        <v>45562</v>
      </c>
    </row>
    <row r="223" spans="1:25" ht="20.149999999999999" customHeight="1" x14ac:dyDescent="0.35">
      <c r="A223" s="13">
        <f>SUBTOTAL(103,$B$4:B223)</f>
        <v>220</v>
      </c>
      <c r="B223" s="140">
        <v>45535</v>
      </c>
      <c r="C223" s="143" t="s">
        <v>930</v>
      </c>
      <c r="D223" s="3" t="str">
        <f>VLOOKUP(C223,'Location Summary'!$C$4:$D$602,2,0)</f>
        <v>DA+9</v>
      </c>
      <c r="E223" s="297" t="s">
        <v>423</v>
      </c>
      <c r="F223" s="298" t="s">
        <v>703</v>
      </c>
      <c r="N223" s="187">
        <v>1</v>
      </c>
      <c r="O223" s="186">
        <v>1</v>
      </c>
      <c r="P223" s="188">
        <v>1</v>
      </c>
      <c r="Q223" s="187">
        <v>1</v>
      </c>
      <c r="R223" s="186">
        <v>1</v>
      </c>
      <c r="X223" s="44">
        <f t="shared" ref="X223" si="94">B223</f>
        <v>45535</v>
      </c>
      <c r="Y223" s="44">
        <f t="shared" ref="Y223" si="95">B223+28</f>
        <v>45563</v>
      </c>
    </row>
    <row r="224" spans="1:25" ht="20.149999999999999" customHeight="1" x14ac:dyDescent="0.35">
      <c r="A224" s="13">
        <f>SUBTOTAL(103,$B$4:B224)</f>
        <v>221</v>
      </c>
      <c r="B224" s="140">
        <v>45535</v>
      </c>
      <c r="C224" s="143" t="s">
        <v>512</v>
      </c>
      <c r="D224" s="3" t="str">
        <f>VLOOKUP(C224,'Location Summary'!$C$4:$D$602,2,0)</f>
        <v>DA+1.5</v>
      </c>
      <c r="E224" s="297" t="s">
        <v>423</v>
      </c>
      <c r="F224" s="298" t="s">
        <v>703</v>
      </c>
      <c r="G224" s="188">
        <v>1</v>
      </c>
      <c r="L224" s="186">
        <v>1</v>
      </c>
      <c r="N224" s="187">
        <v>1</v>
      </c>
      <c r="X224" s="44">
        <f t="shared" ref="X224:X227" si="96">B224</f>
        <v>45535</v>
      </c>
      <c r="Y224" s="44">
        <f t="shared" ref="Y224:Y227" si="97">B224+28</f>
        <v>45563</v>
      </c>
    </row>
    <row r="225" spans="1:25" ht="20.149999999999999" customHeight="1" x14ac:dyDescent="0.35">
      <c r="A225" s="13">
        <f>SUBTOTAL(103,$B$4:B225)</f>
        <v>222</v>
      </c>
      <c r="B225" s="140">
        <v>45535</v>
      </c>
      <c r="C225" s="143" t="s">
        <v>921</v>
      </c>
      <c r="D225" s="3" t="str">
        <f>VLOOKUP(C225,'Location Summary'!$C$4:$D$602,2,0)</f>
        <v>DA+9</v>
      </c>
      <c r="E225" s="297" t="s">
        <v>423</v>
      </c>
      <c r="F225" s="298" t="s">
        <v>703</v>
      </c>
      <c r="H225" s="187">
        <v>1</v>
      </c>
      <c r="I225" s="186">
        <v>1</v>
      </c>
      <c r="K225" s="187">
        <v>1</v>
      </c>
      <c r="L225" s="186">
        <v>1</v>
      </c>
      <c r="X225" s="44">
        <f t="shared" si="96"/>
        <v>45535</v>
      </c>
      <c r="Y225" s="44">
        <f t="shared" si="97"/>
        <v>45563</v>
      </c>
    </row>
    <row r="226" spans="1:25" ht="20.149999999999999" customHeight="1" x14ac:dyDescent="0.35">
      <c r="A226" s="13">
        <f>SUBTOTAL(103,$B$4:B226)</f>
        <v>223</v>
      </c>
      <c r="B226" s="140">
        <v>45535</v>
      </c>
      <c r="C226" s="143" t="s">
        <v>510</v>
      </c>
      <c r="D226" s="3" t="str">
        <f>VLOOKUP(C226,'Location Summary'!$C$4:$D$602,2,0)</f>
        <v>DA+1.5</v>
      </c>
      <c r="E226" s="297" t="s">
        <v>423</v>
      </c>
      <c r="F226" s="298" t="s">
        <v>703</v>
      </c>
      <c r="P226" s="188">
        <v>1</v>
      </c>
      <c r="X226" s="44">
        <f t="shared" si="96"/>
        <v>45535</v>
      </c>
      <c r="Y226" s="44">
        <f t="shared" si="97"/>
        <v>45563</v>
      </c>
    </row>
    <row r="227" spans="1:25" ht="20.149999999999999" customHeight="1" x14ac:dyDescent="0.35">
      <c r="A227" s="13">
        <f>SUBTOTAL(103,$B$4:B227)</f>
        <v>224</v>
      </c>
      <c r="B227" s="140">
        <v>45536</v>
      </c>
      <c r="C227" s="143" t="s">
        <v>486</v>
      </c>
      <c r="D227" s="3" t="str">
        <f>VLOOKUP(C227,'Location Summary'!$C$4:$D$602,2,0)</f>
        <v>DA+9</v>
      </c>
      <c r="E227" s="297" t="s">
        <v>423</v>
      </c>
      <c r="F227" s="298" t="s">
        <v>703</v>
      </c>
      <c r="G227" s="188">
        <v>1</v>
      </c>
      <c r="J227" s="188">
        <v>1</v>
      </c>
      <c r="X227" s="44">
        <f t="shared" si="96"/>
        <v>45536</v>
      </c>
      <c r="Y227" s="44">
        <f t="shared" si="97"/>
        <v>45564</v>
      </c>
    </row>
    <row r="228" spans="1:25" ht="20.149999999999999" customHeight="1" x14ac:dyDescent="0.35">
      <c r="A228" s="13">
        <f>SUBTOTAL(103,$B$4:B228)</f>
        <v>225</v>
      </c>
      <c r="B228" s="140">
        <v>45536</v>
      </c>
      <c r="C228" s="143" t="s">
        <v>512</v>
      </c>
      <c r="D228" s="3" t="str">
        <f>VLOOKUP(C228,'Location Summary'!$C$4:$D$602,2,0)</f>
        <v>DA+1.5</v>
      </c>
      <c r="E228" s="297" t="s">
        <v>423</v>
      </c>
      <c r="F228" s="298" t="s">
        <v>703</v>
      </c>
      <c r="H228" s="187">
        <v>1</v>
      </c>
      <c r="I228" s="186">
        <v>1</v>
      </c>
      <c r="O228" s="186">
        <v>1</v>
      </c>
      <c r="Q228" s="187">
        <v>1</v>
      </c>
      <c r="R228" s="186">
        <v>1</v>
      </c>
      <c r="X228" s="44">
        <f t="shared" ref="X228:X230" si="98">B228</f>
        <v>45536</v>
      </c>
      <c r="Y228" s="44">
        <f t="shared" ref="Y228:Y230" si="99">B228+28</f>
        <v>45564</v>
      </c>
    </row>
    <row r="229" spans="1:25" ht="20.149999999999999" customHeight="1" x14ac:dyDescent="0.35">
      <c r="A229" s="13">
        <f>SUBTOTAL(103,$B$4:B229)</f>
        <v>226</v>
      </c>
      <c r="B229" s="140">
        <v>45536</v>
      </c>
      <c r="C229" s="143" t="s">
        <v>921</v>
      </c>
      <c r="D229" s="3" t="str">
        <f>VLOOKUP(C229,'Location Summary'!$C$4:$D$602,2,0)</f>
        <v>DA+9</v>
      </c>
      <c r="E229" s="297" t="s">
        <v>423</v>
      </c>
      <c r="F229" s="298" t="s">
        <v>703</v>
      </c>
      <c r="M229" s="188">
        <v>1</v>
      </c>
      <c r="N229" s="187">
        <v>1</v>
      </c>
      <c r="O229" s="186">
        <v>1</v>
      </c>
      <c r="P229" s="188">
        <v>1</v>
      </c>
      <c r="Q229" s="187">
        <v>1</v>
      </c>
      <c r="R229" s="186">
        <v>1</v>
      </c>
      <c r="X229" s="44">
        <f t="shared" si="98"/>
        <v>45536</v>
      </c>
      <c r="Y229" s="44">
        <f t="shared" si="99"/>
        <v>45564</v>
      </c>
    </row>
    <row r="230" spans="1:25" ht="20.149999999999999" customHeight="1" x14ac:dyDescent="0.35">
      <c r="A230" s="13">
        <f>SUBTOTAL(103,$B$4:B230)</f>
        <v>227</v>
      </c>
      <c r="B230" s="140">
        <v>45536</v>
      </c>
      <c r="C230" s="143" t="s">
        <v>510</v>
      </c>
      <c r="D230" s="3" t="str">
        <f>VLOOKUP(C230,'Location Summary'!$C$4:$D$602,2,0)</f>
        <v>DA+1.5</v>
      </c>
      <c r="E230" s="297" t="s">
        <v>423</v>
      </c>
      <c r="F230" s="298" t="s">
        <v>703</v>
      </c>
      <c r="N230" s="187">
        <v>1</v>
      </c>
      <c r="Q230" s="187">
        <v>1</v>
      </c>
      <c r="X230" s="44">
        <f t="shared" si="98"/>
        <v>45536</v>
      </c>
      <c r="Y230" s="44">
        <f t="shared" si="99"/>
        <v>45564</v>
      </c>
    </row>
    <row r="231" spans="1:25" ht="20.149999999999999" customHeight="1" x14ac:dyDescent="0.35">
      <c r="A231" s="13">
        <f>SUBTOTAL(103,$B$4:B231)</f>
        <v>228</v>
      </c>
      <c r="B231" s="140">
        <v>45537</v>
      </c>
      <c r="C231" s="143" t="s">
        <v>486</v>
      </c>
      <c r="D231" s="3" t="str">
        <f>VLOOKUP(C231,'Location Summary'!$C$4:$D$602,2,0)</f>
        <v>DA+9</v>
      </c>
      <c r="E231" s="297" t="s">
        <v>423</v>
      </c>
      <c r="F231" s="298" t="s">
        <v>703</v>
      </c>
      <c r="H231" s="187">
        <v>1</v>
      </c>
      <c r="K231" s="187">
        <v>1</v>
      </c>
      <c r="M231" s="188">
        <v>1</v>
      </c>
      <c r="P231" s="188">
        <v>1</v>
      </c>
      <c r="X231" s="44">
        <f t="shared" ref="X231:X237" si="100">B231</f>
        <v>45537</v>
      </c>
      <c r="Y231" s="44">
        <f t="shared" ref="Y231:Y237" si="101">B231+28</f>
        <v>45565</v>
      </c>
    </row>
    <row r="232" spans="1:25" ht="20.149999999999999" customHeight="1" x14ac:dyDescent="0.35">
      <c r="A232" s="13">
        <f>SUBTOTAL(103,$B$4:B232)</f>
        <v>229</v>
      </c>
      <c r="B232" s="140">
        <v>45537</v>
      </c>
      <c r="C232" s="143" t="s">
        <v>591</v>
      </c>
      <c r="D232" s="3" t="str">
        <f>VLOOKUP(C232,'Location Summary'!$C$4:$D$602,2,0)</f>
        <v>DA+6</v>
      </c>
      <c r="E232" s="297" t="s">
        <v>423</v>
      </c>
      <c r="F232" s="298" t="s">
        <v>703</v>
      </c>
      <c r="J232" s="188">
        <v>1</v>
      </c>
      <c r="M232" s="188">
        <v>1</v>
      </c>
      <c r="X232" s="44">
        <f t="shared" si="100"/>
        <v>45537</v>
      </c>
      <c r="Y232" s="44">
        <f t="shared" si="101"/>
        <v>45565</v>
      </c>
    </row>
    <row r="233" spans="1:25" ht="20.149999999999999" customHeight="1" x14ac:dyDescent="0.35">
      <c r="A233" s="13">
        <f>SUBTOTAL(103,$B$4:B233)</f>
        <v>230</v>
      </c>
      <c r="B233" s="140">
        <v>45537</v>
      </c>
      <c r="C233" s="143" t="s">
        <v>510</v>
      </c>
      <c r="D233" s="3" t="str">
        <f>VLOOKUP(C233,'Location Summary'!$C$4:$D$602,2,0)</f>
        <v>DA+1.5</v>
      </c>
      <c r="E233" s="297" t="s">
        <v>423</v>
      </c>
      <c r="F233" s="298" t="s">
        <v>703</v>
      </c>
      <c r="O233" s="186">
        <v>1</v>
      </c>
      <c r="R233" s="186">
        <v>1</v>
      </c>
      <c r="X233" s="44">
        <f t="shared" si="100"/>
        <v>45537</v>
      </c>
      <c r="Y233" s="44">
        <f t="shared" si="101"/>
        <v>45565</v>
      </c>
    </row>
    <row r="234" spans="1:25" ht="20.149999999999999" customHeight="1" x14ac:dyDescent="0.35">
      <c r="A234" s="13">
        <f>SUBTOTAL(103,$B$4:B234)</f>
        <v>231</v>
      </c>
      <c r="B234" s="140">
        <v>45538</v>
      </c>
      <c r="C234" s="143" t="s">
        <v>486</v>
      </c>
      <c r="D234" s="3" t="str">
        <f>VLOOKUP(C234,'Location Summary'!$C$4:$D$602,2,0)</f>
        <v>DA+9</v>
      </c>
      <c r="E234" s="297" t="s">
        <v>423</v>
      </c>
      <c r="F234" s="298" t="s">
        <v>703</v>
      </c>
      <c r="N234" s="187">
        <v>1</v>
      </c>
      <c r="Q234" s="187">
        <v>1</v>
      </c>
      <c r="X234" s="44">
        <f t="shared" si="100"/>
        <v>45538</v>
      </c>
      <c r="Y234" s="44">
        <f t="shared" si="101"/>
        <v>45566</v>
      </c>
    </row>
    <row r="235" spans="1:25" ht="20.149999999999999" customHeight="1" x14ac:dyDescent="0.35">
      <c r="A235" s="13">
        <f>SUBTOTAL(103,$B$4:B235)</f>
        <v>232</v>
      </c>
      <c r="B235" s="140">
        <v>45538</v>
      </c>
      <c r="C235" s="143" t="s">
        <v>513</v>
      </c>
      <c r="D235" s="3" t="str">
        <f>VLOOKUP(C235,'Location Summary'!$C$4:$D$602,2,0)</f>
        <v>DA+3</v>
      </c>
      <c r="E235" s="297" t="s">
        <v>423</v>
      </c>
      <c r="F235" s="298" t="s">
        <v>703</v>
      </c>
      <c r="G235" s="188">
        <v>1</v>
      </c>
      <c r="X235" s="44">
        <f t="shared" si="100"/>
        <v>45538</v>
      </c>
      <c r="Y235" s="44">
        <f t="shared" si="101"/>
        <v>45566</v>
      </c>
    </row>
    <row r="236" spans="1:25" ht="20.149999999999999" customHeight="1" x14ac:dyDescent="0.35">
      <c r="A236" s="13">
        <f>SUBTOTAL(103,$B$4:B236)</f>
        <v>233</v>
      </c>
      <c r="B236" s="140">
        <v>45538</v>
      </c>
      <c r="C236" s="143" t="s">
        <v>510</v>
      </c>
      <c r="D236" s="3" t="str">
        <f>VLOOKUP(C236,'Location Summary'!$C$4:$D$602,2,0)</f>
        <v>DA+1.5</v>
      </c>
      <c r="E236" s="297" t="s">
        <v>423</v>
      </c>
      <c r="F236" s="298" t="s">
        <v>703</v>
      </c>
      <c r="J236" s="188">
        <v>1</v>
      </c>
      <c r="X236" s="44">
        <f t="shared" si="100"/>
        <v>45538</v>
      </c>
      <c r="Y236" s="44">
        <f t="shared" si="101"/>
        <v>45566</v>
      </c>
    </row>
    <row r="237" spans="1:25" ht="20.149999999999999" customHeight="1" x14ac:dyDescent="0.35">
      <c r="A237" s="13">
        <f>SUBTOTAL(103,$B$4:B237)</f>
        <v>234</v>
      </c>
      <c r="B237" s="140">
        <v>45539</v>
      </c>
      <c r="C237" s="143" t="s">
        <v>920</v>
      </c>
      <c r="D237" s="3" t="str">
        <f>VLOOKUP(C237,'Location Summary'!$C$4:$D$602,2,0)</f>
        <v>DA+6</v>
      </c>
      <c r="E237" s="297" t="s">
        <v>423</v>
      </c>
      <c r="F237" s="298" t="s">
        <v>703</v>
      </c>
      <c r="G237" s="188">
        <v>1</v>
      </c>
      <c r="P237" s="188">
        <v>1</v>
      </c>
      <c r="X237" s="44">
        <f t="shared" si="100"/>
        <v>45539</v>
      </c>
      <c r="Y237" s="44">
        <f t="shared" si="101"/>
        <v>45567</v>
      </c>
    </row>
    <row r="238" spans="1:25" ht="20.149999999999999" customHeight="1" x14ac:dyDescent="0.35">
      <c r="A238" s="13">
        <f>SUBTOTAL(103,$B$4:B238)</f>
        <v>235</v>
      </c>
      <c r="B238" s="140">
        <v>45539</v>
      </c>
      <c r="C238" s="143" t="s">
        <v>486</v>
      </c>
      <c r="D238" s="3" t="str">
        <f>VLOOKUP(C238,'Location Summary'!$C$4:$D$602,2,0)</f>
        <v>DA+9</v>
      </c>
      <c r="E238" s="297" t="s">
        <v>423</v>
      </c>
      <c r="F238" s="298" t="s">
        <v>703</v>
      </c>
      <c r="I238" s="186">
        <v>1</v>
      </c>
      <c r="L238" s="186">
        <v>1</v>
      </c>
      <c r="O238" s="186">
        <v>1</v>
      </c>
      <c r="R238" s="186">
        <v>1</v>
      </c>
      <c r="X238" s="44">
        <f t="shared" ref="X238:X240" si="102">B238</f>
        <v>45539</v>
      </c>
      <c r="Y238" s="44">
        <f t="shared" ref="Y238:Y240" si="103">B238+28</f>
        <v>45567</v>
      </c>
    </row>
    <row r="239" spans="1:25" ht="20.149999999999999" customHeight="1" x14ac:dyDescent="0.35">
      <c r="A239" s="13">
        <f>SUBTOTAL(103,$B$4:B239)</f>
        <v>236</v>
      </c>
      <c r="B239" s="140">
        <v>45539</v>
      </c>
      <c r="C239" s="143" t="s">
        <v>591</v>
      </c>
      <c r="D239" s="3" t="str">
        <f>VLOOKUP(C239,'Location Summary'!$C$4:$D$602,2,0)</f>
        <v>DA+6</v>
      </c>
      <c r="E239" s="297" t="s">
        <v>423</v>
      </c>
      <c r="F239" s="298" t="s">
        <v>703</v>
      </c>
      <c r="G239" s="188">
        <v>1</v>
      </c>
      <c r="H239" s="187">
        <v>1</v>
      </c>
      <c r="I239" s="186">
        <v>1</v>
      </c>
      <c r="K239" s="187">
        <v>1</v>
      </c>
      <c r="L239" s="186">
        <v>1</v>
      </c>
      <c r="N239" s="187">
        <v>1</v>
      </c>
      <c r="O239" s="186">
        <v>1</v>
      </c>
      <c r="P239" s="188">
        <v>1</v>
      </c>
      <c r="Q239" s="187">
        <v>1</v>
      </c>
      <c r="R239" s="186">
        <v>1</v>
      </c>
      <c r="X239" s="44">
        <f t="shared" si="102"/>
        <v>45539</v>
      </c>
      <c r="Y239" s="44">
        <f t="shared" si="103"/>
        <v>45567</v>
      </c>
    </row>
    <row r="240" spans="1:25" ht="20.149999999999999" customHeight="1" x14ac:dyDescent="0.35">
      <c r="A240" s="13">
        <f>SUBTOTAL(103,$B$4:B240)</f>
        <v>237</v>
      </c>
      <c r="B240" s="140">
        <v>45539</v>
      </c>
      <c r="C240" s="143" t="s">
        <v>450</v>
      </c>
      <c r="D240" s="3" t="str">
        <f>VLOOKUP(C240,'Location Summary'!$C$4:$D$602,2,0)</f>
        <v>DA+6</v>
      </c>
      <c r="E240" s="297" t="s">
        <v>423</v>
      </c>
      <c r="F240" s="298" t="s">
        <v>703</v>
      </c>
      <c r="J240" s="188">
        <v>1</v>
      </c>
      <c r="M240" s="188">
        <v>1</v>
      </c>
      <c r="X240" s="44">
        <f t="shared" si="102"/>
        <v>45539</v>
      </c>
      <c r="Y240" s="44">
        <f t="shared" si="103"/>
        <v>45567</v>
      </c>
    </row>
    <row r="241" spans="1:25" ht="20.149999999999999" customHeight="1" x14ac:dyDescent="0.35">
      <c r="A241" s="13">
        <f>SUBTOTAL(103,$B$4:B241)</f>
        <v>238</v>
      </c>
      <c r="B241" s="140">
        <v>45539</v>
      </c>
      <c r="C241" s="143" t="s">
        <v>513</v>
      </c>
      <c r="D241" s="3" t="str">
        <f>VLOOKUP(C241,'Location Summary'!$C$4:$D$602,2,0)</f>
        <v>DA+3</v>
      </c>
      <c r="E241" s="297" t="s">
        <v>423</v>
      </c>
      <c r="F241" s="298" t="s">
        <v>703</v>
      </c>
      <c r="H241" s="187">
        <v>1</v>
      </c>
      <c r="I241" s="186">
        <v>1</v>
      </c>
      <c r="M241" s="188">
        <v>1</v>
      </c>
      <c r="N241" s="187">
        <v>1</v>
      </c>
      <c r="O241" s="186">
        <v>1</v>
      </c>
      <c r="P241" s="188">
        <v>1</v>
      </c>
      <c r="Q241" s="187">
        <v>1</v>
      </c>
      <c r="R241" s="186">
        <v>1</v>
      </c>
      <c r="X241" s="44">
        <f t="shared" ref="X241:X244" si="104">B241</f>
        <v>45539</v>
      </c>
      <c r="Y241" s="44">
        <f t="shared" ref="Y241:Y244" si="105">B241+28</f>
        <v>45567</v>
      </c>
    </row>
    <row r="242" spans="1:25" ht="20.149999999999999" customHeight="1" x14ac:dyDescent="0.35">
      <c r="A242" s="13">
        <f>SUBTOTAL(103,$B$4:B242)</f>
        <v>239</v>
      </c>
      <c r="B242" s="140">
        <v>45539</v>
      </c>
      <c r="C242" s="143" t="s">
        <v>510</v>
      </c>
      <c r="D242" s="3" t="str">
        <f>VLOOKUP(C242,'Location Summary'!$C$4:$D$602,2,0)</f>
        <v>DA+1.5</v>
      </c>
      <c r="E242" s="297" t="s">
        <v>423</v>
      </c>
      <c r="F242" s="298" t="s">
        <v>703</v>
      </c>
      <c r="K242" s="187">
        <v>1</v>
      </c>
      <c r="L242" s="186">
        <v>1</v>
      </c>
      <c r="X242" s="44">
        <f t="shared" si="104"/>
        <v>45539</v>
      </c>
      <c r="Y242" s="44">
        <f t="shared" si="105"/>
        <v>45567</v>
      </c>
    </row>
    <row r="243" spans="1:25" ht="20.149999999999999" customHeight="1" x14ac:dyDescent="0.35">
      <c r="A243" s="13">
        <f>SUBTOTAL(103,$B$4:B243)</f>
        <v>240</v>
      </c>
      <c r="B243" s="140">
        <v>45540</v>
      </c>
      <c r="C243" s="143" t="s">
        <v>450</v>
      </c>
      <c r="D243" s="3" t="str">
        <f>VLOOKUP(C243,'Location Summary'!$C$4:$D$602,2,0)</f>
        <v>DA+6</v>
      </c>
      <c r="E243" s="297" t="s">
        <v>423</v>
      </c>
      <c r="F243" s="298" t="s">
        <v>703</v>
      </c>
      <c r="J243" s="188">
        <v>1</v>
      </c>
      <c r="M243" s="188">
        <v>1</v>
      </c>
      <c r="X243" s="44">
        <f t="shared" si="104"/>
        <v>45540</v>
      </c>
      <c r="Y243" s="44">
        <f t="shared" si="105"/>
        <v>45568</v>
      </c>
    </row>
    <row r="244" spans="1:25" ht="20.149999999999999" customHeight="1" x14ac:dyDescent="0.35">
      <c r="A244" s="13">
        <f>SUBTOTAL(103,$B$4:B244)</f>
        <v>241</v>
      </c>
      <c r="B244" s="140">
        <v>45540</v>
      </c>
      <c r="C244" s="143" t="s">
        <v>513</v>
      </c>
      <c r="D244" s="3" t="str">
        <f>VLOOKUP(C244,'Location Summary'!$C$4:$D$602,2,0)</f>
        <v>DA+3</v>
      </c>
      <c r="E244" s="297" t="s">
        <v>423</v>
      </c>
      <c r="F244" s="298" t="s">
        <v>703</v>
      </c>
      <c r="J244" s="188">
        <v>1</v>
      </c>
      <c r="X244" s="44">
        <f t="shared" si="104"/>
        <v>45540</v>
      </c>
      <c r="Y244" s="44">
        <f t="shared" si="105"/>
        <v>45568</v>
      </c>
    </row>
    <row r="245" spans="1:25" ht="20.149999999999999" customHeight="1" x14ac:dyDescent="0.35">
      <c r="A245" s="13">
        <f>SUBTOTAL(103,$B$4:B245)</f>
        <v>242</v>
      </c>
      <c r="B245" s="140">
        <v>45540</v>
      </c>
      <c r="C245" s="143" t="s">
        <v>920</v>
      </c>
      <c r="D245" s="3" t="str">
        <f>VLOOKUP(C245,'Location Summary'!$C$4:$D$602,2,0)</f>
        <v>DA+6</v>
      </c>
      <c r="E245" s="297" t="s">
        <v>423</v>
      </c>
      <c r="F245" s="298" t="s">
        <v>703</v>
      </c>
      <c r="H245" s="187">
        <v>1</v>
      </c>
      <c r="I245" s="186">
        <v>1</v>
      </c>
      <c r="J245" s="188">
        <v>1</v>
      </c>
      <c r="M245" s="188">
        <v>1</v>
      </c>
      <c r="Q245" s="187">
        <v>1</v>
      </c>
      <c r="R245" s="186">
        <v>1</v>
      </c>
      <c r="X245" s="44">
        <f t="shared" ref="X245:X247" si="106">B245</f>
        <v>45540</v>
      </c>
      <c r="Y245" s="44">
        <f t="shared" ref="Y245:Y247" si="107">B245+28</f>
        <v>45568</v>
      </c>
    </row>
    <row r="246" spans="1:25" ht="20.149999999999999" customHeight="1" x14ac:dyDescent="0.35">
      <c r="A246" s="13">
        <f>SUBTOTAL(103,$B$4:B246)</f>
        <v>243</v>
      </c>
      <c r="B246" s="140">
        <v>45540</v>
      </c>
      <c r="C246" s="143" t="s">
        <v>510</v>
      </c>
      <c r="D246" s="3" t="str">
        <f>VLOOKUP(C246,'Location Summary'!$C$4:$D$602,2,0)</f>
        <v>DA+1.5</v>
      </c>
      <c r="E246" s="297" t="s">
        <v>423</v>
      </c>
      <c r="F246" s="298" t="s">
        <v>703</v>
      </c>
      <c r="G246" s="188">
        <v>1</v>
      </c>
      <c r="H246" s="187">
        <v>1</v>
      </c>
      <c r="I246" s="186">
        <v>1</v>
      </c>
      <c r="X246" s="44">
        <f t="shared" si="106"/>
        <v>45540</v>
      </c>
      <c r="Y246" s="44">
        <f t="shared" si="107"/>
        <v>45568</v>
      </c>
    </row>
    <row r="247" spans="1:25" ht="20.149999999999999" customHeight="1" x14ac:dyDescent="0.35">
      <c r="A247" s="13">
        <f>SUBTOTAL(103,$B$4:B247)</f>
        <v>244</v>
      </c>
      <c r="B247" s="140">
        <v>45541</v>
      </c>
      <c r="C247" s="143" t="s">
        <v>487</v>
      </c>
      <c r="D247" s="3" t="str">
        <f>VLOOKUP(C247,'Location Summary'!$C$4:$D$602,2,0)</f>
        <v>DA+3</v>
      </c>
      <c r="E247" s="297" t="s">
        <v>423</v>
      </c>
      <c r="F247" s="298" t="s">
        <v>703</v>
      </c>
      <c r="G247" s="188">
        <v>1</v>
      </c>
      <c r="J247" s="188">
        <v>1</v>
      </c>
      <c r="M247" s="188">
        <v>1</v>
      </c>
      <c r="P247" s="188">
        <v>1</v>
      </c>
      <c r="X247" s="44">
        <f t="shared" si="106"/>
        <v>45541</v>
      </c>
      <c r="Y247" s="44">
        <f t="shared" si="107"/>
        <v>45569</v>
      </c>
    </row>
    <row r="248" spans="1:25" ht="20.149999999999999" customHeight="1" x14ac:dyDescent="0.35">
      <c r="A248" s="13">
        <f>SUBTOTAL(103,$B$4:B248)</f>
        <v>245</v>
      </c>
      <c r="B248" s="140">
        <v>45541</v>
      </c>
      <c r="C248" s="143" t="s">
        <v>450</v>
      </c>
      <c r="D248" s="3" t="str">
        <f>VLOOKUP(C248,'Location Summary'!$C$4:$D$602,2,0)</f>
        <v>DA+6</v>
      </c>
      <c r="E248" s="297" t="s">
        <v>423</v>
      </c>
      <c r="F248" s="298" t="s">
        <v>703</v>
      </c>
      <c r="K248" s="187">
        <v>1</v>
      </c>
      <c r="L248" s="186">
        <v>1</v>
      </c>
      <c r="N248" s="187">
        <v>1</v>
      </c>
      <c r="O248" s="186">
        <v>1</v>
      </c>
      <c r="X248" s="44">
        <f t="shared" ref="X248:X252" si="108">B248</f>
        <v>45541</v>
      </c>
      <c r="Y248" s="44">
        <f t="shared" ref="Y248:Y252" si="109">B248+28</f>
        <v>45569</v>
      </c>
    </row>
    <row r="249" spans="1:25" ht="20.149999999999999" customHeight="1" x14ac:dyDescent="0.35">
      <c r="A249" s="13">
        <f>SUBTOTAL(103,$B$4:B249)</f>
        <v>246</v>
      </c>
      <c r="B249" s="140">
        <v>45541</v>
      </c>
      <c r="C249" s="143" t="s">
        <v>195</v>
      </c>
      <c r="D249" s="3" t="str">
        <f>VLOOKUP(C249,'Location Summary'!$C$4:$D$602,2,0)</f>
        <v>DA+3</v>
      </c>
      <c r="E249" s="297" t="s">
        <v>423</v>
      </c>
      <c r="F249" s="298" t="s">
        <v>703</v>
      </c>
      <c r="G249" s="188">
        <v>1</v>
      </c>
      <c r="X249" s="44">
        <f t="shared" si="108"/>
        <v>45541</v>
      </c>
      <c r="Y249" s="44">
        <f t="shared" si="109"/>
        <v>45569</v>
      </c>
    </row>
    <row r="250" spans="1:25" ht="20.149999999999999" customHeight="1" x14ac:dyDescent="0.35">
      <c r="A250" s="13">
        <f>SUBTOTAL(103,$B$4:B250)</f>
        <v>247</v>
      </c>
      <c r="B250" s="140">
        <v>45541</v>
      </c>
      <c r="C250" s="143" t="s">
        <v>513</v>
      </c>
      <c r="D250" s="3" t="str">
        <f>VLOOKUP(C250,'Location Summary'!$C$4:$D$602,2,0)</f>
        <v>DA+3</v>
      </c>
      <c r="E250" s="297" t="s">
        <v>423</v>
      </c>
      <c r="F250" s="298" t="s">
        <v>703</v>
      </c>
      <c r="K250" s="187">
        <v>1</v>
      </c>
      <c r="L250" s="186">
        <v>1</v>
      </c>
      <c r="X250" s="44">
        <f t="shared" si="108"/>
        <v>45541</v>
      </c>
      <c r="Y250" s="44">
        <f t="shared" si="109"/>
        <v>45569</v>
      </c>
    </row>
    <row r="251" spans="1:25" ht="20.149999999999999" customHeight="1" x14ac:dyDescent="0.35">
      <c r="A251" s="13">
        <f>SUBTOTAL(103,$B$4:B251)</f>
        <v>248</v>
      </c>
      <c r="B251" s="140">
        <v>45541</v>
      </c>
      <c r="C251" s="143" t="s">
        <v>920</v>
      </c>
      <c r="D251" s="3" t="str">
        <f>VLOOKUP(C251,'Location Summary'!$C$4:$D$602,2,0)</f>
        <v>DA+6</v>
      </c>
      <c r="E251" s="297" t="s">
        <v>423</v>
      </c>
      <c r="F251" s="298" t="s">
        <v>703</v>
      </c>
      <c r="K251" s="187">
        <v>1</v>
      </c>
      <c r="L251" s="186">
        <v>1</v>
      </c>
      <c r="N251" s="187">
        <v>1</v>
      </c>
      <c r="O251" s="186">
        <v>1</v>
      </c>
      <c r="X251" s="44">
        <f t="shared" si="108"/>
        <v>45541</v>
      </c>
      <c r="Y251" s="44">
        <f t="shared" si="109"/>
        <v>45569</v>
      </c>
    </row>
    <row r="252" spans="1:25" ht="20.149999999999999" customHeight="1" x14ac:dyDescent="0.35">
      <c r="A252" s="13">
        <f>SUBTOTAL(103,$B$4:B252)</f>
        <v>249</v>
      </c>
      <c r="B252" s="140">
        <v>45542</v>
      </c>
      <c r="C252" s="143" t="s">
        <v>487</v>
      </c>
      <c r="D252" s="3" t="str">
        <f>VLOOKUP(C252,'Location Summary'!$C$4:$D$602,2,0)</f>
        <v>DA+3</v>
      </c>
      <c r="E252" s="297" t="s">
        <v>423</v>
      </c>
      <c r="F252" s="298" t="s">
        <v>703</v>
      </c>
      <c r="H252" s="187">
        <v>1</v>
      </c>
      <c r="I252" s="186">
        <v>1</v>
      </c>
      <c r="K252" s="187">
        <v>1</v>
      </c>
      <c r="L252" s="186">
        <v>1</v>
      </c>
      <c r="N252" s="187">
        <v>1</v>
      </c>
      <c r="O252" s="186">
        <v>1</v>
      </c>
      <c r="Q252" s="187">
        <v>1</v>
      </c>
      <c r="R252" s="186">
        <v>1</v>
      </c>
      <c r="X252" s="44">
        <f t="shared" si="108"/>
        <v>45542</v>
      </c>
      <c r="Y252" s="44">
        <f t="shared" si="109"/>
        <v>45570</v>
      </c>
    </row>
    <row r="253" spans="1:25" ht="20.149999999999999" customHeight="1" x14ac:dyDescent="0.35">
      <c r="A253" s="13">
        <f>SUBTOTAL(103,$B$4:B253)</f>
        <v>250</v>
      </c>
      <c r="B253" s="140">
        <v>45542</v>
      </c>
      <c r="C253" s="143" t="s">
        <v>450</v>
      </c>
      <c r="D253" s="3" t="str">
        <f>VLOOKUP(C253,'Location Summary'!$C$4:$D$602,2,0)</f>
        <v>DA+6</v>
      </c>
      <c r="E253" s="297" t="s">
        <v>423</v>
      </c>
      <c r="F253" s="298" t="s">
        <v>703</v>
      </c>
      <c r="G253" s="188">
        <v>1</v>
      </c>
      <c r="X253" s="44">
        <f t="shared" ref="X253:X259" si="110">B253</f>
        <v>45542</v>
      </c>
      <c r="Y253" s="44">
        <f t="shared" ref="Y253:Y259" si="111">B253+28</f>
        <v>45570</v>
      </c>
    </row>
    <row r="254" spans="1:25" ht="20.149999999999999" customHeight="1" x14ac:dyDescent="0.35">
      <c r="A254" s="13">
        <f>SUBTOTAL(103,$B$4:B254)</f>
        <v>251</v>
      </c>
      <c r="B254" s="140">
        <v>45543</v>
      </c>
      <c r="C254" s="143" t="s">
        <v>450</v>
      </c>
      <c r="D254" s="3" t="str">
        <f>VLOOKUP(C254,'Location Summary'!$C$4:$D$602,2,0)</f>
        <v>DA+6</v>
      </c>
      <c r="E254" s="297" t="s">
        <v>423</v>
      </c>
      <c r="F254" s="298" t="s">
        <v>703</v>
      </c>
      <c r="H254" s="187">
        <v>1</v>
      </c>
      <c r="I254" s="186">
        <v>1</v>
      </c>
      <c r="X254" s="44">
        <f t="shared" si="110"/>
        <v>45543</v>
      </c>
      <c r="Y254" s="44">
        <f t="shared" si="111"/>
        <v>45571</v>
      </c>
    </row>
    <row r="255" spans="1:25" ht="20.149999999999999" customHeight="1" x14ac:dyDescent="0.35">
      <c r="A255" s="13">
        <f>SUBTOTAL(103,$B$4:B255)</f>
        <v>252</v>
      </c>
      <c r="B255" s="140">
        <v>45543</v>
      </c>
      <c r="C255" s="143" t="s">
        <v>195</v>
      </c>
      <c r="D255" s="3" t="str">
        <f>VLOOKUP(C255,'Location Summary'!$C$4:$D$602,2,0)</f>
        <v>DA+3</v>
      </c>
      <c r="E255" s="297" t="s">
        <v>423</v>
      </c>
      <c r="F255" s="298" t="s">
        <v>703</v>
      </c>
      <c r="H255" s="187">
        <v>1</v>
      </c>
      <c r="J255" s="188">
        <v>1</v>
      </c>
      <c r="K255" s="187">
        <v>1</v>
      </c>
      <c r="M255" s="188">
        <v>1</v>
      </c>
      <c r="N255" s="187">
        <v>1</v>
      </c>
      <c r="P255" s="188">
        <v>1</v>
      </c>
      <c r="Q255" s="187">
        <v>1</v>
      </c>
      <c r="X255" s="44">
        <f t="shared" si="110"/>
        <v>45543</v>
      </c>
      <c r="Y255" s="44">
        <f t="shared" si="111"/>
        <v>45571</v>
      </c>
    </row>
    <row r="256" spans="1:25" ht="20.149999999999999" customHeight="1" x14ac:dyDescent="0.35">
      <c r="A256" s="13">
        <f>SUBTOTAL(103,$B$4:B256)</f>
        <v>253</v>
      </c>
      <c r="B256" s="140">
        <v>45543</v>
      </c>
      <c r="C256" s="143" t="s">
        <v>514</v>
      </c>
      <c r="D256" s="3" t="str">
        <f>VLOOKUP(C256,'Location Summary'!$C$4:$D$602,2,0)</f>
        <v>DA+3</v>
      </c>
      <c r="E256" s="297" t="s">
        <v>423</v>
      </c>
      <c r="F256" s="298" t="s">
        <v>703</v>
      </c>
      <c r="J256" s="188">
        <v>1</v>
      </c>
      <c r="M256" s="188">
        <v>1</v>
      </c>
      <c r="P256" s="188">
        <v>1</v>
      </c>
      <c r="X256" s="44">
        <f t="shared" si="110"/>
        <v>45543</v>
      </c>
      <c r="Y256" s="44">
        <f t="shared" si="111"/>
        <v>45571</v>
      </c>
    </row>
    <row r="257" spans="1:25" ht="20.149999999999999" customHeight="1" x14ac:dyDescent="0.35">
      <c r="A257" s="13">
        <f>SUBTOTAL(103,$B$4:B257)</f>
        <v>254</v>
      </c>
      <c r="B257" s="140">
        <v>45543</v>
      </c>
      <c r="C257" s="143" t="s">
        <v>919</v>
      </c>
      <c r="D257" s="3" t="str">
        <f>VLOOKUP(C257,'Location Summary'!$C$4:$D$602,2,0)</f>
        <v>DA+9</v>
      </c>
      <c r="E257" s="297" t="s">
        <v>423</v>
      </c>
      <c r="F257" s="298" t="s">
        <v>703</v>
      </c>
      <c r="G257" s="188">
        <v>1</v>
      </c>
      <c r="J257" s="188">
        <v>1</v>
      </c>
      <c r="M257" s="188">
        <v>1</v>
      </c>
      <c r="N257" s="187">
        <v>1</v>
      </c>
      <c r="O257" s="186">
        <v>1</v>
      </c>
      <c r="P257" s="188">
        <v>1</v>
      </c>
      <c r="Q257" s="187">
        <v>1</v>
      </c>
      <c r="R257" s="186">
        <v>1</v>
      </c>
      <c r="X257" s="44">
        <f t="shared" si="110"/>
        <v>45543</v>
      </c>
      <c r="Y257" s="44">
        <f t="shared" si="111"/>
        <v>45571</v>
      </c>
    </row>
    <row r="258" spans="1:25" ht="20.149999999999999" customHeight="1" x14ac:dyDescent="0.35">
      <c r="A258" s="13">
        <f>SUBTOTAL(103,$B$4:B258)</f>
        <v>255</v>
      </c>
      <c r="B258" s="140">
        <v>45543</v>
      </c>
      <c r="C258" s="143" t="s">
        <v>495</v>
      </c>
      <c r="D258" s="3" t="str">
        <f>VLOOKUP(C258,'Location Summary'!$C$4:$D$602,2,0)</f>
        <v>DA-1.5</v>
      </c>
      <c r="E258" s="297" t="s">
        <v>423</v>
      </c>
      <c r="F258" s="298" t="s">
        <v>703</v>
      </c>
      <c r="P258" s="188">
        <v>1</v>
      </c>
      <c r="X258" s="44">
        <f t="shared" si="110"/>
        <v>45543</v>
      </c>
      <c r="Y258" s="44">
        <f t="shared" si="111"/>
        <v>45571</v>
      </c>
    </row>
    <row r="259" spans="1:25" ht="20.149999999999999" customHeight="1" x14ac:dyDescent="0.35">
      <c r="A259" s="13">
        <f>SUBTOTAL(103,$B$4:B259)</f>
        <v>256</v>
      </c>
      <c r="B259" s="140">
        <v>45543</v>
      </c>
      <c r="C259" s="143" t="s">
        <v>606</v>
      </c>
      <c r="D259" s="3" t="str">
        <f>VLOOKUP(C259,'Location Summary'!$C$4:$D$602,2,0)</f>
        <v>DA+3</v>
      </c>
      <c r="E259" s="297" t="s">
        <v>423</v>
      </c>
      <c r="F259" s="298" t="s">
        <v>703</v>
      </c>
      <c r="M259" s="188">
        <v>1</v>
      </c>
      <c r="P259" s="188">
        <v>1</v>
      </c>
      <c r="X259" s="44">
        <f t="shared" si="110"/>
        <v>45543</v>
      </c>
      <c r="Y259" s="44">
        <f t="shared" si="111"/>
        <v>45571</v>
      </c>
    </row>
    <row r="260" spans="1:25" ht="20.149999999999999" customHeight="1" x14ac:dyDescent="0.35">
      <c r="A260" s="13">
        <f>SUBTOTAL(103,$B$4:B260)</f>
        <v>257</v>
      </c>
      <c r="B260" s="140">
        <v>45544</v>
      </c>
      <c r="C260" s="143" t="s">
        <v>483</v>
      </c>
      <c r="D260" s="3" t="str">
        <f>VLOOKUP(C260,'Location Summary'!$C$4:$D$602,2,0)</f>
        <v>DA+9</v>
      </c>
      <c r="E260" s="297" t="s">
        <v>423</v>
      </c>
      <c r="F260" s="298" t="s">
        <v>703</v>
      </c>
      <c r="G260" s="188">
        <v>1</v>
      </c>
      <c r="P260" s="188">
        <v>1</v>
      </c>
      <c r="X260" s="44">
        <f t="shared" ref="X260:X266" si="112">B260</f>
        <v>45544</v>
      </c>
      <c r="Y260" s="44">
        <f t="shared" ref="Y260:Y266" si="113">B260+28</f>
        <v>45572</v>
      </c>
    </row>
    <row r="261" spans="1:25" ht="20.149999999999999" customHeight="1" x14ac:dyDescent="0.35">
      <c r="A261" s="13">
        <f>SUBTOTAL(103,$B$4:B261)</f>
        <v>258</v>
      </c>
      <c r="B261" s="140">
        <v>45544</v>
      </c>
      <c r="C261" s="143" t="s">
        <v>195</v>
      </c>
      <c r="D261" s="3" t="str">
        <f>VLOOKUP(C261,'Location Summary'!$C$4:$D$602,2,0)</f>
        <v>DA+3</v>
      </c>
      <c r="E261" s="297" t="s">
        <v>423</v>
      </c>
      <c r="F261" s="298" t="s">
        <v>703</v>
      </c>
      <c r="I261" s="186">
        <v>1</v>
      </c>
      <c r="L261" s="186">
        <v>1</v>
      </c>
      <c r="O261" s="186">
        <v>1</v>
      </c>
      <c r="R261" s="186">
        <v>1</v>
      </c>
      <c r="X261" s="44">
        <f t="shared" si="112"/>
        <v>45544</v>
      </c>
      <c r="Y261" s="44">
        <f t="shared" si="113"/>
        <v>45572</v>
      </c>
    </row>
    <row r="262" spans="1:25" ht="20.149999999999999" customHeight="1" x14ac:dyDescent="0.35">
      <c r="A262" s="13">
        <f>SUBTOTAL(103,$B$4:B262)</f>
        <v>259</v>
      </c>
      <c r="B262" s="140">
        <v>45544</v>
      </c>
      <c r="C262" s="143" t="s">
        <v>514</v>
      </c>
      <c r="D262" s="3" t="str">
        <f>VLOOKUP(C262,'Location Summary'!$C$4:$D$602,2,0)</f>
        <v>DA+3</v>
      </c>
      <c r="E262" s="297" t="s">
        <v>423</v>
      </c>
      <c r="F262" s="298" t="s">
        <v>703</v>
      </c>
      <c r="G262" s="188">
        <v>1</v>
      </c>
      <c r="K262" s="187">
        <v>1</v>
      </c>
      <c r="N262" s="187">
        <v>1</v>
      </c>
      <c r="O262" s="186">
        <v>1</v>
      </c>
      <c r="Q262" s="187">
        <v>1</v>
      </c>
      <c r="X262" s="44">
        <f t="shared" si="112"/>
        <v>45544</v>
      </c>
      <c r="Y262" s="44">
        <f t="shared" si="113"/>
        <v>45572</v>
      </c>
    </row>
    <row r="263" spans="1:25" ht="20.149999999999999" customHeight="1" x14ac:dyDescent="0.35">
      <c r="A263" s="13">
        <f>SUBTOTAL(103,$B$4:B263)</f>
        <v>260</v>
      </c>
      <c r="B263" s="140">
        <v>45544</v>
      </c>
      <c r="C263" s="143" t="s">
        <v>919</v>
      </c>
      <c r="D263" s="3" t="str">
        <f>VLOOKUP(C263,'Location Summary'!$C$4:$D$602,2,0)</f>
        <v>DA+9</v>
      </c>
      <c r="E263" s="297" t="s">
        <v>423</v>
      </c>
      <c r="F263" s="298" t="s">
        <v>703</v>
      </c>
      <c r="H263" s="187">
        <v>1</v>
      </c>
      <c r="I263" s="186">
        <v>1</v>
      </c>
      <c r="K263" s="187">
        <v>1</v>
      </c>
      <c r="L263" s="186">
        <v>1</v>
      </c>
      <c r="X263" s="44">
        <f t="shared" si="112"/>
        <v>45544</v>
      </c>
      <c r="Y263" s="44">
        <f t="shared" si="113"/>
        <v>45572</v>
      </c>
    </row>
    <row r="264" spans="1:25" ht="20.149999999999999" customHeight="1" x14ac:dyDescent="0.35">
      <c r="A264" s="13">
        <f>SUBTOTAL(103,$B$4:B264)</f>
        <v>261</v>
      </c>
      <c r="B264" s="140">
        <v>45544</v>
      </c>
      <c r="C264" s="143" t="s">
        <v>495</v>
      </c>
      <c r="D264" s="3" t="str">
        <f>VLOOKUP(C264,'Location Summary'!$C$4:$D$602,2,0)</f>
        <v>DA-1.5</v>
      </c>
      <c r="E264" s="297" t="s">
        <v>423</v>
      </c>
      <c r="F264" s="298" t="s">
        <v>703</v>
      </c>
      <c r="M264" s="188">
        <v>1</v>
      </c>
      <c r="Q264" s="187">
        <v>1</v>
      </c>
      <c r="X264" s="44">
        <f t="shared" si="112"/>
        <v>45544</v>
      </c>
      <c r="Y264" s="44">
        <f t="shared" si="113"/>
        <v>45572</v>
      </c>
    </row>
    <row r="265" spans="1:25" ht="20.149999999999999" customHeight="1" x14ac:dyDescent="0.35">
      <c r="A265" s="13">
        <f>SUBTOTAL(103,$B$4:B265)</f>
        <v>262</v>
      </c>
      <c r="B265" s="140">
        <v>45544</v>
      </c>
      <c r="C265" s="143" t="s">
        <v>606</v>
      </c>
      <c r="D265" s="3" t="str">
        <f>VLOOKUP(C265,'Location Summary'!$C$4:$D$602,2,0)</f>
        <v>DA+3</v>
      </c>
      <c r="E265" s="297" t="s">
        <v>423</v>
      </c>
      <c r="F265" s="298" t="s">
        <v>703</v>
      </c>
      <c r="N265" s="187">
        <v>1</v>
      </c>
      <c r="Q265" s="187">
        <v>1</v>
      </c>
      <c r="X265" s="44">
        <f t="shared" si="112"/>
        <v>45544</v>
      </c>
      <c r="Y265" s="44">
        <f t="shared" si="113"/>
        <v>45572</v>
      </c>
    </row>
    <row r="266" spans="1:25" ht="20.149999999999999" customHeight="1" x14ac:dyDescent="0.35">
      <c r="A266" s="13">
        <f>SUBTOTAL(103,$B$4:B266)</f>
        <v>263</v>
      </c>
      <c r="B266" s="140">
        <v>45545</v>
      </c>
      <c r="C266" s="143" t="s">
        <v>450</v>
      </c>
      <c r="D266" s="3" t="str">
        <f>VLOOKUP(C266,'Location Summary'!$C$4:$D$602,2,0)</f>
        <v>DA+6</v>
      </c>
      <c r="E266" s="297" t="s">
        <v>423</v>
      </c>
      <c r="F266" s="298" t="s">
        <v>703</v>
      </c>
      <c r="P266" s="188">
        <v>1</v>
      </c>
      <c r="Q266" s="187">
        <v>1</v>
      </c>
      <c r="R266" s="186">
        <v>1</v>
      </c>
      <c r="X266" s="44">
        <f t="shared" si="112"/>
        <v>45545</v>
      </c>
      <c r="Y266" s="44">
        <f t="shared" si="113"/>
        <v>45573</v>
      </c>
    </row>
    <row r="267" spans="1:25" ht="20.149999999999999" customHeight="1" x14ac:dyDescent="0.35">
      <c r="A267" s="13">
        <f>SUBTOTAL(103,$B$4:B267)</f>
        <v>264</v>
      </c>
      <c r="B267" s="140">
        <v>45545</v>
      </c>
      <c r="C267" s="143" t="s">
        <v>514</v>
      </c>
      <c r="D267" s="3" t="str">
        <f>VLOOKUP(C267,'Location Summary'!$C$4:$D$602,2,0)</f>
        <v>DA+3</v>
      </c>
      <c r="E267" s="297" t="s">
        <v>423</v>
      </c>
      <c r="F267" s="298" t="s">
        <v>703</v>
      </c>
      <c r="H267" s="187">
        <v>1</v>
      </c>
      <c r="I267" s="186">
        <v>1</v>
      </c>
      <c r="L267" s="186">
        <v>1</v>
      </c>
      <c r="R267" s="186">
        <v>1</v>
      </c>
      <c r="X267" s="44">
        <f t="shared" ref="X267:X268" si="114">B267</f>
        <v>45545</v>
      </c>
      <c r="Y267" s="44">
        <f t="shared" ref="Y267:Y268" si="115">B267+28</f>
        <v>45573</v>
      </c>
    </row>
    <row r="268" spans="1:25" ht="20.149999999999999" customHeight="1" x14ac:dyDescent="0.35">
      <c r="A268" s="13">
        <f>SUBTOTAL(103,$B$4:B268)</f>
        <v>265</v>
      </c>
      <c r="B268" s="140">
        <v>45545</v>
      </c>
      <c r="C268" s="143" t="s">
        <v>495</v>
      </c>
      <c r="D268" s="3" t="str">
        <f>VLOOKUP(C268,'Location Summary'!$C$4:$D$602,2,0)</f>
        <v>DA-1.5</v>
      </c>
      <c r="E268" s="297" t="s">
        <v>423</v>
      </c>
      <c r="F268" s="298" t="s">
        <v>703</v>
      </c>
      <c r="N268" s="187">
        <v>1</v>
      </c>
      <c r="O268" s="186">
        <v>1</v>
      </c>
      <c r="R268" s="186">
        <v>1</v>
      </c>
      <c r="X268" s="44">
        <f t="shared" si="114"/>
        <v>45545</v>
      </c>
      <c r="Y268" s="44">
        <f t="shared" si="115"/>
        <v>45573</v>
      </c>
    </row>
    <row r="269" spans="1:25" ht="20.149999999999999" customHeight="1" x14ac:dyDescent="0.35">
      <c r="A269" s="13">
        <f>SUBTOTAL(103,$B$4:B269)</f>
        <v>266</v>
      </c>
      <c r="B269" s="140">
        <v>45545</v>
      </c>
      <c r="C269" s="143" t="s">
        <v>606</v>
      </c>
      <c r="D269" s="3" t="str">
        <f>VLOOKUP(C269,'Location Summary'!$C$4:$D$602,2,0)</f>
        <v>DA+3</v>
      </c>
      <c r="E269" s="297" t="s">
        <v>423</v>
      </c>
      <c r="F269" s="298" t="s">
        <v>703</v>
      </c>
      <c r="O269" s="186">
        <v>1</v>
      </c>
      <c r="R269" s="186">
        <v>1</v>
      </c>
      <c r="X269" s="44">
        <f t="shared" ref="X269:X274" si="116">B269</f>
        <v>45545</v>
      </c>
      <c r="Y269" s="44">
        <f t="shared" ref="Y269:Y274" si="117">B269+28</f>
        <v>45573</v>
      </c>
    </row>
    <row r="270" spans="1:25" ht="20.149999999999999" customHeight="1" x14ac:dyDescent="0.35">
      <c r="A270" s="13">
        <f>SUBTOTAL(103,$B$4:B270)</f>
        <v>267</v>
      </c>
      <c r="B270" s="140">
        <v>45546</v>
      </c>
      <c r="C270" s="143" t="s">
        <v>483</v>
      </c>
      <c r="D270" s="3" t="str">
        <f>VLOOKUP(C270,'Location Summary'!$C$4:$D$602,2,0)</f>
        <v>DA+9</v>
      </c>
      <c r="E270" s="297" t="s">
        <v>423</v>
      </c>
      <c r="F270" s="298" t="s">
        <v>703</v>
      </c>
      <c r="H270" s="187">
        <v>1</v>
      </c>
      <c r="J270" s="188">
        <v>1</v>
      </c>
      <c r="M270" s="188">
        <v>1</v>
      </c>
      <c r="Q270" s="187">
        <v>1</v>
      </c>
      <c r="X270" s="44">
        <f t="shared" si="116"/>
        <v>45546</v>
      </c>
      <c r="Y270" s="44">
        <f t="shared" si="117"/>
        <v>45574</v>
      </c>
    </row>
    <row r="271" spans="1:25" ht="20.149999999999999" customHeight="1" x14ac:dyDescent="0.35">
      <c r="A271" s="13">
        <f>SUBTOTAL(103,$B$4:B271)</f>
        <v>268</v>
      </c>
      <c r="B271" s="140">
        <v>45546</v>
      </c>
      <c r="C271" s="143" t="s">
        <v>71</v>
      </c>
      <c r="D271" s="3" t="str">
        <f>VLOOKUP(C271,'Location Summary'!$C$4:$D$602,2,0)</f>
        <v>DA+3</v>
      </c>
      <c r="E271" s="297" t="s">
        <v>423</v>
      </c>
      <c r="F271" s="298" t="s">
        <v>703</v>
      </c>
      <c r="P271" s="188">
        <v>1</v>
      </c>
      <c r="X271" s="44">
        <f t="shared" si="116"/>
        <v>45546</v>
      </c>
      <c r="Y271" s="44">
        <f t="shared" si="117"/>
        <v>45574</v>
      </c>
    </row>
    <row r="272" spans="1:25" ht="20.149999999999999" customHeight="1" x14ac:dyDescent="0.35">
      <c r="A272" s="13">
        <f>SUBTOTAL(103,$B$4:B272)</f>
        <v>269</v>
      </c>
      <c r="B272" s="140">
        <v>45546</v>
      </c>
      <c r="C272" s="143" t="s">
        <v>922</v>
      </c>
      <c r="D272" s="3" t="str">
        <f>VLOOKUP(C272,'Location Summary'!$C$4:$D$602,2,0)</f>
        <v>DA+9</v>
      </c>
      <c r="E272" s="297" t="s">
        <v>423</v>
      </c>
      <c r="F272" s="298" t="s">
        <v>703</v>
      </c>
      <c r="G272" s="188">
        <v>1</v>
      </c>
      <c r="H272" s="187">
        <v>1</v>
      </c>
      <c r="J272" s="188">
        <v>1</v>
      </c>
      <c r="M272" s="188">
        <v>1</v>
      </c>
      <c r="X272" s="44">
        <f t="shared" si="116"/>
        <v>45546</v>
      </c>
      <c r="Y272" s="44">
        <f t="shared" si="117"/>
        <v>45574</v>
      </c>
    </row>
    <row r="273" spans="1:25" ht="20.149999999999999" customHeight="1" x14ac:dyDescent="0.35">
      <c r="A273" s="13">
        <f>SUBTOTAL(103,$B$4:B273)</f>
        <v>270</v>
      </c>
      <c r="B273" s="140">
        <v>45546</v>
      </c>
      <c r="C273" s="143" t="s">
        <v>495</v>
      </c>
      <c r="D273" s="3" t="str">
        <f>VLOOKUP(C273,'Location Summary'!$C$4:$D$602,2,0)</f>
        <v>DA-1.5</v>
      </c>
      <c r="E273" s="297" t="s">
        <v>423</v>
      </c>
      <c r="F273" s="298" t="s">
        <v>703</v>
      </c>
      <c r="G273" s="188">
        <v>1</v>
      </c>
      <c r="X273" s="44">
        <f t="shared" si="116"/>
        <v>45546</v>
      </c>
      <c r="Y273" s="44">
        <f t="shared" si="117"/>
        <v>45574</v>
      </c>
    </row>
    <row r="274" spans="1:25" ht="20.149999999999999" customHeight="1" x14ac:dyDescent="0.35">
      <c r="A274" s="13">
        <f>SUBTOTAL(103,$B$4:B274)</f>
        <v>271</v>
      </c>
      <c r="B274" s="140">
        <v>45547</v>
      </c>
      <c r="C274" s="143" t="s">
        <v>483</v>
      </c>
      <c r="D274" s="3" t="str">
        <f>VLOOKUP(C274,'Location Summary'!$C$4:$D$602,2,0)</f>
        <v>DA+9</v>
      </c>
      <c r="E274" s="297" t="s">
        <v>423</v>
      </c>
      <c r="F274" s="298" t="s">
        <v>703</v>
      </c>
      <c r="I274" s="186">
        <v>1</v>
      </c>
      <c r="K274" s="187">
        <v>1</v>
      </c>
      <c r="L274" s="186">
        <v>1</v>
      </c>
      <c r="N274" s="187">
        <v>1</v>
      </c>
      <c r="O274" s="186">
        <v>1</v>
      </c>
      <c r="R274" s="186">
        <v>1</v>
      </c>
      <c r="X274" s="44">
        <f t="shared" si="116"/>
        <v>45547</v>
      </c>
      <c r="Y274" s="44">
        <f t="shared" si="117"/>
        <v>45575</v>
      </c>
    </row>
    <row r="275" spans="1:25" ht="20.149999999999999" customHeight="1" x14ac:dyDescent="0.35">
      <c r="A275" s="13">
        <f>SUBTOTAL(103,$B$4:B275)</f>
        <v>272</v>
      </c>
      <c r="B275" s="140">
        <v>45547</v>
      </c>
      <c r="C275" s="143" t="s">
        <v>71</v>
      </c>
      <c r="D275" s="3" t="str">
        <f>VLOOKUP(C275,'Location Summary'!$C$4:$D$602,2,0)</f>
        <v>DA+3</v>
      </c>
      <c r="E275" s="297" t="s">
        <v>423</v>
      </c>
      <c r="F275" s="298" t="s">
        <v>703</v>
      </c>
      <c r="G275" s="188">
        <v>1</v>
      </c>
      <c r="J275" s="188">
        <v>1</v>
      </c>
      <c r="M275" s="188">
        <v>1</v>
      </c>
      <c r="N275" s="187">
        <v>1</v>
      </c>
      <c r="Q275" s="187">
        <v>1</v>
      </c>
      <c r="X275" s="44">
        <f t="shared" ref="X275:X283" si="118">B275</f>
        <v>45547</v>
      </c>
      <c r="Y275" s="44">
        <f t="shared" ref="Y275:Y283" si="119">B275+28</f>
        <v>45575</v>
      </c>
    </row>
    <row r="276" spans="1:25" ht="20.149999999999999" customHeight="1" x14ac:dyDescent="0.35">
      <c r="A276" s="13">
        <f>SUBTOTAL(103,$B$4:B276)</f>
        <v>273</v>
      </c>
      <c r="B276" s="140">
        <v>45547</v>
      </c>
      <c r="C276" s="143" t="s">
        <v>922</v>
      </c>
      <c r="D276" s="3" t="str">
        <f>VLOOKUP(C276,'Location Summary'!$C$4:$D$602,2,0)</f>
        <v>DA+9</v>
      </c>
      <c r="E276" s="297" t="s">
        <v>423</v>
      </c>
      <c r="F276" s="298" t="s">
        <v>703</v>
      </c>
      <c r="I276" s="186">
        <v>1</v>
      </c>
      <c r="K276" s="187">
        <v>1</v>
      </c>
      <c r="L276" s="186">
        <v>1</v>
      </c>
      <c r="N276" s="187">
        <v>1</v>
      </c>
      <c r="O276" s="186">
        <v>1</v>
      </c>
      <c r="P276" s="188">
        <v>1</v>
      </c>
      <c r="Q276" s="187">
        <v>1</v>
      </c>
      <c r="R276" s="186">
        <v>1</v>
      </c>
      <c r="X276" s="44">
        <f t="shared" si="118"/>
        <v>45547</v>
      </c>
      <c r="Y276" s="44">
        <f t="shared" si="119"/>
        <v>45575</v>
      </c>
    </row>
    <row r="277" spans="1:25" ht="20.149999999999999" customHeight="1" x14ac:dyDescent="0.35">
      <c r="A277" s="13">
        <f>SUBTOTAL(103,$B$4:B277)</f>
        <v>274</v>
      </c>
      <c r="B277" s="140">
        <v>45547</v>
      </c>
      <c r="C277" s="143" t="s">
        <v>495</v>
      </c>
      <c r="D277" s="3" t="str">
        <f>VLOOKUP(C277,'Location Summary'!$C$4:$D$602,2,0)</f>
        <v>DA-1.5</v>
      </c>
      <c r="E277" s="297" t="s">
        <v>423</v>
      </c>
      <c r="F277" s="298" t="s">
        <v>703</v>
      </c>
      <c r="H277" s="187">
        <v>1</v>
      </c>
      <c r="I277" s="186">
        <v>1</v>
      </c>
      <c r="X277" s="44">
        <f t="shared" si="118"/>
        <v>45547</v>
      </c>
      <c r="Y277" s="44">
        <f t="shared" si="119"/>
        <v>45575</v>
      </c>
    </row>
    <row r="278" spans="1:25" ht="20.149999999999999" customHeight="1" x14ac:dyDescent="0.35">
      <c r="A278" s="13">
        <f>SUBTOTAL(103,$B$4:B278)</f>
        <v>275</v>
      </c>
      <c r="B278" s="140">
        <v>45547</v>
      </c>
      <c r="C278" s="143" t="s">
        <v>606</v>
      </c>
      <c r="D278" s="3" t="str">
        <f>VLOOKUP(C278,'Location Summary'!$C$4:$D$602,2,0)</f>
        <v>DA+3</v>
      </c>
      <c r="E278" s="297" t="s">
        <v>423</v>
      </c>
      <c r="F278" s="298" t="s">
        <v>703</v>
      </c>
      <c r="G278" s="188">
        <v>1</v>
      </c>
      <c r="J278" s="188">
        <v>1</v>
      </c>
      <c r="X278" s="44">
        <f t="shared" si="118"/>
        <v>45547</v>
      </c>
      <c r="Y278" s="44">
        <f t="shared" si="119"/>
        <v>45575</v>
      </c>
    </row>
    <row r="279" spans="1:25" ht="20.149999999999999" customHeight="1" x14ac:dyDescent="0.35">
      <c r="A279" s="13">
        <f>SUBTOTAL(103,$B$4:B279)</f>
        <v>276</v>
      </c>
      <c r="B279" s="140">
        <v>45548</v>
      </c>
      <c r="C279" s="143" t="s">
        <v>71</v>
      </c>
      <c r="D279" s="3" t="str">
        <f>VLOOKUP(C279,'Location Summary'!$C$4:$D$602,2,0)</f>
        <v>DA+3</v>
      </c>
      <c r="E279" s="297" t="s">
        <v>423</v>
      </c>
      <c r="F279" s="298" t="s">
        <v>703</v>
      </c>
      <c r="H279" s="187">
        <v>1</v>
      </c>
      <c r="I279" s="186">
        <v>1</v>
      </c>
      <c r="K279" s="187">
        <v>1</v>
      </c>
      <c r="L279" s="186">
        <v>1</v>
      </c>
      <c r="O279" s="186">
        <v>1</v>
      </c>
      <c r="R279" s="186">
        <v>1</v>
      </c>
      <c r="X279" s="44">
        <f t="shared" si="118"/>
        <v>45548</v>
      </c>
      <c r="Y279" s="44">
        <f t="shared" si="119"/>
        <v>45576</v>
      </c>
    </row>
    <row r="280" spans="1:25" ht="20.149999999999999" customHeight="1" x14ac:dyDescent="0.35">
      <c r="A280" s="13">
        <f>SUBTOTAL(103,$B$4:B280)</f>
        <v>277</v>
      </c>
      <c r="B280" s="140">
        <v>45548</v>
      </c>
      <c r="C280" s="143" t="s">
        <v>606</v>
      </c>
      <c r="D280" s="3" t="str">
        <f>VLOOKUP(C280,'Location Summary'!$C$4:$D$602,2,0)</f>
        <v>DA+3</v>
      </c>
      <c r="E280" s="297" t="s">
        <v>423</v>
      </c>
      <c r="F280" s="298" t="s">
        <v>703</v>
      </c>
      <c r="H280" s="187">
        <v>1</v>
      </c>
      <c r="I280" s="186">
        <v>1</v>
      </c>
      <c r="K280" s="187">
        <v>1</v>
      </c>
      <c r="L280" s="186">
        <v>1</v>
      </c>
      <c r="X280" s="44">
        <f t="shared" si="118"/>
        <v>45548</v>
      </c>
      <c r="Y280" s="44">
        <f t="shared" si="119"/>
        <v>45576</v>
      </c>
    </row>
    <row r="281" spans="1:25" ht="20.149999999999999" customHeight="1" x14ac:dyDescent="0.35">
      <c r="A281" s="13">
        <f>SUBTOTAL(103,$B$4:B281)</f>
        <v>278</v>
      </c>
      <c r="B281" s="140">
        <v>45549</v>
      </c>
      <c r="C281" s="143" t="s">
        <v>482</v>
      </c>
      <c r="D281" s="3" t="str">
        <f>VLOOKUP(C281,'Location Summary'!$C$4:$D$602,2,0)</f>
        <v>DA+3</v>
      </c>
      <c r="E281" s="297" t="s">
        <v>423</v>
      </c>
      <c r="F281" s="298" t="s">
        <v>703</v>
      </c>
      <c r="G281" s="188">
        <v>1</v>
      </c>
      <c r="J281" s="188">
        <v>1</v>
      </c>
      <c r="M281" s="188">
        <v>1</v>
      </c>
      <c r="P281" s="188">
        <v>1</v>
      </c>
      <c r="X281" s="44">
        <f t="shared" si="118"/>
        <v>45549</v>
      </c>
      <c r="Y281" s="44">
        <f t="shared" si="119"/>
        <v>45577</v>
      </c>
    </row>
    <row r="282" spans="1:25" ht="20.149999999999999" customHeight="1" x14ac:dyDescent="0.35">
      <c r="A282" s="13">
        <f>SUBTOTAL(103,$B$4:B282)</f>
        <v>279</v>
      </c>
      <c r="B282" s="140">
        <v>45549</v>
      </c>
      <c r="C282" s="143" t="s">
        <v>595</v>
      </c>
      <c r="D282" s="3" t="str">
        <f>VLOOKUP(C282,'Location Summary'!$C$4:$D$602,2,0)</f>
        <v>DA+9</v>
      </c>
      <c r="E282" s="297" t="s">
        <v>423</v>
      </c>
      <c r="F282" s="298" t="s">
        <v>703</v>
      </c>
      <c r="G282" s="188">
        <v>1</v>
      </c>
      <c r="J282" s="188">
        <v>1</v>
      </c>
      <c r="P282" s="188">
        <v>1</v>
      </c>
      <c r="X282" s="44">
        <f t="shared" si="118"/>
        <v>45549</v>
      </c>
      <c r="Y282" s="44">
        <f t="shared" si="119"/>
        <v>45577</v>
      </c>
    </row>
    <row r="283" spans="1:25" ht="20.149999999999999" customHeight="1" x14ac:dyDescent="0.35">
      <c r="A283" s="13">
        <f>SUBTOTAL(103,$B$4:B283)</f>
        <v>280</v>
      </c>
      <c r="B283" s="140">
        <v>45549</v>
      </c>
      <c r="C283" s="143" t="s">
        <v>1097</v>
      </c>
      <c r="D283" s="3" t="str">
        <f>VLOOKUP(C283,'Location Summary'!$C$4:$D$602,2,0)</f>
        <v>DA+3</v>
      </c>
      <c r="E283" s="297" t="s">
        <v>423</v>
      </c>
      <c r="F283" s="298" t="s">
        <v>703</v>
      </c>
      <c r="H283" s="187">
        <v>1</v>
      </c>
      <c r="I283" s="186">
        <v>1</v>
      </c>
      <c r="N283" s="187">
        <v>1</v>
      </c>
      <c r="O283" s="186">
        <v>1</v>
      </c>
      <c r="Q283" s="187">
        <v>1</v>
      </c>
      <c r="R283" s="186">
        <v>1</v>
      </c>
      <c r="X283" s="44">
        <f t="shared" si="118"/>
        <v>45549</v>
      </c>
      <c r="Y283" s="44">
        <f t="shared" si="119"/>
        <v>45577</v>
      </c>
    </row>
    <row r="284" spans="1:25" ht="20.149999999999999" customHeight="1" x14ac:dyDescent="0.35">
      <c r="A284" s="13">
        <f>SUBTOTAL(103,$B$4:B284)</f>
        <v>281</v>
      </c>
      <c r="B284" s="140">
        <v>45549</v>
      </c>
      <c r="C284" s="143" t="s">
        <v>918</v>
      </c>
      <c r="D284" s="3" t="str">
        <f>VLOOKUP(C284,'Location Summary'!$C$4:$D$602,2,0)</f>
        <v>DA+6</v>
      </c>
      <c r="E284" s="297" t="s">
        <v>423</v>
      </c>
      <c r="F284" s="298" t="s">
        <v>703</v>
      </c>
      <c r="J284" s="188">
        <v>1</v>
      </c>
      <c r="M284" s="188">
        <v>1</v>
      </c>
      <c r="X284" s="44">
        <f t="shared" ref="X284:X322" si="120">B284</f>
        <v>45549</v>
      </c>
      <c r="Y284" s="44">
        <f t="shared" ref="Y284:Y322" si="121">B284+28</f>
        <v>45577</v>
      </c>
    </row>
    <row r="285" spans="1:25" ht="20.149999999999999" customHeight="1" x14ac:dyDescent="0.35">
      <c r="A285" s="13">
        <f>SUBTOTAL(103,$B$4:B285)</f>
        <v>282</v>
      </c>
      <c r="B285" s="140">
        <v>45549</v>
      </c>
      <c r="C285" s="143" t="s">
        <v>495</v>
      </c>
      <c r="D285" s="3" t="str">
        <f>VLOOKUP(C285,'Location Summary'!$C$4:$D$602,2,0)</f>
        <v>DA-1.5</v>
      </c>
      <c r="E285" s="297" t="s">
        <v>423</v>
      </c>
      <c r="F285" s="298" t="s">
        <v>703</v>
      </c>
      <c r="J285" s="188">
        <v>1</v>
      </c>
      <c r="K285" s="187">
        <v>1</v>
      </c>
      <c r="L285" s="186">
        <v>1</v>
      </c>
      <c r="X285" s="44">
        <f t="shared" si="120"/>
        <v>45549</v>
      </c>
      <c r="Y285" s="44">
        <f t="shared" si="121"/>
        <v>45577</v>
      </c>
    </row>
    <row r="286" spans="1:25" ht="20.149999999999999" customHeight="1" x14ac:dyDescent="0.35">
      <c r="A286" s="13">
        <f>SUBTOTAL(103,$B$4:B286)</f>
        <v>283</v>
      </c>
      <c r="B286" s="140">
        <v>45550</v>
      </c>
      <c r="C286" s="143" t="s">
        <v>482</v>
      </c>
      <c r="D286" s="3" t="str">
        <f>VLOOKUP(C286,'Location Summary'!$C$4:$D$602,2,0)</f>
        <v>DA+3</v>
      </c>
      <c r="E286" s="297" t="s">
        <v>423</v>
      </c>
      <c r="F286" s="298" t="s">
        <v>703</v>
      </c>
      <c r="H286" s="187">
        <v>1</v>
      </c>
      <c r="I286" s="186">
        <v>1</v>
      </c>
      <c r="K286" s="187">
        <v>1</v>
      </c>
      <c r="L286" s="186">
        <v>1</v>
      </c>
      <c r="N286" s="187">
        <v>1</v>
      </c>
      <c r="O286" s="186">
        <v>1</v>
      </c>
      <c r="Q286" s="187">
        <v>1</v>
      </c>
      <c r="R286" s="186">
        <v>1</v>
      </c>
      <c r="X286" s="44">
        <f t="shared" si="120"/>
        <v>45550</v>
      </c>
      <c r="Y286" s="44">
        <f t="shared" si="121"/>
        <v>45578</v>
      </c>
    </row>
    <row r="287" spans="1:25" ht="20.149999999999999" customHeight="1" x14ac:dyDescent="0.35">
      <c r="A287" s="13">
        <f>SUBTOTAL(103,$B$4:B287)</f>
        <v>284</v>
      </c>
      <c r="B287" s="140">
        <v>45550</v>
      </c>
      <c r="C287" s="143" t="s">
        <v>595</v>
      </c>
      <c r="D287" s="3" t="str">
        <f>VLOOKUP(C287,'Location Summary'!$C$4:$D$602,2,0)</f>
        <v>DA+9</v>
      </c>
      <c r="E287" s="297" t="s">
        <v>423</v>
      </c>
      <c r="F287" s="298" t="s">
        <v>703</v>
      </c>
      <c r="H287" s="187">
        <v>1</v>
      </c>
      <c r="I287" s="186">
        <v>1</v>
      </c>
      <c r="K287" s="187">
        <v>1</v>
      </c>
      <c r="L287" s="186">
        <v>1</v>
      </c>
      <c r="M287" s="188">
        <v>1</v>
      </c>
      <c r="N287" s="187">
        <v>1</v>
      </c>
      <c r="O287" s="186">
        <v>1</v>
      </c>
      <c r="Q287" s="187">
        <v>1</v>
      </c>
      <c r="R287" s="186">
        <v>1</v>
      </c>
      <c r="X287" s="44">
        <f t="shared" si="120"/>
        <v>45550</v>
      </c>
      <c r="Y287" s="44">
        <f t="shared" si="121"/>
        <v>45578</v>
      </c>
    </row>
    <row r="288" spans="1:25" ht="20.149999999999999" customHeight="1" x14ac:dyDescent="0.35">
      <c r="A288" s="13">
        <f>SUBTOTAL(103,$B$4:B288)</f>
        <v>285</v>
      </c>
      <c r="B288" s="140">
        <v>45550</v>
      </c>
      <c r="C288" s="143" t="s">
        <v>1097</v>
      </c>
      <c r="D288" s="3" t="str">
        <f>VLOOKUP(C288,'Location Summary'!$C$4:$D$602,2,0)</f>
        <v>DA+3</v>
      </c>
      <c r="E288" s="297" t="s">
        <v>423</v>
      </c>
      <c r="F288" s="298" t="s">
        <v>703</v>
      </c>
      <c r="J288" s="188">
        <v>1</v>
      </c>
      <c r="K288" s="187">
        <v>1</v>
      </c>
      <c r="L288" s="186">
        <v>1</v>
      </c>
      <c r="X288" s="44">
        <f t="shared" si="120"/>
        <v>45550</v>
      </c>
      <c r="Y288" s="44">
        <f t="shared" si="121"/>
        <v>45578</v>
      </c>
    </row>
    <row r="289" spans="1:25" ht="20.149999999999999" customHeight="1" x14ac:dyDescent="0.35">
      <c r="A289" s="13">
        <f>SUBTOTAL(103,$B$4:B289)</f>
        <v>286</v>
      </c>
      <c r="B289" s="140">
        <v>45550</v>
      </c>
      <c r="C289" s="143" t="s">
        <v>918</v>
      </c>
      <c r="D289" s="3" t="str">
        <f>VLOOKUP(C289,'Location Summary'!$C$4:$D$602,2,0)</f>
        <v>DA+6</v>
      </c>
      <c r="E289" s="297" t="s">
        <v>423</v>
      </c>
      <c r="F289" s="298" t="s">
        <v>703</v>
      </c>
      <c r="G289" s="188">
        <v>1</v>
      </c>
      <c r="K289" s="187">
        <v>1</v>
      </c>
      <c r="L289" s="186">
        <v>1</v>
      </c>
      <c r="N289" s="187">
        <v>1</v>
      </c>
      <c r="O289" s="186">
        <v>1</v>
      </c>
      <c r="P289" s="188">
        <v>1</v>
      </c>
      <c r="X289" s="44">
        <f t="shared" si="120"/>
        <v>45550</v>
      </c>
      <c r="Y289" s="44">
        <f t="shared" si="121"/>
        <v>45578</v>
      </c>
    </row>
    <row r="290" spans="1:25" ht="20.149999999999999" customHeight="1" x14ac:dyDescent="0.35">
      <c r="A290" s="13">
        <f>SUBTOTAL(103,$B$4:B290)</f>
        <v>287</v>
      </c>
      <c r="B290" s="140">
        <v>45550</v>
      </c>
      <c r="C290" s="143" t="s">
        <v>605</v>
      </c>
      <c r="D290" s="3" t="str">
        <f>VLOOKUP(C290,'Location Summary'!$C$4:$D$602,2,0)</f>
        <v>DA+1.5</v>
      </c>
      <c r="E290" s="297" t="s">
        <v>423</v>
      </c>
      <c r="F290" s="298" t="s">
        <v>703</v>
      </c>
      <c r="G290" s="188">
        <v>1</v>
      </c>
      <c r="J290" s="188">
        <v>1</v>
      </c>
      <c r="X290" s="44">
        <f t="shared" si="120"/>
        <v>45550</v>
      </c>
      <c r="Y290" s="44">
        <f t="shared" si="121"/>
        <v>45578</v>
      </c>
    </row>
    <row r="291" spans="1:25" ht="20.149999999999999" customHeight="1" x14ac:dyDescent="0.35">
      <c r="A291" s="13">
        <f>SUBTOTAL(103,$B$4:B291)</f>
        <v>288</v>
      </c>
      <c r="B291" s="140">
        <v>45551</v>
      </c>
      <c r="C291" s="143" t="s">
        <v>63</v>
      </c>
      <c r="D291" s="3" t="str">
        <f>VLOOKUP(C291,'Location Summary'!$C$4:$D$602,2,0)</f>
        <v>DA-1.5</v>
      </c>
      <c r="E291" s="297" t="s">
        <v>423</v>
      </c>
      <c r="F291" s="298" t="s">
        <v>703</v>
      </c>
      <c r="J291" s="188">
        <v>1</v>
      </c>
      <c r="X291" s="44">
        <f t="shared" si="120"/>
        <v>45551</v>
      </c>
      <c r="Y291" s="44">
        <f t="shared" si="121"/>
        <v>45579</v>
      </c>
    </row>
    <row r="292" spans="1:25" ht="20.149999999999999" customHeight="1" x14ac:dyDescent="0.35">
      <c r="A292" s="13">
        <f>SUBTOTAL(103,$B$4:B292)</f>
        <v>289</v>
      </c>
      <c r="B292" s="140">
        <v>45551</v>
      </c>
      <c r="C292" s="143" t="s">
        <v>918</v>
      </c>
      <c r="D292" s="3" t="str">
        <f>VLOOKUP(C292,'Location Summary'!$C$4:$D$602,2,0)</f>
        <v>DA+6</v>
      </c>
      <c r="E292" s="297" t="s">
        <v>423</v>
      </c>
      <c r="F292" s="298" t="s">
        <v>703</v>
      </c>
      <c r="H292" s="187">
        <v>1</v>
      </c>
      <c r="I292" s="186">
        <v>1</v>
      </c>
      <c r="Q292" s="187">
        <v>1</v>
      </c>
      <c r="R292" s="186">
        <v>1</v>
      </c>
      <c r="X292" s="44">
        <f t="shared" si="120"/>
        <v>45551</v>
      </c>
      <c r="Y292" s="44">
        <f t="shared" si="121"/>
        <v>45579</v>
      </c>
    </row>
    <row r="293" spans="1:25" ht="20.149999999999999" customHeight="1" x14ac:dyDescent="0.35">
      <c r="A293" s="13">
        <f>SUBTOTAL(103,$B$4:B293)</f>
        <v>290</v>
      </c>
      <c r="B293" s="140">
        <v>45551</v>
      </c>
      <c r="C293" s="143" t="s">
        <v>605</v>
      </c>
      <c r="D293" s="3" t="str">
        <f>VLOOKUP(C293,'Location Summary'!$C$4:$D$602,2,0)</f>
        <v>DA+1.5</v>
      </c>
      <c r="E293" s="297" t="s">
        <v>423</v>
      </c>
      <c r="F293" s="298" t="s">
        <v>703</v>
      </c>
      <c r="H293" s="187">
        <v>1</v>
      </c>
      <c r="I293" s="186">
        <v>1</v>
      </c>
      <c r="Q293" s="187">
        <v>1</v>
      </c>
      <c r="R293" s="186">
        <v>1</v>
      </c>
      <c r="X293" s="44">
        <f t="shared" si="120"/>
        <v>45551</v>
      </c>
      <c r="Y293" s="44">
        <f t="shared" si="121"/>
        <v>45579</v>
      </c>
    </row>
    <row r="294" spans="1:25" ht="20.149999999999999" customHeight="1" x14ac:dyDescent="0.35">
      <c r="A294" s="13">
        <f>SUBTOTAL(103,$B$4:B294)</f>
        <v>291</v>
      </c>
      <c r="B294" s="140">
        <v>45551</v>
      </c>
      <c r="C294" s="143" t="s">
        <v>1098</v>
      </c>
      <c r="D294" s="3" t="str">
        <f>VLOOKUP(C294,'Location Summary'!$C$4:$D$602,2,0)</f>
        <v>DA+9</v>
      </c>
      <c r="E294" s="297" t="s">
        <v>423</v>
      </c>
      <c r="F294" s="298" t="s">
        <v>703</v>
      </c>
      <c r="J294" s="188">
        <v>1</v>
      </c>
      <c r="M294" s="188">
        <v>1</v>
      </c>
      <c r="X294" s="44">
        <f t="shared" si="120"/>
        <v>45551</v>
      </c>
      <c r="Y294" s="44">
        <f t="shared" si="121"/>
        <v>45579</v>
      </c>
    </row>
    <row r="295" spans="1:25" ht="20.149999999999999" customHeight="1" x14ac:dyDescent="0.35">
      <c r="A295" s="13">
        <f>SUBTOTAL(103,$B$4:B295)</f>
        <v>292</v>
      </c>
      <c r="B295" s="140">
        <v>45552</v>
      </c>
      <c r="C295" s="143" t="s">
        <v>63</v>
      </c>
      <c r="D295" s="3" t="str">
        <f>VLOOKUP(C295,'Location Summary'!$C$4:$D$602,2,0)</f>
        <v>DA-1.5</v>
      </c>
      <c r="E295" s="297" t="s">
        <v>423</v>
      </c>
      <c r="F295" s="298" t="s">
        <v>703</v>
      </c>
      <c r="K295" s="187">
        <v>1</v>
      </c>
      <c r="P295" s="188">
        <v>1</v>
      </c>
      <c r="X295" s="44">
        <f t="shared" si="120"/>
        <v>45552</v>
      </c>
      <c r="Y295" s="44">
        <f t="shared" si="121"/>
        <v>45580</v>
      </c>
    </row>
    <row r="296" spans="1:25" ht="20.149999999999999" customHeight="1" x14ac:dyDescent="0.35">
      <c r="A296" s="13">
        <f>SUBTOTAL(103,$B$4:B296)</f>
        <v>293</v>
      </c>
      <c r="B296" s="140">
        <v>45552</v>
      </c>
      <c r="C296" s="143" t="s">
        <v>597</v>
      </c>
      <c r="D296" s="3" t="str">
        <f>VLOOKUP(C296,'Location Summary'!$C$4:$D$602,2,0)</f>
        <v>DA+1.5</v>
      </c>
      <c r="E296" s="297" t="s">
        <v>423</v>
      </c>
      <c r="F296" s="298" t="s">
        <v>703</v>
      </c>
      <c r="J296" s="188">
        <v>1</v>
      </c>
      <c r="M296" s="188">
        <v>1</v>
      </c>
      <c r="P296" s="188">
        <v>1</v>
      </c>
      <c r="X296" s="44">
        <f t="shared" si="120"/>
        <v>45552</v>
      </c>
      <c r="Y296" s="44">
        <f t="shared" si="121"/>
        <v>45580</v>
      </c>
    </row>
    <row r="297" spans="1:25" ht="20.149999999999999" customHeight="1" x14ac:dyDescent="0.35">
      <c r="A297" s="13">
        <f>SUBTOTAL(103,$B$4:B297)</f>
        <v>294</v>
      </c>
      <c r="B297" s="140">
        <v>45552</v>
      </c>
      <c r="C297" s="143" t="s">
        <v>1098</v>
      </c>
      <c r="D297" s="3" t="str">
        <f>VLOOKUP(C297,'Location Summary'!$C$4:$D$602,2,0)</f>
        <v>DA+9</v>
      </c>
      <c r="E297" s="297" t="s">
        <v>423</v>
      </c>
      <c r="F297" s="298" t="s">
        <v>703</v>
      </c>
      <c r="G297" s="188">
        <v>1</v>
      </c>
      <c r="K297" s="187">
        <v>1</v>
      </c>
      <c r="N297" s="187">
        <v>1</v>
      </c>
      <c r="X297" s="44">
        <f t="shared" si="120"/>
        <v>45552</v>
      </c>
      <c r="Y297" s="44">
        <f t="shared" si="121"/>
        <v>45580</v>
      </c>
    </row>
    <row r="298" spans="1:25" ht="20.149999999999999" customHeight="1" x14ac:dyDescent="0.35">
      <c r="A298" s="13">
        <f>SUBTOTAL(103,$B$4:B298)</f>
        <v>295</v>
      </c>
      <c r="B298" s="140">
        <v>45553</v>
      </c>
      <c r="C298" s="143" t="s">
        <v>488</v>
      </c>
      <c r="D298" s="3" t="str">
        <f>VLOOKUP(C298,'Location Summary'!$C$4:$D$602,2,0)</f>
        <v>DA+9</v>
      </c>
      <c r="E298" s="297" t="s">
        <v>423</v>
      </c>
      <c r="F298" s="298" t="s">
        <v>703</v>
      </c>
      <c r="G298" s="188">
        <v>1</v>
      </c>
      <c r="M298" s="188">
        <v>1</v>
      </c>
      <c r="P298" s="188">
        <v>1</v>
      </c>
      <c r="X298" s="44">
        <f t="shared" si="120"/>
        <v>45553</v>
      </c>
      <c r="Y298" s="44">
        <f t="shared" si="121"/>
        <v>45581</v>
      </c>
    </row>
    <row r="299" spans="1:25" ht="20.149999999999999" customHeight="1" x14ac:dyDescent="0.35">
      <c r="A299" s="13">
        <f>SUBTOTAL(103,$B$4:B299)</f>
        <v>296</v>
      </c>
      <c r="B299" s="140">
        <v>45553</v>
      </c>
      <c r="C299" s="143" t="s">
        <v>63</v>
      </c>
      <c r="D299" s="3" t="str">
        <f>VLOOKUP(C299,'Location Summary'!$C$4:$D$602,2,0)</f>
        <v>DA-1.5</v>
      </c>
      <c r="E299" s="297" t="s">
        <v>423</v>
      </c>
      <c r="F299" s="298" t="s">
        <v>703</v>
      </c>
      <c r="L299" s="186">
        <v>1</v>
      </c>
      <c r="Q299" s="187">
        <v>1</v>
      </c>
      <c r="R299" s="186">
        <v>1</v>
      </c>
      <c r="X299" s="44">
        <f t="shared" si="120"/>
        <v>45553</v>
      </c>
      <c r="Y299" s="44">
        <f t="shared" si="121"/>
        <v>45581</v>
      </c>
    </row>
    <row r="300" spans="1:25" ht="20.149999999999999" customHeight="1" x14ac:dyDescent="0.35">
      <c r="A300" s="13">
        <f>SUBTOTAL(103,$B$4:B300)</f>
        <v>297</v>
      </c>
      <c r="B300" s="140">
        <v>45553</v>
      </c>
      <c r="C300" s="143" t="s">
        <v>597</v>
      </c>
      <c r="D300" s="3" t="str">
        <f>VLOOKUP(C300,'Location Summary'!$C$4:$D$602,2,0)</f>
        <v>DA+1.5</v>
      </c>
      <c r="E300" s="297" t="s">
        <v>423</v>
      </c>
      <c r="F300" s="298" t="s">
        <v>703</v>
      </c>
      <c r="H300" s="187">
        <v>1</v>
      </c>
      <c r="I300" s="186">
        <v>1</v>
      </c>
      <c r="K300" s="187">
        <v>1</v>
      </c>
      <c r="L300" s="186">
        <v>1</v>
      </c>
      <c r="N300" s="187">
        <v>1</v>
      </c>
      <c r="O300" s="186">
        <v>1</v>
      </c>
      <c r="Q300" s="187">
        <v>1</v>
      </c>
      <c r="R300" s="186">
        <v>1</v>
      </c>
      <c r="X300" s="44">
        <f t="shared" si="120"/>
        <v>45553</v>
      </c>
      <c r="Y300" s="44">
        <f t="shared" si="121"/>
        <v>45581</v>
      </c>
    </row>
    <row r="301" spans="1:25" ht="20.149999999999999" customHeight="1" x14ac:dyDescent="0.35">
      <c r="A301" s="13">
        <f>SUBTOTAL(103,$B$4:B301)</f>
        <v>298</v>
      </c>
      <c r="B301" s="140">
        <v>45553</v>
      </c>
      <c r="C301" s="143" t="s">
        <v>1098</v>
      </c>
      <c r="D301" s="3" t="str">
        <f>VLOOKUP(C301,'Location Summary'!$C$4:$D$602,2,0)</f>
        <v>DA+9</v>
      </c>
      <c r="E301" s="297" t="s">
        <v>423</v>
      </c>
      <c r="F301" s="298" t="s">
        <v>703</v>
      </c>
      <c r="H301" s="187">
        <v>1</v>
      </c>
      <c r="I301" s="186">
        <v>1</v>
      </c>
      <c r="L301" s="186">
        <v>1</v>
      </c>
      <c r="O301" s="186">
        <v>1</v>
      </c>
      <c r="P301" s="188">
        <v>1</v>
      </c>
      <c r="X301" s="44">
        <f t="shared" si="120"/>
        <v>45553</v>
      </c>
      <c r="Y301" s="44">
        <f t="shared" si="121"/>
        <v>45581</v>
      </c>
    </row>
    <row r="302" spans="1:25" ht="20.149999999999999" customHeight="1" x14ac:dyDescent="0.35">
      <c r="A302" s="13">
        <f>SUBTOTAL(103,$B$4:B302)</f>
        <v>299</v>
      </c>
      <c r="B302" s="140">
        <v>45553</v>
      </c>
      <c r="C302" s="143" t="s">
        <v>605</v>
      </c>
      <c r="D302" s="3" t="str">
        <f>VLOOKUP(C302,'Location Summary'!$C$4:$D$602,2,0)</f>
        <v>DA+1.5</v>
      </c>
      <c r="E302" s="297" t="s">
        <v>423</v>
      </c>
      <c r="F302" s="298" t="s">
        <v>703</v>
      </c>
      <c r="P302" s="188">
        <v>1</v>
      </c>
      <c r="X302" s="44">
        <f t="shared" si="120"/>
        <v>45553</v>
      </c>
      <c r="Y302" s="44">
        <f t="shared" si="121"/>
        <v>45581</v>
      </c>
    </row>
    <row r="303" spans="1:25" ht="20.149999999999999" customHeight="1" x14ac:dyDescent="0.35">
      <c r="A303" s="13">
        <f>SUBTOTAL(103,$B$4:B303)</f>
        <v>300</v>
      </c>
      <c r="B303" s="140">
        <v>45554</v>
      </c>
      <c r="C303" s="143" t="s">
        <v>488</v>
      </c>
      <c r="D303" s="3" t="str">
        <f>VLOOKUP(C303,'Location Summary'!$C$4:$D$602,2,0)</f>
        <v>DA+9</v>
      </c>
      <c r="E303" s="297" t="s">
        <v>423</v>
      </c>
      <c r="F303" s="298" t="s">
        <v>703</v>
      </c>
      <c r="H303" s="187">
        <v>1</v>
      </c>
      <c r="I303" s="186">
        <v>1</v>
      </c>
      <c r="J303" s="188">
        <v>1</v>
      </c>
      <c r="N303" s="187">
        <v>1</v>
      </c>
      <c r="O303" s="186">
        <v>1</v>
      </c>
      <c r="Q303" s="187">
        <v>1</v>
      </c>
      <c r="R303" s="186">
        <v>1</v>
      </c>
      <c r="X303" s="44">
        <f t="shared" si="120"/>
        <v>45554</v>
      </c>
      <c r="Y303" s="44">
        <f t="shared" si="121"/>
        <v>45582</v>
      </c>
    </row>
    <row r="304" spans="1:25" ht="20.149999999999999" customHeight="1" x14ac:dyDescent="0.35">
      <c r="A304" s="13">
        <f>SUBTOTAL(103,$B$4:B304)</f>
        <v>301</v>
      </c>
      <c r="B304" s="140">
        <v>45554</v>
      </c>
      <c r="C304" s="143" t="s">
        <v>63</v>
      </c>
      <c r="D304" s="3" t="str">
        <f>VLOOKUP(C304,'Location Summary'!$C$4:$D$602,2,0)</f>
        <v>DA-1.5</v>
      </c>
      <c r="E304" s="297" t="s">
        <v>423</v>
      </c>
      <c r="F304" s="298" t="s">
        <v>703</v>
      </c>
      <c r="G304" s="188">
        <v>1</v>
      </c>
      <c r="M304" s="188">
        <v>1</v>
      </c>
      <c r="X304" s="44">
        <f t="shared" si="120"/>
        <v>45554</v>
      </c>
      <c r="Y304" s="44">
        <f t="shared" si="121"/>
        <v>45582</v>
      </c>
    </row>
    <row r="305" spans="1:25" ht="20.149999999999999" customHeight="1" x14ac:dyDescent="0.35">
      <c r="A305" s="13">
        <f>SUBTOTAL(103,$B$4:B305)</f>
        <v>302</v>
      </c>
      <c r="B305" s="140">
        <v>45554</v>
      </c>
      <c r="C305" s="143" t="s">
        <v>1098</v>
      </c>
      <c r="D305" s="3" t="str">
        <f>VLOOKUP(C305,'Location Summary'!$C$4:$D$602,2,0)</f>
        <v>DA+9</v>
      </c>
      <c r="E305" s="297" t="s">
        <v>423</v>
      </c>
      <c r="F305" s="298" t="s">
        <v>703</v>
      </c>
      <c r="Q305" s="187">
        <v>1</v>
      </c>
      <c r="R305" s="186">
        <v>1</v>
      </c>
      <c r="X305" s="44">
        <f t="shared" si="120"/>
        <v>45554</v>
      </c>
      <c r="Y305" s="44">
        <f t="shared" si="121"/>
        <v>45582</v>
      </c>
    </row>
    <row r="306" spans="1:25" ht="20.149999999999999" customHeight="1" x14ac:dyDescent="0.35">
      <c r="A306" s="13">
        <f>SUBTOTAL(103,$B$4:B306)</f>
        <v>303</v>
      </c>
      <c r="B306" s="140">
        <v>45554</v>
      </c>
      <c r="C306" s="143" t="s">
        <v>494</v>
      </c>
      <c r="D306" s="3" t="str">
        <f>VLOOKUP(C306,'Location Summary'!$C$4:$D$602,2,0)</f>
        <v>DA+1.5</v>
      </c>
      <c r="E306" s="297" t="s">
        <v>423</v>
      </c>
      <c r="F306" s="298" t="s">
        <v>703</v>
      </c>
      <c r="M306" s="188">
        <v>1</v>
      </c>
      <c r="X306" s="44">
        <f t="shared" si="120"/>
        <v>45554</v>
      </c>
      <c r="Y306" s="44">
        <f t="shared" si="121"/>
        <v>45582</v>
      </c>
    </row>
    <row r="307" spans="1:25" ht="20.149999999999999" customHeight="1" x14ac:dyDescent="0.35">
      <c r="A307" s="13">
        <f>SUBTOTAL(103,$B$4:B307)</f>
        <v>304</v>
      </c>
      <c r="B307" s="140">
        <v>45554</v>
      </c>
      <c r="C307" s="143" t="s">
        <v>605</v>
      </c>
      <c r="D307" s="3" t="str">
        <f>VLOOKUP(C307,'Location Summary'!$C$4:$D$602,2,0)</f>
        <v>DA+1.5</v>
      </c>
      <c r="E307" s="297" t="s">
        <v>423</v>
      </c>
      <c r="F307" s="298" t="s">
        <v>703</v>
      </c>
      <c r="K307" s="187">
        <v>1</v>
      </c>
      <c r="L307" s="186">
        <v>1</v>
      </c>
      <c r="M307" s="188">
        <v>1</v>
      </c>
      <c r="X307" s="44">
        <f t="shared" si="120"/>
        <v>45554</v>
      </c>
      <c r="Y307" s="44">
        <f t="shared" si="121"/>
        <v>45582</v>
      </c>
    </row>
    <row r="308" spans="1:25" ht="20.149999999999999" customHeight="1" x14ac:dyDescent="0.35">
      <c r="A308" s="13">
        <f>SUBTOTAL(103,$B$4:B308)</f>
        <v>305</v>
      </c>
      <c r="B308" s="140">
        <v>45555</v>
      </c>
      <c r="C308" s="143" t="s">
        <v>488</v>
      </c>
      <c r="D308" s="3" t="str">
        <f>VLOOKUP(C308,'Location Summary'!$C$4:$D$602,2,0)</f>
        <v>DA+9</v>
      </c>
      <c r="E308" s="297" t="s">
        <v>423</v>
      </c>
      <c r="F308" s="298" t="s">
        <v>703</v>
      </c>
      <c r="K308" s="187">
        <v>1</v>
      </c>
      <c r="L308" s="186">
        <v>1</v>
      </c>
      <c r="X308" s="44">
        <f t="shared" si="120"/>
        <v>45555</v>
      </c>
      <c r="Y308" s="44">
        <f t="shared" si="121"/>
        <v>45583</v>
      </c>
    </row>
    <row r="309" spans="1:25" ht="20.149999999999999" customHeight="1" x14ac:dyDescent="0.35">
      <c r="A309" s="13">
        <f>SUBTOTAL(103,$B$4:B309)</f>
        <v>306</v>
      </c>
      <c r="B309" s="140">
        <v>45555</v>
      </c>
      <c r="C309" s="143" t="s">
        <v>63</v>
      </c>
      <c r="D309" s="3" t="str">
        <f>VLOOKUP(C309,'Location Summary'!$C$4:$D$602,2,0)</f>
        <v>DA-1.5</v>
      </c>
      <c r="E309" s="297" t="s">
        <v>423</v>
      </c>
      <c r="F309" s="298" t="s">
        <v>703</v>
      </c>
      <c r="H309" s="187">
        <v>1</v>
      </c>
      <c r="I309" s="186">
        <v>1</v>
      </c>
      <c r="N309" s="187">
        <v>1</v>
      </c>
      <c r="O309" s="186">
        <v>1</v>
      </c>
      <c r="X309" s="44">
        <f t="shared" si="120"/>
        <v>45555</v>
      </c>
      <c r="Y309" s="44">
        <f t="shared" si="121"/>
        <v>45583</v>
      </c>
    </row>
    <row r="310" spans="1:25" ht="20.149999999999999" customHeight="1" x14ac:dyDescent="0.35">
      <c r="A310" s="13">
        <f>SUBTOTAL(103,$B$4:B310)</f>
        <v>307</v>
      </c>
      <c r="B310" s="140">
        <v>45555</v>
      </c>
      <c r="C310" s="143" t="s">
        <v>598</v>
      </c>
      <c r="D310" s="3" t="str">
        <f>VLOOKUP(C310,'Location Summary'!$C$4:$D$602,2,0)</f>
        <v>DA+6</v>
      </c>
      <c r="E310" s="297" t="s">
        <v>423</v>
      </c>
      <c r="F310" s="298" t="s">
        <v>703</v>
      </c>
      <c r="G310" s="188">
        <v>1</v>
      </c>
      <c r="J310" s="188">
        <v>1</v>
      </c>
      <c r="M310" s="188">
        <v>1</v>
      </c>
      <c r="P310" s="188">
        <v>1</v>
      </c>
      <c r="X310" s="44">
        <f t="shared" si="120"/>
        <v>45555</v>
      </c>
      <c r="Y310" s="44">
        <f t="shared" si="121"/>
        <v>45583</v>
      </c>
    </row>
    <row r="311" spans="1:25" ht="20.149999999999999" customHeight="1" x14ac:dyDescent="0.35">
      <c r="A311" s="13">
        <f>SUBTOTAL(103,$B$4:B311)</f>
        <v>308</v>
      </c>
      <c r="B311" s="140">
        <v>45555</v>
      </c>
      <c r="C311" s="143" t="s">
        <v>917</v>
      </c>
      <c r="D311" s="3" t="str">
        <f>VLOOKUP(C311,'Location Summary'!$C$4:$D$602,2,0)</f>
        <v>DA+6</v>
      </c>
      <c r="E311" s="297" t="s">
        <v>423</v>
      </c>
      <c r="F311" s="298" t="s">
        <v>703</v>
      </c>
      <c r="J311" s="188">
        <v>1</v>
      </c>
      <c r="M311" s="188">
        <v>1</v>
      </c>
      <c r="X311" s="44">
        <f t="shared" si="120"/>
        <v>45555</v>
      </c>
      <c r="Y311" s="44">
        <f t="shared" si="121"/>
        <v>45583</v>
      </c>
    </row>
    <row r="312" spans="1:25" ht="20.149999999999999" customHeight="1" x14ac:dyDescent="0.35">
      <c r="A312" s="13">
        <f>SUBTOTAL(103,$B$4:B312)</f>
        <v>309</v>
      </c>
      <c r="B312" s="140">
        <v>45555</v>
      </c>
      <c r="C312" s="143" t="s">
        <v>494</v>
      </c>
      <c r="D312" s="3" t="str">
        <f>VLOOKUP(C312,'Location Summary'!$C$4:$D$602,2,0)</f>
        <v>DA+1.5</v>
      </c>
      <c r="E312" s="297" t="s">
        <v>423</v>
      </c>
      <c r="F312" s="298" t="s">
        <v>703</v>
      </c>
      <c r="J312" s="188">
        <v>1</v>
      </c>
      <c r="K312" s="187">
        <v>1</v>
      </c>
      <c r="N312" s="187">
        <v>1</v>
      </c>
      <c r="X312" s="44">
        <f t="shared" si="120"/>
        <v>45555</v>
      </c>
      <c r="Y312" s="44">
        <f t="shared" si="121"/>
        <v>45583</v>
      </c>
    </row>
    <row r="313" spans="1:25" ht="20.149999999999999" customHeight="1" x14ac:dyDescent="0.35">
      <c r="A313" s="13">
        <f>SUBTOTAL(103,$B$4:B313)</f>
        <v>310</v>
      </c>
      <c r="B313" s="140">
        <v>45555</v>
      </c>
      <c r="C313" s="143" t="s">
        <v>605</v>
      </c>
      <c r="D313" s="3" t="str">
        <f>VLOOKUP(C313,'Location Summary'!$C$4:$D$602,2,0)</f>
        <v>DA+1.5</v>
      </c>
      <c r="E313" s="297" t="s">
        <v>423</v>
      </c>
      <c r="F313" s="298" t="s">
        <v>703</v>
      </c>
      <c r="N313" s="187">
        <v>1</v>
      </c>
      <c r="O313" s="186">
        <v>1</v>
      </c>
      <c r="X313" s="44">
        <f t="shared" si="120"/>
        <v>45555</v>
      </c>
      <c r="Y313" s="44">
        <f t="shared" si="121"/>
        <v>45583</v>
      </c>
    </row>
    <row r="314" spans="1:25" ht="20.149999999999999" customHeight="1" x14ac:dyDescent="0.35">
      <c r="A314" s="13">
        <f>SUBTOTAL(103,$B$4:B314)</f>
        <v>311</v>
      </c>
      <c r="B314" s="140">
        <v>45555</v>
      </c>
      <c r="C314" s="143" t="s">
        <v>478</v>
      </c>
      <c r="D314" s="3" t="str">
        <f>VLOOKUP(C314,'Location Summary'!$C$4:$D$602,2,0)</f>
        <v>DA+9</v>
      </c>
      <c r="E314" s="297" t="s">
        <v>423</v>
      </c>
      <c r="F314" s="298" t="s">
        <v>703</v>
      </c>
      <c r="G314" s="188">
        <v>1</v>
      </c>
      <c r="J314" s="188">
        <v>1</v>
      </c>
      <c r="X314" s="44">
        <f t="shared" si="120"/>
        <v>45555</v>
      </c>
      <c r="Y314" s="44">
        <f t="shared" si="121"/>
        <v>45583</v>
      </c>
    </row>
    <row r="315" spans="1:25" ht="20.149999999999999" customHeight="1" x14ac:dyDescent="0.35">
      <c r="A315" s="13">
        <f>SUBTOTAL(103,$B$4:B315)</f>
        <v>312</v>
      </c>
      <c r="B315" s="140">
        <v>45556</v>
      </c>
      <c r="C315" s="143" t="s">
        <v>490</v>
      </c>
      <c r="D315" s="3" t="str">
        <f>VLOOKUP(C315,'Location Summary'!$C$4:$D$602,2,0)</f>
        <v>DA-3</v>
      </c>
      <c r="E315" s="297" t="s">
        <v>423</v>
      </c>
      <c r="F315" s="298" t="s">
        <v>703</v>
      </c>
      <c r="G315" s="188">
        <v>1</v>
      </c>
      <c r="J315" s="188">
        <v>1</v>
      </c>
      <c r="M315" s="188">
        <v>1</v>
      </c>
      <c r="X315" s="44">
        <f t="shared" si="120"/>
        <v>45556</v>
      </c>
      <c r="Y315" s="44">
        <f t="shared" si="121"/>
        <v>45584</v>
      </c>
    </row>
    <row r="316" spans="1:25" ht="20.149999999999999" customHeight="1" x14ac:dyDescent="0.35">
      <c r="A316" s="13">
        <f>SUBTOTAL(103,$B$4:B316)</f>
        <v>313</v>
      </c>
      <c r="B316" s="140">
        <v>45556</v>
      </c>
      <c r="C316" s="143" t="s">
        <v>598</v>
      </c>
      <c r="D316" s="3" t="str">
        <f>VLOOKUP(C316,'Location Summary'!$C$4:$D$602,2,0)</f>
        <v>DA+6</v>
      </c>
      <c r="E316" s="297" t="s">
        <v>423</v>
      </c>
      <c r="F316" s="298" t="s">
        <v>703</v>
      </c>
      <c r="H316" s="187">
        <v>1</v>
      </c>
      <c r="I316" s="186">
        <v>1</v>
      </c>
      <c r="K316" s="187">
        <v>1</v>
      </c>
      <c r="L316" s="186">
        <v>1</v>
      </c>
      <c r="N316" s="187">
        <v>1</v>
      </c>
      <c r="O316" s="186">
        <v>1</v>
      </c>
      <c r="Q316" s="187">
        <v>1</v>
      </c>
      <c r="R316" s="186">
        <v>1</v>
      </c>
      <c r="X316" s="44">
        <f t="shared" si="120"/>
        <v>45556</v>
      </c>
      <c r="Y316" s="44">
        <f t="shared" si="121"/>
        <v>45584</v>
      </c>
    </row>
    <row r="317" spans="1:25" ht="20.149999999999999" customHeight="1" x14ac:dyDescent="0.35">
      <c r="A317" s="13">
        <f>SUBTOTAL(103,$B$4:B317)</f>
        <v>314</v>
      </c>
      <c r="B317" s="140">
        <v>45556</v>
      </c>
      <c r="C317" s="143" t="s">
        <v>621</v>
      </c>
      <c r="D317" s="3" t="str">
        <f>VLOOKUP(C317,'Location Summary'!$C$4:$D$602,2,0)</f>
        <v>DA+3</v>
      </c>
      <c r="E317" s="297" t="s">
        <v>423</v>
      </c>
      <c r="F317" s="298" t="s">
        <v>703</v>
      </c>
      <c r="G317" s="188">
        <v>1</v>
      </c>
      <c r="J317" s="188">
        <v>1</v>
      </c>
      <c r="M317" s="188">
        <v>1</v>
      </c>
      <c r="P317" s="188">
        <v>1</v>
      </c>
      <c r="X317" s="44">
        <f t="shared" si="120"/>
        <v>45556</v>
      </c>
      <c r="Y317" s="44">
        <f t="shared" si="121"/>
        <v>45584</v>
      </c>
    </row>
    <row r="318" spans="1:25" ht="20.149999999999999" customHeight="1" x14ac:dyDescent="0.35">
      <c r="A318" s="13">
        <f>SUBTOTAL(103,$B$4:B318)</f>
        <v>315</v>
      </c>
      <c r="B318" s="140">
        <v>45556</v>
      </c>
      <c r="C318" s="143" t="s">
        <v>917</v>
      </c>
      <c r="D318" s="3" t="str">
        <f>VLOOKUP(C318,'Location Summary'!$C$4:$D$602,2,0)</f>
        <v>DA+6</v>
      </c>
      <c r="E318" s="297" t="s">
        <v>423</v>
      </c>
      <c r="F318" s="298" t="s">
        <v>703</v>
      </c>
      <c r="G318" s="188">
        <v>1</v>
      </c>
      <c r="H318" s="187">
        <v>1</v>
      </c>
      <c r="I318" s="186">
        <v>1</v>
      </c>
      <c r="K318" s="187">
        <v>1</v>
      </c>
      <c r="L318" s="186">
        <v>1</v>
      </c>
      <c r="N318" s="187">
        <v>1</v>
      </c>
      <c r="O318" s="186">
        <v>1</v>
      </c>
      <c r="P318" s="188">
        <v>1</v>
      </c>
      <c r="Q318" s="187">
        <v>1</v>
      </c>
      <c r="R318" s="186">
        <v>1</v>
      </c>
      <c r="X318" s="44">
        <f t="shared" si="120"/>
        <v>45556</v>
      </c>
      <c r="Y318" s="44">
        <f t="shared" si="121"/>
        <v>45584</v>
      </c>
    </row>
    <row r="319" spans="1:25" ht="20.149999999999999" customHeight="1" x14ac:dyDescent="0.35">
      <c r="A319" s="13">
        <f>SUBTOTAL(103,$B$4:B319)</f>
        <v>316</v>
      </c>
      <c r="B319" s="140">
        <v>45557</v>
      </c>
      <c r="C319" s="143" t="s">
        <v>490</v>
      </c>
      <c r="D319" s="3" t="str">
        <f>VLOOKUP(C319,'Location Summary'!$C$4:$D$602,2,0)</f>
        <v>DA-3</v>
      </c>
      <c r="E319" s="297" t="s">
        <v>423</v>
      </c>
      <c r="F319" s="298" t="s">
        <v>703</v>
      </c>
      <c r="H319" s="187">
        <v>1</v>
      </c>
      <c r="I319" s="186">
        <v>1</v>
      </c>
      <c r="K319" s="187">
        <v>1</v>
      </c>
      <c r="L319" s="186">
        <v>1</v>
      </c>
      <c r="N319" s="187">
        <v>1</v>
      </c>
      <c r="P319" s="188">
        <v>1</v>
      </c>
      <c r="X319" s="44">
        <f t="shared" si="120"/>
        <v>45557</v>
      </c>
      <c r="Y319" s="44">
        <f t="shared" si="121"/>
        <v>45585</v>
      </c>
    </row>
    <row r="320" spans="1:25" ht="20.149999999999999" customHeight="1" x14ac:dyDescent="0.35">
      <c r="A320" s="13">
        <f>SUBTOTAL(103,$B$4:B320)</f>
        <v>317</v>
      </c>
      <c r="B320" s="140">
        <v>45557</v>
      </c>
      <c r="C320" s="143" t="s">
        <v>599</v>
      </c>
      <c r="D320" s="3" t="str">
        <f>VLOOKUP(C320,'Location Summary'!$C$4:$D$602,2,0)</f>
        <v>DA+9</v>
      </c>
      <c r="E320" s="297" t="s">
        <v>423</v>
      </c>
      <c r="F320" s="298" t="s">
        <v>703</v>
      </c>
      <c r="G320" s="188">
        <v>1</v>
      </c>
      <c r="J320" s="188">
        <v>1</v>
      </c>
      <c r="X320" s="44">
        <f t="shared" si="120"/>
        <v>45557</v>
      </c>
      <c r="Y320" s="44">
        <f t="shared" si="121"/>
        <v>45585</v>
      </c>
    </row>
    <row r="321" spans="1:25" ht="20.149999999999999" customHeight="1" x14ac:dyDescent="0.35">
      <c r="A321" s="13">
        <f>SUBTOTAL(103,$B$4:B321)</f>
        <v>318</v>
      </c>
      <c r="B321" s="140">
        <v>45557</v>
      </c>
      <c r="C321" s="143" t="s">
        <v>621</v>
      </c>
      <c r="D321" s="3" t="str">
        <f>VLOOKUP(C321,'Location Summary'!$C$4:$D$602,2,0)</f>
        <v>DA+3</v>
      </c>
      <c r="E321" s="297" t="s">
        <v>423</v>
      </c>
      <c r="F321" s="298" t="s">
        <v>703</v>
      </c>
      <c r="H321" s="187">
        <v>1</v>
      </c>
      <c r="I321" s="186">
        <v>1</v>
      </c>
      <c r="K321" s="187">
        <v>1</v>
      </c>
      <c r="N321" s="187">
        <v>1</v>
      </c>
      <c r="Q321" s="187">
        <v>1</v>
      </c>
      <c r="R321" s="186">
        <v>1</v>
      </c>
      <c r="X321" s="44">
        <f t="shared" si="120"/>
        <v>45557</v>
      </c>
      <c r="Y321" s="44">
        <f t="shared" si="121"/>
        <v>45585</v>
      </c>
    </row>
    <row r="322" spans="1:25" ht="20.149999999999999" customHeight="1" x14ac:dyDescent="0.35">
      <c r="A322" s="13">
        <f>SUBTOTAL(103,$B$4:B322)</f>
        <v>319</v>
      </c>
      <c r="B322" s="140">
        <v>45557</v>
      </c>
      <c r="C322" s="143" t="s">
        <v>494</v>
      </c>
      <c r="D322" s="3" t="str">
        <f>VLOOKUP(C322,'Location Summary'!$C$4:$D$602,2,0)</f>
        <v>DA+1.5</v>
      </c>
      <c r="E322" s="297" t="s">
        <v>423</v>
      </c>
      <c r="F322" s="298" t="s">
        <v>703</v>
      </c>
      <c r="G322" s="188">
        <v>1</v>
      </c>
      <c r="L322" s="186">
        <v>1</v>
      </c>
      <c r="O322" s="186">
        <v>1</v>
      </c>
      <c r="P322" s="188">
        <v>1</v>
      </c>
      <c r="X322" s="44">
        <f t="shared" si="120"/>
        <v>45557</v>
      </c>
      <c r="Y322" s="44">
        <f t="shared" si="121"/>
        <v>45585</v>
      </c>
    </row>
    <row r="323" spans="1:25" ht="20.149999999999999" customHeight="1" x14ac:dyDescent="0.35">
      <c r="A323" s="13">
        <f>SUBTOTAL(103,$B$4:B323)</f>
        <v>320</v>
      </c>
      <c r="B323" s="140">
        <v>45557</v>
      </c>
      <c r="C323" s="143" t="s">
        <v>478</v>
      </c>
      <c r="D323" s="3" t="str">
        <f>VLOOKUP(C323,'Location Summary'!$C$4:$D$602,2,0)</f>
        <v>DA+9</v>
      </c>
      <c r="E323" s="297" t="s">
        <v>423</v>
      </c>
      <c r="F323" s="298" t="s">
        <v>703</v>
      </c>
      <c r="H323" s="187">
        <v>1</v>
      </c>
      <c r="I323" s="186">
        <v>1</v>
      </c>
      <c r="K323" s="187">
        <v>1</v>
      </c>
      <c r="L323" s="186">
        <v>1</v>
      </c>
      <c r="X323" s="44">
        <f t="shared" ref="X323:X329" si="122">B323</f>
        <v>45557</v>
      </c>
      <c r="Y323" s="44">
        <f t="shared" ref="Y323:Y329" si="123">B323+28</f>
        <v>45585</v>
      </c>
    </row>
    <row r="324" spans="1:25" ht="20.149999999999999" customHeight="1" x14ac:dyDescent="0.35">
      <c r="A324" s="13">
        <f>SUBTOTAL(103,$B$4:B324)</f>
        <v>321</v>
      </c>
      <c r="B324" s="140">
        <v>45558</v>
      </c>
      <c r="C324" s="143" t="s">
        <v>490</v>
      </c>
      <c r="D324" s="3" t="str">
        <f>VLOOKUP(C324,'Location Summary'!$C$4:$D$602,2,0)</f>
        <v>DA-3</v>
      </c>
      <c r="E324" s="297" t="s">
        <v>423</v>
      </c>
      <c r="F324" s="298" t="s">
        <v>703</v>
      </c>
      <c r="O324" s="186">
        <v>1</v>
      </c>
      <c r="Q324" s="187">
        <v>1</v>
      </c>
      <c r="R324" s="186">
        <v>1</v>
      </c>
      <c r="X324" s="44">
        <f t="shared" si="122"/>
        <v>45558</v>
      </c>
      <c r="Y324" s="44">
        <f t="shared" si="123"/>
        <v>45586</v>
      </c>
    </row>
    <row r="325" spans="1:25" ht="20.149999999999999" customHeight="1" x14ac:dyDescent="0.35">
      <c r="A325" s="13">
        <f>SUBTOTAL(103,$B$4:B325)</f>
        <v>322</v>
      </c>
      <c r="B325" s="140">
        <v>45558</v>
      </c>
      <c r="C325" s="143" t="s">
        <v>62</v>
      </c>
      <c r="D325" s="3" t="str">
        <f>VLOOKUP(C325,'Location Summary'!$C$4:$D$602,2,0)</f>
        <v>DA+9</v>
      </c>
      <c r="E325" s="297" t="s">
        <v>423</v>
      </c>
      <c r="F325" s="298" t="s">
        <v>703</v>
      </c>
      <c r="M325" s="188">
        <v>1</v>
      </c>
      <c r="X325" s="44">
        <f t="shared" si="122"/>
        <v>45558</v>
      </c>
      <c r="Y325" s="44">
        <f t="shared" si="123"/>
        <v>45586</v>
      </c>
    </row>
    <row r="326" spans="1:25" ht="20.149999999999999" customHeight="1" x14ac:dyDescent="0.35">
      <c r="A326" s="13">
        <f>SUBTOTAL(103,$B$4:B326)</f>
        <v>323</v>
      </c>
      <c r="B326" s="140">
        <v>45558</v>
      </c>
      <c r="C326" s="143" t="s">
        <v>599</v>
      </c>
      <c r="D326" s="3" t="str">
        <f>VLOOKUP(C326,'Location Summary'!$C$4:$D$602,2,0)</f>
        <v>DA+9</v>
      </c>
      <c r="E326" s="297" t="s">
        <v>423</v>
      </c>
      <c r="F326" s="298" t="s">
        <v>703</v>
      </c>
      <c r="H326" s="187">
        <v>1</v>
      </c>
      <c r="K326" s="187">
        <v>1</v>
      </c>
      <c r="X326" s="44">
        <f t="shared" si="122"/>
        <v>45558</v>
      </c>
      <c r="Y326" s="44">
        <f t="shared" si="123"/>
        <v>45586</v>
      </c>
    </row>
    <row r="327" spans="1:25" ht="20.149999999999999" customHeight="1" x14ac:dyDescent="0.35">
      <c r="A327" s="13">
        <f>SUBTOTAL(103,$B$4:B327)</f>
        <v>324</v>
      </c>
      <c r="B327" s="140">
        <v>45558</v>
      </c>
      <c r="C327" s="143" t="s">
        <v>621</v>
      </c>
      <c r="D327" s="3" t="str">
        <f>VLOOKUP(C327,'Location Summary'!$C$4:$D$602,2,0)</f>
        <v>DA+3</v>
      </c>
      <c r="E327" s="297" t="s">
        <v>423</v>
      </c>
      <c r="F327" s="298" t="s">
        <v>703</v>
      </c>
      <c r="L327" s="186">
        <v>1</v>
      </c>
      <c r="O327" s="186">
        <v>1</v>
      </c>
      <c r="X327" s="44">
        <f t="shared" si="122"/>
        <v>45558</v>
      </c>
      <c r="Y327" s="44">
        <f t="shared" si="123"/>
        <v>45586</v>
      </c>
    </row>
    <row r="328" spans="1:25" ht="20.149999999999999" customHeight="1" x14ac:dyDescent="0.35">
      <c r="A328" s="13">
        <f>SUBTOTAL(103,$B$4:B328)</f>
        <v>325</v>
      </c>
      <c r="B328" s="140">
        <v>45558</v>
      </c>
      <c r="C328" s="143" t="s">
        <v>608</v>
      </c>
      <c r="D328" s="3" t="str">
        <f>VLOOKUP(C328,'Location Summary'!$C$4:$D$602,2,0)</f>
        <v>DA+6</v>
      </c>
      <c r="E328" s="297" t="s">
        <v>423</v>
      </c>
      <c r="F328" s="298" t="s">
        <v>703</v>
      </c>
      <c r="G328" s="188">
        <v>1</v>
      </c>
      <c r="H328" s="187">
        <v>1</v>
      </c>
      <c r="P328" s="188">
        <v>1</v>
      </c>
      <c r="Q328" s="187">
        <v>1</v>
      </c>
      <c r="X328" s="44">
        <f t="shared" si="122"/>
        <v>45558</v>
      </c>
      <c r="Y328" s="44">
        <f t="shared" si="123"/>
        <v>45586</v>
      </c>
    </row>
    <row r="329" spans="1:25" ht="20.149999999999999" customHeight="1" x14ac:dyDescent="0.35">
      <c r="A329" s="13">
        <f>SUBTOTAL(103,$B$4:B329)</f>
        <v>326</v>
      </c>
      <c r="B329" s="140">
        <v>45558</v>
      </c>
      <c r="C329" s="143" t="s">
        <v>478</v>
      </c>
      <c r="D329" s="3" t="str">
        <f>VLOOKUP(C329,'Location Summary'!$C$4:$D$602,2,0)</f>
        <v>DA+9</v>
      </c>
      <c r="E329" s="297" t="s">
        <v>423</v>
      </c>
      <c r="F329" s="298" t="s">
        <v>703</v>
      </c>
      <c r="M329" s="188">
        <v>1</v>
      </c>
      <c r="N329" s="187">
        <v>1</v>
      </c>
      <c r="O329" s="186">
        <v>1</v>
      </c>
      <c r="P329" s="188">
        <v>1</v>
      </c>
      <c r="Q329" s="187">
        <v>1</v>
      </c>
      <c r="R329" s="186">
        <v>1</v>
      </c>
      <c r="X329" s="44">
        <f t="shared" si="122"/>
        <v>45558</v>
      </c>
      <c r="Y329" s="44">
        <f t="shared" si="123"/>
        <v>45586</v>
      </c>
    </row>
    <row r="330" spans="1:25" ht="20.149999999999999" customHeight="1" x14ac:dyDescent="0.35">
      <c r="A330" s="13">
        <f>SUBTOTAL(103,$B$4:B330)</f>
        <v>327</v>
      </c>
      <c r="B330" s="140">
        <v>45559</v>
      </c>
      <c r="C330" s="143" t="s">
        <v>62</v>
      </c>
      <c r="D330" s="3" t="str">
        <f>VLOOKUP(C330,'Location Summary'!$C$4:$D$602,2,0)</f>
        <v>DA+9</v>
      </c>
      <c r="E330" s="297" t="s">
        <v>423</v>
      </c>
      <c r="F330" s="298" t="s">
        <v>703</v>
      </c>
      <c r="J330" s="188">
        <v>1</v>
      </c>
      <c r="N330" s="187">
        <v>1</v>
      </c>
      <c r="X330" s="44">
        <f t="shared" ref="X330:X334" si="124">B330</f>
        <v>45559</v>
      </c>
      <c r="Y330" s="44">
        <f t="shared" ref="Y330:Y334" si="125">B330+28</f>
        <v>45587</v>
      </c>
    </row>
    <row r="331" spans="1:25" ht="20.149999999999999" customHeight="1" x14ac:dyDescent="0.35">
      <c r="A331" s="13">
        <f>SUBTOTAL(103,$B$4:B331)</f>
        <v>328</v>
      </c>
      <c r="B331" s="140">
        <v>45559</v>
      </c>
      <c r="C331" s="143" t="s">
        <v>599</v>
      </c>
      <c r="D331" s="3" t="str">
        <f>VLOOKUP(C331,'Location Summary'!$C$4:$D$602,2,0)</f>
        <v>DA+9</v>
      </c>
      <c r="E331" s="297" t="s">
        <v>423</v>
      </c>
      <c r="F331" s="298" t="s">
        <v>703</v>
      </c>
      <c r="I331" s="186">
        <v>1</v>
      </c>
      <c r="J331" s="188">
        <v>1</v>
      </c>
      <c r="L331" s="186">
        <v>1</v>
      </c>
      <c r="M331" s="188">
        <v>1</v>
      </c>
      <c r="X331" s="44">
        <f t="shared" si="124"/>
        <v>45559</v>
      </c>
      <c r="Y331" s="44">
        <f t="shared" si="125"/>
        <v>45587</v>
      </c>
    </row>
    <row r="332" spans="1:25" ht="20.149999999999999" customHeight="1" x14ac:dyDescent="0.35">
      <c r="A332" s="13">
        <f>SUBTOTAL(103,$B$4:B332)</f>
        <v>329</v>
      </c>
      <c r="B332" s="140">
        <v>45559</v>
      </c>
      <c r="C332" s="143" t="s">
        <v>608</v>
      </c>
      <c r="D332" s="3" t="str">
        <f>VLOOKUP(C332,'Location Summary'!$C$4:$D$602,2,0)</f>
        <v>DA+6</v>
      </c>
      <c r="E332" s="297" t="s">
        <v>423</v>
      </c>
      <c r="F332" s="298" t="s">
        <v>703</v>
      </c>
      <c r="I332" s="186">
        <v>1</v>
      </c>
      <c r="J332" s="188">
        <v>1</v>
      </c>
      <c r="R332" s="186">
        <v>1</v>
      </c>
      <c r="X332" s="44">
        <f t="shared" si="124"/>
        <v>45559</v>
      </c>
      <c r="Y332" s="44">
        <f t="shared" si="125"/>
        <v>45587</v>
      </c>
    </row>
    <row r="333" spans="1:25" ht="20.149999999999999" customHeight="1" x14ac:dyDescent="0.35">
      <c r="A333" s="13">
        <f>SUBTOTAL(103,$B$4:B333)</f>
        <v>330</v>
      </c>
      <c r="B333" s="140">
        <v>45560</v>
      </c>
      <c r="C333" s="143" t="s">
        <v>62</v>
      </c>
      <c r="D333" s="3" t="str">
        <f>VLOOKUP(C333,'Location Summary'!$C$4:$D$602,2,0)</f>
        <v>DA+9</v>
      </c>
      <c r="E333" s="297" t="s">
        <v>423</v>
      </c>
      <c r="F333" s="298" t="s">
        <v>703</v>
      </c>
      <c r="K333" s="187">
        <v>1</v>
      </c>
      <c r="O333" s="186">
        <v>1</v>
      </c>
      <c r="P333" s="188">
        <v>1</v>
      </c>
      <c r="X333" s="44">
        <f t="shared" si="124"/>
        <v>45560</v>
      </c>
      <c r="Y333" s="44">
        <f t="shared" si="125"/>
        <v>45588</v>
      </c>
    </row>
    <row r="334" spans="1:25" ht="20.149999999999999" customHeight="1" x14ac:dyDescent="0.35">
      <c r="A334" s="13">
        <f>SUBTOTAL(103,$B$4:B334)</f>
        <v>331</v>
      </c>
      <c r="B334" s="140">
        <v>45560</v>
      </c>
      <c r="C334" s="143" t="s">
        <v>599</v>
      </c>
      <c r="D334" s="3" t="str">
        <f>VLOOKUP(C334,'Location Summary'!$C$4:$D$602,2,0)</f>
        <v>DA+9</v>
      </c>
      <c r="E334" s="297" t="s">
        <v>423</v>
      </c>
      <c r="F334" s="298" t="s">
        <v>703</v>
      </c>
      <c r="O334" s="186">
        <v>1</v>
      </c>
      <c r="R334" s="186">
        <v>1</v>
      </c>
      <c r="X334" s="44">
        <f t="shared" si="124"/>
        <v>45560</v>
      </c>
      <c r="Y334" s="44">
        <f t="shared" si="125"/>
        <v>45588</v>
      </c>
    </row>
    <row r="335" spans="1:25" ht="20.149999999999999" customHeight="1" x14ac:dyDescent="0.35">
      <c r="A335" s="13">
        <f>SUBTOTAL(103,$B$4:B335)</f>
        <v>332</v>
      </c>
      <c r="B335" s="140">
        <v>45560</v>
      </c>
      <c r="C335" s="143" t="s">
        <v>622</v>
      </c>
      <c r="D335" s="3" t="str">
        <f>VLOOKUP(C335,'Location Summary'!$C$4:$D$602,2,0)</f>
        <v>DA+3</v>
      </c>
      <c r="E335" s="297" t="s">
        <v>423</v>
      </c>
      <c r="F335" s="298" t="s">
        <v>703</v>
      </c>
      <c r="G335" s="188">
        <v>1</v>
      </c>
      <c r="J335" s="188">
        <v>1</v>
      </c>
      <c r="P335" s="188">
        <v>1</v>
      </c>
      <c r="X335" s="44">
        <f t="shared" ref="X335:X336" si="126">B335</f>
        <v>45560</v>
      </c>
      <c r="Y335" s="44">
        <f t="shared" ref="Y335:Y336" si="127">B335+28</f>
        <v>45588</v>
      </c>
    </row>
    <row r="336" spans="1:25" ht="20.149999999999999" customHeight="1" x14ac:dyDescent="0.35">
      <c r="A336" s="13">
        <f>SUBTOTAL(103,$B$4:B336)</f>
        <v>333</v>
      </c>
      <c r="B336" s="140">
        <v>45560</v>
      </c>
      <c r="C336" s="143" t="s">
        <v>608</v>
      </c>
      <c r="D336" s="3" t="str">
        <f>VLOOKUP(C336,'Location Summary'!$C$4:$D$602,2,0)</f>
        <v>DA+6</v>
      </c>
      <c r="E336" s="297" t="s">
        <v>423</v>
      </c>
      <c r="F336" s="298" t="s">
        <v>703</v>
      </c>
      <c r="K336" s="187">
        <v>1</v>
      </c>
      <c r="L336" s="186">
        <v>1</v>
      </c>
      <c r="X336" s="44">
        <f t="shared" si="126"/>
        <v>45560</v>
      </c>
      <c r="Y336" s="44">
        <f t="shared" si="127"/>
        <v>45588</v>
      </c>
    </row>
    <row r="337" spans="1:25" ht="20.149999999999999" customHeight="1" x14ac:dyDescent="0.35">
      <c r="A337" s="13">
        <f>SUBTOTAL(103,$B$4:B337)</f>
        <v>334</v>
      </c>
      <c r="B337" s="140">
        <v>45561</v>
      </c>
      <c r="C337" s="143" t="s">
        <v>269</v>
      </c>
      <c r="D337" s="3" t="str">
        <f>VLOOKUP(C337,'Location Summary'!$C$4:$D$602,2,0)</f>
        <v>DB2+0</v>
      </c>
      <c r="E337" s="297" t="s">
        <v>423</v>
      </c>
      <c r="F337" s="298" t="s">
        <v>703</v>
      </c>
      <c r="P337" s="188">
        <v>1</v>
      </c>
      <c r="X337" s="44">
        <f t="shared" ref="X337:X365" si="128">B337</f>
        <v>45561</v>
      </c>
      <c r="Y337" s="44">
        <f t="shared" ref="Y337:Y365" si="129">B337+28</f>
        <v>45589</v>
      </c>
    </row>
    <row r="338" spans="1:25" ht="20.149999999999999" customHeight="1" x14ac:dyDescent="0.35">
      <c r="A338" s="13">
        <f>SUBTOTAL(103,$B$4:B338)</f>
        <v>335</v>
      </c>
      <c r="B338" s="140">
        <v>45561</v>
      </c>
      <c r="C338" s="143" t="s">
        <v>62</v>
      </c>
      <c r="D338" s="3" t="str">
        <f>VLOOKUP(C338,'Location Summary'!$C$4:$D$602,2,0)</f>
        <v>DA+9</v>
      </c>
      <c r="E338" s="297" t="s">
        <v>423</v>
      </c>
      <c r="F338" s="298" t="s">
        <v>703</v>
      </c>
      <c r="L338" s="186">
        <v>1</v>
      </c>
      <c r="Q338" s="187">
        <v>1</v>
      </c>
      <c r="R338" s="186">
        <v>1</v>
      </c>
      <c r="X338" s="44">
        <f t="shared" si="128"/>
        <v>45561</v>
      </c>
      <c r="Y338" s="44">
        <f t="shared" si="129"/>
        <v>45589</v>
      </c>
    </row>
    <row r="339" spans="1:25" ht="20.149999999999999" customHeight="1" x14ac:dyDescent="0.35">
      <c r="A339" s="13">
        <f>SUBTOTAL(103,$B$4:B339)</f>
        <v>336</v>
      </c>
      <c r="B339" s="140">
        <v>45561</v>
      </c>
      <c r="C339" s="143" t="s">
        <v>600</v>
      </c>
      <c r="D339" s="3" t="str">
        <f>VLOOKUP(C339,'Location Summary'!$C$4:$D$602,2,0)</f>
        <v>DA+3</v>
      </c>
      <c r="E339" s="297" t="s">
        <v>423</v>
      </c>
      <c r="F339" s="298" t="s">
        <v>703</v>
      </c>
      <c r="G339" s="188">
        <v>1</v>
      </c>
      <c r="J339" s="188">
        <v>1</v>
      </c>
      <c r="P339" s="188">
        <v>1</v>
      </c>
      <c r="X339" s="44">
        <f t="shared" si="128"/>
        <v>45561</v>
      </c>
      <c r="Y339" s="44">
        <f t="shared" si="129"/>
        <v>45589</v>
      </c>
    </row>
    <row r="340" spans="1:25" ht="20.149999999999999" customHeight="1" x14ac:dyDescent="0.35">
      <c r="A340" s="13">
        <f>SUBTOTAL(103,$B$4:B340)</f>
        <v>337</v>
      </c>
      <c r="B340" s="140">
        <v>45561</v>
      </c>
      <c r="C340" s="143" t="s">
        <v>622</v>
      </c>
      <c r="D340" s="3" t="str">
        <f>VLOOKUP(C340,'Location Summary'!$C$4:$D$602,2,0)</f>
        <v>DA+3</v>
      </c>
      <c r="E340" s="297" t="s">
        <v>423</v>
      </c>
      <c r="F340" s="298" t="s">
        <v>703</v>
      </c>
      <c r="H340" s="187">
        <v>1</v>
      </c>
      <c r="K340" s="187">
        <v>1</v>
      </c>
      <c r="M340" s="188">
        <v>1</v>
      </c>
      <c r="N340" s="187">
        <v>1</v>
      </c>
      <c r="Q340" s="187">
        <v>1</v>
      </c>
      <c r="X340" s="44">
        <f t="shared" si="128"/>
        <v>45561</v>
      </c>
      <c r="Y340" s="44">
        <f t="shared" si="129"/>
        <v>45589</v>
      </c>
    </row>
    <row r="341" spans="1:25" ht="20.149999999999999" customHeight="1" x14ac:dyDescent="0.35">
      <c r="A341" s="13">
        <f>SUBTOTAL(103,$B$4:B341)</f>
        <v>338</v>
      </c>
      <c r="B341" s="140">
        <v>45561</v>
      </c>
      <c r="C341" s="143" t="s">
        <v>608</v>
      </c>
      <c r="D341" s="3" t="str">
        <f>VLOOKUP(C341,'Location Summary'!$C$4:$D$602,2,0)</f>
        <v>DA+6</v>
      </c>
      <c r="E341" s="297" t="s">
        <v>423</v>
      </c>
      <c r="F341" s="298" t="s">
        <v>703</v>
      </c>
      <c r="M341" s="188">
        <v>1</v>
      </c>
      <c r="N341" s="187">
        <v>1</v>
      </c>
      <c r="O341" s="186">
        <v>1</v>
      </c>
      <c r="X341" s="44">
        <f t="shared" si="128"/>
        <v>45561</v>
      </c>
      <c r="Y341" s="44">
        <f t="shared" si="129"/>
        <v>45589</v>
      </c>
    </row>
    <row r="342" spans="1:25" ht="20.149999999999999" customHeight="1" x14ac:dyDescent="0.35">
      <c r="A342" s="13">
        <f>SUBTOTAL(103,$B$4:B342)</f>
        <v>339</v>
      </c>
      <c r="B342" s="140">
        <v>45561</v>
      </c>
      <c r="C342" s="143" t="s">
        <v>476</v>
      </c>
      <c r="D342" s="3" t="str">
        <f>VLOOKUP(C342,'Location Summary'!$C$4:$D$602,2,0)</f>
        <v>DA+6</v>
      </c>
      <c r="E342" s="297" t="s">
        <v>423</v>
      </c>
      <c r="F342" s="298" t="s">
        <v>703</v>
      </c>
      <c r="G342" s="188">
        <v>1</v>
      </c>
      <c r="H342" s="187">
        <v>1</v>
      </c>
      <c r="I342" s="186">
        <v>1</v>
      </c>
      <c r="J342" s="188">
        <v>1</v>
      </c>
      <c r="K342" s="187">
        <v>1</v>
      </c>
      <c r="L342" s="186">
        <v>1</v>
      </c>
      <c r="M342" s="188">
        <v>1</v>
      </c>
      <c r="N342" s="187">
        <v>1</v>
      </c>
      <c r="O342" s="186">
        <v>1</v>
      </c>
      <c r="P342" s="188">
        <v>1</v>
      </c>
      <c r="X342" s="44">
        <f t="shared" si="128"/>
        <v>45561</v>
      </c>
      <c r="Y342" s="44">
        <f t="shared" si="129"/>
        <v>45589</v>
      </c>
    </row>
    <row r="343" spans="1:25" ht="20.149999999999999" customHeight="1" x14ac:dyDescent="0.35">
      <c r="A343" s="13">
        <f>SUBTOTAL(103,$B$4:B343)</f>
        <v>340</v>
      </c>
      <c r="B343" s="140">
        <v>45562</v>
      </c>
      <c r="C343" s="143" t="s">
        <v>269</v>
      </c>
      <c r="D343" s="3" t="str">
        <f>VLOOKUP(C343,'Location Summary'!$C$4:$D$602,2,0)</f>
        <v>DB2+0</v>
      </c>
      <c r="E343" s="297" t="s">
        <v>423</v>
      </c>
      <c r="F343" s="298" t="s">
        <v>703</v>
      </c>
      <c r="M343" s="188">
        <v>1</v>
      </c>
      <c r="X343" s="44">
        <f t="shared" si="128"/>
        <v>45562</v>
      </c>
      <c r="Y343" s="44">
        <f t="shared" si="129"/>
        <v>45590</v>
      </c>
    </row>
    <row r="344" spans="1:25" ht="20.149999999999999" customHeight="1" x14ac:dyDescent="0.35">
      <c r="A344" s="13">
        <f>SUBTOTAL(103,$B$4:B344)</f>
        <v>341</v>
      </c>
      <c r="B344" s="140">
        <v>45562</v>
      </c>
      <c r="C344" s="143" t="s">
        <v>62</v>
      </c>
      <c r="D344" s="3" t="str">
        <f>VLOOKUP(C344,'Location Summary'!$C$4:$D$602,2,0)</f>
        <v>DA+9</v>
      </c>
      <c r="E344" s="297" t="s">
        <v>423</v>
      </c>
      <c r="F344" s="298" t="s">
        <v>703</v>
      </c>
      <c r="G344" s="188">
        <v>1</v>
      </c>
      <c r="X344" s="44">
        <f t="shared" si="128"/>
        <v>45562</v>
      </c>
      <c r="Y344" s="44">
        <f t="shared" si="129"/>
        <v>45590</v>
      </c>
    </row>
    <row r="345" spans="1:25" ht="20.149999999999999" customHeight="1" x14ac:dyDescent="0.35">
      <c r="A345" s="13">
        <f>SUBTOTAL(103,$B$4:B345)</f>
        <v>342</v>
      </c>
      <c r="B345" s="140">
        <v>45562</v>
      </c>
      <c r="C345" s="143" t="s">
        <v>600</v>
      </c>
      <c r="D345" s="3" t="str">
        <f>VLOOKUP(C345,'Location Summary'!$C$4:$D$602,2,0)</f>
        <v>DA+3</v>
      </c>
      <c r="E345" s="297" t="s">
        <v>423</v>
      </c>
      <c r="F345" s="298" t="s">
        <v>703</v>
      </c>
      <c r="H345" s="187">
        <v>1</v>
      </c>
      <c r="I345" s="186">
        <v>1</v>
      </c>
      <c r="K345" s="187">
        <v>1</v>
      </c>
      <c r="L345" s="186">
        <v>1</v>
      </c>
      <c r="M345" s="188">
        <v>1</v>
      </c>
      <c r="Q345" s="187">
        <v>1</v>
      </c>
      <c r="X345" s="44">
        <f t="shared" si="128"/>
        <v>45562</v>
      </c>
      <c r="Y345" s="44">
        <f t="shared" si="129"/>
        <v>45590</v>
      </c>
    </row>
    <row r="346" spans="1:25" ht="20.149999999999999" customHeight="1" x14ac:dyDescent="0.35">
      <c r="A346" s="13">
        <f>SUBTOTAL(103,$B$4:B346)</f>
        <v>343</v>
      </c>
      <c r="B346" s="140">
        <v>45562</v>
      </c>
      <c r="C346" s="143" t="s">
        <v>622</v>
      </c>
      <c r="D346" s="3" t="str">
        <f>VLOOKUP(C346,'Location Summary'!$C$4:$D$602,2,0)</f>
        <v>DA+3</v>
      </c>
      <c r="E346" s="297" t="s">
        <v>423</v>
      </c>
      <c r="F346" s="298" t="s">
        <v>703</v>
      </c>
      <c r="I346" s="186">
        <v>1</v>
      </c>
      <c r="L346" s="186">
        <v>1</v>
      </c>
      <c r="O346" s="186">
        <v>1</v>
      </c>
      <c r="R346" s="186">
        <v>1</v>
      </c>
      <c r="X346" s="44">
        <f t="shared" si="128"/>
        <v>45562</v>
      </c>
      <c r="Y346" s="44">
        <f t="shared" si="129"/>
        <v>45590</v>
      </c>
    </row>
    <row r="347" spans="1:25" ht="20.149999999999999" customHeight="1" x14ac:dyDescent="0.35">
      <c r="A347" s="13">
        <f>SUBTOTAL(103,$B$4:B347)</f>
        <v>344</v>
      </c>
      <c r="B347" s="140">
        <v>45562</v>
      </c>
      <c r="C347" s="143" t="s">
        <v>494</v>
      </c>
      <c r="D347" s="3" t="str">
        <f>VLOOKUP(C347,'Location Summary'!$C$4:$D$602,2,0)</f>
        <v>DA+1.5</v>
      </c>
      <c r="E347" s="297" t="s">
        <v>423</v>
      </c>
      <c r="F347" s="298" t="s">
        <v>703</v>
      </c>
      <c r="H347" s="187">
        <v>1</v>
      </c>
      <c r="Q347" s="187">
        <v>1</v>
      </c>
      <c r="X347" s="44">
        <f t="shared" si="128"/>
        <v>45562</v>
      </c>
      <c r="Y347" s="44">
        <f t="shared" si="129"/>
        <v>45590</v>
      </c>
    </row>
    <row r="348" spans="1:25" ht="20.149999999999999" customHeight="1" x14ac:dyDescent="0.35">
      <c r="A348" s="13">
        <f>SUBTOTAL(103,$B$4:B348)</f>
        <v>345</v>
      </c>
      <c r="B348" s="140">
        <v>45562</v>
      </c>
      <c r="C348" s="143" t="s">
        <v>476</v>
      </c>
      <c r="D348" s="3" t="str">
        <f>VLOOKUP(C348,'Location Summary'!$C$4:$D$602,2,0)</f>
        <v>DA+6</v>
      </c>
      <c r="E348" s="297" t="s">
        <v>423</v>
      </c>
      <c r="F348" s="298" t="s">
        <v>703</v>
      </c>
      <c r="Q348" s="187">
        <v>1</v>
      </c>
      <c r="R348" s="186">
        <v>1</v>
      </c>
      <c r="X348" s="44">
        <f t="shared" si="128"/>
        <v>45562</v>
      </c>
      <c r="Y348" s="44">
        <f t="shared" si="129"/>
        <v>45590</v>
      </c>
    </row>
    <row r="349" spans="1:25" ht="20.149999999999999" customHeight="1" x14ac:dyDescent="0.35">
      <c r="A349" s="13">
        <f>SUBTOTAL(103,$B$4:B349)</f>
        <v>346</v>
      </c>
      <c r="B349" s="140">
        <v>45563</v>
      </c>
      <c r="C349" s="143" t="s">
        <v>269</v>
      </c>
      <c r="D349" s="3" t="str">
        <f>VLOOKUP(C349,'Location Summary'!$C$4:$D$602,2,0)</f>
        <v>DB2+0</v>
      </c>
      <c r="E349" s="297" t="s">
        <v>423</v>
      </c>
      <c r="F349" s="298" t="s">
        <v>703</v>
      </c>
      <c r="N349" s="187">
        <v>1</v>
      </c>
      <c r="Q349" s="187">
        <v>1</v>
      </c>
      <c r="X349" s="44">
        <f t="shared" si="128"/>
        <v>45563</v>
      </c>
      <c r="Y349" s="44">
        <f t="shared" si="129"/>
        <v>45591</v>
      </c>
    </row>
    <row r="350" spans="1:25" ht="20.149999999999999" customHeight="1" x14ac:dyDescent="0.35">
      <c r="A350" s="13">
        <f>SUBTOTAL(103,$B$4:B350)</f>
        <v>347</v>
      </c>
      <c r="B350" s="140">
        <v>45563</v>
      </c>
      <c r="C350" s="143" t="s">
        <v>62</v>
      </c>
      <c r="D350" s="3" t="str">
        <f>VLOOKUP(C350,'Location Summary'!$C$4:$D$602,2,0)</f>
        <v>DA+9</v>
      </c>
      <c r="E350" s="297" t="s">
        <v>423</v>
      </c>
      <c r="F350" s="298" t="s">
        <v>703</v>
      </c>
      <c r="H350" s="187">
        <v>1</v>
      </c>
      <c r="I350" s="186">
        <v>1</v>
      </c>
      <c r="X350" s="44">
        <f t="shared" si="128"/>
        <v>45563</v>
      </c>
      <c r="Y350" s="44">
        <f t="shared" si="129"/>
        <v>45591</v>
      </c>
    </row>
    <row r="351" spans="1:25" ht="20.149999999999999" customHeight="1" x14ac:dyDescent="0.35">
      <c r="A351" s="13">
        <f>SUBTOTAL(103,$B$4:B351)</f>
        <v>348</v>
      </c>
      <c r="B351" s="140">
        <v>45563</v>
      </c>
      <c r="C351" s="143" t="s">
        <v>600</v>
      </c>
      <c r="D351" s="3" t="str">
        <f>VLOOKUP(C351,'Location Summary'!$C$4:$D$602,2,0)</f>
        <v>DA+3</v>
      </c>
      <c r="E351" s="297" t="s">
        <v>423</v>
      </c>
      <c r="F351" s="298" t="s">
        <v>703</v>
      </c>
      <c r="N351" s="187">
        <v>1</v>
      </c>
      <c r="O351" s="186">
        <v>1</v>
      </c>
      <c r="R351" s="186">
        <v>1</v>
      </c>
      <c r="X351" s="44">
        <f t="shared" si="128"/>
        <v>45563</v>
      </c>
      <c r="Y351" s="44">
        <f t="shared" si="129"/>
        <v>45591</v>
      </c>
    </row>
    <row r="352" spans="1:25" ht="20.149999999999999" customHeight="1" x14ac:dyDescent="0.35">
      <c r="A352" s="13">
        <f>SUBTOTAL(103,$B$4:B352)</f>
        <v>349</v>
      </c>
      <c r="B352" s="140">
        <v>45563</v>
      </c>
      <c r="C352" s="143" t="s">
        <v>623</v>
      </c>
      <c r="D352" s="3" t="str">
        <f>VLOOKUP(C352,'Location Summary'!$C$4:$D$602,2,0)</f>
        <v>DA-1.5</v>
      </c>
      <c r="E352" s="297" t="s">
        <v>423</v>
      </c>
      <c r="F352" s="298" t="s">
        <v>703</v>
      </c>
      <c r="G352" s="188">
        <v>1</v>
      </c>
      <c r="P352" s="188">
        <v>1</v>
      </c>
      <c r="X352" s="44">
        <f t="shared" si="128"/>
        <v>45563</v>
      </c>
      <c r="Y352" s="44">
        <f t="shared" si="129"/>
        <v>45591</v>
      </c>
    </row>
    <row r="353" spans="1:25" ht="20.149999999999999" customHeight="1" x14ac:dyDescent="0.35">
      <c r="A353" s="13">
        <f>SUBTOTAL(103,$B$4:B353)</f>
        <v>350</v>
      </c>
      <c r="B353" s="140">
        <v>45564</v>
      </c>
      <c r="C353" s="143" t="s">
        <v>269</v>
      </c>
      <c r="D353" s="3" t="str">
        <f>VLOOKUP(C353,'Location Summary'!$C$4:$D$602,2,0)</f>
        <v>DB2+0</v>
      </c>
      <c r="E353" s="297" t="s">
        <v>423</v>
      </c>
      <c r="F353" s="298" t="s">
        <v>703</v>
      </c>
      <c r="J353" s="188">
        <v>1</v>
      </c>
      <c r="O353" s="186">
        <v>1</v>
      </c>
      <c r="R353" s="186">
        <v>1</v>
      </c>
      <c r="X353" s="44">
        <f t="shared" si="128"/>
        <v>45564</v>
      </c>
      <c r="Y353" s="44">
        <f t="shared" si="129"/>
        <v>45592</v>
      </c>
    </row>
    <row r="354" spans="1:25" ht="20.149999999999999" customHeight="1" x14ac:dyDescent="0.35">
      <c r="A354" s="13">
        <f>SUBTOTAL(103,$B$4:B354)</f>
        <v>351</v>
      </c>
      <c r="B354" s="140">
        <v>45564</v>
      </c>
      <c r="C354" s="143" t="s">
        <v>602</v>
      </c>
      <c r="D354" s="3" t="str">
        <f>VLOOKUP(C354,'Location Summary'!$C$4:$D$602,2,0)</f>
        <v>DA+0</v>
      </c>
      <c r="E354" s="297" t="s">
        <v>423</v>
      </c>
      <c r="F354" s="298" t="s">
        <v>703</v>
      </c>
      <c r="G354" s="188">
        <v>1</v>
      </c>
      <c r="J354" s="188">
        <v>1</v>
      </c>
      <c r="M354" s="188">
        <v>1</v>
      </c>
      <c r="P354" s="188">
        <v>1</v>
      </c>
      <c r="X354" s="44">
        <f t="shared" si="128"/>
        <v>45564</v>
      </c>
      <c r="Y354" s="44">
        <f t="shared" si="129"/>
        <v>45592</v>
      </c>
    </row>
    <row r="355" spans="1:25" ht="20.149999999999999" customHeight="1" x14ac:dyDescent="0.35">
      <c r="A355" s="13">
        <f>SUBTOTAL(103,$B$4:B355)</f>
        <v>352</v>
      </c>
      <c r="B355" s="140">
        <v>45564</v>
      </c>
      <c r="C355" s="143" t="s">
        <v>623</v>
      </c>
      <c r="D355" s="3" t="str">
        <f>VLOOKUP(C355,'Location Summary'!$C$4:$D$602,2,0)</f>
        <v>DA-1.5</v>
      </c>
      <c r="E355" s="297" t="s">
        <v>423</v>
      </c>
      <c r="F355" s="298" t="s">
        <v>703</v>
      </c>
      <c r="H355" s="187">
        <v>1</v>
      </c>
      <c r="I355" s="186">
        <v>1</v>
      </c>
      <c r="J355" s="188">
        <v>1</v>
      </c>
      <c r="K355" s="187">
        <v>1</v>
      </c>
      <c r="M355" s="188">
        <v>1</v>
      </c>
      <c r="N355" s="187">
        <v>1</v>
      </c>
      <c r="Q355" s="187">
        <v>1</v>
      </c>
      <c r="R355" s="186">
        <v>1</v>
      </c>
      <c r="X355" s="44">
        <f t="shared" si="128"/>
        <v>45564</v>
      </c>
      <c r="Y355" s="44">
        <f t="shared" si="129"/>
        <v>45592</v>
      </c>
    </row>
    <row r="356" spans="1:25" ht="20.149999999999999" customHeight="1" x14ac:dyDescent="0.35">
      <c r="A356" s="13">
        <f>SUBTOTAL(103,$B$4:B356)</f>
        <v>353</v>
      </c>
      <c r="B356" s="140">
        <v>45564</v>
      </c>
      <c r="C356" s="143" t="s">
        <v>494</v>
      </c>
      <c r="D356" s="3" t="str">
        <f>VLOOKUP(C356,'Location Summary'!$C$4:$D$602,2,0)</f>
        <v>DA+1.5</v>
      </c>
      <c r="E356" s="297" t="s">
        <v>423</v>
      </c>
      <c r="F356" s="298" t="s">
        <v>703</v>
      </c>
      <c r="I356" s="186">
        <v>1</v>
      </c>
      <c r="R356" s="186">
        <v>1</v>
      </c>
      <c r="X356" s="44">
        <f t="shared" si="128"/>
        <v>45564</v>
      </c>
      <c r="Y356" s="44">
        <f t="shared" si="129"/>
        <v>45592</v>
      </c>
    </row>
    <row r="357" spans="1:25" ht="20.149999999999999" customHeight="1" x14ac:dyDescent="0.35">
      <c r="A357" s="13">
        <f>SUBTOTAL(103,$B$4:B357)</f>
        <v>354</v>
      </c>
      <c r="B357" s="140">
        <v>45564</v>
      </c>
      <c r="C357" s="143" t="s">
        <v>916</v>
      </c>
      <c r="D357" s="3" t="str">
        <f>VLOOKUP(C357,'Location Summary'!$C$4:$D$602,2,0)</f>
        <v>DB1+3</v>
      </c>
      <c r="E357" s="297" t="s">
        <v>423</v>
      </c>
      <c r="F357" s="298" t="s">
        <v>703</v>
      </c>
      <c r="M357" s="188">
        <v>1</v>
      </c>
      <c r="X357" s="44">
        <f t="shared" si="128"/>
        <v>45564</v>
      </c>
      <c r="Y357" s="44">
        <f t="shared" si="129"/>
        <v>45592</v>
      </c>
    </row>
    <row r="358" spans="1:25" ht="20.149999999999999" customHeight="1" x14ac:dyDescent="0.35">
      <c r="A358" s="13">
        <f>SUBTOTAL(103,$B$4:B358)</f>
        <v>355</v>
      </c>
      <c r="B358" s="140">
        <v>45564</v>
      </c>
      <c r="C358" s="143" t="s">
        <v>493</v>
      </c>
      <c r="D358" s="3" t="str">
        <f>VLOOKUP(C358,'Location Summary'!$C$4:$D$602,2,0)</f>
        <v>DA+6</v>
      </c>
      <c r="E358" s="297" t="s">
        <v>423</v>
      </c>
      <c r="F358" s="298" t="s">
        <v>703</v>
      </c>
      <c r="M358" s="188">
        <v>1</v>
      </c>
      <c r="P358" s="188">
        <v>1</v>
      </c>
      <c r="X358" s="44">
        <f t="shared" si="128"/>
        <v>45564</v>
      </c>
      <c r="Y358" s="44">
        <f t="shared" si="129"/>
        <v>45592</v>
      </c>
    </row>
    <row r="359" spans="1:25" ht="20.149999999999999" customHeight="1" x14ac:dyDescent="0.35">
      <c r="A359" s="13">
        <f>SUBTOTAL(103,$B$4:B359)</f>
        <v>356</v>
      </c>
      <c r="B359" s="140">
        <v>45565</v>
      </c>
      <c r="C359" s="143" t="s">
        <v>269</v>
      </c>
      <c r="D359" s="3" t="str">
        <f>VLOOKUP(C359,'Location Summary'!$C$4:$D$602,2,0)</f>
        <v>DB2+0</v>
      </c>
      <c r="E359" s="297" t="s">
        <v>423</v>
      </c>
      <c r="F359" s="298" t="s">
        <v>703</v>
      </c>
      <c r="G359" s="188">
        <v>1</v>
      </c>
      <c r="X359" s="44">
        <f t="shared" si="128"/>
        <v>45565</v>
      </c>
      <c r="Y359" s="44">
        <f t="shared" si="129"/>
        <v>45593</v>
      </c>
    </row>
    <row r="360" spans="1:25" ht="20.149999999999999" customHeight="1" x14ac:dyDescent="0.35">
      <c r="A360" s="13">
        <f>SUBTOTAL(103,$B$4:B360)</f>
        <v>357</v>
      </c>
      <c r="B360" s="140">
        <v>45565</v>
      </c>
      <c r="C360" s="143" t="s">
        <v>602</v>
      </c>
      <c r="D360" s="3" t="str">
        <f>VLOOKUP(C360,'Location Summary'!$C$4:$D$602,2,0)</f>
        <v>DA+0</v>
      </c>
      <c r="E360" s="297" t="s">
        <v>423</v>
      </c>
      <c r="F360" s="298" t="s">
        <v>703</v>
      </c>
      <c r="H360" s="187">
        <v>1</v>
      </c>
      <c r="I360" s="186">
        <v>1</v>
      </c>
      <c r="K360" s="187">
        <v>1</v>
      </c>
      <c r="L360" s="186">
        <v>1</v>
      </c>
      <c r="N360" s="187">
        <v>1</v>
      </c>
      <c r="O360" s="186">
        <v>1</v>
      </c>
      <c r="Q360" s="187">
        <v>1</v>
      </c>
      <c r="R360" s="186">
        <v>1</v>
      </c>
      <c r="X360" s="44">
        <f t="shared" si="128"/>
        <v>45565</v>
      </c>
      <c r="Y360" s="44">
        <f t="shared" si="129"/>
        <v>45593</v>
      </c>
    </row>
    <row r="361" spans="1:25" ht="20.149999999999999" customHeight="1" x14ac:dyDescent="0.35">
      <c r="A361" s="13">
        <f>SUBTOTAL(103,$B$4:B361)</f>
        <v>358</v>
      </c>
      <c r="B361" s="140">
        <v>45565</v>
      </c>
      <c r="C361" s="143" t="s">
        <v>623</v>
      </c>
      <c r="D361" s="3" t="str">
        <f>VLOOKUP(C361,'Location Summary'!$C$4:$D$602,2,0)</f>
        <v>DA-1.5</v>
      </c>
      <c r="E361" s="297" t="s">
        <v>423</v>
      </c>
      <c r="F361" s="298" t="s">
        <v>703</v>
      </c>
      <c r="L361" s="186">
        <v>1</v>
      </c>
      <c r="O361" s="186">
        <v>1</v>
      </c>
      <c r="X361" s="44">
        <f t="shared" si="128"/>
        <v>45565</v>
      </c>
      <c r="Y361" s="44">
        <f t="shared" si="129"/>
        <v>45593</v>
      </c>
    </row>
    <row r="362" spans="1:25" ht="20.149999999999999" customHeight="1" x14ac:dyDescent="0.35">
      <c r="A362" s="13">
        <f>SUBTOTAL(103,$B$4:B362)</f>
        <v>359</v>
      </c>
      <c r="B362" s="140">
        <v>45565</v>
      </c>
      <c r="C362" s="143" t="s">
        <v>493</v>
      </c>
      <c r="D362" s="3" t="str">
        <f>VLOOKUP(C362,'Location Summary'!$C$4:$D$602,2,0)</f>
        <v>DA+6</v>
      </c>
      <c r="E362" s="297" t="s">
        <v>423</v>
      </c>
      <c r="F362" s="298" t="s">
        <v>703</v>
      </c>
      <c r="G362" s="188">
        <v>1</v>
      </c>
      <c r="J362" s="188">
        <v>1</v>
      </c>
      <c r="N362" s="187">
        <v>1</v>
      </c>
      <c r="O362" s="186">
        <v>1</v>
      </c>
      <c r="Q362" s="187">
        <v>1</v>
      </c>
      <c r="R362" s="186">
        <v>1</v>
      </c>
      <c r="X362" s="44">
        <f t="shared" si="128"/>
        <v>45565</v>
      </c>
      <c r="Y362" s="44">
        <f t="shared" si="129"/>
        <v>45593</v>
      </c>
    </row>
    <row r="363" spans="1:25" ht="20.149999999999999" customHeight="1" x14ac:dyDescent="0.35">
      <c r="A363" s="13">
        <f>SUBTOTAL(103,$B$4:B363)</f>
        <v>360</v>
      </c>
      <c r="B363" s="140">
        <v>45565</v>
      </c>
      <c r="C363" s="143" t="s">
        <v>612</v>
      </c>
      <c r="D363" s="3" t="str">
        <f>VLOOKUP(C363,'Location Summary'!$C$4:$D$602,2,0)</f>
        <v>DA+9</v>
      </c>
      <c r="E363" s="297" t="s">
        <v>423</v>
      </c>
      <c r="F363" s="298" t="s">
        <v>703</v>
      </c>
      <c r="J363" s="188">
        <v>1</v>
      </c>
      <c r="M363" s="188">
        <v>1</v>
      </c>
      <c r="N363" s="187">
        <v>1</v>
      </c>
      <c r="X363" s="44">
        <f t="shared" si="128"/>
        <v>45565</v>
      </c>
      <c r="Y363" s="44">
        <f t="shared" si="129"/>
        <v>45593</v>
      </c>
    </row>
    <row r="364" spans="1:25" ht="20.149999999999999" customHeight="1" x14ac:dyDescent="0.35">
      <c r="A364" s="13">
        <f>SUBTOTAL(103,$B$4:B364)</f>
        <v>361</v>
      </c>
      <c r="B364" s="140">
        <v>45565</v>
      </c>
      <c r="C364" s="143" t="s">
        <v>916</v>
      </c>
      <c r="D364" s="3" t="str">
        <f>VLOOKUP(C364,'Location Summary'!$C$4:$D$602,2,0)</f>
        <v>DB1+3</v>
      </c>
      <c r="E364" s="297" t="s">
        <v>423</v>
      </c>
      <c r="F364" s="298" t="s">
        <v>703</v>
      </c>
      <c r="J364" s="188">
        <v>1</v>
      </c>
      <c r="N364" s="187">
        <v>1</v>
      </c>
      <c r="O364" s="186">
        <v>1</v>
      </c>
      <c r="P364" s="188">
        <v>1</v>
      </c>
      <c r="Q364" s="187">
        <v>1</v>
      </c>
      <c r="R364" s="186">
        <v>1</v>
      </c>
      <c r="X364" s="44">
        <f t="shared" si="128"/>
        <v>45565</v>
      </c>
      <c r="Y364" s="44">
        <f t="shared" si="129"/>
        <v>45593</v>
      </c>
    </row>
    <row r="365" spans="1:25" ht="20.149999999999999" customHeight="1" x14ac:dyDescent="0.35">
      <c r="A365" s="13">
        <f>SUBTOTAL(103,$B$4:B365)</f>
        <v>362</v>
      </c>
      <c r="B365" s="140">
        <v>45536</v>
      </c>
      <c r="C365" s="143" t="s">
        <v>269</v>
      </c>
      <c r="D365" s="3" t="str">
        <f>VLOOKUP(C365,'Location Summary'!$C$4:$D$602,2,0)</f>
        <v>DB2+0</v>
      </c>
      <c r="E365" s="297" t="s">
        <v>423</v>
      </c>
      <c r="F365" s="298" t="s">
        <v>703</v>
      </c>
      <c r="H365" s="187">
        <v>1</v>
      </c>
      <c r="I365" s="186">
        <v>1</v>
      </c>
      <c r="K365" s="187">
        <v>1</v>
      </c>
      <c r="L365" s="186">
        <v>1</v>
      </c>
      <c r="X365" s="44">
        <f t="shared" si="128"/>
        <v>45536</v>
      </c>
      <c r="Y365" s="44">
        <f t="shared" si="129"/>
        <v>45564</v>
      </c>
    </row>
    <row r="366" spans="1:25" ht="20.149999999999999" customHeight="1" x14ac:dyDescent="0.35">
      <c r="A366" s="13">
        <f>SUBTOTAL(103,$B$4:B366)</f>
        <v>363</v>
      </c>
      <c r="B366" s="140">
        <v>45536</v>
      </c>
      <c r="C366" s="143" t="s">
        <v>493</v>
      </c>
      <c r="D366" s="3" t="str">
        <f>VLOOKUP(C366,'Location Summary'!$C$4:$D$602,2,0)</f>
        <v>DA+6</v>
      </c>
      <c r="E366" s="297" t="s">
        <v>423</v>
      </c>
      <c r="F366" s="298" t="s">
        <v>703</v>
      </c>
      <c r="H366" s="187">
        <v>1</v>
      </c>
      <c r="I366" s="186">
        <v>1</v>
      </c>
      <c r="K366" s="187">
        <v>1</v>
      </c>
      <c r="L366" s="186">
        <v>1</v>
      </c>
      <c r="X366" s="44">
        <f t="shared" ref="X366:X367" si="130">B366</f>
        <v>45536</v>
      </c>
      <c r="Y366" s="44">
        <f t="shared" ref="Y366:Y367" si="131">B366+28</f>
        <v>45564</v>
      </c>
    </row>
    <row r="367" spans="1:25" ht="20.149999999999999" customHeight="1" x14ac:dyDescent="0.35">
      <c r="A367" s="13">
        <f>SUBTOTAL(103,$B$4:B367)</f>
        <v>364</v>
      </c>
      <c r="B367" s="140">
        <v>45536</v>
      </c>
      <c r="C367" s="143" t="s">
        <v>612</v>
      </c>
      <c r="D367" s="3" t="str">
        <f>VLOOKUP(C367,'Location Summary'!$C$4:$D$602,2,0)</f>
        <v>DA+9</v>
      </c>
      <c r="E367" s="297" t="s">
        <v>423</v>
      </c>
      <c r="F367" s="298" t="s">
        <v>703</v>
      </c>
      <c r="K367" s="187">
        <v>1</v>
      </c>
      <c r="L367" s="186">
        <v>1</v>
      </c>
      <c r="O367" s="186">
        <v>1</v>
      </c>
      <c r="P367" s="188">
        <v>1</v>
      </c>
      <c r="X367" s="44">
        <f t="shared" si="130"/>
        <v>45536</v>
      </c>
      <c r="Y367" s="44">
        <f t="shared" si="131"/>
        <v>45564</v>
      </c>
    </row>
    <row r="368" spans="1:25" ht="20.149999999999999" customHeight="1" x14ac:dyDescent="0.35">
      <c r="A368" s="13">
        <f>SUBTOTAL(103,$B$4:B368)</f>
        <v>365</v>
      </c>
      <c r="B368" s="140">
        <v>45536</v>
      </c>
      <c r="C368" s="143" t="s">
        <v>916</v>
      </c>
      <c r="D368" s="3" t="str">
        <f>VLOOKUP(C368,'Location Summary'!$C$4:$D$602,2,0)</f>
        <v>DB1+3</v>
      </c>
      <c r="E368" s="297" t="s">
        <v>423</v>
      </c>
      <c r="F368" s="298" t="s">
        <v>703</v>
      </c>
      <c r="G368" s="188">
        <v>1</v>
      </c>
      <c r="H368" s="187">
        <v>1</v>
      </c>
      <c r="I368" s="186">
        <v>1</v>
      </c>
      <c r="K368" s="187">
        <v>1</v>
      </c>
      <c r="L368" s="186">
        <v>1</v>
      </c>
      <c r="X368" s="44">
        <f t="shared" ref="X368:X382" si="132">B368</f>
        <v>45536</v>
      </c>
      <c r="Y368" s="44">
        <f t="shared" ref="Y368:Y382" si="133">B368+28</f>
        <v>45564</v>
      </c>
    </row>
    <row r="369" spans="1:25" ht="20.149999999999999" customHeight="1" x14ac:dyDescent="0.35">
      <c r="A369" s="13">
        <f>SUBTOTAL(103,$B$4:B369)</f>
        <v>366</v>
      </c>
      <c r="B369" s="140">
        <v>45538</v>
      </c>
      <c r="C369" s="143" t="s">
        <v>158</v>
      </c>
      <c r="D369" s="3" t="str">
        <f>VLOOKUP(C369,'Location Summary'!$C$4:$D$602,2,0)</f>
        <v>DA+1.5</v>
      </c>
      <c r="E369" s="297" t="s">
        <v>423</v>
      </c>
      <c r="F369" s="298" t="s">
        <v>325</v>
      </c>
      <c r="M369" s="188">
        <v>1</v>
      </c>
      <c r="P369" s="188">
        <v>1</v>
      </c>
      <c r="X369" s="44">
        <f t="shared" si="132"/>
        <v>45538</v>
      </c>
      <c r="Y369" s="44">
        <f t="shared" si="133"/>
        <v>45566</v>
      </c>
    </row>
    <row r="370" spans="1:25" ht="20.149999999999999" customHeight="1" x14ac:dyDescent="0.35">
      <c r="A370" s="13">
        <f>SUBTOTAL(103,$B$4:B370)</f>
        <v>367</v>
      </c>
      <c r="B370" s="140">
        <v>45538</v>
      </c>
      <c r="C370" s="143" t="s">
        <v>601</v>
      </c>
      <c r="D370" s="3" t="str">
        <f>VLOOKUP(C370,'Location Summary'!$C$4:$D$602,2,0)</f>
        <v>DA+0</v>
      </c>
      <c r="E370" s="297" t="s">
        <v>423</v>
      </c>
      <c r="F370" s="298" t="s">
        <v>703</v>
      </c>
      <c r="G370" s="188">
        <v>1</v>
      </c>
      <c r="H370" s="187">
        <v>1</v>
      </c>
      <c r="J370" s="188">
        <v>1</v>
      </c>
      <c r="M370" s="188">
        <v>1</v>
      </c>
      <c r="N370" s="187">
        <v>1</v>
      </c>
      <c r="P370" s="188">
        <v>1</v>
      </c>
      <c r="X370" s="44">
        <f t="shared" si="132"/>
        <v>45538</v>
      </c>
      <c r="Y370" s="44">
        <f t="shared" si="133"/>
        <v>45566</v>
      </c>
    </row>
    <row r="371" spans="1:25" ht="20.149999999999999" customHeight="1" x14ac:dyDescent="0.35">
      <c r="A371" s="13">
        <f>SUBTOTAL(103,$B$4:B371)</f>
        <v>368</v>
      </c>
      <c r="B371" s="140">
        <v>45538</v>
      </c>
      <c r="C371" s="143" t="s">
        <v>1096</v>
      </c>
      <c r="D371" s="3" t="str">
        <f>VLOOKUP(C371,'Location Summary'!$C$4:$D$602,2,0)</f>
        <v>DB1+9</v>
      </c>
      <c r="E371" s="297" t="s">
        <v>423</v>
      </c>
      <c r="F371" s="298" t="s">
        <v>703</v>
      </c>
      <c r="G371" s="188">
        <v>1</v>
      </c>
      <c r="J371" s="188">
        <v>1</v>
      </c>
      <c r="P371" s="188">
        <v>1</v>
      </c>
      <c r="X371" s="44">
        <f t="shared" si="132"/>
        <v>45538</v>
      </c>
      <c r="Y371" s="44">
        <f t="shared" si="133"/>
        <v>45566</v>
      </c>
    </row>
    <row r="372" spans="1:25" ht="20.149999999999999" customHeight="1" x14ac:dyDescent="0.35">
      <c r="A372" s="13">
        <f>SUBTOTAL(103,$B$4:B372)</f>
        <v>369</v>
      </c>
      <c r="B372" s="140">
        <v>45538</v>
      </c>
      <c r="C372" s="143" t="s">
        <v>612</v>
      </c>
      <c r="D372" s="3" t="str">
        <f>VLOOKUP(C372,'Location Summary'!$C$4:$D$602,2,0)</f>
        <v>DA+9</v>
      </c>
      <c r="E372" s="297" t="s">
        <v>423</v>
      </c>
      <c r="F372" s="298" t="s">
        <v>703</v>
      </c>
      <c r="G372" s="188">
        <v>1</v>
      </c>
      <c r="H372" s="187">
        <v>1</v>
      </c>
      <c r="I372" s="186">
        <v>1</v>
      </c>
      <c r="Q372" s="187">
        <v>1</v>
      </c>
      <c r="R372" s="186">
        <v>1</v>
      </c>
      <c r="X372" s="44">
        <f t="shared" si="132"/>
        <v>45538</v>
      </c>
      <c r="Y372" s="44">
        <f t="shared" si="133"/>
        <v>45566</v>
      </c>
    </row>
    <row r="373" spans="1:25" ht="20.149999999999999" customHeight="1" x14ac:dyDescent="0.35">
      <c r="A373" s="13">
        <f>SUBTOTAL(103,$B$4:B373)</f>
        <v>370</v>
      </c>
      <c r="B373" s="140">
        <v>45539</v>
      </c>
      <c r="C373" s="143" t="s">
        <v>158</v>
      </c>
      <c r="D373" s="3" t="str">
        <f>VLOOKUP(C373,'Location Summary'!$C$4:$D$602,2,0)</f>
        <v>DA+1.5</v>
      </c>
      <c r="E373" s="297" t="s">
        <v>423</v>
      </c>
      <c r="F373" s="298" t="s">
        <v>703</v>
      </c>
      <c r="N373" s="187">
        <v>1</v>
      </c>
      <c r="Q373" s="187">
        <v>1</v>
      </c>
      <c r="X373" s="44">
        <f t="shared" si="132"/>
        <v>45539</v>
      </c>
      <c r="Y373" s="44">
        <f t="shared" si="133"/>
        <v>45567</v>
      </c>
    </row>
    <row r="374" spans="1:25" ht="20.149999999999999" customHeight="1" x14ac:dyDescent="0.35">
      <c r="A374" s="13">
        <f>SUBTOTAL(103,$B$4:B374)</f>
        <v>371</v>
      </c>
      <c r="B374" s="140">
        <v>45539</v>
      </c>
      <c r="C374" s="143" t="s">
        <v>601</v>
      </c>
      <c r="D374" s="3" t="str">
        <f>VLOOKUP(C374,'Location Summary'!$C$4:$D$602,2,0)</f>
        <v>DA+0</v>
      </c>
      <c r="E374" s="297" t="s">
        <v>423</v>
      </c>
      <c r="F374" s="298" t="s">
        <v>703</v>
      </c>
      <c r="I374" s="186">
        <v>1</v>
      </c>
      <c r="K374" s="187">
        <v>1</v>
      </c>
      <c r="L374" s="186">
        <v>1</v>
      </c>
      <c r="O374" s="186">
        <v>1</v>
      </c>
      <c r="Q374" s="187">
        <v>1</v>
      </c>
      <c r="R374" s="186">
        <v>1</v>
      </c>
      <c r="X374" s="44">
        <f t="shared" si="132"/>
        <v>45539</v>
      </c>
      <c r="Y374" s="44">
        <f t="shared" si="133"/>
        <v>45567</v>
      </c>
    </row>
    <row r="375" spans="1:25" ht="20.149999999999999" customHeight="1" x14ac:dyDescent="0.35">
      <c r="A375" s="13">
        <f>SUBTOTAL(103,$B$4:B375)</f>
        <v>372</v>
      </c>
      <c r="B375" s="140">
        <v>45539</v>
      </c>
      <c r="C375" s="143" t="s">
        <v>1096</v>
      </c>
      <c r="D375" s="3" t="str">
        <f>VLOOKUP(C375,'Location Summary'!$C$4:$D$602,2,0)</f>
        <v>DB1+9</v>
      </c>
      <c r="E375" s="297" t="s">
        <v>423</v>
      </c>
      <c r="F375" s="298" t="s">
        <v>703</v>
      </c>
      <c r="H375" s="187">
        <v>1</v>
      </c>
      <c r="I375" s="186">
        <v>1</v>
      </c>
      <c r="M375" s="188">
        <v>1</v>
      </c>
      <c r="Q375" s="187">
        <v>1</v>
      </c>
      <c r="R375" s="186">
        <v>1</v>
      </c>
      <c r="X375" s="44">
        <f t="shared" si="132"/>
        <v>45539</v>
      </c>
      <c r="Y375" s="44">
        <f t="shared" si="133"/>
        <v>45567</v>
      </c>
    </row>
    <row r="376" spans="1:25" ht="20.149999999999999" customHeight="1" x14ac:dyDescent="0.35">
      <c r="A376" s="13">
        <f>SUBTOTAL(103,$B$4:B376)</f>
        <v>373</v>
      </c>
      <c r="B376" s="140">
        <v>45539</v>
      </c>
      <c r="C376" s="143" t="s">
        <v>553</v>
      </c>
      <c r="D376" s="3" t="s">
        <v>3</v>
      </c>
      <c r="E376" s="297" t="s">
        <v>423</v>
      </c>
      <c r="F376" s="298" t="s">
        <v>703</v>
      </c>
      <c r="M376" s="188">
        <v>1</v>
      </c>
      <c r="N376" s="187">
        <v>1</v>
      </c>
      <c r="P376" s="188">
        <v>1</v>
      </c>
      <c r="Q376" s="187">
        <v>1</v>
      </c>
      <c r="X376" s="44">
        <f t="shared" si="132"/>
        <v>45539</v>
      </c>
      <c r="Y376" s="44">
        <f t="shared" si="133"/>
        <v>45567</v>
      </c>
    </row>
    <row r="377" spans="1:25" ht="20.149999999999999" customHeight="1" x14ac:dyDescent="0.35">
      <c r="A377" s="13">
        <f>SUBTOTAL(103,$B$4:B377)</f>
        <v>374</v>
      </c>
      <c r="B377" s="140">
        <v>45540</v>
      </c>
      <c r="C377" s="143" t="s">
        <v>158</v>
      </c>
      <c r="D377" s="3" t="str">
        <f>VLOOKUP(C377,'Location Summary'!$C$4:$D$602,2,0)</f>
        <v>DA+1.5</v>
      </c>
      <c r="E377" s="297" t="s">
        <v>423</v>
      </c>
      <c r="F377" s="298" t="s">
        <v>703</v>
      </c>
      <c r="G377" s="188">
        <v>1</v>
      </c>
      <c r="O377" s="186">
        <v>1</v>
      </c>
      <c r="R377" s="186">
        <v>1</v>
      </c>
      <c r="X377" s="44">
        <f t="shared" si="132"/>
        <v>45540</v>
      </c>
      <c r="Y377" s="44">
        <f t="shared" si="133"/>
        <v>45568</v>
      </c>
    </row>
    <row r="378" spans="1:25" ht="20.149999999999999" customHeight="1" x14ac:dyDescent="0.35">
      <c r="A378" s="13">
        <f>SUBTOTAL(103,$B$4:B378)</f>
        <v>375</v>
      </c>
      <c r="B378" s="140">
        <v>45540</v>
      </c>
      <c r="C378" s="143" t="s">
        <v>1096</v>
      </c>
      <c r="D378" s="3" t="str">
        <f>VLOOKUP(C378,'Location Summary'!$C$4:$D$602,2,0)</f>
        <v>DB1+9</v>
      </c>
      <c r="E378" s="297" t="s">
        <v>423</v>
      </c>
      <c r="F378" s="298" t="s">
        <v>703</v>
      </c>
      <c r="K378" s="187">
        <v>1</v>
      </c>
      <c r="L378" s="186">
        <v>1</v>
      </c>
      <c r="N378" s="187">
        <v>1</v>
      </c>
      <c r="O378" s="186">
        <v>1</v>
      </c>
      <c r="X378" s="44">
        <f t="shared" si="132"/>
        <v>45540</v>
      </c>
      <c r="Y378" s="44">
        <f t="shared" si="133"/>
        <v>45568</v>
      </c>
    </row>
    <row r="379" spans="1:25" ht="20.149999999999999" customHeight="1" x14ac:dyDescent="0.35">
      <c r="A379" s="13">
        <f>SUBTOTAL(103,$B$4:B379)</f>
        <v>376</v>
      </c>
      <c r="B379" s="140">
        <v>45540</v>
      </c>
      <c r="C379" s="143" t="s">
        <v>485</v>
      </c>
      <c r="D379" s="3" t="str">
        <f>VLOOKUP(C379,'Location Summary'!$C$4:$D$602,2,0)</f>
        <v>DA+6</v>
      </c>
      <c r="E379" s="297" t="s">
        <v>423</v>
      </c>
      <c r="F379" s="298" t="s">
        <v>703</v>
      </c>
      <c r="J379" s="188">
        <v>1</v>
      </c>
      <c r="M379" s="188">
        <v>1</v>
      </c>
      <c r="X379" s="44">
        <f t="shared" si="132"/>
        <v>45540</v>
      </c>
      <c r="Y379" s="44">
        <f t="shared" si="133"/>
        <v>45568</v>
      </c>
    </row>
    <row r="380" spans="1:25" ht="20.149999999999999" customHeight="1" x14ac:dyDescent="0.35">
      <c r="A380" s="13">
        <f>SUBTOTAL(103,$B$4:B380)</f>
        <v>377</v>
      </c>
      <c r="B380" s="140">
        <v>45540</v>
      </c>
      <c r="C380" s="143" t="s">
        <v>613</v>
      </c>
      <c r="D380" s="3" t="str">
        <f>VLOOKUP(C380,'Location Summary'!$C$4:$D$602,2,0)</f>
        <v>DA+6</v>
      </c>
      <c r="E380" s="297" t="s">
        <v>423</v>
      </c>
      <c r="F380" s="298" t="s">
        <v>703</v>
      </c>
      <c r="M380" s="188">
        <v>1</v>
      </c>
      <c r="P380" s="188">
        <v>1</v>
      </c>
      <c r="X380" s="44">
        <f t="shared" si="132"/>
        <v>45540</v>
      </c>
      <c r="Y380" s="44">
        <f t="shared" si="133"/>
        <v>45568</v>
      </c>
    </row>
    <row r="381" spans="1:25" ht="20.149999999999999" customHeight="1" x14ac:dyDescent="0.35">
      <c r="A381" s="13">
        <f>SUBTOTAL(103,$B$4:B381)</f>
        <v>378</v>
      </c>
      <c r="B381" s="140">
        <v>45540</v>
      </c>
      <c r="C381" s="143" t="s">
        <v>553</v>
      </c>
      <c r="D381" s="3" t="s">
        <v>3</v>
      </c>
      <c r="E381" s="297" t="s">
        <v>423</v>
      </c>
      <c r="F381" s="298" t="s">
        <v>703</v>
      </c>
      <c r="G381" s="188">
        <v>1</v>
      </c>
      <c r="H381" s="187">
        <v>1</v>
      </c>
      <c r="I381" s="186">
        <v>1</v>
      </c>
      <c r="J381" s="188">
        <v>1</v>
      </c>
      <c r="K381" s="187">
        <v>1</v>
      </c>
      <c r="L381" s="186">
        <v>1</v>
      </c>
      <c r="O381" s="186">
        <v>1</v>
      </c>
      <c r="R381" s="186">
        <v>1</v>
      </c>
      <c r="X381" s="44">
        <f t="shared" si="132"/>
        <v>45540</v>
      </c>
      <c r="Y381" s="44">
        <f t="shared" si="133"/>
        <v>45568</v>
      </c>
    </row>
    <row r="382" spans="1:25" ht="20.149999999999999" customHeight="1" x14ac:dyDescent="0.35">
      <c r="A382" s="13">
        <f>SUBTOTAL(103,$B$4:B382)</f>
        <v>379</v>
      </c>
      <c r="B382" s="140">
        <v>45541</v>
      </c>
      <c r="C382" s="143" t="s">
        <v>498</v>
      </c>
      <c r="D382" s="3" t="str">
        <f>VLOOKUP(C382,'Location Summary'!$C$4:$D$602,2,0)</f>
        <v>DA+9</v>
      </c>
      <c r="E382" s="297" t="s">
        <v>423</v>
      </c>
      <c r="F382" s="298" t="s">
        <v>703</v>
      </c>
      <c r="G382" s="188">
        <v>1</v>
      </c>
      <c r="J382" s="188">
        <v>1</v>
      </c>
      <c r="M382" s="188">
        <v>1</v>
      </c>
      <c r="X382" s="44">
        <f t="shared" si="132"/>
        <v>45541</v>
      </c>
      <c r="Y382" s="44">
        <f t="shared" si="133"/>
        <v>45569</v>
      </c>
    </row>
    <row r="383" spans="1:25" ht="20.149999999999999" customHeight="1" x14ac:dyDescent="0.35">
      <c r="A383" s="13">
        <f>SUBTOTAL(103,$B$4:B383)</f>
        <v>380</v>
      </c>
      <c r="B383" s="140">
        <v>45541</v>
      </c>
      <c r="C383" s="143" t="s">
        <v>158</v>
      </c>
      <c r="D383" s="3" t="str">
        <f>VLOOKUP(C383,'Location Summary'!$C$4:$D$602,2,0)</f>
        <v>DA+1.5</v>
      </c>
      <c r="E383" s="297" t="s">
        <v>423</v>
      </c>
      <c r="F383" s="298" t="s">
        <v>703</v>
      </c>
      <c r="J383" s="188">
        <v>1</v>
      </c>
      <c r="X383" s="44">
        <f t="shared" ref="X383:X414" si="134">B383</f>
        <v>45541</v>
      </c>
      <c r="Y383" s="44">
        <f t="shared" ref="Y383:Y414" si="135">B383+28</f>
        <v>45569</v>
      </c>
    </row>
    <row r="384" spans="1:25" ht="20.149999999999999" customHeight="1" x14ac:dyDescent="0.35">
      <c r="A384" s="13">
        <f>SUBTOTAL(103,$B$4:B384)</f>
        <v>381</v>
      </c>
      <c r="B384" s="140">
        <v>45541</v>
      </c>
      <c r="C384" s="143" t="s">
        <v>603</v>
      </c>
      <c r="D384" s="3" t="str">
        <f>VLOOKUP(C384,'Location Summary'!$C$4:$D$602,2,0)</f>
        <v>DA+1.5</v>
      </c>
      <c r="E384" s="297" t="s">
        <v>423</v>
      </c>
      <c r="F384" s="298" t="s">
        <v>703</v>
      </c>
      <c r="G384" s="188">
        <v>1</v>
      </c>
      <c r="J384" s="188">
        <v>1</v>
      </c>
      <c r="M384" s="188">
        <v>1</v>
      </c>
      <c r="P384" s="188">
        <v>1</v>
      </c>
      <c r="X384" s="44">
        <f t="shared" si="134"/>
        <v>45541</v>
      </c>
      <c r="Y384" s="44">
        <f t="shared" si="135"/>
        <v>45569</v>
      </c>
    </row>
    <row r="385" spans="1:25" ht="20.149999999999999" customHeight="1" x14ac:dyDescent="0.35">
      <c r="A385" s="13">
        <f>SUBTOTAL(103,$B$4:B385)</f>
        <v>382</v>
      </c>
      <c r="B385" s="140">
        <v>45541</v>
      </c>
      <c r="C385" s="143" t="s">
        <v>485</v>
      </c>
      <c r="D385" s="3" t="str">
        <f>VLOOKUP(C385,'Location Summary'!$C$4:$D$602,2,0)</f>
        <v>DA+6</v>
      </c>
      <c r="E385" s="297" t="s">
        <v>423</v>
      </c>
      <c r="F385" s="298" t="s">
        <v>703</v>
      </c>
      <c r="G385" s="188">
        <v>1</v>
      </c>
      <c r="K385" s="187">
        <v>1</v>
      </c>
      <c r="L385" s="186">
        <v>1</v>
      </c>
      <c r="N385" s="187">
        <v>1</v>
      </c>
      <c r="O385" s="186">
        <v>1</v>
      </c>
      <c r="P385" s="188">
        <v>1</v>
      </c>
      <c r="X385" s="44">
        <f t="shared" si="134"/>
        <v>45541</v>
      </c>
      <c r="Y385" s="44">
        <f t="shared" si="135"/>
        <v>45569</v>
      </c>
    </row>
    <row r="386" spans="1:25" ht="20.149999999999999" customHeight="1" x14ac:dyDescent="0.35">
      <c r="A386" s="13">
        <f>SUBTOTAL(103,$B$4:B386)</f>
        <v>383</v>
      </c>
      <c r="B386" s="140">
        <v>45541</v>
      </c>
      <c r="C386" s="143" t="s">
        <v>613</v>
      </c>
      <c r="D386" s="3" t="str">
        <f>VLOOKUP(C386,'Location Summary'!$C$4:$D$602,2,0)</f>
        <v>DA+6</v>
      </c>
      <c r="E386" s="297" t="s">
        <v>423</v>
      </c>
      <c r="F386" s="298" t="s">
        <v>703</v>
      </c>
      <c r="N386" s="187">
        <v>1</v>
      </c>
      <c r="O386" s="186">
        <v>1</v>
      </c>
      <c r="Q386" s="187">
        <v>1</v>
      </c>
      <c r="R386" s="186">
        <v>1</v>
      </c>
      <c r="X386" s="44">
        <f t="shared" si="134"/>
        <v>45541</v>
      </c>
      <c r="Y386" s="44">
        <f t="shared" si="135"/>
        <v>45569</v>
      </c>
    </row>
    <row r="387" spans="1:25" ht="20.149999999999999" customHeight="1" x14ac:dyDescent="0.35">
      <c r="A387" s="13">
        <f>SUBTOTAL(103,$B$4:B387)</f>
        <v>384</v>
      </c>
      <c r="B387" s="140">
        <v>45542</v>
      </c>
      <c r="C387" s="143" t="s">
        <v>498</v>
      </c>
      <c r="D387" s="3" t="str">
        <f>VLOOKUP(C387,'Location Summary'!$C$4:$D$602,2,0)</f>
        <v>DA+9</v>
      </c>
      <c r="E387" s="297" t="s">
        <v>423</v>
      </c>
      <c r="F387" s="298" t="s">
        <v>703</v>
      </c>
      <c r="H387" s="187">
        <v>1</v>
      </c>
      <c r="I387" s="186">
        <v>1</v>
      </c>
      <c r="K387" s="187">
        <v>1</v>
      </c>
      <c r="L387" s="186">
        <v>1</v>
      </c>
      <c r="N387" s="187">
        <v>1</v>
      </c>
      <c r="P387" s="188">
        <v>1</v>
      </c>
      <c r="Q387" s="187">
        <v>1</v>
      </c>
      <c r="X387" s="44">
        <f t="shared" si="134"/>
        <v>45542</v>
      </c>
      <c r="Y387" s="44">
        <f t="shared" si="135"/>
        <v>45570</v>
      </c>
    </row>
    <row r="388" spans="1:25" ht="20.149999999999999" customHeight="1" x14ac:dyDescent="0.35">
      <c r="A388" s="13">
        <f>SUBTOTAL(103,$B$4:B388)</f>
        <v>385</v>
      </c>
      <c r="B388" s="140">
        <v>45542</v>
      </c>
      <c r="C388" s="143" t="s">
        <v>603</v>
      </c>
      <c r="D388" s="3" t="str">
        <f>VLOOKUP(C388,'Location Summary'!$C$4:$D$602,2,0)</f>
        <v>DA+1.5</v>
      </c>
      <c r="E388" s="297" t="s">
        <v>423</v>
      </c>
      <c r="F388" s="298" t="s">
        <v>703</v>
      </c>
      <c r="H388" s="187">
        <v>1</v>
      </c>
      <c r="I388" s="186">
        <v>1</v>
      </c>
      <c r="K388" s="187">
        <v>1</v>
      </c>
      <c r="L388" s="186">
        <v>1</v>
      </c>
      <c r="N388" s="187">
        <v>1</v>
      </c>
      <c r="O388" s="186">
        <v>1</v>
      </c>
      <c r="Q388" s="187">
        <v>1</v>
      </c>
      <c r="R388" s="186">
        <v>1</v>
      </c>
      <c r="X388" s="44">
        <f t="shared" si="134"/>
        <v>45542</v>
      </c>
      <c r="Y388" s="44">
        <f t="shared" si="135"/>
        <v>45570</v>
      </c>
    </row>
    <row r="389" spans="1:25" ht="20.149999999999999" customHeight="1" x14ac:dyDescent="0.35">
      <c r="A389" s="13">
        <f>SUBTOTAL(103,$B$4:B389)</f>
        <v>386</v>
      </c>
      <c r="B389" s="140">
        <v>45542</v>
      </c>
      <c r="C389" s="143" t="s">
        <v>485</v>
      </c>
      <c r="D389" s="3" t="str">
        <f>VLOOKUP(C389,'Location Summary'!$C$4:$D$602,2,0)</f>
        <v>DA+6</v>
      </c>
      <c r="E389" s="297" t="s">
        <v>423</v>
      </c>
      <c r="F389" s="298" t="s">
        <v>703</v>
      </c>
      <c r="H389" s="187">
        <v>1</v>
      </c>
      <c r="I389" s="186">
        <v>1</v>
      </c>
      <c r="Q389" s="187">
        <v>1</v>
      </c>
      <c r="R389" s="186">
        <v>1</v>
      </c>
      <c r="X389" s="44">
        <f t="shared" si="134"/>
        <v>45542</v>
      </c>
      <c r="Y389" s="44">
        <f t="shared" si="135"/>
        <v>45570</v>
      </c>
    </row>
    <row r="390" spans="1:25" ht="20.149999999999999" customHeight="1" x14ac:dyDescent="0.35">
      <c r="A390" s="13">
        <f>SUBTOTAL(103,$B$4:B390)</f>
        <v>387</v>
      </c>
      <c r="B390" s="140">
        <v>45542</v>
      </c>
      <c r="C390" s="143" t="s">
        <v>613</v>
      </c>
      <c r="D390" s="3" t="str">
        <f>VLOOKUP(C390,'Location Summary'!$C$4:$D$602,2,0)</f>
        <v>DA+6</v>
      </c>
      <c r="E390" s="297" t="s">
        <v>423</v>
      </c>
      <c r="F390" s="298" t="s">
        <v>703</v>
      </c>
      <c r="G390" s="188">
        <v>1</v>
      </c>
      <c r="X390" s="44">
        <f t="shared" si="134"/>
        <v>45542</v>
      </c>
      <c r="Y390" s="44">
        <f t="shared" si="135"/>
        <v>45570</v>
      </c>
    </row>
    <row r="391" spans="1:25" ht="20.149999999999999" customHeight="1" x14ac:dyDescent="0.35">
      <c r="A391" s="13">
        <f>SUBTOTAL(103,$B$4:B391)</f>
        <v>388</v>
      </c>
      <c r="B391" s="140">
        <v>45542</v>
      </c>
      <c r="C391" s="143" t="s">
        <v>554</v>
      </c>
      <c r="D391" s="3" t="s">
        <v>3</v>
      </c>
      <c r="E391" s="297" t="s">
        <v>423</v>
      </c>
      <c r="F391" s="298" t="s">
        <v>703</v>
      </c>
      <c r="G391" s="188">
        <v>1</v>
      </c>
      <c r="J391" s="188">
        <v>1</v>
      </c>
      <c r="M391" s="188">
        <v>1</v>
      </c>
      <c r="P391" s="188">
        <v>1</v>
      </c>
      <c r="X391" s="44">
        <f t="shared" si="134"/>
        <v>45542</v>
      </c>
      <c r="Y391" s="44">
        <f t="shared" si="135"/>
        <v>45570</v>
      </c>
    </row>
    <row r="392" spans="1:25" ht="20.149999999999999" customHeight="1" x14ac:dyDescent="0.35">
      <c r="A392" s="13">
        <f>SUBTOTAL(103,$B$4:B392)</f>
        <v>389</v>
      </c>
      <c r="B392" s="140">
        <v>45543</v>
      </c>
      <c r="C392" s="143" t="s">
        <v>498</v>
      </c>
      <c r="D392" s="3" t="str">
        <f>VLOOKUP(C392,'Location Summary'!$C$4:$D$602,2,0)</f>
        <v>DA+9</v>
      </c>
      <c r="E392" s="297" t="s">
        <v>423</v>
      </c>
      <c r="F392" s="298" t="s">
        <v>703</v>
      </c>
      <c r="O392" s="186">
        <v>1</v>
      </c>
      <c r="R392" s="186">
        <v>1</v>
      </c>
      <c r="X392" s="44">
        <f t="shared" si="134"/>
        <v>45543</v>
      </c>
      <c r="Y392" s="44">
        <f t="shared" si="135"/>
        <v>45571</v>
      </c>
    </row>
    <row r="393" spans="1:25" ht="20.149999999999999" customHeight="1" x14ac:dyDescent="0.35">
      <c r="A393" s="13">
        <f>SUBTOTAL(103,$B$4:B393)</f>
        <v>390</v>
      </c>
      <c r="B393" s="140">
        <v>45543</v>
      </c>
      <c r="C393" s="143" t="s">
        <v>158</v>
      </c>
      <c r="D393" s="3" t="str">
        <f>VLOOKUP(C393,'Location Summary'!$C$4:$D$602,2,0)</f>
        <v>DA+1.5</v>
      </c>
      <c r="E393" s="297" t="s">
        <v>423</v>
      </c>
      <c r="F393" s="298" t="s">
        <v>703</v>
      </c>
      <c r="H393" s="187">
        <v>1</v>
      </c>
      <c r="I393" s="186">
        <v>1</v>
      </c>
      <c r="K393" s="187">
        <v>1</v>
      </c>
      <c r="L393" s="186">
        <v>1</v>
      </c>
      <c r="X393" s="44">
        <f t="shared" si="134"/>
        <v>45543</v>
      </c>
      <c r="Y393" s="44">
        <f t="shared" si="135"/>
        <v>45571</v>
      </c>
    </row>
    <row r="394" spans="1:25" ht="20.149999999999999" customHeight="1" x14ac:dyDescent="0.35">
      <c r="A394" s="13">
        <f>SUBTOTAL(103,$B$4:B394)</f>
        <v>391</v>
      </c>
      <c r="B394" s="140">
        <v>45543</v>
      </c>
      <c r="C394" s="143" t="s">
        <v>175</v>
      </c>
      <c r="D394" s="3" t="str">
        <f>VLOOKUP(C394,'Location Summary'!$C$4:$D$602,2,0)</f>
        <v>DB2+3</v>
      </c>
      <c r="E394" s="297" t="s">
        <v>423</v>
      </c>
      <c r="F394" s="298" t="s">
        <v>703</v>
      </c>
      <c r="J394" s="188">
        <v>1</v>
      </c>
      <c r="X394" s="44">
        <f t="shared" si="134"/>
        <v>45543</v>
      </c>
      <c r="Y394" s="44">
        <f t="shared" si="135"/>
        <v>45571</v>
      </c>
    </row>
    <row r="395" spans="1:25" ht="20.149999999999999" customHeight="1" x14ac:dyDescent="0.35">
      <c r="A395" s="13">
        <f>SUBTOTAL(103,$B$4:B395)</f>
        <v>392</v>
      </c>
      <c r="B395" s="140">
        <v>45543</v>
      </c>
      <c r="C395" s="143" t="s">
        <v>554</v>
      </c>
      <c r="D395" s="3" t="s">
        <v>3</v>
      </c>
      <c r="E395" s="297" t="s">
        <v>423</v>
      </c>
      <c r="F395" s="298" t="s">
        <v>703</v>
      </c>
      <c r="H395" s="187">
        <v>1</v>
      </c>
      <c r="K395" s="187">
        <v>1</v>
      </c>
      <c r="N395" s="187">
        <v>1</v>
      </c>
      <c r="Q395" s="187">
        <v>1</v>
      </c>
      <c r="X395" s="44">
        <f t="shared" si="134"/>
        <v>45543</v>
      </c>
      <c r="Y395" s="44">
        <f t="shared" si="135"/>
        <v>45571</v>
      </c>
    </row>
    <row r="396" spans="1:25" ht="20.149999999999999" customHeight="1" x14ac:dyDescent="0.35">
      <c r="A396" s="13">
        <f>SUBTOTAL(103,$B$4:B396)</f>
        <v>393</v>
      </c>
      <c r="B396" s="140">
        <v>45543</v>
      </c>
      <c r="C396" s="143" t="s">
        <v>613</v>
      </c>
      <c r="D396" s="3" t="str">
        <f>VLOOKUP(C396,'Location Summary'!$C$4:$D$602,2,0)</f>
        <v>DA+6</v>
      </c>
      <c r="E396" s="297" t="s">
        <v>423</v>
      </c>
      <c r="F396" s="298" t="s">
        <v>703</v>
      </c>
      <c r="H396" s="187">
        <v>1</v>
      </c>
      <c r="X396" s="44">
        <f t="shared" si="134"/>
        <v>45543</v>
      </c>
      <c r="Y396" s="44">
        <f t="shared" si="135"/>
        <v>45571</v>
      </c>
    </row>
    <row r="397" spans="1:25" ht="20.149999999999999" customHeight="1" x14ac:dyDescent="0.35">
      <c r="A397" s="13">
        <f>SUBTOTAL(103,$B$4:B397)</f>
        <v>394</v>
      </c>
      <c r="B397" s="140">
        <v>45544</v>
      </c>
      <c r="C397" s="143" t="s">
        <v>499</v>
      </c>
      <c r="D397" s="3" t="str">
        <f>VLOOKUP(C397,'Location Summary'!$C$4:$D$602,2,0)</f>
        <v>DA+6</v>
      </c>
      <c r="E397" s="297" t="s">
        <v>423</v>
      </c>
      <c r="F397" s="298" t="s">
        <v>703</v>
      </c>
      <c r="G397" s="188">
        <v>1</v>
      </c>
      <c r="P397" s="188">
        <v>1</v>
      </c>
      <c r="X397" s="44">
        <f t="shared" si="134"/>
        <v>45544</v>
      </c>
      <c r="Y397" s="44">
        <f t="shared" si="135"/>
        <v>45572</v>
      </c>
    </row>
    <row r="398" spans="1:25" ht="20.149999999999999" customHeight="1" x14ac:dyDescent="0.35">
      <c r="A398" s="13">
        <f>SUBTOTAL(103,$B$4:B398)</f>
        <v>395</v>
      </c>
      <c r="B398" s="140">
        <v>45544</v>
      </c>
      <c r="C398" s="143" t="s">
        <v>604</v>
      </c>
      <c r="D398" s="3" t="str">
        <f>VLOOKUP(C398,'Location Summary'!$C$4:$D$602,2,0)</f>
        <v>DA-3</v>
      </c>
      <c r="E398" s="297" t="s">
        <v>423</v>
      </c>
      <c r="F398" s="298" t="s">
        <v>703</v>
      </c>
      <c r="M398" s="188">
        <v>1</v>
      </c>
      <c r="P398" s="188">
        <v>1</v>
      </c>
      <c r="X398" s="44">
        <f t="shared" si="134"/>
        <v>45544</v>
      </c>
      <c r="Y398" s="44">
        <f t="shared" si="135"/>
        <v>45572</v>
      </c>
    </row>
    <row r="399" spans="1:25" ht="20.149999999999999" customHeight="1" x14ac:dyDescent="0.35">
      <c r="A399" s="13">
        <f>SUBTOTAL(103,$B$4:B399)</f>
        <v>396</v>
      </c>
      <c r="B399" s="140">
        <v>45544</v>
      </c>
      <c r="C399" s="143" t="s">
        <v>175</v>
      </c>
      <c r="D399" s="3" t="str">
        <f>VLOOKUP(C399,'Location Summary'!$C$4:$D$602,2,0)</f>
        <v>DB2+3</v>
      </c>
      <c r="E399" s="297" t="s">
        <v>423</v>
      </c>
      <c r="F399" s="298" t="s">
        <v>703</v>
      </c>
      <c r="G399" s="188">
        <v>1</v>
      </c>
      <c r="K399" s="187">
        <v>1</v>
      </c>
      <c r="L399" s="186">
        <v>1</v>
      </c>
      <c r="X399" s="44">
        <f t="shared" si="134"/>
        <v>45544</v>
      </c>
      <c r="Y399" s="44">
        <f t="shared" si="135"/>
        <v>45572</v>
      </c>
    </row>
    <row r="400" spans="1:25" ht="20.149999999999999" customHeight="1" x14ac:dyDescent="0.35">
      <c r="A400" s="13">
        <f>SUBTOTAL(103,$B$4:B400)</f>
        <v>397</v>
      </c>
      <c r="B400" s="140">
        <v>45544</v>
      </c>
      <c r="C400" s="143" t="s">
        <v>613</v>
      </c>
      <c r="D400" s="3" t="str">
        <f>VLOOKUP(C400,'Location Summary'!$C$4:$D$602,2,0)</f>
        <v>DA+6</v>
      </c>
      <c r="E400" s="297" t="s">
        <v>423</v>
      </c>
      <c r="F400" s="298" t="s">
        <v>703</v>
      </c>
      <c r="I400" s="186">
        <v>1</v>
      </c>
      <c r="J400" s="188">
        <v>1</v>
      </c>
      <c r="K400" s="187">
        <v>1</v>
      </c>
      <c r="L400" s="186">
        <v>1</v>
      </c>
      <c r="X400" s="44">
        <f t="shared" si="134"/>
        <v>45544</v>
      </c>
      <c r="Y400" s="44">
        <f t="shared" si="135"/>
        <v>45572</v>
      </c>
    </row>
    <row r="401" spans="1:25" ht="20.149999999999999" customHeight="1" x14ac:dyDescent="0.35">
      <c r="A401" s="13">
        <f>SUBTOTAL(103,$B$4:B401)</f>
        <v>398</v>
      </c>
      <c r="B401" s="140">
        <v>45544</v>
      </c>
      <c r="C401" s="143" t="s">
        <v>554</v>
      </c>
      <c r="D401" s="3" t="s">
        <v>3</v>
      </c>
      <c r="E401" s="297" t="s">
        <v>423</v>
      </c>
      <c r="F401" s="298" t="s">
        <v>703</v>
      </c>
      <c r="I401" s="186">
        <v>1</v>
      </c>
      <c r="L401" s="186">
        <v>1</v>
      </c>
      <c r="O401" s="186">
        <v>1</v>
      </c>
      <c r="R401" s="186">
        <v>1</v>
      </c>
      <c r="X401" s="44">
        <f t="shared" si="134"/>
        <v>45544</v>
      </c>
      <c r="Y401" s="44">
        <f t="shared" si="135"/>
        <v>45572</v>
      </c>
    </row>
    <row r="402" spans="1:25" ht="20.149999999999999" customHeight="1" x14ac:dyDescent="0.35">
      <c r="A402" s="13">
        <f>SUBTOTAL(103,$B$4:B402)</f>
        <v>399</v>
      </c>
      <c r="B402" s="140">
        <v>45545</v>
      </c>
      <c r="C402" s="143" t="s">
        <v>499</v>
      </c>
      <c r="D402" s="3" t="str">
        <f>VLOOKUP(C402,'Location Summary'!$C$4:$D$602,2,0)</f>
        <v>DA+6</v>
      </c>
      <c r="E402" s="297" t="s">
        <v>423</v>
      </c>
      <c r="F402" s="298" t="s">
        <v>703</v>
      </c>
      <c r="H402" s="187">
        <v>1</v>
      </c>
      <c r="M402" s="188">
        <v>1</v>
      </c>
      <c r="Q402" s="187">
        <v>1</v>
      </c>
      <c r="X402" s="44">
        <f t="shared" si="134"/>
        <v>45545</v>
      </c>
      <c r="Y402" s="44">
        <f t="shared" si="135"/>
        <v>45573</v>
      </c>
    </row>
    <row r="403" spans="1:25" ht="20.149999999999999" customHeight="1" x14ac:dyDescent="0.35">
      <c r="A403" s="13">
        <f>SUBTOTAL(103,$B$4:B403)</f>
        <v>400</v>
      </c>
      <c r="B403" s="140">
        <v>45545</v>
      </c>
      <c r="C403" s="143" t="s">
        <v>169</v>
      </c>
      <c r="D403" s="3" t="str">
        <f>VLOOKUP(C403,'Location Summary'!$C$4:$D$602,2,0)</f>
        <v>DA-3</v>
      </c>
      <c r="E403" s="297" t="s">
        <v>423</v>
      </c>
      <c r="F403" s="298" t="s">
        <v>325</v>
      </c>
      <c r="P403" s="188">
        <v>1</v>
      </c>
      <c r="X403" s="44">
        <f t="shared" si="134"/>
        <v>45545</v>
      </c>
      <c r="Y403" s="44">
        <f t="shared" si="135"/>
        <v>45573</v>
      </c>
    </row>
    <row r="404" spans="1:25" ht="20.149999999999999" customHeight="1" x14ac:dyDescent="0.35">
      <c r="A404" s="13">
        <f>SUBTOTAL(103,$B$4:B404)</f>
        <v>401</v>
      </c>
      <c r="B404" s="140">
        <v>45545</v>
      </c>
      <c r="C404" s="143" t="s">
        <v>604</v>
      </c>
      <c r="D404" s="3" t="str">
        <f>VLOOKUP(C404,'Location Summary'!$C$4:$D$602,2,0)</f>
        <v>DA-3</v>
      </c>
      <c r="E404" s="297" t="s">
        <v>423</v>
      </c>
      <c r="F404" s="298" t="s">
        <v>703</v>
      </c>
      <c r="G404" s="188">
        <v>1</v>
      </c>
      <c r="N404" s="187">
        <v>1</v>
      </c>
      <c r="X404" s="44">
        <f t="shared" si="134"/>
        <v>45545</v>
      </c>
      <c r="Y404" s="44">
        <f t="shared" si="135"/>
        <v>45573</v>
      </c>
    </row>
    <row r="405" spans="1:25" ht="20.149999999999999" customHeight="1" x14ac:dyDescent="0.35">
      <c r="A405" s="13">
        <f>SUBTOTAL(103,$B$4:B405)</f>
        <v>402</v>
      </c>
      <c r="B405" s="140">
        <v>45545</v>
      </c>
      <c r="C405" s="143" t="s">
        <v>175</v>
      </c>
      <c r="D405" s="3" t="str">
        <f>VLOOKUP(C405,'Location Summary'!$C$4:$D$602,2,0)</f>
        <v>DB2+3</v>
      </c>
      <c r="E405" s="297" t="s">
        <v>423</v>
      </c>
      <c r="F405" s="298" t="s">
        <v>703</v>
      </c>
      <c r="H405" s="187">
        <v>1</v>
      </c>
      <c r="I405" s="186">
        <v>1</v>
      </c>
      <c r="X405" s="44">
        <f t="shared" si="134"/>
        <v>45545</v>
      </c>
      <c r="Y405" s="44">
        <f t="shared" si="135"/>
        <v>45573</v>
      </c>
    </row>
    <row r="406" spans="1:25" ht="20.149999999999999" customHeight="1" x14ac:dyDescent="0.35">
      <c r="A406" s="13">
        <f>SUBTOTAL(103,$B$4:B406)</f>
        <v>403</v>
      </c>
      <c r="B406" s="140">
        <v>45576</v>
      </c>
      <c r="C406" s="143" t="s">
        <v>499</v>
      </c>
      <c r="D406" s="3" t="str">
        <f>VLOOKUP(C406,'Location Summary'!$C$4:$D$602,2,0)</f>
        <v>DA+6</v>
      </c>
      <c r="E406" s="297" t="s">
        <v>423</v>
      </c>
      <c r="F406" s="298" t="s">
        <v>703</v>
      </c>
      <c r="I406" s="186">
        <v>1</v>
      </c>
      <c r="J406" s="188">
        <v>1</v>
      </c>
      <c r="N406" s="187">
        <v>1</v>
      </c>
      <c r="R406" s="186">
        <v>1</v>
      </c>
      <c r="X406" s="44">
        <f t="shared" si="134"/>
        <v>45576</v>
      </c>
      <c r="Y406" s="44">
        <f t="shared" si="135"/>
        <v>45604</v>
      </c>
    </row>
    <row r="407" spans="1:25" ht="20.149999999999999" customHeight="1" x14ac:dyDescent="0.35">
      <c r="A407" s="13">
        <f>SUBTOTAL(103,$B$4:B407)</f>
        <v>404</v>
      </c>
      <c r="B407" s="140">
        <v>45576</v>
      </c>
      <c r="C407" s="143" t="s">
        <v>169</v>
      </c>
      <c r="D407" s="3" t="str">
        <f>VLOOKUP(C407,'Location Summary'!$C$4:$D$602,2,0)</f>
        <v>DA-3</v>
      </c>
      <c r="E407" s="297" t="s">
        <v>423</v>
      </c>
      <c r="F407" s="298" t="s">
        <v>703</v>
      </c>
      <c r="M407" s="188">
        <v>1</v>
      </c>
      <c r="Q407" s="187">
        <v>1</v>
      </c>
      <c r="R407" s="186">
        <v>1</v>
      </c>
      <c r="X407" s="44">
        <f t="shared" si="134"/>
        <v>45576</v>
      </c>
      <c r="Y407" s="44">
        <f t="shared" si="135"/>
        <v>45604</v>
      </c>
    </row>
    <row r="408" spans="1:25" ht="20.149999999999999" customHeight="1" x14ac:dyDescent="0.35">
      <c r="A408" s="13">
        <f>SUBTOTAL(103,$B$4:B408)</f>
        <v>405</v>
      </c>
      <c r="B408" s="140">
        <v>45576</v>
      </c>
      <c r="C408" s="143" t="s">
        <v>604</v>
      </c>
      <c r="D408" s="3" t="str">
        <f>VLOOKUP(C408,'Location Summary'!$C$4:$D$602,2,0)</f>
        <v>DA-3</v>
      </c>
      <c r="E408" s="297" t="s">
        <v>423</v>
      </c>
      <c r="F408" s="298" t="s">
        <v>703</v>
      </c>
      <c r="H408" s="187">
        <v>1</v>
      </c>
      <c r="J408" s="188">
        <v>1</v>
      </c>
      <c r="O408" s="186">
        <v>1</v>
      </c>
      <c r="Q408" s="187">
        <v>1</v>
      </c>
      <c r="R408" s="186">
        <v>1</v>
      </c>
      <c r="X408" s="44">
        <f t="shared" si="134"/>
        <v>45576</v>
      </c>
      <c r="Y408" s="44">
        <f t="shared" si="135"/>
        <v>45604</v>
      </c>
    </row>
    <row r="409" spans="1:25" ht="20.149999999999999" customHeight="1" x14ac:dyDescent="0.35">
      <c r="A409" s="13">
        <f>SUBTOTAL(103,$B$4:B409)</f>
        <v>406</v>
      </c>
      <c r="B409" s="140">
        <v>45576</v>
      </c>
      <c r="C409" s="143" t="s">
        <v>614</v>
      </c>
      <c r="D409" s="3" t="str">
        <f>VLOOKUP(C409,'Location Summary'!$C$4:$D$602,2,0)</f>
        <v>DA+3</v>
      </c>
      <c r="E409" s="297" t="s">
        <v>423</v>
      </c>
      <c r="F409" s="298" t="s">
        <v>703</v>
      </c>
      <c r="G409" s="188">
        <v>1</v>
      </c>
      <c r="X409" s="44">
        <f t="shared" si="134"/>
        <v>45576</v>
      </c>
      <c r="Y409" s="44">
        <f t="shared" si="135"/>
        <v>45604</v>
      </c>
    </row>
    <row r="410" spans="1:25" ht="20.149999999999999" customHeight="1" x14ac:dyDescent="0.35">
      <c r="A410" s="13">
        <f>SUBTOTAL(103,$B$4:B410)</f>
        <v>407</v>
      </c>
      <c r="B410" s="140">
        <v>45576</v>
      </c>
      <c r="C410" s="143" t="s">
        <v>555</v>
      </c>
      <c r="D410" s="3" t="s">
        <v>50</v>
      </c>
      <c r="E410" s="297" t="s">
        <v>423</v>
      </c>
      <c r="F410" s="298" t="s">
        <v>703</v>
      </c>
      <c r="G410" s="188">
        <v>1</v>
      </c>
      <c r="J410" s="188">
        <v>1</v>
      </c>
      <c r="M410" s="188">
        <v>1</v>
      </c>
      <c r="P410" s="188">
        <v>1</v>
      </c>
      <c r="X410" s="44">
        <f t="shared" si="134"/>
        <v>45576</v>
      </c>
      <c r="Y410" s="44">
        <f t="shared" si="135"/>
        <v>45604</v>
      </c>
    </row>
    <row r="411" spans="1:25" ht="20.149999999999999" customHeight="1" x14ac:dyDescent="0.35">
      <c r="A411" s="13">
        <f>SUBTOTAL(103,$B$4:B411)</f>
        <v>408</v>
      </c>
      <c r="B411" s="140">
        <v>45577</v>
      </c>
      <c r="C411" s="143" t="s">
        <v>499</v>
      </c>
      <c r="D411" s="3" t="str">
        <f>VLOOKUP(C411,'Location Summary'!$C$4:$D$602,2,0)</f>
        <v>DA+6</v>
      </c>
      <c r="E411" s="297" t="s">
        <v>423</v>
      </c>
      <c r="F411" s="298" t="s">
        <v>703</v>
      </c>
      <c r="K411" s="187">
        <v>1</v>
      </c>
      <c r="L411" s="186">
        <v>1</v>
      </c>
      <c r="O411" s="186">
        <v>1</v>
      </c>
      <c r="X411" s="44">
        <f t="shared" si="134"/>
        <v>45577</v>
      </c>
      <c r="Y411" s="44">
        <f t="shared" si="135"/>
        <v>45605</v>
      </c>
    </row>
    <row r="412" spans="1:25" ht="20.149999999999999" customHeight="1" x14ac:dyDescent="0.35">
      <c r="A412" s="13">
        <f>SUBTOTAL(103,$B$4:B412)</f>
        <v>409</v>
      </c>
      <c r="B412" s="140">
        <v>45577</v>
      </c>
      <c r="C412" s="143" t="s">
        <v>604</v>
      </c>
      <c r="D412" s="3" t="str">
        <f>VLOOKUP(C412,'Location Summary'!$C$4:$D$602,2,0)</f>
        <v>DA-3</v>
      </c>
      <c r="E412" s="297" t="s">
        <v>423</v>
      </c>
      <c r="F412" s="298" t="s">
        <v>703</v>
      </c>
      <c r="I412" s="186">
        <v>1</v>
      </c>
      <c r="K412" s="187">
        <v>1</v>
      </c>
      <c r="L412" s="186">
        <v>1</v>
      </c>
      <c r="X412" s="44">
        <f t="shared" si="134"/>
        <v>45577</v>
      </c>
      <c r="Y412" s="44">
        <f t="shared" si="135"/>
        <v>45605</v>
      </c>
    </row>
    <row r="413" spans="1:25" ht="20.149999999999999" customHeight="1" x14ac:dyDescent="0.35">
      <c r="A413" s="13">
        <f>SUBTOTAL(103,$B$4:B413)</f>
        <v>410</v>
      </c>
      <c r="B413" s="140">
        <v>45577</v>
      </c>
      <c r="C413" s="143" t="s">
        <v>175</v>
      </c>
      <c r="D413" s="3" t="str">
        <f>VLOOKUP(C413,'Location Summary'!$C$4:$D$602,2,0)</f>
        <v>DB2+3</v>
      </c>
      <c r="E413" s="297" t="s">
        <v>423</v>
      </c>
      <c r="F413" s="298" t="s">
        <v>703</v>
      </c>
      <c r="P413" s="188">
        <v>1</v>
      </c>
      <c r="X413" s="44">
        <f t="shared" si="134"/>
        <v>45577</v>
      </c>
      <c r="Y413" s="44">
        <f t="shared" si="135"/>
        <v>45605</v>
      </c>
    </row>
    <row r="414" spans="1:25" ht="20.149999999999999" customHeight="1" x14ac:dyDescent="0.35">
      <c r="A414" s="13">
        <f>SUBTOTAL(103,$B$4:B414)</f>
        <v>411</v>
      </c>
      <c r="B414" s="140">
        <v>45577</v>
      </c>
      <c r="C414" s="143" t="s">
        <v>266</v>
      </c>
      <c r="D414" s="3" t="str">
        <f>VLOOKUP(C414,'Location Summary'!$C$4:$D$602,2,0)</f>
        <v>DB1+9</v>
      </c>
      <c r="E414" s="297" t="s">
        <v>423</v>
      </c>
      <c r="F414" s="298" t="s">
        <v>703</v>
      </c>
      <c r="P414" s="188">
        <v>1</v>
      </c>
      <c r="X414" s="44">
        <f t="shared" si="134"/>
        <v>45577</v>
      </c>
      <c r="Y414" s="44">
        <f t="shared" si="135"/>
        <v>45605</v>
      </c>
    </row>
    <row r="415" spans="1:25" ht="20.149999999999999" customHeight="1" x14ac:dyDescent="0.35">
      <c r="A415" s="13">
        <f>SUBTOTAL(103,$B$4:B415)</f>
        <v>412</v>
      </c>
      <c r="B415" s="140">
        <v>45577</v>
      </c>
      <c r="C415" s="143" t="s">
        <v>614</v>
      </c>
      <c r="D415" s="3" t="str">
        <f>VLOOKUP(C415,'Location Summary'!$C$4:$D$602,2,0)</f>
        <v>DA+3</v>
      </c>
      <c r="E415" s="297" t="s">
        <v>423</v>
      </c>
      <c r="F415" s="298" t="s">
        <v>703</v>
      </c>
      <c r="H415" s="187">
        <v>1</v>
      </c>
      <c r="I415" s="186">
        <v>1</v>
      </c>
      <c r="P415" s="188">
        <v>1</v>
      </c>
      <c r="X415" s="44">
        <f t="shared" ref="X415:X474" si="136">B415</f>
        <v>45577</v>
      </c>
      <c r="Y415" s="44">
        <f t="shared" ref="Y415:Y474" si="137">B415+28</f>
        <v>45605</v>
      </c>
    </row>
    <row r="416" spans="1:25" ht="20.149999999999999" customHeight="1" x14ac:dyDescent="0.35">
      <c r="A416" s="13">
        <f>SUBTOTAL(103,$B$4:B416)</f>
        <v>413</v>
      </c>
      <c r="B416" s="140">
        <v>45577</v>
      </c>
      <c r="C416" s="143" t="s">
        <v>555</v>
      </c>
      <c r="D416" s="3" t="s">
        <v>50</v>
      </c>
      <c r="E416" s="297" t="s">
        <v>423</v>
      </c>
      <c r="F416" s="298" t="s">
        <v>703</v>
      </c>
      <c r="H416" s="187">
        <v>1</v>
      </c>
      <c r="I416" s="186">
        <v>1</v>
      </c>
      <c r="K416" s="187">
        <v>1</v>
      </c>
      <c r="L416" s="186">
        <v>1</v>
      </c>
      <c r="N416" s="187">
        <v>1</v>
      </c>
      <c r="O416" s="186">
        <v>1</v>
      </c>
      <c r="Q416" s="187">
        <v>1</v>
      </c>
      <c r="R416" s="186">
        <v>1</v>
      </c>
      <c r="X416" s="44">
        <f t="shared" si="136"/>
        <v>45577</v>
      </c>
      <c r="Y416" s="44">
        <f t="shared" si="137"/>
        <v>45605</v>
      </c>
    </row>
    <row r="417" spans="1:25" ht="20.149999999999999" customHeight="1" x14ac:dyDescent="0.35">
      <c r="A417" s="13">
        <f>SUBTOTAL(103,$B$4:B417)</f>
        <v>414</v>
      </c>
      <c r="B417" s="140">
        <v>45578</v>
      </c>
      <c r="C417" s="143" t="s">
        <v>169</v>
      </c>
      <c r="D417" s="3" t="str">
        <f>VLOOKUP(C417,'Location Summary'!$C$4:$D$602,2,0)</f>
        <v>DA-3</v>
      </c>
      <c r="E417" s="297" t="s">
        <v>423</v>
      </c>
      <c r="F417" s="298" t="s">
        <v>703</v>
      </c>
      <c r="G417" s="188">
        <v>1</v>
      </c>
      <c r="J417" s="188">
        <v>1</v>
      </c>
      <c r="N417" s="187">
        <v>1</v>
      </c>
      <c r="O417" s="186">
        <v>1</v>
      </c>
      <c r="X417" s="44">
        <f t="shared" si="136"/>
        <v>45578</v>
      </c>
      <c r="Y417" s="44">
        <f t="shared" si="137"/>
        <v>45606</v>
      </c>
    </row>
    <row r="418" spans="1:25" ht="20.149999999999999" customHeight="1" x14ac:dyDescent="0.35">
      <c r="A418" s="13">
        <f>SUBTOTAL(103,$B$4:B418)</f>
        <v>415</v>
      </c>
      <c r="B418" s="140">
        <v>45578</v>
      </c>
      <c r="C418" s="143" t="s">
        <v>175</v>
      </c>
      <c r="D418" s="3" t="str">
        <f>VLOOKUP(C418,'Location Summary'!$C$4:$D$602,2,0)</f>
        <v>DB2+3</v>
      </c>
      <c r="E418" s="297" t="s">
        <v>423</v>
      </c>
      <c r="F418" s="298" t="s">
        <v>703</v>
      </c>
      <c r="M418" s="188">
        <v>1</v>
      </c>
      <c r="Q418" s="187">
        <v>1</v>
      </c>
      <c r="X418" s="44">
        <f t="shared" si="136"/>
        <v>45578</v>
      </c>
      <c r="Y418" s="44">
        <f t="shared" si="137"/>
        <v>45606</v>
      </c>
    </row>
    <row r="419" spans="1:25" ht="20.149999999999999" customHeight="1" x14ac:dyDescent="0.35">
      <c r="A419" s="13">
        <f>SUBTOTAL(103,$B$4:B419)</f>
        <v>416</v>
      </c>
      <c r="B419" s="140">
        <v>45578</v>
      </c>
      <c r="C419" s="143" t="s">
        <v>266</v>
      </c>
      <c r="D419" s="3" t="str">
        <f>VLOOKUP(C419,'Location Summary'!$C$4:$D$602,2,0)</f>
        <v>DB1+9</v>
      </c>
      <c r="E419" s="297" t="s">
        <v>423</v>
      </c>
      <c r="F419" s="298" t="s">
        <v>703</v>
      </c>
      <c r="M419" s="188">
        <v>1</v>
      </c>
      <c r="Q419" s="187">
        <v>1</v>
      </c>
      <c r="X419" s="44">
        <f t="shared" si="136"/>
        <v>45578</v>
      </c>
      <c r="Y419" s="44">
        <f t="shared" si="137"/>
        <v>45606</v>
      </c>
    </row>
    <row r="420" spans="1:25" ht="20.149999999999999" customHeight="1" x14ac:dyDescent="0.35">
      <c r="A420" s="13">
        <f>SUBTOTAL(103,$B$4:B420)</f>
        <v>417</v>
      </c>
      <c r="B420" s="140">
        <v>45578</v>
      </c>
      <c r="C420" s="143" t="s">
        <v>614</v>
      </c>
      <c r="D420" s="3" t="str">
        <f>VLOOKUP(C420,'Location Summary'!$C$4:$D$602,2,0)</f>
        <v>DA+3</v>
      </c>
      <c r="E420" s="297" t="s">
        <v>423</v>
      </c>
      <c r="F420" s="298" t="s">
        <v>703</v>
      </c>
      <c r="Q420" s="187">
        <v>1</v>
      </c>
      <c r="R420" s="186">
        <v>1</v>
      </c>
      <c r="X420" s="44">
        <f t="shared" si="136"/>
        <v>45578</v>
      </c>
      <c r="Y420" s="44">
        <f t="shared" si="137"/>
        <v>45606</v>
      </c>
    </row>
    <row r="421" spans="1:25" ht="20.149999999999999" customHeight="1" x14ac:dyDescent="0.35">
      <c r="A421" s="13">
        <f>SUBTOTAL(103,$B$4:B421)</f>
        <v>418</v>
      </c>
      <c r="B421" s="140">
        <v>45579</v>
      </c>
      <c r="C421" s="143" t="s">
        <v>491</v>
      </c>
      <c r="D421" s="3" t="str">
        <f>VLOOKUP(C421,'Location Summary'!$C$4:$D$602,2,0)</f>
        <v>DA+1.5</v>
      </c>
      <c r="E421" s="297" t="s">
        <v>423</v>
      </c>
      <c r="F421" s="298" t="s">
        <v>703</v>
      </c>
      <c r="G421" s="188">
        <v>1</v>
      </c>
      <c r="P421" s="188">
        <v>1</v>
      </c>
      <c r="X421" s="44">
        <f t="shared" si="136"/>
        <v>45579</v>
      </c>
      <c r="Y421" s="44">
        <f t="shared" si="137"/>
        <v>45607</v>
      </c>
    </row>
    <row r="422" spans="1:25" ht="20.149999999999999" customHeight="1" x14ac:dyDescent="0.35">
      <c r="A422" s="13">
        <f>SUBTOTAL(103,$B$4:B422)</f>
        <v>419</v>
      </c>
      <c r="B422" s="140">
        <v>45579</v>
      </c>
      <c r="C422" s="143" t="s">
        <v>169</v>
      </c>
      <c r="D422" s="3" t="str">
        <f>VLOOKUP(C422,'Location Summary'!$C$4:$D$602,2,0)</f>
        <v>DA-3</v>
      </c>
      <c r="E422" s="297" t="s">
        <v>423</v>
      </c>
      <c r="F422" s="298" t="s">
        <v>703</v>
      </c>
      <c r="H422" s="187">
        <v>1</v>
      </c>
      <c r="I422" s="186">
        <v>1</v>
      </c>
      <c r="K422" s="187">
        <v>1</v>
      </c>
      <c r="L422" s="186">
        <v>1</v>
      </c>
      <c r="X422" s="44">
        <f t="shared" si="136"/>
        <v>45579</v>
      </c>
      <c r="Y422" s="44">
        <f t="shared" si="137"/>
        <v>45607</v>
      </c>
    </row>
    <row r="423" spans="1:25" ht="20.149999999999999" customHeight="1" x14ac:dyDescent="0.35">
      <c r="A423" s="13">
        <f>SUBTOTAL(103,$B$4:B423)</f>
        <v>420</v>
      </c>
      <c r="B423" s="140">
        <v>45579</v>
      </c>
      <c r="C423" s="143" t="s">
        <v>596</v>
      </c>
      <c r="D423" s="3" t="str">
        <f>VLOOKUP(C423,'Location Summary'!$C$4:$D$602,2,0)</f>
        <v>DA+9</v>
      </c>
      <c r="E423" s="297" t="s">
        <v>423</v>
      </c>
      <c r="F423" s="298" t="s">
        <v>703</v>
      </c>
      <c r="J423" s="188">
        <v>1</v>
      </c>
      <c r="X423" s="44">
        <f t="shared" si="136"/>
        <v>45579</v>
      </c>
      <c r="Y423" s="44">
        <f t="shared" si="137"/>
        <v>45607</v>
      </c>
    </row>
    <row r="424" spans="1:25" ht="20.149999999999999" customHeight="1" x14ac:dyDescent="0.35">
      <c r="A424" s="13">
        <f>SUBTOTAL(103,$B$4:B424)</f>
        <v>421</v>
      </c>
      <c r="B424" s="140">
        <v>45579</v>
      </c>
      <c r="C424" s="143" t="s">
        <v>175</v>
      </c>
      <c r="D424" s="3" t="str">
        <f>VLOOKUP(C424,'Location Summary'!$C$4:$D$602,2,0)</f>
        <v>DB2+3</v>
      </c>
      <c r="E424" s="297" t="s">
        <v>423</v>
      </c>
      <c r="F424" s="298" t="s">
        <v>703</v>
      </c>
      <c r="N424" s="187">
        <v>1</v>
      </c>
      <c r="O424" s="186">
        <v>1</v>
      </c>
      <c r="R424" s="186">
        <v>1</v>
      </c>
      <c r="X424" s="44">
        <f t="shared" si="136"/>
        <v>45579</v>
      </c>
      <c r="Y424" s="44">
        <f t="shared" si="137"/>
        <v>45607</v>
      </c>
    </row>
    <row r="425" spans="1:25" ht="20.149999999999999" customHeight="1" x14ac:dyDescent="0.35">
      <c r="A425" s="13">
        <f>SUBTOTAL(103,$B$4:B425)</f>
        <v>422</v>
      </c>
      <c r="B425" s="140">
        <v>45579</v>
      </c>
      <c r="C425" s="143" t="s">
        <v>614</v>
      </c>
      <c r="D425" s="3" t="str">
        <f>VLOOKUP(C425,'Location Summary'!$C$4:$D$602,2,0)</f>
        <v>DA+3</v>
      </c>
      <c r="E425" s="297" t="s">
        <v>423</v>
      </c>
      <c r="F425" s="298" t="s">
        <v>703</v>
      </c>
      <c r="J425" s="188">
        <v>1</v>
      </c>
      <c r="X425" s="44">
        <f t="shared" si="136"/>
        <v>45579</v>
      </c>
      <c r="Y425" s="44">
        <f t="shared" si="137"/>
        <v>45607</v>
      </c>
    </row>
    <row r="426" spans="1:25" ht="20.149999999999999" customHeight="1" x14ac:dyDescent="0.35">
      <c r="A426" s="13">
        <f>SUBTOTAL(103,$B$4:B426)</f>
        <v>423</v>
      </c>
      <c r="B426" s="140">
        <v>45579</v>
      </c>
      <c r="C426" s="143" t="s">
        <v>556</v>
      </c>
      <c r="D426" s="3" t="s">
        <v>3</v>
      </c>
      <c r="E426" s="297" t="s">
        <v>423</v>
      </c>
      <c r="F426" s="298" t="s">
        <v>703</v>
      </c>
      <c r="J426" s="188">
        <v>1</v>
      </c>
      <c r="M426" s="188">
        <v>1</v>
      </c>
      <c r="X426" s="44">
        <f t="shared" si="136"/>
        <v>45579</v>
      </c>
      <c r="Y426" s="44">
        <f t="shared" si="137"/>
        <v>45607</v>
      </c>
    </row>
    <row r="427" spans="1:25" ht="20.149999999999999" customHeight="1" x14ac:dyDescent="0.35">
      <c r="A427" s="13">
        <f>SUBTOTAL(103,$B$4:B427)</f>
        <v>424</v>
      </c>
      <c r="B427" s="140">
        <v>45580</v>
      </c>
      <c r="C427" s="143" t="s">
        <v>491</v>
      </c>
      <c r="D427" s="3" t="str">
        <f>VLOOKUP(C427,'Location Summary'!$C$4:$D$602,2,0)</f>
        <v>DA+1.5</v>
      </c>
      <c r="E427" s="297" t="s">
        <v>423</v>
      </c>
      <c r="F427" s="298" t="s">
        <v>703</v>
      </c>
      <c r="J427" s="188">
        <v>1</v>
      </c>
      <c r="M427" s="188">
        <v>1</v>
      </c>
      <c r="N427" s="187">
        <v>1</v>
      </c>
      <c r="Q427" s="187">
        <v>1</v>
      </c>
      <c r="X427" s="44">
        <f t="shared" si="136"/>
        <v>45580</v>
      </c>
      <c r="Y427" s="44">
        <f t="shared" si="137"/>
        <v>45608</v>
      </c>
    </row>
    <row r="428" spans="1:25" ht="20.149999999999999" customHeight="1" x14ac:dyDescent="0.35">
      <c r="A428" s="13">
        <f>SUBTOTAL(103,$B$4:B428)</f>
        <v>425</v>
      </c>
      <c r="B428" s="140">
        <v>45580</v>
      </c>
      <c r="C428" s="143" t="s">
        <v>596</v>
      </c>
      <c r="D428" s="3" t="str">
        <f>VLOOKUP(C428,'Location Summary'!$C$4:$D$602,2,0)</f>
        <v>DA+9</v>
      </c>
      <c r="E428" s="297" t="s">
        <v>423</v>
      </c>
      <c r="F428" s="298" t="s">
        <v>703</v>
      </c>
      <c r="G428" s="188">
        <v>1</v>
      </c>
      <c r="M428" s="188">
        <v>1</v>
      </c>
      <c r="P428" s="188">
        <v>1</v>
      </c>
      <c r="X428" s="44">
        <f t="shared" si="136"/>
        <v>45580</v>
      </c>
      <c r="Y428" s="44">
        <f t="shared" si="137"/>
        <v>45608</v>
      </c>
    </row>
    <row r="429" spans="1:25" ht="20.149999999999999" customHeight="1" x14ac:dyDescent="0.35">
      <c r="A429" s="13">
        <f>SUBTOTAL(103,$B$4:B429)</f>
        <v>426</v>
      </c>
      <c r="B429" s="140">
        <v>45580</v>
      </c>
      <c r="C429" s="143" t="s">
        <v>266</v>
      </c>
      <c r="D429" s="3" t="str">
        <f>VLOOKUP(C429,'Location Summary'!$C$4:$D$602,2,0)</f>
        <v>DB1+9</v>
      </c>
      <c r="E429" s="297" t="s">
        <v>423</v>
      </c>
      <c r="F429" s="298" t="s">
        <v>703</v>
      </c>
      <c r="N429" s="187">
        <v>1</v>
      </c>
      <c r="O429" s="186">
        <v>1</v>
      </c>
      <c r="R429" s="186">
        <v>1</v>
      </c>
      <c r="X429" s="44">
        <f t="shared" si="136"/>
        <v>45580</v>
      </c>
      <c r="Y429" s="44">
        <f t="shared" si="137"/>
        <v>45608</v>
      </c>
    </row>
    <row r="430" spans="1:25" ht="20.149999999999999" customHeight="1" x14ac:dyDescent="0.35">
      <c r="A430" s="13">
        <f>SUBTOTAL(103,$B$4:B430)</f>
        <v>427</v>
      </c>
      <c r="B430" s="140">
        <v>45580</v>
      </c>
      <c r="C430" s="143" t="s">
        <v>614</v>
      </c>
      <c r="D430" s="3" t="str">
        <f>VLOOKUP(C430,'Location Summary'!$C$4:$D$602,2,0)</f>
        <v>DA+3</v>
      </c>
      <c r="E430" s="297" t="s">
        <v>423</v>
      </c>
      <c r="F430" s="298" t="s">
        <v>703</v>
      </c>
      <c r="K430" s="187">
        <v>1</v>
      </c>
      <c r="L430" s="186">
        <v>1</v>
      </c>
      <c r="X430" s="44">
        <f t="shared" si="136"/>
        <v>45580</v>
      </c>
      <c r="Y430" s="44">
        <f t="shared" si="137"/>
        <v>45608</v>
      </c>
    </row>
    <row r="431" spans="1:25" ht="20.149999999999999" customHeight="1" x14ac:dyDescent="0.35">
      <c r="A431" s="13">
        <f>SUBTOTAL(103,$B$4:B431)</f>
        <v>428</v>
      </c>
      <c r="B431" s="140">
        <v>45580</v>
      </c>
      <c r="C431" s="143" t="s">
        <v>556</v>
      </c>
      <c r="D431" s="3" t="s">
        <v>3</v>
      </c>
      <c r="E431" s="297" t="s">
        <v>423</v>
      </c>
      <c r="F431" s="298" t="s">
        <v>703</v>
      </c>
      <c r="G431" s="188">
        <v>1</v>
      </c>
      <c r="K431" s="187">
        <v>1</v>
      </c>
      <c r="L431" s="186">
        <v>1</v>
      </c>
      <c r="N431" s="187">
        <v>1</v>
      </c>
      <c r="O431" s="186">
        <v>1</v>
      </c>
      <c r="P431" s="188">
        <v>1</v>
      </c>
      <c r="X431" s="44">
        <f t="shared" si="136"/>
        <v>45580</v>
      </c>
      <c r="Y431" s="44">
        <f t="shared" si="137"/>
        <v>45608</v>
      </c>
    </row>
    <row r="432" spans="1:25" ht="20.149999999999999" customHeight="1" x14ac:dyDescent="0.35">
      <c r="A432" s="13">
        <f>SUBTOTAL(103,$B$4:B432)</f>
        <v>429</v>
      </c>
      <c r="B432" s="140">
        <v>45581</v>
      </c>
      <c r="C432" s="143" t="s">
        <v>491</v>
      </c>
      <c r="D432" s="3" t="str">
        <f>VLOOKUP(C432,'Location Summary'!$C$4:$D$602,2,0)</f>
        <v>DA+1.5</v>
      </c>
      <c r="E432" s="297" t="s">
        <v>423</v>
      </c>
      <c r="F432" s="298" t="s">
        <v>703</v>
      </c>
      <c r="H432" s="187">
        <v>1</v>
      </c>
      <c r="I432" s="186">
        <v>1</v>
      </c>
      <c r="K432" s="187">
        <v>1</v>
      </c>
      <c r="L432" s="186">
        <v>1</v>
      </c>
      <c r="O432" s="186">
        <v>1</v>
      </c>
      <c r="R432" s="186">
        <v>1</v>
      </c>
      <c r="X432" s="44">
        <f t="shared" si="136"/>
        <v>45581</v>
      </c>
      <c r="Y432" s="44">
        <f t="shared" si="137"/>
        <v>45609</v>
      </c>
    </row>
    <row r="433" spans="1:25" ht="20.149999999999999" customHeight="1" x14ac:dyDescent="0.35">
      <c r="A433" s="13">
        <f>SUBTOTAL(103,$B$4:B433)</f>
        <v>430</v>
      </c>
      <c r="B433" s="140">
        <v>45581</v>
      </c>
      <c r="C433" s="143" t="s">
        <v>596</v>
      </c>
      <c r="D433" s="3" t="str">
        <f>VLOOKUP(C433,'Location Summary'!$C$4:$D$602,2,0)</f>
        <v>DA+9</v>
      </c>
      <c r="E433" s="297" t="s">
        <v>423</v>
      </c>
      <c r="F433" s="298" t="s">
        <v>703</v>
      </c>
      <c r="H433" s="187">
        <v>1</v>
      </c>
      <c r="I433" s="186">
        <v>1</v>
      </c>
      <c r="K433" s="187">
        <v>1</v>
      </c>
      <c r="L433" s="186">
        <v>1</v>
      </c>
      <c r="N433" s="187">
        <v>1</v>
      </c>
      <c r="O433" s="186">
        <v>1</v>
      </c>
      <c r="Q433" s="187">
        <v>1</v>
      </c>
      <c r="R433" s="186">
        <v>1</v>
      </c>
      <c r="X433" s="44">
        <f t="shared" si="136"/>
        <v>45581</v>
      </c>
      <c r="Y433" s="44">
        <f t="shared" si="137"/>
        <v>45609</v>
      </c>
    </row>
    <row r="434" spans="1:25" ht="20.149999999999999" customHeight="1" x14ac:dyDescent="0.35">
      <c r="A434" s="13">
        <f>SUBTOTAL(103,$B$4:B434)</f>
        <v>431</v>
      </c>
      <c r="B434" s="140">
        <v>45581</v>
      </c>
      <c r="C434" s="143" t="s">
        <v>266</v>
      </c>
      <c r="D434" s="3" t="str">
        <f>VLOOKUP(C434,'Location Summary'!$C$4:$D$602,2,0)</f>
        <v>DB1+9</v>
      </c>
      <c r="E434" s="297" t="s">
        <v>423</v>
      </c>
      <c r="F434" s="298" t="s">
        <v>703</v>
      </c>
      <c r="J434" s="188">
        <v>1</v>
      </c>
      <c r="X434" s="44">
        <f t="shared" si="136"/>
        <v>45581</v>
      </c>
      <c r="Y434" s="44">
        <f t="shared" si="137"/>
        <v>45609</v>
      </c>
    </row>
    <row r="435" spans="1:25" ht="20.149999999999999" customHeight="1" x14ac:dyDescent="0.35">
      <c r="A435" s="13">
        <f>SUBTOTAL(103,$B$4:B435)</f>
        <v>432</v>
      </c>
      <c r="B435" s="140">
        <v>45581</v>
      </c>
      <c r="C435" s="143" t="s">
        <v>556</v>
      </c>
      <c r="D435" s="3" t="s">
        <v>3</v>
      </c>
      <c r="E435" s="297" t="s">
        <v>423</v>
      </c>
      <c r="F435" s="298" t="s">
        <v>703</v>
      </c>
      <c r="H435" s="187">
        <v>1</v>
      </c>
      <c r="I435" s="186">
        <v>1</v>
      </c>
      <c r="Q435" s="187">
        <v>1</v>
      </c>
      <c r="R435" s="186">
        <v>1</v>
      </c>
      <c r="X435" s="44">
        <f t="shared" si="136"/>
        <v>45581</v>
      </c>
      <c r="Y435" s="44">
        <f t="shared" si="137"/>
        <v>45609</v>
      </c>
    </row>
    <row r="436" spans="1:25" ht="20.149999999999999" customHeight="1" x14ac:dyDescent="0.35">
      <c r="A436" s="13">
        <f>SUBTOTAL(103,$B$4:B436)</f>
        <v>433</v>
      </c>
      <c r="B436" s="140">
        <v>45582</v>
      </c>
      <c r="C436" s="143" t="s">
        <v>805</v>
      </c>
      <c r="D436" s="3" t="str">
        <f>VLOOKUP(C436,'Location Summary'!$C$4:$D$602,2,0)</f>
        <v>DA+9</v>
      </c>
      <c r="E436" s="297" t="s">
        <v>423</v>
      </c>
      <c r="F436" s="298" t="s">
        <v>703</v>
      </c>
      <c r="J436" s="188">
        <v>1</v>
      </c>
      <c r="P436" s="188">
        <v>1</v>
      </c>
      <c r="X436" s="44">
        <f t="shared" si="136"/>
        <v>45582</v>
      </c>
      <c r="Y436" s="44">
        <f t="shared" si="137"/>
        <v>45610</v>
      </c>
    </row>
    <row r="437" spans="1:25" ht="20.149999999999999" customHeight="1" x14ac:dyDescent="0.35">
      <c r="A437" s="13">
        <f>SUBTOTAL(103,$B$4:B437)</f>
        <v>434</v>
      </c>
      <c r="B437" s="140">
        <v>45582</v>
      </c>
      <c r="C437" s="143" t="s">
        <v>266</v>
      </c>
      <c r="D437" s="3" t="str">
        <f>VLOOKUP(C437,'Location Summary'!$C$4:$D$602,2,0)</f>
        <v>DB1+9</v>
      </c>
      <c r="E437" s="297" t="s">
        <v>423</v>
      </c>
      <c r="F437" s="298" t="s">
        <v>703</v>
      </c>
      <c r="G437" s="188">
        <v>1</v>
      </c>
      <c r="K437" s="187">
        <v>1</v>
      </c>
      <c r="X437" s="44">
        <f t="shared" si="136"/>
        <v>45582</v>
      </c>
      <c r="Y437" s="44">
        <f t="shared" si="137"/>
        <v>45610</v>
      </c>
    </row>
    <row r="438" spans="1:25" ht="20.149999999999999" customHeight="1" x14ac:dyDescent="0.35">
      <c r="A438" s="13">
        <f>SUBTOTAL(103,$B$4:B438)</f>
        <v>435</v>
      </c>
      <c r="B438" s="140">
        <v>45582</v>
      </c>
      <c r="C438" s="143" t="s">
        <v>614</v>
      </c>
      <c r="D438" s="3" t="str">
        <f>VLOOKUP(C438,'Location Summary'!$C$4:$D$602,2,0)</f>
        <v>DA+3</v>
      </c>
      <c r="E438" s="297" t="s">
        <v>423</v>
      </c>
      <c r="F438" s="298" t="s">
        <v>703</v>
      </c>
      <c r="M438" s="188">
        <v>1</v>
      </c>
      <c r="N438" s="187">
        <v>1</v>
      </c>
      <c r="O438" s="186">
        <v>1</v>
      </c>
      <c r="X438" s="44">
        <f t="shared" si="136"/>
        <v>45582</v>
      </c>
      <c r="Y438" s="44">
        <f t="shared" si="137"/>
        <v>45610</v>
      </c>
    </row>
    <row r="439" spans="1:25" ht="20.149999999999999" customHeight="1" x14ac:dyDescent="0.35">
      <c r="A439" s="13">
        <f>SUBTOTAL(103,$B$4:B439)</f>
        <v>436</v>
      </c>
      <c r="B439" s="140">
        <v>45583</v>
      </c>
      <c r="C439" s="143" t="s">
        <v>489</v>
      </c>
      <c r="D439" s="3" t="str">
        <f>VLOOKUP(C439,'Location Summary'!$C$4:$D$602,2,0)</f>
        <v>DA+9</v>
      </c>
      <c r="E439" s="297" t="s">
        <v>423</v>
      </c>
      <c r="F439" s="298" t="s">
        <v>703</v>
      </c>
      <c r="G439" s="188">
        <v>1</v>
      </c>
      <c r="J439" s="188">
        <v>1</v>
      </c>
      <c r="M439" s="188">
        <v>1</v>
      </c>
      <c r="P439" s="188">
        <v>1</v>
      </c>
      <c r="X439" s="44">
        <f t="shared" si="136"/>
        <v>45583</v>
      </c>
      <c r="Y439" s="44">
        <f t="shared" si="137"/>
        <v>45611</v>
      </c>
    </row>
    <row r="440" spans="1:25" ht="20.149999999999999" customHeight="1" x14ac:dyDescent="0.35">
      <c r="A440" s="13">
        <f>SUBTOTAL(103,$B$4:B440)</f>
        <v>437</v>
      </c>
      <c r="B440" s="140">
        <v>45583</v>
      </c>
      <c r="C440" s="143" t="s">
        <v>589</v>
      </c>
      <c r="D440" s="3" t="str">
        <f>VLOOKUP(C440,'Location Summary'!$C$4:$D$602,2,0)</f>
        <v>DA+0</v>
      </c>
      <c r="E440" s="297" t="s">
        <v>423</v>
      </c>
      <c r="F440" s="298" t="s">
        <v>703</v>
      </c>
      <c r="G440" s="188">
        <v>1</v>
      </c>
      <c r="J440" s="188">
        <v>1</v>
      </c>
      <c r="X440" s="44">
        <f t="shared" si="136"/>
        <v>45583</v>
      </c>
      <c r="Y440" s="44">
        <f t="shared" si="137"/>
        <v>45611</v>
      </c>
    </row>
    <row r="441" spans="1:25" ht="20.149999999999999" customHeight="1" x14ac:dyDescent="0.35">
      <c r="A441" s="13">
        <f>SUBTOTAL(103,$B$4:B441)</f>
        <v>438</v>
      </c>
      <c r="B441" s="140">
        <v>45583</v>
      </c>
      <c r="C441" s="143" t="s">
        <v>805</v>
      </c>
      <c r="D441" s="3" t="str">
        <f>VLOOKUP(C441,'Location Summary'!$C$4:$D$602,2,0)</f>
        <v>DA+9</v>
      </c>
      <c r="E441" s="297" t="s">
        <v>423</v>
      </c>
      <c r="F441" s="298" t="s">
        <v>703</v>
      </c>
      <c r="K441" s="187">
        <v>1</v>
      </c>
      <c r="L441" s="186">
        <v>1</v>
      </c>
      <c r="Q441" s="187">
        <v>1</v>
      </c>
      <c r="R441" s="186">
        <v>1</v>
      </c>
      <c r="X441" s="44">
        <f t="shared" si="136"/>
        <v>45583</v>
      </c>
      <c r="Y441" s="44">
        <f t="shared" si="137"/>
        <v>45611</v>
      </c>
    </row>
    <row r="442" spans="1:25" ht="20.149999999999999" customHeight="1" x14ac:dyDescent="0.35">
      <c r="A442" s="13">
        <f>SUBTOTAL(103,$B$4:B442)</f>
        <v>439</v>
      </c>
      <c r="B442" s="140">
        <v>45583</v>
      </c>
      <c r="C442" s="143" t="s">
        <v>266</v>
      </c>
      <c r="D442" s="3" t="str">
        <f>VLOOKUP(C442,'Location Summary'!$C$4:$D$602,2,0)</f>
        <v>DB1+9</v>
      </c>
      <c r="E442" s="297" t="s">
        <v>423</v>
      </c>
      <c r="F442" s="298" t="s">
        <v>703</v>
      </c>
      <c r="H442" s="187">
        <v>1</v>
      </c>
      <c r="I442" s="186">
        <v>1</v>
      </c>
      <c r="L442" s="186">
        <v>1</v>
      </c>
      <c r="X442" s="44">
        <f t="shared" si="136"/>
        <v>45583</v>
      </c>
      <c r="Y442" s="44">
        <f t="shared" si="137"/>
        <v>45611</v>
      </c>
    </row>
    <row r="443" spans="1:25" ht="20.149999999999999" customHeight="1" x14ac:dyDescent="0.35">
      <c r="A443" s="13">
        <f>SUBTOTAL(103,$B$4:B443)</f>
        <v>440</v>
      </c>
      <c r="B443" s="140">
        <v>45583</v>
      </c>
      <c r="C443" s="143" t="s">
        <v>552</v>
      </c>
      <c r="D443" s="3" t="s">
        <v>2</v>
      </c>
      <c r="E443" s="297" t="s">
        <v>423</v>
      </c>
      <c r="F443" s="298" t="s">
        <v>703</v>
      </c>
      <c r="G443" s="188">
        <v>1</v>
      </c>
      <c r="J443" s="188">
        <v>1</v>
      </c>
      <c r="M443" s="188">
        <v>1</v>
      </c>
      <c r="P443" s="188">
        <v>1</v>
      </c>
      <c r="X443" s="44">
        <f t="shared" si="136"/>
        <v>45583</v>
      </c>
      <c r="Y443" s="44">
        <f t="shared" si="137"/>
        <v>45611</v>
      </c>
    </row>
    <row r="444" spans="1:25" ht="20.149999999999999" customHeight="1" x14ac:dyDescent="0.35">
      <c r="A444" s="13">
        <f>SUBTOTAL(103,$B$4:B444)</f>
        <v>441</v>
      </c>
      <c r="B444" s="140">
        <v>45584</v>
      </c>
      <c r="C444" s="143" t="s">
        <v>489</v>
      </c>
      <c r="D444" s="3" t="str">
        <f>VLOOKUP(C444,'Location Summary'!$C$4:$D$602,2,0)</f>
        <v>DA+9</v>
      </c>
      <c r="E444" s="297" t="s">
        <v>423</v>
      </c>
      <c r="F444" s="298" t="s">
        <v>703</v>
      </c>
      <c r="H444" s="187">
        <v>1</v>
      </c>
      <c r="I444" s="186">
        <v>1</v>
      </c>
      <c r="K444" s="187">
        <v>1</v>
      </c>
      <c r="L444" s="186">
        <v>1</v>
      </c>
      <c r="N444" s="187">
        <v>1</v>
      </c>
      <c r="O444" s="186">
        <v>1</v>
      </c>
      <c r="Q444" s="187">
        <v>1</v>
      </c>
      <c r="R444" s="186">
        <v>1</v>
      </c>
      <c r="X444" s="44">
        <f t="shared" si="136"/>
        <v>45584</v>
      </c>
      <c r="Y444" s="44">
        <f t="shared" si="137"/>
        <v>45612</v>
      </c>
    </row>
    <row r="445" spans="1:25" ht="20.149999999999999" customHeight="1" x14ac:dyDescent="0.35">
      <c r="A445" s="13">
        <f>SUBTOTAL(103,$B$4:B445)</f>
        <v>442</v>
      </c>
      <c r="B445" s="140">
        <v>45584</v>
      </c>
      <c r="C445" s="143" t="s">
        <v>451</v>
      </c>
      <c r="D445" s="3" t="str">
        <f>VLOOKUP(C445,'Location Summary'!$C$4:$D$602,2,0)</f>
        <v>DA+0</v>
      </c>
      <c r="E445" s="297" t="s">
        <v>423</v>
      </c>
      <c r="F445" s="298" t="s">
        <v>703</v>
      </c>
      <c r="M445" s="188">
        <v>1</v>
      </c>
      <c r="X445" s="44">
        <f t="shared" si="136"/>
        <v>45584</v>
      </c>
      <c r="Y445" s="44">
        <f t="shared" si="137"/>
        <v>45612</v>
      </c>
    </row>
    <row r="446" spans="1:25" ht="20.149999999999999" customHeight="1" x14ac:dyDescent="0.35">
      <c r="A446" s="13">
        <f>SUBTOTAL(103,$B$4:B446)</f>
        <v>443</v>
      </c>
      <c r="B446" s="140">
        <v>45584</v>
      </c>
      <c r="C446" s="143" t="s">
        <v>589</v>
      </c>
      <c r="D446" s="3" t="str">
        <f>VLOOKUP(C446,'Location Summary'!$C$4:$D$602,2,0)</f>
        <v>DA+0</v>
      </c>
      <c r="E446" s="297" t="s">
        <v>423</v>
      </c>
      <c r="F446" s="298" t="s">
        <v>703</v>
      </c>
      <c r="H446" s="187">
        <v>1</v>
      </c>
      <c r="I446" s="186">
        <v>1</v>
      </c>
      <c r="K446" s="187">
        <v>1</v>
      </c>
      <c r="L446" s="186">
        <v>1</v>
      </c>
      <c r="X446" s="44">
        <f t="shared" si="136"/>
        <v>45584</v>
      </c>
      <c r="Y446" s="44">
        <f t="shared" si="137"/>
        <v>45612</v>
      </c>
    </row>
    <row r="447" spans="1:25" ht="20.149999999999999" customHeight="1" x14ac:dyDescent="0.35">
      <c r="A447" s="13">
        <f>SUBTOTAL(103,$B$4:B447)</f>
        <v>444</v>
      </c>
      <c r="B447" s="140">
        <v>45584</v>
      </c>
      <c r="C447" s="143" t="s">
        <v>805</v>
      </c>
      <c r="D447" s="3" t="str">
        <f>VLOOKUP(C447,'Location Summary'!$C$4:$D$602,2,0)</f>
        <v>DA+9</v>
      </c>
      <c r="E447" s="297" t="s">
        <v>423</v>
      </c>
      <c r="F447" s="298" t="s">
        <v>703</v>
      </c>
      <c r="G447" s="188">
        <v>1</v>
      </c>
      <c r="X447" s="44">
        <f t="shared" si="136"/>
        <v>45584</v>
      </c>
      <c r="Y447" s="44">
        <f t="shared" si="137"/>
        <v>45612</v>
      </c>
    </row>
    <row r="448" spans="1:25" ht="20.149999999999999" customHeight="1" x14ac:dyDescent="0.35">
      <c r="A448" s="13">
        <f>SUBTOTAL(103,$B$4:B448)</f>
        <v>445</v>
      </c>
      <c r="B448" s="140">
        <v>45584</v>
      </c>
      <c r="C448" s="143" t="s">
        <v>615</v>
      </c>
      <c r="D448" s="3" t="str">
        <f>VLOOKUP(C448,'Location Summary'!$C$4:$D$602,2,0)</f>
        <v>DA+6</v>
      </c>
      <c r="E448" s="297" t="s">
        <v>423</v>
      </c>
      <c r="F448" s="298" t="s">
        <v>703</v>
      </c>
      <c r="M448" s="188">
        <v>1</v>
      </c>
      <c r="P448" s="188">
        <v>1</v>
      </c>
      <c r="X448" s="44">
        <f t="shared" si="136"/>
        <v>45584</v>
      </c>
      <c r="Y448" s="44">
        <f t="shared" si="137"/>
        <v>45612</v>
      </c>
    </row>
    <row r="449" spans="1:25" ht="20.149999999999999" customHeight="1" x14ac:dyDescent="0.35">
      <c r="A449" s="13">
        <f>SUBTOTAL(103,$B$4:B449)</f>
        <v>446</v>
      </c>
      <c r="B449" s="140">
        <v>45584</v>
      </c>
      <c r="C449" s="143" t="s">
        <v>552</v>
      </c>
      <c r="D449" s="3" t="s">
        <v>2</v>
      </c>
      <c r="E449" s="297" t="s">
        <v>423</v>
      </c>
      <c r="F449" s="298" t="s">
        <v>703</v>
      </c>
      <c r="H449" s="187">
        <v>1</v>
      </c>
      <c r="I449" s="186">
        <v>1</v>
      </c>
      <c r="K449" s="187">
        <v>1</v>
      </c>
      <c r="L449" s="186">
        <v>1</v>
      </c>
      <c r="N449" s="187">
        <v>1</v>
      </c>
      <c r="O449" s="186">
        <v>1</v>
      </c>
      <c r="Q449" s="187">
        <v>1</v>
      </c>
      <c r="R449" s="186">
        <v>1</v>
      </c>
      <c r="X449" s="44">
        <f t="shared" si="136"/>
        <v>45584</v>
      </c>
      <c r="Y449" s="44">
        <f t="shared" si="137"/>
        <v>45612</v>
      </c>
    </row>
    <row r="450" spans="1:25" ht="20.149999999999999" customHeight="1" x14ac:dyDescent="0.35">
      <c r="A450" s="13">
        <f>SUBTOTAL(103,$B$4:B450)</f>
        <v>447</v>
      </c>
      <c r="B450" s="140">
        <v>45585</v>
      </c>
      <c r="C450" s="143" t="s">
        <v>451</v>
      </c>
      <c r="D450" s="3" t="str">
        <f>VLOOKUP(C450,'Location Summary'!$C$4:$D$602,2,0)</f>
        <v>DA+0</v>
      </c>
      <c r="E450" s="297" t="s">
        <v>423</v>
      </c>
      <c r="F450" s="298" t="s">
        <v>703</v>
      </c>
      <c r="G450" s="188">
        <v>1</v>
      </c>
      <c r="N450" s="187">
        <v>1</v>
      </c>
      <c r="X450" s="44">
        <f t="shared" si="136"/>
        <v>45585</v>
      </c>
      <c r="Y450" s="44">
        <f t="shared" si="137"/>
        <v>45613</v>
      </c>
    </row>
    <row r="451" spans="1:25" ht="20.149999999999999" customHeight="1" x14ac:dyDescent="0.35">
      <c r="A451" s="13">
        <f>SUBTOTAL(103,$B$4:B451)</f>
        <v>448</v>
      </c>
      <c r="B451" s="140">
        <v>45585</v>
      </c>
      <c r="C451" s="143" t="s">
        <v>805</v>
      </c>
      <c r="D451" s="3" t="str">
        <f>VLOOKUP(C451,'Location Summary'!$C$4:$D$602,2,0)</f>
        <v>DA+9</v>
      </c>
      <c r="E451" s="297" t="s">
        <v>423</v>
      </c>
      <c r="F451" s="298" t="s">
        <v>703</v>
      </c>
      <c r="H451" s="187">
        <v>1</v>
      </c>
      <c r="M451" s="188">
        <v>1</v>
      </c>
      <c r="X451" s="44">
        <f t="shared" si="136"/>
        <v>45585</v>
      </c>
      <c r="Y451" s="44">
        <f t="shared" si="137"/>
        <v>45613</v>
      </c>
    </row>
    <row r="452" spans="1:25" ht="20.149999999999999" customHeight="1" x14ac:dyDescent="0.35">
      <c r="A452" s="13">
        <f>SUBTOTAL(103,$B$4:B452)</f>
        <v>449</v>
      </c>
      <c r="B452" s="140">
        <v>45585</v>
      </c>
      <c r="C452" s="143" t="s">
        <v>615</v>
      </c>
      <c r="D452" s="3" t="str">
        <f>VLOOKUP(C452,'Location Summary'!$C$4:$D$602,2,0)</f>
        <v>DA+6</v>
      </c>
      <c r="E452" s="297" t="s">
        <v>423</v>
      </c>
      <c r="F452" s="298" t="s">
        <v>703</v>
      </c>
      <c r="N452" s="187">
        <v>1</v>
      </c>
      <c r="O452" s="186">
        <v>1</v>
      </c>
      <c r="Q452" s="187">
        <v>1</v>
      </c>
      <c r="R452" s="186">
        <v>1</v>
      </c>
      <c r="X452" s="44">
        <f t="shared" si="136"/>
        <v>45585</v>
      </c>
      <c r="Y452" s="44">
        <f t="shared" si="137"/>
        <v>45613</v>
      </c>
    </row>
    <row r="453" spans="1:25" ht="20.149999999999999" customHeight="1" x14ac:dyDescent="0.35">
      <c r="A453" s="13">
        <f>SUBTOTAL(103,$B$4:B453)</f>
        <v>450</v>
      </c>
      <c r="B453" s="140">
        <v>45586</v>
      </c>
      <c r="C453" s="143" t="s">
        <v>451</v>
      </c>
      <c r="D453" s="3" t="str">
        <f>VLOOKUP(C453,'Location Summary'!$C$4:$D$602,2,0)</f>
        <v>DA+0</v>
      </c>
      <c r="E453" s="297" t="s">
        <v>423</v>
      </c>
      <c r="F453" s="298" t="s">
        <v>703</v>
      </c>
      <c r="H453" s="187">
        <v>1</v>
      </c>
      <c r="O453" s="186">
        <v>1</v>
      </c>
      <c r="X453" s="44">
        <f t="shared" si="136"/>
        <v>45586</v>
      </c>
      <c r="Y453" s="44">
        <f t="shared" si="137"/>
        <v>45614</v>
      </c>
    </row>
    <row r="454" spans="1:25" ht="20.149999999999999" customHeight="1" x14ac:dyDescent="0.35">
      <c r="A454" s="13">
        <f>SUBTOTAL(103,$B$4:B454)</f>
        <v>451</v>
      </c>
      <c r="B454" s="140">
        <v>45586</v>
      </c>
      <c r="C454" s="143" t="s">
        <v>589</v>
      </c>
      <c r="D454" s="3" t="str">
        <f>VLOOKUP(C454,'Location Summary'!$C$4:$D$602,2,0)</f>
        <v>DA+0</v>
      </c>
      <c r="E454" s="297" t="s">
        <v>423</v>
      </c>
      <c r="F454" s="298" t="s">
        <v>703</v>
      </c>
      <c r="M454" s="188">
        <v>1</v>
      </c>
      <c r="P454" s="188">
        <v>1</v>
      </c>
      <c r="Q454" s="187">
        <v>1</v>
      </c>
      <c r="X454" s="44">
        <f t="shared" si="136"/>
        <v>45586</v>
      </c>
      <c r="Y454" s="44">
        <f t="shared" si="137"/>
        <v>45614</v>
      </c>
    </row>
    <row r="455" spans="1:25" ht="20.149999999999999" customHeight="1" x14ac:dyDescent="0.35">
      <c r="A455" s="13">
        <f>SUBTOTAL(103,$B$4:B455)</f>
        <v>452</v>
      </c>
      <c r="B455" s="140">
        <v>45586</v>
      </c>
      <c r="C455" s="143" t="s">
        <v>805</v>
      </c>
      <c r="D455" s="3" t="str">
        <f>VLOOKUP(C455,'Location Summary'!$C$4:$D$602,2,0)</f>
        <v>DA+9</v>
      </c>
      <c r="E455" s="297" t="s">
        <v>423</v>
      </c>
      <c r="F455" s="298" t="s">
        <v>703</v>
      </c>
      <c r="I455" s="186">
        <v>1</v>
      </c>
      <c r="N455" s="187">
        <v>1</v>
      </c>
      <c r="O455" s="186">
        <v>1</v>
      </c>
      <c r="X455" s="44">
        <f t="shared" si="136"/>
        <v>45586</v>
      </c>
      <c r="Y455" s="44">
        <f t="shared" si="137"/>
        <v>45614</v>
      </c>
    </row>
    <row r="456" spans="1:25" ht="20.149999999999999" customHeight="1" x14ac:dyDescent="0.35">
      <c r="A456" s="13">
        <f>SUBTOTAL(103,$B$4:B456)</f>
        <v>453</v>
      </c>
      <c r="B456" s="140">
        <v>45586</v>
      </c>
      <c r="C456" s="143" t="s">
        <v>481</v>
      </c>
      <c r="D456" s="3" t="str">
        <f>VLOOKUP(C456,'Location Summary'!$C$4:$D$602,2,0)</f>
        <v>DA+6</v>
      </c>
      <c r="E456" s="297" t="s">
        <v>423</v>
      </c>
      <c r="F456" s="298" t="s">
        <v>703</v>
      </c>
      <c r="G456" s="188">
        <v>1</v>
      </c>
      <c r="P456" s="188">
        <v>1</v>
      </c>
      <c r="X456" s="44">
        <f t="shared" si="136"/>
        <v>45586</v>
      </c>
      <c r="Y456" s="44">
        <f t="shared" si="137"/>
        <v>45614</v>
      </c>
    </row>
    <row r="457" spans="1:25" ht="20.149999999999999" customHeight="1" x14ac:dyDescent="0.35">
      <c r="A457" s="13">
        <f>SUBTOTAL(103,$B$4:B457)</f>
        <v>454</v>
      </c>
      <c r="B457" s="140">
        <v>45586</v>
      </c>
      <c r="C457" s="143" t="s">
        <v>615</v>
      </c>
      <c r="D457" s="3" t="str">
        <f>VLOOKUP(C457,'Location Summary'!$C$4:$D$602,2,0)</f>
        <v>DA+6</v>
      </c>
      <c r="E457" s="297" t="s">
        <v>423</v>
      </c>
      <c r="F457" s="298" t="s">
        <v>703</v>
      </c>
      <c r="G457" s="188">
        <v>1</v>
      </c>
      <c r="H457" s="187">
        <v>1</v>
      </c>
      <c r="X457" s="44">
        <f t="shared" si="136"/>
        <v>45586</v>
      </c>
      <c r="Y457" s="44">
        <f t="shared" si="137"/>
        <v>45614</v>
      </c>
    </row>
    <row r="458" spans="1:25" ht="20.149999999999999" customHeight="1" x14ac:dyDescent="0.35">
      <c r="A458" s="13">
        <f>SUBTOTAL(103,$B$4:B458)</f>
        <v>455</v>
      </c>
      <c r="B458" s="140">
        <v>45586</v>
      </c>
      <c r="C458" s="143" t="s">
        <v>551</v>
      </c>
      <c r="D458" s="3" t="s">
        <v>2</v>
      </c>
      <c r="E458" s="297" t="s">
        <v>423</v>
      </c>
      <c r="F458" s="298" t="s">
        <v>703</v>
      </c>
      <c r="G458" s="188">
        <v>1</v>
      </c>
      <c r="J458" s="188">
        <v>1</v>
      </c>
      <c r="M458" s="188">
        <v>1</v>
      </c>
      <c r="P458" s="188">
        <v>1</v>
      </c>
      <c r="X458" s="44">
        <f t="shared" si="136"/>
        <v>45586</v>
      </c>
      <c r="Y458" s="44">
        <f t="shared" si="137"/>
        <v>45614</v>
      </c>
    </row>
    <row r="459" spans="1:25" ht="20.149999999999999" customHeight="1" x14ac:dyDescent="0.35">
      <c r="A459" s="13">
        <f>SUBTOTAL(103,$B$4:B459)</f>
        <v>456</v>
      </c>
      <c r="B459" s="140">
        <v>45587</v>
      </c>
      <c r="C459" s="143" t="s">
        <v>451</v>
      </c>
      <c r="D459" s="3" t="str">
        <f>VLOOKUP(C459,'Location Summary'!$C$4:$D$602,2,0)</f>
        <v>DA+0</v>
      </c>
      <c r="E459" s="297" t="s">
        <v>423</v>
      </c>
      <c r="F459" s="298" t="s">
        <v>703</v>
      </c>
      <c r="I459" s="186">
        <v>1</v>
      </c>
      <c r="J459" s="188">
        <v>1</v>
      </c>
      <c r="X459" s="44">
        <f t="shared" si="136"/>
        <v>45587</v>
      </c>
      <c r="Y459" s="44">
        <f t="shared" si="137"/>
        <v>45615</v>
      </c>
    </row>
    <row r="460" spans="1:25" ht="20.149999999999999" customHeight="1" x14ac:dyDescent="0.35">
      <c r="A460" s="13">
        <f>SUBTOTAL(103,$B$4:B460)</f>
        <v>457</v>
      </c>
      <c r="B460" s="140">
        <v>45587</v>
      </c>
      <c r="C460" s="143" t="s">
        <v>589</v>
      </c>
      <c r="D460" s="3" t="str">
        <f>VLOOKUP(C460,'Location Summary'!$C$4:$D$602,2,0)</f>
        <v>DA+0</v>
      </c>
      <c r="E460" s="297" t="s">
        <v>423</v>
      </c>
      <c r="F460" s="298" t="s">
        <v>703</v>
      </c>
      <c r="N460" s="187">
        <v>1</v>
      </c>
      <c r="O460" s="186">
        <v>1</v>
      </c>
      <c r="R460" s="186">
        <v>1</v>
      </c>
      <c r="X460" s="44">
        <f t="shared" si="136"/>
        <v>45587</v>
      </c>
      <c r="Y460" s="44">
        <f t="shared" si="137"/>
        <v>45615</v>
      </c>
    </row>
    <row r="461" spans="1:25" ht="20.149999999999999" customHeight="1" x14ac:dyDescent="0.35">
      <c r="A461" s="13">
        <f>SUBTOTAL(103,$B$4:B461)</f>
        <v>458</v>
      </c>
      <c r="B461" s="140">
        <v>45587</v>
      </c>
      <c r="C461" s="143" t="s">
        <v>481</v>
      </c>
      <c r="D461" s="3" t="str">
        <f>VLOOKUP(C461,'Location Summary'!$C$4:$D$602,2,0)</f>
        <v>DA+6</v>
      </c>
      <c r="E461" s="297" t="s">
        <v>423</v>
      </c>
      <c r="F461" s="298" t="s">
        <v>703</v>
      </c>
      <c r="H461" s="187">
        <v>1</v>
      </c>
      <c r="I461" s="186">
        <v>1</v>
      </c>
      <c r="J461" s="188">
        <v>1</v>
      </c>
      <c r="M461" s="188">
        <v>1</v>
      </c>
      <c r="X461" s="44">
        <f t="shared" si="136"/>
        <v>45587</v>
      </c>
      <c r="Y461" s="44">
        <f t="shared" si="137"/>
        <v>45615</v>
      </c>
    </row>
    <row r="462" spans="1:25" ht="20.149999999999999" customHeight="1" x14ac:dyDescent="0.35">
      <c r="A462" s="13">
        <f>SUBTOTAL(103,$B$4:B462)</f>
        <v>459</v>
      </c>
      <c r="B462" s="140">
        <v>45587</v>
      </c>
      <c r="C462" s="143" t="s">
        <v>615</v>
      </c>
      <c r="D462" s="3" t="str">
        <f>VLOOKUP(C462,'Location Summary'!$C$4:$D$602,2,0)</f>
        <v>DA+6</v>
      </c>
      <c r="E462" s="297" t="s">
        <v>423</v>
      </c>
      <c r="F462" s="298" t="s">
        <v>703</v>
      </c>
      <c r="I462" s="186">
        <v>1</v>
      </c>
      <c r="X462" s="44">
        <f t="shared" si="136"/>
        <v>45587</v>
      </c>
      <c r="Y462" s="44">
        <f t="shared" si="137"/>
        <v>45615</v>
      </c>
    </row>
    <row r="463" spans="1:25" ht="20.149999999999999" customHeight="1" x14ac:dyDescent="0.35">
      <c r="A463" s="13">
        <f>SUBTOTAL(103,$B$4:B463)</f>
        <v>460</v>
      </c>
      <c r="B463" s="140">
        <v>45587</v>
      </c>
      <c r="C463" s="143" t="s">
        <v>551</v>
      </c>
      <c r="D463" s="3" t="s">
        <v>2</v>
      </c>
      <c r="E463" s="297" t="s">
        <v>423</v>
      </c>
      <c r="F463" s="298" t="s">
        <v>703</v>
      </c>
      <c r="H463" s="187">
        <v>1</v>
      </c>
      <c r="I463" s="186">
        <v>1</v>
      </c>
      <c r="K463" s="187">
        <v>1</v>
      </c>
      <c r="L463" s="186">
        <v>1</v>
      </c>
      <c r="N463" s="187">
        <v>1</v>
      </c>
      <c r="O463" s="186">
        <v>1</v>
      </c>
      <c r="Q463" s="187">
        <v>1</v>
      </c>
      <c r="R463" s="186">
        <v>1</v>
      </c>
      <c r="X463" s="44">
        <f t="shared" si="136"/>
        <v>45587</v>
      </c>
      <c r="Y463" s="44">
        <f t="shared" si="137"/>
        <v>45615</v>
      </c>
    </row>
    <row r="464" spans="1:25" ht="20.149999999999999" customHeight="1" x14ac:dyDescent="0.35">
      <c r="A464" s="13">
        <f>SUBTOTAL(103,$B$4:B464)</f>
        <v>461</v>
      </c>
      <c r="B464" s="140">
        <v>45588</v>
      </c>
      <c r="C464" s="143" t="s">
        <v>592</v>
      </c>
      <c r="D464" s="3" t="str">
        <f>VLOOKUP(C464,'Location Summary'!$C$4:$D$602,2,0)</f>
        <v>DA+3</v>
      </c>
      <c r="E464" s="297" t="s">
        <v>423</v>
      </c>
      <c r="F464" s="298" t="s">
        <v>325</v>
      </c>
      <c r="J464" s="188">
        <v>1</v>
      </c>
      <c r="M464" s="188">
        <v>1</v>
      </c>
      <c r="X464" s="44">
        <f t="shared" si="136"/>
        <v>45588</v>
      </c>
      <c r="Y464" s="44">
        <f t="shared" si="137"/>
        <v>45616</v>
      </c>
    </row>
    <row r="465" spans="1:25" ht="20.149999999999999" customHeight="1" x14ac:dyDescent="0.35">
      <c r="A465" s="13">
        <f>SUBTOTAL(103,$B$4:B465)</f>
        <v>462</v>
      </c>
      <c r="B465" s="140">
        <v>45588</v>
      </c>
      <c r="C465" s="143" t="s">
        <v>481</v>
      </c>
      <c r="D465" s="3" t="str">
        <f>VLOOKUP(C465,'Location Summary'!$C$4:$D$602,2,0)</f>
        <v>DA+6</v>
      </c>
      <c r="E465" s="297" t="s">
        <v>423</v>
      </c>
      <c r="F465" s="298" t="s">
        <v>703</v>
      </c>
      <c r="K465" s="187">
        <v>1</v>
      </c>
      <c r="L465" s="186">
        <v>1</v>
      </c>
      <c r="N465" s="187">
        <v>1</v>
      </c>
      <c r="O465" s="186">
        <v>1</v>
      </c>
      <c r="Q465" s="187">
        <v>1</v>
      </c>
      <c r="R465" s="186">
        <v>1</v>
      </c>
      <c r="X465" s="44">
        <f t="shared" si="136"/>
        <v>45588</v>
      </c>
      <c r="Y465" s="44">
        <f t="shared" si="137"/>
        <v>45616</v>
      </c>
    </row>
    <row r="466" spans="1:25" ht="20.149999999999999" customHeight="1" x14ac:dyDescent="0.35">
      <c r="A466" s="13">
        <f>SUBTOTAL(103,$B$4:B466)</f>
        <v>463</v>
      </c>
      <c r="B466" s="140">
        <v>45588</v>
      </c>
      <c r="C466" s="143" t="s">
        <v>616</v>
      </c>
      <c r="D466" s="3" t="str">
        <f>VLOOKUP(C466,'Location Summary'!$C$4:$D$602,2,0)</f>
        <v>DA+1.5</v>
      </c>
      <c r="E466" s="297" t="s">
        <v>423</v>
      </c>
      <c r="F466" s="298" t="s">
        <v>703</v>
      </c>
      <c r="G466" s="188">
        <v>1</v>
      </c>
      <c r="X466" s="44">
        <f t="shared" si="136"/>
        <v>45588</v>
      </c>
      <c r="Y466" s="44">
        <f t="shared" si="137"/>
        <v>45616</v>
      </c>
    </row>
    <row r="467" spans="1:25" ht="20.149999999999999" customHeight="1" x14ac:dyDescent="0.35">
      <c r="A467" s="13">
        <f>SUBTOTAL(103,$B$4:B467)</f>
        <v>464</v>
      </c>
      <c r="B467" s="140">
        <v>45588</v>
      </c>
      <c r="C467" s="143" t="s">
        <v>806</v>
      </c>
      <c r="D467" s="3" t="str">
        <f>VLOOKUP(C467,'Location Summary'!$C$4:$D$602,2,0)</f>
        <v>DA+3</v>
      </c>
      <c r="E467" s="297" t="s">
        <v>423</v>
      </c>
      <c r="F467" s="298" t="s">
        <v>703</v>
      </c>
      <c r="G467" s="188">
        <v>1</v>
      </c>
      <c r="J467" s="188">
        <v>1</v>
      </c>
      <c r="M467" s="188">
        <v>1</v>
      </c>
      <c r="N467" s="187">
        <v>1</v>
      </c>
      <c r="X467" s="44">
        <f t="shared" si="136"/>
        <v>45588</v>
      </c>
      <c r="Y467" s="44">
        <f t="shared" si="137"/>
        <v>45616</v>
      </c>
    </row>
    <row r="468" spans="1:25" ht="20.149999999999999" customHeight="1" x14ac:dyDescent="0.35">
      <c r="A468" s="13">
        <f>SUBTOTAL(103,$B$4:B468)</f>
        <v>465</v>
      </c>
      <c r="B468" s="140">
        <v>45589</v>
      </c>
      <c r="C468" s="143" t="s">
        <v>451</v>
      </c>
      <c r="D468" s="3" t="str">
        <f>VLOOKUP(C468,'Location Summary'!$C$4:$D$602,2,0)</f>
        <v>DA+0</v>
      </c>
      <c r="E468" s="297" t="s">
        <v>423</v>
      </c>
      <c r="F468" s="298" t="s">
        <v>703</v>
      </c>
      <c r="K468" s="187">
        <v>1</v>
      </c>
      <c r="L468" s="186">
        <v>1</v>
      </c>
      <c r="P468" s="188">
        <v>1</v>
      </c>
      <c r="Q468" s="187">
        <v>1</v>
      </c>
      <c r="X468" s="44">
        <f t="shared" si="136"/>
        <v>45589</v>
      </c>
      <c r="Y468" s="44">
        <f t="shared" si="137"/>
        <v>45617</v>
      </c>
    </row>
    <row r="469" spans="1:25" ht="20.149999999999999" customHeight="1" x14ac:dyDescent="0.35">
      <c r="A469" s="13">
        <f>SUBTOTAL(103,$B$4:B469)</f>
        <v>466</v>
      </c>
      <c r="B469" s="140">
        <v>45589</v>
      </c>
      <c r="C469" s="143" t="s">
        <v>592</v>
      </c>
      <c r="D469" s="3" t="str">
        <f>VLOOKUP(C469,'Location Summary'!$C$4:$D$602,2,0)</f>
        <v>DA+3</v>
      </c>
      <c r="E469" s="297" t="s">
        <v>423</v>
      </c>
      <c r="F469" s="298" t="s">
        <v>325</v>
      </c>
      <c r="K469" s="187">
        <v>1</v>
      </c>
      <c r="N469" s="187">
        <v>1</v>
      </c>
      <c r="P469" s="188">
        <v>1</v>
      </c>
      <c r="X469" s="44">
        <f t="shared" si="136"/>
        <v>45589</v>
      </c>
      <c r="Y469" s="44">
        <f t="shared" si="137"/>
        <v>45617</v>
      </c>
    </row>
    <row r="470" spans="1:25" ht="20.149999999999999" customHeight="1" x14ac:dyDescent="0.35">
      <c r="A470" s="13">
        <f>SUBTOTAL(103,$B$4:B470)</f>
        <v>467</v>
      </c>
      <c r="B470" s="140">
        <v>45589</v>
      </c>
      <c r="C470" s="143" t="s">
        <v>806</v>
      </c>
      <c r="D470" s="3" t="str">
        <f>VLOOKUP(C470,'Location Summary'!$C$4:$D$602,2,0)</f>
        <v>DA+3</v>
      </c>
      <c r="E470" s="297" t="s">
        <v>423</v>
      </c>
      <c r="F470" s="298" t="s">
        <v>703</v>
      </c>
      <c r="H470" s="187">
        <v>1</v>
      </c>
      <c r="I470" s="186">
        <v>1</v>
      </c>
      <c r="O470" s="186">
        <v>1</v>
      </c>
      <c r="P470" s="188">
        <v>1</v>
      </c>
      <c r="X470" s="44">
        <f t="shared" si="136"/>
        <v>45589</v>
      </c>
      <c r="Y470" s="44">
        <f t="shared" si="137"/>
        <v>45617</v>
      </c>
    </row>
    <row r="471" spans="1:25" ht="20.149999999999999" customHeight="1" x14ac:dyDescent="0.35">
      <c r="A471" s="13">
        <f>SUBTOTAL(103,$B$4:B471)</f>
        <v>468</v>
      </c>
      <c r="B471" s="140">
        <v>45589</v>
      </c>
      <c r="C471" s="143" t="s">
        <v>616</v>
      </c>
      <c r="D471" s="3" t="str">
        <f>VLOOKUP(C471,'Location Summary'!$C$4:$D$602,2,0)</f>
        <v>DA+1.5</v>
      </c>
      <c r="E471" s="297" t="s">
        <v>423</v>
      </c>
      <c r="F471" s="298" t="s">
        <v>703</v>
      </c>
      <c r="H471" s="187">
        <v>1</v>
      </c>
      <c r="I471" s="186">
        <v>1</v>
      </c>
      <c r="J471" s="188">
        <v>1</v>
      </c>
      <c r="X471" s="44">
        <f t="shared" si="136"/>
        <v>45589</v>
      </c>
      <c r="Y471" s="44">
        <f t="shared" si="137"/>
        <v>45617</v>
      </c>
    </row>
    <row r="472" spans="1:25" ht="20.149999999999999" customHeight="1" x14ac:dyDescent="0.35">
      <c r="A472" s="13">
        <f>SUBTOTAL(103,$B$4:B472)</f>
        <v>469</v>
      </c>
      <c r="B472" s="140">
        <v>45590</v>
      </c>
      <c r="C472" s="143" t="s">
        <v>451</v>
      </c>
      <c r="D472" s="3" t="str">
        <f>VLOOKUP(C472,'Location Summary'!$C$4:$D$602,2,0)</f>
        <v>DA+0</v>
      </c>
      <c r="E472" s="297" t="s">
        <v>423</v>
      </c>
      <c r="F472" s="298" t="s">
        <v>703</v>
      </c>
      <c r="R472" s="186">
        <v>1</v>
      </c>
      <c r="X472" s="44">
        <f t="shared" si="136"/>
        <v>45590</v>
      </c>
      <c r="Y472" s="44">
        <f t="shared" si="137"/>
        <v>45618</v>
      </c>
    </row>
    <row r="473" spans="1:25" ht="20.149999999999999" customHeight="1" x14ac:dyDescent="0.35">
      <c r="A473" s="13">
        <f>SUBTOTAL(103,$B$4:B473)</f>
        <v>470</v>
      </c>
      <c r="B473" s="140">
        <v>45590</v>
      </c>
      <c r="C473" s="143" t="s">
        <v>592</v>
      </c>
      <c r="D473" s="3" t="str">
        <f>VLOOKUP(C473,'Location Summary'!$C$4:$D$602,2,0)</f>
        <v>DA+3</v>
      </c>
      <c r="E473" s="297" t="s">
        <v>423</v>
      </c>
      <c r="F473" s="298" t="s">
        <v>703</v>
      </c>
      <c r="G473" s="188">
        <v>1</v>
      </c>
      <c r="H473" s="187">
        <v>1</v>
      </c>
      <c r="I473" s="186">
        <v>1</v>
      </c>
      <c r="L473" s="186">
        <v>1</v>
      </c>
      <c r="O473" s="186">
        <v>1</v>
      </c>
      <c r="R473" s="186">
        <v>1</v>
      </c>
      <c r="X473" s="44">
        <f t="shared" si="136"/>
        <v>45590</v>
      </c>
      <c r="Y473" s="44">
        <f t="shared" si="137"/>
        <v>45618</v>
      </c>
    </row>
    <row r="474" spans="1:25" ht="20.149999999999999" customHeight="1" x14ac:dyDescent="0.35">
      <c r="A474" s="13">
        <f>SUBTOTAL(103,$B$4:B474)</f>
        <v>471</v>
      </c>
      <c r="B474" s="140">
        <v>45590</v>
      </c>
      <c r="C474" s="143" t="s">
        <v>806</v>
      </c>
      <c r="D474" s="3" t="str">
        <f>VLOOKUP(C474,'Location Summary'!$C$4:$D$602,2,0)</f>
        <v>DA+3</v>
      </c>
      <c r="E474" s="297" t="s">
        <v>423</v>
      </c>
      <c r="F474" s="298" t="s">
        <v>703</v>
      </c>
      <c r="L474" s="186">
        <v>1</v>
      </c>
      <c r="Q474" s="187">
        <v>1</v>
      </c>
      <c r="R474" s="186">
        <v>1</v>
      </c>
      <c r="X474" s="44">
        <f t="shared" si="136"/>
        <v>45590</v>
      </c>
      <c r="Y474" s="44">
        <f t="shared" si="137"/>
        <v>45618</v>
      </c>
    </row>
    <row r="475" spans="1:25" ht="20.149999999999999" customHeight="1" x14ac:dyDescent="0.35">
      <c r="A475" s="13">
        <f>SUBTOTAL(103,$B$4:B475)</f>
        <v>472</v>
      </c>
      <c r="B475" s="140">
        <v>45590</v>
      </c>
      <c r="C475" s="143" t="s">
        <v>616</v>
      </c>
      <c r="D475" s="3" t="str">
        <f>VLOOKUP(C475,'Location Summary'!$C$4:$D$602,2,0)</f>
        <v>DA+1.5</v>
      </c>
      <c r="E475" s="297" t="s">
        <v>423</v>
      </c>
      <c r="F475" s="298" t="s">
        <v>703</v>
      </c>
      <c r="K475" s="187">
        <v>1</v>
      </c>
      <c r="L475" s="186">
        <v>1</v>
      </c>
      <c r="P475" s="188">
        <v>1</v>
      </c>
      <c r="X475" s="44">
        <f t="shared" ref="X475:X481" si="138">B475</f>
        <v>45590</v>
      </c>
      <c r="Y475" s="44">
        <f t="shared" ref="Y475:Y481" si="139">B475+28</f>
        <v>45618</v>
      </c>
    </row>
    <row r="476" spans="1:25" ht="20.149999999999999" customHeight="1" x14ac:dyDescent="0.35">
      <c r="A476" s="13">
        <f>SUBTOTAL(103,$B$4:B476)</f>
        <v>473</v>
      </c>
      <c r="B476" s="140">
        <v>45591</v>
      </c>
      <c r="C476" s="143" t="s">
        <v>804</v>
      </c>
      <c r="D476" s="3" t="str">
        <f>VLOOKUP(C476,'Location Summary'!$C$4:$D$602,2,0)</f>
        <v>DA+3</v>
      </c>
      <c r="E476" s="297" t="s">
        <v>423</v>
      </c>
      <c r="F476" s="298" t="s">
        <v>703</v>
      </c>
      <c r="P476" s="188">
        <v>1</v>
      </c>
      <c r="X476" s="44">
        <f t="shared" si="138"/>
        <v>45591</v>
      </c>
      <c r="Y476" s="44">
        <f t="shared" si="139"/>
        <v>45619</v>
      </c>
    </row>
    <row r="477" spans="1:25" ht="20.149999999999999" customHeight="1" x14ac:dyDescent="0.35">
      <c r="A477" s="13">
        <f>SUBTOTAL(103,$B$4:B477)</f>
        <v>474</v>
      </c>
      <c r="B477" s="140">
        <v>45591</v>
      </c>
      <c r="C477" s="143" t="s">
        <v>616</v>
      </c>
      <c r="D477" s="3" t="str">
        <f>VLOOKUP(C477,'Location Summary'!$C$4:$D$602,2,0)</f>
        <v>DA+1.5</v>
      </c>
      <c r="E477" s="297" t="s">
        <v>423</v>
      </c>
      <c r="F477" s="298" t="s">
        <v>703</v>
      </c>
      <c r="M477" s="188">
        <v>1</v>
      </c>
      <c r="Q477" s="187">
        <v>1</v>
      </c>
      <c r="R477" s="186">
        <v>1</v>
      </c>
      <c r="X477" s="44">
        <f t="shared" si="138"/>
        <v>45591</v>
      </c>
      <c r="Y477" s="44">
        <f t="shared" si="139"/>
        <v>45619</v>
      </c>
    </row>
    <row r="478" spans="1:25" ht="20.149999999999999" customHeight="1" x14ac:dyDescent="0.35">
      <c r="A478" s="13">
        <f>SUBTOTAL(103,$B$4:B478)</f>
        <v>475</v>
      </c>
      <c r="B478" s="140">
        <v>45591</v>
      </c>
      <c r="C478" s="143" t="s">
        <v>549</v>
      </c>
      <c r="D478" s="3" t="s">
        <v>80</v>
      </c>
      <c r="E478" s="297" t="s">
        <v>423</v>
      </c>
      <c r="F478" s="298" t="s">
        <v>703</v>
      </c>
      <c r="M478" s="188">
        <v>1</v>
      </c>
      <c r="P478" s="188">
        <v>1</v>
      </c>
      <c r="X478" s="44">
        <f t="shared" si="138"/>
        <v>45591</v>
      </c>
      <c r="Y478" s="44">
        <f t="shared" si="139"/>
        <v>45619</v>
      </c>
    </row>
    <row r="479" spans="1:25" ht="20.149999999999999" customHeight="1" x14ac:dyDescent="0.35">
      <c r="A479" s="13">
        <f>SUBTOTAL(103,$B$4:B479)</f>
        <v>476</v>
      </c>
      <c r="B479" s="140">
        <v>45592</v>
      </c>
      <c r="C479" s="143" t="s">
        <v>924</v>
      </c>
      <c r="D479" s="3" t="str">
        <f>VLOOKUP(C479,'Location Summary'!$C$4:$D$602,2,0)</f>
        <v>DB1+0</v>
      </c>
      <c r="E479" s="297" t="s">
        <v>423</v>
      </c>
      <c r="F479" s="298" t="s">
        <v>703</v>
      </c>
      <c r="G479" s="188">
        <v>1</v>
      </c>
      <c r="X479" s="44">
        <f t="shared" si="138"/>
        <v>45592</v>
      </c>
      <c r="Y479" s="44">
        <f t="shared" si="139"/>
        <v>45620</v>
      </c>
    </row>
    <row r="480" spans="1:25" ht="20.149999999999999" customHeight="1" x14ac:dyDescent="0.35">
      <c r="A480" s="13">
        <f>SUBTOTAL(103,$B$4:B480)</f>
        <v>477</v>
      </c>
      <c r="B480" s="140">
        <v>45592</v>
      </c>
      <c r="C480" s="143" t="s">
        <v>804</v>
      </c>
      <c r="D480" s="3" t="str">
        <f>VLOOKUP(C480,'Location Summary'!$C$4:$D$602,2,0)</f>
        <v>DA+3</v>
      </c>
      <c r="E480" s="297" t="s">
        <v>423</v>
      </c>
      <c r="F480" s="298" t="s">
        <v>703</v>
      </c>
      <c r="G480" s="188">
        <v>1</v>
      </c>
      <c r="Q480" s="187">
        <v>1</v>
      </c>
      <c r="R480" s="186">
        <v>1</v>
      </c>
      <c r="X480" s="44">
        <f t="shared" si="138"/>
        <v>45592</v>
      </c>
      <c r="Y480" s="44">
        <f t="shared" si="139"/>
        <v>45620</v>
      </c>
    </row>
    <row r="481" spans="1:25" ht="20.149999999999999" customHeight="1" x14ac:dyDescent="0.35">
      <c r="A481" s="13">
        <f>SUBTOTAL(103,$B$4:B481)</f>
        <v>478</v>
      </c>
      <c r="B481" s="140">
        <v>45592</v>
      </c>
      <c r="C481" s="143" t="s">
        <v>616</v>
      </c>
      <c r="D481" s="3" t="str">
        <f>VLOOKUP(C481,'Location Summary'!$C$4:$D$602,2,0)</f>
        <v>DA+1.5</v>
      </c>
      <c r="E481" s="297" t="s">
        <v>423</v>
      </c>
      <c r="F481" s="298" t="s">
        <v>703</v>
      </c>
      <c r="N481" s="187">
        <v>1</v>
      </c>
      <c r="O481" s="186">
        <v>1</v>
      </c>
      <c r="X481" s="44">
        <f t="shared" si="138"/>
        <v>45592</v>
      </c>
      <c r="Y481" s="44">
        <f t="shared" si="139"/>
        <v>45620</v>
      </c>
    </row>
    <row r="482" spans="1:25" ht="20.149999999999999" customHeight="1" x14ac:dyDescent="0.35">
      <c r="A482" s="13">
        <f>SUBTOTAL(103,$B$4:B482)</f>
        <v>479</v>
      </c>
      <c r="B482" s="140">
        <v>45593</v>
      </c>
      <c r="C482" s="143" t="s">
        <v>924</v>
      </c>
      <c r="D482" s="3" t="str">
        <f>VLOOKUP(C482,'Location Summary'!$C$4:$D$602,2,0)</f>
        <v>DB1+0</v>
      </c>
      <c r="E482" s="297" t="s">
        <v>423</v>
      </c>
      <c r="F482" s="298" t="s">
        <v>703</v>
      </c>
      <c r="H482" s="187">
        <v>1</v>
      </c>
      <c r="X482" s="44">
        <f t="shared" ref="X482:X499" si="140">B482</f>
        <v>45593</v>
      </c>
      <c r="Y482" s="44">
        <f t="shared" ref="Y482:Y499" si="141">B482+28</f>
        <v>45621</v>
      </c>
    </row>
    <row r="483" spans="1:25" ht="20.149999999999999" customHeight="1" x14ac:dyDescent="0.35">
      <c r="A483" s="13">
        <f>SUBTOTAL(103,$B$4:B483)</f>
        <v>480</v>
      </c>
      <c r="B483" s="140">
        <v>45593</v>
      </c>
      <c r="C483" s="143" t="s">
        <v>804</v>
      </c>
      <c r="D483" s="3" t="str">
        <f>VLOOKUP(C483,'Location Summary'!$C$4:$D$602,2,0)</f>
        <v>DA+3</v>
      </c>
      <c r="E483" s="297" t="s">
        <v>423</v>
      </c>
      <c r="F483" s="298" t="s">
        <v>703</v>
      </c>
      <c r="H483" s="187">
        <v>1</v>
      </c>
      <c r="I483" s="186">
        <v>1</v>
      </c>
      <c r="M483" s="188">
        <v>1</v>
      </c>
      <c r="X483" s="44">
        <f t="shared" si="140"/>
        <v>45593</v>
      </c>
      <c r="Y483" s="44">
        <f t="shared" si="141"/>
        <v>45621</v>
      </c>
    </row>
    <row r="484" spans="1:25" ht="20.149999999999999" customHeight="1" x14ac:dyDescent="0.35">
      <c r="A484" s="13">
        <f>SUBTOTAL(103,$B$4:B484)</f>
        <v>481</v>
      </c>
      <c r="B484" s="140">
        <v>45593</v>
      </c>
      <c r="C484" s="143" t="s">
        <v>492</v>
      </c>
      <c r="D484" s="3" t="str">
        <f>VLOOKUP(C484,'Location Summary'!$C$4:$D$602,2,0)</f>
        <v>DA+3</v>
      </c>
      <c r="E484" s="297" t="s">
        <v>423</v>
      </c>
      <c r="F484" s="298" t="s">
        <v>703</v>
      </c>
      <c r="M484" s="188">
        <v>1</v>
      </c>
      <c r="P484" s="188">
        <v>1</v>
      </c>
      <c r="X484" s="44">
        <f t="shared" si="140"/>
        <v>45593</v>
      </c>
      <c r="Y484" s="44">
        <f t="shared" si="141"/>
        <v>45621</v>
      </c>
    </row>
    <row r="485" spans="1:25" ht="20.149999999999999" customHeight="1" x14ac:dyDescent="0.35">
      <c r="A485" s="13">
        <f>SUBTOTAL(103,$B$4:B485)</f>
        <v>482</v>
      </c>
      <c r="B485" s="140">
        <v>45593</v>
      </c>
      <c r="C485" s="143" t="s">
        <v>549</v>
      </c>
      <c r="D485" s="3" t="s">
        <v>80</v>
      </c>
      <c r="E485" s="297" t="s">
        <v>423</v>
      </c>
      <c r="F485" s="298" t="s">
        <v>703</v>
      </c>
      <c r="G485" s="188">
        <v>1</v>
      </c>
      <c r="J485" s="188">
        <v>1</v>
      </c>
      <c r="X485" s="44">
        <f t="shared" si="140"/>
        <v>45593</v>
      </c>
      <c r="Y485" s="44">
        <f t="shared" si="141"/>
        <v>45621</v>
      </c>
    </row>
    <row r="486" spans="1:25" ht="20.149999999999999" customHeight="1" x14ac:dyDescent="0.35">
      <c r="A486" s="13">
        <f>SUBTOTAL(103,$B$4:B486)</f>
        <v>483</v>
      </c>
      <c r="B486" s="140">
        <v>45593</v>
      </c>
      <c r="C486" s="143" t="s">
        <v>615</v>
      </c>
      <c r="D486" s="3" t="str">
        <f>VLOOKUP(C486,'Location Summary'!$C$4:$D$602,2,0)</f>
        <v>DA+6</v>
      </c>
      <c r="E486" s="297" t="s">
        <v>423</v>
      </c>
      <c r="F486" s="298" t="s">
        <v>703</v>
      </c>
      <c r="J486" s="188">
        <v>1</v>
      </c>
      <c r="K486" s="187">
        <v>1</v>
      </c>
      <c r="X486" s="44">
        <f t="shared" si="140"/>
        <v>45593</v>
      </c>
      <c r="Y486" s="44">
        <f t="shared" si="141"/>
        <v>45621</v>
      </c>
    </row>
    <row r="487" spans="1:25" ht="20.149999999999999" customHeight="1" x14ac:dyDescent="0.35">
      <c r="A487" s="13">
        <f>SUBTOTAL(103,$B$4:B487)</f>
        <v>484</v>
      </c>
      <c r="B487" s="140">
        <v>45594</v>
      </c>
      <c r="C487" s="143" t="s">
        <v>924</v>
      </c>
      <c r="D487" s="3" t="str">
        <f>VLOOKUP(C487,'Location Summary'!$C$4:$D$602,2,0)</f>
        <v>DB1+0</v>
      </c>
      <c r="E487" s="297" t="s">
        <v>423</v>
      </c>
      <c r="F487" s="298" t="s">
        <v>703</v>
      </c>
      <c r="I487" s="186">
        <v>1</v>
      </c>
      <c r="P487" s="188">
        <v>1</v>
      </c>
      <c r="X487" s="44">
        <f t="shared" si="140"/>
        <v>45594</v>
      </c>
      <c r="Y487" s="44">
        <f t="shared" si="141"/>
        <v>45622</v>
      </c>
    </row>
    <row r="488" spans="1:25" ht="20.149999999999999" customHeight="1" x14ac:dyDescent="0.35">
      <c r="A488" s="13">
        <f>SUBTOTAL(103,$B$4:B488)</f>
        <v>485</v>
      </c>
      <c r="B488" s="140">
        <v>45594</v>
      </c>
      <c r="C488" s="143" t="s">
        <v>804</v>
      </c>
      <c r="D488" s="3" t="str">
        <f>VLOOKUP(C488,'Location Summary'!$C$4:$D$602,2,0)</f>
        <v>DA+3</v>
      </c>
      <c r="E488" s="297" t="s">
        <v>423</v>
      </c>
      <c r="F488" s="298" t="s">
        <v>703</v>
      </c>
      <c r="J488" s="188">
        <v>1</v>
      </c>
      <c r="N488" s="187">
        <v>1</v>
      </c>
      <c r="O488" s="186">
        <v>1</v>
      </c>
      <c r="X488" s="44">
        <f t="shared" si="140"/>
        <v>45594</v>
      </c>
      <c r="Y488" s="44">
        <f t="shared" si="141"/>
        <v>45622</v>
      </c>
    </row>
    <row r="489" spans="1:25" ht="20.149999999999999" customHeight="1" x14ac:dyDescent="0.35">
      <c r="A489" s="13">
        <f>SUBTOTAL(103,$B$4:B489)</f>
        <v>486</v>
      </c>
      <c r="B489" s="140">
        <v>45594</v>
      </c>
      <c r="C489" s="143" t="s">
        <v>492</v>
      </c>
      <c r="D489" s="3" t="str">
        <f>VLOOKUP(C489,'Location Summary'!$C$4:$D$602,2,0)</f>
        <v>DA+3</v>
      </c>
      <c r="E489" s="297" t="s">
        <v>423</v>
      </c>
      <c r="F489" s="298" t="s">
        <v>703</v>
      </c>
      <c r="N489" s="187">
        <v>1</v>
      </c>
      <c r="O489" s="186">
        <v>1</v>
      </c>
      <c r="Q489" s="187">
        <v>1</v>
      </c>
      <c r="R489" s="186">
        <v>1</v>
      </c>
      <c r="X489" s="44">
        <f t="shared" si="140"/>
        <v>45594</v>
      </c>
      <c r="Y489" s="44">
        <f t="shared" si="141"/>
        <v>45622</v>
      </c>
    </row>
    <row r="490" spans="1:25" ht="20.149999999999999" customHeight="1" x14ac:dyDescent="0.35">
      <c r="A490" s="13">
        <f>SUBTOTAL(103,$B$4:B490)</f>
        <v>487</v>
      </c>
      <c r="B490" s="140">
        <v>45594</v>
      </c>
      <c r="C490" s="143" t="s">
        <v>615</v>
      </c>
      <c r="D490" s="3" t="str">
        <f>VLOOKUP(C490,'Location Summary'!$C$4:$D$602,2,0)</f>
        <v>DA+6</v>
      </c>
      <c r="E490" s="297" t="s">
        <v>423</v>
      </c>
      <c r="F490" s="298" t="s">
        <v>703</v>
      </c>
      <c r="L490" s="186">
        <v>1</v>
      </c>
      <c r="X490" s="44">
        <f t="shared" si="140"/>
        <v>45594</v>
      </c>
      <c r="Y490" s="44">
        <f t="shared" si="141"/>
        <v>45622</v>
      </c>
    </row>
    <row r="491" spans="1:25" ht="20.149999999999999" customHeight="1" x14ac:dyDescent="0.35">
      <c r="A491" s="13">
        <f>SUBTOTAL(103,$B$4:B491)</f>
        <v>488</v>
      </c>
      <c r="B491" s="140">
        <v>45594</v>
      </c>
      <c r="C491" s="143" t="s">
        <v>549</v>
      </c>
      <c r="D491" s="3" t="s">
        <v>80</v>
      </c>
      <c r="E491" s="297" t="s">
        <v>423</v>
      </c>
      <c r="F491" s="298" t="s">
        <v>703</v>
      </c>
      <c r="H491" s="187">
        <v>1</v>
      </c>
      <c r="I491" s="186">
        <v>1</v>
      </c>
      <c r="K491" s="187">
        <v>1</v>
      </c>
      <c r="L491" s="186">
        <v>1</v>
      </c>
      <c r="N491" s="187">
        <v>1</v>
      </c>
      <c r="O491" s="186">
        <v>1</v>
      </c>
      <c r="Q491" s="187">
        <v>1</v>
      </c>
      <c r="R491" s="186">
        <v>1</v>
      </c>
      <c r="X491" s="44">
        <f t="shared" si="140"/>
        <v>45594</v>
      </c>
      <c r="Y491" s="44">
        <f t="shared" si="141"/>
        <v>45622</v>
      </c>
    </row>
    <row r="492" spans="1:25" ht="20.149999999999999" customHeight="1" x14ac:dyDescent="0.35">
      <c r="A492" s="13">
        <f>SUBTOTAL(103,$B$4:B492)</f>
        <v>489</v>
      </c>
      <c r="B492" s="140">
        <v>45595</v>
      </c>
      <c r="C492" s="143" t="s">
        <v>924</v>
      </c>
      <c r="D492" s="3" t="str">
        <f>VLOOKUP(C492,'Location Summary'!$C$4:$D$602,2,0)</f>
        <v>DB1+0</v>
      </c>
      <c r="E492" s="297" t="s">
        <v>423</v>
      </c>
      <c r="F492" s="298" t="s">
        <v>703</v>
      </c>
      <c r="M492" s="188">
        <v>1</v>
      </c>
      <c r="X492" s="44">
        <f t="shared" si="140"/>
        <v>45595</v>
      </c>
      <c r="Y492" s="44">
        <f t="shared" si="141"/>
        <v>45623</v>
      </c>
    </row>
    <row r="493" spans="1:25" ht="20.149999999999999" customHeight="1" x14ac:dyDescent="0.35">
      <c r="A493" s="13">
        <f>SUBTOTAL(103,$B$4:B493)</f>
        <v>490</v>
      </c>
      <c r="B493" s="140">
        <v>45595</v>
      </c>
      <c r="C493" s="143" t="s">
        <v>804</v>
      </c>
      <c r="D493" s="3" t="str">
        <f>VLOOKUP(C493,'Location Summary'!$C$4:$D$602,2,0)</f>
        <v>DA+3</v>
      </c>
      <c r="E493" s="297" t="s">
        <v>423</v>
      </c>
      <c r="F493" s="298" t="s">
        <v>703</v>
      </c>
      <c r="K493" s="187">
        <v>1</v>
      </c>
      <c r="L493" s="186">
        <v>1</v>
      </c>
      <c r="X493" s="44">
        <f t="shared" si="140"/>
        <v>45595</v>
      </c>
      <c r="Y493" s="44">
        <f t="shared" si="141"/>
        <v>45623</v>
      </c>
    </row>
    <row r="494" spans="1:25" ht="20.149999999999999" customHeight="1" x14ac:dyDescent="0.35">
      <c r="A494" s="13">
        <f>SUBTOTAL(103,$B$4:B494)</f>
        <v>491</v>
      </c>
      <c r="B494" s="140">
        <v>45600</v>
      </c>
      <c r="C494" s="143" t="s">
        <v>924</v>
      </c>
      <c r="D494" s="3" t="str">
        <f>VLOOKUP(C494,'Location Summary'!$C$4:$D$602,2,0)</f>
        <v>DB1+0</v>
      </c>
      <c r="E494" s="297" t="s">
        <v>423</v>
      </c>
      <c r="F494" s="298" t="s">
        <v>703</v>
      </c>
      <c r="Q494" s="187">
        <v>1</v>
      </c>
      <c r="R494" s="186">
        <v>1</v>
      </c>
      <c r="X494" s="44">
        <f t="shared" si="140"/>
        <v>45600</v>
      </c>
      <c r="Y494" s="44">
        <f t="shared" si="141"/>
        <v>45628</v>
      </c>
    </row>
    <row r="495" spans="1:25" ht="20.149999999999999" customHeight="1" x14ac:dyDescent="0.35">
      <c r="A495" s="13">
        <f>SUBTOTAL(103,$B$4:B495)</f>
        <v>492</v>
      </c>
      <c r="B495" s="140">
        <v>45600</v>
      </c>
      <c r="C495" s="143" t="s">
        <v>618</v>
      </c>
      <c r="D495" s="3" t="str">
        <f>VLOOKUP(C495,'Location Summary'!$C$4:$D$602,2,0)</f>
        <v>DA+3</v>
      </c>
      <c r="E495" s="297" t="s">
        <v>423</v>
      </c>
      <c r="F495" s="298" t="s">
        <v>325</v>
      </c>
      <c r="J495" s="188">
        <v>1</v>
      </c>
      <c r="X495" s="44">
        <f t="shared" si="140"/>
        <v>45600</v>
      </c>
      <c r="Y495" s="44">
        <f t="shared" si="141"/>
        <v>45628</v>
      </c>
    </row>
    <row r="496" spans="1:25" ht="20.149999999999999" customHeight="1" x14ac:dyDescent="0.35">
      <c r="A496" s="13">
        <f>SUBTOTAL(103,$B$4:B496)</f>
        <v>493</v>
      </c>
      <c r="B496" s="140">
        <v>45601</v>
      </c>
      <c r="C496" s="143" t="s">
        <v>924</v>
      </c>
      <c r="D496" s="3" t="str">
        <f>VLOOKUP(C496,'Location Summary'!$C$4:$D$602,2,0)</f>
        <v>DB1+0</v>
      </c>
      <c r="E496" s="297" t="s">
        <v>423</v>
      </c>
      <c r="F496" s="298" t="s">
        <v>703</v>
      </c>
      <c r="J496" s="188">
        <v>1</v>
      </c>
      <c r="X496" s="44">
        <f t="shared" si="140"/>
        <v>45601</v>
      </c>
      <c r="Y496" s="44">
        <f t="shared" si="141"/>
        <v>45629</v>
      </c>
    </row>
    <row r="497" spans="1:25" ht="20.149999999999999" customHeight="1" x14ac:dyDescent="0.35">
      <c r="A497" s="13">
        <f>SUBTOTAL(103,$B$4:B497)</f>
        <v>494</v>
      </c>
      <c r="B497" s="140">
        <v>45601</v>
      </c>
      <c r="C497" s="143" t="s">
        <v>803</v>
      </c>
      <c r="D497" s="3" t="str">
        <f>VLOOKUP(C497,'Location Summary'!$C$4:$D$602,2,0)</f>
        <v>DA+1.5</v>
      </c>
      <c r="E497" s="297" t="s">
        <v>423</v>
      </c>
      <c r="F497" s="298" t="s">
        <v>703</v>
      </c>
      <c r="G497" s="188">
        <v>1</v>
      </c>
      <c r="J497" s="188">
        <v>1</v>
      </c>
      <c r="X497" s="44">
        <f t="shared" si="140"/>
        <v>45601</v>
      </c>
      <c r="Y497" s="44">
        <f t="shared" si="141"/>
        <v>45629</v>
      </c>
    </row>
    <row r="498" spans="1:25" ht="20.149999999999999" customHeight="1" x14ac:dyDescent="0.35">
      <c r="A498" s="13">
        <f>SUBTOTAL(103,$B$4:B498)</f>
        <v>495</v>
      </c>
      <c r="B498" s="140">
        <v>45601</v>
      </c>
      <c r="C498" s="143" t="s">
        <v>618</v>
      </c>
      <c r="D498" s="3" t="str">
        <f>VLOOKUP(C498,'Location Summary'!$C$4:$D$602,2,0)</f>
        <v>DA+3</v>
      </c>
      <c r="E498" s="297" t="s">
        <v>423</v>
      </c>
      <c r="F498" s="298" t="s">
        <v>703</v>
      </c>
      <c r="G498" s="188">
        <v>1</v>
      </c>
      <c r="K498" s="187">
        <v>1</v>
      </c>
      <c r="L498" s="186">
        <v>1</v>
      </c>
      <c r="X498" s="44">
        <f t="shared" si="140"/>
        <v>45601</v>
      </c>
      <c r="Y498" s="44">
        <f t="shared" si="141"/>
        <v>45629</v>
      </c>
    </row>
    <row r="499" spans="1:25" ht="20.149999999999999" customHeight="1" x14ac:dyDescent="0.35">
      <c r="A499" s="13">
        <f>SUBTOTAL(103,$B$4:B499)</f>
        <v>496</v>
      </c>
      <c r="B499" s="140">
        <v>45602</v>
      </c>
      <c r="C499" s="143" t="s">
        <v>924</v>
      </c>
      <c r="D499" s="3" t="str">
        <f>VLOOKUP(C499,'Location Summary'!$C$4:$D$602,2,0)</f>
        <v>DB1+0</v>
      </c>
      <c r="E499" s="297" t="s">
        <v>423</v>
      </c>
      <c r="F499" s="298" t="s">
        <v>703</v>
      </c>
      <c r="N499" s="187">
        <v>1</v>
      </c>
      <c r="O499" s="186">
        <v>1</v>
      </c>
      <c r="X499" s="44">
        <f t="shared" si="140"/>
        <v>45602</v>
      </c>
      <c r="Y499" s="44">
        <f t="shared" si="141"/>
        <v>45630</v>
      </c>
    </row>
    <row r="500" spans="1:25" ht="20.149999999999999" customHeight="1" x14ac:dyDescent="0.35">
      <c r="A500" s="13">
        <f>SUBTOTAL(103,$B$4:B500)</f>
        <v>497</v>
      </c>
      <c r="B500" s="140">
        <v>45602</v>
      </c>
      <c r="C500" s="143" t="s">
        <v>803</v>
      </c>
      <c r="D500" s="3" t="str">
        <f>VLOOKUP(C500,'Location Summary'!$C$4:$D$602,2,0)</f>
        <v>DA+1.5</v>
      </c>
      <c r="E500" s="297" t="s">
        <v>423</v>
      </c>
      <c r="F500" s="298" t="s">
        <v>703</v>
      </c>
      <c r="M500" s="188">
        <v>1</v>
      </c>
      <c r="P500" s="188">
        <v>1</v>
      </c>
      <c r="X500" s="44">
        <f t="shared" ref="X500:X502" si="142">B500</f>
        <v>45602</v>
      </c>
      <c r="Y500" s="44">
        <f t="shared" ref="Y500:Y502" si="143">B500+28</f>
        <v>45630</v>
      </c>
    </row>
    <row r="501" spans="1:25" ht="20.149999999999999" customHeight="1" x14ac:dyDescent="0.35">
      <c r="A501" s="13">
        <f>SUBTOTAL(103,$B$4:B501)</f>
        <v>498</v>
      </c>
      <c r="B501" s="140">
        <v>45602</v>
      </c>
      <c r="C501" s="143" t="s">
        <v>492</v>
      </c>
      <c r="D501" s="3" t="str">
        <f>VLOOKUP(C501,'Location Summary'!$C$4:$D$602,2,0)</f>
        <v>DA+3</v>
      </c>
      <c r="E501" s="297" t="s">
        <v>423</v>
      </c>
      <c r="F501" s="298" t="s">
        <v>703</v>
      </c>
      <c r="G501" s="188">
        <v>1</v>
      </c>
      <c r="H501" s="187">
        <v>1</v>
      </c>
      <c r="X501" s="44">
        <f t="shared" si="142"/>
        <v>45602</v>
      </c>
      <c r="Y501" s="44">
        <f t="shared" si="143"/>
        <v>45630</v>
      </c>
    </row>
    <row r="502" spans="1:25" ht="20.149999999999999" customHeight="1" x14ac:dyDescent="0.35">
      <c r="A502" s="13">
        <f>SUBTOTAL(103,$B$4:B502)</f>
        <v>499</v>
      </c>
      <c r="B502" s="140">
        <v>45602</v>
      </c>
      <c r="C502" s="143" t="s">
        <v>618</v>
      </c>
      <c r="D502" s="3" t="str">
        <f>VLOOKUP(C502,'Location Summary'!$C$4:$D$602,2,0)</f>
        <v>DA+3</v>
      </c>
      <c r="E502" s="297" t="s">
        <v>423</v>
      </c>
      <c r="F502" s="298" t="s">
        <v>703</v>
      </c>
      <c r="H502" s="187">
        <v>1</v>
      </c>
      <c r="I502" s="186">
        <v>1</v>
      </c>
      <c r="X502" s="44">
        <f t="shared" si="142"/>
        <v>45602</v>
      </c>
      <c r="Y502" s="44">
        <f t="shared" si="143"/>
        <v>45630</v>
      </c>
    </row>
    <row r="503" spans="1:25" ht="20.149999999999999" customHeight="1" x14ac:dyDescent="0.35">
      <c r="A503" s="13">
        <f>SUBTOTAL(103,$B$4:B503)</f>
        <v>500</v>
      </c>
      <c r="B503" s="140">
        <v>45603</v>
      </c>
      <c r="C503" s="143" t="s">
        <v>924</v>
      </c>
      <c r="D503" s="3" t="str">
        <f>VLOOKUP(C503,'Location Summary'!$C$4:$D$602,2,0)</f>
        <v>DB1+0</v>
      </c>
      <c r="E503" s="297" t="s">
        <v>423</v>
      </c>
      <c r="F503" s="298" t="s">
        <v>703</v>
      </c>
      <c r="K503" s="187">
        <v>1</v>
      </c>
      <c r="L503" s="186">
        <v>1</v>
      </c>
      <c r="X503" s="44">
        <f t="shared" ref="X503:X506" si="144">B503</f>
        <v>45603</v>
      </c>
      <c r="Y503" s="44">
        <f t="shared" ref="Y503:Y506" si="145">B503+28</f>
        <v>45631</v>
      </c>
    </row>
    <row r="504" spans="1:25" ht="20.149999999999999" customHeight="1" x14ac:dyDescent="0.35">
      <c r="A504" s="13">
        <f>SUBTOTAL(103,$B$4:B504)</f>
        <v>501</v>
      </c>
      <c r="B504" s="140">
        <v>45603</v>
      </c>
      <c r="C504" s="143" t="s">
        <v>803</v>
      </c>
      <c r="D504" s="3" t="str">
        <f>VLOOKUP(C504,'Location Summary'!$C$4:$D$602,2,0)</f>
        <v>DA+1.5</v>
      </c>
      <c r="E504" s="297" t="s">
        <v>423</v>
      </c>
      <c r="F504" s="298" t="s">
        <v>703</v>
      </c>
      <c r="H504" s="187">
        <v>1</v>
      </c>
      <c r="K504" s="187">
        <v>1</v>
      </c>
      <c r="L504" s="186">
        <v>1</v>
      </c>
      <c r="X504" s="44">
        <f t="shared" si="144"/>
        <v>45603</v>
      </c>
      <c r="Y504" s="44">
        <f t="shared" si="145"/>
        <v>45631</v>
      </c>
    </row>
    <row r="505" spans="1:25" ht="20.149999999999999" customHeight="1" x14ac:dyDescent="0.35">
      <c r="A505" s="13">
        <f>SUBTOTAL(103,$B$4:B505)</f>
        <v>502</v>
      </c>
      <c r="B505" s="140">
        <v>45603</v>
      </c>
      <c r="C505" s="143" t="s">
        <v>492</v>
      </c>
      <c r="D505" s="3" t="str">
        <f>VLOOKUP(C505,'Location Summary'!$C$4:$D$602,2,0)</f>
        <v>DA+3</v>
      </c>
      <c r="E505" s="297" t="s">
        <v>423</v>
      </c>
      <c r="F505" s="298" t="s">
        <v>703</v>
      </c>
      <c r="I505" s="186">
        <v>1</v>
      </c>
      <c r="J505" s="188">
        <v>1</v>
      </c>
      <c r="X505" s="44">
        <f t="shared" si="144"/>
        <v>45603</v>
      </c>
      <c r="Y505" s="44">
        <f t="shared" si="145"/>
        <v>45631</v>
      </c>
    </row>
    <row r="506" spans="1:25" ht="20.149999999999999" customHeight="1" x14ac:dyDescent="0.35">
      <c r="A506" s="13">
        <f>SUBTOTAL(103,$B$4:B506)</f>
        <v>503</v>
      </c>
      <c r="B506" s="140">
        <v>45603</v>
      </c>
      <c r="C506" s="143" t="s">
        <v>52</v>
      </c>
      <c r="D506" s="3" t="str">
        <f>VLOOKUP(C506,'Location Summary'!$C$4:$D$602,2,0)</f>
        <v>DB2+6</v>
      </c>
      <c r="E506" s="297" t="s">
        <v>423</v>
      </c>
      <c r="F506" s="298" t="s">
        <v>703</v>
      </c>
      <c r="M506" s="188">
        <v>1</v>
      </c>
      <c r="P506" s="188">
        <v>1</v>
      </c>
      <c r="X506" s="44">
        <f t="shared" si="144"/>
        <v>45603</v>
      </c>
      <c r="Y506" s="44">
        <f t="shared" si="145"/>
        <v>45631</v>
      </c>
    </row>
    <row r="507" spans="1:25" ht="20.149999999999999" customHeight="1" x14ac:dyDescent="0.35">
      <c r="A507" s="13">
        <f>SUBTOTAL(103,$B$4:B507)</f>
        <v>504</v>
      </c>
      <c r="B507" s="140">
        <v>45604</v>
      </c>
      <c r="C507" s="143" t="s">
        <v>803</v>
      </c>
      <c r="D507" s="3" t="str">
        <f>VLOOKUP(C507,'Location Summary'!$C$4:$D$602,2,0)</f>
        <v>DA+1.5</v>
      </c>
      <c r="E507" s="297" t="s">
        <v>423</v>
      </c>
      <c r="F507" s="298" t="s">
        <v>703</v>
      </c>
      <c r="I507" s="186">
        <v>1</v>
      </c>
      <c r="N507" s="187">
        <v>1</v>
      </c>
      <c r="O507" s="186">
        <v>1</v>
      </c>
      <c r="Q507" s="187">
        <v>1</v>
      </c>
      <c r="R507" s="186">
        <v>1</v>
      </c>
      <c r="X507" s="44">
        <f t="shared" ref="X507:X510" si="146">B507</f>
        <v>45604</v>
      </c>
      <c r="Y507" s="44">
        <f t="shared" ref="Y507:Y511" si="147">B507+28</f>
        <v>45632</v>
      </c>
    </row>
    <row r="508" spans="1:25" ht="20.149999999999999" customHeight="1" x14ac:dyDescent="0.35">
      <c r="A508" s="13">
        <f>SUBTOTAL(103,$B$4:B508)</f>
        <v>505</v>
      </c>
      <c r="B508" s="140">
        <v>45604</v>
      </c>
      <c r="C508" s="143" t="s">
        <v>492</v>
      </c>
      <c r="D508" s="3" t="str">
        <f>VLOOKUP(C508,'Location Summary'!$C$4:$D$602,2,0)</f>
        <v>DA+3</v>
      </c>
      <c r="E508" s="297" t="s">
        <v>423</v>
      </c>
      <c r="F508" s="298" t="s">
        <v>703</v>
      </c>
      <c r="K508" s="187">
        <v>1</v>
      </c>
      <c r="L508" s="186">
        <v>1</v>
      </c>
      <c r="X508" s="44">
        <f t="shared" si="146"/>
        <v>45604</v>
      </c>
      <c r="Y508" s="44">
        <f t="shared" si="147"/>
        <v>45632</v>
      </c>
    </row>
    <row r="509" spans="1:25" ht="20.149999999999999" customHeight="1" x14ac:dyDescent="0.35">
      <c r="A509" s="13">
        <f>SUBTOTAL(103,$B$4:B509)</f>
        <v>506</v>
      </c>
      <c r="B509" s="140">
        <v>45604</v>
      </c>
      <c r="C509" s="143" t="s">
        <v>618</v>
      </c>
      <c r="D509" s="3" t="str">
        <f>VLOOKUP(C509,'Location Summary'!$C$4:$D$602,2,0)</f>
        <v>DA+3</v>
      </c>
      <c r="E509" s="297" t="s">
        <v>423</v>
      </c>
      <c r="F509" s="298" t="s">
        <v>703</v>
      </c>
      <c r="M509" s="188">
        <v>1</v>
      </c>
      <c r="P509" s="188">
        <v>1</v>
      </c>
      <c r="X509" s="44">
        <f t="shared" si="146"/>
        <v>45604</v>
      </c>
      <c r="Y509" s="44">
        <f t="shared" si="147"/>
        <v>45632</v>
      </c>
    </row>
    <row r="510" spans="1:25" ht="20.149999999999999" customHeight="1" x14ac:dyDescent="0.35">
      <c r="A510" s="13">
        <f>SUBTOTAL(103,$B$4:B510)</f>
        <v>507</v>
      </c>
      <c r="B510" s="140">
        <v>45604</v>
      </c>
      <c r="C510" s="143" t="s">
        <v>593</v>
      </c>
      <c r="D510" s="3" t="str">
        <f>VLOOKUP(C510,'Location Summary'!$C$4:$D$602,2,0)</f>
        <v>DA+1.5</v>
      </c>
      <c r="E510" s="297" t="s">
        <v>423</v>
      </c>
      <c r="F510" s="298" t="s">
        <v>703</v>
      </c>
      <c r="P510" s="188">
        <v>1</v>
      </c>
      <c r="X510" s="44">
        <f t="shared" si="146"/>
        <v>45604</v>
      </c>
      <c r="Y510" s="44">
        <f t="shared" si="147"/>
        <v>45632</v>
      </c>
    </row>
    <row r="511" spans="1:25" ht="20.149999999999999" customHeight="1" x14ac:dyDescent="0.35">
      <c r="A511" s="13">
        <f>SUBTOTAL(103,$B$4:B511)</f>
        <v>508</v>
      </c>
      <c r="B511" s="140">
        <v>45605</v>
      </c>
      <c r="C511" s="143" t="s">
        <v>618</v>
      </c>
      <c r="D511" s="3" t="str">
        <f>VLOOKUP(C511,'Location Summary'!$C$4:$D$602,2,0)</f>
        <v>DA+3</v>
      </c>
      <c r="E511" s="297" t="s">
        <v>423</v>
      </c>
      <c r="F511" s="298" t="s">
        <v>703</v>
      </c>
      <c r="N511" s="187">
        <v>1</v>
      </c>
      <c r="O511" s="186">
        <v>1</v>
      </c>
      <c r="Q511" s="187">
        <v>1</v>
      </c>
      <c r="R511" s="186">
        <v>1</v>
      </c>
      <c r="X511" s="44">
        <f t="shared" ref="X511" si="148">B511</f>
        <v>45605</v>
      </c>
      <c r="Y511" s="44">
        <f t="shared" si="147"/>
        <v>45633</v>
      </c>
    </row>
    <row r="512" spans="1:25" ht="20.149999999999999" customHeight="1" x14ac:dyDescent="0.35">
      <c r="A512" s="13">
        <f>SUBTOTAL(103,$B$4:B512)</f>
        <v>509</v>
      </c>
      <c r="B512" s="140">
        <v>45605</v>
      </c>
      <c r="C512" s="143" t="s">
        <v>52</v>
      </c>
      <c r="D512" s="3" t="str">
        <f>VLOOKUP(C512,'Location Summary'!$C$4:$D$602,2,0)</f>
        <v>DB2+6</v>
      </c>
      <c r="E512" s="297" t="s">
        <v>423</v>
      </c>
      <c r="F512" s="298" t="s">
        <v>703</v>
      </c>
      <c r="G512" s="188">
        <v>1</v>
      </c>
      <c r="Q512" s="187">
        <v>1</v>
      </c>
      <c r="X512" s="44">
        <f t="shared" ref="X512:X515" si="149">B512</f>
        <v>45605</v>
      </c>
      <c r="Y512" s="44">
        <f t="shared" ref="Y512:Y515" si="150">B512+28</f>
        <v>45633</v>
      </c>
    </row>
    <row r="513" spans="1:25" ht="20.149999999999999" customHeight="1" x14ac:dyDescent="0.35">
      <c r="A513" s="13">
        <f>SUBTOTAL(103,$B$4:B513)</f>
        <v>510</v>
      </c>
      <c r="B513" s="140">
        <v>45605</v>
      </c>
      <c r="C513" s="143" t="s">
        <v>593</v>
      </c>
      <c r="D513" s="3" t="str">
        <f>VLOOKUP(C513,'Location Summary'!$C$4:$D$602,2,0)</f>
        <v>DA+1.5</v>
      </c>
      <c r="E513" s="297" t="s">
        <v>423</v>
      </c>
      <c r="F513" s="298" t="s">
        <v>703</v>
      </c>
      <c r="G513" s="188">
        <v>1</v>
      </c>
      <c r="X513" s="44">
        <f t="shared" si="149"/>
        <v>45605</v>
      </c>
      <c r="Y513" s="44">
        <f t="shared" si="150"/>
        <v>45633</v>
      </c>
    </row>
    <row r="514" spans="1:25" ht="20.149999999999999" customHeight="1" x14ac:dyDescent="0.35">
      <c r="A514" s="13">
        <f>SUBTOTAL(103,$B$4:B514)</f>
        <v>511</v>
      </c>
      <c r="B514" s="140">
        <v>45606</v>
      </c>
      <c r="C514" s="143" t="s">
        <v>802</v>
      </c>
      <c r="D514" s="3" t="str">
        <f>VLOOKUP(C514,'Location Summary'!$C$4:$D$602,2,0)</f>
        <v>DA+3</v>
      </c>
      <c r="E514" s="297" t="s">
        <v>423</v>
      </c>
      <c r="F514" s="298" t="s">
        <v>703</v>
      </c>
      <c r="J514" s="188">
        <v>1</v>
      </c>
      <c r="M514" s="188">
        <v>1</v>
      </c>
      <c r="P514" s="188">
        <v>1</v>
      </c>
      <c r="X514" s="44">
        <f t="shared" si="149"/>
        <v>45606</v>
      </c>
      <c r="Y514" s="44">
        <f t="shared" si="150"/>
        <v>45634</v>
      </c>
    </row>
    <row r="515" spans="1:25" ht="20.149999999999999" customHeight="1" x14ac:dyDescent="0.35">
      <c r="A515" s="13">
        <f>SUBTOTAL(103,$B$4:B515)</f>
        <v>512</v>
      </c>
      <c r="B515" s="140">
        <v>45606</v>
      </c>
      <c r="C515" s="143" t="s">
        <v>52</v>
      </c>
      <c r="D515" s="3" t="str">
        <f>VLOOKUP(C515,'Location Summary'!$C$4:$D$602,2,0)</f>
        <v>DB2+6</v>
      </c>
      <c r="E515" s="297" t="s">
        <v>423</v>
      </c>
      <c r="F515" s="298" t="s">
        <v>703</v>
      </c>
      <c r="N515" s="187">
        <v>1</v>
      </c>
      <c r="O515" s="186">
        <v>1</v>
      </c>
      <c r="R515" s="186">
        <v>1</v>
      </c>
      <c r="X515" s="44">
        <f t="shared" si="149"/>
        <v>45606</v>
      </c>
      <c r="Y515" s="44">
        <f t="shared" si="150"/>
        <v>45634</v>
      </c>
    </row>
    <row r="516" spans="1:25" ht="20.149999999999999" customHeight="1" x14ac:dyDescent="0.35">
      <c r="A516" s="13">
        <f>SUBTOTAL(103,$B$4:B516)</f>
        <v>513</v>
      </c>
      <c r="B516" s="140">
        <v>45606</v>
      </c>
      <c r="C516" s="143" t="s">
        <v>593</v>
      </c>
      <c r="D516" s="3" t="str">
        <f>VLOOKUP(C516,'Location Summary'!$C$4:$D$602,2,0)</f>
        <v>DA+1.5</v>
      </c>
      <c r="E516" s="297" t="s">
        <v>423</v>
      </c>
      <c r="F516" s="298" t="s">
        <v>703</v>
      </c>
      <c r="H516" s="187">
        <v>1</v>
      </c>
      <c r="J516" s="188">
        <v>1</v>
      </c>
      <c r="M516" s="188">
        <v>1</v>
      </c>
      <c r="Q516" s="187">
        <v>1</v>
      </c>
      <c r="X516" s="44">
        <f t="shared" ref="X516:X519" si="151">B516</f>
        <v>45606</v>
      </c>
      <c r="Y516" s="44">
        <f t="shared" ref="Y516:Y519" si="152">B516+28</f>
        <v>45634</v>
      </c>
    </row>
    <row r="517" spans="1:25" ht="20.149999999999999" customHeight="1" x14ac:dyDescent="0.35">
      <c r="A517" s="13">
        <f>SUBTOTAL(103,$B$4:B517)</f>
        <v>514</v>
      </c>
      <c r="B517" s="140">
        <v>45607</v>
      </c>
      <c r="C517" s="143" t="s">
        <v>802</v>
      </c>
      <c r="D517" s="3" t="str">
        <f>VLOOKUP(C517,'Location Summary'!$C$4:$D$602,2,0)</f>
        <v>DA+3</v>
      </c>
      <c r="E517" s="297" t="s">
        <v>423</v>
      </c>
      <c r="F517" s="298" t="s">
        <v>703</v>
      </c>
      <c r="G517" s="188">
        <v>1</v>
      </c>
      <c r="N517" s="187">
        <v>1</v>
      </c>
      <c r="O517" s="186">
        <v>1</v>
      </c>
      <c r="Q517" s="187">
        <v>1</v>
      </c>
      <c r="R517" s="186">
        <v>1</v>
      </c>
      <c r="X517" s="44">
        <f t="shared" si="151"/>
        <v>45607</v>
      </c>
      <c r="Y517" s="44">
        <f t="shared" si="152"/>
        <v>45635</v>
      </c>
    </row>
    <row r="518" spans="1:25" ht="20.149999999999999" customHeight="1" x14ac:dyDescent="0.35">
      <c r="A518" s="13">
        <f>SUBTOTAL(103,$B$4:B518)</f>
        <v>515</v>
      </c>
      <c r="B518" s="140">
        <v>45607</v>
      </c>
      <c r="C518" s="143" t="s">
        <v>52</v>
      </c>
      <c r="D518" s="3" t="str">
        <f>VLOOKUP(C518,'Location Summary'!$C$4:$D$602,2,0)</f>
        <v>DB2+6</v>
      </c>
      <c r="E518" s="297" t="s">
        <v>423</v>
      </c>
      <c r="F518" s="298" t="s">
        <v>703</v>
      </c>
      <c r="H518" s="187">
        <v>1</v>
      </c>
      <c r="I518" s="186">
        <v>1</v>
      </c>
      <c r="J518" s="188">
        <v>1</v>
      </c>
      <c r="X518" s="44">
        <f t="shared" si="151"/>
        <v>45607</v>
      </c>
      <c r="Y518" s="44">
        <f t="shared" si="152"/>
        <v>45635</v>
      </c>
    </row>
    <row r="519" spans="1:25" ht="20.149999999999999" customHeight="1" x14ac:dyDescent="0.35">
      <c r="A519" s="13">
        <f>SUBTOTAL(103,$B$4:B519)</f>
        <v>516</v>
      </c>
      <c r="B519" s="140">
        <v>45607</v>
      </c>
      <c r="C519" s="143" t="s">
        <v>593</v>
      </c>
      <c r="D519" s="3" t="str">
        <f>VLOOKUP(C519,'Location Summary'!$C$4:$D$602,2,0)</f>
        <v>DA+1.5</v>
      </c>
      <c r="E519" s="297" t="s">
        <v>423</v>
      </c>
      <c r="F519" s="298" t="s">
        <v>703</v>
      </c>
      <c r="I519" s="186">
        <v>1</v>
      </c>
      <c r="K519" s="187">
        <v>1</v>
      </c>
      <c r="L519" s="186">
        <v>1</v>
      </c>
      <c r="N519" s="187">
        <v>1</v>
      </c>
      <c r="O519" s="186">
        <v>1</v>
      </c>
      <c r="R519" s="186">
        <v>1</v>
      </c>
      <c r="X519" s="44">
        <f t="shared" si="151"/>
        <v>45607</v>
      </c>
      <c r="Y519" s="44">
        <f t="shared" si="152"/>
        <v>45635</v>
      </c>
    </row>
    <row r="520" spans="1:25" ht="20.149999999999999" customHeight="1" x14ac:dyDescent="0.35">
      <c r="A520" s="13">
        <f>SUBTOTAL(103,$B$4:B520)</f>
        <v>517</v>
      </c>
      <c r="B520" s="140">
        <v>45608</v>
      </c>
      <c r="C520" s="143" t="s">
        <v>802</v>
      </c>
      <c r="D520" s="3" t="str">
        <f>VLOOKUP(C520,'Location Summary'!$C$4:$D$602,2,0)</f>
        <v>DA+3</v>
      </c>
      <c r="E520" s="297" t="s">
        <v>423</v>
      </c>
      <c r="F520" s="298" t="s">
        <v>703</v>
      </c>
      <c r="H520" s="187">
        <v>1</v>
      </c>
      <c r="I520" s="186">
        <v>1</v>
      </c>
      <c r="K520" s="187">
        <v>1</v>
      </c>
      <c r="L520" s="186">
        <v>1</v>
      </c>
      <c r="X520" s="44">
        <f t="shared" ref="X520:X522" si="153">B520</f>
        <v>45608</v>
      </c>
      <c r="Y520" s="44">
        <f t="shared" ref="Y520:Y522" si="154">B520+28</f>
        <v>45636</v>
      </c>
    </row>
    <row r="521" spans="1:25" ht="20.149999999999999" customHeight="1" x14ac:dyDescent="0.35">
      <c r="A521" s="13">
        <f>SUBTOTAL(103,$B$4:B521)</f>
        <v>518</v>
      </c>
      <c r="B521" s="140">
        <v>45608</v>
      </c>
      <c r="C521" s="143" t="s">
        <v>511</v>
      </c>
      <c r="D521" s="3" t="str">
        <f>VLOOKUP(C521,'Location Summary'!$C$4:$D$602,2,0)</f>
        <v>DB1+6</v>
      </c>
      <c r="E521" s="297" t="s">
        <v>423</v>
      </c>
      <c r="F521" s="298" t="s">
        <v>703</v>
      </c>
      <c r="P521" s="188">
        <v>1</v>
      </c>
      <c r="X521" s="44">
        <f t="shared" si="153"/>
        <v>45608</v>
      </c>
      <c r="Y521" s="44">
        <f t="shared" si="154"/>
        <v>45636</v>
      </c>
    </row>
    <row r="522" spans="1:25" ht="20.149999999999999" customHeight="1" x14ac:dyDescent="0.35">
      <c r="A522" s="13">
        <f>SUBTOTAL(103,$B$4:B522)</f>
        <v>519</v>
      </c>
      <c r="B522" s="140">
        <v>45608</v>
      </c>
      <c r="C522" s="143" t="s">
        <v>8</v>
      </c>
      <c r="D522" s="3" t="str">
        <f>VLOOKUP(C522,'Location Summary'!$C$4:$D$602,2,0)</f>
        <v>DB2+3</v>
      </c>
      <c r="E522" s="297" t="s">
        <v>423</v>
      </c>
      <c r="F522" s="298" t="s">
        <v>703</v>
      </c>
      <c r="J522" s="188">
        <v>1</v>
      </c>
      <c r="X522" s="44">
        <f t="shared" si="153"/>
        <v>45608</v>
      </c>
      <c r="Y522" s="44">
        <f t="shared" si="154"/>
        <v>45636</v>
      </c>
    </row>
    <row r="523" spans="1:25" ht="20.149999999999999" customHeight="1" x14ac:dyDescent="0.35">
      <c r="A523" s="13">
        <f>SUBTOTAL(103,$B$4:B523)</f>
        <v>520</v>
      </c>
      <c r="B523" s="140">
        <v>45608</v>
      </c>
      <c r="C523" s="143" t="s">
        <v>52</v>
      </c>
      <c r="D523" s="3" t="str">
        <f>VLOOKUP(C523,'Location Summary'!$C$4:$D$602,2,0)</f>
        <v>DB2+6</v>
      </c>
      <c r="E523" s="297" t="s">
        <v>423</v>
      </c>
      <c r="F523" s="298" t="s">
        <v>703</v>
      </c>
      <c r="K523" s="187">
        <v>1</v>
      </c>
      <c r="L523" s="186">
        <v>1</v>
      </c>
      <c r="X523" s="44">
        <f t="shared" ref="X523:X572" si="155">B523</f>
        <v>45608</v>
      </c>
      <c r="Y523" s="44">
        <f t="shared" ref="Y523:Y572" si="156">B523+28</f>
        <v>45636</v>
      </c>
    </row>
    <row r="524" spans="1:25" ht="20.149999999999999" customHeight="1" x14ac:dyDescent="0.35">
      <c r="A524" s="13">
        <f>SUBTOTAL(103,$B$4:B524)</f>
        <v>521</v>
      </c>
      <c r="B524" s="140">
        <v>45610</v>
      </c>
      <c r="C524" s="143" t="s">
        <v>634</v>
      </c>
      <c r="D524" s="3" t="str">
        <f>VLOOKUP(C524,'Location Summary'!$C$4:$D$602,2,0)</f>
        <v>DA+1.5</v>
      </c>
      <c r="E524" s="297" t="s">
        <v>423</v>
      </c>
      <c r="F524" s="298" t="s">
        <v>703</v>
      </c>
      <c r="J524" s="188">
        <v>1</v>
      </c>
      <c r="X524" s="44">
        <f t="shared" si="155"/>
        <v>45610</v>
      </c>
      <c r="Y524" s="44">
        <f t="shared" si="156"/>
        <v>45638</v>
      </c>
    </row>
    <row r="525" spans="1:25" ht="20.149999999999999" customHeight="1" x14ac:dyDescent="0.35">
      <c r="A525" s="13">
        <f>SUBTOTAL(103,$B$4:B525)</f>
        <v>522</v>
      </c>
      <c r="B525" s="140">
        <v>45610</v>
      </c>
      <c r="C525" s="143" t="s">
        <v>624</v>
      </c>
      <c r="D525" s="3" t="str">
        <f>VLOOKUP(C525,'Location Summary'!$C$4:$D$602,2,0)</f>
        <v>DA+9</v>
      </c>
      <c r="E525" s="297" t="s">
        <v>423</v>
      </c>
      <c r="F525" s="298" t="s">
        <v>703</v>
      </c>
      <c r="G525" s="188">
        <v>1</v>
      </c>
      <c r="P525" s="188">
        <v>1</v>
      </c>
      <c r="X525" s="44">
        <f t="shared" si="155"/>
        <v>45610</v>
      </c>
      <c r="Y525" s="44">
        <f t="shared" si="156"/>
        <v>45638</v>
      </c>
    </row>
    <row r="526" spans="1:25" ht="20.149999999999999" customHeight="1" x14ac:dyDescent="0.35">
      <c r="A526" s="13">
        <f>SUBTOTAL(103,$B$4:B526)</f>
        <v>523</v>
      </c>
      <c r="B526" s="140">
        <v>45610</v>
      </c>
      <c r="C526" s="143" t="s">
        <v>511</v>
      </c>
      <c r="D526" s="3" t="str">
        <f>VLOOKUP(C526,'Location Summary'!$C$4:$D$602,2,0)</f>
        <v>DB1+6</v>
      </c>
      <c r="E526" s="297" t="s">
        <v>423</v>
      </c>
      <c r="F526" s="298" t="s">
        <v>703</v>
      </c>
      <c r="M526" s="188">
        <v>1</v>
      </c>
      <c r="X526" s="44">
        <f t="shared" si="155"/>
        <v>45610</v>
      </c>
      <c r="Y526" s="44">
        <f t="shared" si="156"/>
        <v>45638</v>
      </c>
    </row>
    <row r="527" spans="1:25" ht="20.149999999999999" customHeight="1" x14ac:dyDescent="0.35">
      <c r="A527" s="13">
        <f>SUBTOTAL(103,$B$4:B527)</f>
        <v>524</v>
      </c>
      <c r="B527" s="140">
        <v>45610</v>
      </c>
      <c r="C527" s="143" t="s">
        <v>8</v>
      </c>
      <c r="D527" s="3" t="str">
        <f>VLOOKUP(C527,'Location Summary'!$C$4:$D$602,2,0)</f>
        <v>DB2+3</v>
      </c>
      <c r="E527" s="297" t="s">
        <v>423</v>
      </c>
      <c r="F527" s="298" t="s">
        <v>703</v>
      </c>
      <c r="G527" s="188">
        <v>1</v>
      </c>
      <c r="X527" s="44">
        <f t="shared" si="155"/>
        <v>45610</v>
      </c>
      <c r="Y527" s="44">
        <f t="shared" si="156"/>
        <v>45638</v>
      </c>
    </row>
    <row r="528" spans="1:25" ht="20.149999999999999" customHeight="1" x14ac:dyDescent="0.35">
      <c r="A528" s="13">
        <f>SUBTOTAL(103,$B$4:B528)</f>
        <v>525</v>
      </c>
      <c r="B528" s="140">
        <v>45610</v>
      </c>
      <c r="C528" s="143" t="s">
        <v>200</v>
      </c>
      <c r="D528" s="3" t="str">
        <f>VLOOKUP(C528,'Location Summary'!$C$4:$D$602,2,0)</f>
        <v>DA+3</v>
      </c>
      <c r="E528" s="297" t="s">
        <v>423</v>
      </c>
      <c r="F528" s="298" t="s">
        <v>703</v>
      </c>
      <c r="J528" s="188">
        <v>1</v>
      </c>
      <c r="M528" s="188">
        <v>1</v>
      </c>
      <c r="P528" s="188">
        <v>1</v>
      </c>
      <c r="X528" s="44">
        <f t="shared" si="155"/>
        <v>45610</v>
      </c>
      <c r="Y528" s="44">
        <f t="shared" si="156"/>
        <v>45638</v>
      </c>
    </row>
    <row r="529" spans="1:25" ht="20.149999999999999" customHeight="1" x14ac:dyDescent="0.35">
      <c r="A529" s="13">
        <f>SUBTOTAL(103,$B$4:B529)</f>
        <v>526</v>
      </c>
      <c r="B529" s="140">
        <v>45611</v>
      </c>
      <c r="C529" s="143" t="s">
        <v>634</v>
      </c>
      <c r="D529" s="3" t="str">
        <f>VLOOKUP(C529,'Location Summary'!$C$4:$D$602,2,0)</f>
        <v>DA+1.5</v>
      </c>
      <c r="E529" s="297" t="s">
        <v>423</v>
      </c>
      <c r="F529" s="298" t="s">
        <v>703</v>
      </c>
      <c r="K529" s="187">
        <v>1</v>
      </c>
      <c r="P529" s="188">
        <v>1</v>
      </c>
      <c r="X529" s="44">
        <f t="shared" si="155"/>
        <v>45611</v>
      </c>
      <c r="Y529" s="44">
        <f t="shared" si="156"/>
        <v>45639</v>
      </c>
    </row>
    <row r="530" spans="1:25" ht="20.149999999999999" customHeight="1" x14ac:dyDescent="0.35">
      <c r="A530" s="13">
        <f>SUBTOTAL(103,$B$4:B530)</f>
        <v>527</v>
      </c>
      <c r="B530" s="140">
        <v>45611</v>
      </c>
      <c r="C530" s="143" t="s">
        <v>624</v>
      </c>
      <c r="D530" s="3" t="str">
        <f>VLOOKUP(C530,'Location Summary'!$C$4:$D$602,2,0)</f>
        <v>DA+9</v>
      </c>
      <c r="E530" s="297" t="s">
        <v>423</v>
      </c>
      <c r="F530" s="298" t="s">
        <v>703</v>
      </c>
      <c r="Q530" s="187">
        <v>1</v>
      </c>
      <c r="X530" s="44">
        <f t="shared" si="155"/>
        <v>45611</v>
      </c>
      <c r="Y530" s="44">
        <f t="shared" si="156"/>
        <v>45639</v>
      </c>
    </row>
    <row r="531" spans="1:25" ht="20.149999999999999" customHeight="1" x14ac:dyDescent="0.35">
      <c r="A531" s="13">
        <f>SUBTOTAL(103,$B$4:B531)</f>
        <v>528</v>
      </c>
      <c r="B531" s="140">
        <v>45611</v>
      </c>
      <c r="C531" s="143" t="s">
        <v>8</v>
      </c>
      <c r="D531" s="3" t="str">
        <f>VLOOKUP(C531,'Location Summary'!$C$4:$D$602,2,0)</f>
        <v>DB2+3</v>
      </c>
      <c r="E531" s="297" t="s">
        <v>423</v>
      </c>
      <c r="F531" s="298" t="s">
        <v>703</v>
      </c>
      <c r="K531" s="187">
        <v>1</v>
      </c>
      <c r="X531" s="44">
        <f t="shared" si="155"/>
        <v>45611</v>
      </c>
      <c r="Y531" s="44">
        <f t="shared" si="156"/>
        <v>45639</v>
      </c>
    </row>
    <row r="532" spans="1:25" ht="20.149999999999999" customHeight="1" x14ac:dyDescent="0.35">
      <c r="A532" s="13">
        <f>SUBTOTAL(103,$B$4:B532)</f>
        <v>529</v>
      </c>
      <c r="B532" s="140">
        <v>45611</v>
      </c>
      <c r="C532" s="143" t="s">
        <v>200</v>
      </c>
      <c r="D532" s="3" t="str">
        <f>VLOOKUP(C532,'Location Summary'!$C$4:$D$602,2,0)</f>
        <v>DA+3</v>
      </c>
      <c r="E532" s="297" t="s">
        <v>423</v>
      </c>
      <c r="F532" s="298" t="s">
        <v>703</v>
      </c>
      <c r="G532" s="188">
        <v>1</v>
      </c>
      <c r="K532" s="187">
        <v>1</v>
      </c>
      <c r="L532" s="186">
        <v>1</v>
      </c>
      <c r="N532" s="187">
        <v>1</v>
      </c>
      <c r="O532" s="186">
        <v>1</v>
      </c>
      <c r="Q532" s="187">
        <v>1</v>
      </c>
      <c r="R532" s="186">
        <v>1</v>
      </c>
      <c r="X532" s="44">
        <f t="shared" si="155"/>
        <v>45611</v>
      </c>
      <c r="Y532" s="44">
        <f t="shared" si="156"/>
        <v>45639</v>
      </c>
    </row>
    <row r="533" spans="1:25" ht="20.149999999999999" customHeight="1" x14ac:dyDescent="0.35">
      <c r="A533" s="13">
        <f>SUBTOTAL(103,$B$4:B533)</f>
        <v>530</v>
      </c>
      <c r="B533" s="140">
        <v>45612</v>
      </c>
      <c r="C533" s="143" t="s">
        <v>634</v>
      </c>
      <c r="D533" s="3" t="str">
        <f>VLOOKUP(C533,'Location Summary'!$C$4:$D$602,2,0)</f>
        <v>DA+1.5</v>
      </c>
      <c r="E533" s="297" t="s">
        <v>423</v>
      </c>
      <c r="F533" s="298" t="s">
        <v>703</v>
      </c>
      <c r="M533" s="188">
        <v>1</v>
      </c>
      <c r="Q533" s="187">
        <v>1</v>
      </c>
      <c r="X533" s="44">
        <f t="shared" si="155"/>
        <v>45612</v>
      </c>
      <c r="Y533" s="44">
        <f t="shared" si="156"/>
        <v>45640</v>
      </c>
    </row>
    <row r="534" spans="1:25" ht="20.149999999999999" customHeight="1" x14ac:dyDescent="0.35">
      <c r="A534" s="13">
        <f>SUBTOTAL(103,$B$4:B534)</f>
        <v>531</v>
      </c>
      <c r="B534" s="140">
        <v>45612</v>
      </c>
      <c r="C534" s="143" t="s">
        <v>624</v>
      </c>
      <c r="D534" s="3" t="str">
        <f>VLOOKUP(C534,'Location Summary'!$C$4:$D$602,2,0)</f>
        <v>DA+9</v>
      </c>
      <c r="E534" s="297" t="s">
        <v>423</v>
      </c>
      <c r="F534" s="298" t="s">
        <v>703</v>
      </c>
      <c r="H534" s="187">
        <v>1</v>
      </c>
      <c r="I534" s="186">
        <v>1</v>
      </c>
      <c r="J534" s="188">
        <v>1</v>
      </c>
      <c r="M534" s="188">
        <v>1</v>
      </c>
      <c r="R534" s="186">
        <v>1</v>
      </c>
      <c r="X534" s="44">
        <f t="shared" si="155"/>
        <v>45612</v>
      </c>
      <c r="Y534" s="44">
        <f t="shared" si="156"/>
        <v>45640</v>
      </c>
    </row>
    <row r="535" spans="1:25" ht="20.149999999999999" customHeight="1" x14ac:dyDescent="0.35">
      <c r="A535" s="13">
        <f>SUBTOTAL(103,$B$4:B535)</f>
        <v>532</v>
      </c>
      <c r="B535" s="140">
        <v>45612</v>
      </c>
      <c r="C535" s="143" t="s">
        <v>511</v>
      </c>
      <c r="D535" s="3" t="str">
        <f>VLOOKUP(C535,'Location Summary'!$C$4:$D$602,2,0)</f>
        <v>DB1+6</v>
      </c>
      <c r="E535" s="297" t="s">
        <v>423</v>
      </c>
      <c r="F535" s="298" t="s">
        <v>703</v>
      </c>
      <c r="G535" s="188">
        <v>1</v>
      </c>
      <c r="N535" s="187">
        <v>1</v>
      </c>
      <c r="Q535" s="187">
        <v>1</v>
      </c>
      <c r="X535" s="44">
        <f t="shared" si="155"/>
        <v>45612</v>
      </c>
      <c r="Y535" s="44">
        <f t="shared" si="156"/>
        <v>45640</v>
      </c>
    </row>
    <row r="536" spans="1:25" ht="20.149999999999999" customHeight="1" x14ac:dyDescent="0.35">
      <c r="A536" s="13">
        <f>SUBTOTAL(103,$B$4:B536)</f>
        <v>533</v>
      </c>
      <c r="B536" s="140">
        <v>45612</v>
      </c>
      <c r="C536" s="143" t="s">
        <v>8</v>
      </c>
      <c r="D536" s="3" t="str">
        <f>VLOOKUP(C536,'Location Summary'!$C$4:$D$602,2,0)</f>
        <v>DB2+3</v>
      </c>
      <c r="E536" s="297" t="s">
        <v>423</v>
      </c>
      <c r="F536" s="298" t="s">
        <v>703</v>
      </c>
      <c r="L536" s="186">
        <v>1</v>
      </c>
      <c r="P536" s="188">
        <v>1</v>
      </c>
      <c r="X536" s="44">
        <f t="shared" si="155"/>
        <v>45612</v>
      </c>
      <c r="Y536" s="44">
        <f t="shared" si="156"/>
        <v>45640</v>
      </c>
    </row>
    <row r="537" spans="1:25" ht="20.149999999999999" customHeight="1" x14ac:dyDescent="0.35">
      <c r="A537" s="13">
        <f>SUBTOTAL(103,$B$4:B537)</f>
        <v>534</v>
      </c>
      <c r="B537" s="140">
        <v>45612</v>
      </c>
      <c r="C537" s="143" t="s">
        <v>200</v>
      </c>
      <c r="D537" s="3" t="str">
        <f>VLOOKUP(C537,'Location Summary'!$C$4:$D$602,2,0)</f>
        <v>DA+3</v>
      </c>
      <c r="E537" s="297" t="s">
        <v>423</v>
      </c>
      <c r="F537" s="298" t="s">
        <v>703</v>
      </c>
      <c r="H537" s="187">
        <v>1</v>
      </c>
      <c r="I537" s="186">
        <v>1</v>
      </c>
      <c r="X537" s="44">
        <f t="shared" si="155"/>
        <v>45612</v>
      </c>
      <c r="Y537" s="44">
        <f t="shared" si="156"/>
        <v>45640</v>
      </c>
    </row>
    <row r="538" spans="1:25" ht="20.149999999999999" customHeight="1" x14ac:dyDescent="0.35">
      <c r="A538" s="13">
        <f>SUBTOTAL(103,$B$4:B538)</f>
        <v>535</v>
      </c>
      <c r="B538" s="140">
        <v>45612</v>
      </c>
      <c r="C538" s="143" t="s">
        <v>173</v>
      </c>
      <c r="D538" s="3" t="str">
        <f>VLOOKUP(C538,'Location Summary'!$C$4:$D$602,2,0)</f>
        <v>DB1+6</v>
      </c>
      <c r="E538" s="297" t="s">
        <v>423</v>
      </c>
      <c r="F538" s="298" t="s">
        <v>703</v>
      </c>
      <c r="M538" s="188">
        <v>1</v>
      </c>
      <c r="X538" s="44">
        <f t="shared" si="155"/>
        <v>45612</v>
      </c>
      <c r="Y538" s="44">
        <f t="shared" si="156"/>
        <v>45640</v>
      </c>
    </row>
    <row r="539" spans="1:25" ht="20.149999999999999" customHeight="1" x14ac:dyDescent="0.35">
      <c r="A539" s="13">
        <f>SUBTOTAL(103,$B$4:B539)</f>
        <v>536</v>
      </c>
      <c r="B539" s="140">
        <v>45613</v>
      </c>
      <c r="C539" s="143" t="s">
        <v>634</v>
      </c>
      <c r="D539" s="3" t="str">
        <f>VLOOKUP(C539,'Location Summary'!$C$4:$D$602,2,0)</f>
        <v>DA+1.5</v>
      </c>
      <c r="E539" s="297" t="s">
        <v>423</v>
      </c>
      <c r="F539" s="298" t="s">
        <v>703</v>
      </c>
      <c r="G539" s="188">
        <v>1</v>
      </c>
      <c r="X539" s="44">
        <f t="shared" si="155"/>
        <v>45613</v>
      </c>
      <c r="Y539" s="44">
        <f t="shared" si="156"/>
        <v>45641</v>
      </c>
    </row>
    <row r="540" spans="1:25" ht="20.149999999999999" customHeight="1" x14ac:dyDescent="0.35">
      <c r="A540" s="13">
        <f>SUBTOTAL(103,$B$4:B540)</f>
        <v>537</v>
      </c>
      <c r="B540" s="140">
        <v>45613</v>
      </c>
      <c r="C540" s="143" t="s">
        <v>624</v>
      </c>
      <c r="D540" s="3" t="str">
        <f>VLOOKUP(C540,'Location Summary'!$C$4:$D$602,2,0)</f>
        <v>DA+9</v>
      </c>
      <c r="E540" s="297" t="s">
        <v>423</v>
      </c>
      <c r="F540" s="298" t="s">
        <v>703</v>
      </c>
      <c r="K540" s="187">
        <v>1</v>
      </c>
      <c r="L540" s="186">
        <v>1</v>
      </c>
      <c r="N540" s="187">
        <v>1</v>
      </c>
      <c r="O540" s="186">
        <v>1</v>
      </c>
      <c r="X540" s="44">
        <f t="shared" si="155"/>
        <v>45613</v>
      </c>
      <c r="Y540" s="44">
        <f t="shared" si="156"/>
        <v>45641</v>
      </c>
    </row>
    <row r="541" spans="1:25" ht="20.149999999999999" customHeight="1" x14ac:dyDescent="0.35">
      <c r="A541" s="13">
        <f>SUBTOTAL(103,$B$4:B541)</f>
        <v>538</v>
      </c>
      <c r="B541" s="140">
        <v>45613</v>
      </c>
      <c r="C541" s="143" t="s">
        <v>511</v>
      </c>
      <c r="D541" s="3" t="str">
        <f>VLOOKUP(C541,'Location Summary'!$C$4:$D$602,2,0)</f>
        <v>DB1+6</v>
      </c>
      <c r="E541" s="297" t="s">
        <v>423</v>
      </c>
      <c r="F541" s="298" t="s">
        <v>703</v>
      </c>
      <c r="O541" s="186">
        <v>1</v>
      </c>
      <c r="R541" s="186">
        <v>1</v>
      </c>
      <c r="X541" s="44">
        <f t="shared" si="155"/>
        <v>45613</v>
      </c>
      <c r="Y541" s="44">
        <f t="shared" si="156"/>
        <v>45641</v>
      </c>
    </row>
    <row r="542" spans="1:25" ht="20.149999999999999" customHeight="1" x14ac:dyDescent="0.35">
      <c r="A542" s="13">
        <f>SUBTOTAL(103,$B$4:B542)</f>
        <v>539</v>
      </c>
      <c r="B542" s="140">
        <v>45613</v>
      </c>
      <c r="C542" s="143" t="s">
        <v>8</v>
      </c>
      <c r="D542" s="3" t="str">
        <f>VLOOKUP(C542,'Location Summary'!$C$4:$D$602,2,0)</f>
        <v>DB2+3</v>
      </c>
      <c r="E542" s="297" t="s">
        <v>423</v>
      </c>
      <c r="F542" s="298" t="s">
        <v>703</v>
      </c>
      <c r="H542" s="187">
        <v>1</v>
      </c>
      <c r="I542" s="186">
        <v>1</v>
      </c>
      <c r="X542" s="44">
        <f t="shared" si="155"/>
        <v>45613</v>
      </c>
      <c r="Y542" s="44">
        <f t="shared" si="156"/>
        <v>45641</v>
      </c>
    </row>
    <row r="543" spans="1:25" ht="20.149999999999999" customHeight="1" x14ac:dyDescent="0.35">
      <c r="A543" s="13">
        <f>SUBTOTAL(103,$B$4:B543)</f>
        <v>540</v>
      </c>
      <c r="B543" s="140">
        <v>45613</v>
      </c>
      <c r="C543" s="143" t="s">
        <v>201</v>
      </c>
      <c r="D543" s="3" t="str">
        <f>VLOOKUP(C543,'Location Summary'!$C$4:$D$602,2,0)</f>
        <v>DA+1.5</v>
      </c>
      <c r="E543" s="297" t="s">
        <v>423</v>
      </c>
      <c r="F543" s="298" t="s">
        <v>703</v>
      </c>
      <c r="G543" s="188">
        <v>1</v>
      </c>
      <c r="J543" s="188">
        <v>1</v>
      </c>
      <c r="X543" s="44">
        <f t="shared" si="155"/>
        <v>45613</v>
      </c>
      <c r="Y543" s="44">
        <f t="shared" si="156"/>
        <v>45641</v>
      </c>
    </row>
    <row r="544" spans="1:25" ht="20.149999999999999" customHeight="1" x14ac:dyDescent="0.35">
      <c r="A544" s="13">
        <f>SUBTOTAL(103,$B$4:B544)</f>
        <v>541</v>
      </c>
      <c r="B544" s="140">
        <v>45613</v>
      </c>
      <c r="C544" s="143" t="s">
        <v>173</v>
      </c>
      <c r="D544" s="3" t="str">
        <f>VLOOKUP(C544,'Location Summary'!$C$4:$D$602,2,0)</f>
        <v>DB1+6</v>
      </c>
      <c r="E544" s="297" t="s">
        <v>423</v>
      </c>
      <c r="F544" s="298" t="s">
        <v>703</v>
      </c>
      <c r="G544" s="188">
        <v>1</v>
      </c>
      <c r="N544" s="187">
        <v>1</v>
      </c>
      <c r="X544" s="44">
        <f t="shared" si="155"/>
        <v>45613</v>
      </c>
      <c r="Y544" s="44">
        <f t="shared" si="156"/>
        <v>45641</v>
      </c>
    </row>
    <row r="545" spans="1:25" ht="20.149999999999999" customHeight="1" x14ac:dyDescent="0.35">
      <c r="A545" s="13">
        <f>SUBTOTAL(103,$B$4:B545)</f>
        <v>542</v>
      </c>
      <c r="B545" s="140">
        <v>45614</v>
      </c>
      <c r="C545" s="143" t="s">
        <v>625</v>
      </c>
      <c r="D545" s="3" t="str">
        <f>VLOOKUP(C545,'Location Summary'!$C$4:$D$602,2,0)</f>
        <v>DA+3</v>
      </c>
      <c r="E545" s="297" t="s">
        <v>423</v>
      </c>
      <c r="F545" s="298" t="s">
        <v>703</v>
      </c>
      <c r="M545" s="188">
        <v>1</v>
      </c>
      <c r="P545" s="188">
        <v>1</v>
      </c>
      <c r="X545" s="44">
        <f t="shared" si="155"/>
        <v>45614</v>
      </c>
      <c r="Y545" s="44">
        <f t="shared" si="156"/>
        <v>45642</v>
      </c>
    </row>
    <row r="546" spans="1:25" ht="20.149999999999999" customHeight="1" x14ac:dyDescent="0.35">
      <c r="A546" s="13">
        <f>SUBTOTAL(103,$B$4:B546)</f>
        <v>543</v>
      </c>
      <c r="B546" s="140">
        <v>45614</v>
      </c>
      <c r="C546" s="143" t="s">
        <v>511</v>
      </c>
      <c r="D546" s="3" t="str">
        <f>VLOOKUP(C546,'Location Summary'!$C$4:$D$602,2,0)</f>
        <v>DB1+6</v>
      </c>
      <c r="E546" s="297" t="s">
        <v>423</v>
      </c>
      <c r="F546" s="298" t="s">
        <v>703</v>
      </c>
      <c r="H546" s="187">
        <v>1</v>
      </c>
      <c r="I546" s="186">
        <v>1</v>
      </c>
      <c r="X546" s="44">
        <f t="shared" si="155"/>
        <v>45614</v>
      </c>
      <c r="Y546" s="44">
        <f t="shared" si="156"/>
        <v>45642</v>
      </c>
    </row>
    <row r="547" spans="1:25" ht="20.149999999999999" customHeight="1" x14ac:dyDescent="0.35">
      <c r="A547" s="13">
        <f>SUBTOTAL(103,$B$4:B547)</f>
        <v>544</v>
      </c>
      <c r="B547" s="140">
        <v>45614</v>
      </c>
      <c r="C547" s="143" t="s">
        <v>8</v>
      </c>
      <c r="D547" s="3" t="str">
        <f>VLOOKUP(C547,'Location Summary'!$C$4:$D$602,2,0)</f>
        <v>DB2+3</v>
      </c>
      <c r="E547" s="297" t="s">
        <v>423</v>
      </c>
      <c r="F547" s="298" t="s">
        <v>703</v>
      </c>
      <c r="Q547" s="187">
        <v>1</v>
      </c>
      <c r="R547" s="186">
        <v>1</v>
      </c>
      <c r="X547" s="44">
        <f t="shared" si="155"/>
        <v>45614</v>
      </c>
      <c r="Y547" s="44">
        <f t="shared" si="156"/>
        <v>45642</v>
      </c>
    </row>
    <row r="548" spans="1:25" ht="20.149999999999999" customHeight="1" x14ac:dyDescent="0.35">
      <c r="A548" s="13">
        <f>SUBTOTAL(103,$B$4:B548)</f>
        <v>545</v>
      </c>
      <c r="B548" s="140">
        <v>45614</v>
      </c>
      <c r="C548" s="143" t="s">
        <v>201</v>
      </c>
      <c r="D548" s="3" t="str">
        <f>VLOOKUP(C548,'Location Summary'!$C$4:$D$602,2,0)</f>
        <v>DA+1.5</v>
      </c>
      <c r="E548" s="297" t="s">
        <v>423</v>
      </c>
      <c r="F548" s="298" t="s">
        <v>703</v>
      </c>
      <c r="H548" s="187">
        <v>1</v>
      </c>
      <c r="K548" s="187">
        <v>1</v>
      </c>
      <c r="M548" s="188">
        <v>1</v>
      </c>
      <c r="P548" s="188">
        <v>1</v>
      </c>
      <c r="X548" s="44">
        <f t="shared" si="155"/>
        <v>45614</v>
      </c>
      <c r="Y548" s="44">
        <f t="shared" si="156"/>
        <v>45642</v>
      </c>
    </row>
    <row r="549" spans="1:25" ht="20.149999999999999" customHeight="1" x14ac:dyDescent="0.35">
      <c r="A549" s="13">
        <f>SUBTOTAL(103,$B$4:B549)</f>
        <v>546</v>
      </c>
      <c r="B549" s="140">
        <v>45614</v>
      </c>
      <c r="C549" s="143" t="s">
        <v>173</v>
      </c>
      <c r="D549" s="3" t="str">
        <f>VLOOKUP(C549,'Location Summary'!$C$4:$D$602,2,0)</f>
        <v>DB1+6</v>
      </c>
      <c r="E549" s="297" t="s">
        <v>423</v>
      </c>
      <c r="F549" s="298" t="s">
        <v>703</v>
      </c>
      <c r="O549" s="186">
        <v>1</v>
      </c>
      <c r="X549" s="44">
        <f t="shared" si="155"/>
        <v>45614</v>
      </c>
      <c r="Y549" s="44">
        <f t="shared" si="156"/>
        <v>45642</v>
      </c>
    </row>
    <row r="550" spans="1:25" ht="20.149999999999999" customHeight="1" x14ac:dyDescent="0.35">
      <c r="A550" s="13">
        <f>SUBTOTAL(103,$B$4:B550)</f>
        <v>547</v>
      </c>
      <c r="B550" s="140">
        <v>45614</v>
      </c>
      <c r="C550" s="143" t="s">
        <v>635</v>
      </c>
      <c r="D550" s="3" t="str">
        <f>VLOOKUP(C550,'Location Summary'!$C$4:$D$602,2,0)</f>
        <v>DA+0</v>
      </c>
      <c r="E550" s="297" t="s">
        <v>423</v>
      </c>
      <c r="F550" s="298" t="s">
        <v>703</v>
      </c>
      <c r="G550" s="188">
        <v>1</v>
      </c>
      <c r="P550" s="188">
        <v>1</v>
      </c>
      <c r="X550" s="44">
        <f t="shared" si="155"/>
        <v>45614</v>
      </c>
      <c r="Y550" s="44">
        <f t="shared" si="156"/>
        <v>45642</v>
      </c>
    </row>
    <row r="551" spans="1:25" ht="20.149999999999999" customHeight="1" x14ac:dyDescent="0.35">
      <c r="A551" s="13">
        <f>SUBTOTAL(103,$B$4:B551)</f>
        <v>548</v>
      </c>
      <c r="B551" s="140">
        <v>45615</v>
      </c>
      <c r="C551" s="143" t="s">
        <v>634</v>
      </c>
      <c r="D551" s="3" t="str">
        <f>VLOOKUP(C551,'Location Summary'!$C$4:$D$602,2,0)</f>
        <v>DA+1.5</v>
      </c>
      <c r="E551" s="297" t="s">
        <v>423</v>
      </c>
      <c r="F551" s="298" t="s">
        <v>703</v>
      </c>
      <c r="H551" s="187">
        <v>1</v>
      </c>
      <c r="L551" s="186">
        <v>1</v>
      </c>
      <c r="N551" s="187">
        <v>1</v>
      </c>
      <c r="R551" s="186">
        <v>1</v>
      </c>
      <c r="X551" s="44">
        <f t="shared" si="155"/>
        <v>45615</v>
      </c>
      <c r="Y551" s="44">
        <f t="shared" si="156"/>
        <v>45643</v>
      </c>
    </row>
    <row r="552" spans="1:25" ht="20.149999999999999" customHeight="1" x14ac:dyDescent="0.35">
      <c r="A552" s="13">
        <f>SUBTOTAL(103,$B$4:B552)</f>
        <v>549</v>
      </c>
      <c r="B552" s="140">
        <v>45615</v>
      </c>
      <c r="C552" s="143" t="s">
        <v>625</v>
      </c>
      <c r="D552" s="3" t="str">
        <f>VLOOKUP(C552,'Location Summary'!$C$4:$D$602,2,0)</f>
        <v>DA+3</v>
      </c>
      <c r="E552" s="297" t="s">
        <v>423</v>
      </c>
      <c r="F552" s="298" t="s">
        <v>703</v>
      </c>
      <c r="N552" s="187">
        <v>1</v>
      </c>
      <c r="O552" s="186">
        <v>1</v>
      </c>
      <c r="Q552" s="187">
        <v>1</v>
      </c>
      <c r="R552" s="186">
        <v>1</v>
      </c>
      <c r="X552" s="44">
        <f t="shared" si="155"/>
        <v>45615</v>
      </c>
      <c r="Y552" s="44">
        <f t="shared" si="156"/>
        <v>45643</v>
      </c>
    </row>
    <row r="553" spans="1:25" ht="20.149999999999999" customHeight="1" x14ac:dyDescent="0.35">
      <c r="A553" s="13">
        <f>SUBTOTAL(103,$B$4:B553)</f>
        <v>550</v>
      </c>
      <c r="B553" s="140">
        <v>45615</v>
      </c>
      <c r="C553" s="143" t="s">
        <v>8</v>
      </c>
      <c r="D553" s="3" t="str">
        <f>VLOOKUP(C553,'Location Summary'!$C$4:$D$602,2,0)</f>
        <v>DB2+3</v>
      </c>
      <c r="E553" s="297" t="s">
        <v>423</v>
      </c>
      <c r="F553" s="298" t="s">
        <v>703</v>
      </c>
      <c r="M553" s="188">
        <v>1</v>
      </c>
      <c r="N553" s="187">
        <v>1</v>
      </c>
      <c r="X553" s="44">
        <f t="shared" si="155"/>
        <v>45615</v>
      </c>
      <c r="Y553" s="44">
        <f t="shared" si="156"/>
        <v>45643</v>
      </c>
    </row>
    <row r="554" spans="1:25" ht="20.149999999999999" customHeight="1" x14ac:dyDescent="0.35">
      <c r="A554" s="13">
        <f>SUBTOTAL(103,$B$4:B554)</f>
        <v>551</v>
      </c>
      <c r="B554" s="140">
        <v>45615</v>
      </c>
      <c r="C554" s="143" t="s">
        <v>201</v>
      </c>
      <c r="D554" s="3" t="str">
        <f>VLOOKUP(C554,'Location Summary'!$C$4:$D$602,2,0)</f>
        <v>DA+1.5</v>
      </c>
      <c r="E554" s="297" t="s">
        <v>423</v>
      </c>
      <c r="F554" s="298" t="s">
        <v>703</v>
      </c>
      <c r="I554" s="186">
        <v>1</v>
      </c>
      <c r="L554" s="186">
        <v>1</v>
      </c>
      <c r="N554" s="187">
        <v>1</v>
      </c>
      <c r="O554" s="186">
        <v>1</v>
      </c>
      <c r="Q554" s="187">
        <v>1</v>
      </c>
      <c r="R554" s="186">
        <v>1</v>
      </c>
      <c r="X554" s="44">
        <f t="shared" si="155"/>
        <v>45615</v>
      </c>
      <c r="Y554" s="44">
        <f t="shared" si="156"/>
        <v>45643</v>
      </c>
    </row>
    <row r="555" spans="1:25" ht="20.149999999999999" customHeight="1" x14ac:dyDescent="0.35">
      <c r="A555" s="13">
        <f>SUBTOTAL(103,$B$4:B555)</f>
        <v>552</v>
      </c>
      <c r="B555" s="140">
        <v>45615</v>
      </c>
      <c r="C555" s="143" t="s">
        <v>173</v>
      </c>
      <c r="D555" s="3" t="str">
        <f>VLOOKUP(C555,'Location Summary'!$C$4:$D$602,2,0)</f>
        <v>DB1+6</v>
      </c>
      <c r="E555" s="297" t="s">
        <v>423</v>
      </c>
      <c r="F555" s="298" t="s">
        <v>703</v>
      </c>
      <c r="H555" s="187">
        <v>1</v>
      </c>
      <c r="I555" s="186">
        <v>1</v>
      </c>
      <c r="X555" s="44">
        <f t="shared" si="155"/>
        <v>45615</v>
      </c>
      <c r="Y555" s="44">
        <f t="shared" si="156"/>
        <v>45643</v>
      </c>
    </row>
    <row r="556" spans="1:25" ht="20.149999999999999" customHeight="1" x14ac:dyDescent="0.35">
      <c r="A556" s="13">
        <f>SUBTOTAL(103,$B$4:B556)</f>
        <v>553</v>
      </c>
      <c r="B556" s="140">
        <v>45615</v>
      </c>
      <c r="C556" s="143" t="s">
        <v>635</v>
      </c>
      <c r="D556" s="3" t="str">
        <f>VLOOKUP(C556,'Location Summary'!$C$4:$D$602,2,0)</f>
        <v>DA+0</v>
      </c>
      <c r="E556" s="297" t="s">
        <v>423</v>
      </c>
      <c r="F556" s="298" t="s">
        <v>703</v>
      </c>
      <c r="H556" s="187">
        <v>1</v>
      </c>
      <c r="J556" s="188">
        <v>1</v>
      </c>
      <c r="M556" s="188">
        <v>1</v>
      </c>
      <c r="Q556" s="187">
        <v>1</v>
      </c>
      <c r="X556" s="44">
        <f t="shared" si="155"/>
        <v>45615</v>
      </c>
      <c r="Y556" s="44">
        <f t="shared" si="156"/>
        <v>45643</v>
      </c>
    </row>
    <row r="557" spans="1:25" ht="20.149999999999999" customHeight="1" x14ac:dyDescent="0.35">
      <c r="A557" s="13">
        <f>SUBTOTAL(103,$B$4:B557)</f>
        <v>554</v>
      </c>
      <c r="B557" s="140">
        <v>45616</v>
      </c>
      <c r="C557" s="143" t="s">
        <v>634</v>
      </c>
      <c r="D557" s="3" t="str">
        <f>VLOOKUP(C557,'Location Summary'!$C$4:$D$602,2,0)</f>
        <v>DA+1.5</v>
      </c>
      <c r="E557" s="297" t="s">
        <v>423</v>
      </c>
      <c r="F557" s="298" t="s">
        <v>703</v>
      </c>
      <c r="I557" s="186">
        <v>1</v>
      </c>
      <c r="O557" s="186">
        <v>1</v>
      </c>
      <c r="X557" s="44">
        <f t="shared" si="155"/>
        <v>45616</v>
      </c>
      <c r="Y557" s="44">
        <f t="shared" si="156"/>
        <v>45644</v>
      </c>
    </row>
    <row r="558" spans="1:25" ht="20.149999999999999" customHeight="1" x14ac:dyDescent="0.35">
      <c r="A558" s="13">
        <f>SUBTOTAL(103,$B$4:B558)</f>
        <v>555</v>
      </c>
      <c r="B558" s="140">
        <v>45616</v>
      </c>
      <c r="C558" s="143" t="s">
        <v>625</v>
      </c>
      <c r="D558" s="3" t="str">
        <f>VLOOKUP(C558,'Location Summary'!$C$4:$D$602,2,0)</f>
        <v>DA+3</v>
      </c>
      <c r="E558" s="297" t="s">
        <v>423</v>
      </c>
      <c r="F558" s="298" t="s">
        <v>703</v>
      </c>
      <c r="G558" s="188">
        <v>1</v>
      </c>
      <c r="J558" s="188">
        <v>1</v>
      </c>
      <c r="X558" s="44">
        <f t="shared" si="155"/>
        <v>45616</v>
      </c>
      <c r="Y558" s="44">
        <f t="shared" si="156"/>
        <v>45644</v>
      </c>
    </row>
    <row r="559" spans="1:25" ht="20.149999999999999" customHeight="1" x14ac:dyDescent="0.35">
      <c r="A559" s="13">
        <f>SUBTOTAL(103,$B$4:B559)</f>
        <v>556</v>
      </c>
      <c r="B559" s="140">
        <v>45616</v>
      </c>
      <c r="C559" s="143" t="s">
        <v>8</v>
      </c>
      <c r="D559" s="3" t="str">
        <f>VLOOKUP(C559,'Location Summary'!$C$4:$D$602,2,0)</f>
        <v>DB2+3</v>
      </c>
      <c r="E559" s="297" t="s">
        <v>423</v>
      </c>
      <c r="F559" s="298" t="s">
        <v>703</v>
      </c>
      <c r="O559" s="186">
        <v>1</v>
      </c>
      <c r="X559" s="44">
        <f t="shared" si="155"/>
        <v>45616</v>
      </c>
      <c r="Y559" s="44">
        <f t="shared" si="156"/>
        <v>45644</v>
      </c>
    </row>
    <row r="560" spans="1:25" ht="20.149999999999999" customHeight="1" x14ac:dyDescent="0.35">
      <c r="A560" s="13">
        <f>SUBTOTAL(103,$B$4:B560)</f>
        <v>557</v>
      </c>
      <c r="B560" s="140">
        <v>45616</v>
      </c>
      <c r="C560" s="143" t="s">
        <v>173</v>
      </c>
      <c r="D560" s="3" t="str">
        <f>VLOOKUP(C560,'Location Summary'!$C$4:$D$602,2,0)</f>
        <v>DB1+6</v>
      </c>
      <c r="E560" s="297" t="s">
        <v>423</v>
      </c>
      <c r="F560" s="298" t="s">
        <v>703</v>
      </c>
      <c r="P560" s="188">
        <v>1</v>
      </c>
      <c r="X560" s="44">
        <f t="shared" si="155"/>
        <v>45616</v>
      </c>
      <c r="Y560" s="44">
        <f t="shared" si="156"/>
        <v>45644</v>
      </c>
    </row>
    <row r="561" spans="1:25" ht="20.149999999999999" customHeight="1" x14ac:dyDescent="0.35">
      <c r="A561" s="13">
        <f>SUBTOTAL(103,$B$4:B561)</f>
        <v>558</v>
      </c>
      <c r="B561" s="140">
        <v>45616</v>
      </c>
      <c r="C561" s="143" t="s">
        <v>635</v>
      </c>
      <c r="D561" s="3" t="str">
        <f>VLOOKUP(C561,'Location Summary'!$C$4:$D$602,2,0)</f>
        <v>DA+0</v>
      </c>
      <c r="E561" s="297" t="s">
        <v>423</v>
      </c>
      <c r="F561" s="298" t="s">
        <v>703</v>
      </c>
      <c r="K561" s="187">
        <v>1</v>
      </c>
      <c r="N561" s="187">
        <v>1</v>
      </c>
      <c r="R561" s="186">
        <v>1</v>
      </c>
      <c r="X561" s="44">
        <f t="shared" si="155"/>
        <v>45616</v>
      </c>
      <c r="Y561" s="44">
        <f t="shared" si="156"/>
        <v>45644</v>
      </c>
    </row>
    <row r="562" spans="1:25" ht="20.149999999999999" customHeight="1" x14ac:dyDescent="0.35">
      <c r="A562" s="13">
        <f>SUBTOTAL(103,$B$4:B562)</f>
        <v>559</v>
      </c>
      <c r="B562" s="140">
        <v>45617</v>
      </c>
      <c r="C562" s="143" t="s">
        <v>625</v>
      </c>
      <c r="D562" s="3" t="str">
        <f>VLOOKUP(C562,'Location Summary'!$C$4:$D$602,2,0)</f>
        <v>DA+3</v>
      </c>
      <c r="E562" s="297" t="s">
        <v>423</v>
      </c>
      <c r="F562" s="298" t="s">
        <v>703</v>
      </c>
      <c r="H562" s="187">
        <v>1</v>
      </c>
      <c r="I562" s="186">
        <v>1</v>
      </c>
      <c r="K562" s="187">
        <v>1</v>
      </c>
      <c r="L562" s="186">
        <v>1</v>
      </c>
      <c r="X562" s="44">
        <f t="shared" si="155"/>
        <v>45617</v>
      </c>
      <c r="Y562" s="44">
        <f t="shared" si="156"/>
        <v>45645</v>
      </c>
    </row>
    <row r="563" spans="1:25" ht="20.149999999999999" customHeight="1" x14ac:dyDescent="0.35">
      <c r="A563" s="13">
        <f>SUBTOTAL(103,$B$4:B563)</f>
        <v>560</v>
      </c>
      <c r="B563" s="140">
        <v>45617</v>
      </c>
      <c r="C563" s="143" t="s">
        <v>511</v>
      </c>
      <c r="D563" s="3" t="str">
        <f>VLOOKUP(C563,'Location Summary'!$C$4:$D$602,2,0)</f>
        <v>DB1+6</v>
      </c>
      <c r="E563" s="297" t="s">
        <v>423</v>
      </c>
      <c r="F563" s="298" t="s">
        <v>703</v>
      </c>
      <c r="J563" s="188">
        <v>1</v>
      </c>
      <c r="X563" s="44">
        <f t="shared" ref="X563" si="157">B563</f>
        <v>45617</v>
      </c>
      <c r="Y563" s="44">
        <f t="shared" ref="Y563" si="158">B563+28</f>
        <v>45645</v>
      </c>
    </row>
    <row r="564" spans="1:25" ht="20.149999999999999" customHeight="1" x14ac:dyDescent="0.35">
      <c r="A564" s="13">
        <f>SUBTOTAL(103,$B$4:B564)</f>
        <v>561</v>
      </c>
      <c r="B564" s="140">
        <v>45617</v>
      </c>
      <c r="C564" s="143" t="s">
        <v>262</v>
      </c>
      <c r="D564" s="3" t="str">
        <f>VLOOKUP(C564,'Location Summary'!$C$4:$D$602,2,0)</f>
        <v>DA+6</v>
      </c>
      <c r="E564" s="297" t="s">
        <v>423</v>
      </c>
      <c r="F564" s="298" t="s">
        <v>703</v>
      </c>
      <c r="G564" s="188">
        <v>1</v>
      </c>
      <c r="X564" s="44">
        <f t="shared" si="155"/>
        <v>45617</v>
      </c>
      <c r="Y564" s="44">
        <f t="shared" si="156"/>
        <v>45645</v>
      </c>
    </row>
    <row r="565" spans="1:25" ht="20.149999999999999" customHeight="1" x14ac:dyDescent="0.35">
      <c r="A565" s="13">
        <f>SUBTOTAL(103,$B$4:B565)</f>
        <v>562</v>
      </c>
      <c r="B565" s="140">
        <v>45617</v>
      </c>
      <c r="C565" s="143" t="s">
        <v>173</v>
      </c>
      <c r="D565" s="3" t="str">
        <f>VLOOKUP(C565,'Location Summary'!$C$4:$D$602,2,0)</f>
        <v>DB1+6</v>
      </c>
      <c r="E565" s="297" t="s">
        <v>423</v>
      </c>
      <c r="F565" s="298" t="s">
        <v>703</v>
      </c>
      <c r="Q565" s="187">
        <v>1</v>
      </c>
      <c r="X565" s="44">
        <f t="shared" si="155"/>
        <v>45617</v>
      </c>
      <c r="Y565" s="44">
        <f t="shared" si="156"/>
        <v>45645</v>
      </c>
    </row>
    <row r="566" spans="1:25" ht="20.149999999999999" customHeight="1" x14ac:dyDescent="0.35">
      <c r="A566" s="13">
        <f>SUBTOTAL(103,$B$4:B566)</f>
        <v>563</v>
      </c>
      <c r="B566" s="140">
        <v>45617</v>
      </c>
      <c r="C566" s="143" t="s">
        <v>635</v>
      </c>
      <c r="D566" s="3" t="str">
        <f>VLOOKUP(C566,'Location Summary'!$C$4:$D$602,2,0)</f>
        <v>DA+0</v>
      </c>
      <c r="E566" s="297" t="s">
        <v>423</v>
      </c>
      <c r="F566" s="298" t="s">
        <v>703</v>
      </c>
      <c r="I566" s="186">
        <v>1</v>
      </c>
      <c r="L566" s="186">
        <v>1</v>
      </c>
      <c r="O566" s="186">
        <v>1</v>
      </c>
      <c r="X566" s="44">
        <f t="shared" si="155"/>
        <v>45617</v>
      </c>
      <c r="Y566" s="44">
        <f t="shared" si="156"/>
        <v>45645</v>
      </c>
    </row>
    <row r="567" spans="1:25" ht="20.149999999999999" customHeight="1" x14ac:dyDescent="0.35">
      <c r="A567" s="13">
        <f>SUBTOTAL(103,$B$4:B567)</f>
        <v>564</v>
      </c>
      <c r="B567" s="140">
        <v>45617</v>
      </c>
      <c r="C567" s="143" t="s">
        <v>636</v>
      </c>
      <c r="D567" s="3" t="str">
        <f>VLOOKUP(C567,'Location Summary'!$C$4:$D$602,2,0)</f>
        <v>DA+3</v>
      </c>
      <c r="E567" s="297" t="s">
        <v>423</v>
      </c>
      <c r="F567" s="298" t="s">
        <v>703</v>
      </c>
      <c r="J567" s="188">
        <v>1</v>
      </c>
      <c r="M567" s="188">
        <v>1</v>
      </c>
      <c r="X567" s="44">
        <f t="shared" si="155"/>
        <v>45617</v>
      </c>
      <c r="Y567" s="44">
        <f t="shared" si="156"/>
        <v>45645</v>
      </c>
    </row>
    <row r="568" spans="1:25" ht="20.149999999999999" customHeight="1" x14ac:dyDescent="0.35">
      <c r="A568" s="13">
        <f>SUBTOTAL(103,$B$4:B568)</f>
        <v>565</v>
      </c>
      <c r="B568" s="140">
        <v>45618</v>
      </c>
      <c r="C568" s="143" t="s">
        <v>636</v>
      </c>
      <c r="D568" s="3" t="str">
        <f>VLOOKUP(C568,'Location Summary'!$C$4:$D$602,2,0)</f>
        <v>DA+3</v>
      </c>
      <c r="E568" s="297" t="s">
        <v>423</v>
      </c>
      <c r="F568" s="298" t="s">
        <v>703</v>
      </c>
      <c r="G568" s="188">
        <v>1</v>
      </c>
      <c r="K568" s="187">
        <v>1</v>
      </c>
      <c r="L568" s="186">
        <v>1</v>
      </c>
      <c r="N568" s="187">
        <v>1</v>
      </c>
      <c r="O568" s="186">
        <v>1</v>
      </c>
      <c r="P568" s="188">
        <v>1</v>
      </c>
      <c r="X568" s="44">
        <f t="shared" si="155"/>
        <v>45618</v>
      </c>
      <c r="Y568" s="44">
        <f t="shared" si="156"/>
        <v>45646</v>
      </c>
    </row>
    <row r="569" spans="1:25" ht="20.149999999999999" customHeight="1" x14ac:dyDescent="0.35">
      <c r="A569" s="13">
        <f>SUBTOTAL(103,$B$4:B569)</f>
        <v>566</v>
      </c>
      <c r="B569" s="140">
        <v>45618</v>
      </c>
      <c r="C569" s="143" t="s">
        <v>801</v>
      </c>
      <c r="D569" s="3" t="str">
        <f>VLOOKUP(C569,'Location Summary'!$C$4:$D$602,2,0)</f>
        <v>DB1+0</v>
      </c>
      <c r="E569" s="297" t="s">
        <v>423</v>
      </c>
      <c r="F569" s="298" t="s">
        <v>703</v>
      </c>
      <c r="P569" s="188">
        <v>1</v>
      </c>
      <c r="X569" s="44">
        <f t="shared" si="155"/>
        <v>45618</v>
      </c>
      <c r="Y569" s="44">
        <f t="shared" si="156"/>
        <v>45646</v>
      </c>
    </row>
    <row r="570" spans="1:25" ht="20.149999999999999" customHeight="1" x14ac:dyDescent="0.35">
      <c r="A570" s="13">
        <f>SUBTOTAL(103,$B$4:B570)</f>
        <v>567</v>
      </c>
      <c r="B570" s="140">
        <v>45618</v>
      </c>
      <c r="C570" s="143" t="s">
        <v>511</v>
      </c>
      <c r="D570" s="3" t="str">
        <f>VLOOKUP(C570,'Location Summary'!$C$4:$D$602,2,0)</f>
        <v>DB1+6</v>
      </c>
      <c r="E570" s="297" t="s">
        <v>423</v>
      </c>
      <c r="F570" s="298" t="s">
        <v>703</v>
      </c>
      <c r="K570" s="187">
        <v>1</v>
      </c>
      <c r="L570" s="186">
        <v>1</v>
      </c>
      <c r="X570" s="44">
        <f t="shared" si="155"/>
        <v>45618</v>
      </c>
      <c r="Y570" s="44">
        <f t="shared" si="156"/>
        <v>45646</v>
      </c>
    </row>
    <row r="571" spans="1:25" ht="20.149999999999999" customHeight="1" x14ac:dyDescent="0.35">
      <c r="A571" s="13">
        <f>SUBTOTAL(103,$B$4:B571)</f>
        <v>568</v>
      </c>
      <c r="B571" s="140">
        <v>45618</v>
      </c>
      <c r="C571" s="143" t="s">
        <v>262</v>
      </c>
      <c r="D571" s="3" t="str">
        <f>VLOOKUP(C571,'Location Summary'!$C$4:$D$602,2,0)</f>
        <v>DA+6</v>
      </c>
      <c r="E571" s="297" t="s">
        <v>423</v>
      </c>
      <c r="F571" s="298" t="s">
        <v>703</v>
      </c>
      <c r="H571" s="187">
        <v>1</v>
      </c>
      <c r="J571" s="188">
        <v>1</v>
      </c>
      <c r="M571" s="188">
        <v>1</v>
      </c>
      <c r="X571" s="44">
        <f t="shared" si="155"/>
        <v>45618</v>
      </c>
      <c r="Y571" s="44">
        <f t="shared" si="156"/>
        <v>45646</v>
      </c>
    </row>
    <row r="572" spans="1:25" ht="20.149999999999999" customHeight="1" x14ac:dyDescent="0.35">
      <c r="A572" s="13">
        <f>SUBTOTAL(103,$B$4:B572)</f>
        <v>569</v>
      </c>
      <c r="B572" s="140">
        <v>45618</v>
      </c>
      <c r="C572" s="143" t="s">
        <v>173</v>
      </c>
      <c r="D572" s="3" t="str">
        <f>VLOOKUP(C572,'Location Summary'!$C$4:$D$602,2,0)</f>
        <v>DB1+6</v>
      </c>
      <c r="E572" s="297" t="s">
        <v>423</v>
      </c>
      <c r="F572" s="298" t="s">
        <v>703</v>
      </c>
      <c r="J572" s="188">
        <v>1</v>
      </c>
      <c r="R572" s="186">
        <v>1</v>
      </c>
      <c r="X572" s="44">
        <f t="shared" si="155"/>
        <v>45618</v>
      </c>
      <c r="Y572" s="44">
        <f t="shared" si="156"/>
        <v>45646</v>
      </c>
    </row>
    <row r="573" spans="1:25" ht="20.149999999999999" customHeight="1" x14ac:dyDescent="0.35">
      <c r="A573" s="13">
        <f>SUBTOTAL(103,$B$4:B573)</f>
        <v>570</v>
      </c>
      <c r="B573" s="140">
        <v>45619</v>
      </c>
      <c r="C573" s="143" t="s">
        <v>173</v>
      </c>
      <c r="D573" s="3" t="str">
        <f>VLOOKUP(C573,'Location Summary'!$C$4:$D$602,2,0)</f>
        <v>DB1+6</v>
      </c>
      <c r="E573" s="297" t="s">
        <v>423</v>
      </c>
      <c r="F573" s="298" t="s">
        <v>703</v>
      </c>
      <c r="K573" s="187">
        <v>1</v>
      </c>
      <c r="L573" s="186">
        <v>1</v>
      </c>
      <c r="X573" s="44">
        <f t="shared" ref="X573:X582" si="159">B573</f>
        <v>45619</v>
      </c>
      <c r="Y573" s="44">
        <f t="shared" ref="Y573:Y582" si="160">B573+28</f>
        <v>45647</v>
      </c>
    </row>
    <row r="574" spans="1:25" ht="20.149999999999999" customHeight="1" x14ac:dyDescent="0.35">
      <c r="A574" s="13">
        <f>SUBTOTAL(103,$B$4:B574)</f>
        <v>571</v>
      </c>
      <c r="B574" s="140">
        <v>45619</v>
      </c>
      <c r="C574" s="143" t="s">
        <v>611</v>
      </c>
      <c r="D574" s="3" t="str">
        <f>VLOOKUP(C574,'Location Summary'!$C$4:$D$602,2,0)</f>
        <v>DA+9</v>
      </c>
      <c r="E574" s="297" t="s">
        <v>423</v>
      </c>
      <c r="F574" s="298" t="s">
        <v>703</v>
      </c>
      <c r="G574" s="188">
        <v>1</v>
      </c>
      <c r="J574" s="188">
        <v>1</v>
      </c>
      <c r="P574" s="188">
        <v>1</v>
      </c>
      <c r="X574" s="44">
        <f t="shared" si="159"/>
        <v>45619</v>
      </c>
      <c r="Y574" s="44">
        <f t="shared" si="160"/>
        <v>45647</v>
      </c>
    </row>
    <row r="575" spans="1:25" ht="20.149999999999999" customHeight="1" x14ac:dyDescent="0.35">
      <c r="A575" s="13">
        <f>SUBTOTAL(103,$B$4:B575)</f>
        <v>572</v>
      </c>
      <c r="B575" s="140">
        <v>45619</v>
      </c>
      <c r="C575" s="143" t="s">
        <v>801</v>
      </c>
      <c r="D575" s="3" t="str">
        <f>VLOOKUP(C575,'Location Summary'!$C$4:$D$602,2,0)</f>
        <v>DB1+0</v>
      </c>
      <c r="E575" s="297" t="s">
        <v>423</v>
      </c>
      <c r="F575" s="298" t="s">
        <v>703</v>
      </c>
      <c r="M575" s="188">
        <v>1</v>
      </c>
      <c r="Q575" s="187">
        <v>1</v>
      </c>
      <c r="R575" s="186">
        <v>1</v>
      </c>
      <c r="X575" s="44">
        <f t="shared" si="159"/>
        <v>45619</v>
      </c>
      <c r="Y575" s="44">
        <f t="shared" si="160"/>
        <v>45647</v>
      </c>
    </row>
    <row r="576" spans="1:25" ht="20.149999999999999" customHeight="1" x14ac:dyDescent="0.35">
      <c r="A576" s="13">
        <f>SUBTOTAL(103,$B$4:B576)</f>
        <v>573</v>
      </c>
      <c r="B576" s="140">
        <v>45619</v>
      </c>
      <c r="C576" s="143" t="s">
        <v>636</v>
      </c>
      <c r="D576" s="3" t="str">
        <f>VLOOKUP(C576,'Location Summary'!$C$4:$D$602,2,0)</f>
        <v>DA+3</v>
      </c>
      <c r="E576" s="297" t="s">
        <v>423</v>
      </c>
      <c r="F576" s="298" t="s">
        <v>703</v>
      </c>
      <c r="H576" s="187">
        <v>1</v>
      </c>
      <c r="I576" s="186">
        <v>1</v>
      </c>
      <c r="Q576" s="187">
        <v>1</v>
      </c>
      <c r="R576" s="186">
        <v>1</v>
      </c>
      <c r="X576" s="44">
        <f t="shared" si="159"/>
        <v>45619</v>
      </c>
      <c r="Y576" s="44">
        <f t="shared" si="160"/>
        <v>45647</v>
      </c>
    </row>
    <row r="577" spans="1:25" ht="20.149999999999999" customHeight="1" x14ac:dyDescent="0.35">
      <c r="A577" s="13">
        <f>SUBTOTAL(103,$B$4:B577)</f>
        <v>574</v>
      </c>
      <c r="B577" s="140">
        <v>45619</v>
      </c>
      <c r="C577" s="143" t="s">
        <v>262</v>
      </c>
      <c r="D577" s="3" t="str">
        <f>VLOOKUP(C577,'Location Summary'!$C$4:$D$602,2,0)</f>
        <v>DA+6</v>
      </c>
      <c r="E577" s="297" t="s">
        <v>423</v>
      </c>
      <c r="F577" s="298" t="s">
        <v>703</v>
      </c>
      <c r="I577" s="186">
        <v>1</v>
      </c>
      <c r="K577" s="187">
        <v>1</v>
      </c>
      <c r="L577" s="186">
        <v>1</v>
      </c>
      <c r="N577" s="187">
        <v>1</v>
      </c>
      <c r="O577" s="186">
        <v>1</v>
      </c>
      <c r="P577" s="188">
        <v>1</v>
      </c>
      <c r="Q577" s="187">
        <v>1</v>
      </c>
      <c r="X577" s="44">
        <f t="shared" si="159"/>
        <v>45619</v>
      </c>
      <c r="Y577" s="44">
        <f t="shared" si="160"/>
        <v>45647</v>
      </c>
    </row>
    <row r="578" spans="1:25" ht="20.149999999999999" customHeight="1" x14ac:dyDescent="0.35">
      <c r="A578" s="13">
        <f>SUBTOTAL(103,$B$4:B578)</f>
        <v>575</v>
      </c>
      <c r="B578" s="140">
        <v>45620</v>
      </c>
      <c r="C578" s="143" t="s">
        <v>801</v>
      </c>
      <c r="D578" s="3" t="str">
        <f>VLOOKUP(C578,'Location Summary'!$C$4:$D$602,2,0)</f>
        <v>DB1+0</v>
      </c>
      <c r="E578" s="297" t="s">
        <v>423</v>
      </c>
      <c r="F578" s="298" t="s">
        <v>703</v>
      </c>
      <c r="G578" s="188">
        <v>1</v>
      </c>
      <c r="N578" s="187">
        <v>1</v>
      </c>
      <c r="O578" s="186">
        <v>1</v>
      </c>
      <c r="X578" s="44">
        <f t="shared" si="159"/>
        <v>45620</v>
      </c>
      <c r="Y578" s="44">
        <f t="shared" si="160"/>
        <v>45648</v>
      </c>
    </row>
    <row r="579" spans="1:25" ht="20.149999999999999" customHeight="1" x14ac:dyDescent="0.35">
      <c r="A579" s="13">
        <f>SUBTOTAL(103,$B$4:B579)</f>
        <v>576</v>
      </c>
      <c r="B579" s="140">
        <v>45620</v>
      </c>
      <c r="C579" s="143" t="s">
        <v>611</v>
      </c>
      <c r="D579" s="3" t="str">
        <f>VLOOKUP(C579,'Location Summary'!$C$4:$D$602,2,0)</f>
        <v>DA+9</v>
      </c>
      <c r="E579" s="297" t="s">
        <v>423</v>
      </c>
      <c r="F579" s="298" t="s">
        <v>703</v>
      </c>
      <c r="H579" s="187">
        <v>1</v>
      </c>
      <c r="X579" s="44">
        <f t="shared" si="159"/>
        <v>45620</v>
      </c>
      <c r="Y579" s="44">
        <f t="shared" si="160"/>
        <v>45648</v>
      </c>
    </row>
    <row r="580" spans="1:25" ht="20.149999999999999" customHeight="1" x14ac:dyDescent="0.35">
      <c r="A580" s="13">
        <f>SUBTOTAL(103,$B$4:B580)</f>
        <v>577</v>
      </c>
      <c r="B580" s="140">
        <v>45620</v>
      </c>
      <c r="C580" s="143" t="s">
        <v>262</v>
      </c>
      <c r="D580" s="3" t="str">
        <f>VLOOKUP(C580,'Location Summary'!$C$4:$D$602,2,0)</f>
        <v>DA+6</v>
      </c>
      <c r="E580" s="297" t="s">
        <v>423</v>
      </c>
      <c r="F580" s="298" t="s">
        <v>703</v>
      </c>
      <c r="R580" s="186">
        <v>1</v>
      </c>
      <c r="X580" s="44">
        <f t="shared" si="159"/>
        <v>45620</v>
      </c>
      <c r="Y580" s="44">
        <f t="shared" si="160"/>
        <v>45648</v>
      </c>
    </row>
    <row r="581" spans="1:25" ht="20.149999999999999" customHeight="1" x14ac:dyDescent="0.35">
      <c r="A581" s="13">
        <f>SUBTOTAL(103,$B$4:B581)</f>
        <v>578</v>
      </c>
      <c r="B581" s="140">
        <v>45620</v>
      </c>
      <c r="C581" s="143" t="s">
        <v>633</v>
      </c>
      <c r="D581" s="3" t="str">
        <f>VLOOKUP(C581,'Location Summary'!$C$4:$D$602,2,0)</f>
        <v>DA+9</v>
      </c>
      <c r="E581" s="297" t="s">
        <v>423</v>
      </c>
      <c r="F581" s="298" t="s">
        <v>703</v>
      </c>
      <c r="G581" s="188">
        <v>1</v>
      </c>
      <c r="P581" s="188">
        <v>1</v>
      </c>
      <c r="X581" s="44">
        <f t="shared" si="159"/>
        <v>45620</v>
      </c>
      <c r="Y581" s="44">
        <f t="shared" si="160"/>
        <v>45648</v>
      </c>
    </row>
    <row r="582" spans="1:25" ht="20.149999999999999" customHeight="1" x14ac:dyDescent="0.35">
      <c r="A582" s="13">
        <f>SUBTOTAL(103,$B$4:B582)</f>
        <v>579</v>
      </c>
      <c r="B582" s="140">
        <v>45621</v>
      </c>
      <c r="C582" s="143" t="s">
        <v>801</v>
      </c>
      <c r="D582" s="3" t="str">
        <f>VLOOKUP(C582,'Location Summary'!$C$4:$D$602,2,0)</f>
        <v>DB1+0</v>
      </c>
      <c r="E582" s="297" t="s">
        <v>423</v>
      </c>
      <c r="F582" s="298" t="s">
        <v>703</v>
      </c>
      <c r="H582" s="187">
        <v>1</v>
      </c>
      <c r="I582" s="186">
        <v>1</v>
      </c>
      <c r="X582" s="44">
        <f t="shared" si="159"/>
        <v>45621</v>
      </c>
      <c r="Y582" s="44">
        <f t="shared" si="160"/>
        <v>45649</v>
      </c>
    </row>
    <row r="583" spans="1:25" ht="20.149999999999999" customHeight="1" x14ac:dyDescent="0.35">
      <c r="A583" s="13">
        <f>SUBTOTAL(103,$B$4:B583)</f>
        <v>580</v>
      </c>
      <c r="B583" s="140">
        <v>45621</v>
      </c>
      <c r="C583" s="143" t="s">
        <v>497</v>
      </c>
      <c r="D583" s="3" t="str">
        <f>VLOOKUP(C583,'Location Summary'!$C$4:$D$602,2,0)</f>
        <v>DA+6</v>
      </c>
      <c r="E583" s="297" t="s">
        <v>423</v>
      </c>
      <c r="F583" s="298" t="s">
        <v>703</v>
      </c>
      <c r="M583" s="188">
        <v>1</v>
      </c>
      <c r="X583" s="44">
        <f t="shared" ref="X583:X597" si="161">B583</f>
        <v>45621</v>
      </c>
      <c r="Y583" s="44">
        <f t="shared" ref="Y583:Y606" si="162">B583+28</f>
        <v>45649</v>
      </c>
    </row>
    <row r="584" spans="1:25" ht="20.149999999999999" customHeight="1" x14ac:dyDescent="0.35">
      <c r="A584" s="13">
        <f>SUBTOTAL(103,$B$4:B584)</f>
        <v>581</v>
      </c>
      <c r="B584" s="140">
        <v>45621</v>
      </c>
      <c r="C584" s="143" t="s">
        <v>611</v>
      </c>
      <c r="D584" s="3" t="str">
        <f>VLOOKUP(C584,'Location Summary'!$C$4:$D$602,2,0)</f>
        <v>DA+9</v>
      </c>
      <c r="E584" s="297" t="s">
        <v>423</v>
      </c>
      <c r="F584" s="298" t="s">
        <v>703</v>
      </c>
      <c r="I584" s="186">
        <v>1</v>
      </c>
      <c r="Q584" s="187">
        <v>1</v>
      </c>
      <c r="R584" s="186">
        <v>1</v>
      </c>
      <c r="X584" s="44">
        <f t="shared" si="161"/>
        <v>45621</v>
      </c>
      <c r="Y584" s="44">
        <f t="shared" si="162"/>
        <v>45649</v>
      </c>
    </row>
    <row r="585" spans="1:25" ht="20.149999999999999" customHeight="1" x14ac:dyDescent="0.35">
      <c r="A585" s="13">
        <f>SUBTOTAL(103,$B$4:B585)</f>
        <v>582</v>
      </c>
      <c r="B585" s="140">
        <v>45621</v>
      </c>
      <c r="C585" s="143" t="s">
        <v>261</v>
      </c>
      <c r="D585" s="3" t="str">
        <f>VLOOKUP(C585,'Location Summary'!$C$4:$D$602,2,0)</f>
        <v>DA-3</v>
      </c>
      <c r="E585" s="297" t="s">
        <v>423</v>
      </c>
      <c r="F585" s="298" t="s">
        <v>703</v>
      </c>
      <c r="G585" s="188">
        <v>1</v>
      </c>
      <c r="X585" s="44">
        <f t="shared" si="161"/>
        <v>45621</v>
      </c>
      <c r="Y585" s="44">
        <f t="shared" si="162"/>
        <v>45649</v>
      </c>
    </row>
    <row r="586" spans="1:25" ht="20.149999999999999" customHeight="1" x14ac:dyDescent="0.35">
      <c r="A586" s="13">
        <f>SUBTOTAL(103,$B$4:B586)</f>
        <v>583</v>
      </c>
      <c r="B586" s="140">
        <v>45621</v>
      </c>
      <c r="C586" s="143" t="s">
        <v>633</v>
      </c>
      <c r="D586" s="3" t="str">
        <f>VLOOKUP(C586,'Location Summary'!$C$4:$D$602,2,0)</f>
        <v>DA+9</v>
      </c>
      <c r="E586" s="297" t="s">
        <v>423</v>
      </c>
      <c r="F586" s="298" t="s">
        <v>703</v>
      </c>
      <c r="H586" s="187">
        <v>1</v>
      </c>
      <c r="J586" s="188">
        <v>1</v>
      </c>
      <c r="M586" s="188">
        <v>1</v>
      </c>
      <c r="Q586" s="187">
        <v>1</v>
      </c>
      <c r="X586" s="44">
        <f t="shared" si="161"/>
        <v>45621</v>
      </c>
      <c r="Y586" s="44">
        <f t="shared" si="162"/>
        <v>45649</v>
      </c>
    </row>
    <row r="587" spans="1:25" ht="20.149999999999999" customHeight="1" x14ac:dyDescent="0.35">
      <c r="A587" s="13">
        <f>SUBTOTAL(103,$B$4:B587)</f>
        <v>584</v>
      </c>
      <c r="B587" s="140">
        <v>45622</v>
      </c>
      <c r="C587" s="143" t="s">
        <v>801</v>
      </c>
      <c r="D587" s="3" t="str">
        <f>VLOOKUP(C587,'Location Summary'!$C$4:$D$602,2,0)</f>
        <v>DB1+0</v>
      </c>
      <c r="E587" s="297" t="s">
        <v>423</v>
      </c>
      <c r="F587" s="298" t="s">
        <v>703</v>
      </c>
      <c r="J587" s="188">
        <v>1</v>
      </c>
      <c r="X587" s="44">
        <f t="shared" si="161"/>
        <v>45622</v>
      </c>
      <c r="Y587" s="44">
        <f t="shared" si="162"/>
        <v>45650</v>
      </c>
    </row>
    <row r="588" spans="1:25" ht="20.149999999999999" customHeight="1" x14ac:dyDescent="0.35">
      <c r="A588" s="13">
        <f>SUBTOTAL(103,$B$4:B588)</f>
        <v>585</v>
      </c>
      <c r="B588" s="140">
        <v>45622</v>
      </c>
      <c r="C588" s="143" t="s">
        <v>497</v>
      </c>
      <c r="D588" s="3" t="str">
        <f>VLOOKUP(C588,'Location Summary'!$C$4:$D$602,2,0)</f>
        <v>DA+6</v>
      </c>
      <c r="E588" s="297" t="s">
        <v>423</v>
      </c>
      <c r="F588" s="298" t="s">
        <v>703</v>
      </c>
      <c r="H588" s="187">
        <v>1</v>
      </c>
      <c r="I588" s="186">
        <v>1</v>
      </c>
      <c r="X588" s="44">
        <f t="shared" si="161"/>
        <v>45622</v>
      </c>
      <c r="Y588" s="44">
        <f t="shared" si="162"/>
        <v>45650</v>
      </c>
    </row>
    <row r="589" spans="1:25" ht="20.149999999999999" customHeight="1" x14ac:dyDescent="0.35">
      <c r="A589" s="13">
        <f>SUBTOTAL(103,$B$4:B589)</f>
        <v>586</v>
      </c>
      <c r="B589" s="140">
        <v>45622</v>
      </c>
      <c r="C589" s="143" t="s">
        <v>611</v>
      </c>
      <c r="D589" s="3" t="str">
        <f>VLOOKUP(C589,'Location Summary'!$C$4:$D$602,2,0)</f>
        <v>DA+9</v>
      </c>
      <c r="E589" s="297" t="s">
        <v>423</v>
      </c>
      <c r="F589" s="298" t="s">
        <v>703</v>
      </c>
      <c r="K589" s="187">
        <v>1</v>
      </c>
      <c r="L589" s="186">
        <v>1</v>
      </c>
      <c r="M589" s="188">
        <v>1</v>
      </c>
      <c r="X589" s="44">
        <f t="shared" si="161"/>
        <v>45622</v>
      </c>
      <c r="Y589" s="44">
        <f t="shared" si="162"/>
        <v>45650</v>
      </c>
    </row>
    <row r="590" spans="1:25" ht="20.149999999999999" customHeight="1" x14ac:dyDescent="0.35">
      <c r="A590" s="13">
        <f>SUBTOTAL(103,$B$4:B590)</f>
        <v>587</v>
      </c>
      <c r="B590" s="140">
        <v>45622</v>
      </c>
      <c r="C590" s="143" t="s">
        <v>261</v>
      </c>
      <c r="D590" s="3" t="str">
        <f>VLOOKUP(C590,'Location Summary'!$C$4:$D$602,2,0)</f>
        <v>DA-3</v>
      </c>
      <c r="E590" s="297" t="s">
        <v>423</v>
      </c>
      <c r="F590" s="298" t="s">
        <v>703</v>
      </c>
      <c r="J590" s="188">
        <v>1</v>
      </c>
      <c r="P590" s="188">
        <v>1</v>
      </c>
      <c r="X590" s="44">
        <f t="shared" si="161"/>
        <v>45622</v>
      </c>
      <c r="Y590" s="44">
        <f t="shared" si="162"/>
        <v>45650</v>
      </c>
    </row>
    <row r="591" spans="1:25" ht="20.149999999999999" customHeight="1" x14ac:dyDescent="0.35">
      <c r="A591" s="13">
        <f>SUBTOTAL(103,$B$4:B591)</f>
        <v>588</v>
      </c>
      <c r="B591" s="140">
        <v>45622</v>
      </c>
      <c r="C591" s="143" t="s">
        <v>633</v>
      </c>
      <c r="D591" s="3" t="str">
        <f>VLOOKUP(C591,'Location Summary'!$C$4:$D$602,2,0)</f>
        <v>DA+9</v>
      </c>
      <c r="E591" s="297" t="s">
        <v>423</v>
      </c>
      <c r="F591" s="298" t="s">
        <v>703</v>
      </c>
      <c r="I591" s="186">
        <v>1</v>
      </c>
      <c r="K591" s="187">
        <v>1</v>
      </c>
      <c r="L591" s="186">
        <v>1</v>
      </c>
      <c r="N591" s="187">
        <v>1</v>
      </c>
      <c r="O591" s="186">
        <v>1</v>
      </c>
      <c r="R591" s="186">
        <v>1</v>
      </c>
      <c r="X591" s="44">
        <f t="shared" si="161"/>
        <v>45622</v>
      </c>
      <c r="Y591" s="44">
        <f t="shared" si="162"/>
        <v>45650</v>
      </c>
    </row>
    <row r="592" spans="1:25" ht="20.149999999999999" customHeight="1" x14ac:dyDescent="0.35">
      <c r="A592" s="13">
        <f>SUBTOTAL(103,$B$4:B592)</f>
        <v>589</v>
      </c>
      <c r="B592" s="140">
        <v>45623</v>
      </c>
      <c r="C592" s="143" t="s">
        <v>801</v>
      </c>
      <c r="D592" s="3" t="str">
        <f>VLOOKUP(C592,'Location Summary'!$C$4:$D$602,2,0)</f>
        <v>DB1+0</v>
      </c>
      <c r="E592" s="297" t="s">
        <v>423</v>
      </c>
      <c r="F592" s="298" t="s">
        <v>703</v>
      </c>
      <c r="K592" s="187">
        <v>1</v>
      </c>
      <c r="L592" s="186">
        <v>1</v>
      </c>
      <c r="X592" s="44">
        <f t="shared" si="161"/>
        <v>45623</v>
      </c>
      <c r="Y592" s="44">
        <f t="shared" si="162"/>
        <v>45651</v>
      </c>
    </row>
    <row r="593" spans="1:25" ht="20.149999999999999" customHeight="1" x14ac:dyDescent="0.35">
      <c r="A593" s="13">
        <f>SUBTOTAL(103,$B$4:B593)</f>
        <v>590</v>
      </c>
      <c r="B593" s="140">
        <v>45623</v>
      </c>
      <c r="C593" s="143" t="s">
        <v>497</v>
      </c>
      <c r="D593" s="3" t="str">
        <f>VLOOKUP(C593,'Location Summary'!$C$4:$D$602,2,0)</f>
        <v>DA+6</v>
      </c>
      <c r="E593" s="297" t="s">
        <v>423</v>
      </c>
      <c r="F593" s="298" t="s">
        <v>703</v>
      </c>
      <c r="J593" s="188">
        <v>1</v>
      </c>
      <c r="X593" s="44">
        <f t="shared" si="161"/>
        <v>45623</v>
      </c>
      <c r="Y593" s="44">
        <f t="shared" si="162"/>
        <v>45651</v>
      </c>
    </row>
    <row r="594" spans="1:25" ht="20.149999999999999" customHeight="1" x14ac:dyDescent="0.35">
      <c r="A594" s="13">
        <f>SUBTOTAL(103,$B$4:B594)</f>
        <v>591</v>
      </c>
      <c r="B594" s="140">
        <v>45623</v>
      </c>
      <c r="C594" s="143" t="s">
        <v>611</v>
      </c>
      <c r="D594" s="3" t="str">
        <f>VLOOKUP(C594,'Location Summary'!$C$4:$D$602,2,0)</f>
        <v>DA+9</v>
      </c>
      <c r="E594" s="297" t="s">
        <v>423</v>
      </c>
      <c r="F594" s="298" t="s">
        <v>703</v>
      </c>
      <c r="N594" s="187">
        <v>1</v>
      </c>
      <c r="O594" s="186">
        <v>1</v>
      </c>
      <c r="X594" s="44">
        <f t="shared" si="161"/>
        <v>45623</v>
      </c>
      <c r="Y594" s="44">
        <f t="shared" si="162"/>
        <v>45651</v>
      </c>
    </row>
    <row r="595" spans="1:25" ht="20.149999999999999" customHeight="1" x14ac:dyDescent="0.35">
      <c r="A595" s="13">
        <f>SUBTOTAL(103,$B$4:B595)</f>
        <v>592</v>
      </c>
      <c r="B595" s="140">
        <v>45623</v>
      </c>
      <c r="C595" s="143" t="s">
        <v>261</v>
      </c>
      <c r="D595" s="3" t="str">
        <f>VLOOKUP(C595,'Location Summary'!$C$4:$D$602,2,0)</f>
        <v>DA-3</v>
      </c>
      <c r="E595" s="297" t="s">
        <v>423</v>
      </c>
      <c r="F595" s="298" t="s">
        <v>703</v>
      </c>
      <c r="Q595" s="187">
        <v>1</v>
      </c>
      <c r="X595" s="44">
        <f t="shared" si="161"/>
        <v>45623</v>
      </c>
      <c r="Y595" s="44">
        <f t="shared" si="162"/>
        <v>45651</v>
      </c>
    </row>
    <row r="596" spans="1:25" ht="20.149999999999999" customHeight="1" x14ac:dyDescent="0.35">
      <c r="A596" s="13">
        <f>SUBTOTAL(103,$B$4:B596)</f>
        <v>593</v>
      </c>
      <c r="B596" s="140">
        <v>45623</v>
      </c>
      <c r="C596" s="143" t="s">
        <v>632</v>
      </c>
      <c r="D596" s="3" t="str">
        <f>VLOOKUP(C596,'Location Summary'!$C$4:$D$602,2,0)</f>
        <v>DA+6</v>
      </c>
      <c r="E596" s="297" t="s">
        <v>423</v>
      </c>
      <c r="F596" s="298" t="s">
        <v>703</v>
      </c>
      <c r="G596" s="188">
        <v>1</v>
      </c>
      <c r="M596" s="188">
        <v>1</v>
      </c>
      <c r="P596" s="188">
        <v>1</v>
      </c>
      <c r="X596" s="44">
        <f t="shared" si="161"/>
        <v>45623</v>
      </c>
      <c r="Y596" s="44">
        <f t="shared" si="162"/>
        <v>45651</v>
      </c>
    </row>
    <row r="597" spans="1:25" ht="20.149999999999999" customHeight="1" x14ac:dyDescent="0.35">
      <c r="A597" s="13">
        <f>SUBTOTAL(103,$B$4:B597)</f>
        <v>594</v>
      </c>
      <c r="B597" s="140">
        <v>45624</v>
      </c>
      <c r="C597" s="143" t="s">
        <v>73</v>
      </c>
      <c r="D597" s="3" t="str">
        <f>VLOOKUP(C597,'Location Summary'!$C$4:$D$602,2,0)</f>
        <v>DB1+3</v>
      </c>
      <c r="E597" s="297" t="s">
        <v>423</v>
      </c>
      <c r="F597" s="298" t="s">
        <v>703</v>
      </c>
      <c r="J597" s="188">
        <v>1</v>
      </c>
      <c r="X597" s="44">
        <f t="shared" si="161"/>
        <v>45624</v>
      </c>
      <c r="Y597" s="44">
        <f t="shared" si="162"/>
        <v>45652</v>
      </c>
    </row>
    <row r="598" spans="1:25" ht="20.149999999999999" customHeight="1" x14ac:dyDescent="0.35">
      <c r="A598" s="13">
        <f>SUBTOTAL(103,$B$4:B598)</f>
        <v>595</v>
      </c>
      <c r="B598" s="140">
        <v>45624</v>
      </c>
      <c r="C598" s="143" t="s">
        <v>497</v>
      </c>
      <c r="D598" s="3" t="str">
        <f>VLOOKUP(C598,'Location Summary'!$C$4:$D$602,2,0)</f>
        <v>DA+6</v>
      </c>
      <c r="E598" s="297" t="s">
        <v>423</v>
      </c>
      <c r="F598" s="298" t="s">
        <v>703</v>
      </c>
      <c r="K598" s="187">
        <v>1</v>
      </c>
      <c r="L598" s="186">
        <v>1</v>
      </c>
      <c r="P598" s="188">
        <v>1</v>
      </c>
      <c r="X598" s="44">
        <f t="shared" ref="X598:X606" si="163">B598</f>
        <v>45624</v>
      </c>
      <c r="Y598" s="44">
        <f t="shared" si="162"/>
        <v>45652</v>
      </c>
    </row>
    <row r="599" spans="1:25" ht="20.149999999999999" customHeight="1" x14ac:dyDescent="0.35">
      <c r="A599" s="13">
        <f>SUBTOTAL(103,$B$4:B599)</f>
        <v>596</v>
      </c>
      <c r="B599" s="140">
        <v>45624</v>
      </c>
      <c r="C599" s="143" t="s">
        <v>261</v>
      </c>
      <c r="D599" s="3" t="str">
        <f>VLOOKUP(C599,'Location Summary'!$C$4:$D$602,2,0)</f>
        <v>DA-3</v>
      </c>
      <c r="E599" s="297" t="s">
        <v>423</v>
      </c>
      <c r="F599" s="298" t="s">
        <v>703</v>
      </c>
      <c r="H599" s="187">
        <v>1</v>
      </c>
      <c r="I599" s="186">
        <v>1</v>
      </c>
      <c r="K599" s="187">
        <v>1</v>
      </c>
      <c r="L599" s="186">
        <v>1</v>
      </c>
      <c r="M599" s="188">
        <v>1</v>
      </c>
      <c r="R599" s="186">
        <v>1</v>
      </c>
      <c r="X599" s="44">
        <f t="shared" si="163"/>
        <v>45624</v>
      </c>
      <c r="Y599" s="44">
        <f t="shared" si="162"/>
        <v>45652</v>
      </c>
    </row>
    <row r="600" spans="1:25" ht="20.149999999999999" customHeight="1" x14ac:dyDescent="0.35">
      <c r="A600" s="13">
        <f>SUBTOTAL(103,$B$4:B600)</f>
        <v>597</v>
      </c>
      <c r="B600" s="140">
        <v>45624</v>
      </c>
      <c r="C600" s="143" t="s">
        <v>632</v>
      </c>
      <c r="D600" s="3" t="str">
        <f>VLOOKUP(C600,'Location Summary'!$C$4:$D$602,2,0)</f>
        <v>DA+6</v>
      </c>
      <c r="E600" s="297" t="s">
        <v>423</v>
      </c>
      <c r="F600" s="298" t="s">
        <v>703</v>
      </c>
      <c r="H600" s="187">
        <v>1</v>
      </c>
      <c r="J600" s="188">
        <v>1</v>
      </c>
      <c r="N600" s="187">
        <v>1</v>
      </c>
      <c r="Q600" s="187">
        <v>1</v>
      </c>
      <c r="X600" s="44">
        <f t="shared" si="163"/>
        <v>45624</v>
      </c>
      <c r="Y600" s="44">
        <f t="shared" si="162"/>
        <v>45652</v>
      </c>
    </row>
    <row r="601" spans="1:25" ht="20.149999999999999" customHeight="1" x14ac:dyDescent="0.35">
      <c r="A601" s="13">
        <f>SUBTOTAL(103,$B$4:B601)</f>
        <v>598</v>
      </c>
      <c r="B601" s="140">
        <v>45625</v>
      </c>
      <c r="C601" s="143" t="s">
        <v>261</v>
      </c>
      <c r="D601" s="3" t="str">
        <f>VLOOKUP(C601,'Location Summary'!$C$4:$D$602,2,0)</f>
        <v>DA-3</v>
      </c>
      <c r="E601" s="297" t="s">
        <v>423</v>
      </c>
      <c r="F601" s="298" t="s">
        <v>703</v>
      </c>
      <c r="N601" s="187">
        <v>1</v>
      </c>
      <c r="O601" s="186">
        <v>1</v>
      </c>
      <c r="X601" s="44">
        <f t="shared" si="163"/>
        <v>45625</v>
      </c>
      <c r="Y601" s="44">
        <f t="shared" si="162"/>
        <v>45653</v>
      </c>
    </row>
    <row r="602" spans="1:25" ht="20.149999999999999" customHeight="1" x14ac:dyDescent="0.35">
      <c r="A602" s="13">
        <f>SUBTOTAL(103,$B$4:B602)</f>
        <v>599</v>
      </c>
      <c r="B602" s="140">
        <v>45625</v>
      </c>
      <c r="C602" s="143" t="s">
        <v>632</v>
      </c>
      <c r="D602" s="3" t="str">
        <f>VLOOKUP(C602,'Location Summary'!$C$4:$D$602,2,0)</f>
        <v>DA+6</v>
      </c>
      <c r="E602" s="297" t="s">
        <v>423</v>
      </c>
      <c r="F602" s="298" t="s">
        <v>703</v>
      </c>
      <c r="I602" s="186">
        <v>1</v>
      </c>
      <c r="K602" s="187">
        <v>1</v>
      </c>
      <c r="L602" s="186">
        <v>1</v>
      </c>
      <c r="O602" s="186">
        <v>1</v>
      </c>
      <c r="R602" s="186">
        <v>1</v>
      </c>
      <c r="X602" s="44">
        <f t="shared" si="163"/>
        <v>45625</v>
      </c>
      <c r="Y602" s="44">
        <f t="shared" si="162"/>
        <v>45653</v>
      </c>
    </row>
    <row r="603" spans="1:25" ht="20.149999999999999" customHeight="1" x14ac:dyDescent="0.35">
      <c r="A603" s="13">
        <f>SUBTOTAL(103,$B$4:B603)</f>
        <v>600</v>
      </c>
      <c r="B603" s="140">
        <v>45625</v>
      </c>
      <c r="C603" s="143" t="s">
        <v>631</v>
      </c>
      <c r="D603" s="3" t="str">
        <f>VLOOKUP(C603,'Location Summary'!$C$4:$D$602,2,0)</f>
        <v>DA+3</v>
      </c>
      <c r="E603" s="297" t="s">
        <v>423</v>
      </c>
      <c r="F603" s="298" t="s">
        <v>703</v>
      </c>
      <c r="G603" s="188">
        <v>1</v>
      </c>
      <c r="P603" s="188">
        <v>1</v>
      </c>
      <c r="X603" s="44">
        <f t="shared" si="163"/>
        <v>45625</v>
      </c>
      <c r="Y603" s="44">
        <f t="shared" si="162"/>
        <v>45653</v>
      </c>
    </row>
    <row r="604" spans="1:25" ht="20.149999999999999" customHeight="1" x14ac:dyDescent="0.35">
      <c r="A604" s="13">
        <f>SUBTOTAL(103,$B$4:B604)</f>
        <v>601</v>
      </c>
      <c r="B604" s="140">
        <v>45626</v>
      </c>
      <c r="C604" s="143" t="s">
        <v>73</v>
      </c>
      <c r="D604" s="3" t="str">
        <f>VLOOKUP(C604,'Location Summary'!$C$4:$D$602,2,0)</f>
        <v>DB1+3</v>
      </c>
      <c r="E604" s="297" t="s">
        <v>423</v>
      </c>
      <c r="F604" s="298" t="s">
        <v>703</v>
      </c>
      <c r="K604" s="187">
        <v>1</v>
      </c>
      <c r="L604" s="186">
        <v>1</v>
      </c>
      <c r="M604" s="188">
        <v>1</v>
      </c>
      <c r="X604" s="44">
        <f t="shared" si="163"/>
        <v>45626</v>
      </c>
      <c r="Y604" s="44">
        <f t="shared" si="162"/>
        <v>45654</v>
      </c>
    </row>
    <row r="605" spans="1:25" ht="20.149999999999999" customHeight="1" x14ac:dyDescent="0.35">
      <c r="A605" s="13">
        <f>SUBTOTAL(103,$B$4:B605)</f>
        <v>602</v>
      </c>
      <c r="B605" s="140">
        <v>45626</v>
      </c>
      <c r="C605" s="143" t="s">
        <v>497</v>
      </c>
      <c r="D605" s="3" t="str">
        <f>VLOOKUP(C605,'Location Summary'!$C$4:$D$602,2,0)</f>
        <v>DA+6</v>
      </c>
      <c r="E605" s="297" t="s">
        <v>423</v>
      </c>
      <c r="F605" s="298" t="s">
        <v>703</v>
      </c>
      <c r="G605" s="188">
        <v>1</v>
      </c>
      <c r="Q605" s="187">
        <v>1</v>
      </c>
      <c r="R605" s="186">
        <v>1</v>
      </c>
      <c r="X605" s="44">
        <f t="shared" si="163"/>
        <v>45626</v>
      </c>
      <c r="Y605" s="44">
        <f t="shared" si="162"/>
        <v>45654</v>
      </c>
    </row>
    <row r="606" spans="1:25" ht="20.149999999999999" customHeight="1" x14ac:dyDescent="0.35">
      <c r="A606" s="13">
        <f>SUBTOTAL(103,$B$4:B606)</f>
        <v>603</v>
      </c>
      <c r="B606" s="140">
        <v>45626</v>
      </c>
      <c r="C606" s="143" t="s">
        <v>72</v>
      </c>
      <c r="D606" s="3" t="str">
        <f>VLOOKUP(C606,'Location Summary'!$C$4:$D$602,2,0)</f>
        <v>DB2+0</v>
      </c>
      <c r="E606" s="297" t="s">
        <v>423</v>
      </c>
      <c r="F606" s="298" t="s">
        <v>703</v>
      </c>
      <c r="G606" s="188">
        <v>1</v>
      </c>
      <c r="X606" s="44">
        <f t="shared" si="163"/>
        <v>45626</v>
      </c>
      <c r="Y606" s="44">
        <f t="shared" si="162"/>
        <v>45654</v>
      </c>
    </row>
    <row r="607" spans="1:25" ht="20.149999999999999" customHeight="1" x14ac:dyDescent="0.35">
      <c r="A607" s="13">
        <f>SUBTOTAL(103,$B$4:B607)</f>
        <v>604</v>
      </c>
      <c r="B607" s="140">
        <v>45626</v>
      </c>
      <c r="C607" s="143" t="s">
        <v>631</v>
      </c>
      <c r="D607" s="3" t="str">
        <f>VLOOKUP(C607,'Location Summary'!$C$4:$D$602,2,0)</f>
        <v>DA+3</v>
      </c>
      <c r="E607" s="297" t="s">
        <v>423</v>
      </c>
      <c r="F607" s="298" t="s">
        <v>703</v>
      </c>
      <c r="H607" s="187">
        <v>1</v>
      </c>
      <c r="I607" s="186">
        <v>1</v>
      </c>
      <c r="J607" s="188">
        <v>1</v>
      </c>
      <c r="K607" s="187">
        <v>1</v>
      </c>
      <c r="L607" s="186">
        <v>1</v>
      </c>
      <c r="M607" s="188">
        <v>1</v>
      </c>
      <c r="N607" s="187">
        <v>1</v>
      </c>
      <c r="O607" s="186">
        <v>1</v>
      </c>
      <c r="Q607" s="187">
        <v>1</v>
      </c>
      <c r="R607" s="186">
        <v>1</v>
      </c>
      <c r="X607" s="44">
        <f t="shared" ref="X607:X730" si="164">B607</f>
        <v>45626</v>
      </c>
      <c r="Y607" s="44">
        <f t="shared" ref="Y607:Y730" si="165">B607+28</f>
        <v>45654</v>
      </c>
    </row>
    <row r="608" spans="1:25" ht="20.149999999999999" customHeight="1" x14ac:dyDescent="0.35">
      <c r="A608" s="13">
        <f>SUBTOTAL(103,$B$4:B608)</f>
        <v>605</v>
      </c>
      <c r="B608" s="140">
        <v>45627</v>
      </c>
      <c r="C608" s="143" t="s">
        <v>73</v>
      </c>
      <c r="D608" s="3" t="str">
        <f>VLOOKUP(C608,'Location Summary'!$C$4:$D$602,2,0)</f>
        <v>DB1+3</v>
      </c>
      <c r="E608" s="297" t="s">
        <v>423</v>
      </c>
      <c r="F608" s="298" t="s">
        <v>703</v>
      </c>
      <c r="N608" s="187">
        <v>1</v>
      </c>
      <c r="O608" s="186">
        <v>1</v>
      </c>
      <c r="P608" s="188">
        <v>1</v>
      </c>
      <c r="X608" s="44">
        <f t="shared" si="164"/>
        <v>45627</v>
      </c>
      <c r="Y608" s="44">
        <f t="shared" si="165"/>
        <v>45655</v>
      </c>
    </row>
    <row r="609" spans="1:25" ht="20.149999999999999" customHeight="1" x14ac:dyDescent="0.35">
      <c r="A609" s="13">
        <f>SUBTOTAL(103,$B$4:B609)</f>
        <v>606</v>
      </c>
      <c r="B609" s="140">
        <v>45627</v>
      </c>
      <c r="C609" s="143" t="s">
        <v>497</v>
      </c>
      <c r="D609" s="3" t="str">
        <f>VLOOKUP(C609,'Location Summary'!$C$4:$D$602,2,0)</f>
        <v>DA+6</v>
      </c>
      <c r="E609" s="297" t="s">
        <v>423</v>
      </c>
      <c r="F609" s="298" t="s">
        <v>703</v>
      </c>
      <c r="N609" s="187">
        <v>1</v>
      </c>
      <c r="O609" s="186">
        <v>1</v>
      </c>
      <c r="X609" s="44">
        <f t="shared" si="164"/>
        <v>45627</v>
      </c>
      <c r="Y609" s="44">
        <f t="shared" si="165"/>
        <v>45655</v>
      </c>
    </row>
    <row r="610" spans="1:25" ht="20.149999999999999" customHeight="1" x14ac:dyDescent="0.35">
      <c r="A610" s="13">
        <f>SUBTOTAL(103,$B$4:B610)</f>
        <v>607</v>
      </c>
      <c r="B610" s="140">
        <v>45627</v>
      </c>
      <c r="C610" s="143" t="s">
        <v>72</v>
      </c>
      <c r="D610" s="3" t="str">
        <f>VLOOKUP(C610,'Location Summary'!$C$4:$D$602,2,0)</f>
        <v>DB2+0</v>
      </c>
      <c r="E610" s="297" t="s">
        <v>423</v>
      </c>
      <c r="F610" s="298" t="s">
        <v>703</v>
      </c>
      <c r="H610" s="187">
        <v>1</v>
      </c>
      <c r="I610" s="186">
        <v>1</v>
      </c>
      <c r="X610" s="44">
        <f t="shared" si="164"/>
        <v>45627</v>
      </c>
      <c r="Y610" s="44">
        <f t="shared" si="165"/>
        <v>45655</v>
      </c>
    </row>
    <row r="611" spans="1:25" ht="20.149999999999999" customHeight="1" x14ac:dyDescent="0.35">
      <c r="A611" s="13">
        <f>SUBTOTAL(103,$B$4:B611)</f>
        <v>608</v>
      </c>
      <c r="B611" s="140">
        <v>45627</v>
      </c>
      <c r="C611" s="143" t="s">
        <v>259</v>
      </c>
      <c r="D611" s="3" t="str">
        <f>VLOOKUP(C611,'Location Summary'!$C$4:$D$602,2,0)</f>
        <v>DA+9</v>
      </c>
      <c r="E611" s="297" t="s">
        <v>423</v>
      </c>
      <c r="F611" s="298" t="s">
        <v>703</v>
      </c>
      <c r="M611" s="188">
        <v>1</v>
      </c>
      <c r="P611" s="188">
        <v>1</v>
      </c>
      <c r="X611" s="44">
        <f t="shared" si="164"/>
        <v>45627</v>
      </c>
      <c r="Y611" s="44">
        <f t="shared" si="165"/>
        <v>45655</v>
      </c>
    </row>
    <row r="612" spans="1:25" ht="20.149999999999999" customHeight="1" x14ac:dyDescent="0.35">
      <c r="A612" s="13">
        <f>SUBTOTAL(103,$B$4:B612)</f>
        <v>609</v>
      </c>
      <c r="B612" s="140">
        <v>45628</v>
      </c>
      <c r="C612" s="143" t="s">
        <v>73</v>
      </c>
      <c r="D612" s="3" t="str">
        <f>VLOOKUP(C612,'Location Summary'!$C$4:$D$602,2,0)</f>
        <v>DB1+3</v>
      </c>
      <c r="E612" s="297" t="s">
        <v>423</v>
      </c>
      <c r="F612" s="298" t="s">
        <v>703</v>
      </c>
      <c r="Q612" s="187">
        <v>1</v>
      </c>
      <c r="R612" s="186">
        <v>1</v>
      </c>
      <c r="X612" s="44">
        <f t="shared" si="164"/>
        <v>45628</v>
      </c>
      <c r="Y612" s="44">
        <f t="shared" si="165"/>
        <v>45656</v>
      </c>
    </row>
    <row r="613" spans="1:25" ht="20.149999999999999" customHeight="1" x14ac:dyDescent="0.35">
      <c r="A613" s="13">
        <f>SUBTOTAL(103,$B$4:B613)</f>
        <v>610</v>
      </c>
      <c r="B613" s="140">
        <v>45628</v>
      </c>
      <c r="C613" s="143" t="s">
        <v>72</v>
      </c>
      <c r="D613" s="3" t="str">
        <f>VLOOKUP(C613,'Location Summary'!$C$4:$D$602,2,0)</f>
        <v>DB2+0</v>
      </c>
      <c r="E613" s="297" t="s">
        <v>423</v>
      </c>
      <c r="F613" s="298" t="s">
        <v>703</v>
      </c>
      <c r="M613" s="188">
        <v>1</v>
      </c>
      <c r="X613" s="44">
        <f t="shared" si="164"/>
        <v>45628</v>
      </c>
      <c r="Y613" s="44">
        <f t="shared" si="165"/>
        <v>45656</v>
      </c>
    </row>
    <row r="614" spans="1:25" ht="20.149999999999999" customHeight="1" x14ac:dyDescent="0.35">
      <c r="A614" s="13">
        <f>SUBTOTAL(103,$B$4:B614)</f>
        <v>611</v>
      </c>
      <c r="B614" s="140">
        <v>45628</v>
      </c>
      <c r="C614" s="143" t="s">
        <v>259</v>
      </c>
      <c r="D614" s="3" t="str">
        <f>VLOOKUP(C614,'Location Summary'!$C$4:$D$602,2,0)</f>
        <v>DA+9</v>
      </c>
      <c r="E614" s="297" t="s">
        <v>423</v>
      </c>
      <c r="F614" s="298" t="s">
        <v>703</v>
      </c>
      <c r="J614" s="188">
        <v>1</v>
      </c>
      <c r="N614" s="187">
        <v>1</v>
      </c>
      <c r="O614" s="186">
        <v>1</v>
      </c>
      <c r="Q614" s="187">
        <v>1</v>
      </c>
      <c r="R614" s="186">
        <v>1</v>
      </c>
      <c r="X614" s="44">
        <f t="shared" si="164"/>
        <v>45628</v>
      </c>
      <c r="Y614" s="44">
        <f t="shared" si="165"/>
        <v>45656</v>
      </c>
    </row>
    <row r="615" spans="1:25" ht="20.149999999999999" customHeight="1" x14ac:dyDescent="0.35">
      <c r="A615" s="13">
        <f>SUBTOTAL(103,$B$4:B615)</f>
        <v>612</v>
      </c>
      <c r="B615" s="140">
        <v>45629</v>
      </c>
      <c r="C615" s="143" t="s">
        <v>73</v>
      </c>
      <c r="D615" s="3" t="str">
        <f>VLOOKUP(C615,'Location Summary'!$C$4:$D$602,2,0)</f>
        <v>DB1+3</v>
      </c>
      <c r="E615" s="297" t="s">
        <v>423</v>
      </c>
      <c r="F615" s="298" t="s">
        <v>703</v>
      </c>
      <c r="G615" s="188">
        <v>1</v>
      </c>
      <c r="X615" s="44">
        <f t="shared" si="164"/>
        <v>45629</v>
      </c>
      <c r="Y615" s="44">
        <f t="shared" si="165"/>
        <v>45657</v>
      </c>
    </row>
    <row r="616" spans="1:25" ht="20.149999999999999" customHeight="1" x14ac:dyDescent="0.35">
      <c r="A616" s="13">
        <f>SUBTOTAL(103,$B$4:B616)</f>
        <v>613</v>
      </c>
      <c r="B616" s="140">
        <v>45629</v>
      </c>
      <c r="C616" s="143" t="s">
        <v>72</v>
      </c>
      <c r="D616" s="3" t="str">
        <f>VLOOKUP(C616,'Location Summary'!$C$4:$D$602,2,0)</f>
        <v>DB2+0</v>
      </c>
      <c r="E616" s="297" t="s">
        <v>423</v>
      </c>
      <c r="F616" s="298" t="s">
        <v>703</v>
      </c>
      <c r="N616" s="187">
        <v>1</v>
      </c>
      <c r="P616" s="188">
        <v>1</v>
      </c>
      <c r="X616" s="44">
        <f t="shared" si="164"/>
        <v>45629</v>
      </c>
      <c r="Y616" s="44">
        <f t="shared" si="165"/>
        <v>45657</v>
      </c>
    </row>
    <row r="617" spans="1:25" ht="20.149999999999999" customHeight="1" x14ac:dyDescent="0.35">
      <c r="A617" s="13">
        <f>SUBTOTAL(103,$B$4:B617)</f>
        <v>614</v>
      </c>
      <c r="B617" s="140">
        <v>45629</v>
      </c>
      <c r="C617" s="143" t="s">
        <v>259</v>
      </c>
      <c r="D617" s="3" t="str">
        <f>VLOOKUP(C617,'Location Summary'!$C$4:$D$602,2,0)</f>
        <v>DA+9</v>
      </c>
      <c r="E617" s="297" t="s">
        <v>423</v>
      </c>
      <c r="F617" s="298" t="s">
        <v>703</v>
      </c>
      <c r="G617" s="188">
        <v>1</v>
      </c>
      <c r="K617" s="187">
        <v>1</v>
      </c>
      <c r="X617" s="44">
        <f t="shared" si="164"/>
        <v>45629</v>
      </c>
      <c r="Y617" s="44">
        <f t="shared" si="165"/>
        <v>45657</v>
      </c>
    </row>
    <row r="618" spans="1:25" ht="20.149999999999999" customHeight="1" x14ac:dyDescent="0.35">
      <c r="A618" s="13">
        <f>SUBTOTAL(103,$B$4:B618)</f>
        <v>615</v>
      </c>
      <c r="B618" s="140">
        <v>45629</v>
      </c>
      <c r="C618" s="143" t="s">
        <v>630</v>
      </c>
      <c r="D618" s="3" t="str">
        <f>VLOOKUP(C618,'Location Summary'!$C$4:$D$602,2,0)</f>
        <v>DA+1.5</v>
      </c>
      <c r="E618" s="297" t="s">
        <v>423</v>
      </c>
      <c r="F618" s="298" t="s">
        <v>703</v>
      </c>
      <c r="G618" s="188">
        <v>1</v>
      </c>
      <c r="H618" s="187">
        <v>1</v>
      </c>
      <c r="J618" s="188">
        <v>1</v>
      </c>
      <c r="K618" s="187">
        <v>1</v>
      </c>
      <c r="X618" s="44">
        <f t="shared" si="164"/>
        <v>45629</v>
      </c>
      <c r="Y618" s="44">
        <f t="shared" si="165"/>
        <v>45657</v>
      </c>
    </row>
    <row r="619" spans="1:25" ht="20.149999999999999" customHeight="1" x14ac:dyDescent="0.35">
      <c r="A619" s="13">
        <f>SUBTOTAL(103,$B$4:B619)</f>
        <v>616</v>
      </c>
      <c r="B619" s="140">
        <v>45630</v>
      </c>
      <c r="C619" s="143" t="s">
        <v>73</v>
      </c>
      <c r="D619" s="3" t="str">
        <f>VLOOKUP(C619,'Location Summary'!$C$4:$D$602,2,0)</f>
        <v>DB1+3</v>
      </c>
      <c r="E619" s="297" t="s">
        <v>423</v>
      </c>
      <c r="F619" s="298" t="s">
        <v>703</v>
      </c>
      <c r="H619" s="187">
        <v>1</v>
      </c>
      <c r="I619" s="186">
        <v>1</v>
      </c>
      <c r="X619" s="44">
        <f t="shared" si="164"/>
        <v>45630</v>
      </c>
      <c r="Y619" s="44">
        <f t="shared" si="165"/>
        <v>45658</v>
      </c>
    </row>
    <row r="620" spans="1:25" ht="20.149999999999999" customHeight="1" x14ac:dyDescent="0.35">
      <c r="A620" s="13">
        <f>SUBTOTAL(103,$B$4:B620)</f>
        <v>617</v>
      </c>
      <c r="B620" s="140">
        <v>45630</v>
      </c>
      <c r="C620" s="143" t="s">
        <v>72</v>
      </c>
      <c r="D620" s="3" t="str">
        <f>VLOOKUP(C620,'Location Summary'!$C$4:$D$602,2,0)</f>
        <v>DB2+0</v>
      </c>
      <c r="E620" s="297" t="s">
        <v>423</v>
      </c>
      <c r="F620" s="298" t="s">
        <v>703</v>
      </c>
      <c r="O620" s="186">
        <v>1</v>
      </c>
      <c r="Q620" s="187">
        <v>1</v>
      </c>
      <c r="R620" s="186">
        <v>1</v>
      </c>
      <c r="X620" s="44">
        <f t="shared" si="164"/>
        <v>45630</v>
      </c>
      <c r="Y620" s="44">
        <f t="shared" si="165"/>
        <v>45658</v>
      </c>
    </row>
    <row r="621" spans="1:25" ht="20.149999999999999" customHeight="1" x14ac:dyDescent="0.35">
      <c r="A621" s="13">
        <f>SUBTOTAL(103,$B$4:B621)</f>
        <v>618</v>
      </c>
      <c r="B621" s="140">
        <v>45630</v>
      </c>
      <c r="C621" s="143" t="s">
        <v>259</v>
      </c>
      <c r="D621" s="3" t="str">
        <f>VLOOKUP(C621,'Location Summary'!$C$4:$D$602,2,0)</f>
        <v>DA+9</v>
      </c>
      <c r="E621" s="297" t="s">
        <v>423</v>
      </c>
      <c r="F621" s="298" t="s">
        <v>703</v>
      </c>
      <c r="H621" s="187">
        <v>1</v>
      </c>
      <c r="I621" s="186">
        <v>1</v>
      </c>
      <c r="L621" s="186">
        <v>1</v>
      </c>
      <c r="X621" s="44">
        <f t="shared" si="164"/>
        <v>45630</v>
      </c>
      <c r="Y621" s="44">
        <f t="shared" si="165"/>
        <v>45658</v>
      </c>
    </row>
    <row r="622" spans="1:25" ht="20.149999999999999" customHeight="1" x14ac:dyDescent="0.35">
      <c r="A622" s="13">
        <f>SUBTOTAL(103,$B$4:B622)</f>
        <v>619</v>
      </c>
      <c r="B622" s="140">
        <v>45630</v>
      </c>
      <c r="C622" s="143" t="s">
        <v>630</v>
      </c>
      <c r="D622" s="3" t="str">
        <f>VLOOKUP(C622,'Location Summary'!$C$4:$D$602,2,0)</f>
        <v>DA+1.5</v>
      </c>
      <c r="E622" s="297" t="s">
        <v>423</v>
      </c>
      <c r="F622" s="298" t="s">
        <v>703</v>
      </c>
      <c r="I622" s="186">
        <v>1</v>
      </c>
      <c r="L622" s="186">
        <v>1</v>
      </c>
      <c r="X622" s="44">
        <f t="shared" si="164"/>
        <v>45630</v>
      </c>
      <c r="Y622" s="44">
        <f t="shared" si="165"/>
        <v>45658</v>
      </c>
    </row>
    <row r="623" spans="1:25" ht="20.149999999999999" customHeight="1" x14ac:dyDescent="0.35">
      <c r="A623" s="13">
        <f>SUBTOTAL(103,$B$4:B623)</f>
        <v>620</v>
      </c>
      <c r="B623" s="140">
        <v>45630</v>
      </c>
      <c r="C623" s="143" t="s">
        <v>629</v>
      </c>
      <c r="D623" s="3" t="str">
        <f>VLOOKUP(C623,'Location Summary'!$C$4:$D$602,2,0)</f>
        <v>DA+3</v>
      </c>
      <c r="E623" s="297" t="s">
        <v>423</v>
      </c>
      <c r="F623" s="298" t="s">
        <v>703</v>
      </c>
      <c r="J623" s="188">
        <v>1</v>
      </c>
      <c r="P623" s="188">
        <v>1</v>
      </c>
      <c r="X623" s="44">
        <f t="shared" si="164"/>
        <v>45630</v>
      </c>
      <c r="Y623" s="44">
        <f t="shared" si="165"/>
        <v>45658</v>
      </c>
    </row>
    <row r="624" spans="1:25" ht="20.149999999999999" customHeight="1" x14ac:dyDescent="0.35">
      <c r="A624" s="13">
        <f>SUBTOTAL(103,$B$4:B624)</f>
        <v>621</v>
      </c>
      <c r="B624" s="140">
        <v>45631</v>
      </c>
      <c r="C624" s="143" t="s">
        <v>807</v>
      </c>
      <c r="D624" s="3" t="str">
        <f>VLOOKUP(C624,'Location Summary'!$C$4:$D$602,2,0)</f>
        <v>DA+3</v>
      </c>
      <c r="E624" s="297" t="s">
        <v>423</v>
      </c>
      <c r="F624" s="298" t="s">
        <v>703</v>
      </c>
      <c r="G624" s="188">
        <v>1</v>
      </c>
      <c r="J624" s="188">
        <v>1</v>
      </c>
      <c r="X624" s="44">
        <f t="shared" si="164"/>
        <v>45631</v>
      </c>
      <c r="Y624" s="44">
        <f t="shared" si="165"/>
        <v>45659</v>
      </c>
    </row>
    <row r="625" spans="1:25" ht="20.149999999999999" customHeight="1" x14ac:dyDescent="0.35">
      <c r="A625" s="13">
        <f>SUBTOTAL(103,$B$4:B625)</f>
        <v>622</v>
      </c>
      <c r="B625" s="140">
        <v>45631</v>
      </c>
      <c r="C625" s="143" t="s">
        <v>72</v>
      </c>
      <c r="D625" s="3" t="str">
        <f>VLOOKUP(C625,'Location Summary'!$C$4:$D$602,2,0)</f>
        <v>DB2+0</v>
      </c>
      <c r="E625" s="297" t="s">
        <v>423</v>
      </c>
      <c r="F625" s="298" t="s">
        <v>703</v>
      </c>
      <c r="J625" s="188">
        <v>1</v>
      </c>
      <c r="X625" s="44">
        <f t="shared" si="164"/>
        <v>45631</v>
      </c>
      <c r="Y625" s="44">
        <f t="shared" si="165"/>
        <v>45659</v>
      </c>
    </row>
    <row r="626" spans="1:25" ht="20.149999999999999" customHeight="1" x14ac:dyDescent="0.35">
      <c r="A626" s="13">
        <f>SUBTOTAL(103,$B$4:B626)</f>
        <v>623</v>
      </c>
      <c r="B626" s="140">
        <v>45631</v>
      </c>
      <c r="C626" s="143" t="s">
        <v>629</v>
      </c>
      <c r="D626" s="3" t="str">
        <f>VLOOKUP(C626,'Location Summary'!$C$4:$D$602,2,0)</f>
        <v>DA+3</v>
      </c>
      <c r="E626" s="297" t="s">
        <v>423</v>
      </c>
      <c r="F626" s="298" t="s">
        <v>703</v>
      </c>
      <c r="G626" s="188">
        <v>1</v>
      </c>
      <c r="K626" s="187">
        <v>1</v>
      </c>
      <c r="M626" s="188">
        <v>1</v>
      </c>
      <c r="Q626" s="187">
        <v>1</v>
      </c>
      <c r="X626" s="44">
        <f t="shared" si="164"/>
        <v>45631</v>
      </c>
      <c r="Y626" s="44">
        <f t="shared" si="165"/>
        <v>45659</v>
      </c>
    </row>
    <row r="627" spans="1:25" ht="20.149999999999999" customHeight="1" x14ac:dyDescent="0.35">
      <c r="A627" s="13">
        <f>SUBTOTAL(103,$B$4:B627)</f>
        <v>624</v>
      </c>
      <c r="B627" s="140">
        <v>45632</v>
      </c>
      <c r="C627" s="143" t="s">
        <v>807</v>
      </c>
      <c r="D627" s="3" t="str">
        <f>VLOOKUP(C627,'Location Summary'!$C$4:$D$602,2,0)</f>
        <v>DA+3</v>
      </c>
      <c r="E627" s="297" t="s">
        <v>423</v>
      </c>
      <c r="F627" s="298" t="s">
        <v>703</v>
      </c>
      <c r="H627" s="187">
        <v>1</v>
      </c>
      <c r="I627" s="186">
        <v>1</v>
      </c>
      <c r="K627" s="187">
        <v>1</v>
      </c>
      <c r="L627" s="186">
        <v>1</v>
      </c>
      <c r="M627" s="188">
        <v>1</v>
      </c>
      <c r="X627" s="44">
        <f t="shared" si="164"/>
        <v>45632</v>
      </c>
      <c r="Y627" s="44">
        <f t="shared" si="165"/>
        <v>45660</v>
      </c>
    </row>
    <row r="628" spans="1:25" ht="20.149999999999999" customHeight="1" x14ac:dyDescent="0.35">
      <c r="A628" s="13">
        <f>SUBTOTAL(103,$B$4:B628)</f>
        <v>625</v>
      </c>
      <c r="B628" s="140">
        <v>45632</v>
      </c>
      <c r="C628" s="143" t="s">
        <v>72</v>
      </c>
      <c r="D628" s="3" t="str">
        <f>VLOOKUP(C628,'Location Summary'!$C$4:$D$602,2,0)</f>
        <v>DB2+0</v>
      </c>
      <c r="E628" s="297" t="s">
        <v>423</v>
      </c>
      <c r="F628" s="298" t="s">
        <v>703</v>
      </c>
      <c r="K628" s="187">
        <v>1</v>
      </c>
      <c r="L628" s="186">
        <v>1</v>
      </c>
      <c r="X628" s="44">
        <f t="shared" si="164"/>
        <v>45632</v>
      </c>
      <c r="Y628" s="44">
        <f t="shared" si="165"/>
        <v>45660</v>
      </c>
    </row>
    <row r="629" spans="1:25" ht="20.149999999999999" customHeight="1" x14ac:dyDescent="0.35">
      <c r="A629" s="13">
        <f>SUBTOTAL(103,$B$4:B629)</f>
        <v>626</v>
      </c>
      <c r="B629" s="140">
        <v>45632</v>
      </c>
      <c r="C629" s="143" t="s">
        <v>260</v>
      </c>
      <c r="D629" s="3" t="str">
        <f>VLOOKUP(C629,'Location Summary'!$C$4:$D$602,2,0)</f>
        <v>DA+0</v>
      </c>
      <c r="E629" s="297" t="s">
        <v>423</v>
      </c>
      <c r="F629" s="298" t="s">
        <v>703</v>
      </c>
      <c r="G629" s="188">
        <v>1</v>
      </c>
      <c r="J629" s="188">
        <v>1</v>
      </c>
      <c r="M629" s="188">
        <v>1</v>
      </c>
      <c r="P629" s="188">
        <v>1</v>
      </c>
      <c r="X629" s="44">
        <f t="shared" si="164"/>
        <v>45632</v>
      </c>
      <c r="Y629" s="44">
        <f t="shared" si="165"/>
        <v>45660</v>
      </c>
    </row>
    <row r="630" spans="1:25" ht="20.149999999999999" customHeight="1" x14ac:dyDescent="0.35">
      <c r="A630" s="13">
        <f>SUBTOTAL(103,$B$4:B630)</f>
        <v>627</v>
      </c>
      <c r="B630" s="140">
        <v>45632</v>
      </c>
      <c r="C630" s="143" t="s">
        <v>629</v>
      </c>
      <c r="D630" s="3" t="str">
        <f>VLOOKUP(C630,'Location Summary'!$C$4:$D$602,2,0)</f>
        <v>DA+3</v>
      </c>
      <c r="E630" s="297" t="s">
        <v>423</v>
      </c>
      <c r="F630" s="298" t="s">
        <v>703</v>
      </c>
      <c r="H630" s="187">
        <v>1</v>
      </c>
      <c r="I630" s="186">
        <v>1</v>
      </c>
      <c r="L630" s="186">
        <v>1</v>
      </c>
      <c r="N630" s="187">
        <v>1</v>
      </c>
      <c r="O630" s="186">
        <v>1</v>
      </c>
      <c r="R630" s="186">
        <v>1</v>
      </c>
      <c r="X630" s="44">
        <f t="shared" si="164"/>
        <v>45632</v>
      </c>
      <c r="Y630" s="44">
        <f t="shared" si="165"/>
        <v>45660</v>
      </c>
    </row>
    <row r="631" spans="1:25" ht="20.149999999999999" customHeight="1" x14ac:dyDescent="0.35">
      <c r="A631" s="13">
        <f>SUBTOTAL(103,$B$4:B631)</f>
        <v>628</v>
      </c>
      <c r="B631" s="140">
        <v>45633</v>
      </c>
      <c r="C631" s="143" t="s">
        <v>807</v>
      </c>
      <c r="D631" s="3" t="str">
        <f>VLOOKUP(C631,'Location Summary'!$C$4:$D$602,2,0)</f>
        <v>DA+3</v>
      </c>
      <c r="E631" s="297" t="s">
        <v>423</v>
      </c>
      <c r="F631" s="298" t="s">
        <v>703</v>
      </c>
      <c r="P631" s="188">
        <v>1</v>
      </c>
      <c r="Q631" s="187">
        <v>1</v>
      </c>
      <c r="R631" s="186">
        <v>1</v>
      </c>
      <c r="X631" s="44">
        <f t="shared" si="164"/>
        <v>45633</v>
      </c>
      <c r="Y631" s="44">
        <f t="shared" si="165"/>
        <v>45661</v>
      </c>
    </row>
    <row r="632" spans="1:25" ht="20.149999999999999" customHeight="1" x14ac:dyDescent="0.35">
      <c r="A632" s="13">
        <f>SUBTOTAL(103,$B$4:B632)</f>
        <v>629</v>
      </c>
      <c r="B632" s="140">
        <v>45633</v>
      </c>
      <c r="C632" s="143" t="s">
        <v>456</v>
      </c>
      <c r="D632" s="3" t="str">
        <f>VLOOKUP(C632,'Location Summary'!$C$4:$D$602,2,0)</f>
        <v>DA+3</v>
      </c>
      <c r="E632" s="297" t="s">
        <v>423</v>
      </c>
      <c r="F632" s="298" t="s">
        <v>703</v>
      </c>
      <c r="J632" s="188">
        <v>1</v>
      </c>
      <c r="X632" s="44">
        <f t="shared" si="164"/>
        <v>45633</v>
      </c>
      <c r="Y632" s="44">
        <f t="shared" si="165"/>
        <v>45661</v>
      </c>
    </row>
    <row r="633" spans="1:25" ht="20.149999999999999" customHeight="1" x14ac:dyDescent="0.35">
      <c r="A633" s="13">
        <f>SUBTOTAL(103,$B$4:B633)</f>
        <v>630</v>
      </c>
      <c r="B633" s="140">
        <v>45633</v>
      </c>
      <c r="C633" s="143" t="s">
        <v>260</v>
      </c>
      <c r="D633" s="3" t="str">
        <f>VLOOKUP(C633,'Location Summary'!$C$4:$D$602,2,0)</f>
        <v>DA+0</v>
      </c>
      <c r="E633" s="297" t="s">
        <v>423</v>
      </c>
      <c r="F633" s="298" t="s">
        <v>703</v>
      </c>
      <c r="H633" s="187">
        <v>1</v>
      </c>
      <c r="I633" s="186">
        <v>1</v>
      </c>
      <c r="K633" s="187">
        <v>1</v>
      </c>
      <c r="L633" s="186">
        <v>1</v>
      </c>
      <c r="N633" s="187">
        <v>1</v>
      </c>
      <c r="O633" s="186">
        <v>1</v>
      </c>
      <c r="Q633" s="187">
        <v>1</v>
      </c>
      <c r="R633" s="186">
        <v>1</v>
      </c>
      <c r="X633" s="44">
        <f t="shared" si="164"/>
        <v>45633</v>
      </c>
      <c r="Y633" s="44">
        <f t="shared" si="165"/>
        <v>45661</v>
      </c>
    </row>
    <row r="634" spans="1:25" ht="20.149999999999999" customHeight="1" x14ac:dyDescent="0.35">
      <c r="A634" s="13">
        <f>SUBTOTAL(103,$B$4:B634)</f>
        <v>631</v>
      </c>
      <c r="B634" s="140">
        <v>45633</v>
      </c>
      <c r="C634" s="143" t="s">
        <v>630</v>
      </c>
      <c r="D634" s="3" t="str">
        <f>VLOOKUP(C634,'Location Summary'!$C$4:$D$602,2,0)</f>
        <v>DA+1.5</v>
      </c>
      <c r="E634" s="297" t="s">
        <v>423</v>
      </c>
      <c r="F634" s="298" t="s">
        <v>703</v>
      </c>
      <c r="M634" s="188">
        <v>1</v>
      </c>
      <c r="P634" s="188">
        <v>1</v>
      </c>
      <c r="X634" s="44">
        <f t="shared" si="164"/>
        <v>45633</v>
      </c>
      <c r="Y634" s="44">
        <f t="shared" si="165"/>
        <v>45661</v>
      </c>
    </row>
    <row r="635" spans="1:25" ht="20.149999999999999" customHeight="1" x14ac:dyDescent="0.35">
      <c r="A635" s="13">
        <f>SUBTOTAL(103,$B$4:B635)</f>
        <v>632</v>
      </c>
      <c r="B635" s="140">
        <v>45634</v>
      </c>
      <c r="C635" s="143" t="s">
        <v>807</v>
      </c>
      <c r="D635" s="3" t="str">
        <f>VLOOKUP(C635,'Location Summary'!$C$4:$D$602,2,0)</f>
        <v>DA+3</v>
      </c>
      <c r="E635" s="297" t="s">
        <v>423</v>
      </c>
      <c r="F635" s="298" t="s">
        <v>703</v>
      </c>
      <c r="N635" s="187">
        <v>1</v>
      </c>
      <c r="O635" s="186">
        <v>1</v>
      </c>
      <c r="X635" s="44">
        <f t="shared" si="164"/>
        <v>45634</v>
      </c>
      <c r="Y635" s="44">
        <f t="shared" si="165"/>
        <v>45662</v>
      </c>
    </row>
    <row r="636" spans="1:25" ht="20.149999999999999" customHeight="1" x14ac:dyDescent="0.35">
      <c r="A636" s="13">
        <f>SUBTOTAL(103,$B$4:B636)</f>
        <v>633</v>
      </c>
      <c r="B636" s="140">
        <v>45634</v>
      </c>
      <c r="C636" s="143" t="s">
        <v>500</v>
      </c>
      <c r="D636" s="3" t="str">
        <f>VLOOKUP(C636,'Location Summary'!$C$4:$D$602,2,0)</f>
        <v>DA+6</v>
      </c>
      <c r="E636" s="297" t="s">
        <v>423</v>
      </c>
      <c r="F636" s="298" t="s">
        <v>703</v>
      </c>
      <c r="M636" s="188">
        <v>1</v>
      </c>
      <c r="P636" s="188">
        <v>1</v>
      </c>
      <c r="X636" s="44">
        <f t="shared" si="164"/>
        <v>45634</v>
      </c>
      <c r="Y636" s="44">
        <f t="shared" si="165"/>
        <v>45662</v>
      </c>
    </row>
    <row r="637" spans="1:25" ht="20.149999999999999" customHeight="1" x14ac:dyDescent="0.35">
      <c r="A637" s="13">
        <f>SUBTOTAL(103,$B$4:B637)</f>
        <v>634</v>
      </c>
      <c r="B637" s="140">
        <v>45634</v>
      </c>
      <c r="C637" s="143" t="s">
        <v>456</v>
      </c>
      <c r="D637" s="3" t="str">
        <f>VLOOKUP(C637,'Location Summary'!$C$4:$D$602,2,0)</f>
        <v>DA+3</v>
      </c>
      <c r="E637" s="297" t="s">
        <v>423</v>
      </c>
      <c r="F637" s="298" t="s">
        <v>703</v>
      </c>
      <c r="G637" s="188">
        <v>1</v>
      </c>
      <c r="K637" s="187">
        <v>1</v>
      </c>
      <c r="L637" s="186">
        <v>1</v>
      </c>
      <c r="P637" s="188">
        <v>1</v>
      </c>
      <c r="X637" s="44">
        <f t="shared" si="164"/>
        <v>45634</v>
      </c>
      <c r="Y637" s="44">
        <f t="shared" si="165"/>
        <v>45662</v>
      </c>
    </row>
    <row r="638" spans="1:25" ht="20.149999999999999" customHeight="1" x14ac:dyDescent="0.35">
      <c r="A638" s="13">
        <f>SUBTOTAL(103,$B$4:B638)</f>
        <v>635</v>
      </c>
      <c r="B638" s="140">
        <v>45634</v>
      </c>
      <c r="C638" s="143" t="s">
        <v>630</v>
      </c>
      <c r="D638" s="3" t="str">
        <f>VLOOKUP(C638,'Location Summary'!$C$4:$D$602,2,0)</f>
        <v>DA+1.5</v>
      </c>
      <c r="E638" s="297" t="s">
        <v>423</v>
      </c>
      <c r="F638" s="298" t="s">
        <v>703</v>
      </c>
      <c r="N638" s="187">
        <v>1</v>
      </c>
      <c r="O638" s="186">
        <v>1</v>
      </c>
      <c r="Q638" s="187">
        <v>1</v>
      </c>
      <c r="R638" s="186">
        <v>1</v>
      </c>
      <c r="X638" s="44">
        <f t="shared" si="164"/>
        <v>45634</v>
      </c>
      <c r="Y638" s="44">
        <f t="shared" si="165"/>
        <v>45662</v>
      </c>
    </row>
    <row r="639" spans="1:25" ht="20.149999999999999" customHeight="1" x14ac:dyDescent="0.35">
      <c r="A639" s="13">
        <f>SUBTOTAL(103,$B$4:B639)</f>
        <v>636</v>
      </c>
      <c r="B639" s="140">
        <v>45634</v>
      </c>
      <c r="C639" s="143" t="s">
        <v>628</v>
      </c>
      <c r="D639" s="3" t="str">
        <f>VLOOKUP(C639,'Location Summary'!$C$4:$D$602,2,0)</f>
        <v>DA+0</v>
      </c>
      <c r="E639" s="297" t="s">
        <v>423</v>
      </c>
      <c r="F639" s="298" t="s">
        <v>703</v>
      </c>
      <c r="G639" s="188">
        <v>1</v>
      </c>
      <c r="M639" s="188">
        <v>1</v>
      </c>
      <c r="X639" s="44">
        <f t="shared" si="164"/>
        <v>45634</v>
      </c>
      <c r="Y639" s="44">
        <f t="shared" si="165"/>
        <v>45662</v>
      </c>
    </row>
    <row r="640" spans="1:25" ht="20.149999999999999" customHeight="1" x14ac:dyDescent="0.35">
      <c r="A640" s="13">
        <f>SUBTOTAL(103,$B$4:B640)</f>
        <v>637</v>
      </c>
      <c r="B640" s="140">
        <v>45635</v>
      </c>
      <c r="C640" s="143" t="s">
        <v>500</v>
      </c>
      <c r="D640" s="3" t="str">
        <f>VLOOKUP(C640,'Location Summary'!$C$4:$D$602,2,0)</f>
        <v>DA+6</v>
      </c>
      <c r="E640" s="297" t="s">
        <v>423</v>
      </c>
      <c r="F640" s="298" t="s">
        <v>703</v>
      </c>
      <c r="N640" s="187">
        <v>1</v>
      </c>
      <c r="Q640" s="187">
        <v>1</v>
      </c>
      <c r="X640" s="44">
        <f t="shared" si="164"/>
        <v>45635</v>
      </c>
      <c r="Y640" s="44">
        <f t="shared" si="165"/>
        <v>45663</v>
      </c>
    </row>
    <row r="641" spans="1:25" ht="20.149999999999999" customHeight="1" x14ac:dyDescent="0.35">
      <c r="A641" s="13">
        <f>SUBTOTAL(103,$B$4:B641)</f>
        <v>638</v>
      </c>
      <c r="B641" s="140">
        <v>45635</v>
      </c>
      <c r="C641" s="143" t="s">
        <v>456</v>
      </c>
      <c r="D641" s="3" t="str">
        <f>VLOOKUP(C641,'Location Summary'!$C$4:$D$602,2,0)</f>
        <v>DA+3</v>
      </c>
      <c r="E641" s="297" t="s">
        <v>423</v>
      </c>
      <c r="F641" s="298" t="s">
        <v>703</v>
      </c>
      <c r="H641" s="187">
        <v>1</v>
      </c>
      <c r="I641" s="186">
        <v>1</v>
      </c>
      <c r="M641" s="188">
        <v>1</v>
      </c>
      <c r="Q641" s="187">
        <v>1</v>
      </c>
      <c r="R641" s="186">
        <v>1</v>
      </c>
      <c r="X641" s="44">
        <f t="shared" si="164"/>
        <v>45635</v>
      </c>
      <c r="Y641" s="44">
        <f t="shared" si="165"/>
        <v>45663</v>
      </c>
    </row>
    <row r="642" spans="1:25" ht="20.149999999999999" customHeight="1" x14ac:dyDescent="0.35">
      <c r="A642" s="13">
        <f>SUBTOTAL(103,$B$4:B642)</f>
        <v>639</v>
      </c>
      <c r="B642" s="140">
        <v>45635</v>
      </c>
      <c r="C642" s="143" t="s">
        <v>628</v>
      </c>
      <c r="D642" s="3" t="str">
        <f>VLOOKUP(C642,'Location Summary'!$C$4:$D$602,2,0)</f>
        <v>DA+0</v>
      </c>
      <c r="E642" s="297" t="s">
        <v>423</v>
      </c>
      <c r="F642" s="298" t="s">
        <v>703</v>
      </c>
      <c r="H642" s="187">
        <v>1</v>
      </c>
      <c r="J642" s="188">
        <v>1</v>
      </c>
      <c r="P642" s="188">
        <v>1</v>
      </c>
      <c r="X642" s="44">
        <f t="shared" si="164"/>
        <v>45635</v>
      </c>
      <c r="Y642" s="44">
        <f t="shared" si="165"/>
        <v>45663</v>
      </c>
    </row>
    <row r="643" spans="1:25" ht="20.149999999999999" customHeight="1" x14ac:dyDescent="0.35">
      <c r="A643" s="13">
        <f>SUBTOTAL(103,$B$4:B643)</f>
        <v>640</v>
      </c>
      <c r="B643" s="140">
        <v>45635</v>
      </c>
      <c r="C643" s="143" t="s">
        <v>638</v>
      </c>
      <c r="D643" s="3" t="str">
        <f>VLOOKUP(C643,'Location Summary'!$C$4:$D$602,2,0)</f>
        <v>DA-1.5</v>
      </c>
      <c r="E643" s="297" t="s">
        <v>423</v>
      </c>
      <c r="F643" s="298" t="s">
        <v>703</v>
      </c>
      <c r="P643" s="188">
        <v>1</v>
      </c>
      <c r="X643" s="44">
        <f t="shared" si="164"/>
        <v>45635</v>
      </c>
      <c r="Y643" s="44">
        <f t="shared" si="165"/>
        <v>45663</v>
      </c>
    </row>
    <row r="644" spans="1:25" ht="20.149999999999999" customHeight="1" x14ac:dyDescent="0.35">
      <c r="A644" s="13">
        <f>SUBTOTAL(103,$B$4:B644)</f>
        <v>641</v>
      </c>
      <c r="B644" s="140">
        <v>45636</v>
      </c>
      <c r="C644" s="143" t="s">
        <v>215</v>
      </c>
      <c r="D644" s="3" t="str">
        <f>VLOOKUP(C644,'Location Summary'!$C$4:$D$602,2,0)</f>
        <v>DA+6</v>
      </c>
      <c r="E644" s="297" t="s">
        <v>423</v>
      </c>
      <c r="F644" s="298" t="s">
        <v>703</v>
      </c>
      <c r="G644" s="188">
        <v>1</v>
      </c>
      <c r="J644" s="188">
        <v>1</v>
      </c>
      <c r="M644" s="188">
        <v>1</v>
      </c>
      <c r="X644" s="44">
        <f t="shared" si="164"/>
        <v>45636</v>
      </c>
      <c r="Y644" s="44">
        <f t="shared" si="165"/>
        <v>45664</v>
      </c>
    </row>
    <row r="645" spans="1:25" ht="20.149999999999999" customHeight="1" x14ac:dyDescent="0.35">
      <c r="A645" s="13">
        <f>SUBTOTAL(103,$B$4:B645)</f>
        <v>642</v>
      </c>
      <c r="B645" s="140">
        <v>45636</v>
      </c>
      <c r="C645" s="143" t="s">
        <v>500</v>
      </c>
      <c r="D645" s="3" t="str">
        <f>VLOOKUP(C645,'Location Summary'!$C$4:$D$602,2,0)</f>
        <v>DA+6</v>
      </c>
      <c r="E645" s="297" t="s">
        <v>423</v>
      </c>
      <c r="F645" s="298" t="s">
        <v>703</v>
      </c>
      <c r="O645" s="186">
        <v>1</v>
      </c>
      <c r="R645" s="186">
        <v>1</v>
      </c>
      <c r="X645" s="44">
        <f t="shared" si="164"/>
        <v>45636</v>
      </c>
      <c r="Y645" s="44">
        <f t="shared" si="165"/>
        <v>45664</v>
      </c>
    </row>
    <row r="646" spans="1:25" ht="20.149999999999999" customHeight="1" x14ac:dyDescent="0.35">
      <c r="A646" s="13">
        <f>SUBTOTAL(103,$B$4:B646)</f>
        <v>643</v>
      </c>
      <c r="B646" s="140">
        <v>45636</v>
      </c>
      <c r="C646" s="143" t="s">
        <v>456</v>
      </c>
      <c r="D646" s="3" t="str">
        <f>VLOOKUP(C646,'Location Summary'!$C$4:$D$602,2,0)</f>
        <v>DA+3</v>
      </c>
      <c r="E646" s="297" t="s">
        <v>423</v>
      </c>
      <c r="F646" s="298" t="s">
        <v>703</v>
      </c>
      <c r="N646" s="187">
        <v>1</v>
      </c>
      <c r="O646" s="186">
        <v>1</v>
      </c>
      <c r="X646" s="44">
        <f t="shared" si="164"/>
        <v>45636</v>
      </c>
      <c r="Y646" s="44">
        <f t="shared" si="165"/>
        <v>45664</v>
      </c>
    </row>
    <row r="647" spans="1:25" ht="20.149999999999999" customHeight="1" x14ac:dyDescent="0.35">
      <c r="A647" s="13">
        <f>SUBTOTAL(103,$B$4:B647)</f>
        <v>644</v>
      </c>
      <c r="B647" s="140">
        <v>45636</v>
      </c>
      <c r="C647" s="143" t="s">
        <v>627</v>
      </c>
      <c r="D647" s="3" t="str">
        <f>VLOOKUP(C647,'Location Summary'!$C$4:$D$602,2,0)</f>
        <v>DA+0</v>
      </c>
      <c r="E647" s="297" t="s">
        <v>423</v>
      </c>
      <c r="F647" s="298" t="s">
        <v>703</v>
      </c>
      <c r="J647" s="188">
        <v>1</v>
      </c>
      <c r="X647" s="44">
        <f t="shared" si="164"/>
        <v>45636</v>
      </c>
      <c r="Y647" s="44">
        <f t="shared" si="165"/>
        <v>45664</v>
      </c>
    </row>
    <row r="648" spans="1:25" ht="20.149999999999999" customHeight="1" x14ac:dyDescent="0.35">
      <c r="A648" s="13">
        <f>SUBTOTAL(103,$B$4:B648)</f>
        <v>645</v>
      </c>
      <c r="B648" s="140">
        <v>45636</v>
      </c>
      <c r="C648" s="143" t="s">
        <v>628</v>
      </c>
      <c r="D648" s="3" t="str">
        <f>VLOOKUP(C648,'Location Summary'!$C$4:$D$602,2,0)</f>
        <v>DA+0</v>
      </c>
      <c r="E648" s="297" t="s">
        <v>423</v>
      </c>
      <c r="F648" s="298" t="s">
        <v>703</v>
      </c>
      <c r="I648" s="186">
        <v>1</v>
      </c>
      <c r="N648" s="187">
        <v>1</v>
      </c>
      <c r="O648" s="186">
        <v>1</v>
      </c>
      <c r="Q648" s="187">
        <v>1</v>
      </c>
      <c r="R648" s="186">
        <v>1</v>
      </c>
      <c r="X648" s="44">
        <f t="shared" si="164"/>
        <v>45636</v>
      </c>
      <c r="Y648" s="44">
        <f t="shared" si="165"/>
        <v>45664</v>
      </c>
    </row>
    <row r="649" spans="1:25" ht="20.149999999999999" customHeight="1" x14ac:dyDescent="0.35">
      <c r="A649" s="13">
        <f>SUBTOTAL(103,$B$4:B649)</f>
        <v>646</v>
      </c>
      <c r="B649" s="140">
        <v>45636</v>
      </c>
      <c r="C649" s="143" t="s">
        <v>638</v>
      </c>
      <c r="D649" s="3" t="str">
        <f>VLOOKUP(C649,'Location Summary'!$C$4:$D$602,2,0)</f>
        <v>DA-1.5</v>
      </c>
      <c r="E649" s="297" t="s">
        <v>423</v>
      </c>
      <c r="F649" s="298" t="s">
        <v>703</v>
      </c>
      <c r="M649" s="188">
        <v>1</v>
      </c>
      <c r="X649" s="44">
        <f t="shared" si="164"/>
        <v>45636</v>
      </c>
      <c r="Y649" s="44">
        <f t="shared" si="165"/>
        <v>45664</v>
      </c>
    </row>
    <row r="650" spans="1:25" ht="20.149999999999999" customHeight="1" x14ac:dyDescent="0.35">
      <c r="A650" s="13">
        <f>SUBTOTAL(103,$B$4:B650)</f>
        <v>647</v>
      </c>
      <c r="B650" s="140">
        <v>45637</v>
      </c>
      <c r="C650" s="143" t="s">
        <v>215</v>
      </c>
      <c r="D650" s="3" t="str">
        <f>VLOOKUP(C650,'Location Summary'!$C$4:$D$602,2,0)</f>
        <v>DA+6</v>
      </c>
      <c r="E650" s="297" t="s">
        <v>423</v>
      </c>
      <c r="F650" s="298" t="s">
        <v>703</v>
      </c>
      <c r="H650" s="187">
        <v>1</v>
      </c>
      <c r="I650" s="186">
        <v>1</v>
      </c>
      <c r="K650" s="187">
        <v>1</v>
      </c>
      <c r="L650" s="186">
        <v>1</v>
      </c>
      <c r="P650" s="188">
        <v>1</v>
      </c>
      <c r="X650" s="44">
        <f t="shared" si="164"/>
        <v>45637</v>
      </c>
      <c r="Y650" s="44">
        <f t="shared" si="165"/>
        <v>45665</v>
      </c>
    </row>
    <row r="651" spans="1:25" ht="20.149999999999999" customHeight="1" x14ac:dyDescent="0.35">
      <c r="A651" s="13">
        <f>SUBTOTAL(103,$B$4:B651)</f>
        <v>648</v>
      </c>
      <c r="B651" s="140">
        <v>45637</v>
      </c>
      <c r="C651" s="143" t="s">
        <v>66</v>
      </c>
      <c r="D651" s="3" t="str">
        <f>VLOOKUP(C651,'Location Summary'!$C$4:$D$602,2,0)</f>
        <v>DB1+0</v>
      </c>
      <c r="E651" s="297" t="s">
        <v>423</v>
      </c>
      <c r="F651" s="298" t="s">
        <v>703</v>
      </c>
      <c r="M651" s="188">
        <v>1</v>
      </c>
      <c r="X651" s="44">
        <f t="shared" si="164"/>
        <v>45637</v>
      </c>
      <c r="Y651" s="44">
        <f t="shared" si="165"/>
        <v>45665</v>
      </c>
    </row>
    <row r="652" spans="1:25" ht="20.149999999999999" customHeight="1" x14ac:dyDescent="0.35">
      <c r="A652" s="13">
        <f>SUBTOTAL(103,$B$4:B652)</f>
        <v>649</v>
      </c>
      <c r="B652" s="140">
        <v>45637</v>
      </c>
      <c r="C652" s="143" t="s">
        <v>627</v>
      </c>
      <c r="D652" s="3" t="str">
        <f>VLOOKUP(C652,'Location Summary'!$C$4:$D$602,2,0)</f>
        <v>DA+0</v>
      </c>
      <c r="E652" s="297" t="s">
        <v>423</v>
      </c>
      <c r="F652" s="298" t="s">
        <v>703</v>
      </c>
      <c r="G652" s="188">
        <v>1</v>
      </c>
      <c r="M652" s="188">
        <v>1</v>
      </c>
      <c r="P652" s="188">
        <v>1</v>
      </c>
      <c r="X652" s="44">
        <f t="shared" si="164"/>
        <v>45637</v>
      </c>
      <c r="Y652" s="44">
        <f t="shared" si="165"/>
        <v>45665</v>
      </c>
    </row>
    <row r="653" spans="1:25" ht="20.149999999999999" customHeight="1" x14ac:dyDescent="0.35">
      <c r="A653" s="13">
        <f>SUBTOTAL(103,$B$4:B653)</f>
        <v>650</v>
      </c>
      <c r="B653" s="140">
        <v>45637</v>
      </c>
      <c r="C653" s="143" t="s">
        <v>628</v>
      </c>
      <c r="D653" s="3" t="str">
        <f>VLOOKUP(C653,'Location Summary'!$C$4:$D$602,2,0)</f>
        <v>DA+0</v>
      </c>
      <c r="E653" s="297" t="s">
        <v>423</v>
      </c>
      <c r="F653" s="298" t="s">
        <v>703</v>
      </c>
      <c r="K653" s="187">
        <v>1</v>
      </c>
      <c r="X653" s="44">
        <f t="shared" si="164"/>
        <v>45637</v>
      </c>
      <c r="Y653" s="44">
        <f t="shared" si="165"/>
        <v>45665</v>
      </c>
    </row>
    <row r="654" spans="1:25" ht="20.149999999999999" customHeight="1" x14ac:dyDescent="0.35">
      <c r="A654" s="13">
        <f>SUBTOTAL(103,$B$4:B654)</f>
        <v>651</v>
      </c>
      <c r="B654" s="140">
        <v>45637</v>
      </c>
      <c r="C654" s="143" t="s">
        <v>638</v>
      </c>
      <c r="D654" s="3" t="str">
        <f>VLOOKUP(C654,'Location Summary'!$C$4:$D$602,2,0)</f>
        <v>DA-1.5</v>
      </c>
      <c r="E654" s="297" t="s">
        <v>423</v>
      </c>
      <c r="F654" s="298" t="s">
        <v>703</v>
      </c>
      <c r="N654" s="187">
        <v>1</v>
      </c>
      <c r="Q654" s="187">
        <v>1</v>
      </c>
      <c r="X654" s="44">
        <f t="shared" si="164"/>
        <v>45637</v>
      </c>
      <c r="Y654" s="44">
        <f t="shared" si="165"/>
        <v>45665</v>
      </c>
    </row>
    <row r="655" spans="1:25" ht="20.149999999999999" customHeight="1" x14ac:dyDescent="0.35">
      <c r="A655" s="13">
        <f>SUBTOTAL(103,$B$4:B655)</f>
        <v>652</v>
      </c>
      <c r="B655" s="140">
        <v>45638</v>
      </c>
      <c r="C655" s="143" t="s">
        <v>215</v>
      </c>
      <c r="D655" s="3" t="str">
        <f>VLOOKUP(C655,'Location Summary'!$C$4:$D$602,2,0)</f>
        <v>DA+6</v>
      </c>
      <c r="E655" s="297" t="s">
        <v>423</v>
      </c>
      <c r="F655" s="298" t="s">
        <v>703</v>
      </c>
      <c r="N655" s="187">
        <v>1</v>
      </c>
      <c r="O655" s="186">
        <v>1</v>
      </c>
      <c r="Q655" s="187">
        <v>1</v>
      </c>
      <c r="R655" s="186">
        <v>1</v>
      </c>
      <c r="X655" s="44">
        <f t="shared" si="164"/>
        <v>45638</v>
      </c>
      <c r="Y655" s="44">
        <f t="shared" si="165"/>
        <v>45666</v>
      </c>
    </row>
    <row r="656" spans="1:25" ht="20.149999999999999" customHeight="1" x14ac:dyDescent="0.35">
      <c r="A656" s="13">
        <f>SUBTOTAL(103,$B$4:B656)</f>
        <v>653</v>
      </c>
      <c r="B656" s="140">
        <v>45638</v>
      </c>
      <c r="C656" s="143" t="s">
        <v>66</v>
      </c>
      <c r="D656" s="3" t="str">
        <f>VLOOKUP(C656,'Location Summary'!$C$4:$D$602,2,0)</f>
        <v>DB1+0</v>
      </c>
      <c r="E656" s="297" t="s">
        <v>423</v>
      </c>
      <c r="F656" s="298" t="s">
        <v>703</v>
      </c>
      <c r="N656" s="187">
        <v>1</v>
      </c>
      <c r="O656" s="186">
        <v>1</v>
      </c>
      <c r="X656" s="44">
        <f t="shared" si="164"/>
        <v>45638</v>
      </c>
      <c r="Y656" s="44">
        <f t="shared" si="165"/>
        <v>45666</v>
      </c>
    </row>
    <row r="657" spans="1:25" ht="20.149999999999999" customHeight="1" x14ac:dyDescent="0.35">
      <c r="A657" s="13">
        <f>SUBTOTAL(103,$B$4:B657)</f>
        <v>654</v>
      </c>
      <c r="B657" s="140">
        <v>45638</v>
      </c>
      <c r="C657" s="143" t="s">
        <v>627</v>
      </c>
      <c r="D657" s="3" t="str">
        <f>VLOOKUP(C657,'Location Summary'!$C$4:$D$602,2,0)</f>
        <v>DA+0</v>
      </c>
      <c r="E657" s="297" t="s">
        <v>423</v>
      </c>
      <c r="F657" s="298" t="s">
        <v>703</v>
      </c>
      <c r="K657" s="187">
        <v>1</v>
      </c>
      <c r="L657" s="186">
        <v>1</v>
      </c>
      <c r="N657" s="187">
        <v>1</v>
      </c>
      <c r="O657" s="186">
        <v>1</v>
      </c>
      <c r="X657" s="44">
        <f t="shared" si="164"/>
        <v>45638</v>
      </c>
      <c r="Y657" s="44">
        <f t="shared" si="165"/>
        <v>45666</v>
      </c>
    </row>
    <row r="658" spans="1:25" ht="20.149999999999999" customHeight="1" x14ac:dyDescent="0.35">
      <c r="A658" s="13">
        <f>SUBTOTAL(103,$B$4:B658)</f>
        <v>655</v>
      </c>
      <c r="B658" s="140">
        <v>45638</v>
      </c>
      <c r="C658" s="143" t="s">
        <v>628</v>
      </c>
      <c r="D658" s="3" t="str">
        <f>VLOOKUP(C658,'Location Summary'!$C$4:$D$602,2,0)</f>
        <v>DA+0</v>
      </c>
      <c r="E658" s="297" t="s">
        <v>423</v>
      </c>
      <c r="F658" s="298" t="s">
        <v>703</v>
      </c>
      <c r="L658" s="186">
        <v>1</v>
      </c>
      <c r="X658" s="44">
        <f t="shared" si="164"/>
        <v>45638</v>
      </c>
      <c r="Y658" s="44">
        <f t="shared" si="165"/>
        <v>45666</v>
      </c>
    </row>
    <row r="659" spans="1:25" ht="20.149999999999999" customHeight="1" x14ac:dyDescent="0.35">
      <c r="A659" s="13">
        <f>SUBTOTAL(103,$B$4:B659)</f>
        <v>656</v>
      </c>
      <c r="B659" s="140">
        <v>45638</v>
      </c>
      <c r="C659" s="143" t="s">
        <v>638</v>
      </c>
      <c r="D659" s="3" t="str">
        <f>VLOOKUP(C659,'Location Summary'!$C$4:$D$602,2,0)</f>
        <v>DA-1.5</v>
      </c>
      <c r="E659" s="297" t="s">
        <v>423</v>
      </c>
      <c r="F659" s="298" t="s">
        <v>703</v>
      </c>
      <c r="O659" s="186">
        <v>1</v>
      </c>
      <c r="R659" s="186">
        <v>1</v>
      </c>
      <c r="X659" s="44">
        <f t="shared" si="164"/>
        <v>45638</v>
      </c>
      <c r="Y659" s="44">
        <f t="shared" si="165"/>
        <v>45666</v>
      </c>
    </row>
    <row r="660" spans="1:25" ht="20.149999999999999" customHeight="1" x14ac:dyDescent="0.35">
      <c r="A660" s="13">
        <f>SUBTOTAL(103,$B$4:B660)</f>
        <v>657</v>
      </c>
      <c r="B660" s="140">
        <v>45638</v>
      </c>
      <c r="C660" s="143" t="s">
        <v>5</v>
      </c>
      <c r="D660" s="3" t="str">
        <f>VLOOKUP(C660,'Location Summary'!$C$4:$D$602,2,0)</f>
        <v>DA+3</v>
      </c>
      <c r="E660" s="297" t="s">
        <v>423</v>
      </c>
      <c r="F660" s="298" t="s">
        <v>703</v>
      </c>
      <c r="J660" s="188">
        <v>1</v>
      </c>
      <c r="M660" s="188">
        <v>1</v>
      </c>
      <c r="X660" s="44">
        <f t="shared" si="164"/>
        <v>45638</v>
      </c>
      <c r="Y660" s="44">
        <f t="shared" si="165"/>
        <v>45666</v>
      </c>
    </row>
    <row r="661" spans="1:25" ht="20.149999999999999" customHeight="1" x14ac:dyDescent="0.35">
      <c r="A661" s="13">
        <f>SUBTOTAL(103,$B$4:B661)</f>
        <v>658</v>
      </c>
      <c r="B661" s="140">
        <v>45639</v>
      </c>
      <c r="C661" s="143" t="s">
        <v>5</v>
      </c>
      <c r="D661" s="3" t="str">
        <f>VLOOKUP(C661,'Location Summary'!$C$4:$D$602,2,0)</f>
        <v>DA+3</v>
      </c>
      <c r="E661" s="297" t="s">
        <v>423</v>
      </c>
      <c r="F661" s="298" t="s">
        <v>703</v>
      </c>
      <c r="G661" s="188">
        <v>1</v>
      </c>
      <c r="K661" s="187">
        <v>1</v>
      </c>
      <c r="L661" s="186">
        <v>1</v>
      </c>
      <c r="N661" s="187">
        <v>1</v>
      </c>
      <c r="O661" s="186">
        <v>1</v>
      </c>
      <c r="P661" s="188">
        <v>1</v>
      </c>
      <c r="X661" s="44">
        <f t="shared" si="164"/>
        <v>45639</v>
      </c>
      <c r="Y661" s="44">
        <f t="shared" si="165"/>
        <v>45667</v>
      </c>
    </row>
    <row r="662" spans="1:25" ht="20.149999999999999" customHeight="1" x14ac:dyDescent="0.35">
      <c r="A662" s="13">
        <f>SUBTOTAL(103,$B$4:B662)</f>
        <v>659</v>
      </c>
      <c r="B662" s="140">
        <v>45639</v>
      </c>
      <c r="C662" s="143" t="s">
        <v>500</v>
      </c>
      <c r="D662" s="3" t="str">
        <f>VLOOKUP(C662,'Location Summary'!$C$4:$D$602,2,0)</f>
        <v>DA+6</v>
      </c>
      <c r="E662" s="297" t="s">
        <v>423</v>
      </c>
      <c r="F662" s="298" t="s">
        <v>703</v>
      </c>
      <c r="G662" s="188">
        <v>1</v>
      </c>
      <c r="X662" s="44">
        <f t="shared" si="164"/>
        <v>45639</v>
      </c>
      <c r="Y662" s="44">
        <f t="shared" si="165"/>
        <v>45667</v>
      </c>
    </row>
    <row r="663" spans="1:25" ht="20.149999999999999" customHeight="1" x14ac:dyDescent="0.35">
      <c r="A663" s="13">
        <f>SUBTOTAL(103,$B$4:B663)</f>
        <v>660</v>
      </c>
      <c r="B663" s="140">
        <v>45639</v>
      </c>
      <c r="C663" s="143" t="s">
        <v>66</v>
      </c>
      <c r="D663" s="3" t="str">
        <f>VLOOKUP(C663,'Location Summary'!$C$4:$D$602,2,0)</f>
        <v>DB1+0</v>
      </c>
      <c r="E663" s="297" t="s">
        <v>423</v>
      </c>
      <c r="F663" s="298" t="s">
        <v>703</v>
      </c>
      <c r="P663" s="188">
        <v>1</v>
      </c>
      <c r="X663" s="44">
        <f t="shared" si="164"/>
        <v>45639</v>
      </c>
      <c r="Y663" s="44">
        <f t="shared" si="165"/>
        <v>45667</v>
      </c>
    </row>
    <row r="664" spans="1:25" ht="20.149999999999999" customHeight="1" x14ac:dyDescent="0.35">
      <c r="A664" s="13">
        <f>SUBTOTAL(103,$B$4:B664)</f>
        <v>661</v>
      </c>
      <c r="B664" s="140">
        <v>45639</v>
      </c>
      <c r="C664" s="143" t="s">
        <v>13</v>
      </c>
      <c r="D664" s="3" t="str">
        <f>VLOOKUP(C664,'Location Summary'!$C$4:$D$602,2,0)</f>
        <v>DC1+3</v>
      </c>
      <c r="E664" s="297" t="s">
        <v>423</v>
      </c>
      <c r="F664" s="298" t="s">
        <v>703</v>
      </c>
      <c r="J664" s="188">
        <v>1</v>
      </c>
      <c r="X664" s="44">
        <f t="shared" si="164"/>
        <v>45639</v>
      </c>
      <c r="Y664" s="44">
        <f t="shared" si="165"/>
        <v>45667</v>
      </c>
    </row>
    <row r="665" spans="1:25" ht="20.149999999999999" customHeight="1" x14ac:dyDescent="0.35">
      <c r="A665" s="13">
        <f>SUBTOTAL(103,$B$4:B665)</f>
        <v>662</v>
      </c>
      <c r="B665" s="140">
        <v>45639</v>
      </c>
      <c r="C665" s="143" t="s">
        <v>627</v>
      </c>
      <c r="D665" s="3" t="str">
        <f>VLOOKUP(C665,'Location Summary'!$C$4:$D$602,2,0)</f>
        <v>DA+0</v>
      </c>
      <c r="E665" s="297" t="s">
        <v>423</v>
      </c>
      <c r="F665" s="298" t="s">
        <v>703</v>
      </c>
      <c r="H665" s="187">
        <v>1</v>
      </c>
      <c r="I665" s="186">
        <v>1</v>
      </c>
      <c r="Q665" s="187">
        <v>1</v>
      </c>
      <c r="R665" s="186">
        <v>1</v>
      </c>
      <c r="X665" s="44">
        <f t="shared" si="164"/>
        <v>45639</v>
      </c>
      <c r="Y665" s="44">
        <f t="shared" si="165"/>
        <v>45667</v>
      </c>
    </row>
    <row r="666" spans="1:25" ht="20.149999999999999" customHeight="1" x14ac:dyDescent="0.35">
      <c r="A666" s="13">
        <f>SUBTOTAL(103,$B$4:B666)</f>
        <v>663</v>
      </c>
      <c r="B666" s="140">
        <v>45639</v>
      </c>
      <c r="C666" s="143" t="s">
        <v>638</v>
      </c>
      <c r="D666" s="3" t="str">
        <f>VLOOKUP(C666,'Location Summary'!$C$4:$D$602,2,0)</f>
        <v>DA-1.5</v>
      </c>
      <c r="E666" s="297" t="s">
        <v>423</v>
      </c>
      <c r="F666" s="298" t="s">
        <v>703</v>
      </c>
      <c r="G666" s="188">
        <v>1</v>
      </c>
      <c r="X666" s="44">
        <f t="shared" si="164"/>
        <v>45639</v>
      </c>
      <c r="Y666" s="44">
        <f t="shared" si="165"/>
        <v>45667</v>
      </c>
    </row>
    <row r="667" spans="1:25" ht="20.149999999999999" customHeight="1" x14ac:dyDescent="0.35">
      <c r="A667" s="13">
        <f>SUBTOTAL(103,$B$4:B667)</f>
        <v>664</v>
      </c>
      <c r="B667" s="140">
        <v>45640</v>
      </c>
      <c r="C667" s="143" t="s">
        <v>5</v>
      </c>
      <c r="D667" s="3" t="str">
        <f>VLOOKUP(C667,'Location Summary'!$C$4:$D$602,2,0)</f>
        <v>DA+3</v>
      </c>
      <c r="E667" s="297" t="s">
        <v>423</v>
      </c>
      <c r="F667" s="298" t="s">
        <v>703</v>
      </c>
      <c r="H667" s="187">
        <v>1</v>
      </c>
      <c r="I667" s="186">
        <v>1</v>
      </c>
      <c r="Q667" s="187">
        <v>1</v>
      </c>
      <c r="R667" s="186">
        <v>1</v>
      </c>
      <c r="X667" s="44">
        <f t="shared" si="164"/>
        <v>45640</v>
      </c>
      <c r="Y667" s="44">
        <f t="shared" si="165"/>
        <v>45668</v>
      </c>
    </row>
    <row r="668" spans="1:25" ht="20.149999999999999" customHeight="1" x14ac:dyDescent="0.35">
      <c r="A668" s="13">
        <f>SUBTOTAL(103,$B$4:B668)</f>
        <v>665</v>
      </c>
      <c r="B668" s="140">
        <v>45640</v>
      </c>
      <c r="C668" s="143" t="s">
        <v>500</v>
      </c>
      <c r="D668" s="3" t="str">
        <f>VLOOKUP(C668,'Location Summary'!$C$4:$D$602,2,0)</f>
        <v>DA+6</v>
      </c>
      <c r="E668" s="297" t="s">
        <v>423</v>
      </c>
      <c r="F668" s="298" t="s">
        <v>703</v>
      </c>
      <c r="H668" s="187">
        <v>1</v>
      </c>
      <c r="X668" s="44">
        <f t="shared" si="164"/>
        <v>45640</v>
      </c>
      <c r="Y668" s="44">
        <f t="shared" si="165"/>
        <v>45668</v>
      </c>
    </row>
    <row r="669" spans="1:25" ht="20.149999999999999" customHeight="1" x14ac:dyDescent="0.35">
      <c r="A669" s="13">
        <f>SUBTOTAL(103,$B$4:B669)</f>
        <v>666</v>
      </c>
      <c r="B669" s="140">
        <v>45640</v>
      </c>
      <c r="C669" s="143" t="s">
        <v>66</v>
      </c>
      <c r="D669" s="3" t="str">
        <f>VLOOKUP(C669,'Location Summary'!$C$4:$D$602,2,0)</f>
        <v>DB1+0</v>
      </c>
      <c r="E669" s="297" t="s">
        <v>423</v>
      </c>
      <c r="F669" s="298" t="s">
        <v>703</v>
      </c>
      <c r="G669" s="188">
        <v>1</v>
      </c>
      <c r="Q669" s="187">
        <v>1</v>
      </c>
      <c r="R669" s="186">
        <v>1</v>
      </c>
      <c r="X669" s="44">
        <f t="shared" si="164"/>
        <v>45640</v>
      </c>
      <c r="Y669" s="44">
        <f t="shared" si="165"/>
        <v>45668</v>
      </c>
    </row>
    <row r="670" spans="1:25" ht="20.149999999999999" customHeight="1" x14ac:dyDescent="0.35">
      <c r="A670" s="13">
        <f>SUBTOTAL(103,$B$4:B670)</f>
        <v>667</v>
      </c>
      <c r="B670" s="140">
        <v>45640</v>
      </c>
      <c r="C670" s="143" t="s">
        <v>13</v>
      </c>
      <c r="D670" s="3" t="str">
        <f>VLOOKUP(C670,'Location Summary'!$C$4:$D$602,2,0)</f>
        <v>DC1+3</v>
      </c>
      <c r="E670" s="297" t="s">
        <v>423</v>
      </c>
      <c r="F670" s="298" t="s">
        <v>703</v>
      </c>
      <c r="K670" s="187">
        <v>1</v>
      </c>
      <c r="P670" s="188">
        <v>1</v>
      </c>
      <c r="X670" s="44">
        <f t="shared" si="164"/>
        <v>45640</v>
      </c>
      <c r="Y670" s="44">
        <f t="shared" si="165"/>
        <v>45668</v>
      </c>
    </row>
    <row r="671" spans="1:25" ht="20.149999999999999" customHeight="1" x14ac:dyDescent="0.35">
      <c r="A671" s="13">
        <f>SUBTOTAL(103,$B$4:B671)</f>
        <v>668</v>
      </c>
      <c r="B671" s="140">
        <v>45640</v>
      </c>
      <c r="C671" s="143" t="s">
        <v>638</v>
      </c>
      <c r="D671" s="3" t="str">
        <f>VLOOKUP(C671,'Location Summary'!$C$4:$D$602,2,0)</f>
        <v>DA-1.5</v>
      </c>
      <c r="E671" s="297" t="s">
        <v>423</v>
      </c>
      <c r="F671" s="298" t="s">
        <v>703</v>
      </c>
      <c r="J671" s="188">
        <v>1</v>
      </c>
      <c r="X671" s="44">
        <f t="shared" si="164"/>
        <v>45640</v>
      </c>
      <c r="Y671" s="44">
        <f t="shared" si="165"/>
        <v>45668</v>
      </c>
    </row>
    <row r="672" spans="1:25" ht="20.149999999999999" customHeight="1" x14ac:dyDescent="0.35">
      <c r="A672" s="13">
        <f>SUBTOTAL(103,$B$4:B672)</f>
        <v>669</v>
      </c>
      <c r="B672" s="140">
        <v>45641</v>
      </c>
      <c r="C672" s="143" t="s">
        <v>652</v>
      </c>
      <c r="D672" s="3" t="str">
        <f>VLOOKUP(C672,'Location Summary'!$C$4:$D$602,2,0)</f>
        <v>DA+3</v>
      </c>
      <c r="E672" s="297" t="s">
        <v>423</v>
      </c>
      <c r="F672" s="298" t="s">
        <v>703</v>
      </c>
      <c r="G672" s="188">
        <v>1</v>
      </c>
      <c r="P672" s="188">
        <v>1</v>
      </c>
      <c r="X672" s="44">
        <f t="shared" si="164"/>
        <v>45641</v>
      </c>
      <c r="Y672" s="44">
        <f t="shared" si="165"/>
        <v>45669</v>
      </c>
    </row>
    <row r="673" spans="1:25" ht="20.149999999999999" customHeight="1" x14ac:dyDescent="0.35">
      <c r="A673" s="13">
        <f>SUBTOTAL(103,$B$4:B673)</f>
        <v>670</v>
      </c>
      <c r="B673" s="140">
        <v>45641</v>
      </c>
      <c r="C673" s="143" t="s">
        <v>66</v>
      </c>
      <c r="D673" s="3" t="str">
        <f>VLOOKUP(C673,'Location Summary'!$C$4:$D$602,2,0)</f>
        <v>DB1+0</v>
      </c>
      <c r="E673" s="297" t="s">
        <v>423</v>
      </c>
      <c r="F673" s="298" t="s">
        <v>703</v>
      </c>
      <c r="H673" s="187">
        <v>1</v>
      </c>
      <c r="I673" s="186">
        <v>1</v>
      </c>
      <c r="X673" s="44">
        <f t="shared" si="164"/>
        <v>45641</v>
      </c>
      <c r="Y673" s="44">
        <f t="shared" si="165"/>
        <v>45669</v>
      </c>
    </row>
    <row r="674" spans="1:25" ht="20.149999999999999" customHeight="1" x14ac:dyDescent="0.35">
      <c r="A674" s="13">
        <f>SUBTOTAL(103,$B$4:B674)</f>
        <v>671</v>
      </c>
      <c r="B674" s="140">
        <v>45641</v>
      </c>
      <c r="C674" s="143" t="s">
        <v>13</v>
      </c>
      <c r="D674" s="3" t="str">
        <f>VLOOKUP(C674,'Location Summary'!$C$4:$D$602,2,0)</f>
        <v>DC1+3</v>
      </c>
      <c r="E674" s="297" t="s">
        <v>423</v>
      </c>
      <c r="F674" s="298" t="s">
        <v>703</v>
      </c>
      <c r="L674" s="186">
        <v>1</v>
      </c>
      <c r="Q674" s="187">
        <v>1</v>
      </c>
      <c r="X674" s="44">
        <f t="shared" si="164"/>
        <v>45641</v>
      </c>
      <c r="Y674" s="44">
        <f t="shared" si="165"/>
        <v>45669</v>
      </c>
    </row>
    <row r="675" spans="1:25" ht="20.149999999999999" customHeight="1" x14ac:dyDescent="0.35">
      <c r="A675" s="13">
        <f>SUBTOTAL(103,$B$4:B675)</f>
        <v>672</v>
      </c>
      <c r="B675" s="140">
        <v>45641</v>
      </c>
      <c r="C675" s="143" t="s">
        <v>74</v>
      </c>
      <c r="D675" s="3" t="str">
        <f>VLOOKUP(C675,'Location Summary'!$C$4:$D$602,2,0)</f>
        <v>DB2+0</v>
      </c>
      <c r="E675" s="297" t="s">
        <v>423</v>
      </c>
      <c r="F675" s="298" t="s">
        <v>703</v>
      </c>
      <c r="G675" s="188">
        <v>1</v>
      </c>
      <c r="X675" s="44">
        <f t="shared" si="164"/>
        <v>45641</v>
      </c>
      <c r="Y675" s="44">
        <f t="shared" si="165"/>
        <v>45669</v>
      </c>
    </row>
    <row r="676" spans="1:25" ht="20.149999999999999" customHeight="1" x14ac:dyDescent="0.35">
      <c r="A676" s="13">
        <f>SUBTOTAL(103,$B$4:B676)</f>
        <v>673</v>
      </c>
      <c r="B676" s="140">
        <v>45641</v>
      </c>
      <c r="C676" s="143" t="s">
        <v>638</v>
      </c>
      <c r="D676" s="3" t="str">
        <f>VLOOKUP(C676,'Location Summary'!$C$4:$D$602,2,0)</f>
        <v>DA-1.5</v>
      </c>
      <c r="E676" s="297" t="s">
        <v>423</v>
      </c>
      <c r="F676" s="298" t="s">
        <v>703</v>
      </c>
      <c r="H676" s="187">
        <v>1</v>
      </c>
      <c r="I676" s="186">
        <v>1</v>
      </c>
      <c r="K676" s="187">
        <v>1</v>
      </c>
      <c r="L676" s="186">
        <v>1</v>
      </c>
      <c r="X676" s="44">
        <f t="shared" si="164"/>
        <v>45641</v>
      </c>
      <c r="Y676" s="44">
        <f t="shared" si="165"/>
        <v>45669</v>
      </c>
    </row>
    <row r="677" spans="1:25" ht="20.149999999999999" customHeight="1" x14ac:dyDescent="0.35">
      <c r="A677" s="13">
        <f>SUBTOTAL(103,$B$4:B677)</f>
        <v>674</v>
      </c>
      <c r="B677" s="140">
        <v>45642</v>
      </c>
      <c r="C677" s="143" t="s">
        <v>652</v>
      </c>
      <c r="D677" s="3" t="str">
        <f>VLOOKUP(C677,'Location Summary'!$C$4:$D$602,2,0)</f>
        <v>DA+3</v>
      </c>
      <c r="E677" s="297" t="s">
        <v>423</v>
      </c>
      <c r="F677" s="298" t="s">
        <v>703</v>
      </c>
      <c r="H677" s="187">
        <v>1</v>
      </c>
      <c r="I677" s="186">
        <v>1</v>
      </c>
      <c r="Q677" s="187">
        <v>1</v>
      </c>
      <c r="R677" s="186">
        <v>1</v>
      </c>
      <c r="X677" s="44">
        <f t="shared" si="164"/>
        <v>45642</v>
      </c>
      <c r="Y677" s="44">
        <f t="shared" si="165"/>
        <v>45670</v>
      </c>
    </row>
    <row r="678" spans="1:25" ht="20.149999999999999" customHeight="1" x14ac:dyDescent="0.35">
      <c r="A678" s="13">
        <f>SUBTOTAL(103,$B$4:B678)</f>
        <v>675</v>
      </c>
      <c r="B678" s="140">
        <v>45642</v>
      </c>
      <c r="C678" s="143" t="s">
        <v>500</v>
      </c>
      <c r="D678" s="3" t="str">
        <f>VLOOKUP(C678,'Location Summary'!$C$4:$D$602,2,0)</f>
        <v>DA+6</v>
      </c>
      <c r="E678" s="297" t="s">
        <v>423</v>
      </c>
      <c r="F678" s="298" t="s">
        <v>703</v>
      </c>
      <c r="J678" s="188">
        <v>1</v>
      </c>
      <c r="X678" s="44">
        <f t="shared" si="164"/>
        <v>45642</v>
      </c>
      <c r="Y678" s="44">
        <f t="shared" si="165"/>
        <v>45670</v>
      </c>
    </row>
    <row r="679" spans="1:25" ht="20.149999999999999" customHeight="1" x14ac:dyDescent="0.35">
      <c r="A679" s="13">
        <f>SUBTOTAL(103,$B$4:B679)</f>
        <v>676</v>
      </c>
      <c r="B679" s="140">
        <v>45642</v>
      </c>
      <c r="C679" s="143" t="s">
        <v>66</v>
      </c>
      <c r="D679" s="3" t="str">
        <f>VLOOKUP(C679,'Location Summary'!$C$4:$D$602,2,0)</f>
        <v>DB1+0</v>
      </c>
      <c r="E679" s="297" t="s">
        <v>423</v>
      </c>
      <c r="F679" s="298" t="s">
        <v>703</v>
      </c>
      <c r="J679" s="188">
        <v>1</v>
      </c>
      <c r="X679" s="44">
        <f t="shared" si="164"/>
        <v>45642</v>
      </c>
      <c r="Y679" s="44">
        <f t="shared" si="165"/>
        <v>45670</v>
      </c>
    </row>
    <row r="680" spans="1:25" ht="20.149999999999999" customHeight="1" x14ac:dyDescent="0.35">
      <c r="A680" s="13">
        <f>SUBTOTAL(103,$B$4:B680)</f>
        <v>677</v>
      </c>
      <c r="B680" s="140">
        <v>45642</v>
      </c>
      <c r="C680" s="143" t="s">
        <v>13</v>
      </c>
      <c r="D680" s="3" t="str">
        <f>VLOOKUP(C680,'Location Summary'!$C$4:$D$602,2,0)</f>
        <v>DC1+3</v>
      </c>
      <c r="E680" s="297" t="s">
        <v>423</v>
      </c>
      <c r="F680" s="298" t="s">
        <v>703</v>
      </c>
      <c r="G680" s="188">
        <v>1</v>
      </c>
      <c r="R680" s="186">
        <v>1</v>
      </c>
      <c r="X680" s="44">
        <f t="shared" si="164"/>
        <v>45642</v>
      </c>
      <c r="Y680" s="44">
        <f t="shared" si="165"/>
        <v>45670</v>
      </c>
    </row>
    <row r="681" spans="1:25" ht="20.149999999999999" customHeight="1" x14ac:dyDescent="0.35">
      <c r="A681" s="13">
        <f>SUBTOTAL(103,$B$4:B681)</f>
        <v>678</v>
      </c>
      <c r="B681" s="140">
        <v>45642</v>
      </c>
      <c r="C681" s="143" t="s">
        <v>74</v>
      </c>
      <c r="D681" s="3" t="str">
        <f>VLOOKUP(C681,'Location Summary'!$C$4:$D$602,2,0)</f>
        <v>DB2+0</v>
      </c>
      <c r="E681" s="297" t="s">
        <v>423</v>
      </c>
      <c r="F681" s="298" t="s">
        <v>703</v>
      </c>
      <c r="H681" s="187">
        <v>1</v>
      </c>
      <c r="X681" s="44">
        <f t="shared" si="164"/>
        <v>45642</v>
      </c>
      <c r="Y681" s="44">
        <f t="shared" si="165"/>
        <v>45670</v>
      </c>
    </row>
    <row r="682" spans="1:25" ht="20.149999999999999" customHeight="1" x14ac:dyDescent="0.35">
      <c r="A682" s="13">
        <f>SUBTOTAL(103,$B$4:B682)</f>
        <v>679</v>
      </c>
      <c r="B682" s="140">
        <v>45643</v>
      </c>
      <c r="C682" s="143" t="s">
        <v>652</v>
      </c>
      <c r="D682" s="3" t="str">
        <f>VLOOKUP(C682,'Location Summary'!$C$4:$D$602,2,0)</f>
        <v>DA+3</v>
      </c>
      <c r="E682" s="297" t="s">
        <v>423</v>
      </c>
      <c r="F682" s="298" t="s">
        <v>703</v>
      </c>
      <c r="J682" s="188">
        <v>1</v>
      </c>
      <c r="M682" s="188">
        <v>1</v>
      </c>
      <c r="X682" s="44">
        <f t="shared" si="164"/>
        <v>45643</v>
      </c>
      <c r="Y682" s="44">
        <f t="shared" si="165"/>
        <v>45671</v>
      </c>
    </row>
    <row r="683" spans="1:25" ht="20.149999999999999" customHeight="1" x14ac:dyDescent="0.35">
      <c r="A683" s="13">
        <f>SUBTOTAL(103,$B$4:B683)</f>
        <v>680</v>
      </c>
      <c r="B683" s="140">
        <v>45643</v>
      </c>
      <c r="C683" s="143" t="s">
        <v>500</v>
      </c>
      <c r="D683" s="3" t="str">
        <f>VLOOKUP(C683,'Location Summary'!$C$4:$D$602,2,0)</f>
        <v>DA+6</v>
      </c>
      <c r="E683" s="297" t="s">
        <v>423</v>
      </c>
      <c r="F683" s="298" t="s">
        <v>703</v>
      </c>
      <c r="I683" s="186">
        <v>1</v>
      </c>
      <c r="K683" s="187">
        <v>1</v>
      </c>
      <c r="L683" s="186">
        <v>1</v>
      </c>
      <c r="X683" s="44">
        <f t="shared" si="164"/>
        <v>45643</v>
      </c>
      <c r="Y683" s="44">
        <f t="shared" si="165"/>
        <v>45671</v>
      </c>
    </row>
    <row r="684" spans="1:25" ht="20.149999999999999" customHeight="1" x14ac:dyDescent="0.35">
      <c r="A684" s="13">
        <f>SUBTOTAL(103,$B$4:B684)</f>
        <v>681</v>
      </c>
      <c r="B684" s="140">
        <v>45643</v>
      </c>
      <c r="C684" s="143" t="s">
        <v>13</v>
      </c>
      <c r="D684" s="3" t="str">
        <f>VLOOKUP(C684,'Location Summary'!$C$4:$D$602,2,0)</f>
        <v>DC1+3</v>
      </c>
      <c r="E684" s="297" t="s">
        <v>423</v>
      </c>
      <c r="F684" s="298" t="s">
        <v>703</v>
      </c>
      <c r="H684" s="187">
        <v>1</v>
      </c>
      <c r="X684" s="44">
        <f t="shared" si="164"/>
        <v>45643</v>
      </c>
      <c r="Y684" s="44">
        <f t="shared" si="165"/>
        <v>45671</v>
      </c>
    </row>
    <row r="685" spans="1:25" ht="20.149999999999999" customHeight="1" x14ac:dyDescent="0.35">
      <c r="A685" s="13">
        <f>SUBTOTAL(103,$B$4:B685)</f>
        <v>682</v>
      </c>
      <c r="B685" s="140">
        <v>45643</v>
      </c>
      <c r="C685" s="143" t="s">
        <v>74</v>
      </c>
      <c r="D685" s="3" t="str">
        <f>VLOOKUP(C685,'Location Summary'!$C$4:$D$602,2,0)</f>
        <v>DB2+0</v>
      </c>
      <c r="E685" s="297" t="s">
        <v>423</v>
      </c>
      <c r="F685" s="298" t="s">
        <v>703</v>
      </c>
      <c r="I685" s="186">
        <v>1</v>
      </c>
      <c r="J685" s="188">
        <v>1</v>
      </c>
      <c r="M685" s="188">
        <v>1</v>
      </c>
      <c r="X685" s="44">
        <f t="shared" si="164"/>
        <v>45643</v>
      </c>
      <c r="Y685" s="44">
        <f t="shared" si="165"/>
        <v>45671</v>
      </c>
    </row>
    <row r="686" spans="1:25" ht="20.149999999999999" customHeight="1" x14ac:dyDescent="0.35">
      <c r="A686" s="13">
        <f>SUBTOTAL(103,$B$4:B686)</f>
        <v>683</v>
      </c>
      <c r="B686" s="140">
        <v>45644</v>
      </c>
      <c r="C686" s="143" t="s">
        <v>652</v>
      </c>
      <c r="D686" s="3" t="str">
        <f>VLOOKUP(C686,'Location Summary'!$C$4:$D$602,2,0)</f>
        <v>DA+3</v>
      </c>
      <c r="E686" s="297" t="s">
        <v>423</v>
      </c>
      <c r="F686" s="298" t="s">
        <v>703</v>
      </c>
      <c r="K686" s="187">
        <v>1</v>
      </c>
      <c r="N686" s="187">
        <v>1</v>
      </c>
      <c r="X686" s="44">
        <f t="shared" si="164"/>
        <v>45644</v>
      </c>
      <c r="Y686" s="44">
        <f t="shared" si="165"/>
        <v>45672</v>
      </c>
    </row>
    <row r="687" spans="1:25" ht="20.149999999999999" customHeight="1" x14ac:dyDescent="0.35">
      <c r="A687" s="13">
        <f>SUBTOTAL(103,$B$4:B687)</f>
        <v>684</v>
      </c>
      <c r="B687" s="140">
        <v>45644</v>
      </c>
      <c r="C687" s="143" t="s">
        <v>66</v>
      </c>
      <c r="D687" s="3" t="str">
        <f>VLOOKUP(C687,'Location Summary'!$C$4:$D$602,2,0)</f>
        <v>DB1+0</v>
      </c>
      <c r="E687" s="297" t="s">
        <v>423</v>
      </c>
      <c r="F687" s="298" t="s">
        <v>703</v>
      </c>
      <c r="K687" s="187">
        <v>1</v>
      </c>
      <c r="L687" s="186">
        <v>1</v>
      </c>
      <c r="X687" s="44">
        <f t="shared" si="164"/>
        <v>45644</v>
      </c>
      <c r="Y687" s="44">
        <f t="shared" si="165"/>
        <v>45672</v>
      </c>
    </row>
    <row r="688" spans="1:25" ht="20.149999999999999" customHeight="1" x14ac:dyDescent="0.35">
      <c r="A688" s="13">
        <f>SUBTOTAL(103,$B$4:B688)</f>
        <v>685</v>
      </c>
      <c r="B688" s="140">
        <v>45644</v>
      </c>
      <c r="C688" s="143" t="s">
        <v>13</v>
      </c>
      <c r="D688" s="3" t="str">
        <f>VLOOKUP(C688,'Location Summary'!$C$4:$D$602,2,0)</f>
        <v>DC1+3</v>
      </c>
      <c r="E688" s="297" t="s">
        <v>423</v>
      </c>
      <c r="F688" s="298" t="s">
        <v>703</v>
      </c>
      <c r="I688" s="186">
        <v>1</v>
      </c>
      <c r="M688" s="188">
        <v>1</v>
      </c>
      <c r="X688" s="44">
        <f t="shared" si="164"/>
        <v>45644</v>
      </c>
      <c r="Y688" s="44">
        <f t="shared" si="165"/>
        <v>45672</v>
      </c>
    </row>
    <row r="689" spans="1:25" ht="20.149999999999999" customHeight="1" x14ac:dyDescent="0.35">
      <c r="A689" s="13">
        <f>SUBTOTAL(103,$B$4:B689)</f>
        <v>686</v>
      </c>
      <c r="B689" s="140">
        <v>45644</v>
      </c>
      <c r="C689" s="143" t="s">
        <v>74</v>
      </c>
      <c r="D689" s="3" t="str">
        <f>VLOOKUP(C689,'Location Summary'!$C$4:$D$602,2,0)</f>
        <v>DB2+0</v>
      </c>
      <c r="E689" s="297" t="s">
        <v>423</v>
      </c>
      <c r="F689" s="298" t="s">
        <v>703</v>
      </c>
      <c r="K689" s="187">
        <v>1</v>
      </c>
      <c r="L689" s="186">
        <v>1</v>
      </c>
      <c r="P689" s="188">
        <v>1</v>
      </c>
      <c r="X689" s="44">
        <f t="shared" si="164"/>
        <v>45644</v>
      </c>
      <c r="Y689" s="44">
        <f t="shared" si="165"/>
        <v>45672</v>
      </c>
    </row>
    <row r="690" spans="1:25" ht="20.149999999999999" customHeight="1" x14ac:dyDescent="0.35">
      <c r="A690" s="13">
        <f>SUBTOTAL(103,$B$4:B690)</f>
        <v>687</v>
      </c>
      <c r="B690" s="140">
        <v>45644</v>
      </c>
      <c r="C690" s="143" t="s">
        <v>639</v>
      </c>
      <c r="D690" s="3" t="str">
        <f>VLOOKUP(C690,'Location Summary'!$C$4:$D$602,2,0)</f>
        <v>DA+3</v>
      </c>
      <c r="E690" s="297" t="s">
        <v>423</v>
      </c>
      <c r="F690" s="298" t="s">
        <v>703</v>
      </c>
      <c r="G690" s="188">
        <v>1</v>
      </c>
      <c r="P690" s="188">
        <v>1</v>
      </c>
      <c r="X690" s="44">
        <f t="shared" si="164"/>
        <v>45644</v>
      </c>
      <c r="Y690" s="44">
        <f t="shared" si="165"/>
        <v>45672</v>
      </c>
    </row>
    <row r="691" spans="1:25" ht="20.149999999999999" customHeight="1" x14ac:dyDescent="0.35">
      <c r="A691" s="13">
        <f>SUBTOTAL(103,$B$4:B691)</f>
        <v>688</v>
      </c>
      <c r="B691" s="140">
        <v>45645</v>
      </c>
      <c r="C691" s="143" t="s">
        <v>652</v>
      </c>
      <c r="D691" s="3" t="str">
        <f>VLOOKUP(C691,'Location Summary'!$C$4:$D$602,2,0)</f>
        <v>DA+3</v>
      </c>
      <c r="E691" s="297" t="s">
        <v>423</v>
      </c>
      <c r="F691" s="298" t="s">
        <v>703</v>
      </c>
      <c r="L691" s="186">
        <v>1</v>
      </c>
      <c r="O691" s="186">
        <v>1</v>
      </c>
      <c r="X691" s="44">
        <f t="shared" si="164"/>
        <v>45645</v>
      </c>
      <c r="Y691" s="44">
        <f t="shared" si="165"/>
        <v>45673</v>
      </c>
    </row>
    <row r="692" spans="1:25" ht="20.149999999999999" customHeight="1" x14ac:dyDescent="0.35">
      <c r="A692" s="13">
        <f>SUBTOTAL(103,$B$4:B692)</f>
        <v>689</v>
      </c>
      <c r="B692" s="140">
        <v>45645</v>
      </c>
      <c r="C692" s="143" t="s">
        <v>455</v>
      </c>
      <c r="D692" s="3" t="str">
        <f>VLOOKUP(C692,'Location Summary'!$C$4:$D$602,2,0)</f>
        <v>DA+9</v>
      </c>
      <c r="E692" s="297" t="s">
        <v>423</v>
      </c>
      <c r="F692" s="298" t="s">
        <v>703</v>
      </c>
      <c r="G692" s="188">
        <v>1</v>
      </c>
      <c r="M692" s="188">
        <v>1</v>
      </c>
      <c r="X692" s="44">
        <f t="shared" si="164"/>
        <v>45645</v>
      </c>
      <c r="Y692" s="44">
        <f t="shared" si="165"/>
        <v>45673</v>
      </c>
    </row>
    <row r="693" spans="1:25" ht="20.149999999999999" customHeight="1" x14ac:dyDescent="0.35">
      <c r="A693" s="13">
        <f>SUBTOTAL(103,$B$4:B693)</f>
        <v>690</v>
      </c>
      <c r="B693" s="140">
        <v>45645</v>
      </c>
      <c r="C693" s="143" t="s">
        <v>13</v>
      </c>
      <c r="D693" s="3" t="str">
        <f>VLOOKUP(C693,'Location Summary'!$C$4:$D$602,2,0)</f>
        <v>DC1+3</v>
      </c>
      <c r="E693" s="297" t="s">
        <v>423</v>
      </c>
      <c r="F693" s="298" t="s">
        <v>703</v>
      </c>
      <c r="N693" s="187">
        <v>1</v>
      </c>
      <c r="O693" s="186">
        <v>1</v>
      </c>
      <c r="X693" s="44">
        <f t="shared" si="164"/>
        <v>45645</v>
      </c>
      <c r="Y693" s="44">
        <f t="shared" si="165"/>
        <v>45673</v>
      </c>
    </row>
    <row r="694" spans="1:25" ht="20.149999999999999" customHeight="1" x14ac:dyDescent="0.35">
      <c r="A694" s="13">
        <f>SUBTOTAL(103,$B$4:B694)</f>
        <v>691</v>
      </c>
      <c r="B694" s="140">
        <v>45645</v>
      </c>
      <c r="C694" s="143" t="s">
        <v>74</v>
      </c>
      <c r="D694" s="3" t="str">
        <f>VLOOKUP(C694,'Location Summary'!$C$4:$D$602,2,0)</f>
        <v>DB2+0</v>
      </c>
      <c r="E694" s="297" t="s">
        <v>423</v>
      </c>
      <c r="F694" s="298" t="s">
        <v>703</v>
      </c>
      <c r="N694" s="187">
        <v>1</v>
      </c>
      <c r="O694" s="186">
        <v>1</v>
      </c>
      <c r="X694" s="44">
        <f t="shared" si="164"/>
        <v>45645</v>
      </c>
      <c r="Y694" s="44">
        <f t="shared" si="165"/>
        <v>45673</v>
      </c>
    </row>
    <row r="695" spans="1:25" ht="20.149999999999999" customHeight="1" x14ac:dyDescent="0.35">
      <c r="A695" s="13">
        <f>SUBTOTAL(103,$B$4:B695)</f>
        <v>692</v>
      </c>
      <c r="B695" s="140">
        <v>45645</v>
      </c>
      <c r="C695" s="143" t="s">
        <v>639</v>
      </c>
      <c r="D695" s="3" t="str">
        <f>VLOOKUP(C695,'Location Summary'!$C$4:$D$602,2,0)</f>
        <v>DA+3</v>
      </c>
      <c r="E695" s="297" t="s">
        <v>423</v>
      </c>
      <c r="F695" s="298" t="s">
        <v>703</v>
      </c>
      <c r="H695" s="187">
        <v>1</v>
      </c>
      <c r="J695" s="188">
        <v>1</v>
      </c>
      <c r="X695" s="44">
        <f t="shared" si="164"/>
        <v>45645</v>
      </c>
      <c r="Y695" s="44">
        <f t="shared" si="165"/>
        <v>45673</v>
      </c>
    </row>
    <row r="696" spans="1:25" ht="20.149999999999999" customHeight="1" x14ac:dyDescent="0.35">
      <c r="A696" s="13">
        <f>SUBTOTAL(103,$B$4:B696)</f>
        <v>693</v>
      </c>
      <c r="B696" s="140">
        <v>45645</v>
      </c>
      <c r="C696" s="143" t="s">
        <v>651</v>
      </c>
      <c r="D696" s="3" t="str">
        <f>VLOOKUP(C696,'Location Summary'!$C$4:$D$602,2,0)</f>
        <v>DA+9</v>
      </c>
      <c r="E696" s="297" t="s">
        <v>423</v>
      </c>
      <c r="F696" s="298" t="s">
        <v>703</v>
      </c>
      <c r="G696" s="188">
        <v>1</v>
      </c>
      <c r="J696" s="188">
        <v>1</v>
      </c>
      <c r="X696" s="44">
        <f t="shared" si="164"/>
        <v>45645</v>
      </c>
      <c r="Y696" s="44">
        <f t="shared" si="165"/>
        <v>45673</v>
      </c>
    </row>
    <row r="697" spans="1:25" ht="20.149999999999999" customHeight="1" x14ac:dyDescent="0.35">
      <c r="A697" s="13">
        <f>SUBTOTAL(103,$B$4:B697)</f>
        <v>694</v>
      </c>
      <c r="B697" s="140">
        <v>45646</v>
      </c>
      <c r="C697" s="143" t="s">
        <v>651</v>
      </c>
      <c r="D697" s="3" t="str">
        <f>VLOOKUP(C697,'Location Summary'!$C$4:$D$602,2,0)</f>
        <v>DA+9</v>
      </c>
      <c r="E697" s="297" t="s">
        <v>423</v>
      </c>
      <c r="F697" s="298" t="s">
        <v>703</v>
      </c>
      <c r="H697" s="187">
        <v>1</v>
      </c>
      <c r="K697" s="187">
        <v>1</v>
      </c>
      <c r="M697" s="188">
        <v>1</v>
      </c>
      <c r="P697" s="188">
        <v>1</v>
      </c>
      <c r="X697" s="44">
        <f t="shared" si="164"/>
        <v>45646</v>
      </c>
      <c r="Y697" s="44">
        <f t="shared" si="165"/>
        <v>45674</v>
      </c>
    </row>
    <row r="698" spans="1:25" ht="20.149999999999999" customHeight="1" x14ac:dyDescent="0.35">
      <c r="A698" s="13">
        <f>SUBTOTAL(103,$B$4:B698)</f>
        <v>695</v>
      </c>
      <c r="B698" s="140">
        <v>45646</v>
      </c>
      <c r="C698" s="143" t="s">
        <v>74</v>
      </c>
      <c r="D698" s="3" t="str">
        <f>VLOOKUP(C698,'Location Summary'!$C$4:$D$602,2,0)</f>
        <v>DB2+0</v>
      </c>
      <c r="E698" s="297" t="s">
        <v>423</v>
      </c>
      <c r="F698" s="298" t="s">
        <v>703</v>
      </c>
      <c r="Q698" s="187">
        <v>1</v>
      </c>
      <c r="X698" s="44">
        <f t="shared" si="164"/>
        <v>45646</v>
      </c>
      <c r="Y698" s="44">
        <f t="shared" si="165"/>
        <v>45674</v>
      </c>
    </row>
    <row r="699" spans="1:25" ht="20.149999999999999" customHeight="1" x14ac:dyDescent="0.35">
      <c r="A699" s="13">
        <f>SUBTOTAL(103,$B$4:B699)</f>
        <v>696</v>
      </c>
      <c r="B699" s="140">
        <v>45646</v>
      </c>
      <c r="C699" s="143" t="s">
        <v>639</v>
      </c>
      <c r="D699" s="3" t="str">
        <f>VLOOKUP(C699,'Location Summary'!$C$4:$D$602,2,0)</f>
        <v>DA+3</v>
      </c>
      <c r="E699" s="297" t="s">
        <v>423</v>
      </c>
      <c r="F699" s="298" t="s">
        <v>703</v>
      </c>
      <c r="I699" s="186">
        <v>1</v>
      </c>
      <c r="M699" s="188">
        <v>1</v>
      </c>
      <c r="Q699" s="187">
        <v>1</v>
      </c>
      <c r="R699" s="186">
        <v>1</v>
      </c>
      <c r="X699" s="44">
        <f t="shared" si="164"/>
        <v>45646</v>
      </c>
      <c r="Y699" s="44">
        <f t="shared" si="165"/>
        <v>45674</v>
      </c>
    </row>
    <row r="700" spans="1:25" ht="20.149999999999999" customHeight="1" x14ac:dyDescent="0.35">
      <c r="A700" s="13">
        <f>SUBTOTAL(103,$B$4:B700)</f>
        <v>697</v>
      </c>
      <c r="B700" s="140">
        <v>45647</v>
      </c>
      <c r="C700" s="143" t="s">
        <v>651</v>
      </c>
      <c r="D700" s="3" t="str">
        <f>VLOOKUP(C700,'Location Summary'!$C$4:$D$602,2,0)</f>
        <v>DA+9</v>
      </c>
      <c r="E700" s="297" t="s">
        <v>423</v>
      </c>
      <c r="F700" s="298" t="s">
        <v>703</v>
      </c>
      <c r="I700" s="186">
        <v>1</v>
      </c>
      <c r="L700" s="186">
        <v>1</v>
      </c>
      <c r="N700" s="187">
        <v>1</v>
      </c>
      <c r="O700" s="186">
        <v>1</v>
      </c>
      <c r="Q700" s="187">
        <v>1</v>
      </c>
      <c r="R700" s="186">
        <v>1</v>
      </c>
      <c r="X700" s="44">
        <f t="shared" si="164"/>
        <v>45647</v>
      </c>
      <c r="Y700" s="44">
        <f t="shared" si="165"/>
        <v>45675</v>
      </c>
    </row>
    <row r="701" spans="1:25" ht="20.149999999999999" customHeight="1" x14ac:dyDescent="0.35">
      <c r="A701" s="13">
        <f>SUBTOTAL(103,$B$4:B701)</f>
        <v>698</v>
      </c>
      <c r="B701" s="140">
        <v>45647</v>
      </c>
      <c r="C701" s="143" t="s">
        <v>501</v>
      </c>
      <c r="D701" s="3" t="str">
        <f>VLOOKUP(C701,'Location Summary'!$C$4:$D$602,2,0)</f>
        <v>DA-1.5</v>
      </c>
      <c r="E701" s="297" t="s">
        <v>423</v>
      </c>
      <c r="F701" s="298" t="s">
        <v>703</v>
      </c>
      <c r="M701" s="188">
        <v>1</v>
      </c>
      <c r="P701" s="188">
        <v>1</v>
      </c>
      <c r="X701" s="44">
        <f t="shared" si="164"/>
        <v>45647</v>
      </c>
      <c r="Y701" s="44">
        <f t="shared" si="165"/>
        <v>45675</v>
      </c>
    </row>
    <row r="702" spans="1:25" ht="20.149999999999999" customHeight="1" x14ac:dyDescent="0.35">
      <c r="A702" s="13">
        <f>SUBTOTAL(103,$B$4:B702)</f>
        <v>699</v>
      </c>
      <c r="B702" s="140">
        <v>45647</v>
      </c>
      <c r="C702" s="143" t="s">
        <v>455</v>
      </c>
      <c r="D702" s="3" t="str">
        <f>VLOOKUP(C702,'Location Summary'!$C$4:$D$602,2,0)</f>
        <v>DA+9</v>
      </c>
      <c r="E702" s="297" t="s">
        <v>423</v>
      </c>
      <c r="F702" s="298" t="s">
        <v>703</v>
      </c>
      <c r="H702" s="187">
        <v>1</v>
      </c>
      <c r="I702" s="186">
        <v>1</v>
      </c>
      <c r="J702" s="188">
        <v>1</v>
      </c>
      <c r="N702" s="187">
        <v>1</v>
      </c>
      <c r="O702" s="186">
        <v>1</v>
      </c>
      <c r="P702" s="188">
        <v>1</v>
      </c>
      <c r="X702" s="44">
        <f t="shared" si="164"/>
        <v>45647</v>
      </c>
      <c r="Y702" s="44">
        <f t="shared" si="165"/>
        <v>45675</v>
      </c>
    </row>
    <row r="703" spans="1:25" ht="20.149999999999999" customHeight="1" x14ac:dyDescent="0.35">
      <c r="A703" s="13">
        <f>SUBTOTAL(103,$B$4:B703)</f>
        <v>700</v>
      </c>
      <c r="B703" s="140">
        <v>45647</v>
      </c>
      <c r="C703" s="143" t="s">
        <v>12</v>
      </c>
      <c r="D703" s="3" t="str">
        <f>VLOOKUP(C703,'Location Summary'!$C$4:$D$602,2,0)</f>
        <v>DC2+0</v>
      </c>
      <c r="E703" s="297" t="s">
        <v>423</v>
      </c>
      <c r="F703" s="298" t="s">
        <v>703</v>
      </c>
      <c r="P703" s="188">
        <v>1</v>
      </c>
      <c r="X703" s="44">
        <f t="shared" si="164"/>
        <v>45647</v>
      </c>
      <c r="Y703" s="44">
        <f t="shared" si="165"/>
        <v>45675</v>
      </c>
    </row>
    <row r="704" spans="1:25" ht="20.149999999999999" customHeight="1" x14ac:dyDescent="0.35">
      <c r="A704" s="13">
        <f>SUBTOTAL(103,$B$4:B704)</f>
        <v>701</v>
      </c>
      <c r="B704" s="140">
        <v>45647</v>
      </c>
      <c r="C704" s="143" t="s">
        <v>74</v>
      </c>
      <c r="D704" s="3" t="str">
        <f>VLOOKUP(C704,'Location Summary'!$C$4:$D$602,2,0)</f>
        <v>DB2+0</v>
      </c>
      <c r="E704" s="297" t="s">
        <v>423</v>
      </c>
      <c r="F704" s="298" t="s">
        <v>703</v>
      </c>
      <c r="R704" s="186">
        <v>1</v>
      </c>
      <c r="X704" s="44">
        <f t="shared" si="164"/>
        <v>45647</v>
      </c>
      <c r="Y704" s="44">
        <f t="shared" si="165"/>
        <v>45675</v>
      </c>
    </row>
    <row r="705" spans="1:25" ht="20.149999999999999" customHeight="1" x14ac:dyDescent="0.35">
      <c r="A705" s="13">
        <f>SUBTOTAL(103,$B$4:B705)</f>
        <v>702</v>
      </c>
      <c r="B705" s="140">
        <v>45647</v>
      </c>
      <c r="C705" s="143" t="s">
        <v>639</v>
      </c>
      <c r="D705" s="3" t="str">
        <f>VLOOKUP(C705,'Location Summary'!$C$4:$D$602,2,0)</f>
        <v>DA+3</v>
      </c>
      <c r="E705" s="297" t="s">
        <v>423</v>
      </c>
      <c r="F705" s="298" t="s">
        <v>703</v>
      </c>
      <c r="K705" s="187">
        <v>1</v>
      </c>
      <c r="L705" s="186">
        <v>1</v>
      </c>
      <c r="N705" s="187">
        <v>1</v>
      </c>
      <c r="O705" s="186">
        <v>1</v>
      </c>
      <c r="X705" s="44">
        <f t="shared" si="164"/>
        <v>45647</v>
      </c>
      <c r="Y705" s="44">
        <f t="shared" si="165"/>
        <v>45675</v>
      </c>
    </row>
    <row r="706" spans="1:25" ht="20.149999999999999" customHeight="1" x14ac:dyDescent="0.35">
      <c r="A706" s="13">
        <f>SUBTOTAL(103,$B$4:B706)</f>
        <v>703</v>
      </c>
      <c r="B706" s="140">
        <v>45647</v>
      </c>
      <c r="C706" s="143" t="s">
        <v>641</v>
      </c>
      <c r="D706" s="3" t="str">
        <f>VLOOKUP(C706,'Location Summary'!$C$4:$D$602,2,0)</f>
        <v>DA+3</v>
      </c>
      <c r="E706" s="297" t="s">
        <v>423</v>
      </c>
      <c r="F706" s="298" t="s">
        <v>703</v>
      </c>
      <c r="J706" s="188">
        <v>1</v>
      </c>
      <c r="M706" s="188">
        <v>1</v>
      </c>
      <c r="X706" s="44">
        <f t="shared" si="164"/>
        <v>45647</v>
      </c>
      <c r="Y706" s="44">
        <f t="shared" si="165"/>
        <v>45675</v>
      </c>
    </row>
    <row r="707" spans="1:25" ht="20.149999999999999" customHeight="1" x14ac:dyDescent="0.35">
      <c r="A707" s="13">
        <f>SUBTOTAL(103,$B$4:B707)</f>
        <v>704</v>
      </c>
      <c r="B707" s="140">
        <v>45648</v>
      </c>
      <c r="C707" s="143" t="s">
        <v>455</v>
      </c>
      <c r="D707" s="3" t="str">
        <f>VLOOKUP(C707,'Location Summary'!$C$4:$D$602,2,0)</f>
        <v>DA+9</v>
      </c>
      <c r="E707" s="297" t="s">
        <v>423</v>
      </c>
      <c r="F707" s="298" t="s">
        <v>703</v>
      </c>
      <c r="K707" s="187">
        <v>1</v>
      </c>
      <c r="L707" s="186">
        <v>1</v>
      </c>
      <c r="Q707" s="187">
        <v>1</v>
      </c>
      <c r="R707" s="186">
        <v>1</v>
      </c>
      <c r="X707" s="44">
        <f t="shared" si="164"/>
        <v>45648</v>
      </c>
      <c r="Y707" s="44">
        <f t="shared" si="165"/>
        <v>45676</v>
      </c>
    </row>
    <row r="708" spans="1:25" ht="20.149999999999999" customHeight="1" x14ac:dyDescent="0.35">
      <c r="A708" s="13">
        <f>SUBTOTAL(103,$B$4:B708)</f>
        <v>705</v>
      </c>
      <c r="B708" s="140">
        <v>45648</v>
      </c>
      <c r="C708" s="143" t="s">
        <v>12</v>
      </c>
      <c r="D708" s="3" t="str">
        <f>VLOOKUP(C708,'Location Summary'!$C$4:$D$602,2,0)</f>
        <v>DC2+0</v>
      </c>
      <c r="E708" s="297" t="s">
        <v>423</v>
      </c>
      <c r="F708" s="298" t="s">
        <v>703</v>
      </c>
      <c r="Q708" s="187">
        <v>1</v>
      </c>
      <c r="X708" s="44">
        <f t="shared" si="164"/>
        <v>45648</v>
      </c>
      <c r="Y708" s="44">
        <f t="shared" si="165"/>
        <v>45676</v>
      </c>
    </row>
    <row r="709" spans="1:25" ht="20.149999999999999" customHeight="1" x14ac:dyDescent="0.35">
      <c r="A709" s="13">
        <f>SUBTOTAL(103,$B$4:B709)</f>
        <v>706</v>
      </c>
      <c r="B709" s="140">
        <v>45648</v>
      </c>
      <c r="C709" s="143" t="s">
        <v>641</v>
      </c>
      <c r="D709" s="3" t="str">
        <f>VLOOKUP(C709,'Location Summary'!$C$4:$D$602,2,0)</f>
        <v>DA+3</v>
      </c>
      <c r="E709" s="297" t="s">
        <v>423</v>
      </c>
      <c r="F709" s="298" t="s">
        <v>703</v>
      </c>
      <c r="G709" s="188">
        <v>1</v>
      </c>
      <c r="K709" s="187">
        <v>1</v>
      </c>
      <c r="N709" s="187">
        <v>1</v>
      </c>
      <c r="P709" s="188">
        <v>1</v>
      </c>
      <c r="X709" s="44">
        <f t="shared" si="164"/>
        <v>45648</v>
      </c>
      <c r="Y709" s="44">
        <f t="shared" si="165"/>
        <v>45676</v>
      </c>
    </row>
    <row r="710" spans="1:25" ht="20.149999999999999" customHeight="1" x14ac:dyDescent="0.35">
      <c r="A710" s="13">
        <f>SUBTOTAL(103,$B$4:B710)</f>
        <v>707</v>
      </c>
      <c r="B710" s="140">
        <v>45649</v>
      </c>
      <c r="C710" s="143" t="s">
        <v>653</v>
      </c>
      <c r="D710" s="3" t="str">
        <f>VLOOKUP(C710,'Location Summary'!$C$4:$D$602,2,0)</f>
        <v>DA-1.5</v>
      </c>
      <c r="E710" s="297" t="s">
        <v>423</v>
      </c>
      <c r="F710" s="298" t="s">
        <v>703</v>
      </c>
      <c r="J710" s="188">
        <v>1</v>
      </c>
      <c r="P710" s="188">
        <v>1</v>
      </c>
      <c r="X710" s="44">
        <f t="shared" si="164"/>
        <v>45649</v>
      </c>
      <c r="Y710" s="44">
        <f t="shared" si="165"/>
        <v>45677</v>
      </c>
    </row>
    <row r="711" spans="1:25" ht="20.149999999999999" customHeight="1" x14ac:dyDescent="0.35">
      <c r="A711" s="13">
        <f>SUBTOTAL(103,$B$4:B711)</f>
        <v>708</v>
      </c>
      <c r="B711" s="140">
        <v>45649</v>
      </c>
      <c r="C711" s="143" t="s">
        <v>501</v>
      </c>
      <c r="D711" s="3" t="str">
        <f>VLOOKUP(C711,'Location Summary'!$C$4:$D$602,2,0)</f>
        <v>DA-1.5</v>
      </c>
      <c r="E711" s="297" t="s">
        <v>423</v>
      </c>
      <c r="F711" s="298" t="s">
        <v>703</v>
      </c>
      <c r="N711" s="187">
        <v>1</v>
      </c>
      <c r="Q711" s="187">
        <v>1</v>
      </c>
      <c r="X711" s="44">
        <f t="shared" si="164"/>
        <v>45649</v>
      </c>
      <c r="Y711" s="44">
        <f t="shared" si="165"/>
        <v>45677</v>
      </c>
    </row>
    <row r="712" spans="1:25" ht="20.149999999999999" customHeight="1" x14ac:dyDescent="0.35">
      <c r="A712" s="13">
        <f>SUBTOTAL(103,$B$4:B712)</f>
        <v>709</v>
      </c>
      <c r="B712" s="140">
        <v>45649</v>
      </c>
      <c r="C712" s="143" t="s">
        <v>12</v>
      </c>
      <c r="D712" s="3" t="str">
        <f>VLOOKUP(C712,'Location Summary'!$C$4:$D$602,2,0)</f>
        <v>DC2+0</v>
      </c>
      <c r="E712" s="297" t="s">
        <v>423</v>
      </c>
      <c r="F712" s="298" t="s">
        <v>703</v>
      </c>
      <c r="M712" s="188">
        <v>1</v>
      </c>
      <c r="R712" s="186">
        <v>1</v>
      </c>
      <c r="X712" s="44">
        <f t="shared" si="164"/>
        <v>45649</v>
      </c>
      <c r="Y712" s="44">
        <f t="shared" si="165"/>
        <v>45677</v>
      </c>
    </row>
    <row r="713" spans="1:25" ht="20.149999999999999" customHeight="1" x14ac:dyDescent="0.35">
      <c r="A713" s="13">
        <f>SUBTOTAL(103,$B$4:B713)</f>
        <v>710</v>
      </c>
      <c r="B713" s="140">
        <v>45649</v>
      </c>
      <c r="C713" s="143" t="s">
        <v>412</v>
      </c>
      <c r="D713" s="3" t="str">
        <f>VLOOKUP(C713,'Location Summary'!$C$4:$D$602,2,0)</f>
        <v>DA+9</v>
      </c>
      <c r="E713" s="297" t="s">
        <v>423</v>
      </c>
      <c r="F713" s="298" t="s">
        <v>703</v>
      </c>
      <c r="G713" s="188">
        <v>1</v>
      </c>
      <c r="X713" s="44">
        <f t="shared" si="164"/>
        <v>45649</v>
      </c>
      <c r="Y713" s="44">
        <f t="shared" si="165"/>
        <v>45677</v>
      </c>
    </row>
    <row r="714" spans="1:25" ht="20.149999999999999" customHeight="1" x14ac:dyDescent="0.35">
      <c r="A714" s="13">
        <f>SUBTOTAL(103,$B$4:B714)</f>
        <v>711</v>
      </c>
      <c r="B714" s="140">
        <v>45649</v>
      </c>
      <c r="C714" s="143" t="s">
        <v>77</v>
      </c>
      <c r="D714" s="3" t="str">
        <f>VLOOKUP(C714,'Location Summary'!$C$4:$D$602,2,0)</f>
        <v>DA+9</v>
      </c>
      <c r="E714" s="297" t="s">
        <v>423</v>
      </c>
      <c r="F714" s="298" t="s">
        <v>703</v>
      </c>
      <c r="M714" s="188">
        <v>1</v>
      </c>
      <c r="P714" s="188">
        <v>1</v>
      </c>
      <c r="X714" s="44">
        <f t="shared" si="164"/>
        <v>45649</v>
      </c>
      <c r="Y714" s="44">
        <f t="shared" si="165"/>
        <v>45677</v>
      </c>
    </row>
    <row r="715" spans="1:25" ht="20.149999999999999" customHeight="1" x14ac:dyDescent="0.35">
      <c r="A715" s="13">
        <f>SUBTOTAL(103,$B$4:B715)</f>
        <v>712</v>
      </c>
      <c r="B715" s="140">
        <v>45649</v>
      </c>
      <c r="C715" s="143" t="s">
        <v>641</v>
      </c>
      <c r="D715" s="3" t="str">
        <f>VLOOKUP(C715,'Location Summary'!$C$4:$D$602,2,0)</f>
        <v>DA+3</v>
      </c>
      <c r="E715" s="297" t="s">
        <v>423</v>
      </c>
      <c r="F715" s="298" t="s">
        <v>703</v>
      </c>
      <c r="H715" s="187">
        <v>1</v>
      </c>
      <c r="I715" s="186">
        <v>1</v>
      </c>
      <c r="L715" s="186">
        <v>1</v>
      </c>
      <c r="O715" s="186">
        <v>1</v>
      </c>
      <c r="Q715" s="187">
        <v>1</v>
      </c>
      <c r="R715" s="186">
        <v>1</v>
      </c>
      <c r="X715" s="44">
        <f t="shared" si="164"/>
        <v>45649</v>
      </c>
      <c r="Y715" s="44">
        <f t="shared" si="165"/>
        <v>45677</v>
      </c>
    </row>
    <row r="716" spans="1:25" ht="20.149999999999999" customHeight="1" x14ac:dyDescent="0.35">
      <c r="A716" s="13">
        <f>SUBTOTAL(103,$B$4:B716)</f>
        <v>713</v>
      </c>
      <c r="B716" s="140">
        <v>45650</v>
      </c>
      <c r="C716" s="143" t="s">
        <v>653</v>
      </c>
      <c r="D716" s="3" t="str">
        <f>VLOOKUP(C716,'Location Summary'!$C$4:$D$602,2,0)</f>
        <v>DA-1.5</v>
      </c>
      <c r="E716" s="297" t="s">
        <v>423</v>
      </c>
      <c r="F716" s="298" t="s">
        <v>703</v>
      </c>
      <c r="G716" s="188">
        <v>1</v>
      </c>
      <c r="K716" s="187">
        <v>1</v>
      </c>
      <c r="L716" s="186">
        <v>1</v>
      </c>
      <c r="M716" s="188">
        <v>1</v>
      </c>
      <c r="Q716" s="187">
        <v>1</v>
      </c>
      <c r="R716" s="186">
        <v>1</v>
      </c>
      <c r="X716" s="44">
        <f t="shared" si="164"/>
        <v>45650</v>
      </c>
      <c r="Y716" s="44">
        <f t="shared" si="165"/>
        <v>45678</v>
      </c>
    </row>
    <row r="717" spans="1:25" ht="20.149999999999999" customHeight="1" x14ac:dyDescent="0.35">
      <c r="A717" s="13">
        <f>SUBTOTAL(103,$B$4:B717)</f>
        <v>714</v>
      </c>
      <c r="B717" s="140">
        <v>45650</v>
      </c>
      <c r="C717" s="143" t="s">
        <v>12</v>
      </c>
      <c r="D717" s="3" t="str">
        <f>VLOOKUP(C717,'Location Summary'!$C$4:$D$602,2,0)</f>
        <v>DC2+0</v>
      </c>
      <c r="E717" s="297" t="s">
        <v>423</v>
      </c>
      <c r="F717" s="298" t="s">
        <v>703</v>
      </c>
      <c r="N717" s="187">
        <v>1</v>
      </c>
      <c r="X717" s="44">
        <f t="shared" si="164"/>
        <v>45650</v>
      </c>
      <c r="Y717" s="44">
        <f t="shared" si="165"/>
        <v>45678</v>
      </c>
    </row>
    <row r="718" spans="1:25" ht="20.149999999999999" customHeight="1" x14ac:dyDescent="0.35">
      <c r="A718" s="13">
        <f>SUBTOTAL(103,$B$4:B718)</f>
        <v>715</v>
      </c>
      <c r="B718" s="140">
        <v>45650</v>
      </c>
      <c r="C718" s="143" t="s">
        <v>640</v>
      </c>
      <c r="D718" s="3" t="str">
        <f>VLOOKUP(C718,'Location Summary'!$C$4:$D$602,2,0)</f>
        <v>DA+1.5</v>
      </c>
      <c r="E718" s="297" t="s">
        <v>423</v>
      </c>
      <c r="F718" s="298" t="s">
        <v>703</v>
      </c>
      <c r="G718" s="188">
        <v>1</v>
      </c>
      <c r="P718" s="188">
        <v>1</v>
      </c>
      <c r="X718" s="44">
        <f t="shared" si="164"/>
        <v>45650</v>
      </c>
      <c r="Y718" s="44">
        <f t="shared" si="165"/>
        <v>45678</v>
      </c>
    </row>
    <row r="719" spans="1:25" ht="20.149999999999999" customHeight="1" x14ac:dyDescent="0.35">
      <c r="A719" s="13">
        <f>SUBTOTAL(103,$B$4:B719)</f>
        <v>716</v>
      </c>
      <c r="B719" s="140">
        <v>45650</v>
      </c>
      <c r="C719" s="143" t="s">
        <v>77</v>
      </c>
      <c r="D719" s="3" t="str">
        <f>VLOOKUP(C719,'Location Summary'!$C$4:$D$602,2,0)</f>
        <v>DA+9</v>
      </c>
      <c r="E719" s="297" t="s">
        <v>423</v>
      </c>
      <c r="F719" s="298" t="s">
        <v>703</v>
      </c>
      <c r="J719" s="188">
        <v>1</v>
      </c>
      <c r="N719" s="187">
        <v>1</v>
      </c>
      <c r="O719" s="186">
        <v>1</v>
      </c>
      <c r="Q719" s="187">
        <v>1</v>
      </c>
      <c r="X719" s="44">
        <f t="shared" si="164"/>
        <v>45650</v>
      </c>
      <c r="Y719" s="44">
        <f t="shared" si="165"/>
        <v>45678</v>
      </c>
    </row>
    <row r="720" spans="1:25" ht="20.149999999999999" customHeight="1" x14ac:dyDescent="0.35">
      <c r="A720" s="13">
        <f>SUBTOTAL(103,$B$4:B720)</f>
        <v>717</v>
      </c>
      <c r="B720" s="140">
        <v>45651</v>
      </c>
      <c r="C720" s="143" t="s">
        <v>653</v>
      </c>
      <c r="D720" s="3" t="str">
        <f>VLOOKUP(C720,'Location Summary'!$C$4:$D$602,2,0)</f>
        <v>DA-1.5</v>
      </c>
      <c r="E720" s="297" t="s">
        <v>423</v>
      </c>
      <c r="F720" s="298" t="s">
        <v>703</v>
      </c>
      <c r="H720" s="187">
        <v>1</v>
      </c>
      <c r="I720" s="186">
        <v>1</v>
      </c>
      <c r="N720" s="187">
        <v>1</v>
      </c>
      <c r="O720" s="186">
        <v>1</v>
      </c>
      <c r="X720" s="44">
        <f t="shared" si="164"/>
        <v>45651</v>
      </c>
      <c r="Y720" s="44">
        <f t="shared" si="165"/>
        <v>45679</v>
      </c>
    </row>
    <row r="721" spans="1:25" ht="20.149999999999999" customHeight="1" x14ac:dyDescent="0.35">
      <c r="A721" s="13">
        <f>SUBTOTAL(103,$B$4:B721)</f>
        <v>718</v>
      </c>
      <c r="B721" s="140">
        <v>45651</v>
      </c>
      <c r="C721" s="143" t="s">
        <v>457</v>
      </c>
      <c r="D721" s="3" t="str">
        <f>VLOOKUP(C721,'Location Summary'!$C$4:$D$602,2,0)</f>
        <v>DA+9</v>
      </c>
      <c r="E721" s="297" t="s">
        <v>423</v>
      </c>
      <c r="F721" s="298" t="s">
        <v>703</v>
      </c>
      <c r="G721" s="188">
        <v>1</v>
      </c>
      <c r="P721" s="188">
        <v>1</v>
      </c>
      <c r="X721" s="44">
        <f t="shared" si="164"/>
        <v>45651</v>
      </c>
      <c r="Y721" s="44">
        <f t="shared" si="165"/>
        <v>45679</v>
      </c>
    </row>
    <row r="722" spans="1:25" ht="20.149999999999999" customHeight="1" x14ac:dyDescent="0.35">
      <c r="A722" s="13">
        <f>SUBTOTAL(103,$B$4:B722)</f>
        <v>719</v>
      </c>
      <c r="B722" s="140">
        <v>45651</v>
      </c>
      <c r="C722" s="143" t="s">
        <v>12</v>
      </c>
      <c r="D722" s="3" t="str">
        <f>VLOOKUP(C722,'Location Summary'!$C$4:$D$602,2,0)</f>
        <v>DC2+0</v>
      </c>
      <c r="E722" s="297" t="s">
        <v>423</v>
      </c>
      <c r="F722" s="298" t="s">
        <v>703</v>
      </c>
      <c r="J722" s="188">
        <v>1</v>
      </c>
      <c r="O722" s="186">
        <v>1</v>
      </c>
      <c r="X722" s="44">
        <f t="shared" si="164"/>
        <v>45651</v>
      </c>
      <c r="Y722" s="44">
        <f t="shared" si="165"/>
        <v>45679</v>
      </c>
    </row>
    <row r="723" spans="1:25" ht="20.149999999999999" customHeight="1" x14ac:dyDescent="0.35">
      <c r="A723" s="13">
        <f>SUBTOTAL(103,$B$4:B723)</f>
        <v>720</v>
      </c>
      <c r="B723" s="140">
        <v>45651</v>
      </c>
      <c r="C723" s="143" t="s">
        <v>412</v>
      </c>
      <c r="D723" s="3" t="str">
        <f>VLOOKUP(C723,'Location Summary'!$C$4:$D$602,2,0)</f>
        <v>DA+9</v>
      </c>
      <c r="E723" s="297" t="s">
        <v>423</v>
      </c>
      <c r="F723" s="298" t="s">
        <v>703</v>
      </c>
      <c r="M723" s="188">
        <v>1</v>
      </c>
      <c r="X723" s="44">
        <f t="shared" si="164"/>
        <v>45651</v>
      </c>
      <c r="Y723" s="44">
        <f t="shared" si="165"/>
        <v>45679</v>
      </c>
    </row>
    <row r="724" spans="1:25" ht="20.149999999999999" customHeight="1" x14ac:dyDescent="0.35">
      <c r="A724" s="13">
        <f>SUBTOTAL(103,$B$4:B724)</f>
        <v>721</v>
      </c>
      <c r="B724" s="140">
        <v>45651</v>
      </c>
      <c r="C724" s="143" t="s">
        <v>640</v>
      </c>
      <c r="D724" s="3" t="str">
        <f>VLOOKUP(C724,'Location Summary'!$C$4:$D$602,2,0)</f>
        <v>DA+1.5</v>
      </c>
      <c r="E724" s="297" t="s">
        <v>423</v>
      </c>
      <c r="F724" s="298" t="s">
        <v>703</v>
      </c>
      <c r="H724" s="187">
        <v>1</v>
      </c>
      <c r="I724" s="186">
        <v>1</v>
      </c>
      <c r="Q724" s="187">
        <v>1</v>
      </c>
      <c r="R724" s="186">
        <v>1</v>
      </c>
      <c r="X724" s="44">
        <f t="shared" si="164"/>
        <v>45651</v>
      </c>
      <c r="Y724" s="44">
        <f t="shared" si="165"/>
        <v>45679</v>
      </c>
    </row>
    <row r="725" spans="1:25" ht="20.149999999999999" customHeight="1" x14ac:dyDescent="0.35">
      <c r="A725" s="13">
        <f>SUBTOTAL(103,$B$4:B725)</f>
        <v>722</v>
      </c>
      <c r="B725" s="140">
        <v>45651</v>
      </c>
      <c r="C725" s="143" t="s">
        <v>77</v>
      </c>
      <c r="D725" s="3" t="str">
        <f>VLOOKUP(C725,'Location Summary'!$C$4:$D$602,2,0)</f>
        <v>DA+9</v>
      </c>
      <c r="E725" s="297" t="s">
        <v>423</v>
      </c>
      <c r="F725" s="298" t="s">
        <v>703</v>
      </c>
      <c r="K725" s="187">
        <v>1</v>
      </c>
      <c r="L725" s="186">
        <v>1</v>
      </c>
      <c r="R725" s="186">
        <v>1</v>
      </c>
      <c r="X725" s="44">
        <f t="shared" si="164"/>
        <v>45651</v>
      </c>
      <c r="Y725" s="44">
        <f t="shared" si="165"/>
        <v>45679</v>
      </c>
    </row>
    <row r="726" spans="1:25" ht="20.149999999999999" customHeight="1" x14ac:dyDescent="0.35">
      <c r="A726" s="13">
        <f>SUBTOTAL(103,$B$4:B726)</f>
        <v>723</v>
      </c>
      <c r="B726" s="140">
        <v>45652</v>
      </c>
      <c r="C726" s="143" t="s">
        <v>650</v>
      </c>
      <c r="D726" s="3" t="str">
        <f>VLOOKUP(C726,'Location Summary'!$C$4:$D$602,2,0)</f>
        <v>DA+9</v>
      </c>
      <c r="E726" s="297" t="s">
        <v>423</v>
      </c>
      <c r="F726" s="298" t="s">
        <v>703</v>
      </c>
      <c r="G726" s="188">
        <v>1</v>
      </c>
      <c r="J726" s="188">
        <v>1</v>
      </c>
      <c r="X726" s="44">
        <f t="shared" si="164"/>
        <v>45652</v>
      </c>
      <c r="Y726" s="44">
        <f t="shared" si="165"/>
        <v>45680</v>
      </c>
    </row>
    <row r="727" spans="1:25" ht="20.149999999999999" customHeight="1" x14ac:dyDescent="0.35">
      <c r="A727" s="13">
        <f>SUBTOTAL(103,$B$4:B727)</f>
        <v>724</v>
      </c>
      <c r="B727" s="140">
        <v>45652</v>
      </c>
      <c r="C727" s="143" t="s">
        <v>501</v>
      </c>
      <c r="D727" s="3" t="str">
        <f>VLOOKUP(C727,'Location Summary'!$C$4:$D$602,2,0)</f>
        <v>DA-1.5</v>
      </c>
      <c r="E727" s="297" t="s">
        <v>423</v>
      </c>
      <c r="F727" s="298" t="s">
        <v>703</v>
      </c>
      <c r="G727" s="188">
        <v>1</v>
      </c>
      <c r="O727" s="186">
        <v>1</v>
      </c>
      <c r="R727" s="186">
        <v>1</v>
      </c>
      <c r="X727" s="44">
        <f t="shared" si="164"/>
        <v>45652</v>
      </c>
      <c r="Y727" s="44">
        <f t="shared" si="165"/>
        <v>45680</v>
      </c>
    </row>
    <row r="728" spans="1:25" ht="20.149999999999999" customHeight="1" x14ac:dyDescent="0.35">
      <c r="A728" s="13">
        <f>SUBTOTAL(103,$B$4:B728)</f>
        <v>725</v>
      </c>
      <c r="B728" s="140">
        <v>45652</v>
      </c>
      <c r="C728" s="143" t="s">
        <v>457</v>
      </c>
      <c r="D728" s="3" t="str">
        <f>VLOOKUP(C728,'Location Summary'!$C$4:$D$602,2,0)</f>
        <v>DA+9</v>
      </c>
      <c r="E728" s="297" t="s">
        <v>423</v>
      </c>
      <c r="F728" s="298" t="s">
        <v>703</v>
      </c>
      <c r="H728" s="187">
        <v>1</v>
      </c>
      <c r="I728" s="186">
        <v>1</v>
      </c>
      <c r="Q728" s="187">
        <v>1</v>
      </c>
      <c r="R728" s="186">
        <v>1</v>
      </c>
      <c r="X728" s="44">
        <f t="shared" si="164"/>
        <v>45652</v>
      </c>
      <c r="Y728" s="44">
        <f t="shared" si="165"/>
        <v>45680</v>
      </c>
    </row>
    <row r="729" spans="1:25" ht="20.149999999999999" customHeight="1" x14ac:dyDescent="0.35">
      <c r="A729" s="13">
        <f>SUBTOTAL(103,$B$4:B729)</f>
        <v>726</v>
      </c>
      <c r="B729" s="140">
        <v>45652</v>
      </c>
      <c r="C729" s="143" t="s">
        <v>12</v>
      </c>
      <c r="D729" s="3" t="str">
        <f>VLOOKUP(C729,'Location Summary'!$C$4:$D$602,2,0)</f>
        <v>DC2+0</v>
      </c>
      <c r="E729" s="297" t="s">
        <v>423</v>
      </c>
      <c r="F729" s="298" t="s">
        <v>703</v>
      </c>
      <c r="K729" s="187">
        <v>1</v>
      </c>
      <c r="X729" s="44">
        <f t="shared" si="164"/>
        <v>45652</v>
      </c>
      <c r="Y729" s="44">
        <f t="shared" si="165"/>
        <v>45680</v>
      </c>
    </row>
    <row r="730" spans="1:25" ht="20.149999999999999" customHeight="1" x14ac:dyDescent="0.35">
      <c r="A730" s="13">
        <f>SUBTOTAL(103,$B$4:B730)</f>
        <v>727</v>
      </c>
      <c r="B730" s="140">
        <v>45652</v>
      </c>
      <c r="C730" s="143" t="s">
        <v>412</v>
      </c>
      <c r="D730" s="3" t="str">
        <f>VLOOKUP(C730,'Location Summary'!$C$4:$D$602,2,0)</f>
        <v>DA+9</v>
      </c>
      <c r="E730" s="297" t="s">
        <v>423</v>
      </c>
      <c r="F730" s="298" t="s">
        <v>703</v>
      </c>
      <c r="H730" s="187">
        <v>1</v>
      </c>
      <c r="X730" s="44">
        <f t="shared" si="164"/>
        <v>45652</v>
      </c>
      <c r="Y730" s="44">
        <f t="shared" si="165"/>
        <v>45680</v>
      </c>
    </row>
    <row r="731" spans="1:25" ht="20.149999999999999" customHeight="1" x14ac:dyDescent="0.35">
      <c r="A731" s="13">
        <f>SUBTOTAL(103,$B$4:B731)</f>
        <v>728</v>
      </c>
      <c r="B731" s="140">
        <v>45652</v>
      </c>
      <c r="C731" s="143" t="s">
        <v>77</v>
      </c>
      <c r="D731" s="3" t="str">
        <f>VLOOKUP(C731,'Location Summary'!$C$4:$D$602,2,0)</f>
        <v>DA+9</v>
      </c>
      <c r="E731" s="297" t="s">
        <v>423</v>
      </c>
      <c r="F731" s="298" t="s">
        <v>703</v>
      </c>
      <c r="G731" s="188">
        <v>1</v>
      </c>
      <c r="X731" s="44">
        <f t="shared" ref="X731:X812" si="166">B731</f>
        <v>45652</v>
      </c>
      <c r="Y731" s="44">
        <f t="shared" ref="Y731:Y812" si="167">B731+28</f>
        <v>45680</v>
      </c>
    </row>
    <row r="732" spans="1:25" ht="20.149999999999999" customHeight="1" x14ac:dyDescent="0.35">
      <c r="A732" s="13">
        <f>SUBTOTAL(103,$B$4:B732)</f>
        <v>729</v>
      </c>
      <c r="B732" s="140">
        <v>45653</v>
      </c>
      <c r="C732" s="143" t="s">
        <v>650</v>
      </c>
      <c r="D732" s="3" t="str">
        <f>VLOOKUP(C732,'Location Summary'!$C$4:$D$602,2,0)</f>
        <v>DA+9</v>
      </c>
      <c r="E732" s="297" t="s">
        <v>423</v>
      </c>
      <c r="F732" s="298" t="s">
        <v>703</v>
      </c>
      <c r="H732" s="187">
        <v>1</v>
      </c>
      <c r="I732" s="186">
        <v>1</v>
      </c>
      <c r="K732" s="187">
        <v>1</v>
      </c>
      <c r="L732" s="186">
        <v>1</v>
      </c>
      <c r="X732" s="44">
        <f t="shared" si="166"/>
        <v>45653</v>
      </c>
      <c r="Y732" s="44">
        <f t="shared" si="167"/>
        <v>45681</v>
      </c>
    </row>
    <row r="733" spans="1:25" ht="20.149999999999999" customHeight="1" x14ac:dyDescent="0.35">
      <c r="A733" s="13">
        <f>SUBTOTAL(103,$B$4:B733)</f>
        <v>730</v>
      </c>
      <c r="B733" s="140">
        <v>45653</v>
      </c>
      <c r="C733" s="143" t="s">
        <v>501</v>
      </c>
      <c r="D733" s="3" t="str">
        <f>VLOOKUP(C733,'Location Summary'!$C$4:$D$602,2,0)</f>
        <v>DA-1.5</v>
      </c>
      <c r="E733" s="297" t="s">
        <v>423</v>
      </c>
      <c r="F733" s="298" t="s">
        <v>703</v>
      </c>
      <c r="J733" s="188">
        <v>1</v>
      </c>
      <c r="X733" s="44">
        <f t="shared" si="166"/>
        <v>45653</v>
      </c>
      <c r="Y733" s="44">
        <f t="shared" si="167"/>
        <v>45681</v>
      </c>
    </row>
    <row r="734" spans="1:25" ht="20.149999999999999" customHeight="1" x14ac:dyDescent="0.35">
      <c r="A734" s="13">
        <f>SUBTOTAL(103,$B$4:B734)</f>
        <v>731</v>
      </c>
      <c r="B734" s="140">
        <v>45653</v>
      </c>
      <c r="C734" s="143" t="s">
        <v>12</v>
      </c>
      <c r="D734" s="3" t="str">
        <f>VLOOKUP(C734,'Location Summary'!$C$4:$D$602,2,0)</f>
        <v>DC2+0</v>
      </c>
      <c r="E734" s="297" t="s">
        <v>423</v>
      </c>
      <c r="F734" s="298" t="s">
        <v>703</v>
      </c>
      <c r="G734" s="188">
        <v>1</v>
      </c>
      <c r="L734" s="186">
        <v>1</v>
      </c>
      <c r="X734" s="44">
        <f t="shared" si="166"/>
        <v>45653</v>
      </c>
      <c r="Y734" s="44">
        <f t="shared" si="167"/>
        <v>45681</v>
      </c>
    </row>
    <row r="735" spans="1:25" ht="20.149999999999999" customHeight="1" x14ac:dyDescent="0.35">
      <c r="A735" s="13">
        <f>SUBTOTAL(103,$B$4:B735)</f>
        <v>732</v>
      </c>
      <c r="B735" s="140">
        <v>45653</v>
      </c>
      <c r="C735" s="37" t="s">
        <v>77</v>
      </c>
      <c r="D735" s="3" t="str">
        <f>VLOOKUP(C735,'Location Summary'!$C$4:$D$602,2,0)</f>
        <v>DA+9</v>
      </c>
      <c r="E735" s="297" t="s">
        <v>423</v>
      </c>
      <c r="F735" s="298" t="s">
        <v>703</v>
      </c>
      <c r="H735" s="187">
        <v>1</v>
      </c>
      <c r="I735" s="186">
        <v>1</v>
      </c>
      <c r="X735" s="44">
        <f t="shared" si="166"/>
        <v>45653</v>
      </c>
      <c r="Y735" s="44">
        <f t="shared" si="167"/>
        <v>45681</v>
      </c>
    </row>
    <row r="736" spans="1:25" ht="20.149999999999999" customHeight="1" x14ac:dyDescent="0.35">
      <c r="A736" s="13">
        <f>SUBTOTAL(103,$B$4:B736)</f>
        <v>733</v>
      </c>
      <c r="B736" s="140">
        <v>45654</v>
      </c>
      <c r="C736" s="37" t="s">
        <v>650</v>
      </c>
      <c r="D736" s="3" t="str">
        <f>VLOOKUP(C736,'Location Summary'!$C$4:$D$602,2,0)</f>
        <v>DA+9</v>
      </c>
      <c r="E736" s="297" t="s">
        <v>423</v>
      </c>
      <c r="F736" s="298" t="s">
        <v>703</v>
      </c>
      <c r="M736" s="188">
        <v>1</v>
      </c>
      <c r="P736" s="188">
        <v>1</v>
      </c>
      <c r="X736" s="44">
        <f t="shared" si="166"/>
        <v>45654</v>
      </c>
      <c r="Y736" s="44">
        <f t="shared" si="167"/>
        <v>45682</v>
      </c>
    </row>
    <row r="737" spans="1:25" ht="20.149999999999999" customHeight="1" x14ac:dyDescent="0.35">
      <c r="A737" s="13">
        <f>SUBTOTAL(103,$B$4:B737)</f>
        <v>734</v>
      </c>
      <c r="B737" s="140">
        <v>45654</v>
      </c>
      <c r="C737" s="37" t="s">
        <v>501</v>
      </c>
      <c r="D737" s="3" t="str">
        <f>VLOOKUP(C737,'Location Summary'!$C$4:$D$602,2,0)</f>
        <v>DA-1.5</v>
      </c>
      <c r="E737" s="297" t="s">
        <v>423</v>
      </c>
      <c r="F737" s="298" t="s">
        <v>703</v>
      </c>
      <c r="H737" s="187">
        <v>1</v>
      </c>
      <c r="K737" s="187">
        <v>1</v>
      </c>
      <c r="X737" s="44">
        <f t="shared" si="166"/>
        <v>45654</v>
      </c>
      <c r="Y737" s="44">
        <f t="shared" si="167"/>
        <v>45682</v>
      </c>
    </row>
    <row r="738" spans="1:25" ht="20.149999999999999" customHeight="1" x14ac:dyDescent="0.35">
      <c r="A738" s="13">
        <f>SUBTOTAL(103,$B$4:B738)</f>
        <v>735</v>
      </c>
      <c r="B738" s="140">
        <v>45654</v>
      </c>
      <c r="C738" s="37" t="s">
        <v>457</v>
      </c>
      <c r="D738" s="3" t="str">
        <f>VLOOKUP(C738,'Location Summary'!$C$4:$D$602,2,0)</f>
        <v>DA+9</v>
      </c>
      <c r="E738" s="297" t="s">
        <v>423</v>
      </c>
      <c r="F738" s="298" t="s">
        <v>703</v>
      </c>
      <c r="J738" s="188">
        <v>1</v>
      </c>
      <c r="K738" s="187">
        <v>1</v>
      </c>
      <c r="L738" s="186">
        <v>1</v>
      </c>
      <c r="M738" s="188">
        <v>1</v>
      </c>
      <c r="X738" s="44">
        <f t="shared" si="166"/>
        <v>45654</v>
      </c>
      <c r="Y738" s="44">
        <f t="shared" si="167"/>
        <v>45682</v>
      </c>
    </row>
    <row r="739" spans="1:25" ht="20.149999999999999" customHeight="1" x14ac:dyDescent="0.35">
      <c r="A739" s="13">
        <f>SUBTOTAL(103,$B$4:B739)</f>
        <v>736</v>
      </c>
      <c r="B739" s="140">
        <v>45654</v>
      </c>
      <c r="C739" s="143" t="s">
        <v>12</v>
      </c>
      <c r="D739" s="3" t="str">
        <f>VLOOKUP(C739,'Location Summary'!$C$4:$D$602,2,0)</f>
        <v>DC2+0</v>
      </c>
      <c r="E739" s="297" t="s">
        <v>423</v>
      </c>
      <c r="F739" s="298" t="s">
        <v>703</v>
      </c>
      <c r="H739" s="187">
        <v>1</v>
      </c>
      <c r="I739" s="186">
        <v>1</v>
      </c>
      <c r="X739" s="44">
        <f t="shared" si="166"/>
        <v>45654</v>
      </c>
      <c r="Y739" s="44">
        <f t="shared" si="167"/>
        <v>45682</v>
      </c>
    </row>
    <row r="740" spans="1:25" ht="20.149999999999999" customHeight="1" x14ac:dyDescent="0.35">
      <c r="A740" s="13">
        <f>SUBTOTAL(103,$B$4:B740)</f>
        <v>737</v>
      </c>
      <c r="B740" s="140">
        <v>45654</v>
      </c>
      <c r="C740" s="143" t="s">
        <v>640</v>
      </c>
      <c r="D740" s="3" t="str">
        <f>VLOOKUP(C740,'Location Summary'!$C$4:$D$602,2,0)</f>
        <v>DA+1.5</v>
      </c>
      <c r="E740" s="297" t="s">
        <v>423</v>
      </c>
      <c r="F740" s="298" t="s">
        <v>703</v>
      </c>
      <c r="J740" s="188">
        <v>1</v>
      </c>
      <c r="M740" s="188">
        <v>1</v>
      </c>
      <c r="X740" s="44">
        <f t="shared" si="166"/>
        <v>45654</v>
      </c>
      <c r="Y740" s="44">
        <f t="shared" si="167"/>
        <v>45682</v>
      </c>
    </row>
    <row r="741" spans="1:25" ht="20.149999999999999" customHeight="1" x14ac:dyDescent="0.35">
      <c r="A741" s="13">
        <f>SUBTOTAL(103,$B$4:B741)</f>
        <v>738</v>
      </c>
      <c r="B741" s="140">
        <v>45655</v>
      </c>
      <c r="C741" s="143" t="s">
        <v>650</v>
      </c>
      <c r="D741" s="3" t="str">
        <f>VLOOKUP(C741,'Location Summary'!$C$4:$D$602,2,0)</f>
        <v>DA+9</v>
      </c>
      <c r="E741" s="297" t="s">
        <v>423</v>
      </c>
      <c r="F741" s="298" t="s">
        <v>703</v>
      </c>
      <c r="N741" s="187">
        <v>1</v>
      </c>
      <c r="O741" s="186">
        <v>1</v>
      </c>
      <c r="Q741" s="187">
        <v>1</v>
      </c>
      <c r="R741" s="186">
        <v>1</v>
      </c>
      <c r="X741" s="44">
        <f t="shared" si="166"/>
        <v>45655</v>
      </c>
      <c r="Y741" s="44">
        <f t="shared" si="167"/>
        <v>45683</v>
      </c>
    </row>
    <row r="742" spans="1:25" ht="20.149999999999999" customHeight="1" x14ac:dyDescent="0.35">
      <c r="A742" s="13">
        <f>SUBTOTAL(103,$B$4:B742)</f>
        <v>739</v>
      </c>
      <c r="B742" s="140">
        <v>45655</v>
      </c>
      <c r="C742" s="143" t="s">
        <v>457</v>
      </c>
      <c r="D742" s="3" t="str">
        <f>VLOOKUP(C742,'Location Summary'!$C$4:$D$602,2,0)</f>
        <v>DA+9</v>
      </c>
      <c r="E742" s="297" t="s">
        <v>423</v>
      </c>
      <c r="F742" s="298" t="s">
        <v>703</v>
      </c>
      <c r="N742" s="187">
        <v>1</v>
      </c>
      <c r="O742" s="186">
        <v>1</v>
      </c>
      <c r="X742" s="44">
        <f t="shared" si="166"/>
        <v>45655</v>
      </c>
      <c r="Y742" s="44">
        <f t="shared" si="167"/>
        <v>45683</v>
      </c>
    </row>
    <row r="743" spans="1:25" ht="20.149999999999999" customHeight="1" x14ac:dyDescent="0.35">
      <c r="A743" s="13">
        <f>SUBTOTAL(103,$B$4:B743)</f>
        <v>740</v>
      </c>
      <c r="B743" s="140">
        <v>45655</v>
      </c>
      <c r="C743" s="143" t="s">
        <v>412</v>
      </c>
      <c r="D743" s="3" t="str">
        <f>VLOOKUP(C743,'Location Summary'!$C$4:$D$602,2,0)</f>
        <v>DA+9</v>
      </c>
      <c r="E743" s="297" t="s">
        <v>423</v>
      </c>
      <c r="F743" s="298" t="s">
        <v>703</v>
      </c>
      <c r="N743" s="187">
        <v>1</v>
      </c>
      <c r="P743" s="188">
        <v>1</v>
      </c>
      <c r="X743" s="44">
        <f t="shared" si="166"/>
        <v>45655</v>
      </c>
      <c r="Y743" s="44">
        <f t="shared" si="167"/>
        <v>45683</v>
      </c>
    </row>
    <row r="744" spans="1:25" ht="20.149999999999999" customHeight="1" x14ac:dyDescent="0.35">
      <c r="A744" s="13">
        <f>SUBTOTAL(103,$B$4:B744)</f>
        <v>741</v>
      </c>
      <c r="B744" s="140">
        <v>45655</v>
      </c>
      <c r="C744" s="143" t="s">
        <v>640</v>
      </c>
      <c r="D744" s="3" t="str">
        <f>VLOOKUP(C744,'Location Summary'!$C$4:$D$602,2,0)</f>
        <v>DA+1.5</v>
      </c>
      <c r="E744" s="297" t="s">
        <v>423</v>
      </c>
      <c r="F744" s="298" t="s">
        <v>703</v>
      </c>
      <c r="K744" s="187">
        <v>1</v>
      </c>
      <c r="L744" s="186">
        <v>1</v>
      </c>
      <c r="N744" s="187">
        <v>1</v>
      </c>
      <c r="O744" s="186">
        <v>1</v>
      </c>
      <c r="X744" s="44">
        <f t="shared" si="166"/>
        <v>45655</v>
      </c>
      <c r="Y744" s="44">
        <f t="shared" si="167"/>
        <v>45683</v>
      </c>
    </row>
    <row r="745" spans="1:25" ht="20.149999999999999" customHeight="1" x14ac:dyDescent="0.35">
      <c r="A745" s="13">
        <f>SUBTOTAL(103,$B$4:B745)</f>
        <v>742</v>
      </c>
      <c r="B745" s="140">
        <v>45655</v>
      </c>
      <c r="C745" s="143" t="s">
        <v>78</v>
      </c>
      <c r="D745" s="3" t="str">
        <f>VLOOKUP(C745,'Location Summary'!$C$4:$D$602,2,0)</f>
        <v>DB2+0</v>
      </c>
      <c r="E745" s="297" t="s">
        <v>423</v>
      </c>
      <c r="F745" s="298" t="s">
        <v>703</v>
      </c>
      <c r="G745" s="188">
        <v>1</v>
      </c>
      <c r="P745" s="188">
        <v>1</v>
      </c>
      <c r="X745" s="44">
        <f t="shared" si="166"/>
        <v>45655</v>
      </c>
      <c r="Y745" s="44">
        <f t="shared" si="167"/>
        <v>45683</v>
      </c>
    </row>
    <row r="746" spans="1:25" ht="20.149999999999999" customHeight="1" x14ac:dyDescent="0.35">
      <c r="A746" s="13">
        <f>SUBTOTAL(103,$B$4:B746)</f>
        <v>743</v>
      </c>
      <c r="B746" s="140">
        <v>45655</v>
      </c>
      <c r="C746" s="143" t="s">
        <v>6</v>
      </c>
      <c r="D746" s="3" t="str">
        <f>VLOOKUP(C746,'Location Summary'!$C$4:$D$602,2,0)</f>
        <v>DA+6</v>
      </c>
      <c r="E746" s="297" t="s">
        <v>423</v>
      </c>
      <c r="F746" s="298" t="s">
        <v>703</v>
      </c>
      <c r="M746" s="188">
        <v>1</v>
      </c>
      <c r="P746" s="188">
        <v>1</v>
      </c>
      <c r="X746" s="44">
        <f t="shared" si="166"/>
        <v>45655</v>
      </c>
      <c r="Y746" s="44">
        <f t="shared" si="167"/>
        <v>45683</v>
      </c>
    </row>
    <row r="747" spans="1:25" ht="20.149999999999999" customHeight="1" x14ac:dyDescent="0.35">
      <c r="A747" s="13">
        <f>SUBTOTAL(103,$B$4:B747)</f>
        <v>744</v>
      </c>
      <c r="B747" s="140">
        <v>45656</v>
      </c>
      <c r="C747" s="143" t="s">
        <v>6</v>
      </c>
      <c r="D747" s="3" t="str">
        <f>VLOOKUP(C747,'Location Summary'!$C$4:$D$602,2,0)</f>
        <v>DA+6</v>
      </c>
      <c r="E747" s="297" t="s">
        <v>423</v>
      </c>
      <c r="F747" s="298" t="s">
        <v>703</v>
      </c>
      <c r="G747" s="188">
        <v>1</v>
      </c>
      <c r="J747" s="188">
        <v>1</v>
      </c>
      <c r="N747" s="187">
        <v>1</v>
      </c>
      <c r="O747" s="186">
        <v>1</v>
      </c>
      <c r="Q747" s="187">
        <v>1</v>
      </c>
      <c r="R747" s="186">
        <v>1</v>
      </c>
      <c r="X747" s="44">
        <f t="shared" si="166"/>
        <v>45656</v>
      </c>
      <c r="Y747" s="44">
        <f t="shared" si="167"/>
        <v>45684</v>
      </c>
    </row>
    <row r="748" spans="1:25" ht="20.149999999999999" customHeight="1" x14ac:dyDescent="0.35">
      <c r="A748" s="13">
        <f>SUBTOTAL(103,$B$4:B748)</f>
        <v>745</v>
      </c>
      <c r="B748" s="140">
        <v>45656</v>
      </c>
      <c r="C748" s="143" t="s">
        <v>501</v>
      </c>
      <c r="D748" s="3" t="str">
        <f>VLOOKUP(C748,'Location Summary'!$C$4:$D$602,2,0)</f>
        <v>DA-1.5</v>
      </c>
      <c r="E748" s="297" t="s">
        <v>423</v>
      </c>
      <c r="F748" s="298" t="s">
        <v>703</v>
      </c>
      <c r="I748" s="186">
        <v>1</v>
      </c>
      <c r="L748" s="186">
        <v>1</v>
      </c>
      <c r="X748" s="44">
        <f t="shared" si="166"/>
        <v>45656</v>
      </c>
      <c r="Y748" s="44">
        <f t="shared" si="167"/>
        <v>45684</v>
      </c>
    </row>
    <row r="749" spans="1:25" ht="20.149999999999999" customHeight="1" x14ac:dyDescent="0.35">
      <c r="A749" s="13">
        <f>SUBTOTAL(103,$B$4:B749)</f>
        <v>746</v>
      </c>
      <c r="B749" s="140">
        <v>45656</v>
      </c>
      <c r="C749" s="143" t="s">
        <v>458</v>
      </c>
      <c r="D749" s="3" t="str">
        <f>VLOOKUP(C749,'Location Summary'!$C$4:$D$602,2,0)</f>
        <v>DA+0</v>
      </c>
      <c r="E749" s="297" t="s">
        <v>423</v>
      </c>
      <c r="F749" s="298" t="s">
        <v>703</v>
      </c>
      <c r="G749" s="188">
        <v>1</v>
      </c>
      <c r="P749" s="188">
        <v>1</v>
      </c>
      <c r="X749" s="44">
        <f t="shared" si="166"/>
        <v>45656</v>
      </c>
      <c r="Y749" s="44">
        <f t="shared" si="167"/>
        <v>45684</v>
      </c>
    </row>
    <row r="750" spans="1:25" ht="20.149999999999999" customHeight="1" x14ac:dyDescent="0.35">
      <c r="A750" s="13">
        <f>SUBTOTAL(103,$B$4:B750)</f>
        <v>747</v>
      </c>
      <c r="B750" s="140">
        <v>45656</v>
      </c>
      <c r="C750" s="143" t="s">
        <v>443</v>
      </c>
      <c r="D750" s="3" t="str">
        <f>VLOOKUP(C750,'Location Summary'!$C$4:$D$602,2,0)</f>
        <v>DA+6</v>
      </c>
      <c r="E750" s="297" t="s">
        <v>423</v>
      </c>
      <c r="F750" s="298" t="s">
        <v>703</v>
      </c>
      <c r="G750" s="188">
        <v>1</v>
      </c>
      <c r="J750" s="188">
        <v>1</v>
      </c>
      <c r="M750" s="188">
        <v>1</v>
      </c>
      <c r="P750" s="188">
        <v>1</v>
      </c>
      <c r="X750" s="44">
        <f t="shared" si="166"/>
        <v>45656</v>
      </c>
      <c r="Y750" s="44">
        <f t="shared" si="167"/>
        <v>45684</v>
      </c>
    </row>
    <row r="751" spans="1:25" ht="20.149999999999999" customHeight="1" x14ac:dyDescent="0.35">
      <c r="A751" s="13">
        <f>SUBTOTAL(103,$B$4:B751)</f>
        <v>748</v>
      </c>
      <c r="B751" s="140">
        <v>45656</v>
      </c>
      <c r="C751" s="143" t="s">
        <v>78</v>
      </c>
      <c r="D751" s="3" t="str">
        <f>VLOOKUP(C751,'Location Summary'!$C$4:$D$602,2,0)</f>
        <v>DB2+0</v>
      </c>
      <c r="E751" s="297" t="s">
        <v>423</v>
      </c>
      <c r="F751" s="298" t="s">
        <v>703</v>
      </c>
      <c r="H751" s="187">
        <v>1</v>
      </c>
      <c r="I751" s="186">
        <v>1</v>
      </c>
      <c r="Q751" s="187">
        <v>1</v>
      </c>
      <c r="R751" s="186">
        <v>1</v>
      </c>
      <c r="X751" s="44">
        <f t="shared" si="166"/>
        <v>45656</v>
      </c>
      <c r="Y751" s="44">
        <f t="shared" si="167"/>
        <v>45684</v>
      </c>
    </row>
    <row r="752" spans="1:25" ht="20.149999999999999" customHeight="1" x14ac:dyDescent="0.35">
      <c r="A752" s="13">
        <f>SUBTOTAL(103,$B$4:B752)</f>
        <v>749</v>
      </c>
      <c r="B752" s="140">
        <v>45657</v>
      </c>
      <c r="C752" s="143" t="s">
        <v>6</v>
      </c>
      <c r="D752" s="3" t="str">
        <f>VLOOKUP(C752,'Location Summary'!$C$4:$D$602,2,0)</f>
        <v>DA+6</v>
      </c>
      <c r="E752" s="297" t="s">
        <v>423</v>
      </c>
      <c r="F752" s="298" t="s">
        <v>703</v>
      </c>
      <c r="H752" s="187">
        <v>1</v>
      </c>
      <c r="I752" s="186">
        <v>1</v>
      </c>
      <c r="K752" s="187">
        <v>1</v>
      </c>
      <c r="L752" s="186">
        <v>1</v>
      </c>
      <c r="X752" s="44">
        <f t="shared" si="166"/>
        <v>45657</v>
      </c>
      <c r="Y752" s="44">
        <f t="shared" si="167"/>
        <v>45685</v>
      </c>
    </row>
    <row r="753" spans="1:25" ht="20.149999999999999" customHeight="1" x14ac:dyDescent="0.35">
      <c r="A753" s="13">
        <f>SUBTOTAL(103,$B$4:B753)</f>
        <v>750</v>
      </c>
      <c r="B753" s="140">
        <v>45657</v>
      </c>
      <c r="C753" s="143" t="s">
        <v>443</v>
      </c>
      <c r="D753" s="3" t="str">
        <f>VLOOKUP(C753,'Location Summary'!$C$4:$D$602,2,0)</f>
        <v>DA+6</v>
      </c>
      <c r="E753" s="297" t="s">
        <v>423</v>
      </c>
      <c r="F753" s="298" t="s">
        <v>703</v>
      </c>
      <c r="H753" s="187">
        <v>1</v>
      </c>
      <c r="I753" s="186">
        <v>1</v>
      </c>
      <c r="K753" s="187">
        <v>1</v>
      </c>
      <c r="L753" s="186">
        <v>1</v>
      </c>
      <c r="N753" s="187">
        <v>1</v>
      </c>
      <c r="O753" s="186">
        <v>1</v>
      </c>
      <c r="Q753" s="187">
        <v>1</v>
      </c>
      <c r="R753" s="186">
        <v>1</v>
      </c>
      <c r="X753" s="44">
        <f t="shared" si="166"/>
        <v>45657</v>
      </c>
      <c r="Y753" s="44">
        <f t="shared" si="167"/>
        <v>45685</v>
      </c>
    </row>
    <row r="754" spans="1:25" ht="20.149999999999999" customHeight="1" x14ac:dyDescent="0.35">
      <c r="A754" s="13">
        <f>SUBTOTAL(103,$B$4:B754)</f>
        <v>751</v>
      </c>
      <c r="B754" s="140">
        <v>45658</v>
      </c>
      <c r="C754" s="143" t="s">
        <v>458</v>
      </c>
      <c r="D754" s="3" t="str">
        <f>VLOOKUP(C754,'Location Summary'!$C$4:$D$602,2,0)</f>
        <v>DA+0</v>
      </c>
      <c r="E754" s="297" t="s">
        <v>423</v>
      </c>
      <c r="F754" s="298" t="s">
        <v>703</v>
      </c>
      <c r="H754" s="187">
        <v>1</v>
      </c>
      <c r="I754" s="186">
        <v>1</v>
      </c>
      <c r="M754" s="188">
        <v>1</v>
      </c>
      <c r="Q754" s="187">
        <v>1</v>
      </c>
      <c r="R754" s="186">
        <v>1</v>
      </c>
      <c r="X754" s="44">
        <f t="shared" si="166"/>
        <v>45658</v>
      </c>
      <c r="Y754" s="44">
        <f t="shared" si="167"/>
        <v>45686</v>
      </c>
    </row>
    <row r="755" spans="1:25" ht="20.149999999999999" customHeight="1" x14ac:dyDescent="0.35">
      <c r="A755" s="13">
        <f>SUBTOTAL(103,$B$4:B755)</f>
        <v>752</v>
      </c>
      <c r="B755" s="140">
        <v>45658</v>
      </c>
      <c r="C755" s="143" t="s">
        <v>642</v>
      </c>
      <c r="D755" s="3" t="str">
        <f>VLOOKUP(C755,'Location Summary'!$C$4:$D$602,2,0)</f>
        <v>DA+1.5</v>
      </c>
      <c r="E755" s="297" t="s">
        <v>423</v>
      </c>
      <c r="F755" s="298" t="s">
        <v>703</v>
      </c>
      <c r="G755" s="188">
        <v>1</v>
      </c>
      <c r="P755" s="188">
        <v>1</v>
      </c>
      <c r="X755" s="44">
        <f t="shared" si="166"/>
        <v>45658</v>
      </c>
      <c r="Y755" s="44">
        <f t="shared" si="167"/>
        <v>45686</v>
      </c>
    </row>
    <row r="756" spans="1:25" ht="20.149999999999999" customHeight="1" x14ac:dyDescent="0.35">
      <c r="A756" s="13">
        <f>SUBTOTAL(103,$B$4:B756)</f>
        <v>753</v>
      </c>
      <c r="B756" s="140">
        <v>45658</v>
      </c>
      <c r="C756" s="143" t="s">
        <v>78</v>
      </c>
      <c r="D756" s="3" t="str">
        <f>VLOOKUP(C756,'Location Summary'!$C$4:$D$602,2,0)</f>
        <v>DB2+0</v>
      </c>
      <c r="E756" s="297" t="s">
        <v>423</v>
      </c>
      <c r="F756" s="298" t="s">
        <v>703</v>
      </c>
      <c r="J756" s="188">
        <v>1</v>
      </c>
      <c r="X756" s="44">
        <f t="shared" si="166"/>
        <v>45658</v>
      </c>
      <c r="Y756" s="44">
        <f t="shared" si="167"/>
        <v>45686</v>
      </c>
    </row>
    <row r="757" spans="1:25" ht="20.149999999999999" customHeight="1" x14ac:dyDescent="0.35">
      <c r="A757" s="13">
        <f>SUBTOTAL(103,$B$4:B757)</f>
        <v>754</v>
      </c>
      <c r="B757" s="140">
        <v>45659</v>
      </c>
      <c r="C757" s="143" t="s">
        <v>458</v>
      </c>
      <c r="D757" s="3" t="str">
        <f>VLOOKUP(C757,'Location Summary'!$C$4:$D$602,2,0)</f>
        <v>DA+0</v>
      </c>
      <c r="E757" s="297" t="s">
        <v>423</v>
      </c>
      <c r="F757" s="298" t="s">
        <v>703</v>
      </c>
      <c r="J757" s="188">
        <v>1</v>
      </c>
      <c r="N757" s="187">
        <v>1</v>
      </c>
      <c r="X757" s="44">
        <f t="shared" si="166"/>
        <v>45659</v>
      </c>
      <c r="Y757" s="44">
        <f t="shared" si="167"/>
        <v>45687</v>
      </c>
    </row>
    <row r="758" spans="1:25" ht="20.149999999999999" customHeight="1" x14ac:dyDescent="0.35">
      <c r="A758" s="13">
        <f>SUBTOTAL(103,$B$4:B758)</f>
        <v>755</v>
      </c>
      <c r="B758" s="140">
        <v>45659</v>
      </c>
      <c r="C758" s="143" t="s">
        <v>642</v>
      </c>
      <c r="D758" s="3" t="str">
        <f>VLOOKUP(C758,'Location Summary'!$C$4:$D$602,2,0)</f>
        <v>DA+1.5</v>
      </c>
      <c r="E758" s="297" t="s">
        <v>423</v>
      </c>
      <c r="F758" s="298" t="s">
        <v>703</v>
      </c>
      <c r="H758" s="187">
        <v>1</v>
      </c>
      <c r="Q758" s="187">
        <v>1</v>
      </c>
      <c r="X758" s="44">
        <f t="shared" si="166"/>
        <v>45659</v>
      </c>
      <c r="Y758" s="44">
        <f t="shared" si="167"/>
        <v>45687</v>
      </c>
    </row>
    <row r="759" spans="1:25" ht="20.149999999999999" customHeight="1" x14ac:dyDescent="0.35">
      <c r="A759" s="13">
        <f>SUBTOTAL(103,$B$4:B759)</f>
        <v>756</v>
      </c>
      <c r="B759" s="140">
        <v>45659</v>
      </c>
      <c r="C759" s="143" t="s">
        <v>78</v>
      </c>
      <c r="D759" s="3" t="str">
        <f>VLOOKUP(C759,'Location Summary'!$C$4:$D$602,2,0)</f>
        <v>DB2+0</v>
      </c>
      <c r="E759" s="297" t="s">
        <v>423</v>
      </c>
      <c r="F759" s="298" t="s">
        <v>703</v>
      </c>
      <c r="K759" s="187">
        <v>1</v>
      </c>
      <c r="M759" s="188">
        <v>1</v>
      </c>
      <c r="X759" s="44">
        <f t="shared" si="166"/>
        <v>45659</v>
      </c>
      <c r="Y759" s="44">
        <f t="shared" si="167"/>
        <v>45687</v>
      </c>
    </row>
    <row r="760" spans="1:25" ht="20.149999999999999" customHeight="1" x14ac:dyDescent="0.35">
      <c r="A760" s="13">
        <f>SUBTOTAL(103,$B$4:B760)</f>
        <v>757</v>
      </c>
      <c r="B760" s="140">
        <v>45659</v>
      </c>
      <c r="C760" s="143" t="s">
        <v>412</v>
      </c>
      <c r="D760" s="3" t="str">
        <f>VLOOKUP(C760,'Location Summary'!$C$4:$D$602,2,0)</f>
        <v>DA+9</v>
      </c>
      <c r="E760" s="297" t="s">
        <v>423</v>
      </c>
      <c r="F760" s="298" t="s">
        <v>703</v>
      </c>
      <c r="I760" s="186">
        <v>1</v>
      </c>
      <c r="O760" s="186">
        <v>1</v>
      </c>
      <c r="X760" s="44">
        <f t="shared" si="166"/>
        <v>45659</v>
      </c>
      <c r="Y760" s="44">
        <f t="shared" si="167"/>
        <v>45687</v>
      </c>
    </row>
    <row r="761" spans="1:25" ht="20.149999999999999" customHeight="1" x14ac:dyDescent="0.35">
      <c r="A761" s="13">
        <f>SUBTOTAL(103,$B$4:B761)</f>
        <v>758</v>
      </c>
      <c r="B761" s="140">
        <v>45660</v>
      </c>
      <c r="C761" s="143" t="s">
        <v>654</v>
      </c>
      <c r="D761" s="3" t="str">
        <f>VLOOKUP(C761,'Location Summary'!$C$4:$D$602,2,0)</f>
        <v>DA+9</v>
      </c>
      <c r="E761" s="297" t="s">
        <v>423</v>
      </c>
      <c r="F761" s="298" t="s">
        <v>703</v>
      </c>
      <c r="G761" s="188">
        <v>1</v>
      </c>
      <c r="P761" s="188">
        <v>1</v>
      </c>
      <c r="X761" s="44">
        <f t="shared" si="166"/>
        <v>45660</v>
      </c>
      <c r="Y761" s="44">
        <f t="shared" si="167"/>
        <v>45688</v>
      </c>
    </row>
    <row r="762" spans="1:25" ht="20.149999999999999" customHeight="1" x14ac:dyDescent="0.35">
      <c r="A762" s="13">
        <f>SUBTOTAL(103,$B$4:B762)</f>
        <v>759</v>
      </c>
      <c r="B762" s="140">
        <v>45660</v>
      </c>
      <c r="C762" s="143" t="s">
        <v>458</v>
      </c>
      <c r="D762" s="3" t="str">
        <f>VLOOKUP(C762,'Location Summary'!$C$4:$D$602,2,0)</f>
        <v>DA+0</v>
      </c>
      <c r="E762" s="297" t="s">
        <v>423</v>
      </c>
      <c r="F762" s="298" t="s">
        <v>703</v>
      </c>
      <c r="K762" s="187">
        <v>1</v>
      </c>
      <c r="L762" s="186">
        <v>1</v>
      </c>
      <c r="O762" s="186">
        <v>1</v>
      </c>
      <c r="X762" s="44">
        <f t="shared" si="166"/>
        <v>45660</v>
      </c>
      <c r="Y762" s="44">
        <f t="shared" si="167"/>
        <v>45688</v>
      </c>
    </row>
    <row r="763" spans="1:25" ht="20.149999999999999" customHeight="1" x14ac:dyDescent="0.35">
      <c r="A763" s="13">
        <f>SUBTOTAL(103,$B$4:B763)</f>
        <v>760</v>
      </c>
      <c r="B763" s="140">
        <v>45660</v>
      </c>
      <c r="C763" s="143" t="s">
        <v>412</v>
      </c>
      <c r="D763" s="3" t="str">
        <f>VLOOKUP(C763,'Location Summary'!$C$4:$D$602,2,0)</f>
        <v>DA+9</v>
      </c>
      <c r="E763" s="297" t="s">
        <v>423</v>
      </c>
      <c r="F763" s="298" t="s">
        <v>703</v>
      </c>
      <c r="J763" s="188">
        <v>1</v>
      </c>
      <c r="X763" s="44">
        <f t="shared" si="166"/>
        <v>45660</v>
      </c>
      <c r="Y763" s="44">
        <f t="shared" si="167"/>
        <v>45688</v>
      </c>
    </row>
    <row r="764" spans="1:25" ht="20.149999999999999" customHeight="1" x14ac:dyDescent="0.35">
      <c r="A764" s="13">
        <f>SUBTOTAL(103,$B$4:B764)</f>
        <v>761</v>
      </c>
      <c r="B764" s="140">
        <v>45660</v>
      </c>
      <c r="C764" s="143" t="s">
        <v>642</v>
      </c>
      <c r="D764" s="3" t="str">
        <f>VLOOKUP(C764,'Location Summary'!$C$4:$D$602,2,0)</f>
        <v>DA+1.5</v>
      </c>
      <c r="E764" s="297" t="s">
        <v>423</v>
      </c>
      <c r="F764" s="298" t="s">
        <v>703</v>
      </c>
      <c r="I764" s="186">
        <v>1</v>
      </c>
      <c r="M764" s="188">
        <v>1</v>
      </c>
      <c r="R764" s="186">
        <v>1</v>
      </c>
      <c r="X764" s="44">
        <f t="shared" si="166"/>
        <v>45660</v>
      </c>
      <c r="Y764" s="44">
        <f t="shared" si="167"/>
        <v>45688</v>
      </c>
    </row>
    <row r="765" spans="1:25" ht="20.149999999999999" customHeight="1" x14ac:dyDescent="0.35">
      <c r="A765" s="13">
        <f>SUBTOTAL(103,$B$4:B765)</f>
        <v>762</v>
      </c>
      <c r="B765" s="140">
        <v>45660</v>
      </c>
      <c r="C765" s="143" t="s">
        <v>78</v>
      </c>
      <c r="D765" s="3" t="str">
        <f>VLOOKUP(C765,'Location Summary'!$C$4:$D$602,2,0)</f>
        <v>DB2+0</v>
      </c>
      <c r="E765" s="297" t="s">
        <v>423</v>
      </c>
      <c r="F765" s="298" t="s">
        <v>703</v>
      </c>
      <c r="L765" s="186">
        <v>1</v>
      </c>
      <c r="N765" s="187">
        <v>1</v>
      </c>
      <c r="O765" s="186">
        <v>1</v>
      </c>
      <c r="X765" s="44">
        <f t="shared" si="166"/>
        <v>45660</v>
      </c>
      <c r="Y765" s="44">
        <f t="shared" si="167"/>
        <v>45688</v>
      </c>
    </row>
    <row r="766" spans="1:25" ht="20.149999999999999" customHeight="1" x14ac:dyDescent="0.35">
      <c r="A766" s="13">
        <f>SUBTOTAL(103,$B$4:B766)</f>
        <v>763</v>
      </c>
      <c r="B766" s="140">
        <v>45661</v>
      </c>
      <c r="C766" s="143" t="s">
        <v>654</v>
      </c>
      <c r="D766" s="3" t="str">
        <f>VLOOKUP(C766,'Location Summary'!$C$4:$D$602,2,0)</f>
        <v>DA+9</v>
      </c>
      <c r="E766" s="297" t="s">
        <v>423</v>
      </c>
      <c r="F766" s="298" t="s">
        <v>703</v>
      </c>
      <c r="H766" s="187">
        <v>1</v>
      </c>
      <c r="I766" s="186">
        <v>1</v>
      </c>
      <c r="J766" s="188">
        <v>1</v>
      </c>
      <c r="M766" s="188">
        <v>1</v>
      </c>
      <c r="Q766" s="187">
        <v>1</v>
      </c>
      <c r="R766" s="186">
        <v>1</v>
      </c>
      <c r="X766" s="44">
        <f t="shared" si="166"/>
        <v>45661</v>
      </c>
      <c r="Y766" s="44">
        <f t="shared" si="167"/>
        <v>45689</v>
      </c>
    </row>
    <row r="767" spans="1:25" ht="20.149999999999999" customHeight="1" x14ac:dyDescent="0.35">
      <c r="A767" s="13">
        <f>SUBTOTAL(103,$B$4:B767)</f>
        <v>764</v>
      </c>
      <c r="B767" s="140">
        <v>45661</v>
      </c>
      <c r="C767" s="143" t="s">
        <v>270</v>
      </c>
      <c r="D767" s="3" t="str">
        <f>VLOOKUP(C767,'Location Summary'!$C$4:$D$602,2,0)</f>
        <v>DB1+0</v>
      </c>
      <c r="E767" s="297" t="s">
        <v>423</v>
      </c>
      <c r="F767" s="298" t="s">
        <v>703</v>
      </c>
      <c r="M767" s="188">
        <v>1</v>
      </c>
      <c r="X767" s="44">
        <f t="shared" si="166"/>
        <v>45661</v>
      </c>
      <c r="Y767" s="44">
        <f t="shared" si="167"/>
        <v>45689</v>
      </c>
    </row>
    <row r="768" spans="1:25" ht="20.149999999999999" customHeight="1" x14ac:dyDescent="0.35">
      <c r="A768" s="13">
        <f>SUBTOTAL(103,$B$4:B768)</f>
        <v>765</v>
      </c>
      <c r="B768" s="140">
        <v>45661</v>
      </c>
      <c r="C768" s="143" t="s">
        <v>459</v>
      </c>
      <c r="D768" s="3" t="str">
        <f>VLOOKUP(C768,'Location Summary'!$C$4:$D$602,2,0)</f>
        <v>DA+6</v>
      </c>
      <c r="E768" s="297" t="s">
        <v>423</v>
      </c>
      <c r="F768" s="298" t="s">
        <v>703</v>
      </c>
      <c r="G768" s="188">
        <v>1</v>
      </c>
      <c r="J768" s="188">
        <v>1</v>
      </c>
      <c r="X768" s="44">
        <f t="shared" si="166"/>
        <v>45661</v>
      </c>
      <c r="Y768" s="44">
        <f t="shared" si="167"/>
        <v>45689</v>
      </c>
    </row>
    <row r="769" spans="1:25" ht="20.149999999999999" customHeight="1" x14ac:dyDescent="0.35">
      <c r="A769" s="13">
        <f>SUBTOTAL(103,$B$4:B769)</f>
        <v>766</v>
      </c>
      <c r="B769" s="140">
        <v>45661</v>
      </c>
      <c r="C769" s="143" t="s">
        <v>412</v>
      </c>
      <c r="D769" s="3" t="str">
        <f>VLOOKUP(C769,'Location Summary'!$C$4:$D$602,2,0)</f>
        <v>DA+9</v>
      </c>
      <c r="E769" s="297" t="s">
        <v>423</v>
      </c>
      <c r="F769" s="298" t="s">
        <v>703</v>
      </c>
      <c r="Q769" s="187">
        <v>1</v>
      </c>
      <c r="X769" s="44">
        <f t="shared" si="166"/>
        <v>45661</v>
      </c>
      <c r="Y769" s="44">
        <f t="shared" si="167"/>
        <v>45689</v>
      </c>
    </row>
    <row r="770" spans="1:25" ht="20.149999999999999" customHeight="1" x14ac:dyDescent="0.35">
      <c r="A770" s="13">
        <f>SUBTOTAL(103,$B$4:B770)</f>
        <v>767</v>
      </c>
      <c r="B770" s="140">
        <v>45661</v>
      </c>
      <c r="C770" s="143" t="s">
        <v>642</v>
      </c>
      <c r="D770" s="3" t="str">
        <f>VLOOKUP(C770,'Location Summary'!$C$4:$D$602,2,0)</f>
        <v>DA+1.5</v>
      </c>
      <c r="E770" s="297" t="s">
        <v>423</v>
      </c>
      <c r="F770" s="298" t="s">
        <v>703</v>
      </c>
      <c r="J770" s="188">
        <v>1</v>
      </c>
      <c r="X770" s="44">
        <f t="shared" si="166"/>
        <v>45661</v>
      </c>
      <c r="Y770" s="44">
        <f t="shared" si="167"/>
        <v>45689</v>
      </c>
    </row>
    <row r="771" spans="1:25" ht="20.149999999999999" customHeight="1" x14ac:dyDescent="0.35">
      <c r="A771" s="13">
        <f>SUBTOTAL(103,$B$4:B771)</f>
        <v>768</v>
      </c>
      <c r="B771" s="140">
        <v>45662</v>
      </c>
      <c r="C771" s="143" t="s">
        <v>654</v>
      </c>
      <c r="D771" s="3" t="str">
        <f>VLOOKUP(C771,'Location Summary'!$C$4:$D$602,2,0)</f>
        <v>DA+9</v>
      </c>
      <c r="E771" s="297" t="s">
        <v>423</v>
      </c>
      <c r="F771" s="298" t="s">
        <v>703</v>
      </c>
      <c r="K771" s="187">
        <v>1</v>
      </c>
      <c r="L771" s="186">
        <v>1</v>
      </c>
      <c r="N771" s="187">
        <v>1</v>
      </c>
      <c r="O771" s="186">
        <v>1</v>
      </c>
      <c r="X771" s="44">
        <f t="shared" si="166"/>
        <v>45662</v>
      </c>
      <c r="Y771" s="44">
        <f t="shared" si="167"/>
        <v>45690</v>
      </c>
    </row>
    <row r="772" spans="1:25" ht="20.149999999999999" customHeight="1" x14ac:dyDescent="0.35">
      <c r="A772" s="13">
        <f>SUBTOTAL(103,$B$4:B772)</f>
        <v>769</v>
      </c>
      <c r="B772" s="140">
        <v>45662</v>
      </c>
      <c r="C772" s="143" t="s">
        <v>459</v>
      </c>
      <c r="D772" s="3" t="str">
        <f>VLOOKUP(C772,'Location Summary'!$C$4:$D$602,2,0)</f>
        <v>DA+6</v>
      </c>
      <c r="E772" s="297" t="s">
        <v>423</v>
      </c>
      <c r="F772" s="298" t="s">
        <v>703</v>
      </c>
      <c r="H772" s="187">
        <v>1</v>
      </c>
      <c r="I772" s="186">
        <v>1</v>
      </c>
      <c r="K772" s="187">
        <v>1</v>
      </c>
      <c r="L772" s="186">
        <v>1</v>
      </c>
      <c r="M772" s="188">
        <v>1</v>
      </c>
      <c r="X772" s="44">
        <f t="shared" si="166"/>
        <v>45662</v>
      </c>
      <c r="Y772" s="44">
        <f t="shared" si="167"/>
        <v>45690</v>
      </c>
    </row>
    <row r="773" spans="1:25" ht="20.149999999999999" customHeight="1" x14ac:dyDescent="0.35">
      <c r="A773" s="13">
        <f>SUBTOTAL(103,$B$4:B773)</f>
        <v>770</v>
      </c>
      <c r="B773" s="140">
        <v>45662</v>
      </c>
      <c r="C773" s="143" t="s">
        <v>56</v>
      </c>
      <c r="D773" s="3" t="str">
        <f>VLOOKUP(C773,'Location Summary'!$C$4:$D$602,2,0)</f>
        <v>DC2+15</v>
      </c>
      <c r="E773" s="297" t="s">
        <v>423</v>
      </c>
      <c r="F773" s="298" t="s">
        <v>703</v>
      </c>
      <c r="J773" s="188">
        <v>1</v>
      </c>
      <c r="X773" s="44">
        <f t="shared" si="166"/>
        <v>45662</v>
      </c>
      <c r="Y773" s="44">
        <f t="shared" si="167"/>
        <v>45690</v>
      </c>
    </row>
    <row r="774" spans="1:25" ht="20.149999999999999" customHeight="1" x14ac:dyDescent="0.35">
      <c r="A774" s="13">
        <f>SUBTOTAL(103,$B$4:B774)</f>
        <v>771</v>
      </c>
      <c r="B774" s="140">
        <v>45662</v>
      </c>
      <c r="C774" s="143" t="s">
        <v>412</v>
      </c>
      <c r="D774" s="3" t="str">
        <f>VLOOKUP(C774,'Location Summary'!$C$4:$D$602,2,0)</f>
        <v>DA+9</v>
      </c>
      <c r="E774" s="297" t="s">
        <v>423</v>
      </c>
      <c r="F774" s="298" t="s">
        <v>703</v>
      </c>
      <c r="K774" s="187">
        <v>1</v>
      </c>
      <c r="R774" s="186">
        <v>1</v>
      </c>
      <c r="X774" s="44">
        <f t="shared" si="166"/>
        <v>45662</v>
      </c>
      <c r="Y774" s="44">
        <f t="shared" si="167"/>
        <v>45690</v>
      </c>
    </row>
    <row r="775" spans="1:25" ht="20.149999999999999" customHeight="1" x14ac:dyDescent="0.35">
      <c r="A775" s="13">
        <f>SUBTOTAL(103,$B$4:B775)</f>
        <v>772</v>
      </c>
      <c r="B775" s="140">
        <v>45662</v>
      </c>
      <c r="C775" s="143" t="s">
        <v>642</v>
      </c>
      <c r="D775" s="3" t="str">
        <f>VLOOKUP(C775,'Location Summary'!$C$4:$D$602,2,0)</f>
        <v>DA+1.5</v>
      </c>
      <c r="E775" s="297" t="s">
        <v>423</v>
      </c>
      <c r="F775" s="298" t="s">
        <v>703</v>
      </c>
      <c r="K775" s="187">
        <v>1</v>
      </c>
      <c r="L775" s="186">
        <v>1</v>
      </c>
      <c r="N775" s="187">
        <v>1</v>
      </c>
      <c r="O775" s="186">
        <v>1</v>
      </c>
      <c r="X775" s="44">
        <f t="shared" si="166"/>
        <v>45662</v>
      </c>
      <c r="Y775" s="44">
        <f t="shared" si="167"/>
        <v>45690</v>
      </c>
    </row>
    <row r="776" spans="1:25" ht="20.149999999999999" customHeight="1" x14ac:dyDescent="0.35">
      <c r="A776" s="13">
        <f>SUBTOTAL(103,$B$4:B776)</f>
        <v>773</v>
      </c>
      <c r="B776" s="140">
        <v>45662</v>
      </c>
      <c r="C776" s="143" t="s">
        <v>179</v>
      </c>
      <c r="D776" s="3" t="str">
        <f>VLOOKUP(C776,'Location Summary'!$C$4:$D$602,2,0)</f>
        <v>DA+3</v>
      </c>
      <c r="E776" s="297" t="s">
        <v>423</v>
      </c>
      <c r="F776" s="298" t="s">
        <v>703</v>
      </c>
      <c r="J776" s="188">
        <v>1</v>
      </c>
      <c r="M776" s="188">
        <v>1</v>
      </c>
      <c r="X776" s="44">
        <f t="shared" si="166"/>
        <v>45662</v>
      </c>
      <c r="Y776" s="44">
        <f t="shared" si="167"/>
        <v>45690</v>
      </c>
    </row>
    <row r="777" spans="1:25" ht="20.149999999999999" customHeight="1" x14ac:dyDescent="0.35">
      <c r="A777" s="13">
        <f>SUBTOTAL(103,$B$4:B777)</f>
        <v>774</v>
      </c>
      <c r="B777" s="140">
        <v>45663</v>
      </c>
      <c r="C777" s="143" t="s">
        <v>655</v>
      </c>
      <c r="D777" s="3" t="str">
        <f>VLOOKUP(C777,'Location Summary'!$C$4:$D$602,2,0)</f>
        <v>DA+3</v>
      </c>
      <c r="E777" s="297" t="s">
        <v>423</v>
      </c>
      <c r="F777" s="298" t="s">
        <v>703</v>
      </c>
      <c r="G777" s="188">
        <v>1</v>
      </c>
      <c r="J777" s="188">
        <v>1</v>
      </c>
      <c r="X777" s="44">
        <f t="shared" si="166"/>
        <v>45663</v>
      </c>
      <c r="Y777" s="44">
        <f t="shared" si="167"/>
        <v>45691</v>
      </c>
    </row>
    <row r="778" spans="1:25" ht="20.149999999999999" customHeight="1" x14ac:dyDescent="0.35">
      <c r="A778" s="13">
        <f>SUBTOTAL(103,$B$4:B778)</f>
        <v>775</v>
      </c>
      <c r="B778" s="140">
        <v>45663</v>
      </c>
      <c r="C778" s="143" t="s">
        <v>270</v>
      </c>
      <c r="D778" s="3" t="str">
        <f>VLOOKUP(C778,'Location Summary'!$C$4:$D$602,2,0)</f>
        <v>DB1+0</v>
      </c>
      <c r="E778" s="297" t="s">
        <v>423</v>
      </c>
      <c r="F778" s="298" t="s">
        <v>703</v>
      </c>
      <c r="J778" s="188">
        <v>1</v>
      </c>
      <c r="N778" s="187">
        <v>1</v>
      </c>
      <c r="X778" s="44">
        <f t="shared" si="166"/>
        <v>45663</v>
      </c>
      <c r="Y778" s="44">
        <f t="shared" si="167"/>
        <v>45691</v>
      </c>
    </row>
    <row r="779" spans="1:25" ht="20.149999999999999" customHeight="1" x14ac:dyDescent="0.35">
      <c r="A779" s="13">
        <f>SUBTOTAL(103,$B$4:B779)</f>
        <v>776</v>
      </c>
      <c r="B779" s="140">
        <v>45663</v>
      </c>
      <c r="C779" s="143" t="s">
        <v>459</v>
      </c>
      <c r="D779" s="3" t="str">
        <f>VLOOKUP(C779,'Location Summary'!$C$4:$D$602,2,0)</f>
        <v>DA+6</v>
      </c>
      <c r="E779" s="297" t="s">
        <v>423</v>
      </c>
      <c r="F779" s="298" t="s">
        <v>703</v>
      </c>
      <c r="N779" s="187">
        <v>1</v>
      </c>
      <c r="P779" s="188">
        <v>1</v>
      </c>
      <c r="Q779" s="187">
        <v>1</v>
      </c>
      <c r="X779" s="44">
        <f t="shared" si="166"/>
        <v>45663</v>
      </c>
      <c r="Y779" s="44">
        <f t="shared" si="167"/>
        <v>45691</v>
      </c>
    </row>
    <row r="780" spans="1:25" ht="20.149999999999999" customHeight="1" x14ac:dyDescent="0.35">
      <c r="A780" s="13">
        <f>SUBTOTAL(103,$B$4:B780)</f>
        <v>777</v>
      </c>
      <c r="B780" s="140">
        <v>45663</v>
      </c>
      <c r="C780" s="143" t="s">
        <v>56</v>
      </c>
      <c r="D780" s="3" t="str">
        <f>VLOOKUP(C780,'Location Summary'!$C$4:$D$602,2,0)</f>
        <v>DC2+15</v>
      </c>
      <c r="E780" s="297" t="s">
        <v>423</v>
      </c>
      <c r="F780" s="298" t="s">
        <v>703</v>
      </c>
      <c r="K780" s="187">
        <v>1</v>
      </c>
      <c r="X780" s="44">
        <f t="shared" si="166"/>
        <v>45663</v>
      </c>
      <c r="Y780" s="44">
        <f t="shared" si="167"/>
        <v>45691</v>
      </c>
    </row>
    <row r="781" spans="1:25" ht="20.149999999999999" customHeight="1" x14ac:dyDescent="0.35">
      <c r="A781" s="13">
        <f>SUBTOTAL(103,$B$4:B781)</f>
        <v>778</v>
      </c>
      <c r="B781" s="140">
        <v>45663</v>
      </c>
      <c r="C781" s="143" t="s">
        <v>412</v>
      </c>
      <c r="D781" s="3" t="str">
        <f>VLOOKUP(C781,'Location Summary'!$C$4:$D$602,2,0)</f>
        <v>DA+9</v>
      </c>
      <c r="E781" s="297" t="s">
        <v>423</v>
      </c>
      <c r="F781" s="298" t="s">
        <v>703</v>
      </c>
      <c r="L781" s="186">
        <v>1</v>
      </c>
      <c r="X781" s="44">
        <f t="shared" si="166"/>
        <v>45663</v>
      </c>
      <c r="Y781" s="44">
        <f t="shared" si="167"/>
        <v>45691</v>
      </c>
    </row>
    <row r="782" spans="1:25" ht="20.149999999999999" customHeight="1" x14ac:dyDescent="0.35">
      <c r="A782" s="13">
        <f>SUBTOTAL(103,$B$4:B782)</f>
        <v>779</v>
      </c>
      <c r="B782" s="140">
        <v>45663</v>
      </c>
      <c r="C782" s="143" t="s">
        <v>643</v>
      </c>
      <c r="D782" s="3" t="str">
        <f>VLOOKUP(C782,'Location Summary'!$C$4:$D$602,2,0)</f>
        <v>DA+1.5</v>
      </c>
      <c r="E782" s="297" t="s">
        <v>423</v>
      </c>
      <c r="F782" s="298" t="s">
        <v>703</v>
      </c>
      <c r="G782" s="188">
        <v>1</v>
      </c>
      <c r="J782" s="188">
        <v>1</v>
      </c>
      <c r="X782" s="44">
        <f t="shared" si="166"/>
        <v>45663</v>
      </c>
      <c r="Y782" s="44">
        <f t="shared" si="167"/>
        <v>45691</v>
      </c>
    </row>
    <row r="783" spans="1:25" ht="20.149999999999999" customHeight="1" x14ac:dyDescent="0.35">
      <c r="A783" s="13">
        <f>SUBTOTAL(103,$B$4:B783)</f>
        <v>780</v>
      </c>
      <c r="B783" s="140">
        <v>45663</v>
      </c>
      <c r="C783" s="143" t="s">
        <v>179</v>
      </c>
      <c r="D783" s="3" t="str">
        <f>VLOOKUP(C783,'Location Summary'!$C$4:$D$602,2,0)</f>
        <v>DA+3</v>
      </c>
      <c r="E783" s="297" t="s">
        <v>423</v>
      </c>
      <c r="F783" s="298" t="s">
        <v>703</v>
      </c>
      <c r="K783" s="187">
        <v>1</v>
      </c>
      <c r="N783" s="187">
        <v>1</v>
      </c>
      <c r="X783" s="44">
        <f t="shared" si="166"/>
        <v>45663</v>
      </c>
      <c r="Y783" s="44">
        <f t="shared" si="167"/>
        <v>45691</v>
      </c>
    </row>
    <row r="784" spans="1:25" ht="20.149999999999999" customHeight="1" x14ac:dyDescent="0.35">
      <c r="A784" s="13">
        <f>SUBTOTAL(103,$B$4:B784)</f>
        <v>781</v>
      </c>
      <c r="B784" s="140">
        <v>45664</v>
      </c>
      <c r="C784" s="143" t="s">
        <v>655</v>
      </c>
      <c r="D784" s="3" t="str">
        <f>VLOOKUP(C784,'Location Summary'!$C$4:$D$602,2,0)</f>
        <v>DA+3</v>
      </c>
      <c r="E784" s="297" t="s">
        <v>423</v>
      </c>
      <c r="F784" s="298" t="s">
        <v>703</v>
      </c>
      <c r="H784" s="187">
        <v>1</v>
      </c>
      <c r="I784" s="186">
        <v>1</v>
      </c>
      <c r="K784" s="187">
        <v>1</v>
      </c>
      <c r="L784" s="186">
        <v>1</v>
      </c>
      <c r="M784" s="188">
        <v>1</v>
      </c>
      <c r="X784" s="44">
        <f t="shared" si="166"/>
        <v>45664</v>
      </c>
      <c r="Y784" s="44">
        <f t="shared" si="167"/>
        <v>45692</v>
      </c>
    </row>
    <row r="785" spans="1:25" ht="20.149999999999999" customHeight="1" x14ac:dyDescent="0.35">
      <c r="A785" s="13">
        <f>SUBTOTAL(103,$B$4:B785)</f>
        <v>782</v>
      </c>
      <c r="B785" s="140">
        <v>45664</v>
      </c>
      <c r="C785" s="143" t="s">
        <v>270</v>
      </c>
      <c r="D785" s="3" t="str">
        <f>VLOOKUP(C785,'Location Summary'!$C$4:$D$602,2,0)</f>
        <v>DB1+0</v>
      </c>
      <c r="E785" s="297" t="s">
        <v>423</v>
      </c>
      <c r="F785" s="298" t="s">
        <v>703</v>
      </c>
      <c r="O785" s="186">
        <v>1</v>
      </c>
      <c r="X785" s="44">
        <f t="shared" si="166"/>
        <v>45664</v>
      </c>
      <c r="Y785" s="44">
        <f t="shared" si="167"/>
        <v>45692</v>
      </c>
    </row>
    <row r="786" spans="1:25" ht="20.149999999999999" customHeight="1" x14ac:dyDescent="0.35">
      <c r="A786" s="13">
        <f>SUBTOTAL(103,$B$4:B786)</f>
        <v>783</v>
      </c>
      <c r="B786" s="140">
        <v>45664</v>
      </c>
      <c r="C786" s="143" t="s">
        <v>459</v>
      </c>
      <c r="D786" s="3" t="str">
        <f>VLOOKUP(C786,'Location Summary'!$C$4:$D$602,2,0)</f>
        <v>DA+6</v>
      </c>
      <c r="E786" s="297" t="s">
        <v>423</v>
      </c>
      <c r="F786" s="298" t="s">
        <v>703</v>
      </c>
      <c r="O786" s="186">
        <v>1</v>
      </c>
      <c r="R786" s="186">
        <v>1</v>
      </c>
      <c r="X786" s="44">
        <f t="shared" si="166"/>
        <v>45664</v>
      </c>
      <c r="Y786" s="44">
        <f t="shared" si="167"/>
        <v>45692</v>
      </c>
    </row>
    <row r="787" spans="1:25" ht="20.149999999999999" customHeight="1" x14ac:dyDescent="0.35">
      <c r="A787" s="13">
        <f>SUBTOTAL(103,$B$4:B787)</f>
        <v>784</v>
      </c>
      <c r="B787" s="140">
        <v>45664</v>
      </c>
      <c r="C787" s="143" t="s">
        <v>56</v>
      </c>
      <c r="D787" s="3" t="str">
        <f>VLOOKUP(C787,'Location Summary'!$C$4:$D$602,2,0)</f>
        <v>DC2+15</v>
      </c>
      <c r="E787" s="297" t="s">
        <v>423</v>
      </c>
      <c r="F787" s="298" t="s">
        <v>703</v>
      </c>
      <c r="G787" s="188">
        <v>1</v>
      </c>
      <c r="L787" s="186">
        <v>1</v>
      </c>
      <c r="X787" s="44">
        <f t="shared" si="166"/>
        <v>45664</v>
      </c>
      <c r="Y787" s="44">
        <f t="shared" si="167"/>
        <v>45692</v>
      </c>
    </row>
    <row r="788" spans="1:25" ht="20.149999999999999" customHeight="1" x14ac:dyDescent="0.35">
      <c r="A788" s="13">
        <f>SUBTOTAL(103,$B$4:B788)</f>
        <v>785</v>
      </c>
      <c r="B788" s="140">
        <v>45664</v>
      </c>
      <c r="C788" s="143" t="s">
        <v>643</v>
      </c>
      <c r="D788" s="3" t="str">
        <f>VLOOKUP(C788,'Location Summary'!$C$4:$D$602,2,0)</f>
        <v>DA+1.5</v>
      </c>
      <c r="E788" s="297" t="s">
        <v>423</v>
      </c>
      <c r="F788" s="298" t="s">
        <v>703</v>
      </c>
      <c r="H788" s="187">
        <v>1</v>
      </c>
      <c r="I788" s="186">
        <v>1</v>
      </c>
      <c r="K788" s="187">
        <v>1</v>
      </c>
      <c r="L788" s="186">
        <v>1</v>
      </c>
      <c r="X788" s="44">
        <f t="shared" si="166"/>
        <v>45664</v>
      </c>
      <c r="Y788" s="44">
        <f t="shared" si="167"/>
        <v>45692</v>
      </c>
    </row>
    <row r="789" spans="1:25" ht="20.149999999999999" customHeight="1" x14ac:dyDescent="0.35">
      <c r="A789" s="13">
        <f>SUBTOTAL(103,$B$4:B789)</f>
        <v>786</v>
      </c>
      <c r="B789" s="140">
        <v>45664</v>
      </c>
      <c r="C789" s="143" t="s">
        <v>179</v>
      </c>
      <c r="D789" s="3" t="str">
        <f>VLOOKUP(C789,'Location Summary'!$C$4:$D$602,2,0)</f>
        <v>DA+3</v>
      </c>
      <c r="E789" s="297" t="s">
        <v>423</v>
      </c>
      <c r="F789" s="298" t="s">
        <v>703</v>
      </c>
      <c r="G789" s="188">
        <v>1</v>
      </c>
      <c r="L789" s="186">
        <v>1</v>
      </c>
      <c r="O789" s="186">
        <v>1</v>
      </c>
      <c r="P789" s="188">
        <v>1</v>
      </c>
      <c r="X789" s="44">
        <f t="shared" si="166"/>
        <v>45664</v>
      </c>
      <c r="Y789" s="44">
        <f t="shared" si="167"/>
        <v>45692</v>
      </c>
    </row>
    <row r="790" spans="1:25" ht="20.149999999999999" customHeight="1" x14ac:dyDescent="0.35">
      <c r="A790" s="13">
        <f>SUBTOTAL(103,$B$4:B790)</f>
        <v>787</v>
      </c>
      <c r="B790" s="140">
        <v>45665</v>
      </c>
      <c r="C790" s="143" t="s">
        <v>655</v>
      </c>
      <c r="D790" s="3" t="str">
        <f>VLOOKUP(C790,'Location Summary'!$C$4:$D$602,2,0)</f>
        <v>DA+3</v>
      </c>
      <c r="E790" s="297" t="s">
        <v>423</v>
      </c>
      <c r="F790" s="298" t="s">
        <v>703</v>
      </c>
      <c r="N790" s="187">
        <v>1</v>
      </c>
      <c r="O790" s="186">
        <v>1</v>
      </c>
      <c r="P790" s="188">
        <v>1</v>
      </c>
      <c r="X790" s="44">
        <f t="shared" si="166"/>
        <v>45665</v>
      </c>
      <c r="Y790" s="44">
        <f t="shared" si="167"/>
        <v>45693</v>
      </c>
    </row>
    <row r="791" spans="1:25" ht="20.149999999999999" customHeight="1" x14ac:dyDescent="0.35">
      <c r="A791" s="13">
        <f>SUBTOTAL(103,$B$4:B791)</f>
        <v>788</v>
      </c>
      <c r="B791" s="140">
        <v>45665</v>
      </c>
      <c r="C791" s="143" t="s">
        <v>460</v>
      </c>
      <c r="D791" s="3" t="str">
        <f>VLOOKUP(C791,'Location Summary'!$C$4:$D$602,2,0)</f>
        <v>DA-3</v>
      </c>
      <c r="E791" s="297" t="s">
        <v>423</v>
      </c>
      <c r="F791" s="298" t="s">
        <v>703</v>
      </c>
      <c r="G791" s="188">
        <v>1</v>
      </c>
      <c r="J791" s="188">
        <v>1</v>
      </c>
      <c r="M791" s="188">
        <v>1</v>
      </c>
      <c r="P791" s="188">
        <v>1</v>
      </c>
      <c r="X791" s="44">
        <f t="shared" si="166"/>
        <v>45665</v>
      </c>
      <c r="Y791" s="44">
        <f t="shared" si="167"/>
        <v>45693</v>
      </c>
    </row>
    <row r="792" spans="1:25" ht="20.149999999999999" customHeight="1" x14ac:dyDescent="0.35">
      <c r="A792" s="13">
        <f>SUBTOTAL(103,$B$4:B792)</f>
        <v>789</v>
      </c>
      <c r="B792" s="140">
        <v>45665</v>
      </c>
      <c r="C792" s="143" t="s">
        <v>643</v>
      </c>
      <c r="D792" s="3" t="str">
        <f>VLOOKUP(C792,'Location Summary'!$C$4:$D$602,2,0)</f>
        <v>DA+1.5</v>
      </c>
      <c r="E792" s="297" t="s">
        <v>423</v>
      </c>
      <c r="F792" s="298" t="s">
        <v>703</v>
      </c>
      <c r="M792" s="188">
        <v>1</v>
      </c>
      <c r="P792" s="188">
        <v>1</v>
      </c>
      <c r="X792" s="44">
        <f t="shared" si="166"/>
        <v>45665</v>
      </c>
      <c r="Y792" s="44">
        <f t="shared" si="167"/>
        <v>45693</v>
      </c>
    </row>
    <row r="793" spans="1:25" ht="20.149999999999999" customHeight="1" x14ac:dyDescent="0.35">
      <c r="A793" s="13">
        <f>SUBTOTAL(103,$B$4:B793)</f>
        <v>790</v>
      </c>
      <c r="B793" s="140">
        <v>45665</v>
      </c>
      <c r="C793" s="143" t="s">
        <v>179</v>
      </c>
      <c r="D793" s="3" t="str">
        <f>VLOOKUP(C793,'Location Summary'!$C$4:$D$602,2,0)</f>
        <v>DA+3</v>
      </c>
      <c r="E793" s="297" t="s">
        <v>423</v>
      </c>
      <c r="F793" s="298" t="s">
        <v>703</v>
      </c>
      <c r="H793" s="187">
        <v>1</v>
      </c>
      <c r="I793" s="186">
        <v>1</v>
      </c>
      <c r="Q793" s="187">
        <v>1</v>
      </c>
      <c r="R793" s="186">
        <v>1</v>
      </c>
      <c r="X793" s="44">
        <f t="shared" si="166"/>
        <v>45665</v>
      </c>
      <c r="Y793" s="44">
        <f t="shared" si="167"/>
        <v>45693</v>
      </c>
    </row>
    <row r="794" spans="1:25" ht="20.149999999999999" customHeight="1" x14ac:dyDescent="0.35">
      <c r="A794" s="13">
        <f>SUBTOTAL(103,$B$4:B794)</f>
        <v>791</v>
      </c>
      <c r="B794" s="140">
        <v>45666</v>
      </c>
      <c r="C794" s="143" t="s">
        <v>655</v>
      </c>
      <c r="D794" s="3" t="str">
        <f>VLOOKUP(C794,'Location Summary'!$C$4:$D$602,2,0)</f>
        <v>DA+3</v>
      </c>
      <c r="E794" s="297" t="s">
        <v>423</v>
      </c>
      <c r="F794" s="298" t="s">
        <v>703</v>
      </c>
      <c r="Q794" s="187">
        <v>1</v>
      </c>
      <c r="R794" s="186">
        <v>1</v>
      </c>
      <c r="X794" s="44">
        <f t="shared" si="166"/>
        <v>45666</v>
      </c>
      <c r="Y794" s="44">
        <f t="shared" si="167"/>
        <v>45694</v>
      </c>
    </row>
    <row r="795" spans="1:25" ht="20.149999999999999" customHeight="1" x14ac:dyDescent="0.35">
      <c r="A795" s="13">
        <f>SUBTOTAL(103,$B$4:B795)</f>
        <v>792</v>
      </c>
      <c r="B795" s="140">
        <v>45666</v>
      </c>
      <c r="C795" s="143" t="s">
        <v>270</v>
      </c>
      <c r="D795" s="3" t="str">
        <f>VLOOKUP(C795,'Location Summary'!$C$4:$D$602,2,0)</f>
        <v>DB1+0</v>
      </c>
      <c r="E795" s="297" t="s">
        <v>423</v>
      </c>
      <c r="F795" s="298" t="s">
        <v>703</v>
      </c>
      <c r="K795" s="187">
        <v>1</v>
      </c>
      <c r="L795" s="186">
        <v>1</v>
      </c>
      <c r="P795" s="188">
        <v>1</v>
      </c>
      <c r="X795" s="44">
        <f t="shared" si="166"/>
        <v>45666</v>
      </c>
      <c r="Y795" s="44">
        <f t="shared" si="167"/>
        <v>45694</v>
      </c>
    </row>
    <row r="796" spans="1:25" ht="20.149999999999999" customHeight="1" x14ac:dyDescent="0.35">
      <c r="A796" s="13">
        <f>SUBTOTAL(103,$B$4:B796)</f>
        <v>793</v>
      </c>
      <c r="B796" s="140">
        <v>45666</v>
      </c>
      <c r="C796" s="143" t="s">
        <v>460</v>
      </c>
      <c r="D796" s="3" t="str">
        <f>VLOOKUP(C796,'Location Summary'!$C$4:$D$602,2,0)</f>
        <v>DA-3</v>
      </c>
      <c r="E796" s="297" t="s">
        <v>423</v>
      </c>
      <c r="F796" s="298" t="s">
        <v>703</v>
      </c>
      <c r="H796" s="187">
        <v>1</v>
      </c>
      <c r="I796" s="186">
        <v>1</v>
      </c>
      <c r="K796" s="187">
        <v>1</v>
      </c>
      <c r="L796" s="186">
        <v>1</v>
      </c>
      <c r="N796" s="187">
        <v>1</v>
      </c>
      <c r="O796" s="186">
        <v>1</v>
      </c>
      <c r="Q796" s="187">
        <v>1</v>
      </c>
      <c r="X796" s="44">
        <f t="shared" si="166"/>
        <v>45666</v>
      </c>
      <c r="Y796" s="44">
        <f t="shared" si="167"/>
        <v>45694</v>
      </c>
    </row>
    <row r="797" spans="1:25" ht="20.149999999999999" customHeight="1" x14ac:dyDescent="0.35">
      <c r="A797" s="13">
        <f>SUBTOTAL(103,$B$4:B797)</f>
        <v>794</v>
      </c>
      <c r="B797" s="140">
        <v>45666</v>
      </c>
      <c r="C797" s="143" t="s">
        <v>643</v>
      </c>
      <c r="D797" s="3" t="str">
        <f>VLOOKUP(C797,'Location Summary'!$C$4:$D$602,2,0)</f>
        <v>DA+1.5</v>
      </c>
      <c r="E797" s="297" t="s">
        <v>423</v>
      </c>
      <c r="F797" s="298" t="s">
        <v>703</v>
      </c>
      <c r="N797" s="187">
        <v>1</v>
      </c>
      <c r="O797" s="186">
        <v>1</v>
      </c>
      <c r="Q797" s="187">
        <v>1</v>
      </c>
      <c r="R797" s="186">
        <v>1</v>
      </c>
      <c r="X797" s="44">
        <f t="shared" si="166"/>
        <v>45666</v>
      </c>
      <c r="Y797" s="44">
        <f t="shared" si="167"/>
        <v>45694</v>
      </c>
    </row>
    <row r="798" spans="1:25" ht="20.149999999999999" customHeight="1" x14ac:dyDescent="0.35">
      <c r="A798" s="13">
        <f>SUBTOTAL(103,$B$4:B798)</f>
        <v>795</v>
      </c>
      <c r="B798" s="140">
        <v>45666</v>
      </c>
      <c r="C798" s="143" t="s">
        <v>656</v>
      </c>
      <c r="D798" s="3" t="str">
        <f>VLOOKUP(C798,'Location Summary'!$C$4:$D$602,2,0)</f>
        <v>DA+9</v>
      </c>
      <c r="E798" s="297" t="s">
        <v>423</v>
      </c>
      <c r="F798" s="298" t="s">
        <v>703</v>
      </c>
      <c r="G798" s="188">
        <v>1</v>
      </c>
      <c r="J798" s="188">
        <v>1</v>
      </c>
      <c r="X798" s="44">
        <f t="shared" si="166"/>
        <v>45666</v>
      </c>
      <c r="Y798" s="44">
        <f t="shared" si="167"/>
        <v>45694</v>
      </c>
    </row>
    <row r="799" spans="1:25" ht="20.149999999999999" customHeight="1" x14ac:dyDescent="0.35">
      <c r="A799" s="13">
        <f>SUBTOTAL(103,$B$4:B799)</f>
        <v>796</v>
      </c>
      <c r="B799" s="140">
        <v>45667</v>
      </c>
      <c r="C799" s="143" t="s">
        <v>656</v>
      </c>
      <c r="D799" s="3" t="str">
        <f>VLOOKUP(C799,'Location Summary'!$C$4:$D$602,2,0)</f>
        <v>DA+9</v>
      </c>
      <c r="E799" s="297" t="s">
        <v>423</v>
      </c>
      <c r="F799" s="298" t="s">
        <v>703</v>
      </c>
      <c r="H799" s="187">
        <v>1</v>
      </c>
      <c r="K799" s="187">
        <v>1</v>
      </c>
      <c r="P799" s="188">
        <v>1</v>
      </c>
      <c r="X799" s="44">
        <f t="shared" si="166"/>
        <v>45667</v>
      </c>
      <c r="Y799" s="44">
        <f t="shared" si="167"/>
        <v>45695</v>
      </c>
    </row>
    <row r="800" spans="1:25" ht="20.149999999999999" customHeight="1" x14ac:dyDescent="0.35">
      <c r="A800" s="13">
        <f>SUBTOTAL(103,$B$4:B800)</f>
        <v>797</v>
      </c>
      <c r="B800" s="140">
        <v>45667</v>
      </c>
      <c r="C800" s="143" t="s">
        <v>270</v>
      </c>
      <c r="D800" s="3" t="str">
        <f>VLOOKUP(C800,'Location Summary'!$C$4:$D$602,2,0)</f>
        <v>DB1+0</v>
      </c>
      <c r="E800" s="297" t="s">
        <v>423</v>
      </c>
      <c r="F800" s="298" t="s">
        <v>703</v>
      </c>
      <c r="Q800" s="187">
        <v>1</v>
      </c>
      <c r="R800" s="186">
        <v>1</v>
      </c>
      <c r="X800" s="44">
        <f t="shared" si="166"/>
        <v>45667</v>
      </c>
      <c r="Y800" s="44">
        <f t="shared" si="167"/>
        <v>45695</v>
      </c>
    </row>
    <row r="801" spans="1:25" ht="20.149999999999999" customHeight="1" x14ac:dyDescent="0.35">
      <c r="A801" s="13">
        <f>SUBTOTAL(103,$B$4:B801)</f>
        <v>798</v>
      </c>
      <c r="B801" s="140">
        <v>45667</v>
      </c>
      <c r="C801" s="143" t="s">
        <v>460</v>
      </c>
      <c r="D801" s="3" t="str">
        <f>VLOOKUP(C801,'Location Summary'!$C$4:$D$602,2,0)</f>
        <v>DA-3</v>
      </c>
      <c r="E801" s="297" t="s">
        <v>423</v>
      </c>
      <c r="F801" s="298" t="s">
        <v>703</v>
      </c>
      <c r="R801" s="186">
        <v>1</v>
      </c>
      <c r="X801" s="44">
        <f t="shared" si="166"/>
        <v>45667</v>
      </c>
      <c r="Y801" s="44">
        <f t="shared" si="167"/>
        <v>45695</v>
      </c>
    </row>
    <row r="802" spans="1:25" ht="20.149999999999999" customHeight="1" x14ac:dyDescent="0.35">
      <c r="A802" s="13">
        <f>SUBTOTAL(103,$B$4:B802)</f>
        <v>799</v>
      </c>
      <c r="B802" s="140">
        <v>45667</v>
      </c>
      <c r="C802" s="143" t="s">
        <v>180</v>
      </c>
      <c r="D802" s="3" t="str">
        <f>VLOOKUP(C802,'Location Summary'!$C$4:$D$602,2,0)</f>
        <v>DA+9</v>
      </c>
      <c r="E802" s="297" t="s">
        <v>423</v>
      </c>
      <c r="F802" s="298" t="s">
        <v>703</v>
      </c>
      <c r="G802" s="188">
        <v>1</v>
      </c>
      <c r="M802" s="188">
        <v>1</v>
      </c>
      <c r="X802" s="44">
        <f t="shared" si="166"/>
        <v>45667</v>
      </c>
      <c r="Y802" s="44">
        <f t="shared" si="167"/>
        <v>45695</v>
      </c>
    </row>
    <row r="803" spans="1:25" ht="20.149999999999999" customHeight="1" x14ac:dyDescent="0.35">
      <c r="A803" s="13">
        <f>SUBTOTAL(103,$B$4:B803)</f>
        <v>800</v>
      </c>
      <c r="B803" s="140">
        <v>45668</v>
      </c>
      <c r="C803" s="143" t="s">
        <v>656</v>
      </c>
      <c r="D803" s="3" t="str">
        <f>VLOOKUP(C803,'Location Summary'!$C$4:$D$602,2,0)</f>
        <v>DA+9</v>
      </c>
      <c r="E803" s="297" t="s">
        <v>423</v>
      </c>
      <c r="F803" s="298" t="s">
        <v>703</v>
      </c>
      <c r="I803" s="186">
        <v>1</v>
      </c>
      <c r="L803" s="186">
        <v>1</v>
      </c>
      <c r="X803" s="44">
        <f t="shared" si="166"/>
        <v>45668</v>
      </c>
      <c r="Y803" s="44">
        <f t="shared" si="167"/>
        <v>45696</v>
      </c>
    </row>
    <row r="804" spans="1:25" ht="20.149999999999999" customHeight="1" x14ac:dyDescent="0.35">
      <c r="A804" s="13">
        <f>SUBTOTAL(103,$B$4:B804)</f>
        <v>801</v>
      </c>
      <c r="B804" s="140">
        <v>45668</v>
      </c>
      <c r="C804" s="143" t="s">
        <v>461</v>
      </c>
      <c r="D804" s="3" t="str">
        <f>VLOOKUP(C804,'Location Summary'!$C$4:$D$602,2,0)</f>
        <v>DA+3</v>
      </c>
      <c r="E804" s="297" t="s">
        <v>423</v>
      </c>
      <c r="F804" s="298" t="s">
        <v>703</v>
      </c>
      <c r="G804" s="188">
        <v>1</v>
      </c>
      <c r="P804" s="188">
        <v>1</v>
      </c>
      <c r="X804" s="44">
        <f t="shared" si="166"/>
        <v>45668</v>
      </c>
      <c r="Y804" s="44">
        <f t="shared" si="167"/>
        <v>45696</v>
      </c>
    </row>
    <row r="805" spans="1:25" ht="20.149999999999999" customHeight="1" x14ac:dyDescent="0.35">
      <c r="A805" s="13">
        <f>SUBTOTAL(103,$B$4:B805)</f>
        <v>802</v>
      </c>
      <c r="B805" s="140">
        <v>45669</v>
      </c>
      <c r="C805" s="143" t="s">
        <v>656</v>
      </c>
      <c r="D805" s="3" t="str">
        <f>VLOOKUP(C805,'Location Summary'!$C$4:$D$602,2,0)</f>
        <v>DA+9</v>
      </c>
      <c r="E805" s="297" t="s">
        <v>423</v>
      </c>
      <c r="F805" s="298" t="s">
        <v>703</v>
      </c>
      <c r="M805" s="188">
        <v>1</v>
      </c>
      <c r="Q805" s="187">
        <v>1</v>
      </c>
      <c r="X805" s="44">
        <f t="shared" si="166"/>
        <v>45669</v>
      </c>
      <c r="Y805" s="44">
        <f t="shared" si="167"/>
        <v>45697</v>
      </c>
    </row>
    <row r="806" spans="1:25" ht="20.149999999999999" customHeight="1" x14ac:dyDescent="0.35">
      <c r="A806" s="13">
        <f>SUBTOTAL(103,$B$4:B806)</f>
        <v>803</v>
      </c>
      <c r="B806" s="140">
        <v>45669</v>
      </c>
      <c r="C806" s="143" t="s">
        <v>270</v>
      </c>
      <c r="D806" s="3" t="str">
        <f>VLOOKUP(C806,'Location Summary'!$C$4:$D$602,2,0)</f>
        <v>DB1+0</v>
      </c>
      <c r="E806" s="297" t="s">
        <v>423</v>
      </c>
      <c r="F806" s="298" t="s">
        <v>703</v>
      </c>
      <c r="G806" s="188">
        <v>1</v>
      </c>
      <c r="X806" s="44">
        <f t="shared" si="166"/>
        <v>45669</v>
      </c>
      <c r="Y806" s="44">
        <f t="shared" si="167"/>
        <v>45697</v>
      </c>
    </row>
    <row r="807" spans="1:25" ht="20.149999999999999" customHeight="1" x14ac:dyDescent="0.35">
      <c r="A807" s="13">
        <f>SUBTOTAL(103,$B$4:B807)</f>
        <v>804</v>
      </c>
      <c r="B807" s="140">
        <v>45669</v>
      </c>
      <c r="C807" s="143" t="s">
        <v>461</v>
      </c>
      <c r="D807" s="3" t="str">
        <f>VLOOKUP(C807,'Location Summary'!$C$4:$D$602,2,0)</f>
        <v>DA+3</v>
      </c>
      <c r="E807" s="297" t="s">
        <v>423</v>
      </c>
      <c r="F807" s="298" t="s">
        <v>703</v>
      </c>
      <c r="H807" s="187">
        <v>1</v>
      </c>
      <c r="I807" s="186">
        <v>1</v>
      </c>
      <c r="J807" s="188">
        <v>1</v>
      </c>
      <c r="M807" s="188">
        <v>1</v>
      </c>
      <c r="Q807" s="187">
        <v>1</v>
      </c>
      <c r="R807" s="186">
        <v>1</v>
      </c>
      <c r="X807" s="44">
        <f t="shared" si="166"/>
        <v>45669</v>
      </c>
      <c r="Y807" s="44">
        <f t="shared" si="167"/>
        <v>45697</v>
      </c>
    </row>
    <row r="808" spans="1:25" ht="20.149999999999999" customHeight="1" x14ac:dyDescent="0.35">
      <c r="A808" s="13">
        <f>SUBTOTAL(103,$B$4:B808)</f>
        <v>805</v>
      </c>
      <c r="B808" s="140">
        <v>45669</v>
      </c>
      <c r="C808" s="143" t="s">
        <v>413</v>
      </c>
      <c r="D808" s="3" t="str">
        <f>VLOOKUP(C808,'Location Summary'!$C$4:$D$602,2,0)</f>
        <v>DA+6</v>
      </c>
      <c r="E808" s="297" t="s">
        <v>423</v>
      </c>
      <c r="F808" s="298" t="s">
        <v>703</v>
      </c>
      <c r="G808" s="188">
        <v>1</v>
      </c>
      <c r="X808" s="44">
        <f t="shared" si="166"/>
        <v>45669</v>
      </c>
      <c r="Y808" s="44">
        <f t="shared" si="167"/>
        <v>45697</v>
      </c>
    </row>
    <row r="809" spans="1:25" ht="20.149999999999999" customHeight="1" x14ac:dyDescent="0.35">
      <c r="A809" s="13">
        <f>SUBTOTAL(103,$B$4:B809)</f>
        <v>806</v>
      </c>
      <c r="B809" s="140">
        <v>45669</v>
      </c>
      <c r="C809" s="143" t="s">
        <v>180</v>
      </c>
      <c r="D809" s="3" t="str">
        <f>VLOOKUP(C809,'Location Summary'!$C$4:$D$602,2,0)</f>
        <v>DA+9</v>
      </c>
      <c r="E809" s="297" t="s">
        <v>423</v>
      </c>
      <c r="F809" s="298" t="s">
        <v>703</v>
      </c>
      <c r="H809" s="187">
        <v>1</v>
      </c>
      <c r="I809" s="186">
        <v>1</v>
      </c>
      <c r="J809" s="188">
        <v>1</v>
      </c>
      <c r="N809" s="187">
        <v>1</v>
      </c>
      <c r="O809" s="186">
        <v>1</v>
      </c>
      <c r="P809" s="188">
        <v>1</v>
      </c>
      <c r="X809" s="44">
        <f t="shared" si="166"/>
        <v>45669</v>
      </c>
      <c r="Y809" s="44">
        <f t="shared" si="167"/>
        <v>45697</v>
      </c>
    </row>
    <row r="810" spans="1:25" ht="20.149999999999999" customHeight="1" x14ac:dyDescent="0.35">
      <c r="A810" s="13">
        <f>SUBTOTAL(103,$B$4:B810)</f>
        <v>807</v>
      </c>
      <c r="B810" s="140">
        <v>45670</v>
      </c>
      <c r="C810" s="143" t="s">
        <v>656</v>
      </c>
      <c r="D810" s="3" t="str">
        <f>VLOOKUP(C810,'Location Summary'!$C$4:$D$602,2,0)</f>
        <v>DA+9</v>
      </c>
      <c r="E810" s="297" t="s">
        <v>423</v>
      </c>
      <c r="F810" s="298" t="s">
        <v>325</v>
      </c>
      <c r="N810" s="187">
        <v>1</v>
      </c>
      <c r="O810" s="186">
        <v>1</v>
      </c>
      <c r="R810" s="186">
        <v>1</v>
      </c>
      <c r="X810" s="44">
        <f t="shared" si="166"/>
        <v>45670</v>
      </c>
      <c r="Y810" s="44">
        <f t="shared" si="167"/>
        <v>45698</v>
      </c>
    </row>
    <row r="811" spans="1:25" ht="20.149999999999999" customHeight="1" x14ac:dyDescent="0.35">
      <c r="A811" s="13">
        <f>SUBTOTAL(103,$B$4:B811)</f>
        <v>808</v>
      </c>
      <c r="B811" s="140">
        <v>45670</v>
      </c>
      <c r="C811" s="143" t="s">
        <v>270</v>
      </c>
      <c r="D811" s="3" t="str">
        <f>VLOOKUP(C811,'Location Summary'!$C$4:$D$602,2,0)</f>
        <v>DB1+0</v>
      </c>
      <c r="E811" s="297" t="s">
        <v>423</v>
      </c>
      <c r="F811" s="298" t="s">
        <v>703</v>
      </c>
      <c r="H811" s="187">
        <v>1</v>
      </c>
      <c r="I811" s="186">
        <v>1</v>
      </c>
      <c r="X811" s="44">
        <f t="shared" si="166"/>
        <v>45670</v>
      </c>
      <c r="Y811" s="44">
        <f t="shared" si="167"/>
        <v>45698</v>
      </c>
    </row>
    <row r="812" spans="1:25" ht="20.149999999999999" customHeight="1" x14ac:dyDescent="0.35">
      <c r="A812" s="13">
        <f>SUBTOTAL(103,$B$4:B812)</f>
        <v>809</v>
      </c>
      <c r="B812" s="140">
        <v>45670</v>
      </c>
      <c r="C812" s="143" t="s">
        <v>461</v>
      </c>
      <c r="D812" s="3" t="str">
        <f>VLOOKUP(C812,'Location Summary'!$C$4:$D$602,2,0)</f>
        <v>DA+3</v>
      </c>
      <c r="E812" s="297" t="s">
        <v>423</v>
      </c>
      <c r="F812" s="298" t="s">
        <v>703</v>
      </c>
      <c r="K812" s="187">
        <v>1</v>
      </c>
      <c r="L812" s="186">
        <v>1</v>
      </c>
      <c r="N812" s="187">
        <v>1</v>
      </c>
      <c r="O812" s="186">
        <v>1</v>
      </c>
      <c r="X812" s="44">
        <f t="shared" si="166"/>
        <v>45670</v>
      </c>
      <c r="Y812" s="44">
        <f t="shared" si="167"/>
        <v>45698</v>
      </c>
    </row>
    <row r="813" spans="1:25" ht="20.149999999999999" customHeight="1" x14ac:dyDescent="0.35">
      <c r="A813" s="13">
        <f>SUBTOTAL(103,$B$4:B813)</f>
        <v>810</v>
      </c>
      <c r="B813" s="140">
        <v>45670</v>
      </c>
      <c r="C813" s="143" t="s">
        <v>413</v>
      </c>
      <c r="D813" s="3" t="str">
        <f>VLOOKUP(C813,'Location Summary'!$C$4:$D$602,2,0)</f>
        <v>DA+6</v>
      </c>
      <c r="E813" s="297" t="s">
        <v>423</v>
      </c>
      <c r="F813" s="298" t="s">
        <v>703</v>
      </c>
      <c r="M813" s="188">
        <v>1</v>
      </c>
      <c r="X813" s="44">
        <f t="shared" ref="X813:X825" si="168">B813</f>
        <v>45670</v>
      </c>
      <c r="Y813" s="44">
        <f t="shared" ref="Y813:Y825" si="169">B813+28</f>
        <v>45698</v>
      </c>
    </row>
    <row r="814" spans="1:25" ht="20.149999999999999" customHeight="1" x14ac:dyDescent="0.35">
      <c r="A814" s="13">
        <f>SUBTOTAL(103,$B$4:B814)</f>
        <v>811</v>
      </c>
      <c r="B814" s="140">
        <v>45670</v>
      </c>
      <c r="C814" s="143" t="s">
        <v>180</v>
      </c>
      <c r="D814" s="3" t="str">
        <f>VLOOKUP(C814,'Location Summary'!$C$4:$D$602,2,0)</f>
        <v>DA+9</v>
      </c>
      <c r="E814" s="297" t="s">
        <v>423</v>
      </c>
      <c r="F814" s="298" t="s">
        <v>703</v>
      </c>
      <c r="K814" s="187">
        <v>1</v>
      </c>
      <c r="L814" s="186">
        <v>1</v>
      </c>
      <c r="Q814" s="187">
        <v>1</v>
      </c>
      <c r="R814" s="186">
        <v>1</v>
      </c>
      <c r="X814" s="44">
        <f t="shared" si="168"/>
        <v>45670</v>
      </c>
      <c r="Y814" s="44">
        <f t="shared" si="169"/>
        <v>45698</v>
      </c>
    </row>
    <row r="815" spans="1:25" ht="20.149999999999999" customHeight="1" x14ac:dyDescent="0.35">
      <c r="A815" s="13">
        <f>SUBTOTAL(103,$B$4:B815)</f>
        <v>812</v>
      </c>
      <c r="B815" s="140">
        <v>45670</v>
      </c>
      <c r="C815" s="143" t="s">
        <v>56</v>
      </c>
      <c r="D815" s="3" t="str">
        <f>VLOOKUP(C815,'Location Summary'!$C$4:$D$602,2,0)</f>
        <v>DC2+15</v>
      </c>
      <c r="E815" s="297" t="s">
        <v>423</v>
      </c>
      <c r="F815" s="298" t="s">
        <v>703</v>
      </c>
      <c r="H815" s="187">
        <v>1</v>
      </c>
      <c r="M815" s="188">
        <v>1</v>
      </c>
      <c r="X815" s="44">
        <f t="shared" si="168"/>
        <v>45670</v>
      </c>
      <c r="Y815" s="44">
        <f t="shared" si="169"/>
        <v>45698</v>
      </c>
    </row>
    <row r="816" spans="1:25" ht="20.149999999999999" customHeight="1" x14ac:dyDescent="0.35">
      <c r="A816" s="13">
        <f>SUBTOTAL(103,$B$4:B816)</f>
        <v>813</v>
      </c>
      <c r="B816" s="140">
        <v>45670</v>
      </c>
      <c r="C816" s="143" t="s">
        <v>644</v>
      </c>
      <c r="D816" s="3" t="str">
        <f>VLOOKUP(C816,'Location Summary'!$C$4:$D$602,2,0)</f>
        <v>DA+3</v>
      </c>
      <c r="E816" s="297" t="s">
        <v>423</v>
      </c>
      <c r="F816" s="298" t="s">
        <v>703</v>
      </c>
      <c r="G816" s="188">
        <v>1</v>
      </c>
      <c r="J816" s="188">
        <v>1</v>
      </c>
      <c r="X816" s="44">
        <f t="shared" si="168"/>
        <v>45670</v>
      </c>
      <c r="Y816" s="44">
        <f t="shared" si="169"/>
        <v>45698</v>
      </c>
    </row>
    <row r="817" spans="1:25" ht="20.149999999999999" customHeight="1" x14ac:dyDescent="0.35">
      <c r="A817" s="13">
        <f>SUBTOTAL(103,$B$4:B817)</f>
        <v>814</v>
      </c>
      <c r="B817" s="140">
        <v>45671</v>
      </c>
      <c r="C817" s="143" t="s">
        <v>658</v>
      </c>
      <c r="D817" s="3" t="str">
        <f>VLOOKUP(C817,'Location Summary'!$C$4:$D$602,2,0)</f>
        <v>DB1+9</v>
      </c>
      <c r="E817" s="297" t="s">
        <v>423</v>
      </c>
      <c r="F817" s="298" t="s">
        <v>703</v>
      </c>
      <c r="M817" s="188">
        <v>1</v>
      </c>
      <c r="X817" s="44">
        <f t="shared" si="168"/>
        <v>45671</v>
      </c>
      <c r="Y817" s="44">
        <f t="shared" si="169"/>
        <v>45699</v>
      </c>
    </row>
    <row r="818" spans="1:25" ht="20.149999999999999" customHeight="1" x14ac:dyDescent="0.35">
      <c r="A818" s="13">
        <f>SUBTOTAL(103,$B$4:B818)</f>
        <v>815</v>
      </c>
      <c r="B818" s="140">
        <v>45671</v>
      </c>
      <c r="C818" s="143" t="s">
        <v>56</v>
      </c>
      <c r="D818" s="3" t="str">
        <f>VLOOKUP(C818,'Location Summary'!$C$4:$D$602,2,0)</f>
        <v>DC2+15</v>
      </c>
      <c r="E818" s="297" t="s">
        <v>423</v>
      </c>
      <c r="F818" s="298" t="s">
        <v>703</v>
      </c>
      <c r="I818" s="186">
        <v>1</v>
      </c>
      <c r="N818" s="187">
        <v>1</v>
      </c>
      <c r="P818" s="188">
        <v>1</v>
      </c>
      <c r="X818" s="44">
        <f t="shared" si="168"/>
        <v>45671</v>
      </c>
      <c r="Y818" s="44">
        <f t="shared" si="169"/>
        <v>45699</v>
      </c>
    </row>
    <row r="819" spans="1:25" ht="20.149999999999999" customHeight="1" x14ac:dyDescent="0.35">
      <c r="A819" s="13">
        <f>SUBTOTAL(103,$B$4:B819)</f>
        <v>816</v>
      </c>
      <c r="B819" s="140">
        <v>45671</v>
      </c>
      <c r="C819" s="143" t="s">
        <v>644</v>
      </c>
      <c r="D819" s="3" t="str">
        <f>VLOOKUP(C819,'Location Summary'!$C$4:$D$602,2,0)</f>
        <v>DA+3</v>
      </c>
      <c r="E819" s="297" t="s">
        <v>423</v>
      </c>
      <c r="F819" s="298" t="s">
        <v>703</v>
      </c>
      <c r="H819" s="187">
        <v>1</v>
      </c>
      <c r="J819" s="188">
        <v>1</v>
      </c>
      <c r="K819" s="187">
        <v>1</v>
      </c>
      <c r="X819" s="44">
        <f t="shared" si="168"/>
        <v>45671</v>
      </c>
      <c r="Y819" s="44">
        <f t="shared" si="169"/>
        <v>45699</v>
      </c>
    </row>
    <row r="820" spans="1:25" ht="20.149999999999999" customHeight="1" x14ac:dyDescent="0.35">
      <c r="A820" s="13">
        <f>SUBTOTAL(103,$B$4:B820)</f>
        <v>817</v>
      </c>
      <c r="B820" s="140">
        <v>45672</v>
      </c>
      <c r="C820" s="143" t="s">
        <v>658</v>
      </c>
      <c r="D820" s="3" t="str">
        <f>VLOOKUP(C820,'Location Summary'!$C$4:$D$602,2,0)</f>
        <v>DB1+9</v>
      </c>
      <c r="E820" s="297" t="s">
        <v>423</v>
      </c>
      <c r="F820" s="298" t="s">
        <v>703</v>
      </c>
      <c r="N820" s="187">
        <v>1</v>
      </c>
      <c r="O820" s="186">
        <v>1</v>
      </c>
      <c r="P820" s="188">
        <v>1</v>
      </c>
      <c r="X820" s="44">
        <f t="shared" si="168"/>
        <v>45672</v>
      </c>
      <c r="Y820" s="44">
        <f t="shared" si="169"/>
        <v>45700</v>
      </c>
    </row>
    <row r="821" spans="1:25" ht="20.149999999999999" customHeight="1" x14ac:dyDescent="0.35">
      <c r="A821" s="13">
        <f>SUBTOTAL(103,$B$4:B821)</f>
        <v>818</v>
      </c>
      <c r="B821" s="140">
        <v>45672</v>
      </c>
      <c r="C821" s="143" t="s">
        <v>462</v>
      </c>
      <c r="D821" s="3" t="str">
        <f>VLOOKUP(C821,'Location Summary'!$C$4:$D$602,2,0)</f>
        <v>DA-3</v>
      </c>
      <c r="E821" s="297" t="s">
        <v>423</v>
      </c>
      <c r="F821" s="298" t="s">
        <v>703</v>
      </c>
      <c r="G821" s="188">
        <v>1</v>
      </c>
      <c r="J821" s="188">
        <v>1</v>
      </c>
      <c r="X821" s="44">
        <f t="shared" si="168"/>
        <v>45672</v>
      </c>
      <c r="Y821" s="44">
        <f t="shared" si="169"/>
        <v>45700</v>
      </c>
    </row>
    <row r="822" spans="1:25" ht="20.149999999999999" customHeight="1" x14ac:dyDescent="0.35">
      <c r="A822" s="13">
        <f>SUBTOTAL(103,$B$4:B822)</f>
        <v>819</v>
      </c>
      <c r="B822" s="140">
        <v>45672</v>
      </c>
      <c r="C822" s="143" t="s">
        <v>56</v>
      </c>
      <c r="D822" s="3" t="str">
        <f>VLOOKUP(C822,'Location Summary'!$C$4:$D$602,2,0)</f>
        <v>DC2+15</v>
      </c>
      <c r="E822" s="297" t="s">
        <v>423</v>
      </c>
      <c r="F822" s="298" t="s">
        <v>703</v>
      </c>
      <c r="O822" s="186">
        <v>1</v>
      </c>
      <c r="Q822" s="187">
        <v>1</v>
      </c>
      <c r="R822" s="186">
        <v>1</v>
      </c>
      <c r="X822" s="44">
        <f t="shared" si="168"/>
        <v>45672</v>
      </c>
      <c r="Y822" s="44">
        <f t="shared" si="169"/>
        <v>45700</v>
      </c>
    </row>
    <row r="823" spans="1:25" ht="20.149999999999999" customHeight="1" x14ac:dyDescent="0.35">
      <c r="A823" s="13">
        <f>SUBTOTAL(103,$B$4:B823)</f>
        <v>820</v>
      </c>
      <c r="B823" s="140">
        <v>45672</v>
      </c>
      <c r="C823" s="143" t="s">
        <v>76</v>
      </c>
      <c r="D823" s="3" t="str">
        <f>VLOOKUP(C823,'Location Summary'!$C$4:$D$602,2,0)</f>
        <v>DB1+9</v>
      </c>
      <c r="E823" s="297" t="s">
        <v>423</v>
      </c>
      <c r="F823" s="298" t="s">
        <v>703</v>
      </c>
      <c r="M823" s="188">
        <v>1</v>
      </c>
      <c r="P823" s="188">
        <v>1</v>
      </c>
      <c r="X823" s="44">
        <f t="shared" si="168"/>
        <v>45672</v>
      </c>
      <c r="Y823" s="44">
        <f t="shared" si="169"/>
        <v>45700</v>
      </c>
    </row>
    <row r="824" spans="1:25" ht="20.149999999999999" customHeight="1" x14ac:dyDescent="0.35">
      <c r="A824" s="13">
        <f>SUBTOTAL(103,$B$4:B824)</f>
        <v>821</v>
      </c>
      <c r="B824" s="140">
        <v>45673</v>
      </c>
      <c r="C824" s="143" t="s">
        <v>658</v>
      </c>
      <c r="D824" s="3" t="str">
        <f>VLOOKUP(C824,'Location Summary'!$C$4:$D$602,2,0)</f>
        <v>DB1+9</v>
      </c>
      <c r="E824" s="297" t="s">
        <v>423</v>
      </c>
      <c r="F824" s="298" t="s">
        <v>703</v>
      </c>
      <c r="J824" s="188">
        <v>1</v>
      </c>
      <c r="Q824" s="187">
        <v>1</v>
      </c>
      <c r="R824" s="186">
        <v>1</v>
      </c>
      <c r="X824" s="44">
        <f t="shared" si="168"/>
        <v>45673</v>
      </c>
      <c r="Y824" s="44">
        <f t="shared" si="169"/>
        <v>45701</v>
      </c>
    </row>
    <row r="825" spans="1:25" ht="20.149999999999999" customHeight="1" x14ac:dyDescent="0.35">
      <c r="A825" s="13">
        <f>SUBTOTAL(103,$B$4:B825)</f>
        <v>822</v>
      </c>
      <c r="B825" s="140">
        <v>45673</v>
      </c>
      <c r="C825" s="143" t="s">
        <v>462</v>
      </c>
      <c r="D825" s="3" t="str">
        <f>VLOOKUP(C825,'Location Summary'!$C$4:$D$602,2,0)</f>
        <v>DA-3</v>
      </c>
      <c r="E825" s="297" t="s">
        <v>423</v>
      </c>
      <c r="F825" s="298" t="s">
        <v>703</v>
      </c>
      <c r="H825" s="187">
        <v>1</v>
      </c>
      <c r="I825" s="186">
        <v>1</v>
      </c>
      <c r="K825" s="187">
        <v>1</v>
      </c>
      <c r="L825" s="186">
        <v>1</v>
      </c>
      <c r="M825" s="188">
        <v>1</v>
      </c>
      <c r="P825" s="188">
        <v>1</v>
      </c>
      <c r="X825" s="44">
        <f t="shared" si="168"/>
        <v>45673</v>
      </c>
      <c r="Y825" s="44">
        <f t="shared" si="169"/>
        <v>45701</v>
      </c>
    </row>
    <row r="826" spans="1:25" ht="20.149999999999999" customHeight="1" x14ac:dyDescent="0.35">
      <c r="A826" s="13">
        <f>SUBTOTAL(103,$B$4:B826)</f>
        <v>823</v>
      </c>
      <c r="B826" s="140">
        <v>45673</v>
      </c>
      <c r="C826" s="143" t="s">
        <v>57</v>
      </c>
      <c r="D826" s="3" t="str">
        <f>VLOOKUP(C826,'Location Summary'!$C$4:$D$602,2,0)</f>
        <v>DB2+9</v>
      </c>
      <c r="E826" s="297" t="s">
        <v>423</v>
      </c>
      <c r="F826" s="298" t="s">
        <v>703</v>
      </c>
      <c r="G826" s="188">
        <v>1</v>
      </c>
      <c r="X826" s="44">
        <f t="shared" ref="X826:X829" si="170">B826</f>
        <v>45673</v>
      </c>
      <c r="Y826" s="44">
        <f t="shared" ref="Y826:Y829" si="171">B826+28</f>
        <v>45701</v>
      </c>
    </row>
    <row r="827" spans="1:25" ht="20.149999999999999" customHeight="1" x14ac:dyDescent="0.35">
      <c r="A827" s="13">
        <f>SUBTOTAL(103,$B$4:B827)</f>
        <v>824</v>
      </c>
      <c r="B827" s="140">
        <v>45673</v>
      </c>
      <c r="C827" s="143" t="s">
        <v>644</v>
      </c>
      <c r="D827" s="3" t="str">
        <f>VLOOKUP(C827,'Location Summary'!$C$4:$D$602,2,0)</f>
        <v>DA+3</v>
      </c>
      <c r="E827" s="297" t="s">
        <v>423</v>
      </c>
      <c r="F827" s="298" t="s">
        <v>703</v>
      </c>
      <c r="I827" s="186">
        <v>1</v>
      </c>
      <c r="L827" s="186">
        <v>1</v>
      </c>
      <c r="M827" s="188">
        <v>1</v>
      </c>
      <c r="P827" s="188">
        <v>1</v>
      </c>
      <c r="X827" s="44">
        <f t="shared" si="170"/>
        <v>45673</v>
      </c>
      <c r="Y827" s="44">
        <f t="shared" si="171"/>
        <v>45701</v>
      </c>
    </row>
    <row r="828" spans="1:25" ht="20.149999999999999" customHeight="1" x14ac:dyDescent="0.35">
      <c r="A828" s="13">
        <f>SUBTOTAL(103,$B$4:B828)</f>
        <v>825</v>
      </c>
      <c r="B828" s="140">
        <v>45673</v>
      </c>
      <c r="C828" s="143" t="s">
        <v>76</v>
      </c>
      <c r="D828" s="3" t="str">
        <f>VLOOKUP(C828,'Location Summary'!$C$4:$D$602,2,0)</f>
        <v>DB1+9</v>
      </c>
      <c r="E828" s="297" t="s">
        <v>423</v>
      </c>
      <c r="F828" s="298" t="s">
        <v>703</v>
      </c>
      <c r="N828" s="187">
        <v>1</v>
      </c>
      <c r="O828" s="186">
        <v>1</v>
      </c>
      <c r="Q828" s="187">
        <v>1</v>
      </c>
      <c r="R828" s="186">
        <v>1</v>
      </c>
      <c r="X828" s="44">
        <f t="shared" si="170"/>
        <v>45673</v>
      </c>
      <c r="Y828" s="44">
        <f t="shared" si="171"/>
        <v>45701</v>
      </c>
    </row>
    <row r="829" spans="1:25" ht="20.149999999999999" customHeight="1" x14ac:dyDescent="0.35">
      <c r="A829" s="13">
        <f>SUBTOTAL(103,$B$4:B829)</f>
        <v>826</v>
      </c>
      <c r="B829" s="140">
        <v>45674</v>
      </c>
      <c r="C829" s="143" t="s">
        <v>658</v>
      </c>
      <c r="D829" s="3" t="str">
        <f>VLOOKUP(C829,'Location Summary'!$C$4:$D$602,2,0)</f>
        <v>DB1+9</v>
      </c>
      <c r="E829" s="297" t="s">
        <v>423</v>
      </c>
      <c r="F829" s="298" t="s">
        <v>703</v>
      </c>
      <c r="K829" s="187">
        <v>1</v>
      </c>
      <c r="X829" s="44">
        <f t="shared" si="170"/>
        <v>45674</v>
      </c>
      <c r="Y829" s="44">
        <f t="shared" si="171"/>
        <v>45702</v>
      </c>
    </row>
    <row r="830" spans="1:25" ht="20.149999999999999" customHeight="1" x14ac:dyDescent="0.35">
      <c r="A830" s="13">
        <f>SUBTOTAL(103,$B$4:B830)</f>
        <v>827</v>
      </c>
      <c r="B830" s="140">
        <v>45674</v>
      </c>
      <c r="C830" s="143" t="s">
        <v>272</v>
      </c>
      <c r="D830" s="3" t="str">
        <f>VLOOKUP(C830,'Location Summary'!$C$4:$D$602,2,0)</f>
        <v>DB1+6</v>
      </c>
      <c r="E830" s="297" t="s">
        <v>423</v>
      </c>
      <c r="F830" s="298" t="s">
        <v>703</v>
      </c>
      <c r="G830" s="188">
        <v>1</v>
      </c>
      <c r="P830" s="188">
        <v>1</v>
      </c>
      <c r="X830" s="44">
        <f t="shared" ref="X830:X857" si="172">B830</f>
        <v>45674</v>
      </c>
      <c r="Y830" s="44">
        <f t="shared" ref="Y830:Y857" si="173">B830+28</f>
        <v>45702</v>
      </c>
    </row>
    <row r="831" spans="1:25" ht="20.149999999999999" customHeight="1" x14ac:dyDescent="0.35">
      <c r="A831" s="13">
        <f>SUBTOTAL(103,$B$4:B831)</f>
        <v>828</v>
      </c>
      <c r="B831" s="140">
        <v>45674</v>
      </c>
      <c r="C831" s="143" t="s">
        <v>57</v>
      </c>
      <c r="D831" s="3" t="str">
        <f>VLOOKUP(C831,'Location Summary'!$C$4:$D$602,2,0)</f>
        <v>DB2+9</v>
      </c>
      <c r="E831" s="297" t="s">
        <v>423</v>
      </c>
      <c r="F831" s="298" t="s">
        <v>703</v>
      </c>
      <c r="H831" s="187">
        <v>1</v>
      </c>
      <c r="X831" s="44">
        <f t="shared" si="172"/>
        <v>45674</v>
      </c>
      <c r="Y831" s="44">
        <f t="shared" si="173"/>
        <v>45702</v>
      </c>
    </row>
    <row r="832" spans="1:25" ht="20.149999999999999" customHeight="1" x14ac:dyDescent="0.35">
      <c r="A832" s="13">
        <f>SUBTOTAL(103,$B$4:B832)</f>
        <v>829</v>
      </c>
      <c r="B832" s="140">
        <v>45674</v>
      </c>
      <c r="C832" s="143" t="s">
        <v>76</v>
      </c>
      <c r="D832" s="3" t="str">
        <f>VLOOKUP(C832,'Location Summary'!$C$4:$D$602,2,0)</f>
        <v>DB1+9</v>
      </c>
      <c r="E832" s="297" t="s">
        <v>423</v>
      </c>
      <c r="F832" s="298" t="s">
        <v>703</v>
      </c>
      <c r="G832" s="188">
        <v>1</v>
      </c>
      <c r="J832" s="188">
        <v>1</v>
      </c>
      <c r="X832" s="44">
        <f t="shared" si="172"/>
        <v>45674</v>
      </c>
      <c r="Y832" s="44">
        <f t="shared" si="173"/>
        <v>45702</v>
      </c>
    </row>
    <row r="833" spans="1:25" ht="20.149999999999999" customHeight="1" x14ac:dyDescent="0.35">
      <c r="A833" s="13">
        <f>SUBTOTAL(103,$B$4:B833)</f>
        <v>830</v>
      </c>
      <c r="B833" s="140">
        <v>45674</v>
      </c>
      <c r="C833" s="143" t="s">
        <v>462</v>
      </c>
      <c r="D833" s="3" t="str">
        <f>VLOOKUP(C833,'Location Summary'!$C$4:$D$602,2,0)</f>
        <v>DA-3</v>
      </c>
      <c r="E833" s="297" t="s">
        <v>423</v>
      </c>
      <c r="F833" s="298" t="s">
        <v>703</v>
      </c>
      <c r="N833" s="187">
        <v>1</v>
      </c>
      <c r="O833" s="186">
        <v>1</v>
      </c>
      <c r="Q833" s="187">
        <v>1</v>
      </c>
      <c r="R833" s="186">
        <v>1</v>
      </c>
      <c r="X833" s="44">
        <f t="shared" si="172"/>
        <v>45674</v>
      </c>
      <c r="Y833" s="44">
        <f t="shared" si="173"/>
        <v>45702</v>
      </c>
    </row>
    <row r="834" spans="1:25" ht="20.149999999999999" customHeight="1" x14ac:dyDescent="0.35">
      <c r="A834" s="13">
        <f>SUBTOTAL(103,$B$4:B834)</f>
        <v>831</v>
      </c>
      <c r="B834" s="140">
        <v>45674</v>
      </c>
      <c r="C834" s="143" t="s">
        <v>413</v>
      </c>
      <c r="D834" s="3" t="str">
        <f>VLOOKUP(C834,'Location Summary'!$C$4:$D$602,2,0)</f>
        <v>DA+6</v>
      </c>
      <c r="E834" s="297" t="s">
        <v>423</v>
      </c>
      <c r="F834" s="298" t="s">
        <v>703</v>
      </c>
      <c r="H834" s="187">
        <v>1</v>
      </c>
      <c r="N834" s="187">
        <v>1</v>
      </c>
      <c r="X834" s="44">
        <f t="shared" si="172"/>
        <v>45674</v>
      </c>
      <c r="Y834" s="44">
        <f t="shared" si="173"/>
        <v>45702</v>
      </c>
    </row>
    <row r="835" spans="1:25" ht="20.149999999999999" customHeight="1" x14ac:dyDescent="0.35">
      <c r="A835" s="13">
        <f>SUBTOTAL(103,$B$4:B835)</f>
        <v>832</v>
      </c>
      <c r="B835" s="140">
        <v>45674</v>
      </c>
      <c r="C835" s="143" t="s">
        <v>644</v>
      </c>
      <c r="D835" s="3" t="str">
        <f>VLOOKUP(C835,'Location Summary'!$C$4:$D$602,2,0)</f>
        <v>DA+3</v>
      </c>
      <c r="E835" s="297" t="s">
        <v>423</v>
      </c>
      <c r="F835" s="298" t="s">
        <v>703</v>
      </c>
      <c r="N835" s="187">
        <v>1</v>
      </c>
      <c r="O835" s="186">
        <v>1</v>
      </c>
      <c r="Q835" s="187">
        <v>1</v>
      </c>
      <c r="R835" s="186">
        <v>1</v>
      </c>
      <c r="X835" s="44">
        <f t="shared" si="172"/>
        <v>45674</v>
      </c>
      <c r="Y835" s="44">
        <f t="shared" si="173"/>
        <v>45702</v>
      </c>
    </row>
    <row r="836" spans="1:25" ht="20.149999999999999" customHeight="1" x14ac:dyDescent="0.35">
      <c r="A836" s="13">
        <f>SUBTOTAL(103,$B$4:B836)</f>
        <v>833</v>
      </c>
      <c r="B836" s="140">
        <v>45674</v>
      </c>
      <c r="C836" s="143" t="s">
        <v>668</v>
      </c>
      <c r="D836" s="3" t="str">
        <f>VLOOKUP(C836,'Location Summary'!$C$4:$D$602,2,0)</f>
        <v>DA+0</v>
      </c>
      <c r="E836" s="297" t="s">
        <v>423</v>
      </c>
      <c r="F836" s="298" t="s">
        <v>703</v>
      </c>
      <c r="G836" s="188">
        <v>1</v>
      </c>
      <c r="J836" s="188">
        <v>1</v>
      </c>
      <c r="X836" s="44">
        <f t="shared" si="172"/>
        <v>45674</v>
      </c>
      <c r="Y836" s="44">
        <f t="shared" si="173"/>
        <v>45702</v>
      </c>
    </row>
    <row r="837" spans="1:25" ht="20.149999999999999" customHeight="1" x14ac:dyDescent="0.35">
      <c r="A837" s="13">
        <f>SUBTOTAL(103,$B$4:B837)</f>
        <v>834</v>
      </c>
      <c r="B837" s="140">
        <v>45675</v>
      </c>
      <c r="C837" s="143" t="s">
        <v>658</v>
      </c>
      <c r="D837" s="3" t="str">
        <f>VLOOKUP(C837,'Location Summary'!$C$4:$D$602,2,0)</f>
        <v>DB1+9</v>
      </c>
      <c r="E837" s="297" t="s">
        <v>423</v>
      </c>
      <c r="F837" s="298" t="s">
        <v>703</v>
      </c>
      <c r="L837" s="186">
        <v>1</v>
      </c>
      <c r="X837" s="44">
        <f t="shared" si="172"/>
        <v>45675</v>
      </c>
      <c r="Y837" s="44">
        <f t="shared" si="173"/>
        <v>45703</v>
      </c>
    </row>
    <row r="838" spans="1:25" ht="20.149999999999999" customHeight="1" x14ac:dyDescent="0.35">
      <c r="A838" s="13">
        <f>SUBTOTAL(103,$B$4:B838)</f>
        <v>835</v>
      </c>
      <c r="B838" s="140">
        <v>45675</v>
      </c>
      <c r="C838" s="143" t="s">
        <v>272</v>
      </c>
      <c r="D838" s="3" t="str">
        <f>VLOOKUP(C838,'Location Summary'!$C$4:$D$602,2,0)</f>
        <v>DB1+6</v>
      </c>
      <c r="E838" s="297" t="s">
        <v>423</v>
      </c>
      <c r="F838" s="298" t="s">
        <v>703</v>
      </c>
      <c r="H838" s="187">
        <v>1</v>
      </c>
      <c r="I838" s="186">
        <v>1</v>
      </c>
      <c r="Q838" s="187">
        <v>1</v>
      </c>
      <c r="X838" s="44">
        <f t="shared" si="172"/>
        <v>45675</v>
      </c>
      <c r="Y838" s="44">
        <f t="shared" si="173"/>
        <v>45703</v>
      </c>
    </row>
    <row r="839" spans="1:25" ht="20.149999999999999" customHeight="1" x14ac:dyDescent="0.35">
      <c r="A839" s="13">
        <f>SUBTOTAL(103,$B$4:B839)</f>
        <v>836</v>
      </c>
      <c r="B839" s="140">
        <v>45675</v>
      </c>
      <c r="C839" s="143" t="s">
        <v>57</v>
      </c>
      <c r="D839" s="3" t="str">
        <f>VLOOKUP(C839,'Location Summary'!$C$4:$D$602,2,0)</f>
        <v>DB2+9</v>
      </c>
      <c r="E839" s="297" t="s">
        <v>423</v>
      </c>
      <c r="F839" s="298" t="s">
        <v>703</v>
      </c>
      <c r="I839" s="186">
        <v>1</v>
      </c>
      <c r="J839" s="188">
        <v>1</v>
      </c>
      <c r="X839" s="44">
        <f t="shared" si="172"/>
        <v>45675</v>
      </c>
      <c r="Y839" s="44">
        <f t="shared" si="173"/>
        <v>45703</v>
      </c>
    </row>
    <row r="840" spans="1:25" ht="20.149999999999999" customHeight="1" x14ac:dyDescent="0.35">
      <c r="A840" s="13">
        <f>SUBTOTAL(103,$B$4:B840)</f>
        <v>837</v>
      </c>
      <c r="B840" s="140">
        <v>45675</v>
      </c>
      <c r="C840" s="143" t="s">
        <v>413</v>
      </c>
      <c r="D840" s="3" t="str">
        <f>VLOOKUP(C840,'Location Summary'!$C$4:$D$602,2,0)</f>
        <v>DA+6</v>
      </c>
      <c r="E840" s="297" t="s">
        <v>423</v>
      </c>
      <c r="F840" s="298" t="s">
        <v>703</v>
      </c>
      <c r="I840" s="186">
        <v>1</v>
      </c>
      <c r="O840" s="186">
        <v>1</v>
      </c>
      <c r="X840" s="44">
        <f t="shared" si="172"/>
        <v>45675</v>
      </c>
      <c r="Y840" s="44">
        <f t="shared" si="173"/>
        <v>45703</v>
      </c>
    </row>
    <row r="841" spans="1:25" ht="20.149999999999999" customHeight="1" x14ac:dyDescent="0.35">
      <c r="A841" s="13">
        <f>SUBTOTAL(103,$B$4:B841)</f>
        <v>838</v>
      </c>
      <c r="B841" s="140">
        <v>45675</v>
      </c>
      <c r="C841" s="143" t="s">
        <v>76</v>
      </c>
      <c r="D841" s="3" t="str">
        <f>VLOOKUP(C841,'Location Summary'!$C$4:$D$602,2,0)</f>
        <v>DB1+9</v>
      </c>
      <c r="E841" s="297" t="s">
        <v>423</v>
      </c>
      <c r="F841" s="298" t="s">
        <v>703</v>
      </c>
      <c r="H841" s="187">
        <v>1</v>
      </c>
      <c r="I841" s="186">
        <v>1</v>
      </c>
      <c r="X841" s="44">
        <f t="shared" si="172"/>
        <v>45675</v>
      </c>
      <c r="Y841" s="44">
        <f t="shared" si="173"/>
        <v>45703</v>
      </c>
    </row>
    <row r="842" spans="1:25" ht="20.149999999999999" customHeight="1" x14ac:dyDescent="0.35">
      <c r="A842" s="13">
        <f>SUBTOTAL(103,$B$4:B842)</f>
        <v>839</v>
      </c>
      <c r="B842" s="140">
        <v>45676</v>
      </c>
      <c r="C842" s="143" t="s">
        <v>658</v>
      </c>
      <c r="D842" s="3" t="str">
        <f>VLOOKUP(C842,'Location Summary'!$C$4:$D$602,2,0)</f>
        <v>DB1+9</v>
      </c>
      <c r="E842" s="297" t="s">
        <v>423</v>
      </c>
      <c r="F842" s="298" t="s">
        <v>703</v>
      </c>
      <c r="G842" s="188">
        <v>1</v>
      </c>
      <c r="X842" s="44">
        <f t="shared" si="172"/>
        <v>45676</v>
      </c>
      <c r="Y842" s="44">
        <f t="shared" si="173"/>
        <v>45704</v>
      </c>
    </row>
    <row r="843" spans="1:25" ht="20.149999999999999" customHeight="1" x14ac:dyDescent="0.35">
      <c r="A843" s="13">
        <f>SUBTOTAL(103,$B$4:B843)</f>
        <v>840</v>
      </c>
      <c r="B843" s="140">
        <v>45676</v>
      </c>
      <c r="C843" s="143" t="s">
        <v>272</v>
      </c>
      <c r="D843" s="3" t="str">
        <f>VLOOKUP(C843,'Location Summary'!$C$4:$D$602,2,0)</f>
        <v>DB1+6</v>
      </c>
      <c r="E843" s="297" t="s">
        <v>423</v>
      </c>
      <c r="F843" s="298" t="s">
        <v>703</v>
      </c>
      <c r="J843" s="188">
        <v>1</v>
      </c>
      <c r="R843" s="186">
        <v>1</v>
      </c>
      <c r="X843" s="44">
        <f t="shared" si="172"/>
        <v>45676</v>
      </c>
      <c r="Y843" s="44">
        <f t="shared" si="173"/>
        <v>45704</v>
      </c>
    </row>
    <row r="844" spans="1:25" ht="20.149999999999999" customHeight="1" x14ac:dyDescent="0.35">
      <c r="A844" s="13">
        <f>SUBTOTAL(103,$B$4:B844)</f>
        <v>841</v>
      </c>
      <c r="B844" s="140">
        <v>45676</v>
      </c>
      <c r="C844" s="143" t="s">
        <v>463</v>
      </c>
      <c r="D844" s="3" t="str">
        <f>VLOOKUP(C844,'Location Summary'!$C$4:$D$602,2,0)</f>
        <v>DA+3</v>
      </c>
      <c r="E844" s="297" t="s">
        <v>423</v>
      </c>
      <c r="F844" s="298" t="s">
        <v>703</v>
      </c>
      <c r="J844" s="188">
        <v>1</v>
      </c>
      <c r="M844" s="188">
        <v>1</v>
      </c>
      <c r="X844" s="44">
        <f t="shared" si="172"/>
        <v>45676</v>
      </c>
      <c r="Y844" s="44">
        <f t="shared" si="173"/>
        <v>45704</v>
      </c>
    </row>
    <row r="845" spans="1:25" ht="20.149999999999999" customHeight="1" x14ac:dyDescent="0.35">
      <c r="A845" s="13">
        <f>SUBTOTAL(103,$B$4:B845)</f>
        <v>842</v>
      </c>
      <c r="B845" s="140">
        <v>45676</v>
      </c>
      <c r="C845" s="143" t="s">
        <v>57</v>
      </c>
      <c r="D845" s="3" t="str">
        <f>VLOOKUP(C845,'Location Summary'!$C$4:$D$602,2,0)</f>
        <v>DB2+9</v>
      </c>
      <c r="E845" s="297" t="s">
        <v>423</v>
      </c>
      <c r="F845" s="298" t="s">
        <v>703</v>
      </c>
      <c r="K845" s="187">
        <v>1</v>
      </c>
      <c r="X845" s="44">
        <f t="shared" si="172"/>
        <v>45676</v>
      </c>
      <c r="Y845" s="44">
        <f t="shared" si="173"/>
        <v>45704</v>
      </c>
    </row>
    <row r="846" spans="1:25" ht="20.149999999999999" customHeight="1" x14ac:dyDescent="0.35">
      <c r="A846" s="13">
        <f>SUBTOTAL(103,$B$4:B846)</f>
        <v>843</v>
      </c>
      <c r="B846" s="140">
        <v>45676</v>
      </c>
      <c r="C846" s="143" t="s">
        <v>645</v>
      </c>
      <c r="D846" s="3" t="str">
        <f>VLOOKUP(C846,'Location Summary'!$C$4:$D$602,2,0)</f>
        <v>DA+1.5</v>
      </c>
      <c r="E846" s="297" t="s">
        <v>423</v>
      </c>
      <c r="F846" s="298" t="s">
        <v>703</v>
      </c>
      <c r="G846" s="188">
        <v>1</v>
      </c>
      <c r="J846" s="188">
        <v>1</v>
      </c>
      <c r="X846" s="44">
        <f t="shared" si="172"/>
        <v>45676</v>
      </c>
      <c r="Y846" s="44">
        <f t="shared" si="173"/>
        <v>45704</v>
      </c>
    </row>
    <row r="847" spans="1:25" ht="20.149999999999999" customHeight="1" x14ac:dyDescent="0.35">
      <c r="A847" s="13">
        <f>SUBTOTAL(103,$B$4:B847)</f>
        <v>844</v>
      </c>
      <c r="B847" s="140">
        <v>45676</v>
      </c>
      <c r="C847" s="143" t="s">
        <v>76</v>
      </c>
      <c r="D847" s="3" t="str">
        <f>VLOOKUP(C847,'Location Summary'!$C$4:$D$602,2,0)</f>
        <v>DB1+9</v>
      </c>
      <c r="E847" s="297" t="s">
        <v>423</v>
      </c>
      <c r="F847" s="298" t="s">
        <v>703</v>
      </c>
      <c r="K847" s="187">
        <v>1</v>
      </c>
      <c r="L847" s="186">
        <v>1</v>
      </c>
      <c r="X847" s="44">
        <f t="shared" si="172"/>
        <v>45676</v>
      </c>
      <c r="Y847" s="44">
        <f t="shared" si="173"/>
        <v>45704</v>
      </c>
    </row>
    <row r="848" spans="1:25" ht="20.149999999999999" customHeight="1" x14ac:dyDescent="0.35">
      <c r="A848" s="13">
        <f>SUBTOTAL(103,$B$4:B848)</f>
        <v>845</v>
      </c>
      <c r="B848" s="140">
        <v>45676</v>
      </c>
      <c r="C848" s="143" t="s">
        <v>668</v>
      </c>
      <c r="D848" s="3" t="str">
        <f>VLOOKUP(C848,'Location Summary'!$C$4:$D$602,2,0)</f>
        <v>DA+0</v>
      </c>
      <c r="E848" s="297" t="s">
        <v>423</v>
      </c>
      <c r="F848" s="298" t="s">
        <v>703</v>
      </c>
      <c r="H848" s="187">
        <v>1</v>
      </c>
      <c r="I848" s="186">
        <v>1</v>
      </c>
      <c r="K848" s="187">
        <v>1</v>
      </c>
      <c r="L848" s="186">
        <v>1</v>
      </c>
      <c r="M848" s="188">
        <v>1</v>
      </c>
      <c r="X848" s="44">
        <f t="shared" si="172"/>
        <v>45676</v>
      </c>
      <c r="Y848" s="44">
        <f t="shared" si="173"/>
        <v>45704</v>
      </c>
    </row>
    <row r="849" spans="1:25" ht="20.149999999999999" customHeight="1" x14ac:dyDescent="0.35">
      <c r="A849" s="13">
        <f>SUBTOTAL(103,$B$4:B849)</f>
        <v>846</v>
      </c>
      <c r="B849" s="140">
        <v>45677</v>
      </c>
      <c r="C849" s="143" t="s">
        <v>658</v>
      </c>
      <c r="D849" s="3" t="str">
        <f>VLOOKUP(C849,'Location Summary'!$C$4:$D$602,2,0)</f>
        <v>DB1+9</v>
      </c>
      <c r="E849" s="297" t="s">
        <v>423</v>
      </c>
      <c r="F849" s="298" t="s">
        <v>703</v>
      </c>
      <c r="H849" s="187">
        <v>1</v>
      </c>
      <c r="I849" s="186">
        <v>1</v>
      </c>
      <c r="X849" s="44">
        <f t="shared" si="172"/>
        <v>45677</v>
      </c>
      <c r="Y849" s="44">
        <f t="shared" si="173"/>
        <v>45705</v>
      </c>
    </row>
    <row r="850" spans="1:25" ht="20.149999999999999" customHeight="1" x14ac:dyDescent="0.35">
      <c r="A850" s="13">
        <f>SUBTOTAL(103,$B$4:B850)</f>
        <v>847</v>
      </c>
      <c r="B850" s="140">
        <v>45677</v>
      </c>
      <c r="C850" s="143" t="s">
        <v>272</v>
      </c>
      <c r="D850" s="3" t="str">
        <f>VLOOKUP(C850,'Location Summary'!$C$4:$D$602,2,0)</f>
        <v>DB1+6</v>
      </c>
      <c r="E850" s="297" t="s">
        <v>423</v>
      </c>
      <c r="F850" s="298" t="s">
        <v>703</v>
      </c>
      <c r="K850" s="187">
        <v>1</v>
      </c>
      <c r="L850" s="186">
        <v>1</v>
      </c>
      <c r="M850" s="188">
        <v>1</v>
      </c>
      <c r="X850" s="44">
        <f t="shared" si="172"/>
        <v>45677</v>
      </c>
      <c r="Y850" s="44">
        <f t="shared" si="173"/>
        <v>45705</v>
      </c>
    </row>
    <row r="851" spans="1:25" ht="20.149999999999999" customHeight="1" x14ac:dyDescent="0.35">
      <c r="A851" s="13">
        <f>SUBTOTAL(103,$B$4:B851)</f>
        <v>848</v>
      </c>
      <c r="B851" s="140">
        <v>45677</v>
      </c>
      <c r="C851" s="143" t="s">
        <v>463</v>
      </c>
      <c r="D851" s="3" t="str">
        <f>VLOOKUP(C851,'Location Summary'!$C$4:$D$602,2,0)</f>
        <v>DA+3</v>
      </c>
      <c r="E851" s="297" t="s">
        <v>423</v>
      </c>
      <c r="F851" s="298" t="s">
        <v>703</v>
      </c>
      <c r="G851" s="188">
        <v>1</v>
      </c>
      <c r="K851" s="187">
        <v>1</v>
      </c>
      <c r="L851" s="186">
        <v>1</v>
      </c>
      <c r="N851" s="187">
        <v>1</v>
      </c>
      <c r="O851" s="186">
        <v>1</v>
      </c>
      <c r="P851" s="188">
        <v>1</v>
      </c>
      <c r="X851" s="44">
        <f t="shared" si="172"/>
        <v>45677</v>
      </c>
      <c r="Y851" s="44">
        <f t="shared" si="173"/>
        <v>45705</v>
      </c>
    </row>
    <row r="852" spans="1:25" ht="20.149999999999999" customHeight="1" x14ac:dyDescent="0.35">
      <c r="A852" s="13">
        <f>SUBTOTAL(103,$B$4:B852)</f>
        <v>849</v>
      </c>
      <c r="B852" s="140">
        <v>45677</v>
      </c>
      <c r="C852" s="143" t="s">
        <v>57</v>
      </c>
      <c r="D852" s="3" t="str">
        <f>VLOOKUP(C852,'Location Summary'!$C$4:$D$602,2,0)</f>
        <v>DB2+9</v>
      </c>
      <c r="E852" s="297" t="s">
        <v>423</v>
      </c>
      <c r="F852" s="298" t="s">
        <v>703</v>
      </c>
      <c r="L852" s="186">
        <v>1</v>
      </c>
      <c r="P852" s="188">
        <v>1</v>
      </c>
      <c r="X852" s="44">
        <f t="shared" si="172"/>
        <v>45677</v>
      </c>
      <c r="Y852" s="44">
        <f t="shared" si="173"/>
        <v>45705</v>
      </c>
    </row>
    <row r="853" spans="1:25" ht="20.149999999999999" customHeight="1" x14ac:dyDescent="0.35">
      <c r="A853" s="13">
        <f>SUBTOTAL(103,$B$4:B853)</f>
        <v>850</v>
      </c>
      <c r="B853" s="140">
        <v>45677</v>
      </c>
      <c r="C853" s="143" t="s">
        <v>413</v>
      </c>
      <c r="D853" s="3" t="str">
        <f>VLOOKUP(C853,'Location Summary'!$C$4:$D$602,2,0)</f>
        <v>DA+6</v>
      </c>
      <c r="E853" s="297" t="s">
        <v>423</v>
      </c>
      <c r="F853" s="298" t="s">
        <v>703</v>
      </c>
      <c r="J853" s="188">
        <v>1</v>
      </c>
      <c r="X853" s="44">
        <f t="shared" si="172"/>
        <v>45677</v>
      </c>
      <c r="Y853" s="44">
        <f t="shared" si="173"/>
        <v>45705</v>
      </c>
    </row>
    <row r="854" spans="1:25" ht="20.149999999999999" customHeight="1" x14ac:dyDescent="0.35">
      <c r="A854" s="13">
        <f>SUBTOTAL(103,$B$4:B854)</f>
        <v>851</v>
      </c>
      <c r="B854" s="140">
        <v>45677</v>
      </c>
      <c r="C854" s="143" t="s">
        <v>668</v>
      </c>
      <c r="D854" s="3" t="str">
        <f>VLOOKUP(C854,'Location Summary'!$C$4:$D$602,2,0)</f>
        <v>DA+0</v>
      </c>
      <c r="E854" s="297" t="s">
        <v>423</v>
      </c>
      <c r="F854" s="298" t="s">
        <v>703</v>
      </c>
      <c r="P854" s="188">
        <v>1</v>
      </c>
      <c r="X854" s="44">
        <f t="shared" si="172"/>
        <v>45677</v>
      </c>
      <c r="Y854" s="44">
        <f t="shared" si="173"/>
        <v>45705</v>
      </c>
    </row>
    <row r="855" spans="1:25" ht="20.149999999999999" customHeight="1" x14ac:dyDescent="0.35">
      <c r="A855" s="13">
        <f>SUBTOTAL(103,$B$4:B855)</f>
        <v>852</v>
      </c>
      <c r="B855" s="140">
        <v>45678</v>
      </c>
      <c r="C855" s="143" t="s">
        <v>664</v>
      </c>
      <c r="D855" s="3" t="str">
        <f>VLOOKUP(C855,'Location Summary'!$C$4:$D$602,2,0)</f>
        <v>DA-1.5</v>
      </c>
      <c r="E855" s="297" t="s">
        <v>423</v>
      </c>
      <c r="F855" s="298" t="s">
        <v>703</v>
      </c>
      <c r="J855" s="188">
        <v>1</v>
      </c>
      <c r="P855" s="188">
        <v>1</v>
      </c>
      <c r="X855" s="44">
        <f t="shared" si="172"/>
        <v>45678</v>
      </c>
      <c r="Y855" s="44">
        <f t="shared" si="173"/>
        <v>45706</v>
      </c>
    </row>
    <row r="856" spans="1:25" ht="20.149999999999999" customHeight="1" x14ac:dyDescent="0.35">
      <c r="A856" s="13">
        <f>SUBTOTAL(103,$B$4:B856)</f>
        <v>853</v>
      </c>
      <c r="B856" s="140">
        <v>45678</v>
      </c>
      <c r="C856" s="143" t="s">
        <v>272</v>
      </c>
      <c r="D856" s="3" t="str">
        <f>VLOOKUP(C856,'Location Summary'!$C$4:$D$602,2,0)</f>
        <v>DB1+6</v>
      </c>
      <c r="E856" s="297" t="s">
        <v>423</v>
      </c>
      <c r="F856" s="298" t="s">
        <v>703</v>
      </c>
      <c r="N856" s="187">
        <v>1</v>
      </c>
      <c r="O856" s="186">
        <v>1</v>
      </c>
      <c r="X856" s="44">
        <f t="shared" si="172"/>
        <v>45678</v>
      </c>
      <c r="Y856" s="44">
        <f t="shared" si="173"/>
        <v>45706</v>
      </c>
    </row>
    <row r="857" spans="1:25" ht="20.149999999999999" customHeight="1" x14ac:dyDescent="0.35">
      <c r="A857" s="13">
        <f>SUBTOTAL(103,$B$4:B857)</f>
        <v>854</v>
      </c>
      <c r="B857" s="140">
        <v>45678</v>
      </c>
      <c r="C857" s="143" t="s">
        <v>463</v>
      </c>
      <c r="D857" s="3" t="str">
        <f>VLOOKUP(C857,'Location Summary'!$C$4:$D$602,2,0)</f>
        <v>DA+3</v>
      </c>
      <c r="E857" s="297" t="s">
        <v>423</v>
      </c>
      <c r="F857" s="298" t="s">
        <v>703</v>
      </c>
      <c r="H857" s="187">
        <v>1</v>
      </c>
      <c r="I857" s="186">
        <v>1</v>
      </c>
      <c r="Q857" s="187">
        <v>1</v>
      </c>
      <c r="R857" s="186">
        <v>1</v>
      </c>
      <c r="X857" s="44">
        <f t="shared" si="172"/>
        <v>45678</v>
      </c>
      <c r="Y857" s="44">
        <f t="shared" si="173"/>
        <v>45706</v>
      </c>
    </row>
    <row r="858" spans="1:25" ht="20.149999999999999" customHeight="1" x14ac:dyDescent="0.35">
      <c r="A858" s="13">
        <f>SUBTOTAL(103,$B$4:B858)</f>
        <v>855</v>
      </c>
      <c r="B858" s="140">
        <v>45678</v>
      </c>
      <c r="C858" s="143" t="s">
        <v>57</v>
      </c>
      <c r="D858" s="3" t="str">
        <f>VLOOKUP(C858,'Location Summary'!$C$4:$D$602,2,0)</f>
        <v>DB2+9</v>
      </c>
      <c r="E858" s="297" t="s">
        <v>423</v>
      </c>
      <c r="F858" s="298" t="s">
        <v>703</v>
      </c>
      <c r="M858" s="188">
        <v>1</v>
      </c>
      <c r="Q858" s="187">
        <v>1</v>
      </c>
      <c r="R858" s="186">
        <v>1</v>
      </c>
      <c r="X858" s="44">
        <f t="shared" ref="X858:X895" si="174">B858</f>
        <v>45678</v>
      </c>
      <c r="Y858" s="44">
        <f t="shared" ref="Y858:Y895" si="175">B858+28</f>
        <v>45706</v>
      </c>
    </row>
    <row r="859" spans="1:25" ht="20.149999999999999" customHeight="1" x14ac:dyDescent="0.35">
      <c r="A859" s="13">
        <f>SUBTOTAL(103,$B$4:B859)</f>
        <v>856</v>
      </c>
      <c r="B859" s="140">
        <v>45678</v>
      </c>
      <c r="C859" s="143" t="s">
        <v>413</v>
      </c>
      <c r="D859" s="3" t="str">
        <f>VLOOKUP(C859,'Location Summary'!$C$4:$D$602,2,0)</f>
        <v>DA+6</v>
      </c>
      <c r="E859" s="297" t="s">
        <v>423</v>
      </c>
      <c r="F859" s="298" t="s">
        <v>703</v>
      </c>
      <c r="K859" s="187">
        <v>1</v>
      </c>
      <c r="X859" s="44">
        <f t="shared" si="174"/>
        <v>45678</v>
      </c>
      <c r="Y859" s="44">
        <f t="shared" si="175"/>
        <v>45706</v>
      </c>
    </row>
    <row r="860" spans="1:25" ht="20.149999999999999" customHeight="1" x14ac:dyDescent="0.35">
      <c r="A860" s="13">
        <f>SUBTOTAL(103,$B$4:B860)</f>
        <v>857</v>
      </c>
      <c r="B860" s="140">
        <v>45678</v>
      </c>
      <c r="C860" s="143" t="s">
        <v>668</v>
      </c>
      <c r="D860" s="3" t="str">
        <f>VLOOKUP(C860,'Location Summary'!$C$4:$D$602,2,0)</f>
        <v>DA+0</v>
      </c>
      <c r="E860" s="297" t="s">
        <v>423</v>
      </c>
      <c r="F860" s="298" t="s">
        <v>703</v>
      </c>
      <c r="N860" s="187">
        <v>1</v>
      </c>
      <c r="O860" s="186">
        <v>1</v>
      </c>
      <c r="Q860" s="187">
        <v>1</v>
      </c>
      <c r="R860" s="186">
        <v>1</v>
      </c>
      <c r="X860" s="44">
        <f t="shared" si="174"/>
        <v>45678</v>
      </c>
      <c r="Y860" s="44">
        <f t="shared" si="175"/>
        <v>45706</v>
      </c>
    </row>
    <row r="861" spans="1:25" ht="20.149999999999999" customHeight="1" x14ac:dyDescent="0.35">
      <c r="A861" s="13">
        <f>SUBTOTAL(103,$B$4:B861)</f>
        <v>858</v>
      </c>
      <c r="B861" s="140">
        <v>45679</v>
      </c>
      <c r="C861" s="143" t="s">
        <v>664</v>
      </c>
      <c r="D861" s="3" t="str">
        <f>VLOOKUP(C861,'Location Summary'!$C$4:$D$602,2,0)</f>
        <v>DA-1.5</v>
      </c>
      <c r="E861" s="297" t="s">
        <v>423</v>
      </c>
      <c r="F861" s="298" t="s">
        <v>703</v>
      </c>
      <c r="G861" s="188">
        <v>1</v>
      </c>
      <c r="K861" s="187">
        <v>1</v>
      </c>
      <c r="L861" s="186">
        <v>1</v>
      </c>
      <c r="M861" s="188">
        <v>1</v>
      </c>
      <c r="Q861" s="187">
        <v>1</v>
      </c>
      <c r="R861" s="186">
        <v>1</v>
      </c>
      <c r="X861" s="44">
        <f t="shared" si="174"/>
        <v>45679</v>
      </c>
      <c r="Y861" s="44">
        <f t="shared" si="175"/>
        <v>45707</v>
      </c>
    </row>
    <row r="862" spans="1:25" ht="20.149999999999999" customHeight="1" x14ac:dyDescent="0.35">
      <c r="A862" s="13">
        <f>SUBTOTAL(103,$B$4:B862)</f>
        <v>859</v>
      </c>
      <c r="B862" s="140">
        <v>45679</v>
      </c>
      <c r="C862" s="143" t="s">
        <v>57</v>
      </c>
      <c r="D862" s="3" t="str">
        <f>VLOOKUP(C862,'Location Summary'!$C$4:$D$602,2,0)</f>
        <v>DB2+9</v>
      </c>
      <c r="E862" s="297" t="s">
        <v>423</v>
      </c>
      <c r="F862" s="298" t="s">
        <v>703</v>
      </c>
      <c r="N862" s="187">
        <v>1</v>
      </c>
      <c r="O862" s="186">
        <v>1</v>
      </c>
      <c r="X862" s="44">
        <f t="shared" si="174"/>
        <v>45679</v>
      </c>
      <c r="Y862" s="44">
        <f t="shared" si="175"/>
        <v>45707</v>
      </c>
    </row>
    <row r="863" spans="1:25" ht="20.149999999999999" customHeight="1" x14ac:dyDescent="0.35">
      <c r="A863" s="13">
        <f>SUBTOTAL(103,$B$4:B863)</f>
        <v>860</v>
      </c>
      <c r="B863" s="140">
        <v>45679</v>
      </c>
      <c r="C863" s="143" t="s">
        <v>645</v>
      </c>
      <c r="D863" s="3" t="str">
        <f>VLOOKUP(C863,'Location Summary'!$C$4:$D$602,2,0)</f>
        <v>DA+1.5</v>
      </c>
      <c r="E863" s="297" t="s">
        <v>423</v>
      </c>
      <c r="F863" s="298" t="s">
        <v>703</v>
      </c>
      <c r="H863" s="187">
        <v>1</v>
      </c>
      <c r="I863" s="186">
        <v>1</v>
      </c>
      <c r="K863" s="187">
        <v>1</v>
      </c>
      <c r="L863" s="186">
        <v>1</v>
      </c>
      <c r="X863" s="44">
        <f t="shared" si="174"/>
        <v>45679</v>
      </c>
      <c r="Y863" s="44">
        <f t="shared" si="175"/>
        <v>45707</v>
      </c>
    </row>
    <row r="864" spans="1:25" ht="20.149999999999999" customHeight="1" x14ac:dyDescent="0.35">
      <c r="A864" s="13">
        <f>SUBTOTAL(103,$B$4:B864)</f>
        <v>861</v>
      </c>
      <c r="B864" s="140">
        <v>45679</v>
      </c>
      <c r="C864" s="143" t="s">
        <v>79</v>
      </c>
      <c r="D864" s="3" t="str">
        <f>VLOOKUP(C864,'Location Summary'!$C$4:$D$602,2,0)</f>
        <v>DB1+0</v>
      </c>
      <c r="E864" s="297" t="s">
        <v>423</v>
      </c>
      <c r="F864" s="298" t="s">
        <v>703</v>
      </c>
      <c r="M864" s="188">
        <v>1</v>
      </c>
      <c r="P864" s="188">
        <v>1</v>
      </c>
      <c r="X864" s="44">
        <f t="shared" si="174"/>
        <v>45679</v>
      </c>
      <c r="Y864" s="44">
        <f t="shared" si="175"/>
        <v>45707</v>
      </c>
    </row>
    <row r="865" spans="1:25" ht="20.149999999999999" customHeight="1" x14ac:dyDescent="0.35">
      <c r="A865" s="13">
        <f>SUBTOTAL(103,$B$4:B865)</f>
        <v>862</v>
      </c>
      <c r="B865" s="140">
        <v>45680</v>
      </c>
      <c r="C865" s="143" t="s">
        <v>664</v>
      </c>
      <c r="D865" s="3" t="str">
        <f>VLOOKUP(C865,'Location Summary'!$C$4:$D$602,2,0)</f>
        <v>DA-1.5</v>
      </c>
      <c r="E865" s="297" t="s">
        <v>423</v>
      </c>
      <c r="F865" s="298" t="s">
        <v>703</v>
      </c>
      <c r="H865" s="187">
        <v>1</v>
      </c>
      <c r="I865" s="186">
        <v>1</v>
      </c>
      <c r="N865" s="187">
        <v>1</v>
      </c>
      <c r="O865" s="186">
        <v>1</v>
      </c>
      <c r="X865" s="44">
        <f t="shared" si="174"/>
        <v>45680</v>
      </c>
      <c r="Y865" s="44">
        <f t="shared" si="175"/>
        <v>45708</v>
      </c>
    </row>
    <row r="866" spans="1:25" ht="20.149999999999999" customHeight="1" x14ac:dyDescent="0.35">
      <c r="A866" s="13">
        <f>SUBTOTAL(103,$B$4:B866)</f>
        <v>863</v>
      </c>
      <c r="B866" s="140">
        <v>45680</v>
      </c>
      <c r="C866" s="143" t="s">
        <v>316</v>
      </c>
      <c r="D866" s="3" t="str">
        <f>VLOOKUP(C866,'Location Summary'!$C$4:$D$602,2,0)</f>
        <v>DA+6</v>
      </c>
      <c r="E866" s="297" t="s">
        <v>423</v>
      </c>
      <c r="F866" s="298" t="s">
        <v>703</v>
      </c>
      <c r="J866" s="188">
        <v>1</v>
      </c>
      <c r="X866" s="44">
        <f t="shared" si="174"/>
        <v>45680</v>
      </c>
      <c r="Y866" s="44">
        <f t="shared" si="175"/>
        <v>45708</v>
      </c>
    </row>
    <row r="867" spans="1:25" ht="20.149999999999999" customHeight="1" x14ac:dyDescent="0.35">
      <c r="A867" s="13">
        <f>SUBTOTAL(103,$B$4:B867)</f>
        <v>864</v>
      </c>
      <c r="B867" s="140">
        <v>45680</v>
      </c>
      <c r="C867" s="143" t="s">
        <v>9</v>
      </c>
      <c r="D867" s="3" t="str">
        <f>VLOOKUP(C867,'Location Summary'!$C$4:$D$602,2,0)</f>
        <v>DB1+0</v>
      </c>
      <c r="E867" s="297" t="s">
        <v>423</v>
      </c>
      <c r="F867" s="298" t="s">
        <v>703</v>
      </c>
      <c r="G867" s="188">
        <v>1</v>
      </c>
      <c r="X867" s="44">
        <f t="shared" si="174"/>
        <v>45680</v>
      </c>
      <c r="Y867" s="44">
        <f t="shared" si="175"/>
        <v>45708</v>
      </c>
    </row>
    <row r="868" spans="1:25" ht="20.149999999999999" customHeight="1" x14ac:dyDescent="0.35">
      <c r="A868" s="13">
        <f>SUBTOTAL(103,$B$4:B868)</f>
        <v>865</v>
      </c>
      <c r="B868" s="140">
        <v>45680</v>
      </c>
      <c r="C868" s="143" t="s">
        <v>413</v>
      </c>
      <c r="D868" s="3" t="str">
        <f>VLOOKUP(C868,'Location Summary'!$C$4:$D$602,2,0)</f>
        <v>DA+6</v>
      </c>
      <c r="E868" s="297" t="s">
        <v>423</v>
      </c>
      <c r="F868" s="298" t="s">
        <v>703</v>
      </c>
      <c r="L868" s="186">
        <v>1</v>
      </c>
      <c r="P868" s="188">
        <v>1</v>
      </c>
      <c r="X868" s="44">
        <f t="shared" si="174"/>
        <v>45680</v>
      </c>
      <c r="Y868" s="44">
        <f t="shared" si="175"/>
        <v>45708</v>
      </c>
    </row>
    <row r="869" spans="1:25" ht="20.149999999999999" customHeight="1" x14ac:dyDescent="0.35">
      <c r="A869" s="13">
        <f>SUBTOTAL(103,$B$4:B869)</f>
        <v>866</v>
      </c>
      <c r="B869" s="140">
        <v>45680</v>
      </c>
      <c r="C869" s="143" t="s">
        <v>645</v>
      </c>
      <c r="D869" s="3" t="str">
        <f>VLOOKUP(C869,'Location Summary'!$C$4:$D$602,2,0)</f>
        <v>DA+1.5</v>
      </c>
      <c r="E869" s="297" t="s">
        <v>423</v>
      </c>
      <c r="F869" s="298" t="s">
        <v>703</v>
      </c>
      <c r="M869" s="188">
        <v>1</v>
      </c>
      <c r="P869" s="188">
        <v>1</v>
      </c>
      <c r="X869" s="44">
        <f t="shared" si="174"/>
        <v>45680</v>
      </c>
      <c r="Y869" s="44">
        <f t="shared" si="175"/>
        <v>45708</v>
      </c>
    </row>
    <row r="870" spans="1:25" ht="20.149999999999999" customHeight="1" x14ac:dyDescent="0.35">
      <c r="A870" s="13">
        <f>SUBTOTAL(103,$B$4:B870)</f>
        <v>867</v>
      </c>
      <c r="B870" s="140">
        <v>45680</v>
      </c>
      <c r="C870" s="143" t="s">
        <v>79</v>
      </c>
      <c r="D870" s="3" t="str">
        <f>VLOOKUP(C870,'Location Summary'!$C$4:$D$602,2,0)</f>
        <v>DB1+0</v>
      </c>
      <c r="E870" s="297" t="s">
        <v>423</v>
      </c>
      <c r="F870" s="298" t="s">
        <v>703</v>
      </c>
      <c r="N870" s="187">
        <v>1</v>
      </c>
      <c r="O870" s="186">
        <v>1</v>
      </c>
      <c r="Q870" s="187">
        <v>1</v>
      </c>
      <c r="R870" s="186">
        <v>1</v>
      </c>
      <c r="X870" s="44">
        <f t="shared" si="174"/>
        <v>45680</v>
      </c>
      <c r="Y870" s="44">
        <f t="shared" si="175"/>
        <v>45708</v>
      </c>
    </row>
    <row r="871" spans="1:25" ht="20.149999999999999" customHeight="1" x14ac:dyDescent="0.35">
      <c r="A871" s="13">
        <f>SUBTOTAL(103,$B$4:B871)</f>
        <v>868</v>
      </c>
      <c r="B871" s="140">
        <v>45680</v>
      </c>
      <c r="C871" s="143" t="s">
        <v>669</v>
      </c>
      <c r="D871" s="3" t="str">
        <f>VLOOKUP(C871,'Location Summary'!$C$4:$D$602,2,0)</f>
        <v>DA+9</v>
      </c>
      <c r="E871" s="297" t="s">
        <v>423</v>
      </c>
      <c r="F871" s="298" t="s">
        <v>703</v>
      </c>
      <c r="J871" s="188">
        <v>1</v>
      </c>
      <c r="M871" s="188">
        <v>1</v>
      </c>
      <c r="P871" s="188">
        <v>1</v>
      </c>
      <c r="X871" s="44">
        <f t="shared" si="174"/>
        <v>45680</v>
      </c>
      <c r="Y871" s="44">
        <f t="shared" si="175"/>
        <v>45708</v>
      </c>
    </row>
    <row r="872" spans="1:25" ht="20.149999999999999" customHeight="1" x14ac:dyDescent="0.35">
      <c r="A872" s="13">
        <f>SUBTOTAL(103,$B$4:B872)</f>
        <v>869</v>
      </c>
      <c r="B872" s="140">
        <v>45681</v>
      </c>
      <c r="C872" s="143" t="s">
        <v>316</v>
      </c>
      <c r="D872" s="3" t="str">
        <f>VLOOKUP(C872,'Location Summary'!$C$4:$D$602,2,0)</f>
        <v>DA+6</v>
      </c>
      <c r="E872" s="297" t="s">
        <v>423</v>
      </c>
      <c r="F872" s="298" t="s">
        <v>703</v>
      </c>
      <c r="G872" s="188">
        <v>1</v>
      </c>
      <c r="K872" s="187">
        <v>1</v>
      </c>
      <c r="L872" s="186">
        <v>1</v>
      </c>
      <c r="P872" s="188">
        <v>1</v>
      </c>
      <c r="X872" s="44">
        <f t="shared" si="174"/>
        <v>45681</v>
      </c>
      <c r="Y872" s="44">
        <f t="shared" si="175"/>
        <v>45709</v>
      </c>
    </row>
    <row r="873" spans="1:25" ht="20.149999999999999" customHeight="1" x14ac:dyDescent="0.35">
      <c r="A873" s="13">
        <f>SUBTOTAL(103,$B$4:B873)</f>
        <v>870</v>
      </c>
      <c r="B873" s="140">
        <v>45681</v>
      </c>
      <c r="C873" s="143" t="s">
        <v>9</v>
      </c>
      <c r="D873" s="3" t="str">
        <f>VLOOKUP(C873,'Location Summary'!$C$4:$D$602,2,0)</f>
        <v>DB1+0</v>
      </c>
      <c r="E873" s="297" t="s">
        <v>423</v>
      </c>
      <c r="F873" s="298" t="s">
        <v>703</v>
      </c>
      <c r="H873" s="187">
        <v>1</v>
      </c>
      <c r="I873" s="186">
        <v>1</v>
      </c>
      <c r="P873" s="188">
        <v>1</v>
      </c>
      <c r="X873" s="44">
        <f t="shared" si="174"/>
        <v>45681</v>
      </c>
      <c r="Y873" s="44">
        <f t="shared" si="175"/>
        <v>45709</v>
      </c>
    </row>
    <row r="874" spans="1:25" ht="20.149999999999999" customHeight="1" x14ac:dyDescent="0.35">
      <c r="A874" s="13">
        <f>SUBTOTAL(103,$B$4:B874)</f>
        <v>871</v>
      </c>
      <c r="B874" s="140">
        <v>45681</v>
      </c>
      <c r="C874" s="143" t="s">
        <v>413</v>
      </c>
      <c r="D874" s="3" t="str">
        <f>VLOOKUP(C874,'Location Summary'!$C$4:$D$602,2,0)</f>
        <v>DA+6</v>
      </c>
      <c r="E874" s="297" t="s">
        <v>423</v>
      </c>
      <c r="F874" s="298" t="s">
        <v>703</v>
      </c>
      <c r="Q874" s="187">
        <v>1</v>
      </c>
      <c r="R874" s="186">
        <v>1</v>
      </c>
      <c r="X874" s="44">
        <f t="shared" si="174"/>
        <v>45681</v>
      </c>
      <c r="Y874" s="44">
        <f t="shared" si="175"/>
        <v>45709</v>
      </c>
    </row>
    <row r="875" spans="1:25" ht="20.149999999999999" customHeight="1" x14ac:dyDescent="0.35">
      <c r="A875" s="13">
        <f>SUBTOTAL(103,$B$4:B875)</f>
        <v>872</v>
      </c>
      <c r="B875" s="140">
        <v>45681</v>
      </c>
      <c r="C875" s="143" t="s">
        <v>645</v>
      </c>
      <c r="D875" s="3" t="str">
        <f>VLOOKUP(C875,'Location Summary'!$C$4:$D$602,2,0)</f>
        <v>DA+1.5</v>
      </c>
      <c r="E875" s="297" t="s">
        <v>423</v>
      </c>
      <c r="F875" s="298" t="s">
        <v>703</v>
      </c>
      <c r="N875" s="187">
        <v>1</v>
      </c>
      <c r="O875" s="186">
        <v>1</v>
      </c>
      <c r="Q875" s="187">
        <v>1</v>
      </c>
      <c r="R875" s="186">
        <v>1</v>
      </c>
      <c r="X875" s="44">
        <f t="shared" si="174"/>
        <v>45681</v>
      </c>
      <c r="Y875" s="44">
        <f t="shared" si="175"/>
        <v>45709</v>
      </c>
    </row>
    <row r="876" spans="1:25" ht="20.149999999999999" customHeight="1" x14ac:dyDescent="0.35">
      <c r="A876" s="13">
        <f>SUBTOTAL(103,$B$4:B876)</f>
        <v>873</v>
      </c>
      <c r="B876" s="140">
        <v>45681</v>
      </c>
      <c r="C876" s="143" t="s">
        <v>79</v>
      </c>
      <c r="D876" s="3" t="str">
        <f>VLOOKUP(C876,'Location Summary'!$C$4:$D$602,2,0)</f>
        <v>DB1+0</v>
      </c>
      <c r="E876" s="297" t="s">
        <v>423</v>
      </c>
      <c r="F876" s="298" t="s">
        <v>703</v>
      </c>
      <c r="G876" s="188">
        <v>1</v>
      </c>
      <c r="J876" s="188">
        <v>1</v>
      </c>
      <c r="X876" s="44">
        <f t="shared" si="174"/>
        <v>45681</v>
      </c>
      <c r="Y876" s="44">
        <f t="shared" si="175"/>
        <v>45709</v>
      </c>
    </row>
    <row r="877" spans="1:25" ht="20.149999999999999" customHeight="1" x14ac:dyDescent="0.35">
      <c r="A877" s="13">
        <f>SUBTOTAL(103,$B$4:B877)</f>
        <v>874</v>
      </c>
      <c r="B877" s="140">
        <v>45681</v>
      </c>
      <c r="C877" s="143" t="s">
        <v>669</v>
      </c>
      <c r="D877" s="3" t="str">
        <f>VLOOKUP(C877,'Location Summary'!$C$4:$D$602,2,0)</f>
        <v>DA+9</v>
      </c>
      <c r="E877" s="297" t="s">
        <v>423</v>
      </c>
      <c r="F877" s="298" t="s">
        <v>703</v>
      </c>
      <c r="G877" s="188">
        <v>1</v>
      </c>
      <c r="K877" s="187">
        <v>1</v>
      </c>
      <c r="L877" s="186">
        <v>1</v>
      </c>
      <c r="N877" s="187">
        <v>1</v>
      </c>
      <c r="O877" s="186">
        <v>1</v>
      </c>
      <c r="X877" s="44">
        <f t="shared" si="174"/>
        <v>45681</v>
      </c>
      <c r="Y877" s="44">
        <f t="shared" si="175"/>
        <v>45709</v>
      </c>
    </row>
    <row r="878" spans="1:25" ht="20.149999999999999" customHeight="1" x14ac:dyDescent="0.35">
      <c r="A878" s="13">
        <f>SUBTOTAL(103,$B$4:B878)</f>
        <v>875</v>
      </c>
      <c r="B878" s="140">
        <v>45682</v>
      </c>
      <c r="C878" s="143" t="s">
        <v>665</v>
      </c>
      <c r="D878" s="3" t="str">
        <f>VLOOKUP(C878,'Location Summary'!$C$4:$D$602,2,0)</f>
        <v>DA+0</v>
      </c>
      <c r="E878" s="297" t="s">
        <v>423</v>
      </c>
      <c r="F878" s="298" t="s">
        <v>703</v>
      </c>
      <c r="G878" s="188">
        <v>1</v>
      </c>
      <c r="P878" s="188">
        <v>1</v>
      </c>
      <c r="X878" s="44">
        <f t="shared" si="174"/>
        <v>45682</v>
      </c>
      <c r="Y878" s="44">
        <f t="shared" si="175"/>
        <v>45710</v>
      </c>
    </row>
    <row r="879" spans="1:25" ht="20.149999999999999" customHeight="1" x14ac:dyDescent="0.35">
      <c r="A879" s="13">
        <f>SUBTOTAL(103,$B$4:B879)</f>
        <v>876</v>
      </c>
      <c r="B879" s="140">
        <v>45682</v>
      </c>
      <c r="C879" s="143" t="s">
        <v>316</v>
      </c>
      <c r="D879" s="3" t="str">
        <f>VLOOKUP(C879,'Location Summary'!$C$4:$D$602,2,0)</f>
        <v>DA+6</v>
      </c>
      <c r="E879" s="297" t="s">
        <v>423</v>
      </c>
      <c r="F879" s="298" t="s">
        <v>703</v>
      </c>
      <c r="H879" s="187">
        <v>1</v>
      </c>
      <c r="M879" s="188">
        <v>1</v>
      </c>
      <c r="Q879" s="187">
        <v>1</v>
      </c>
      <c r="X879" s="44">
        <f t="shared" si="174"/>
        <v>45682</v>
      </c>
      <c r="Y879" s="44">
        <f t="shared" si="175"/>
        <v>45710</v>
      </c>
    </row>
    <row r="880" spans="1:25" ht="20.149999999999999" customHeight="1" x14ac:dyDescent="0.35">
      <c r="A880" s="13">
        <f>SUBTOTAL(103,$B$4:B880)</f>
        <v>877</v>
      </c>
      <c r="B880" s="140">
        <v>45682</v>
      </c>
      <c r="C880" s="143" t="s">
        <v>694</v>
      </c>
      <c r="D880" s="3" t="str">
        <f>VLOOKUP(C880,'Location Summary'!$C$4:$D$602,2,0)</f>
        <v>DB1+9</v>
      </c>
      <c r="E880" s="297" t="s">
        <v>423</v>
      </c>
      <c r="F880" s="298" t="s">
        <v>703</v>
      </c>
      <c r="J880" s="188">
        <v>1</v>
      </c>
      <c r="X880" s="44">
        <f t="shared" si="174"/>
        <v>45682</v>
      </c>
      <c r="Y880" s="44">
        <f t="shared" si="175"/>
        <v>45710</v>
      </c>
    </row>
    <row r="881" spans="1:25" ht="20.149999999999999" customHeight="1" x14ac:dyDescent="0.35">
      <c r="A881" s="13">
        <f>SUBTOTAL(103,$B$4:B881)</f>
        <v>878</v>
      </c>
      <c r="B881" s="140">
        <v>45682</v>
      </c>
      <c r="C881" s="143" t="s">
        <v>646</v>
      </c>
      <c r="D881" s="3" t="str">
        <f>VLOOKUP(C881,'Location Summary'!$C$4:$D$602,2,0)</f>
        <v>DA+6</v>
      </c>
      <c r="E881" s="297" t="s">
        <v>423</v>
      </c>
      <c r="F881" s="298" t="s">
        <v>703</v>
      </c>
      <c r="P881" s="188">
        <v>1</v>
      </c>
      <c r="X881" s="44">
        <f t="shared" si="174"/>
        <v>45682</v>
      </c>
      <c r="Y881" s="44">
        <f t="shared" si="175"/>
        <v>45710</v>
      </c>
    </row>
    <row r="882" spans="1:25" ht="20.149999999999999" customHeight="1" x14ac:dyDescent="0.35">
      <c r="A882" s="13">
        <f>SUBTOTAL(103,$B$4:B882)</f>
        <v>879</v>
      </c>
      <c r="B882" s="140">
        <v>45682</v>
      </c>
      <c r="C882" s="143" t="s">
        <v>79</v>
      </c>
      <c r="D882" s="3" t="str">
        <f>VLOOKUP(C882,'Location Summary'!$C$4:$D$602,2,0)</f>
        <v>DB1+0</v>
      </c>
      <c r="E882" s="297" t="s">
        <v>423</v>
      </c>
      <c r="F882" s="298" t="s">
        <v>703</v>
      </c>
      <c r="H882" s="187">
        <v>1</v>
      </c>
      <c r="I882" s="186">
        <v>1</v>
      </c>
      <c r="K882" s="187">
        <v>1</v>
      </c>
      <c r="L882" s="186">
        <v>1</v>
      </c>
      <c r="X882" s="44">
        <f t="shared" si="174"/>
        <v>45682</v>
      </c>
      <c r="Y882" s="44">
        <f t="shared" si="175"/>
        <v>45710</v>
      </c>
    </row>
    <row r="883" spans="1:25" ht="20.149999999999999" customHeight="1" x14ac:dyDescent="0.35">
      <c r="A883" s="13">
        <f>SUBTOTAL(103,$B$4:B883)</f>
        <v>880</v>
      </c>
      <c r="B883" s="140">
        <v>45682</v>
      </c>
      <c r="C883" s="143" t="s">
        <v>669</v>
      </c>
      <c r="D883" s="3" t="str">
        <f>VLOOKUP(C883,'Location Summary'!$C$4:$D$602,2,0)</f>
        <v>DA+9</v>
      </c>
      <c r="E883" s="297" t="s">
        <v>423</v>
      </c>
      <c r="F883" s="298" t="s">
        <v>703</v>
      </c>
      <c r="H883" s="187">
        <v>1</v>
      </c>
      <c r="I883" s="186">
        <v>1</v>
      </c>
      <c r="Q883" s="187">
        <v>1</v>
      </c>
      <c r="R883" s="186">
        <v>1</v>
      </c>
      <c r="X883" s="44">
        <f t="shared" si="174"/>
        <v>45682</v>
      </c>
      <c r="Y883" s="44">
        <f t="shared" si="175"/>
        <v>45710</v>
      </c>
    </row>
    <row r="884" spans="1:25" ht="20.149999999999999" customHeight="1" x14ac:dyDescent="0.35">
      <c r="A884" s="13">
        <f>SUBTOTAL(103,$B$4:B884)</f>
        <v>881</v>
      </c>
      <c r="B884" s="140">
        <v>45684</v>
      </c>
      <c r="C884" s="143" t="s">
        <v>665</v>
      </c>
      <c r="D884" s="3" t="str">
        <f>VLOOKUP(C884,'Location Summary'!$C$4:$D$602,2,0)</f>
        <v>DA+0</v>
      </c>
      <c r="E884" s="297" t="s">
        <v>423</v>
      </c>
      <c r="F884" s="298" t="s">
        <v>703</v>
      </c>
      <c r="H884" s="187">
        <v>1</v>
      </c>
      <c r="I884" s="186">
        <v>1</v>
      </c>
      <c r="J884" s="188">
        <v>1</v>
      </c>
      <c r="M884" s="188">
        <v>1</v>
      </c>
      <c r="Q884" s="187">
        <v>1</v>
      </c>
      <c r="R884" s="186">
        <v>1</v>
      </c>
      <c r="X884" s="44">
        <f t="shared" si="174"/>
        <v>45684</v>
      </c>
      <c r="Y884" s="44">
        <f t="shared" si="175"/>
        <v>45712</v>
      </c>
    </row>
    <row r="885" spans="1:25" ht="20.149999999999999" customHeight="1" x14ac:dyDescent="0.35">
      <c r="A885" s="13">
        <f>SUBTOTAL(103,$B$4:B885)</f>
        <v>882</v>
      </c>
      <c r="B885" s="140">
        <v>45684</v>
      </c>
      <c r="C885" s="143" t="s">
        <v>694</v>
      </c>
      <c r="D885" s="3" t="str">
        <f>VLOOKUP(C885,'Location Summary'!$C$4:$D$602,2,0)</f>
        <v>DB1+9</v>
      </c>
      <c r="E885" s="297" t="s">
        <v>423</v>
      </c>
      <c r="F885" s="298" t="s">
        <v>703</v>
      </c>
      <c r="G885" s="188">
        <v>1</v>
      </c>
      <c r="K885" s="187">
        <v>1</v>
      </c>
      <c r="L885" s="186">
        <v>1</v>
      </c>
      <c r="P885" s="188">
        <v>1</v>
      </c>
      <c r="X885" s="44">
        <f t="shared" si="174"/>
        <v>45684</v>
      </c>
      <c r="Y885" s="44">
        <f t="shared" si="175"/>
        <v>45712</v>
      </c>
    </row>
    <row r="886" spans="1:25" ht="20.149999999999999" customHeight="1" x14ac:dyDescent="0.35">
      <c r="A886" s="13">
        <f>SUBTOTAL(103,$B$4:B886)</f>
        <v>883</v>
      </c>
      <c r="B886" s="140">
        <v>45684</v>
      </c>
      <c r="C886" s="143" t="s">
        <v>9</v>
      </c>
      <c r="D886" s="3" t="str">
        <f>VLOOKUP(C886,'Location Summary'!$C$4:$D$602,2,0)</f>
        <v>DB1+0</v>
      </c>
      <c r="E886" s="297" t="s">
        <v>423</v>
      </c>
      <c r="F886" s="298" t="s">
        <v>703</v>
      </c>
      <c r="M886" s="188">
        <v>1</v>
      </c>
      <c r="Q886" s="187">
        <v>1</v>
      </c>
      <c r="R886" s="186">
        <v>1</v>
      </c>
      <c r="X886" s="44">
        <f t="shared" si="174"/>
        <v>45684</v>
      </c>
      <c r="Y886" s="44">
        <f t="shared" si="175"/>
        <v>45712</v>
      </c>
    </row>
    <row r="887" spans="1:25" ht="20.149999999999999" customHeight="1" x14ac:dyDescent="0.35">
      <c r="A887" s="13">
        <f>SUBTOTAL(103,$B$4:B887)</f>
        <v>884</v>
      </c>
      <c r="B887" s="140">
        <v>45684</v>
      </c>
      <c r="C887" s="716" t="s">
        <v>646</v>
      </c>
      <c r="D887" s="3" t="str">
        <f>VLOOKUP(C887,'Location Summary'!$C$4:$D$602,2,0)</f>
        <v>DA+6</v>
      </c>
      <c r="E887" s="297" t="s">
        <v>423</v>
      </c>
      <c r="F887" s="298" t="s">
        <v>703</v>
      </c>
      <c r="G887" s="188">
        <v>1</v>
      </c>
      <c r="Q887" s="187">
        <v>1</v>
      </c>
      <c r="X887" s="44">
        <f t="shared" si="174"/>
        <v>45684</v>
      </c>
      <c r="Y887" s="44">
        <f t="shared" si="175"/>
        <v>45712</v>
      </c>
    </row>
    <row r="888" spans="1:25" ht="20.149999999999999" customHeight="1" x14ac:dyDescent="0.35">
      <c r="A888" s="13">
        <f>SUBTOTAL(103,$B$4:B888)</f>
        <v>885</v>
      </c>
      <c r="B888" s="140">
        <v>45684</v>
      </c>
      <c r="C888" s="143" t="s">
        <v>316</v>
      </c>
      <c r="D888" s="3" t="str">
        <f>VLOOKUP(C888,'Location Summary'!$C$4:$D$602,2,0)</f>
        <v>DA+6</v>
      </c>
      <c r="E888" s="297" t="s">
        <v>423</v>
      </c>
      <c r="F888" s="298" t="s">
        <v>703</v>
      </c>
      <c r="I888" s="186">
        <v>1</v>
      </c>
      <c r="N888" s="187">
        <v>1</v>
      </c>
      <c r="O888" s="186">
        <v>1</v>
      </c>
      <c r="R888" s="186">
        <v>1</v>
      </c>
      <c r="X888" s="44">
        <f t="shared" si="174"/>
        <v>45684</v>
      </c>
      <c r="Y888" s="44">
        <f t="shared" si="175"/>
        <v>45712</v>
      </c>
    </row>
    <row r="889" spans="1:25" ht="20.149999999999999" customHeight="1" x14ac:dyDescent="0.35">
      <c r="A889" s="13">
        <f>SUBTOTAL(103,$B$4:B889)</f>
        <v>886</v>
      </c>
      <c r="B889" s="140">
        <v>45685</v>
      </c>
      <c r="C889" s="143" t="s">
        <v>665</v>
      </c>
      <c r="D889" s="3" t="str">
        <f>VLOOKUP(C889,'Location Summary'!$C$4:$D$602,2,0)</f>
        <v>DA+0</v>
      </c>
      <c r="E889" s="297" t="s">
        <v>423</v>
      </c>
      <c r="F889" s="298" t="s">
        <v>703</v>
      </c>
      <c r="K889" s="187">
        <v>1</v>
      </c>
      <c r="L889" s="186">
        <v>1</v>
      </c>
      <c r="N889" s="187">
        <v>1</v>
      </c>
      <c r="O889" s="186">
        <v>1</v>
      </c>
      <c r="X889" s="44">
        <f t="shared" si="174"/>
        <v>45685</v>
      </c>
      <c r="Y889" s="44">
        <f t="shared" si="175"/>
        <v>45713</v>
      </c>
    </row>
    <row r="890" spans="1:25" ht="20.149999999999999" customHeight="1" x14ac:dyDescent="0.35">
      <c r="A890" s="13">
        <f>SUBTOTAL(103,$B$4:B890)</f>
        <v>887</v>
      </c>
      <c r="B890" s="140">
        <v>45685</v>
      </c>
      <c r="C890" s="143" t="s">
        <v>694</v>
      </c>
      <c r="D890" s="3" t="str">
        <f>VLOOKUP(C890,'Location Summary'!$C$4:$D$602,2,0)</f>
        <v>DB1+9</v>
      </c>
      <c r="E890" s="297" t="s">
        <v>423</v>
      </c>
      <c r="F890" s="298" t="s">
        <v>703</v>
      </c>
      <c r="H890" s="187">
        <v>1</v>
      </c>
      <c r="I890" s="186">
        <v>1</v>
      </c>
      <c r="Q890" s="187">
        <v>1</v>
      </c>
      <c r="R890" s="186">
        <v>1</v>
      </c>
      <c r="X890" s="44">
        <f t="shared" si="174"/>
        <v>45685</v>
      </c>
      <c r="Y890" s="44">
        <f t="shared" si="175"/>
        <v>45713</v>
      </c>
    </row>
    <row r="891" spans="1:25" ht="20.149999999999999" customHeight="1" x14ac:dyDescent="0.35">
      <c r="A891" s="13">
        <f>SUBTOTAL(103,$B$4:B891)</f>
        <v>888</v>
      </c>
      <c r="B891" s="140">
        <v>45685</v>
      </c>
      <c r="C891" s="143" t="s">
        <v>177</v>
      </c>
      <c r="D891" s="3" t="str">
        <f>VLOOKUP(C891,'Location Summary'!$C$4:$D$602,2,0)</f>
        <v>DB1+9</v>
      </c>
      <c r="E891" s="297" t="s">
        <v>423</v>
      </c>
      <c r="F891" s="298" t="s">
        <v>703</v>
      </c>
      <c r="G891" s="188">
        <v>1</v>
      </c>
      <c r="P891" s="188">
        <v>1</v>
      </c>
      <c r="X891" s="44">
        <f t="shared" si="174"/>
        <v>45685</v>
      </c>
      <c r="Y891" s="44">
        <f t="shared" si="175"/>
        <v>45713</v>
      </c>
    </row>
    <row r="892" spans="1:25" ht="20.149999999999999" customHeight="1" x14ac:dyDescent="0.35">
      <c r="A892" s="13">
        <f>SUBTOTAL(103,$B$4:B892)</f>
        <v>889</v>
      </c>
      <c r="B892" s="140">
        <v>45685</v>
      </c>
      <c r="C892" s="143" t="s">
        <v>646</v>
      </c>
      <c r="D892" s="3" t="str">
        <f>VLOOKUP(C892,'Location Summary'!$C$4:$D$602,2,0)</f>
        <v>DA+6</v>
      </c>
      <c r="E892" s="297" t="s">
        <v>423</v>
      </c>
      <c r="F892" s="298" t="s">
        <v>703</v>
      </c>
      <c r="H892" s="187">
        <v>1</v>
      </c>
      <c r="M892" s="188">
        <v>1</v>
      </c>
      <c r="R892" s="186">
        <v>1</v>
      </c>
      <c r="X892" s="44">
        <f t="shared" si="174"/>
        <v>45685</v>
      </c>
      <c r="Y892" s="44">
        <f t="shared" si="175"/>
        <v>45713</v>
      </c>
    </row>
    <row r="893" spans="1:25" ht="20.149999999999999" customHeight="1" x14ac:dyDescent="0.35">
      <c r="A893" s="13">
        <f>SUBTOTAL(103,$B$4:B893)</f>
        <v>890</v>
      </c>
      <c r="B893" s="140">
        <v>45685</v>
      </c>
      <c r="C893" s="143" t="s">
        <v>9</v>
      </c>
      <c r="D893" s="3" t="str">
        <f>VLOOKUP(C893,'Location Summary'!$C$4:$D$602,2,0)</f>
        <v>DB1+0</v>
      </c>
      <c r="E893" s="297" t="s">
        <v>423</v>
      </c>
      <c r="F893" s="298" t="s">
        <v>703</v>
      </c>
      <c r="J893" s="188">
        <v>1</v>
      </c>
      <c r="N893" s="187">
        <v>1</v>
      </c>
      <c r="O893" s="186">
        <v>1</v>
      </c>
      <c r="X893" s="44">
        <f t="shared" si="174"/>
        <v>45685</v>
      </c>
      <c r="Y893" s="44">
        <f t="shared" si="175"/>
        <v>45713</v>
      </c>
    </row>
    <row r="894" spans="1:25" ht="20.149999999999999" customHeight="1" x14ac:dyDescent="0.35">
      <c r="A894" s="13">
        <f>SUBTOTAL(103,$B$4:B894)</f>
        <v>891</v>
      </c>
      <c r="B894" s="140">
        <v>45686</v>
      </c>
      <c r="C894" s="143" t="s">
        <v>694</v>
      </c>
      <c r="D894" s="3" t="str">
        <f>VLOOKUP(C894,'Location Summary'!$C$4:$D$602,2,0)</f>
        <v>DB1+9</v>
      </c>
      <c r="E894" s="297" t="s">
        <v>423</v>
      </c>
      <c r="F894" s="298" t="s">
        <v>703</v>
      </c>
      <c r="M894" s="188">
        <v>1</v>
      </c>
      <c r="X894" s="44">
        <f t="shared" si="174"/>
        <v>45686</v>
      </c>
      <c r="Y894" s="44">
        <f t="shared" si="175"/>
        <v>45714</v>
      </c>
    </row>
    <row r="895" spans="1:25" s="744" customFormat="1" ht="20.149999999999999" customHeight="1" x14ac:dyDescent="0.35">
      <c r="A895" s="736">
        <f>SUBTOTAL(103,$B$4:B895)</f>
        <v>892</v>
      </c>
      <c r="B895" s="737">
        <v>45686</v>
      </c>
      <c r="C895" s="715" t="s">
        <v>9</v>
      </c>
      <c r="D895" s="738" t="str">
        <f>VLOOKUP(C895,'Location Summary'!$C$4:$D$602,2,0)</f>
        <v>DB1+0</v>
      </c>
      <c r="E895" s="739" t="s">
        <v>423</v>
      </c>
      <c r="F895" s="740" t="s">
        <v>703</v>
      </c>
      <c r="G895" s="741"/>
      <c r="H895" s="742"/>
      <c r="I895" s="743"/>
      <c r="J895" s="741"/>
      <c r="K895" s="746">
        <v>1</v>
      </c>
      <c r="L895" s="747">
        <v>1</v>
      </c>
      <c r="M895" s="741"/>
      <c r="N895" s="742"/>
      <c r="O895" s="743"/>
      <c r="P895" s="741"/>
      <c r="Q895" s="742"/>
      <c r="R895" s="743"/>
      <c r="T895" s="738"/>
      <c r="U895" s="738"/>
      <c r="V895" s="738"/>
      <c r="W895" s="738"/>
      <c r="X895" s="745">
        <f t="shared" si="174"/>
        <v>45686</v>
      </c>
      <c r="Y895" s="745">
        <f t="shared" si="175"/>
        <v>45714</v>
      </c>
    </row>
    <row r="896" spans="1:25" ht="20.149999999999999" customHeight="1" x14ac:dyDescent="0.35">
      <c r="A896" s="13">
        <f>SUBTOTAL(103,$B$4:B896)</f>
        <v>893</v>
      </c>
      <c r="B896" s="140">
        <v>45686</v>
      </c>
      <c r="C896" s="143" t="s">
        <v>646</v>
      </c>
      <c r="D896" s="3" t="str">
        <f>VLOOKUP(C896,'Location Summary'!$C$4:$D$602,2,0)</f>
        <v>DA+6</v>
      </c>
      <c r="E896" s="297" t="s">
        <v>423</v>
      </c>
      <c r="F896" s="298" t="s">
        <v>703</v>
      </c>
      <c r="I896" s="186">
        <v>1</v>
      </c>
      <c r="X896" s="658">
        <f t="shared" ref="X896:X930" si="176">B896</f>
        <v>45686</v>
      </c>
      <c r="Y896" s="658">
        <f t="shared" ref="Y896:Y930" si="177">B896+28</f>
        <v>45714</v>
      </c>
    </row>
    <row r="897" spans="1:25" ht="20.149999999999999" customHeight="1" x14ac:dyDescent="0.35">
      <c r="A897" s="13">
        <f>SUBTOTAL(103,$B$4:B897)</f>
        <v>894</v>
      </c>
      <c r="B897" s="140">
        <v>45686</v>
      </c>
      <c r="C897" s="143" t="s">
        <v>177</v>
      </c>
      <c r="D897" s="3" t="str">
        <f>VLOOKUP(C897,'Location Summary'!$C$4:$D$602,2,0)</f>
        <v>DB1+9</v>
      </c>
      <c r="E897" s="297" t="s">
        <v>423</v>
      </c>
      <c r="F897" s="298" t="s">
        <v>703</v>
      </c>
      <c r="H897" s="187">
        <v>1</v>
      </c>
      <c r="I897" s="186">
        <v>1</v>
      </c>
      <c r="Q897" s="187">
        <v>1</v>
      </c>
      <c r="R897" s="186">
        <v>1</v>
      </c>
      <c r="X897" s="658">
        <f t="shared" si="176"/>
        <v>45686</v>
      </c>
      <c r="Y897" s="658">
        <f t="shared" si="177"/>
        <v>45714</v>
      </c>
    </row>
    <row r="898" spans="1:25" ht="20.149999999999999" customHeight="1" x14ac:dyDescent="0.35">
      <c r="A898" s="13">
        <f>SUBTOTAL(103,$B$4:B898)</f>
        <v>895</v>
      </c>
      <c r="B898" s="140">
        <v>45686</v>
      </c>
      <c r="C898" s="143" t="s">
        <v>67</v>
      </c>
      <c r="D898" s="3" t="str">
        <f>VLOOKUP(C898,'Location Summary'!$C$4:$D$602,2,0)</f>
        <v>DA+6</v>
      </c>
      <c r="E898" s="297" t="s">
        <v>423</v>
      </c>
      <c r="F898" s="298" t="s">
        <v>703</v>
      </c>
      <c r="G898" s="188">
        <v>1</v>
      </c>
      <c r="P898" s="188">
        <v>1</v>
      </c>
      <c r="X898" s="658">
        <f t="shared" si="176"/>
        <v>45686</v>
      </c>
      <c r="Y898" s="658">
        <f t="shared" si="177"/>
        <v>45714</v>
      </c>
    </row>
    <row r="899" spans="1:25" ht="20.149999999999999" customHeight="1" x14ac:dyDescent="0.35">
      <c r="A899" s="13">
        <f>SUBTOTAL(103,$B$4:B899)</f>
        <v>896</v>
      </c>
      <c r="B899" s="140">
        <v>45687</v>
      </c>
      <c r="C899" s="143" t="s">
        <v>667</v>
      </c>
      <c r="D899" s="3" t="str">
        <f>VLOOKUP(C899,'Location Summary'!$C$4:$D$602,2,0)</f>
        <v>DA+3</v>
      </c>
      <c r="E899" s="297" t="s">
        <v>423</v>
      </c>
      <c r="F899" s="298" t="s">
        <v>703</v>
      </c>
      <c r="G899" s="188">
        <v>1</v>
      </c>
      <c r="J899" s="188">
        <v>1</v>
      </c>
      <c r="M899" s="188">
        <v>1</v>
      </c>
      <c r="X899" s="44">
        <f t="shared" si="176"/>
        <v>45687</v>
      </c>
      <c r="Y899" s="44">
        <f t="shared" si="177"/>
        <v>45715</v>
      </c>
    </row>
    <row r="900" spans="1:25" ht="20.149999999999999" customHeight="1" x14ac:dyDescent="0.35">
      <c r="A900" s="13">
        <f>SUBTOTAL(103,$B$4:B900)</f>
        <v>897</v>
      </c>
      <c r="B900" s="140">
        <v>45687</v>
      </c>
      <c r="C900" s="143" t="s">
        <v>694</v>
      </c>
      <c r="D900" s="3" t="str">
        <f>VLOOKUP(C900,'Location Summary'!$C$4:$D$602,2,0)</f>
        <v>DB1+9</v>
      </c>
      <c r="E900" s="297" t="s">
        <v>423</v>
      </c>
      <c r="F900" s="298" t="s">
        <v>703</v>
      </c>
      <c r="N900" s="187">
        <v>1</v>
      </c>
      <c r="O900" s="186">
        <v>1</v>
      </c>
      <c r="X900" s="44">
        <f t="shared" si="176"/>
        <v>45687</v>
      </c>
      <c r="Y900" s="44">
        <f t="shared" si="177"/>
        <v>45715</v>
      </c>
    </row>
    <row r="901" spans="1:25" ht="20.149999999999999" customHeight="1" x14ac:dyDescent="0.35">
      <c r="A901" s="13">
        <f>SUBTOTAL(103,$B$4:B901)</f>
        <v>898</v>
      </c>
      <c r="B901" s="140">
        <v>45687</v>
      </c>
      <c r="C901" s="143" t="s">
        <v>170</v>
      </c>
      <c r="D901" s="3" t="str">
        <f>VLOOKUP(C901,'Location Summary'!$C$4:$D$602,2,0)</f>
        <v>DA+1.5</v>
      </c>
      <c r="E901" s="297" t="s">
        <v>423</v>
      </c>
      <c r="F901" s="298" t="s">
        <v>703</v>
      </c>
      <c r="G901" s="188">
        <v>1</v>
      </c>
      <c r="J901" s="188">
        <v>1</v>
      </c>
      <c r="P901" s="188">
        <v>1</v>
      </c>
      <c r="X901" s="44">
        <f t="shared" si="176"/>
        <v>45687</v>
      </c>
      <c r="Y901" s="44">
        <f t="shared" si="177"/>
        <v>45715</v>
      </c>
    </row>
    <row r="902" spans="1:25" ht="20.149999999999999" customHeight="1" x14ac:dyDescent="0.35">
      <c r="A902" s="13">
        <f>SUBTOTAL(103,$B$4:B902)</f>
        <v>899</v>
      </c>
      <c r="B902" s="140">
        <v>45687</v>
      </c>
      <c r="C902" s="143" t="s">
        <v>420</v>
      </c>
      <c r="D902" s="3" t="str">
        <f>VLOOKUP(C902,'Location Summary'!$C$4:$D$602,2,0)</f>
        <v>DA+9</v>
      </c>
      <c r="E902" s="297" t="s">
        <v>423</v>
      </c>
      <c r="F902" s="298" t="s">
        <v>703</v>
      </c>
      <c r="P902" s="188">
        <v>1</v>
      </c>
      <c r="X902" s="44">
        <f t="shared" si="176"/>
        <v>45687</v>
      </c>
      <c r="Y902" s="44">
        <f t="shared" si="177"/>
        <v>45715</v>
      </c>
    </row>
    <row r="903" spans="1:25" ht="20.149999999999999" customHeight="1" x14ac:dyDescent="0.35">
      <c r="A903" s="13">
        <f>SUBTOTAL(103,$B$4:B903)</f>
        <v>900</v>
      </c>
      <c r="B903" s="140">
        <v>45687</v>
      </c>
      <c r="C903" s="143" t="s">
        <v>646</v>
      </c>
      <c r="D903" s="3" t="str">
        <f>VLOOKUP(C903,'Location Summary'!$C$4:$D$602,2,0)</f>
        <v>DA+6</v>
      </c>
      <c r="E903" s="297" t="s">
        <v>423</v>
      </c>
      <c r="F903" s="298" t="s">
        <v>703</v>
      </c>
      <c r="J903" s="188">
        <v>1</v>
      </c>
      <c r="X903" s="44">
        <f t="shared" si="176"/>
        <v>45687</v>
      </c>
      <c r="Y903" s="44">
        <f t="shared" si="177"/>
        <v>45715</v>
      </c>
    </row>
    <row r="904" spans="1:25" ht="20.149999999999999" customHeight="1" x14ac:dyDescent="0.35">
      <c r="A904" s="13">
        <f>SUBTOTAL(103,$B$4:B904)</f>
        <v>901</v>
      </c>
      <c r="B904" s="140">
        <v>45687</v>
      </c>
      <c r="C904" s="143" t="s">
        <v>177</v>
      </c>
      <c r="D904" s="3" t="str">
        <f>VLOOKUP(C904,'Location Summary'!$C$4:$D$602,2,0)</f>
        <v>DB1+9</v>
      </c>
      <c r="E904" s="297" t="s">
        <v>423</v>
      </c>
      <c r="F904" s="298" t="s">
        <v>703</v>
      </c>
      <c r="J904" s="188">
        <v>1</v>
      </c>
      <c r="M904" s="188">
        <v>1</v>
      </c>
      <c r="X904" s="44">
        <f t="shared" si="176"/>
        <v>45687</v>
      </c>
      <c r="Y904" s="44">
        <f t="shared" si="177"/>
        <v>45715</v>
      </c>
    </row>
    <row r="905" spans="1:25" ht="20.149999999999999" customHeight="1" x14ac:dyDescent="0.35">
      <c r="A905" s="13">
        <f>SUBTOTAL(103,$B$4:B905)</f>
        <v>902</v>
      </c>
      <c r="B905" s="140">
        <v>45687</v>
      </c>
      <c r="C905" s="143" t="s">
        <v>67</v>
      </c>
      <c r="D905" s="3" t="str">
        <f>VLOOKUP(C905,'Location Summary'!$C$4:$D$602,2,0)</f>
        <v>DA+6</v>
      </c>
      <c r="E905" s="297" t="s">
        <v>423</v>
      </c>
      <c r="F905" s="298" t="s">
        <v>703</v>
      </c>
      <c r="H905" s="187">
        <v>1</v>
      </c>
      <c r="I905" s="186">
        <v>1</v>
      </c>
      <c r="J905" s="188">
        <v>1</v>
      </c>
      <c r="M905" s="188">
        <v>1</v>
      </c>
      <c r="Q905" s="187">
        <v>1</v>
      </c>
      <c r="R905" s="186">
        <v>1</v>
      </c>
      <c r="X905" s="44">
        <f t="shared" si="176"/>
        <v>45687</v>
      </c>
      <c r="Y905" s="44">
        <f t="shared" si="177"/>
        <v>45715</v>
      </c>
    </row>
    <row r="906" spans="1:25" ht="20.149999999999999" customHeight="1" x14ac:dyDescent="0.35">
      <c r="A906" s="13">
        <f>SUBTOTAL(103,$B$4:B906)</f>
        <v>903</v>
      </c>
      <c r="B906" s="140">
        <v>45688</v>
      </c>
      <c r="C906" s="143" t="s">
        <v>667</v>
      </c>
      <c r="D906" s="3" t="str">
        <f>VLOOKUP(C906,'Location Summary'!$C$4:$D$602,2,0)</f>
        <v>DA+3</v>
      </c>
      <c r="E906" s="297" t="s">
        <v>423</v>
      </c>
      <c r="F906" s="298" t="s">
        <v>703</v>
      </c>
      <c r="H906" s="187">
        <v>1</v>
      </c>
      <c r="I906" s="186">
        <v>1</v>
      </c>
      <c r="K906" s="187">
        <v>1</v>
      </c>
      <c r="L906" s="186">
        <v>1</v>
      </c>
      <c r="N906" s="187">
        <v>1</v>
      </c>
      <c r="O906" s="186">
        <v>1</v>
      </c>
      <c r="P906" s="188">
        <v>1</v>
      </c>
      <c r="X906" s="44">
        <f t="shared" si="176"/>
        <v>45688</v>
      </c>
      <c r="Y906" s="44">
        <f t="shared" si="177"/>
        <v>45716</v>
      </c>
    </row>
    <row r="907" spans="1:25" ht="20.149999999999999" customHeight="1" x14ac:dyDescent="0.35">
      <c r="A907" s="13">
        <f>SUBTOTAL(103,$B$4:B907)</f>
        <v>904</v>
      </c>
      <c r="B907" s="140">
        <v>45688</v>
      </c>
      <c r="C907" s="143" t="s">
        <v>170</v>
      </c>
      <c r="D907" s="3" t="str">
        <f>VLOOKUP(C907,'Location Summary'!$C$4:$D$602,2,0)</f>
        <v>DA+1.5</v>
      </c>
      <c r="E907" s="297" t="s">
        <v>423</v>
      </c>
      <c r="F907" s="298" t="s">
        <v>703</v>
      </c>
      <c r="H907" s="187">
        <v>1</v>
      </c>
      <c r="I907" s="186">
        <v>1</v>
      </c>
      <c r="K907" s="187">
        <v>1</v>
      </c>
      <c r="L907" s="186">
        <v>1</v>
      </c>
      <c r="M907" s="188">
        <v>1</v>
      </c>
      <c r="Q907" s="187">
        <v>1</v>
      </c>
      <c r="R907" s="186">
        <v>1</v>
      </c>
      <c r="X907" s="44">
        <f t="shared" si="176"/>
        <v>45688</v>
      </c>
      <c r="Y907" s="44">
        <f t="shared" si="177"/>
        <v>45716</v>
      </c>
    </row>
    <row r="908" spans="1:25" ht="20.149999999999999" customHeight="1" x14ac:dyDescent="0.35">
      <c r="A908" s="13">
        <f>SUBTOTAL(103,$B$4:B908)</f>
        <v>905</v>
      </c>
      <c r="B908" s="140">
        <v>45688</v>
      </c>
      <c r="C908" s="143" t="s">
        <v>420</v>
      </c>
      <c r="D908" s="3" t="str">
        <f>VLOOKUP(C908,'Location Summary'!$C$4:$D$602,2,0)</f>
        <v>DA+9</v>
      </c>
      <c r="E908" s="297" t="s">
        <v>423</v>
      </c>
      <c r="F908" s="298" t="s">
        <v>703</v>
      </c>
      <c r="Q908" s="187">
        <v>1</v>
      </c>
      <c r="X908" s="44">
        <f t="shared" si="176"/>
        <v>45688</v>
      </c>
      <c r="Y908" s="44">
        <f t="shared" si="177"/>
        <v>45716</v>
      </c>
    </row>
    <row r="909" spans="1:25" ht="20.149999999999999" customHeight="1" x14ac:dyDescent="0.35">
      <c r="A909" s="13">
        <f>SUBTOTAL(103,$B$4:B909)</f>
        <v>906</v>
      </c>
      <c r="B909" s="140">
        <v>45688</v>
      </c>
      <c r="C909" s="143" t="s">
        <v>646</v>
      </c>
      <c r="D909" s="3" t="str">
        <f>VLOOKUP(C909,'Location Summary'!$C$4:$D$602,2,0)</f>
        <v>DA+6</v>
      </c>
      <c r="E909" s="297" t="s">
        <v>423</v>
      </c>
      <c r="F909" s="298" t="s">
        <v>703</v>
      </c>
      <c r="K909" s="187">
        <v>1</v>
      </c>
      <c r="L909" s="186">
        <v>1</v>
      </c>
      <c r="N909" s="187">
        <v>1</v>
      </c>
      <c r="O909" s="186">
        <v>1</v>
      </c>
      <c r="X909" s="44">
        <f t="shared" si="176"/>
        <v>45688</v>
      </c>
      <c r="Y909" s="44">
        <f t="shared" si="177"/>
        <v>45716</v>
      </c>
    </row>
    <row r="910" spans="1:25" ht="20.149999999999999" customHeight="1" x14ac:dyDescent="0.35">
      <c r="A910" s="13">
        <f>SUBTOTAL(103,$B$4:B910)</f>
        <v>907</v>
      </c>
      <c r="B910" s="140">
        <v>45688</v>
      </c>
      <c r="C910" s="716" t="s">
        <v>177</v>
      </c>
      <c r="D910" s="3" t="str">
        <f>VLOOKUP(C910,'Location Summary'!$C$4:$D$602,2,0)</f>
        <v>DB1+9</v>
      </c>
      <c r="E910" s="297" t="s">
        <v>423</v>
      </c>
      <c r="F910" s="298" t="s">
        <v>703</v>
      </c>
      <c r="K910" s="187">
        <v>1</v>
      </c>
      <c r="L910" s="186">
        <v>1</v>
      </c>
      <c r="N910" s="187">
        <v>1</v>
      </c>
      <c r="O910" s="186">
        <v>1</v>
      </c>
      <c r="X910" s="44">
        <f t="shared" si="176"/>
        <v>45688</v>
      </c>
      <c r="Y910" s="44">
        <f t="shared" si="177"/>
        <v>45716</v>
      </c>
    </row>
    <row r="911" spans="1:25" ht="20.149999999999999" customHeight="1" x14ac:dyDescent="0.35">
      <c r="A911" s="13">
        <f>SUBTOTAL(103,$B$4:B911)</f>
        <v>908</v>
      </c>
      <c r="B911" s="140">
        <v>45688</v>
      </c>
      <c r="C911" s="143" t="s">
        <v>7</v>
      </c>
      <c r="D911" s="3" t="str">
        <f>VLOOKUP(C911,'Location Summary'!$C$4:$D$602,2,0)</f>
        <v>DB1+6</v>
      </c>
      <c r="E911" s="297" t="s">
        <v>423</v>
      </c>
      <c r="F911" s="298" t="s">
        <v>703</v>
      </c>
      <c r="P911" s="188">
        <v>1</v>
      </c>
      <c r="X911" s="44">
        <f t="shared" si="176"/>
        <v>45688</v>
      </c>
      <c r="Y911" s="44">
        <f t="shared" si="177"/>
        <v>45716</v>
      </c>
    </row>
    <row r="912" spans="1:25" ht="20.149999999999999" customHeight="1" x14ac:dyDescent="0.35">
      <c r="A912" s="13">
        <f>SUBTOTAL(103,$B$4:B912)</f>
        <v>909</v>
      </c>
      <c r="B912" s="140">
        <v>45688</v>
      </c>
      <c r="C912" s="143" t="s">
        <v>67</v>
      </c>
      <c r="D912" s="3" t="str">
        <f>VLOOKUP(C912,'Location Summary'!$C$4:$D$602,2,0)</f>
        <v>DA+6</v>
      </c>
      <c r="E912" s="297" t="s">
        <v>423</v>
      </c>
      <c r="F912" s="298" t="s">
        <v>703</v>
      </c>
      <c r="K912" s="187">
        <v>1</v>
      </c>
      <c r="L912" s="186">
        <v>1</v>
      </c>
      <c r="N912" s="187">
        <v>1</v>
      </c>
      <c r="O912" s="186">
        <v>1</v>
      </c>
      <c r="X912" s="44">
        <f t="shared" si="176"/>
        <v>45688</v>
      </c>
      <c r="Y912" s="44">
        <f t="shared" si="177"/>
        <v>45716</v>
      </c>
    </row>
    <row r="913" spans="1:25" ht="20.149999999999999" customHeight="1" x14ac:dyDescent="0.35">
      <c r="A913" s="13">
        <f>SUBTOTAL(103,$B$4:B913)</f>
        <v>910</v>
      </c>
      <c r="B913" s="140">
        <v>45689</v>
      </c>
      <c r="C913" s="143" t="s">
        <v>667</v>
      </c>
      <c r="D913" s="3" t="str">
        <f>VLOOKUP(C913,'Location Summary'!$C$4:$D$602,2,0)</f>
        <v>DA+3</v>
      </c>
      <c r="E913" s="297" t="s">
        <v>423</v>
      </c>
      <c r="F913" s="298" t="s">
        <v>703</v>
      </c>
      <c r="Q913" s="187">
        <v>1</v>
      </c>
      <c r="X913" s="44">
        <f t="shared" si="176"/>
        <v>45689</v>
      </c>
      <c r="Y913" s="44">
        <f t="shared" si="177"/>
        <v>45717</v>
      </c>
    </row>
    <row r="914" spans="1:25" ht="20.149999999999999" customHeight="1" x14ac:dyDescent="0.35">
      <c r="A914" s="13">
        <f>SUBTOTAL(103,$B$4:B914)</f>
        <v>911</v>
      </c>
      <c r="B914" s="140">
        <v>45689</v>
      </c>
      <c r="C914" s="143" t="s">
        <v>444</v>
      </c>
      <c r="D914" s="3" t="str">
        <f>VLOOKUP(C914,'Location Summary'!$C$4:$D$602,2,0)</f>
        <v>DA+1.5</v>
      </c>
      <c r="E914" s="297" t="s">
        <v>423</v>
      </c>
      <c r="F914" s="298" t="s">
        <v>703</v>
      </c>
      <c r="M914" s="188">
        <v>1</v>
      </c>
      <c r="P914" s="188">
        <v>1</v>
      </c>
      <c r="X914" s="44">
        <f t="shared" si="176"/>
        <v>45689</v>
      </c>
      <c r="Y914" s="44">
        <f t="shared" si="177"/>
        <v>45717</v>
      </c>
    </row>
    <row r="915" spans="1:25" ht="20.149999999999999" customHeight="1" x14ac:dyDescent="0.35">
      <c r="A915" s="13">
        <f>SUBTOTAL(103,$B$4:B915)</f>
        <v>912</v>
      </c>
      <c r="B915" s="140">
        <v>45689</v>
      </c>
      <c r="C915" s="143" t="s">
        <v>170</v>
      </c>
      <c r="D915" s="3" t="str">
        <f>VLOOKUP(C915,'Location Summary'!$C$4:$D$602,2,0)</f>
        <v>DA+1.5</v>
      </c>
      <c r="E915" s="297" t="s">
        <v>423</v>
      </c>
      <c r="F915" s="298" t="s">
        <v>703</v>
      </c>
      <c r="N915" s="187">
        <v>1</v>
      </c>
      <c r="O915" s="186">
        <v>1</v>
      </c>
      <c r="X915" s="44">
        <f t="shared" si="176"/>
        <v>45689</v>
      </c>
      <c r="Y915" s="44">
        <f t="shared" si="177"/>
        <v>45717</v>
      </c>
    </row>
    <row r="916" spans="1:25" ht="20.149999999999999" customHeight="1" x14ac:dyDescent="0.35">
      <c r="A916" s="13">
        <f>SUBTOTAL(103,$B$4:B916)</f>
        <v>913</v>
      </c>
      <c r="B916" s="140">
        <v>45689</v>
      </c>
      <c r="C916" s="143" t="s">
        <v>420</v>
      </c>
      <c r="D916" s="3" t="str">
        <f>VLOOKUP(C916,'Location Summary'!$C$4:$D$602,2,0)</f>
        <v>DA+9</v>
      </c>
      <c r="E916" s="297" t="s">
        <v>423</v>
      </c>
      <c r="F916" s="298" t="s">
        <v>703</v>
      </c>
      <c r="M916" s="188">
        <v>1</v>
      </c>
      <c r="X916" s="44">
        <f t="shared" si="176"/>
        <v>45689</v>
      </c>
      <c r="Y916" s="44">
        <f t="shared" si="177"/>
        <v>45717</v>
      </c>
    </row>
    <row r="917" spans="1:25" ht="20.149999999999999" customHeight="1" x14ac:dyDescent="0.35">
      <c r="A917" s="13">
        <f>SUBTOTAL(103,$B$4:B917)</f>
        <v>914</v>
      </c>
      <c r="B917" s="140">
        <v>45689</v>
      </c>
      <c r="C917" s="143" t="s">
        <v>7</v>
      </c>
      <c r="D917" s="3" t="str">
        <f>VLOOKUP(C917,'Location Summary'!$C$4:$D$602,2,0)</f>
        <v>DB1+6</v>
      </c>
      <c r="E917" s="297" t="s">
        <v>423</v>
      </c>
      <c r="F917" s="298" t="s">
        <v>703</v>
      </c>
      <c r="G917" s="188">
        <v>1</v>
      </c>
      <c r="Q917" s="187">
        <v>1</v>
      </c>
      <c r="R917" s="186">
        <v>1</v>
      </c>
      <c r="X917" s="44">
        <f t="shared" si="176"/>
        <v>45689</v>
      </c>
      <c r="Y917" s="44">
        <f t="shared" si="177"/>
        <v>45717</v>
      </c>
    </row>
    <row r="918" spans="1:25" ht="20.149999999999999" customHeight="1" x14ac:dyDescent="0.35">
      <c r="A918" s="13">
        <f>SUBTOTAL(103,$B$4:B918)</f>
        <v>915</v>
      </c>
      <c r="B918" s="140">
        <v>45689</v>
      </c>
      <c r="C918" s="143" t="s">
        <v>275</v>
      </c>
      <c r="D918" s="3" t="str">
        <f>VLOOKUP(C918,'Location Summary'!$C$4:$D$602,2,0)</f>
        <v>DD60+9</v>
      </c>
      <c r="E918" s="297" t="s">
        <v>423</v>
      </c>
      <c r="F918" s="298" t="s">
        <v>703</v>
      </c>
      <c r="G918" s="188">
        <v>1</v>
      </c>
      <c r="X918" s="44">
        <f t="shared" si="176"/>
        <v>45689</v>
      </c>
      <c r="Y918" s="44">
        <f t="shared" si="177"/>
        <v>45717</v>
      </c>
    </row>
    <row r="919" spans="1:25" ht="20.149999999999999" customHeight="1" x14ac:dyDescent="0.35">
      <c r="A919" s="13">
        <f>SUBTOTAL(103,$B$4:B919)</f>
        <v>916</v>
      </c>
      <c r="B919" s="140">
        <v>45689</v>
      </c>
      <c r="C919" s="143" t="s">
        <v>172</v>
      </c>
      <c r="D919" s="3" t="str">
        <f>VLOOKUP(C919,'Location Summary'!$C$4:$D$602,2,0)</f>
        <v>DA+9</v>
      </c>
      <c r="E919" s="297" t="s">
        <v>423</v>
      </c>
      <c r="F919" s="298" t="s">
        <v>703</v>
      </c>
      <c r="G919" s="188">
        <v>1</v>
      </c>
      <c r="J919" s="188">
        <v>1</v>
      </c>
      <c r="X919" s="44">
        <f t="shared" si="176"/>
        <v>45689</v>
      </c>
      <c r="Y919" s="44">
        <f t="shared" si="177"/>
        <v>45717</v>
      </c>
    </row>
    <row r="920" spans="1:25" ht="20.149999999999999" customHeight="1" x14ac:dyDescent="0.35">
      <c r="A920" s="13">
        <f>SUBTOTAL(103,$B$4:B920)</f>
        <v>917</v>
      </c>
      <c r="B920" s="140">
        <v>45690</v>
      </c>
      <c r="C920" s="143" t="s">
        <v>667</v>
      </c>
      <c r="D920" s="3" t="str">
        <f>VLOOKUP(C920,'Location Summary'!$C$4:$D$602,2,0)</f>
        <v>DA+3</v>
      </c>
      <c r="E920" s="297" t="s">
        <v>423</v>
      </c>
      <c r="F920" s="298" t="s">
        <v>703</v>
      </c>
      <c r="R920" s="186">
        <v>1</v>
      </c>
      <c r="X920" s="44">
        <f t="shared" si="176"/>
        <v>45690</v>
      </c>
      <c r="Y920" s="44">
        <f t="shared" si="177"/>
        <v>45718</v>
      </c>
    </row>
    <row r="921" spans="1:25" ht="20.149999999999999" customHeight="1" x14ac:dyDescent="0.35">
      <c r="A921" s="13">
        <f>SUBTOTAL(103,$B$4:B921)</f>
        <v>918</v>
      </c>
      <c r="B921" s="140">
        <v>45690</v>
      </c>
      <c r="C921" s="143" t="s">
        <v>444</v>
      </c>
      <c r="D921" s="3" t="str">
        <f>VLOOKUP(C921,'Location Summary'!$C$4:$D$602,2,0)</f>
        <v>DA+1.5</v>
      </c>
      <c r="E921" s="297" t="s">
        <v>423</v>
      </c>
      <c r="F921" s="298" t="s">
        <v>703</v>
      </c>
      <c r="G921" s="188">
        <v>1</v>
      </c>
      <c r="J921" s="188">
        <v>1</v>
      </c>
      <c r="N921" s="187">
        <v>1</v>
      </c>
      <c r="Q921" s="187">
        <v>1</v>
      </c>
      <c r="X921" s="44">
        <f t="shared" si="176"/>
        <v>45690</v>
      </c>
      <c r="Y921" s="44">
        <f t="shared" si="177"/>
        <v>45718</v>
      </c>
    </row>
    <row r="922" spans="1:25" ht="20.149999999999999" customHeight="1" x14ac:dyDescent="0.35">
      <c r="A922" s="13">
        <f>SUBTOTAL(103,$B$4:B922)</f>
        <v>919</v>
      </c>
      <c r="B922" s="140">
        <v>45690</v>
      </c>
      <c r="C922" s="143" t="s">
        <v>7</v>
      </c>
      <c r="D922" s="3" t="str">
        <f>VLOOKUP(C922,'Location Summary'!$C$4:$D$602,2,0)</f>
        <v>DB1+6</v>
      </c>
      <c r="E922" s="297" t="s">
        <v>423</v>
      </c>
      <c r="F922" s="298" t="s">
        <v>703</v>
      </c>
      <c r="H922" s="187">
        <v>1</v>
      </c>
      <c r="J922" s="188">
        <v>1</v>
      </c>
      <c r="M922" s="188">
        <v>1</v>
      </c>
      <c r="X922" s="44">
        <f t="shared" si="176"/>
        <v>45690</v>
      </c>
      <c r="Y922" s="44">
        <f t="shared" si="177"/>
        <v>45718</v>
      </c>
    </row>
    <row r="923" spans="1:25" ht="20.149999999999999" customHeight="1" x14ac:dyDescent="0.35">
      <c r="A923" s="13">
        <f>SUBTOTAL(103,$B$4:B923)</f>
        <v>920</v>
      </c>
      <c r="B923" s="140">
        <v>45690</v>
      </c>
      <c r="C923" s="143" t="s">
        <v>172</v>
      </c>
      <c r="D923" s="3" t="str">
        <f>VLOOKUP(C923,'Location Summary'!$C$4:$D$602,2,0)</f>
        <v>DA+9</v>
      </c>
      <c r="E923" s="297" t="s">
        <v>423</v>
      </c>
      <c r="F923" s="298" t="s">
        <v>703</v>
      </c>
      <c r="H923" s="187">
        <v>1</v>
      </c>
      <c r="I923" s="186">
        <v>1</v>
      </c>
      <c r="K923" s="187">
        <v>1</v>
      </c>
      <c r="L923" s="186">
        <v>1</v>
      </c>
      <c r="M923" s="188">
        <v>1</v>
      </c>
      <c r="X923" s="44">
        <f t="shared" si="176"/>
        <v>45690</v>
      </c>
      <c r="Y923" s="44">
        <f t="shared" si="177"/>
        <v>45718</v>
      </c>
    </row>
    <row r="924" spans="1:25" ht="20.149999999999999" customHeight="1" x14ac:dyDescent="0.35">
      <c r="A924" s="13">
        <f>SUBTOTAL(103,$B$4:B924)</f>
        <v>921</v>
      </c>
      <c r="B924" s="140">
        <v>45691</v>
      </c>
      <c r="C924" s="143" t="s">
        <v>666</v>
      </c>
      <c r="D924" s="3" t="str">
        <f>VLOOKUP(C924,'Location Summary'!$C$4:$D$602,2,0)</f>
        <v>DC2+0</v>
      </c>
      <c r="E924" s="297" t="s">
        <v>423</v>
      </c>
      <c r="F924" s="298" t="s">
        <v>703</v>
      </c>
      <c r="G924" s="188">
        <v>1</v>
      </c>
      <c r="X924" s="44">
        <f t="shared" si="176"/>
        <v>45691</v>
      </c>
      <c r="Y924" s="44">
        <f t="shared" si="177"/>
        <v>45719</v>
      </c>
    </row>
    <row r="925" spans="1:25" ht="20.149999999999999" customHeight="1" x14ac:dyDescent="0.35">
      <c r="A925" s="13">
        <f>SUBTOTAL(103,$B$4:B925)</f>
        <v>922</v>
      </c>
      <c r="B925" s="140">
        <v>45691</v>
      </c>
      <c r="C925" s="143" t="s">
        <v>444</v>
      </c>
      <c r="D925" s="3" t="str">
        <f>VLOOKUP(C925,'Location Summary'!$C$4:$D$602,2,0)</f>
        <v>DA+1.5</v>
      </c>
      <c r="E925" s="297" t="s">
        <v>423</v>
      </c>
      <c r="F925" s="298" t="s">
        <v>703</v>
      </c>
      <c r="H925" s="187">
        <v>1</v>
      </c>
      <c r="K925" s="187">
        <v>1</v>
      </c>
      <c r="O925" s="186">
        <v>1</v>
      </c>
      <c r="R925" s="186">
        <v>1</v>
      </c>
      <c r="X925" s="44">
        <f t="shared" si="176"/>
        <v>45691</v>
      </c>
      <c r="Y925" s="44">
        <f t="shared" si="177"/>
        <v>45719</v>
      </c>
    </row>
    <row r="926" spans="1:25" ht="20.149999999999999" customHeight="1" x14ac:dyDescent="0.35">
      <c r="A926" s="13">
        <f>SUBTOTAL(103,$B$4:B926)</f>
        <v>923</v>
      </c>
      <c r="B926" s="140">
        <v>45691</v>
      </c>
      <c r="C926" s="143" t="s">
        <v>464</v>
      </c>
      <c r="D926" s="3" t="str">
        <f>VLOOKUP(C926,'Location Summary'!$C$4:$D$602,2,0)</f>
        <v>DA-1.5</v>
      </c>
      <c r="E926" s="297" t="s">
        <v>423</v>
      </c>
      <c r="F926" s="298" t="s">
        <v>703</v>
      </c>
      <c r="G926" s="188">
        <v>1</v>
      </c>
      <c r="J926" s="188">
        <v>1</v>
      </c>
      <c r="M926" s="188">
        <v>1</v>
      </c>
      <c r="P926" s="188">
        <v>1</v>
      </c>
      <c r="X926" s="44">
        <f t="shared" si="176"/>
        <v>45691</v>
      </c>
      <c r="Y926" s="44">
        <f t="shared" si="177"/>
        <v>45719</v>
      </c>
    </row>
    <row r="927" spans="1:25" ht="20.149999999999999" customHeight="1" x14ac:dyDescent="0.35">
      <c r="A927" s="13">
        <f>SUBTOTAL(103,$B$4:B927)</f>
        <v>924</v>
      </c>
      <c r="B927" s="140">
        <v>45691</v>
      </c>
      <c r="C927" s="143" t="s">
        <v>662</v>
      </c>
      <c r="D927" s="3" t="str">
        <f>VLOOKUP(C927,'Location Summary'!$C$4:$D$602,2,0)</f>
        <v>DA-1.5</v>
      </c>
      <c r="E927" s="297" t="s">
        <v>423</v>
      </c>
      <c r="F927" s="298" t="s">
        <v>703</v>
      </c>
      <c r="G927" s="188">
        <v>1</v>
      </c>
      <c r="J927" s="188">
        <v>1</v>
      </c>
      <c r="M927" s="188">
        <v>1</v>
      </c>
      <c r="X927" s="44">
        <f t="shared" si="176"/>
        <v>45691</v>
      </c>
      <c r="Y927" s="44">
        <f t="shared" si="177"/>
        <v>45719</v>
      </c>
    </row>
    <row r="928" spans="1:25" ht="20.149999999999999" customHeight="1" x14ac:dyDescent="0.35">
      <c r="A928" s="13">
        <f>SUBTOTAL(103,$B$4:B928)</f>
        <v>925</v>
      </c>
      <c r="B928" s="140">
        <v>45691</v>
      </c>
      <c r="C928" s="143" t="s">
        <v>7</v>
      </c>
      <c r="D928" s="3" t="str">
        <f>VLOOKUP(C928,'Location Summary'!$C$4:$D$602,2,0)</f>
        <v>DB1+6</v>
      </c>
      <c r="E928" s="297" t="s">
        <v>423</v>
      </c>
      <c r="F928" s="298" t="s">
        <v>703</v>
      </c>
      <c r="I928" s="186">
        <v>1</v>
      </c>
      <c r="K928" s="187">
        <v>1</v>
      </c>
      <c r="L928" s="186">
        <v>1</v>
      </c>
      <c r="X928" s="44">
        <f t="shared" si="176"/>
        <v>45691</v>
      </c>
      <c r="Y928" s="44">
        <f t="shared" si="177"/>
        <v>45719</v>
      </c>
    </row>
    <row r="929" spans="1:25" ht="20.149999999999999" customHeight="1" x14ac:dyDescent="0.35">
      <c r="A929" s="13">
        <f>SUBTOTAL(103,$B$4:B929)</f>
        <v>926</v>
      </c>
      <c r="B929" s="140">
        <v>45691</v>
      </c>
      <c r="C929" s="143" t="s">
        <v>172</v>
      </c>
      <c r="D929" s="3" t="str">
        <f>VLOOKUP(C929,'Location Summary'!$C$4:$D$602,2,0)</f>
        <v>DA+9</v>
      </c>
      <c r="E929" s="297" t="s">
        <v>423</v>
      </c>
      <c r="F929" s="298" t="s">
        <v>703</v>
      </c>
      <c r="N929" s="187">
        <v>1</v>
      </c>
      <c r="P929" s="188">
        <v>1</v>
      </c>
      <c r="X929" s="44">
        <f t="shared" si="176"/>
        <v>45691</v>
      </c>
      <c r="Y929" s="44">
        <f t="shared" si="177"/>
        <v>45719</v>
      </c>
    </row>
    <row r="930" spans="1:25" ht="20.149999999999999" customHeight="1" x14ac:dyDescent="0.35">
      <c r="A930" s="13">
        <f>SUBTOTAL(103,$B$4:B930)</f>
        <v>927</v>
      </c>
      <c r="B930" s="140">
        <v>45692</v>
      </c>
      <c r="C930" s="143" t="s">
        <v>666</v>
      </c>
      <c r="D930" s="3" t="str">
        <f>VLOOKUP(C930,'Location Summary'!$C$4:$D$602,2,0)</f>
        <v>DC2+0</v>
      </c>
      <c r="E930" s="297" t="s">
        <v>423</v>
      </c>
      <c r="F930" s="298" t="s">
        <v>703</v>
      </c>
      <c r="H930" s="187">
        <v>1</v>
      </c>
      <c r="P930" s="188">
        <v>1</v>
      </c>
      <c r="X930" s="44">
        <f t="shared" si="176"/>
        <v>45692</v>
      </c>
      <c r="Y930" s="44">
        <f t="shared" si="177"/>
        <v>45720</v>
      </c>
    </row>
    <row r="931" spans="1:25" ht="20.149999999999999" customHeight="1" x14ac:dyDescent="0.35">
      <c r="A931" s="13">
        <f>SUBTOTAL(103,$B$4:B931)</f>
        <v>928</v>
      </c>
      <c r="B931" s="140">
        <v>45692</v>
      </c>
      <c r="C931" s="143" t="s">
        <v>444</v>
      </c>
      <c r="D931" s="3" t="str">
        <f>VLOOKUP(C931,'Location Summary'!$C$4:$D$602,2,0)</f>
        <v>DA+1.5</v>
      </c>
      <c r="E931" s="297" t="s">
        <v>423</v>
      </c>
      <c r="F931" s="298" t="s">
        <v>703</v>
      </c>
      <c r="I931" s="186">
        <v>1</v>
      </c>
      <c r="L931" s="186">
        <v>1</v>
      </c>
      <c r="X931" s="44">
        <f t="shared" ref="X931:X933" si="178">B931</f>
        <v>45692</v>
      </c>
      <c r="Y931" s="44">
        <f t="shared" ref="Y931:Y933" si="179">B931+28</f>
        <v>45720</v>
      </c>
    </row>
    <row r="932" spans="1:25" ht="20.149999999999999" customHeight="1" x14ac:dyDescent="0.35">
      <c r="A932" s="13">
        <f>SUBTOTAL(103,$B$4:B932)</f>
        <v>929</v>
      </c>
      <c r="B932" s="140">
        <v>45692</v>
      </c>
      <c r="C932" s="143" t="s">
        <v>420</v>
      </c>
      <c r="D932" s="3" t="str">
        <f>VLOOKUP(C932,'Location Summary'!$C$4:$D$602,2,0)</f>
        <v>DA+9</v>
      </c>
      <c r="E932" s="297" t="s">
        <v>423</v>
      </c>
      <c r="F932" s="298" t="s">
        <v>703</v>
      </c>
      <c r="N932" s="187">
        <v>1</v>
      </c>
      <c r="O932" s="186">
        <v>1</v>
      </c>
      <c r="R932" s="186">
        <v>1</v>
      </c>
      <c r="X932" s="44">
        <f t="shared" si="178"/>
        <v>45692</v>
      </c>
      <c r="Y932" s="44">
        <f t="shared" si="179"/>
        <v>45720</v>
      </c>
    </row>
    <row r="933" spans="1:25" ht="20.149999999999999" customHeight="1" x14ac:dyDescent="0.35">
      <c r="A933" s="13">
        <f>SUBTOTAL(103,$B$4:B933)</f>
        <v>930</v>
      </c>
      <c r="B933" s="140">
        <v>45692</v>
      </c>
      <c r="C933" s="143" t="s">
        <v>647</v>
      </c>
      <c r="D933" s="3" t="str">
        <f>VLOOKUP(C933,'Location Summary'!$C$4:$D$602,2,0)</f>
        <v>DA+3</v>
      </c>
      <c r="E933" s="297" t="s">
        <v>423</v>
      </c>
      <c r="F933" s="298" t="s">
        <v>703</v>
      </c>
      <c r="G933" s="188">
        <v>1</v>
      </c>
      <c r="J933" s="188">
        <v>1</v>
      </c>
      <c r="X933" s="44">
        <f t="shared" si="178"/>
        <v>45692</v>
      </c>
      <c r="Y933" s="44">
        <f t="shared" si="179"/>
        <v>45720</v>
      </c>
    </row>
    <row r="934" spans="1:25" ht="20.149999999999999" customHeight="1" x14ac:dyDescent="0.35">
      <c r="A934" s="13">
        <f>SUBTOTAL(103,$B$4:B934)</f>
        <v>931</v>
      </c>
      <c r="B934" s="140">
        <v>45692</v>
      </c>
      <c r="C934" s="143" t="s">
        <v>662</v>
      </c>
      <c r="D934" s="3" t="str">
        <f>VLOOKUP(C934,'Location Summary'!$C$4:$D$602,2,0)</f>
        <v>DA-1.5</v>
      </c>
      <c r="E934" s="297" t="s">
        <v>423</v>
      </c>
      <c r="F934" s="298" t="s">
        <v>703</v>
      </c>
      <c r="X934" s="44">
        <f t="shared" ref="X934:X964" si="180">B934</f>
        <v>45692</v>
      </c>
      <c r="Y934" s="44">
        <f t="shared" ref="Y934:Y964" si="181">B934+28</f>
        <v>45720</v>
      </c>
    </row>
    <row r="935" spans="1:25" ht="20.149999999999999" customHeight="1" x14ac:dyDescent="0.35">
      <c r="A935" s="13">
        <f>SUBTOTAL(103,$B$4:B935)</f>
        <v>932</v>
      </c>
      <c r="B935" s="140">
        <v>45692</v>
      </c>
      <c r="C935" s="143" t="s">
        <v>662</v>
      </c>
      <c r="D935" s="3" t="str">
        <f>VLOOKUP(C935,'Location Summary'!$C$4:$D$602,2,0)</f>
        <v>DA-1.5</v>
      </c>
      <c r="E935" s="297" t="s">
        <v>423</v>
      </c>
      <c r="F935" s="298" t="s">
        <v>703</v>
      </c>
      <c r="H935" s="187">
        <v>1</v>
      </c>
      <c r="I935" s="186">
        <v>1</v>
      </c>
      <c r="K935" s="187">
        <v>1</v>
      </c>
      <c r="L935" s="186">
        <v>1</v>
      </c>
      <c r="N935" s="187">
        <v>1</v>
      </c>
      <c r="O935" s="186">
        <v>1</v>
      </c>
      <c r="P935" s="188">
        <v>1</v>
      </c>
      <c r="X935" s="44">
        <f t="shared" si="180"/>
        <v>45692</v>
      </c>
      <c r="Y935" s="44">
        <f t="shared" si="181"/>
        <v>45720</v>
      </c>
    </row>
    <row r="936" spans="1:25" ht="20.149999999999999" customHeight="1" x14ac:dyDescent="0.35">
      <c r="A936" s="13">
        <f>SUBTOTAL(103,$B$4:B936)</f>
        <v>933</v>
      </c>
      <c r="B936" s="140">
        <v>45692</v>
      </c>
      <c r="C936" s="143" t="s">
        <v>7</v>
      </c>
      <c r="D936" s="3" t="str">
        <f>VLOOKUP(C936,'Location Summary'!$C$4:$D$602,2,0)</f>
        <v>DB1+6</v>
      </c>
      <c r="E936" s="297" t="s">
        <v>423</v>
      </c>
      <c r="F936" s="298" t="s">
        <v>703</v>
      </c>
      <c r="N936" s="187">
        <v>1</v>
      </c>
      <c r="O936" s="186">
        <v>1</v>
      </c>
      <c r="X936" s="44">
        <f t="shared" si="180"/>
        <v>45692</v>
      </c>
      <c r="Y936" s="44">
        <f t="shared" si="181"/>
        <v>45720</v>
      </c>
    </row>
    <row r="937" spans="1:25" ht="20.149999999999999" customHeight="1" x14ac:dyDescent="0.35">
      <c r="A937" s="13">
        <f>SUBTOTAL(103,$B$4:B937)</f>
        <v>934</v>
      </c>
      <c r="B937" s="140">
        <v>45692</v>
      </c>
      <c r="C937" s="143" t="s">
        <v>275</v>
      </c>
      <c r="D937" s="3" t="str">
        <f>VLOOKUP(C937,'Location Summary'!$C$4:$D$602,2,0)</f>
        <v>DD60+9</v>
      </c>
      <c r="E937" s="297" t="s">
        <v>423</v>
      </c>
      <c r="F937" s="298" t="s">
        <v>703</v>
      </c>
      <c r="J937" s="188">
        <v>1</v>
      </c>
      <c r="X937" s="44">
        <f t="shared" si="180"/>
        <v>45692</v>
      </c>
      <c r="Y937" s="44">
        <f t="shared" si="181"/>
        <v>45720</v>
      </c>
    </row>
    <row r="938" spans="1:25" ht="20.149999999999999" customHeight="1" x14ac:dyDescent="0.35">
      <c r="A938" s="13">
        <f>SUBTOTAL(103,$B$4:B938)</f>
        <v>935</v>
      </c>
      <c r="B938" s="140">
        <v>45692</v>
      </c>
      <c r="C938" s="143" t="s">
        <v>172</v>
      </c>
      <c r="D938" s="3" t="str">
        <f>VLOOKUP(C938,'Location Summary'!$C$4:$D$602,2,0)</f>
        <v>DA+9</v>
      </c>
      <c r="E938" s="297" t="s">
        <v>423</v>
      </c>
      <c r="F938" s="298" t="s">
        <v>703</v>
      </c>
      <c r="O938" s="186">
        <v>1</v>
      </c>
      <c r="Q938" s="187">
        <v>1</v>
      </c>
      <c r="R938" s="186">
        <v>1</v>
      </c>
      <c r="X938" s="44">
        <f t="shared" si="180"/>
        <v>45692</v>
      </c>
      <c r="Y938" s="44">
        <f t="shared" si="181"/>
        <v>45720</v>
      </c>
    </row>
    <row r="939" spans="1:25" ht="20.149999999999999" customHeight="1" x14ac:dyDescent="0.35">
      <c r="A939" s="13">
        <f>SUBTOTAL(103,$B$4:B939)</f>
        <v>936</v>
      </c>
      <c r="B939" s="140">
        <v>45693</v>
      </c>
      <c r="C939" s="143" t="s">
        <v>666</v>
      </c>
      <c r="D939" s="3" t="str">
        <f>VLOOKUP(C939,'Location Summary'!$C$4:$D$602,2,0)</f>
        <v>DC2+0</v>
      </c>
      <c r="E939" s="297" t="s">
        <v>423</v>
      </c>
      <c r="F939" s="298" t="s">
        <v>703</v>
      </c>
      <c r="I939" s="186">
        <v>1</v>
      </c>
      <c r="M939" s="188">
        <v>1</v>
      </c>
      <c r="X939" s="44">
        <f t="shared" si="180"/>
        <v>45693</v>
      </c>
      <c r="Y939" s="44">
        <f t="shared" si="181"/>
        <v>45721</v>
      </c>
    </row>
    <row r="940" spans="1:25" ht="20.149999999999999" customHeight="1" x14ac:dyDescent="0.35">
      <c r="A940" s="13">
        <f>SUBTOTAL(103,$B$4:B940)</f>
        <v>937</v>
      </c>
      <c r="B940" s="140">
        <v>45693</v>
      </c>
      <c r="C940" s="143" t="s">
        <v>275</v>
      </c>
      <c r="D940" s="3" t="str">
        <f>VLOOKUP(C940,'Location Summary'!$C$4:$D$602,2,0)</f>
        <v>DD60+9</v>
      </c>
      <c r="E940" s="297" t="s">
        <v>423</v>
      </c>
      <c r="F940" s="298" t="s">
        <v>703</v>
      </c>
      <c r="M940" s="188">
        <v>1</v>
      </c>
      <c r="X940" s="44">
        <f t="shared" si="180"/>
        <v>45693</v>
      </c>
      <c r="Y940" s="44">
        <f t="shared" si="181"/>
        <v>45721</v>
      </c>
    </row>
    <row r="941" spans="1:25" ht="20.149999999999999" customHeight="1" x14ac:dyDescent="0.35">
      <c r="A941" s="13">
        <f>SUBTOTAL(103,$B$4:B941)</f>
        <v>938</v>
      </c>
      <c r="B941" s="140">
        <v>45693</v>
      </c>
      <c r="C941" s="143" t="s">
        <v>647</v>
      </c>
      <c r="D941" s="3" t="str">
        <f>VLOOKUP(C941,'Location Summary'!$C$4:$D$602,2,0)</f>
        <v>DA+3</v>
      </c>
      <c r="E941" s="297" t="s">
        <v>423</v>
      </c>
      <c r="F941" s="298" t="s">
        <v>703</v>
      </c>
      <c r="H941" s="187">
        <v>1</v>
      </c>
      <c r="I941" s="186">
        <v>1</v>
      </c>
      <c r="K941" s="187">
        <v>1</v>
      </c>
      <c r="L941" s="186">
        <v>1</v>
      </c>
      <c r="X941" s="44">
        <f t="shared" si="180"/>
        <v>45693</v>
      </c>
      <c r="Y941" s="44">
        <f t="shared" si="181"/>
        <v>45721</v>
      </c>
    </row>
    <row r="942" spans="1:25" ht="20.149999999999999" customHeight="1" x14ac:dyDescent="0.35">
      <c r="A942" s="13">
        <f>SUBTOTAL(103,$B$4:B942)</f>
        <v>939</v>
      </c>
      <c r="B942" s="140">
        <v>45693</v>
      </c>
      <c r="C942" s="143" t="s">
        <v>662</v>
      </c>
      <c r="D942" s="3" t="str">
        <f>VLOOKUP(C942,'Location Summary'!$C$4:$D$602,2,0)</f>
        <v>DA-1.5</v>
      </c>
      <c r="E942" s="297" t="s">
        <v>423</v>
      </c>
      <c r="F942" s="298" t="s">
        <v>703</v>
      </c>
      <c r="Q942" s="187">
        <v>1</v>
      </c>
      <c r="R942" s="186">
        <v>1</v>
      </c>
      <c r="X942" s="44">
        <f t="shared" si="180"/>
        <v>45693</v>
      </c>
      <c r="Y942" s="44">
        <f t="shared" si="181"/>
        <v>45721</v>
      </c>
    </row>
    <row r="943" spans="1:25" ht="20.149999999999999" customHeight="1" x14ac:dyDescent="0.35">
      <c r="A943" s="13">
        <f>SUBTOTAL(103,$B$4:B943)</f>
        <v>940</v>
      </c>
      <c r="B943" s="140">
        <v>45693</v>
      </c>
      <c r="C943" s="143" t="s">
        <v>10</v>
      </c>
      <c r="D943" s="3" t="str">
        <f>VLOOKUP(C943,'Location Summary'!$C$4:$D$602,2,0)</f>
        <v>DB2+0</v>
      </c>
      <c r="E943" s="297" t="s">
        <v>423</v>
      </c>
      <c r="F943" s="298" t="s">
        <v>703</v>
      </c>
      <c r="J943" s="188">
        <v>1</v>
      </c>
      <c r="X943" s="44">
        <f t="shared" si="180"/>
        <v>45693</v>
      </c>
      <c r="Y943" s="44">
        <f t="shared" si="181"/>
        <v>45721</v>
      </c>
    </row>
    <row r="944" spans="1:25" ht="20.149999999999999" customHeight="1" x14ac:dyDescent="0.35">
      <c r="A944" s="13">
        <f>SUBTOTAL(103,$B$4:B944)</f>
        <v>941</v>
      </c>
      <c r="B944" s="140">
        <v>45694</v>
      </c>
      <c r="C944" s="143" t="s">
        <v>275</v>
      </c>
      <c r="D944" s="3" t="str">
        <f>VLOOKUP(C944,'Location Summary'!$C$4:$D$602,2,0)</f>
        <v>DD60+9</v>
      </c>
      <c r="E944" s="297" t="s">
        <v>423</v>
      </c>
      <c r="F944" s="298" t="s">
        <v>703</v>
      </c>
      <c r="P944" s="188">
        <v>1</v>
      </c>
      <c r="X944" s="44">
        <f t="shared" si="180"/>
        <v>45694</v>
      </c>
      <c r="Y944" s="44">
        <f t="shared" si="181"/>
        <v>45722</v>
      </c>
    </row>
    <row r="945" spans="1:25" ht="20.149999999999999" customHeight="1" x14ac:dyDescent="0.35">
      <c r="A945" s="13">
        <f>SUBTOTAL(103,$B$4:B945)</f>
        <v>942</v>
      </c>
      <c r="B945" s="140">
        <v>45694</v>
      </c>
      <c r="C945" s="143" t="s">
        <v>666</v>
      </c>
      <c r="D945" s="3" t="str">
        <f>VLOOKUP(C945,'Location Summary'!$C$4:$D$602,2,0)</f>
        <v>DC2+0</v>
      </c>
      <c r="E945" s="297" t="s">
        <v>423</v>
      </c>
      <c r="F945" s="298" t="s">
        <v>703</v>
      </c>
      <c r="N945" s="187">
        <v>1</v>
      </c>
      <c r="Q945" s="187">
        <v>1</v>
      </c>
      <c r="X945" s="44">
        <f t="shared" si="180"/>
        <v>45694</v>
      </c>
      <c r="Y945" s="44">
        <f t="shared" si="181"/>
        <v>45722</v>
      </c>
    </row>
    <row r="946" spans="1:25" ht="20.149999999999999" customHeight="1" x14ac:dyDescent="0.35">
      <c r="A946" s="13">
        <f>SUBTOTAL(103,$B$4:B946)</f>
        <v>943</v>
      </c>
      <c r="B946" s="140">
        <v>45694</v>
      </c>
      <c r="C946" s="143" t="s">
        <v>464</v>
      </c>
      <c r="D946" s="3" t="str">
        <f>VLOOKUP(C946,'Location Summary'!$C$4:$D$602,2,0)</f>
        <v>DA-1.5</v>
      </c>
      <c r="E946" s="297" t="s">
        <v>423</v>
      </c>
      <c r="F946" s="298" t="s">
        <v>703</v>
      </c>
      <c r="H946" s="187">
        <v>1</v>
      </c>
      <c r="I946" s="186">
        <v>1</v>
      </c>
      <c r="N946" s="187">
        <v>1</v>
      </c>
      <c r="Q946" s="187">
        <v>1</v>
      </c>
      <c r="R946" s="186">
        <v>1</v>
      </c>
      <c r="X946" s="44">
        <f t="shared" si="180"/>
        <v>45694</v>
      </c>
      <c r="Y946" s="44">
        <f t="shared" si="181"/>
        <v>45722</v>
      </c>
    </row>
    <row r="947" spans="1:25" ht="20.149999999999999" customHeight="1" x14ac:dyDescent="0.35">
      <c r="A947" s="13">
        <f>SUBTOTAL(103,$B$4:B947)</f>
        <v>944</v>
      </c>
      <c r="B947" s="140">
        <v>45694</v>
      </c>
      <c r="C947" s="143" t="s">
        <v>647</v>
      </c>
      <c r="D947" s="3" t="str">
        <f>VLOOKUP(C947,'Location Summary'!$C$4:$D$602,2,0)</f>
        <v>DA+3</v>
      </c>
      <c r="E947" s="297" t="s">
        <v>423</v>
      </c>
      <c r="F947" s="298" t="s">
        <v>703</v>
      </c>
      <c r="M947" s="188">
        <v>1</v>
      </c>
      <c r="X947" s="44">
        <f t="shared" si="180"/>
        <v>45694</v>
      </c>
      <c r="Y947" s="44">
        <f t="shared" si="181"/>
        <v>45722</v>
      </c>
    </row>
    <row r="948" spans="1:25" ht="20.149999999999999" customHeight="1" x14ac:dyDescent="0.35">
      <c r="A948" s="13">
        <f>SUBTOTAL(103,$B$4:B948)</f>
        <v>945</v>
      </c>
      <c r="B948" s="140">
        <v>45694</v>
      </c>
      <c r="C948" s="143" t="s">
        <v>10</v>
      </c>
      <c r="D948" s="3" t="str">
        <f>VLOOKUP(C948,'Location Summary'!$C$4:$D$602,2,0)</f>
        <v>DB2+0</v>
      </c>
      <c r="E948" s="297" t="s">
        <v>423</v>
      </c>
      <c r="F948" s="298" t="s">
        <v>703</v>
      </c>
      <c r="K948" s="187">
        <v>1</v>
      </c>
      <c r="L948" s="186">
        <v>1</v>
      </c>
      <c r="X948" s="44">
        <f t="shared" si="180"/>
        <v>45694</v>
      </c>
      <c r="Y948" s="44">
        <f t="shared" si="181"/>
        <v>45722</v>
      </c>
    </row>
    <row r="949" spans="1:25" ht="20.149999999999999" customHeight="1" x14ac:dyDescent="0.35">
      <c r="A949" s="13">
        <f>SUBTOTAL(103,$B$4:B949)</f>
        <v>946</v>
      </c>
      <c r="B949" s="140">
        <v>45695</v>
      </c>
      <c r="C949" s="143" t="s">
        <v>666</v>
      </c>
      <c r="D949" s="3" t="str">
        <f>VLOOKUP(C949,'Location Summary'!$C$4:$D$602,2,0)</f>
        <v>DC2+0</v>
      </c>
      <c r="E949" s="297" t="s">
        <v>423</v>
      </c>
      <c r="F949" s="298" t="s">
        <v>703</v>
      </c>
      <c r="O949" s="186">
        <v>1</v>
      </c>
      <c r="R949" s="186">
        <v>1</v>
      </c>
      <c r="X949" s="44">
        <f t="shared" si="180"/>
        <v>45695</v>
      </c>
      <c r="Y949" s="44">
        <f t="shared" si="181"/>
        <v>45723</v>
      </c>
    </row>
    <row r="950" spans="1:25" ht="20.149999999999999" customHeight="1" x14ac:dyDescent="0.35">
      <c r="A950" s="13">
        <f>SUBTOTAL(103,$B$4:B950)</f>
        <v>947</v>
      </c>
      <c r="B950" s="140">
        <v>45695</v>
      </c>
      <c r="C950" s="143" t="s">
        <v>464</v>
      </c>
      <c r="D950" s="3" t="str">
        <f>VLOOKUP(C950,'Location Summary'!$C$4:$D$602,2,0)</f>
        <v>DA-1.5</v>
      </c>
      <c r="E950" s="297" t="s">
        <v>423</v>
      </c>
      <c r="F950" s="298" t="s">
        <v>703</v>
      </c>
      <c r="K950" s="187">
        <v>1</v>
      </c>
      <c r="L950" s="186">
        <v>1</v>
      </c>
      <c r="O950" s="186">
        <v>1</v>
      </c>
      <c r="X950" s="44">
        <f t="shared" si="180"/>
        <v>45695</v>
      </c>
      <c r="Y950" s="44">
        <f t="shared" si="181"/>
        <v>45723</v>
      </c>
    </row>
    <row r="951" spans="1:25" ht="20.149999999999999" customHeight="1" x14ac:dyDescent="0.35">
      <c r="A951" s="13">
        <f>SUBTOTAL(103,$B$4:B951)</f>
        <v>948</v>
      </c>
      <c r="B951" s="140">
        <v>45695</v>
      </c>
      <c r="C951" s="143" t="s">
        <v>647</v>
      </c>
      <c r="D951" s="3" t="str">
        <f>VLOOKUP(C951,'Location Summary'!$C$4:$D$602,2,0)</f>
        <v>DA+3</v>
      </c>
      <c r="E951" s="297" t="s">
        <v>423</v>
      </c>
      <c r="F951" s="298" t="s">
        <v>703</v>
      </c>
      <c r="N951" s="187">
        <v>1</v>
      </c>
      <c r="X951" s="44">
        <f t="shared" si="180"/>
        <v>45695</v>
      </c>
      <c r="Y951" s="44">
        <f t="shared" si="181"/>
        <v>45723</v>
      </c>
    </row>
    <row r="952" spans="1:25" ht="20.149999999999999" customHeight="1" x14ac:dyDescent="0.35">
      <c r="A952" s="13">
        <f>SUBTOTAL(103,$B$4:B952)</f>
        <v>949</v>
      </c>
      <c r="B952" s="140">
        <v>45695</v>
      </c>
      <c r="C952" s="143" t="s">
        <v>663</v>
      </c>
      <c r="D952" s="3" t="str">
        <f>VLOOKUP(C952,'Location Summary'!$C$4:$D$602,2,0)</f>
        <v>DA+6</v>
      </c>
      <c r="E952" s="297" t="s">
        <v>423</v>
      </c>
      <c r="F952" s="298" t="s">
        <v>703</v>
      </c>
      <c r="G952" s="188">
        <v>1</v>
      </c>
      <c r="J952" s="188">
        <v>1</v>
      </c>
      <c r="M952" s="188">
        <v>1</v>
      </c>
      <c r="P952" s="188">
        <v>1</v>
      </c>
      <c r="X952" s="44">
        <f t="shared" si="180"/>
        <v>45695</v>
      </c>
      <c r="Y952" s="44">
        <f t="shared" si="181"/>
        <v>45723</v>
      </c>
    </row>
    <row r="953" spans="1:25" ht="20.149999999999999" customHeight="1" x14ac:dyDescent="0.35">
      <c r="A953" s="13">
        <f>SUBTOTAL(103,$B$4:B953)</f>
        <v>950</v>
      </c>
      <c r="B953" s="140">
        <v>45695</v>
      </c>
      <c r="C953" s="143" t="s">
        <v>10</v>
      </c>
      <c r="D953" s="3" t="str">
        <f>VLOOKUP(C953,'Location Summary'!$C$4:$D$602,2,0)</f>
        <v>DB2+0</v>
      </c>
      <c r="E953" s="297" t="s">
        <v>423</v>
      </c>
      <c r="F953" s="298" t="s">
        <v>703</v>
      </c>
      <c r="M953" s="188">
        <v>1</v>
      </c>
      <c r="P953" s="188">
        <v>1</v>
      </c>
      <c r="X953" s="44">
        <f t="shared" si="180"/>
        <v>45695</v>
      </c>
      <c r="Y953" s="44">
        <f t="shared" si="181"/>
        <v>45723</v>
      </c>
    </row>
    <row r="954" spans="1:25" ht="20.149999999999999" customHeight="1" x14ac:dyDescent="0.35">
      <c r="A954" s="13">
        <f>SUBTOTAL(103,$B$4:B954)</f>
        <v>951</v>
      </c>
      <c r="B954" s="140">
        <v>45696</v>
      </c>
      <c r="C954" s="143" t="s">
        <v>666</v>
      </c>
      <c r="D954" s="3" t="str">
        <f>VLOOKUP(C954,'Location Summary'!$C$4:$D$602,2,0)</f>
        <v>DC2+0</v>
      </c>
      <c r="E954" s="297" t="s">
        <v>423</v>
      </c>
      <c r="F954" s="298" t="s">
        <v>703</v>
      </c>
      <c r="J954" s="188">
        <v>1</v>
      </c>
      <c r="X954" s="44">
        <f t="shared" si="180"/>
        <v>45696</v>
      </c>
      <c r="Y954" s="44">
        <f t="shared" si="181"/>
        <v>45724</v>
      </c>
    </row>
    <row r="955" spans="1:25" ht="20.149999999999999" customHeight="1" x14ac:dyDescent="0.35">
      <c r="A955" s="13">
        <f>SUBTOTAL(103,$B$4:B955)</f>
        <v>952</v>
      </c>
      <c r="B955" s="140">
        <v>45696</v>
      </c>
      <c r="C955" s="143" t="s">
        <v>663</v>
      </c>
      <c r="D955" s="3" t="str">
        <f>VLOOKUP(C955,'Location Summary'!$C$4:$D$602,2,0)</f>
        <v>DA+6</v>
      </c>
      <c r="E955" s="297" t="s">
        <v>423</v>
      </c>
      <c r="F955" s="298" t="s">
        <v>703</v>
      </c>
      <c r="H955" s="187">
        <v>1</v>
      </c>
      <c r="I955" s="186">
        <v>1</v>
      </c>
      <c r="K955" s="187">
        <v>1</v>
      </c>
      <c r="L955" s="186">
        <v>1</v>
      </c>
      <c r="N955" s="187">
        <v>1</v>
      </c>
      <c r="O955" s="186">
        <v>1</v>
      </c>
      <c r="Q955" s="187">
        <v>1</v>
      </c>
      <c r="R955" s="186">
        <v>1</v>
      </c>
      <c r="X955" s="44">
        <f t="shared" si="180"/>
        <v>45696</v>
      </c>
      <c r="Y955" s="44">
        <f t="shared" si="181"/>
        <v>45724</v>
      </c>
    </row>
    <row r="956" spans="1:25" ht="20.149999999999999" customHeight="1" x14ac:dyDescent="0.35">
      <c r="A956" s="13">
        <f>SUBTOTAL(103,$B$4:B956)</f>
        <v>953</v>
      </c>
      <c r="B956" s="140">
        <v>45696</v>
      </c>
      <c r="C956" s="143" t="s">
        <v>275</v>
      </c>
      <c r="D956" s="3" t="str">
        <f>VLOOKUP(C956,'Location Summary'!$C$4:$D$602,2,0)</f>
        <v>DD60+9</v>
      </c>
      <c r="E956" s="297" t="s">
        <v>423</v>
      </c>
      <c r="F956" s="298" t="s">
        <v>703</v>
      </c>
      <c r="K956" s="187">
        <v>1</v>
      </c>
      <c r="Q956" s="187">
        <v>1</v>
      </c>
      <c r="X956" s="44">
        <f t="shared" si="180"/>
        <v>45696</v>
      </c>
      <c r="Y956" s="44">
        <f t="shared" si="181"/>
        <v>45724</v>
      </c>
    </row>
    <row r="957" spans="1:25" ht="20.149999999999999" customHeight="1" x14ac:dyDescent="0.35">
      <c r="A957" s="13">
        <f>SUBTOTAL(103,$B$4:B957)</f>
        <v>954</v>
      </c>
      <c r="B957" s="140">
        <v>45696</v>
      </c>
      <c r="C957" s="143" t="s">
        <v>10</v>
      </c>
      <c r="D957" s="3" t="str">
        <f>VLOOKUP(C957,'Location Summary'!$C$4:$D$602,2,0)</f>
        <v>DB2+0</v>
      </c>
      <c r="E957" s="297" t="s">
        <v>423</v>
      </c>
      <c r="F957" s="298" t="s">
        <v>703</v>
      </c>
      <c r="G957" s="188">
        <v>1</v>
      </c>
      <c r="N957" s="187">
        <v>1</v>
      </c>
      <c r="O957" s="186">
        <v>1</v>
      </c>
      <c r="X957" s="44">
        <f t="shared" si="180"/>
        <v>45696</v>
      </c>
      <c r="Y957" s="44">
        <f t="shared" si="181"/>
        <v>45724</v>
      </c>
    </row>
    <row r="958" spans="1:25" ht="20.149999999999999" customHeight="1" x14ac:dyDescent="0.35">
      <c r="A958" s="13">
        <f>SUBTOTAL(103,$B$4:B958)</f>
        <v>955</v>
      </c>
      <c r="B958" s="140">
        <v>45697</v>
      </c>
      <c r="C958" s="143" t="s">
        <v>666</v>
      </c>
      <c r="D958" s="3" t="str">
        <f>VLOOKUP(C958,'Location Summary'!$C$4:$D$602,2,0)</f>
        <v>DC2+0</v>
      </c>
      <c r="E958" s="297" t="s">
        <v>423</v>
      </c>
      <c r="F958" s="298" t="s">
        <v>703</v>
      </c>
      <c r="K958" s="187">
        <v>1</v>
      </c>
      <c r="L958" s="186">
        <v>1</v>
      </c>
      <c r="X958" s="44">
        <f t="shared" si="180"/>
        <v>45697</v>
      </c>
      <c r="Y958" s="44">
        <f t="shared" si="181"/>
        <v>45725</v>
      </c>
    </row>
    <row r="959" spans="1:25" ht="20.149999999999999" customHeight="1" x14ac:dyDescent="0.35">
      <c r="A959" s="13">
        <f>SUBTOTAL(103,$B$4:B959)</f>
        <v>956</v>
      </c>
      <c r="B959" s="140">
        <v>45697</v>
      </c>
      <c r="C959" s="143" t="s">
        <v>183</v>
      </c>
      <c r="D959" s="3" t="str">
        <f>VLOOKUP(C959,'Location Summary'!$C$4:$D$602,2,0)</f>
        <v>DA-3</v>
      </c>
      <c r="E959" s="297" t="s">
        <v>423</v>
      </c>
      <c r="F959" s="298" t="s">
        <v>703</v>
      </c>
      <c r="G959" s="188">
        <v>1</v>
      </c>
      <c r="P959" s="188">
        <v>1</v>
      </c>
      <c r="X959" s="44">
        <f t="shared" si="180"/>
        <v>45697</v>
      </c>
      <c r="Y959" s="44">
        <f t="shared" si="181"/>
        <v>45725</v>
      </c>
    </row>
    <row r="960" spans="1:25" ht="20.149999999999999" customHeight="1" x14ac:dyDescent="0.35">
      <c r="A960" s="13">
        <f>SUBTOTAL(103,$B$4:B960)</f>
        <v>957</v>
      </c>
      <c r="B960" s="140">
        <v>45697</v>
      </c>
      <c r="C960" s="143" t="s">
        <v>465</v>
      </c>
      <c r="D960" s="3" t="str">
        <f>VLOOKUP(C960,'Location Summary'!$C$4:$D$602,2,0)</f>
        <v>DA+6</v>
      </c>
      <c r="E960" s="297" t="s">
        <v>423</v>
      </c>
      <c r="F960" s="298" t="s">
        <v>703</v>
      </c>
      <c r="H960" s="187">
        <v>1</v>
      </c>
      <c r="I960" s="186">
        <v>1</v>
      </c>
      <c r="J960" s="188">
        <v>1</v>
      </c>
      <c r="M960" s="188">
        <v>1</v>
      </c>
      <c r="P960" s="188">
        <v>1</v>
      </c>
      <c r="X960" s="44">
        <f t="shared" si="180"/>
        <v>45697</v>
      </c>
      <c r="Y960" s="44">
        <f t="shared" si="181"/>
        <v>45725</v>
      </c>
    </row>
    <row r="961" spans="1:25" ht="20.149999999999999" customHeight="1" x14ac:dyDescent="0.35">
      <c r="A961" s="13">
        <f>SUBTOTAL(103,$B$4:B961)</f>
        <v>958</v>
      </c>
      <c r="B961" s="140">
        <v>45697</v>
      </c>
      <c r="C961" s="143" t="s">
        <v>275</v>
      </c>
      <c r="D961" s="3" t="str">
        <f>VLOOKUP(C961,'Location Summary'!$C$4:$D$602,2,0)</f>
        <v>DD60+9</v>
      </c>
      <c r="E961" s="297" t="s">
        <v>423</v>
      </c>
      <c r="F961" s="298" t="s">
        <v>703</v>
      </c>
      <c r="L961" s="186">
        <v>1</v>
      </c>
      <c r="R961" s="186">
        <v>1</v>
      </c>
      <c r="X961" s="44">
        <f t="shared" si="180"/>
        <v>45697</v>
      </c>
      <c r="Y961" s="44">
        <f t="shared" si="181"/>
        <v>45725</v>
      </c>
    </row>
    <row r="962" spans="1:25" ht="20.149999999999999" customHeight="1" x14ac:dyDescent="0.35">
      <c r="A962" s="13">
        <f>SUBTOTAL(103,$B$4:B962)</f>
        <v>959</v>
      </c>
      <c r="B962" s="140">
        <v>45697</v>
      </c>
      <c r="C962" s="143" t="s">
        <v>10</v>
      </c>
      <c r="D962" s="3" t="str">
        <f>VLOOKUP(C962,'Location Summary'!$C$4:$D$602,2,0)</f>
        <v>DB2+0</v>
      </c>
      <c r="E962" s="297" t="s">
        <v>423</v>
      </c>
      <c r="F962" s="298" t="s">
        <v>703</v>
      </c>
      <c r="H962" s="187">
        <v>1</v>
      </c>
      <c r="I962" s="186">
        <v>1</v>
      </c>
      <c r="Q962" s="187">
        <v>1</v>
      </c>
      <c r="R962" s="186">
        <v>1</v>
      </c>
      <c r="X962" s="44">
        <f t="shared" si="180"/>
        <v>45697</v>
      </c>
      <c r="Y962" s="44">
        <f t="shared" si="181"/>
        <v>45725</v>
      </c>
    </row>
    <row r="963" spans="1:25" ht="20.149999999999999" customHeight="1" x14ac:dyDescent="0.35">
      <c r="A963" s="13">
        <f>SUBTOTAL(103,$B$4:B963)</f>
        <v>960</v>
      </c>
      <c r="B963" s="140">
        <v>45698</v>
      </c>
      <c r="C963" s="143" t="s">
        <v>183</v>
      </c>
      <c r="D963" s="3" t="str">
        <f>VLOOKUP(C963,'Location Summary'!$C$4:$D$602,2,0)</f>
        <v>DA-3</v>
      </c>
      <c r="E963" s="297" t="s">
        <v>423</v>
      </c>
      <c r="F963" s="298" t="s">
        <v>703</v>
      </c>
      <c r="H963" s="187">
        <v>1</v>
      </c>
      <c r="M963" s="188">
        <v>1</v>
      </c>
      <c r="Q963" s="187">
        <v>1</v>
      </c>
      <c r="X963" s="44">
        <f t="shared" si="180"/>
        <v>45698</v>
      </c>
      <c r="Y963" s="44">
        <f t="shared" si="181"/>
        <v>45726</v>
      </c>
    </row>
    <row r="964" spans="1:25" ht="20.149999999999999" customHeight="1" x14ac:dyDescent="0.35">
      <c r="A964" s="13">
        <f>SUBTOTAL(103,$B$4:B964)</f>
        <v>961</v>
      </c>
      <c r="B964" s="140">
        <v>45698</v>
      </c>
      <c r="C964" s="143" t="s">
        <v>465</v>
      </c>
      <c r="D964" s="3" t="str">
        <f>VLOOKUP(C964,'Location Summary'!$C$4:$D$602,2,0)</f>
        <v>DA+6</v>
      </c>
      <c r="E964" s="297" t="s">
        <v>423</v>
      </c>
      <c r="F964" s="298" t="s">
        <v>703</v>
      </c>
      <c r="K964" s="187">
        <v>1</v>
      </c>
      <c r="L964" s="186">
        <v>1</v>
      </c>
      <c r="N964" s="187">
        <v>1</v>
      </c>
      <c r="O964" s="186">
        <v>1</v>
      </c>
      <c r="Q964" s="187">
        <v>1</v>
      </c>
      <c r="R964" s="186">
        <v>1</v>
      </c>
      <c r="X964" s="44">
        <f t="shared" si="180"/>
        <v>45698</v>
      </c>
      <c r="Y964" s="44">
        <f t="shared" si="181"/>
        <v>45726</v>
      </c>
    </row>
    <row r="965" spans="1:25" ht="20.149999999999999" customHeight="1" x14ac:dyDescent="0.35">
      <c r="A965" s="13">
        <f>SUBTOTAL(103,$B$4:B965)</f>
        <v>962</v>
      </c>
      <c r="B965" s="140">
        <v>45698</v>
      </c>
      <c r="C965" s="143" t="s">
        <v>420</v>
      </c>
      <c r="D965" s="3" t="str">
        <f>VLOOKUP(C965,'Location Summary'!$C$4:$D$602,2,0)</f>
        <v>DA+9</v>
      </c>
      <c r="E965" s="297" t="s">
        <v>423</v>
      </c>
      <c r="F965" s="298" t="s">
        <v>703</v>
      </c>
      <c r="G965" s="188">
        <v>1</v>
      </c>
      <c r="X965" s="44">
        <f t="shared" ref="X965:X1000" si="182">B965</f>
        <v>45698</v>
      </c>
      <c r="Y965" s="44">
        <f t="shared" ref="Y965:Y1000" si="183">B965+28</f>
        <v>45726</v>
      </c>
    </row>
    <row r="966" spans="1:25" ht="20.149999999999999" customHeight="1" x14ac:dyDescent="0.35">
      <c r="A966" s="13">
        <f>SUBTOTAL(103,$B$4:B966)</f>
        <v>963</v>
      </c>
      <c r="B966" s="140">
        <v>45698</v>
      </c>
      <c r="C966" s="143" t="s">
        <v>647</v>
      </c>
      <c r="D966" s="3" t="str">
        <f>VLOOKUP(C966,'Location Summary'!$C$4:$D$602,2,0)</f>
        <v>DA+3</v>
      </c>
      <c r="E966" s="297" t="s">
        <v>423</v>
      </c>
      <c r="F966" s="298" t="s">
        <v>703</v>
      </c>
      <c r="O966" s="186">
        <v>1</v>
      </c>
      <c r="P966" s="188">
        <v>1</v>
      </c>
      <c r="X966" s="44">
        <f t="shared" si="182"/>
        <v>45698</v>
      </c>
      <c r="Y966" s="44">
        <f t="shared" si="183"/>
        <v>45726</v>
      </c>
    </row>
    <row r="967" spans="1:25" ht="20.149999999999999" customHeight="1" x14ac:dyDescent="0.35">
      <c r="A967" s="13">
        <f>SUBTOTAL(103,$B$4:B967)</f>
        <v>964</v>
      </c>
      <c r="B967" s="140">
        <v>45698</v>
      </c>
      <c r="C967" s="143" t="s">
        <v>275</v>
      </c>
      <c r="D967" s="3" t="str">
        <f>VLOOKUP(C967,'Location Summary'!$C$4:$D$602,2,0)</f>
        <v>DD60+9</v>
      </c>
      <c r="E967" s="297" t="s">
        <v>423</v>
      </c>
      <c r="F967" s="298" t="s">
        <v>703</v>
      </c>
      <c r="H967" s="187">
        <v>1</v>
      </c>
      <c r="N967" s="187">
        <v>1</v>
      </c>
      <c r="X967" s="44">
        <f t="shared" si="182"/>
        <v>45698</v>
      </c>
      <c r="Y967" s="44">
        <f t="shared" si="183"/>
        <v>45726</v>
      </c>
    </row>
    <row r="968" spans="1:25" ht="20.149999999999999" customHeight="1" x14ac:dyDescent="0.35">
      <c r="A968" s="13">
        <f>SUBTOTAL(103,$B$4:B968)</f>
        <v>965</v>
      </c>
      <c r="B968" s="140">
        <v>45699</v>
      </c>
      <c r="C968" s="143" t="s">
        <v>183</v>
      </c>
      <c r="D968" s="3" t="str">
        <f>VLOOKUP(C968,'Location Summary'!$C$4:$D$602,2,0)</f>
        <v>DA-3</v>
      </c>
      <c r="E968" s="297" t="s">
        <v>423</v>
      </c>
      <c r="F968" s="298" t="s">
        <v>703</v>
      </c>
      <c r="I968" s="186">
        <v>1</v>
      </c>
      <c r="J968" s="188">
        <v>1</v>
      </c>
      <c r="N968" s="187">
        <v>1</v>
      </c>
      <c r="R968" s="186">
        <v>1</v>
      </c>
      <c r="X968" s="44">
        <f t="shared" si="182"/>
        <v>45699</v>
      </c>
      <c r="Y968" s="44">
        <f t="shared" si="183"/>
        <v>45727</v>
      </c>
    </row>
    <row r="969" spans="1:25" ht="20.149999999999999" customHeight="1" x14ac:dyDescent="0.35">
      <c r="A969" s="13">
        <f>SUBTOTAL(103,$B$4:B969)</f>
        <v>966</v>
      </c>
      <c r="B969" s="140">
        <v>45699</v>
      </c>
      <c r="C969" s="143" t="s">
        <v>420</v>
      </c>
      <c r="D969" s="3" t="str">
        <f>VLOOKUP(C969,'Location Summary'!$C$4:$D$602,2,0)</f>
        <v>DA+9</v>
      </c>
      <c r="E969" s="297" t="s">
        <v>423</v>
      </c>
      <c r="F969" s="298" t="s">
        <v>703</v>
      </c>
      <c r="J969" s="188">
        <v>1</v>
      </c>
      <c r="X969" s="44">
        <f t="shared" si="182"/>
        <v>45699</v>
      </c>
      <c r="Y969" s="44">
        <f t="shared" si="183"/>
        <v>45727</v>
      </c>
    </row>
    <row r="970" spans="1:25" ht="20.149999999999999" customHeight="1" x14ac:dyDescent="0.35">
      <c r="A970" s="13">
        <f>SUBTOTAL(103,$B$4:B970)</f>
        <v>967</v>
      </c>
      <c r="B970" s="140">
        <v>45699</v>
      </c>
      <c r="C970" s="143" t="s">
        <v>647</v>
      </c>
      <c r="D970" s="3" t="str">
        <f>VLOOKUP(C970,'Location Summary'!$C$4:$D$602,2,0)</f>
        <v>DA+3</v>
      </c>
      <c r="E970" s="297" t="s">
        <v>423</v>
      </c>
      <c r="F970" s="298" t="s">
        <v>703</v>
      </c>
      <c r="Q970" s="187">
        <v>1</v>
      </c>
      <c r="R970" s="186">
        <v>1</v>
      </c>
      <c r="X970" s="44">
        <f t="shared" si="182"/>
        <v>45699</v>
      </c>
      <c r="Y970" s="44">
        <f t="shared" si="183"/>
        <v>45727</v>
      </c>
    </row>
    <row r="971" spans="1:25" ht="20.149999999999999" customHeight="1" x14ac:dyDescent="0.35">
      <c r="A971" s="13">
        <f>SUBTOTAL(103,$B$4:B971)</f>
        <v>968</v>
      </c>
      <c r="B971" s="140">
        <v>45699</v>
      </c>
      <c r="C971" s="143" t="s">
        <v>275</v>
      </c>
      <c r="D971" s="3" t="str">
        <f>VLOOKUP(C971,'Location Summary'!$C$4:$D$602,2,0)</f>
        <v>DD60+9</v>
      </c>
      <c r="E971" s="297" t="s">
        <v>423</v>
      </c>
      <c r="F971" s="298" t="s">
        <v>703</v>
      </c>
      <c r="I971" s="186">
        <v>1</v>
      </c>
      <c r="O971" s="186">
        <v>1</v>
      </c>
      <c r="X971" s="44">
        <f t="shared" si="182"/>
        <v>45699</v>
      </c>
      <c r="Y971" s="44">
        <f t="shared" si="183"/>
        <v>45727</v>
      </c>
    </row>
    <row r="972" spans="1:25" ht="20.149999999999999" customHeight="1" x14ac:dyDescent="0.35">
      <c r="A972" s="13">
        <f>SUBTOTAL(103,$B$4:B972)</f>
        <v>969</v>
      </c>
      <c r="B972" s="140">
        <v>45699</v>
      </c>
      <c r="C972" s="143" t="s">
        <v>903</v>
      </c>
      <c r="D972" s="3" t="str">
        <f>VLOOKUP(C972,'Location Summary'!$C$4:$D$602,2,0)</f>
        <v>DA+3</v>
      </c>
      <c r="E972" s="297" t="s">
        <v>423</v>
      </c>
      <c r="F972" s="298" t="s">
        <v>703</v>
      </c>
      <c r="G972" s="188">
        <v>1</v>
      </c>
      <c r="J972" s="188">
        <v>1</v>
      </c>
      <c r="M972" s="188">
        <v>1</v>
      </c>
      <c r="X972" s="44">
        <f t="shared" si="182"/>
        <v>45699</v>
      </c>
      <c r="Y972" s="44">
        <f t="shared" si="183"/>
        <v>45727</v>
      </c>
    </row>
    <row r="973" spans="1:25" ht="20.149999999999999" customHeight="1" x14ac:dyDescent="0.35">
      <c r="A973" s="13">
        <f>SUBTOTAL(103,$B$4:B973)</f>
        <v>970</v>
      </c>
      <c r="B973" s="140">
        <v>45700</v>
      </c>
      <c r="C973" s="143" t="s">
        <v>183</v>
      </c>
      <c r="D973" s="3" t="str">
        <f>VLOOKUP(C973,'Location Summary'!$C$4:$D$602,2,0)</f>
        <v>DA-3</v>
      </c>
      <c r="E973" s="297" t="s">
        <v>423</v>
      </c>
      <c r="F973" s="298" t="s">
        <v>703</v>
      </c>
      <c r="K973" s="187">
        <v>1</v>
      </c>
      <c r="L973" s="186">
        <v>1</v>
      </c>
      <c r="O973" s="186">
        <v>1</v>
      </c>
      <c r="X973" s="44">
        <f t="shared" si="182"/>
        <v>45700</v>
      </c>
      <c r="Y973" s="44">
        <f t="shared" si="183"/>
        <v>45728</v>
      </c>
    </row>
    <row r="974" spans="1:25" ht="20.149999999999999" customHeight="1" x14ac:dyDescent="0.35">
      <c r="A974" s="13">
        <f>SUBTOTAL(103,$B$4:B974)</f>
        <v>971</v>
      </c>
      <c r="B974" s="140">
        <v>45700</v>
      </c>
      <c r="C974" s="143" t="s">
        <v>420</v>
      </c>
      <c r="D974" s="3" t="str">
        <f>VLOOKUP(C974,'Location Summary'!$C$4:$D$602,2,0)</f>
        <v>DA+9</v>
      </c>
      <c r="E974" s="297" t="s">
        <v>423</v>
      </c>
      <c r="F974" s="298" t="s">
        <v>703</v>
      </c>
      <c r="H974" s="187">
        <v>1</v>
      </c>
      <c r="K974" s="187">
        <v>1</v>
      </c>
      <c r="X974" s="44">
        <f t="shared" si="182"/>
        <v>45700</v>
      </c>
      <c r="Y974" s="44">
        <f t="shared" si="183"/>
        <v>45728</v>
      </c>
    </row>
    <row r="975" spans="1:25" ht="20.149999999999999" customHeight="1" x14ac:dyDescent="0.35">
      <c r="A975" s="13">
        <f>SUBTOTAL(103,$B$4:B975)</f>
        <v>972</v>
      </c>
      <c r="B975" s="140">
        <v>45700</v>
      </c>
      <c r="C975" s="143" t="s">
        <v>903</v>
      </c>
      <c r="D975" s="3" t="str">
        <f>VLOOKUP(C975,'Location Summary'!$C$4:$D$602,2,0)</f>
        <v>DA+3</v>
      </c>
      <c r="E975" s="297" t="s">
        <v>423</v>
      </c>
      <c r="F975" s="298" t="s">
        <v>703</v>
      </c>
      <c r="K975" s="187">
        <v>1</v>
      </c>
      <c r="L975" s="186">
        <v>1</v>
      </c>
      <c r="N975" s="187">
        <v>1</v>
      </c>
      <c r="O975" s="186">
        <v>1</v>
      </c>
      <c r="X975" s="44">
        <f t="shared" si="182"/>
        <v>45700</v>
      </c>
      <c r="Y975" s="44">
        <f t="shared" si="183"/>
        <v>45728</v>
      </c>
    </row>
    <row r="976" spans="1:25" ht="20.149999999999999" customHeight="1" x14ac:dyDescent="0.35">
      <c r="A976" s="13">
        <f>SUBTOTAL(103,$B$4:B976)</f>
        <v>973</v>
      </c>
      <c r="B976" s="140">
        <v>45700</v>
      </c>
      <c r="C976" s="143" t="s">
        <v>447</v>
      </c>
      <c r="D976" s="3" t="str">
        <f>VLOOKUP(C976,'Location Summary'!$C$4:$D$602,2,0)</f>
        <v>DA+0</v>
      </c>
      <c r="E976" s="297" t="s">
        <v>423</v>
      </c>
      <c r="F976" s="298" t="s">
        <v>703</v>
      </c>
      <c r="G976" s="188">
        <v>1</v>
      </c>
      <c r="P976" s="188">
        <v>1</v>
      </c>
      <c r="X976" s="44">
        <f t="shared" si="182"/>
        <v>45700</v>
      </c>
      <c r="Y976" s="44">
        <f t="shared" si="183"/>
        <v>45728</v>
      </c>
    </row>
    <row r="977" spans="1:25" ht="20.149999999999999" customHeight="1" x14ac:dyDescent="0.35">
      <c r="A977" s="13">
        <f>SUBTOTAL(103,$B$4:B977)</f>
        <v>974</v>
      </c>
      <c r="B977" s="140">
        <v>45701</v>
      </c>
      <c r="C977" s="143" t="s">
        <v>182</v>
      </c>
      <c r="D977" s="3" t="str">
        <f>VLOOKUP(C977,'Location Summary'!$C$4:$D$602,2,0)</f>
        <v>DA-3</v>
      </c>
      <c r="E977" s="297" t="s">
        <v>423</v>
      </c>
      <c r="F977" s="298" t="s">
        <v>703</v>
      </c>
      <c r="M977" s="188">
        <v>1</v>
      </c>
      <c r="P977" s="188">
        <v>1</v>
      </c>
      <c r="X977" s="44">
        <f t="shared" si="182"/>
        <v>45701</v>
      </c>
      <c r="Y977" s="44">
        <f t="shared" si="183"/>
        <v>45729</v>
      </c>
    </row>
    <row r="978" spans="1:25" ht="20.149999999999999" customHeight="1" x14ac:dyDescent="0.35">
      <c r="A978" s="13">
        <f>SUBTOTAL(103,$B$4:B978)</f>
        <v>975</v>
      </c>
      <c r="B978" s="140">
        <v>45701</v>
      </c>
      <c r="C978" s="143" t="s">
        <v>65</v>
      </c>
      <c r="D978" s="3" t="str">
        <f>VLOOKUP(C978,'Location Summary'!$C$4:$D$602,2,0)</f>
        <v>DC1+0</v>
      </c>
      <c r="E978" s="297" t="s">
        <v>423</v>
      </c>
      <c r="F978" s="298" t="s">
        <v>703</v>
      </c>
      <c r="J978" s="188">
        <v>1</v>
      </c>
      <c r="X978" s="44">
        <f t="shared" si="182"/>
        <v>45701</v>
      </c>
      <c r="Y978" s="44">
        <f t="shared" si="183"/>
        <v>45729</v>
      </c>
    </row>
    <row r="979" spans="1:25" ht="20.149999999999999" customHeight="1" x14ac:dyDescent="0.35">
      <c r="A979" s="13">
        <f>SUBTOTAL(103,$B$4:B979)</f>
        <v>976</v>
      </c>
      <c r="B979" s="140">
        <v>45701</v>
      </c>
      <c r="C979" s="143" t="s">
        <v>420</v>
      </c>
      <c r="D979" s="3" t="str">
        <f>VLOOKUP(C979,'Location Summary'!$C$4:$D$602,2,0)</f>
        <v>DA+9</v>
      </c>
      <c r="E979" s="297" t="s">
        <v>423</v>
      </c>
      <c r="F979" s="298" t="s">
        <v>703</v>
      </c>
      <c r="I979" s="186">
        <v>1</v>
      </c>
      <c r="L979" s="186">
        <v>1</v>
      </c>
      <c r="X979" s="44">
        <f t="shared" si="182"/>
        <v>45701</v>
      </c>
      <c r="Y979" s="44">
        <f t="shared" si="183"/>
        <v>45729</v>
      </c>
    </row>
    <row r="980" spans="1:25" ht="20.149999999999999" customHeight="1" x14ac:dyDescent="0.35">
      <c r="A980" s="13">
        <f>SUBTOTAL(103,$B$4:B980)</f>
        <v>977</v>
      </c>
      <c r="B980" s="140">
        <v>45701</v>
      </c>
      <c r="C980" s="143" t="s">
        <v>503</v>
      </c>
      <c r="D980" s="3" t="str">
        <f>VLOOKUP(C980,'Location Summary'!$C$4:$D$602,2,0)</f>
        <v>DB1+9</v>
      </c>
      <c r="E980" s="297" t="s">
        <v>423</v>
      </c>
      <c r="F980" s="298" t="s">
        <v>703</v>
      </c>
      <c r="G980" s="188">
        <v>1</v>
      </c>
      <c r="J980" s="188">
        <v>1</v>
      </c>
      <c r="X980" s="44">
        <f t="shared" si="182"/>
        <v>45701</v>
      </c>
      <c r="Y980" s="44">
        <f t="shared" si="183"/>
        <v>45729</v>
      </c>
    </row>
    <row r="981" spans="1:25" ht="20.149999999999999" customHeight="1" x14ac:dyDescent="0.35">
      <c r="A981" s="13">
        <f>SUBTOTAL(103,$B$4:B981)</f>
        <v>978</v>
      </c>
      <c r="B981" s="140">
        <v>45701</v>
      </c>
      <c r="C981" s="143" t="s">
        <v>903</v>
      </c>
      <c r="D981" s="3" t="str">
        <f>VLOOKUP(C981,'Location Summary'!$C$4:$D$602,2,0)</f>
        <v>DA+3</v>
      </c>
      <c r="E981" s="297" t="s">
        <v>423</v>
      </c>
      <c r="F981" s="298" t="s">
        <v>703</v>
      </c>
      <c r="H981" s="187">
        <v>1</v>
      </c>
      <c r="P981" s="188">
        <v>1</v>
      </c>
      <c r="X981" s="44">
        <f t="shared" si="182"/>
        <v>45701</v>
      </c>
      <c r="Y981" s="44">
        <f t="shared" si="183"/>
        <v>45729</v>
      </c>
    </row>
    <row r="982" spans="1:25" ht="20.149999999999999" customHeight="1" x14ac:dyDescent="0.35">
      <c r="A982" s="13">
        <f>SUBTOTAL(103,$B$4:B982)</f>
        <v>979</v>
      </c>
      <c r="B982" s="140">
        <v>45701</v>
      </c>
      <c r="C982" s="143" t="s">
        <v>447</v>
      </c>
      <c r="D982" s="3" t="str">
        <f>VLOOKUP(C982,'Location Summary'!$C$4:$D$602,2,0)</f>
        <v>DA+0</v>
      </c>
      <c r="E982" s="297" t="s">
        <v>423</v>
      </c>
      <c r="F982" s="298" t="s">
        <v>703</v>
      </c>
      <c r="M982" s="188">
        <v>1</v>
      </c>
      <c r="X982" s="44">
        <f t="shared" si="182"/>
        <v>45701</v>
      </c>
      <c r="Y982" s="44">
        <f t="shared" si="183"/>
        <v>45729</v>
      </c>
    </row>
    <row r="983" spans="1:25" ht="20.149999999999999" customHeight="1" x14ac:dyDescent="0.35">
      <c r="A983" s="13">
        <f>SUBTOTAL(103,$B$4:B983)</f>
        <v>980</v>
      </c>
      <c r="B983" s="140">
        <v>45702</v>
      </c>
      <c r="C983" s="143" t="s">
        <v>182</v>
      </c>
      <c r="D983" s="3" t="str">
        <f>VLOOKUP(C983,'Location Summary'!$C$4:$D$602,2,0)</f>
        <v>DA-3</v>
      </c>
      <c r="E983" s="297" t="s">
        <v>423</v>
      </c>
      <c r="F983" s="298" t="s">
        <v>703</v>
      </c>
      <c r="G983" s="188">
        <v>1</v>
      </c>
      <c r="J983" s="188">
        <v>1</v>
      </c>
      <c r="N983" s="187">
        <v>1</v>
      </c>
      <c r="O983" s="186">
        <v>1</v>
      </c>
      <c r="Q983" s="187">
        <v>1</v>
      </c>
      <c r="R983" s="186">
        <v>1</v>
      </c>
      <c r="X983" s="44">
        <f t="shared" si="182"/>
        <v>45702</v>
      </c>
      <c r="Y983" s="44">
        <f t="shared" si="183"/>
        <v>45730</v>
      </c>
    </row>
    <row r="984" spans="1:25" ht="20.149999999999999" customHeight="1" x14ac:dyDescent="0.35">
      <c r="A984" s="13">
        <f>SUBTOTAL(103,$B$4:B984)</f>
        <v>981</v>
      </c>
      <c r="B984" s="140">
        <v>45702</v>
      </c>
      <c r="C984" s="143" t="s">
        <v>65</v>
      </c>
      <c r="D984" s="3" t="str">
        <f>VLOOKUP(C984,'Location Summary'!$C$4:$D$602,2,0)</f>
        <v>DC1+0</v>
      </c>
      <c r="E984" s="297" t="s">
        <v>423</v>
      </c>
      <c r="F984" s="298" t="s">
        <v>703</v>
      </c>
      <c r="G984" s="188">
        <v>1</v>
      </c>
      <c r="K984" s="187">
        <v>1</v>
      </c>
      <c r="L984" s="186">
        <v>1</v>
      </c>
      <c r="X984" s="44">
        <f t="shared" si="182"/>
        <v>45702</v>
      </c>
      <c r="Y984" s="44">
        <f t="shared" si="183"/>
        <v>45730</v>
      </c>
    </row>
    <row r="985" spans="1:25" ht="20.149999999999999" customHeight="1" x14ac:dyDescent="0.35">
      <c r="A985" s="13">
        <f>SUBTOTAL(103,$B$4:B985)</f>
        <v>982</v>
      </c>
      <c r="B985" s="140">
        <v>45702</v>
      </c>
      <c r="C985" s="143" t="s">
        <v>503</v>
      </c>
      <c r="D985" s="3" t="str">
        <f>VLOOKUP(C985,'Location Summary'!$C$4:$D$602,2,0)</f>
        <v>DB1+9</v>
      </c>
      <c r="E985" s="297" t="s">
        <v>423</v>
      </c>
      <c r="F985" s="298" t="s">
        <v>703</v>
      </c>
      <c r="H985" s="187">
        <v>1</v>
      </c>
      <c r="K985" s="187">
        <v>1</v>
      </c>
      <c r="X985" s="44">
        <f t="shared" si="182"/>
        <v>45702</v>
      </c>
      <c r="Y985" s="44">
        <f t="shared" si="183"/>
        <v>45730</v>
      </c>
    </row>
    <row r="986" spans="1:25" ht="20.149999999999999" customHeight="1" x14ac:dyDescent="0.35">
      <c r="A986" s="13">
        <f>SUBTOTAL(103,$B$4:B986)</f>
        <v>983</v>
      </c>
      <c r="B986" s="140">
        <v>45702</v>
      </c>
      <c r="C986" s="143" t="s">
        <v>447</v>
      </c>
      <c r="D986" s="3" t="str">
        <f>VLOOKUP(C986,'Location Summary'!$C$4:$D$602,2,0)</f>
        <v>DA+0</v>
      </c>
      <c r="E986" s="297" t="s">
        <v>423</v>
      </c>
      <c r="F986" s="298" t="s">
        <v>703</v>
      </c>
      <c r="H986" s="187">
        <v>1</v>
      </c>
      <c r="I986" s="186">
        <v>1</v>
      </c>
      <c r="J986" s="188">
        <v>1</v>
      </c>
      <c r="Q986" s="187">
        <v>1</v>
      </c>
      <c r="R986" s="186">
        <v>1</v>
      </c>
      <c r="X986" s="44">
        <f t="shared" si="182"/>
        <v>45702</v>
      </c>
      <c r="Y986" s="44">
        <f t="shared" si="183"/>
        <v>45730</v>
      </c>
    </row>
    <row r="987" spans="1:25" ht="18.75" customHeight="1" x14ac:dyDescent="0.35">
      <c r="A987" s="13">
        <f>SUBTOTAL(103,$B$4:B987)</f>
        <v>984</v>
      </c>
      <c r="B987" s="140">
        <v>45702</v>
      </c>
      <c r="C987" s="143" t="s">
        <v>390</v>
      </c>
      <c r="D987" s="3" t="str">
        <f>VLOOKUP(C987,'Location Summary'!$C$4:$D$602,2,0)</f>
        <v>DA+3</v>
      </c>
      <c r="E987" s="297" t="s">
        <v>423</v>
      </c>
      <c r="F987" s="298" t="s">
        <v>703</v>
      </c>
      <c r="M987" s="188">
        <v>1</v>
      </c>
      <c r="X987" s="44">
        <f t="shared" si="182"/>
        <v>45702</v>
      </c>
      <c r="Y987" s="44">
        <f t="shared" si="183"/>
        <v>45730</v>
      </c>
    </row>
    <row r="988" spans="1:25" ht="20.149999999999999" customHeight="1" x14ac:dyDescent="0.35">
      <c r="A988" s="13">
        <f>SUBTOTAL(103,$B$4:B988)</f>
        <v>985</v>
      </c>
      <c r="B988" s="140">
        <v>45702</v>
      </c>
      <c r="C988" s="143" t="s">
        <v>799</v>
      </c>
      <c r="D988" s="3" t="str">
        <f>VLOOKUP(C988,'Location Summary'!$C$4:$D$602,2,0)</f>
        <v>DB1+9</v>
      </c>
      <c r="E988" s="297" t="s">
        <v>423</v>
      </c>
      <c r="F988" s="298" t="s">
        <v>703</v>
      </c>
      <c r="G988" s="188">
        <v>1</v>
      </c>
      <c r="P988" s="188">
        <v>1</v>
      </c>
      <c r="X988" s="44">
        <f t="shared" si="182"/>
        <v>45702</v>
      </c>
      <c r="Y988" s="44">
        <f t="shared" si="183"/>
        <v>45730</v>
      </c>
    </row>
    <row r="989" spans="1:25" ht="20.149999999999999" customHeight="1" x14ac:dyDescent="0.35">
      <c r="A989" s="13">
        <f>SUBTOTAL(103,$B$4:B989)</f>
        <v>986</v>
      </c>
      <c r="B989" s="140">
        <v>45703</v>
      </c>
      <c r="C989" s="143" t="s">
        <v>503</v>
      </c>
      <c r="D989" s="3" t="str">
        <f>VLOOKUP(C989,'Location Summary'!$C$4:$D$602,2,0)</f>
        <v>DB1+9</v>
      </c>
      <c r="E989" s="297" t="s">
        <v>423</v>
      </c>
      <c r="F989" s="298" t="s">
        <v>703</v>
      </c>
      <c r="I989" s="186">
        <v>1</v>
      </c>
      <c r="L989" s="186">
        <v>1</v>
      </c>
      <c r="X989" s="44">
        <f t="shared" si="182"/>
        <v>45703</v>
      </c>
      <c r="Y989" s="44">
        <f t="shared" si="183"/>
        <v>45731</v>
      </c>
    </row>
    <row r="990" spans="1:25" ht="20.149999999999999" customHeight="1" x14ac:dyDescent="0.35">
      <c r="A990" s="13">
        <f>SUBTOTAL(103,$B$4:B990)</f>
        <v>987</v>
      </c>
      <c r="B990" s="140">
        <v>45703</v>
      </c>
      <c r="C990" s="143" t="s">
        <v>390</v>
      </c>
      <c r="D990" s="3" t="str">
        <f>VLOOKUP(C990,'Location Summary'!$C$4:$D$602,2,0)</f>
        <v>DA+3</v>
      </c>
      <c r="E990" s="297" t="s">
        <v>423</v>
      </c>
      <c r="F990" s="298" t="s">
        <v>703</v>
      </c>
      <c r="N990" s="187">
        <v>1</v>
      </c>
      <c r="O990" s="186">
        <v>1</v>
      </c>
      <c r="P990" s="188">
        <v>1</v>
      </c>
      <c r="X990" s="44">
        <f t="shared" si="182"/>
        <v>45703</v>
      </c>
      <c r="Y990" s="44">
        <f t="shared" si="183"/>
        <v>45731</v>
      </c>
    </row>
    <row r="991" spans="1:25" ht="20.149999999999999" customHeight="1" x14ac:dyDescent="0.35">
      <c r="A991" s="13">
        <f>SUBTOTAL(103,$B$4:B991)</f>
        <v>988</v>
      </c>
      <c r="B991" s="140">
        <v>45703</v>
      </c>
      <c r="C991" s="143" t="s">
        <v>799</v>
      </c>
      <c r="D991" s="3" t="str">
        <f>VLOOKUP(C991,'Location Summary'!$C$4:$D$602,2,0)</f>
        <v>DB1+9</v>
      </c>
      <c r="E991" s="297" t="s">
        <v>423</v>
      </c>
      <c r="F991" s="298" t="s">
        <v>703</v>
      </c>
      <c r="H991" s="187">
        <v>1</v>
      </c>
      <c r="I991" s="186">
        <v>1</v>
      </c>
      <c r="J991" s="188">
        <v>1</v>
      </c>
      <c r="Q991" s="187">
        <v>1</v>
      </c>
      <c r="R991" s="186">
        <v>1</v>
      </c>
      <c r="X991" s="44">
        <f t="shared" si="182"/>
        <v>45703</v>
      </c>
      <c r="Y991" s="44">
        <f t="shared" si="183"/>
        <v>45731</v>
      </c>
    </row>
    <row r="992" spans="1:25" ht="20.149999999999999" customHeight="1" x14ac:dyDescent="0.35">
      <c r="A992" s="13">
        <f>SUBTOTAL(103,$B$4:B992)</f>
        <v>989</v>
      </c>
      <c r="B992" s="140">
        <v>45704</v>
      </c>
      <c r="C992" s="143" t="s">
        <v>182</v>
      </c>
      <c r="D992" s="3" t="str">
        <f>VLOOKUP(C992,'Location Summary'!$C$4:$D$602,2,0)</f>
        <v>DA-3</v>
      </c>
      <c r="E992" s="297" t="s">
        <v>423</v>
      </c>
      <c r="F992" s="298" t="s">
        <v>703</v>
      </c>
      <c r="H992" s="187">
        <v>1</v>
      </c>
      <c r="I992" s="186">
        <v>1</v>
      </c>
      <c r="K992" s="187">
        <v>1</v>
      </c>
      <c r="L992" s="186">
        <v>1</v>
      </c>
      <c r="X992" s="44">
        <f t="shared" si="182"/>
        <v>45704</v>
      </c>
      <c r="Y992" s="44">
        <f t="shared" si="183"/>
        <v>45732</v>
      </c>
    </row>
    <row r="993" spans="1:25" ht="20.149999999999999" customHeight="1" x14ac:dyDescent="0.35">
      <c r="A993" s="13">
        <f>SUBTOTAL(103,$B$4:B993)</f>
        <v>990</v>
      </c>
      <c r="B993" s="140">
        <v>45704</v>
      </c>
      <c r="C993" s="143" t="s">
        <v>65</v>
      </c>
      <c r="D993" s="3" t="str">
        <f>VLOOKUP(C993,'Location Summary'!$C$4:$D$602,2,0)</f>
        <v>DC1+0</v>
      </c>
      <c r="E993" s="297" t="s">
        <v>423</v>
      </c>
      <c r="F993" s="298" t="s">
        <v>703</v>
      </c>
      <c r="H993" s="187">
        <v>1</v>
      </c>
      <c r="I993" s="186">
        <v>1</v>
      </c>
      <c r="P993" s="188">
        <v>1</v>
      </c>
      <c r="X993" s="44">
        <f t="shared" si="182"/>
        <v>45704</v>
      </c>
      <c r="Y993" s="44">
        <f t="shared" si="183"/>
        <v>45732</v>
      </c>
    </row>
    <row r="994" spans="1:25" ht="20.149999999999999" customHeight="1" x14ac:dyDescent="0.35">
      <c r="A994" s="13">
        <f>SUBTOTAL(103,$B$4:B994)</f>
        <v>991</v>
      </c>
      <c r="B994" s="140">
        <v>45704</v>
      </c>
      <c r="C994" s="143" t="s">
        <v>503</v>
      </c>
      <c r="D994" s="3" t="str">
        <f>VLOOKUP(C994,'Location Summary'!$C$4:$D$602,2,0)</f>
        <v>DB1+9</v>
      </c>
      <c r="E994" s="297" t="s">
        <v>423</v>
      </c>
      <c r="F994" s="298" t="s">
        <v>703</v>
      </c>
      <c r="M994" s="188">
        <v>1</v>
      </c>
      <c r="P994" s="188">
        <v>1</v>
      </c>
      <c r="X994" s="44">
        <f t="shared" si="182"/>
        <v>45704</v>
      </c>
      <c r="Y994" s="44">
        <f t="shared" si="183"/>
        <v>45732</v>
      </c>
    </row>
    <row r="995" spans="1:25" ht="20.149999999999999" customHeight="1" x14ac:dyDescent="0.35">
      <c r="A995" s="13">
        <f>SUBTOTAL(103,$B$4:B995)</f>
        <v>992</v>
      </c>
      <c r="B995" s="140">
        <v>45704</v>
      </c>
      <c r="C995" s="143" t="s">
        <v>903</v>
      </c>
      <c r="D995" s="3" t="str">
        <f>VLOOKUP(C995,'Location Summary'!$C$4:$D$602,2,0)</f>
        <v>DA+3</v>
      </c>
      <c r="E995" s="297" t="s">
        <v>423</v>
      </c>
      <c r="F995" s="298" t="s">
        <v>703</v>
      </c>
      <c r="X995" s="44">
        <f t="shared" si="182"/>
        <v>45704</v>
      </c>
      <c r="Y995" s="44">
        <f t="shared" si="183"/>
        <v>45732</v>
      </c>
    </row>
    <row r="996" spans="1:25" ht="20.149999999999999" customHeight="1" x14ac:dyDescent="0.35">
      <c r="A996" s="13">
        <f>SUBTOTAL(103,$B$4:B996)</f>
        <v>993</v>
      </c>
      <c r="B996" s="140">
        <v>45704</v>
      </c>
      <c r="C996" s="143" t="s">
        <v>447</v>
      </c>
      <c r="D996" s="3" t="str">
        <f>VLOOKUP(C996,'Location Summary'!$C$4:$D$602,2,0)</f>
        <v>DA+0</v>
      </c>
      <c r="E996" s="297" t="s">
        <v>423</v>
      </c>
      <c r="F996" s="298" t="s">
        <v>703</v>
      </c>
      <c r="K996" s="187">
        <v>1</v>
      </c>
      <c r="L996" s="186">
        <v>1</v>
      </c>
      <c r="N996" s="187">
        <v>1</v>
      </c>
      <c r="O996" s="186">
        <v>1</v>
      </c>
      <c r="X996" s="44">
        <f t="shared" si="182"/>
        <v>45704</v>
      </c>
      <c r="Y996" s="44">
        <f t="shared" si="183"/>
        <v>45732</v>
      </c>
    </row>
    <row r="997" spans="1:25" ht="20.149999999999999" customHeight="1" x14ac:dyDescent="0.35">
      <c r="A997" s="13">
        <f>SUBTOTAL(103,$B$4:B997)</f>
        <v>994</v>
      </c>
      <c r="B997" s="140">
        <v>45704</v>
      </c>
      <c r="C997" s="143" t="s">
        <v>390</v>
      </c>
      <c r="D997" s="3" t="str">
        <f>VLOOKUP(C997,'Location Summary'!$C$4:$D$602,2,0)</f>
        <v>DA+3</v>
      </c>
      <c r="E997" s="297" t="s">
        <v>423</v>
      </c>
      <c r="F997" s="298" t="s">
        <v>703</v>
      </c>
      <c r="J997" s="188">
        <v>1</v>
      </c>
      <c r="Q997" s="187">
        <v>1</v>
      </c>
      <c r="R997" s="186">
        <v>1</v>
      </c>
      <c r="X997" s="44">
        <f t="shared" si="182"/>
        <v>45704</v>
      </c>
      <c r="Y997" s="44">
        <f t="shared" si="183"/>
        <v>45732</v>
      </c>
    </row>
    <row r="998" spans="1:25" ht="20.149999999999999" customHeight="1" x14ac:dyDescent="0.35">
      <c r="A998" s="13">
        <f>SUBTOTAL(103,$B$4:B998)</f>
        <v>995</v>
      </c>
      <c r="B998" s="140">
        <v>45705</v>
      </c>
      <c r="C998" s="143" t="s">
        <v>65</v>
      </c>
      <c r="D998" s="3" t="str">
        <f>VLOOKUP(C998,'Location Summary'!$C$4:$D$602,2,0)</f>
        <v>DC1+0</v>
      </c>
      <c r="E998" s="297" t="s">
        <v>423</v>
      </c>
      <c r="F998" s="298" t="s">
        <v>703</v>
      </c>
      <c r="M998" s="188">
        <v>1</v>
      </c>
      <c r="X998" s="44">
        <f t="shared" si="182"/>
        <v>45705</v>
      </c>
      <c r="Y998" s="44">
        <f t="shared" si="183"/>
        <v>45733</v>
      </c>
    </row>
    <row r="999" spans="1:25" ht="20.149999999999999" customHeight="1" x14ac:dyDescent="0.35">
      <c r="A999" s="13">
        <f>SUBTOTAL(103,$B$4:B999)</f>
        <v>996</v>
      </c>
      <c r="B999" s="140">
        <v>45705</v>
      </c>
      <c r="C999" s="143" t="s">
        <v>503</v>
      </c>
      <c r="D999" s="3" t="str">
        <f>VLOOKUP(C999,'Location Summary'!$C$4:$D$602,2,0)</f>
        <v>DB1+9</v>
      </c>
      <c r="E999" s="297" t="s">
        <v>423</v>
      </c>
      <c r="F999" s="298" t="s">
        <v>703</v>
      </c>
      <c r="N999" s="187">
        <v>1</v>
      </c>
      <c r="Q999" s="187">
        <v>1</v>
      </c>
      <c r="X999" s="44">
        <f t="shared" si="182"/>
        <v>45705</v>
      </c>
      <c r="Y999" s="44">
        <f t="shared" si="183"/>
        <v>45733</v>
      </c>
    </row>
    <row r="1000" spans="1:25" ht="20.149999999999999" customHeight="1" x14ac:dyDescent="0.35">
      <c r="A1000" s="13">
        <f>SUBTOTAL(103,$B$4:B1000)</f>
        <v>997</v>
      </c>
      <c r="B1000" s="140">
        <v>45705</v>
      </c>
      <c r="C1000" s="143" t="s">
        <v>903</v>
      </c>
      <c r="D1000" s="3" t="str">
        <f>VLOOKUP(C1000,'Location Summary'!$C$4:$D$602,2,0)</f>
        <v>DA+3</v>
      </c>
      <c r="E1000" s="297" t="s">
        <v>423</v>
      </c>
      <c r="F1000" s="298" t="s">
        <v>703</v>
      </c>
      <c r="I1000" s="186">
        <v>1</v>
      </c>
      <c r="Q1000" s="187">
        <v>1</v>
      </c>
      <c r="R1000" s="186">
        <v>1</v>
      </c>
      <c r="X1000" s="44">
        <f t="shared" si="182"/>
        <v>45705</v>
      </c>
      <c r="Y1000" s="44">
        <f t="shared" si="183"/>
        <v>45733</v>
      </c>
    </row>
    <row r="1001" spans="1:25" ht="20.149999999999999" customHeight="1" x14ac:dyDescent="0.35">
      <c r="A1001" s="13">
        <f>SUBTOTAL(103,$B$4:B1001)</f>
        <v>998</v>
      </c>
      <c r="B1001" s="140">
        <v>45705</v>
      </c>
      <c r="C1001" s="143" t="s">
        <v>61</v>
      </c>
      <c r="D1001" s="3" t="str">
        <f>VLOOKUP(C1001,'Location Summary'!$C$4:$D$602,2,0)</f>
        <v>DD60+35</v>
      </c>
      <c r="E1001" s="297" t="s">
        <v>423</v>
      </c>
      <c r="F1001" s="298" t="s">
        <v>703</v>
      </c>
      <c r="J1001" s="188">
        <v>1</v>
      </c>
      <c r="X1001" s="44">
        <f t="shared" ref="X1001:X1044" si="184">B1001</f>
        <v>45705</v>
      </c>
      <c r="Y1001" s="44">
        <f t="shared" ref="Y1001:Y1044" si="185">B1001+28</f>
        <v>45733</v>
      </c>
    </row>
    <row r="1002" spans="1:25" ht="20.149999999999999" customHeight="1" x14ac:dyDescent="0.35">
      <c r="A1002" s="13">
        <f>SUBTOTAL(103,$B$4:B1002)</f>
        <v>999</v>
      </c>
      <c r="B1002" s="140">
        <v>45705</v>
      </c>
      <c r="C1002" s="143" t="s">
        <v>799</v>
      </c>
      <c r="D1002" s="3" t="str">
        <f>VLOOKUP(C1002,'Location Summary'!$C$4:$D$602,2,0)</f>
        <v>DB1+9</v>
      </c>
      <c r="E1002" s="297" t="s">
        <v>423</v>
      </c>
      <c r="F1002" s="298" t="s">
        <v>703</v>
      </c>
      <c r="K1002" s="187">
        <v>1</v>
      </c>
      <c r="L1002" s="186">
        <v>1</v>
      </c>
      <c r="M1002" s="188">
        <v>1</v>
      </c>
      <c r="X1002" s="44">
        <f t="shared" si="184"/>
        <v>45705</v>
      </c>
      <c r="Y1002" s="44">
        <f t="shared" si="185"/>
        <v>45733</v>
      </c>
    </row>
    <row r="1003" spans="1:25" ht="20.149999999999999" customHeight="1" x14ac:dyDescent="0.35">
      <c r="A1003" s="13">
        <f>SUBTOTAL(103,$B$4:B1003)</f>
        <v>1000</v>
      </c>
      <c r="B1003" s="140">
        <v>45706</v>
      </c>
      <c r="C1003" s="143" t="s">
        <v>428</v>
      </c>
      <c r="D1003" s="3" t="str">
        <f>VLOOKUP(C1003,'Location Summary'!$C$4:$D$602,2,0)</f>
        <v>DA+0</v>
      </c>
      <c r="E1003" s="297" t="s">
        <v>423</v>
      </c>
      <c r="F1003" s="298" t="s">
        <v>703</v>
      </c>
      <c r="G1003" s="188">
        <v>1</v>
      </c>
      <c r="X1003" s="44">
        <f t="shared" si="184"/>
        <v>45706</v>
      </c>
      <c r="Y1003" s="44">
        <f t="shared" si="185"/>
        <v>45734</v>
      </c>
    </row>
    <row r="1004" spans="1:25" ht="20.149999999999999" customHeight="1" x14ac:dyDescent="0.35">
      <c r="A1004" s="13">
        <f>SUBTOTAL(103,$B$4:B1004)</f>
        <v>1001</v>
      </c>
      <c r="B1004" s="140">
        <v>45706</v>
      </c>
      <c r="C1004" s="143" t="s">
        <v>503</v>
      </c>
      <c r="D1004" s="3" t="str">
        <f>VLOOKUP(C1004,'Location Summary'!$C$4:$D$602,2,0)</f>
        <v>DB1+9</v>
      </c>
      <c r="E1004" s="297" t="s">
        <v>423</v>
      </c>
      <c r="F1004" s="298" t="s">
        <v>703</v>
      </c>
      <c r="O1004" s="186">
        <v>1</v>
      </c>
      <c r="R1004" s="186">
        <v>1</v>
      </c>
      <c r="X1004" s="44">
        <f t="shared" si="184"/>
        <v>45706</v>
      </c>
      <c r="Y1004" s="44">
        <f t="shared" si="185"/>
        <v>45734</v>
      </c>
    </row>
    <row r="1005" spans="1:25" ht="20.149999999999999" customHeight="1" x14ac:dyDescent="0.35">
      <c r="A1005" s="13">
        <f>SUBTOTAL(103,$B$4:B1005)</f>
        <v>1002</v>
      </c>
      <c r="B1005" s="140">
        <v>45706</v>
      </c>
      <c r="C1005" s="143" t="s">
        <v>61</v>
      </c>
      <c r="D1005" s="3" t="str">
        <f>VLOOKUP(C1005,'Location Summary'!$C$4:$D$602,2,0)</f>
        <v>DD60+35</v>
      </c>
      <c r="E1005" s="297" t="s">
        <v>423</v>
      </c>
      <c r="F1005" s="298" t="s">
        <v>703</v>
      </c>
      <c r="K1005" s="187">
        <v>1</v>
      </c>
      <c r="L1005" s="186">
        <v>1</v>
      </c>
      <c r="M1005" s="188">
        <v>1</v>
      </c>
      <c r="X1005" s="44">
        <f t="shared" si="184"/>
        <v>45706</v>
      </c>
      <c r="Y1005" s="44">
        <f t="shared" si="185"/>
        <v>45734</v>
      </c>
    </row>
    <row r="1006" spans="1:25" ht="20.149999999999999" customHeight="1" x14ac:dyDescent="0.35">
      <c r="A1006" s="13">
        <f>SUBTOTAL(103,$B$4:B1006)</f>
        <v>1003</v>
      </c>
      <c r="B1006" s="140">
        <v>45706</v>
      </c>
      <c r="C1006" s="143" t="s">
        <v>390</v>
      </c>
      <c r="D1006" s="3" t="str">
        <f>VLOOKUP(C1006,'Location Summary'!$C$4:$D$602,2,0)</f>
        <v>DA+3</v>
      </c>
      <c r="E1006" s="297" t="s">
        <v>423</v>
      </c>
      <c r="F1006" s="298" t="s">
        <v>703</v>
      </c>
      <c r="G1006" s="188">
        <v>1</v>
      </c>
      <c r="K1006" s="187">
        <v>1</v>
      </c>
      <c r="L1006" s="186">
        <v>1</v>
      </c>
      <c r="X1006" s="44">
        <f t="shared" si="184"/>
        <v>45706</v>
      </c>
      <c r="Y1006" s="44">
        <f t="shared" si="185"/>
        <v>45734</v>
      </c>
    </row>
    <row r="1007" spans="1:25" ht="20.149999999999999" customHeight="1" x14ac:dyDescent="0.35">
      <c r="A1007" s="13">
        <f>SUBTOTAL(103,$B$4:B1007)</f>
        <v>1004</v>
      </c>
      <c r="B1007" s="140">
        <v>45706</v>
      </c>
      <c r="C1007" s="143" t="s">
        <v>799</v>
      </c>
      <c r="D1007" s="3" t="str">
        <f>VLOOKUP(C1007,'Location Summary'!$C$4:$D$602,2,0)</f>
        <v>DB1+9</v>
      </c>
      <c r="E1007" s="297" t="s">
        <v>423</v>
      </c>
      <c r="F1007" s="298" t="s">
        <v>703</v>
      </c>
      <c r="N1007" s="187">
        <v>1</v>
      </c>
      <c r="O1007" s="186">
        <v>1</v>
      </c>
      <c r="X1007" s="44">
        <f t="shared" si="184"/>
        <v>45706</v>
      </c>
      <c r="Y1007" s="44">
        <f t="shared" si="185"/>
        <v>45734</v>
      </c>
    </row>
    <row r="1008" spans="1:25" ht="20.149999999999999" customHeight="1" x14ac:dyDescent="0.35">
      <c r="A1008" s="13">
        <f>SUBTOTAL(103,$B$4:B1008)</f>
        <v>1005</v>
      </c>
      <c r="B1008" s="140">
        <v>45707</v>
      </c>
      <c r="C1008" s="143" t="s">
        <v>65</v>
      </c>
      <c r="D1008" s="3" t="str">
        <f>VLOOKUP(C1008,'Location Summary'!$C$4:$D$602,2,0)</f>
        <v>DC1+0</v>
      </c>
      <c r="E1008" s="297" t="s">
        <v>423</v>
      </c>
      <c r="F1008" s="298" t="s">
        <v>703</v>
      </c>
      <c r="Q1008" s="187">
        <v>1</v>
      </c>
      <c r="R1008" s="186">
        <v>1</v>
      </c>
      <c r="X1008" s="44">
        <f t="shared" si="184"/>
        <v>45707</v>
      </c>
      <c r="Y1008" s="44">
        <f t="shared" si="185"/>
        <v>45735</v>
      </c>
    </row>
    <row r="1009" spans="1:25" ht="20.149999999999999" customHeight="1" x14ac:dyDescent="0.35">
      <c r="A1009" s="13">
        <f>SUBTOTAL(103,$B$4:B1009)</f>
        <v>1006</v>
      </c>
      <c r="B1009" s="140">
        <v>45707</v>
      </c>
      <c r="C1009" s="143" t="s">
        <v>428</v>
      </c>
      <c r="D1009" s="3" t="str">
        <f>VLOOKUP(C1009,'Location Summary'!$C$4:$D$602,2,0)</f>
        <v>DA+0</v>
      </c>
      <c r="E1009" s="297" t="s">
        <v>423</v>
      </c>
      <c r="F1009" s="298" t="s">
        <v>703</v>
      </c>
      <c r="H1009" s="187">
        <v>1</v>
      </c>
      <c r="I1009" s="186">
        <v>1</v>
      </c>
      <c r="X1009" s="44">
        <f t="shared" si="184"/>
        <v>45707</v>
      </c>
      <c r="Y1009" s="44">
        <f t="shared" si="185"/>
        <v>45735</v>
      </c>
    </row>
    <row r="1010" spans="1:25" ht="20.149999999999999" customHeight="1" x14ac:dyDescent="0.35">
      <c r="A1010" s="13">
        <f>SUBTOTAL(103,$B$4:B1010)</f>
        <v>1007</v>
      </c>
      <c r="B1010" s="140">
        <v>45707</v>
      </c>
      <c r="C1010" s="143" t="s">
        <v>648</v>
      </c>
      <c r="D1010" s="3" t="str">
        <f>VLOOKUP(C1010,'Location Summary'!$C$4:$D$602,2,0)</f>
        <v>DA+6</v>
      </c>
      <c r="E1010" s="297" t="s">
        <v>423</v>
      </c>
      <c r="F1010" s="298" t="s">
        <v>703</v>
      </c>
      <c r="M1010" s="188">
        <v>1</v>
      </c>
      <c r="P1010" s="188">
        <v>1</v>
      </c>
      <c r="X1010" s="44">
        <f t="shared" si="184"/>
        <v>45707</v>
      </c>
      <c r="Y1010" s="44">
        <f t="shared" si="185"/>
        <v>45735</v>
      </c>
    </row>
    <row r="1011" spans="1:25" ht="20.149999999999999" customHeight="1" x14ac:dyDescent="0.35">
      <c r="A1011" s="13">
        <f>SUBTOTAL(103,$B$4:B1011)</f>
        <v>1008</v>
      </c>
      <c r="B1011" s="140">
        <v>45707</v>
      </c>
      <c r="C1011" s="143" t="s">
        <v>70</v>
      </c>
      <c r="D1011" s="3" t="str">
        <f>VLOOKUP(C1011,'Location Summary'!$C$4:$D$602,2,0)</f>
        <v>DA+9</v>
      </c>
      <c r="E1011" s="297" t="s">
        <v>423</v>
      </c>
      <c r="F1011" s="298" t="s">
        <v>703</v>
      </c>
      <c r="G1011" s="188">
        <v>1</v>
      </c>
      <c r="J1011" s="188">
        <v>1</v>
      </c>
      <c r="M1011" s="188">
        <v>1</v>
      </c>
      <c r="P1011" s="188">
        <v>1</v>
      </c>
      <c r="X1011" s="44">
        <f t="shared" si="184"/>
        <v>45707</v>
      </c>
      <c r="Y1011" s="44">
        <f t="shared" si="185"/>
        <v>45735</v>
      </c>
    </row>
    <row r="1012" spans="1:25" ht="20.149999999999999" customHeight="1" x14ac:dyDescent="0.35">
      <c r="A1012" s="13">
        <f>SUBTOTAL(103,$B$4:B1012)</f>
        <v>1009</v>
      </c>
      <c r="B1012" s="140">
        <v>45707</v>
      </c>
      <c r="C1012" s="143" t="s">
        <v>390</v>
      </c>
      <c r="D1012" s="3" t="str">
        <f>VLOOKUP(C1012,'Location Summary'!$C$4:$D$602,2,0)</f>
        <v>DA+3</v>
      </c>
      <c r="E1012" s="297" t="s">
        <v>423</v>
      </c>
      <c r="F1012" s="298" t="s">
        <v>703</v>
      </c>
      <c r="H1012" s="187">
        <v>1</v>
      </c>
      <c r="I1012" s="186">
        <v>1</v>
      </c>
      <c r="X1012" s="44">
        <f t="shared" si="184"/>
        <v>45707</v>
      </c>
      <c r="Y1012" s="44">
        <f t="shared" si="185"/>
        <v>45735</v>
      </c>
    </row>
    <row r="1013" spans="1:25" ht="20.149999999999999" customHeight="1" x14ac:dyDescent="0.35">
      <c r="A1013" s="13">
        <f>SUBTOTAL(103,$B$4:B1013)</f>
        <v>1010</v>
      </c>
      <c r="B1013" s="140">
        <v>45707</v>
      </c>
      <c r="C1013" s="143" t="s">
        <v>426</v>
      </c>
      <c r="D1013" s="3" t="str">
        <f>VLOOKUP(C1013,'Location Summary'!$C$4:$D$602,2,0)</f>
        <v>DA+9</v>
      </c>
      <c r="E1013" s="297" t="s">
        <v>423</v>
      </c>
      <c r="F1013" s="298" t="s">
        <v>703</v>
      </c>
      <c r="G1013" s="188">
        <v>1</v>
      </c>
      <c r="X1013" s="44">
        <f t="shared" si="184"/>
        <v>45707</v>
      </c>
      <c r="Y1013" s="44">
        <f t="shared" si="185"/>
        <v>45735</v>
      </c>
    </row>
    <row r="1014" spans="1:25" ht="20.149999999999999" customHeight="1" x14ac:dyDescent="0.35">
      <c r="A1014" s="13">
        <f>SUBTOTAL(103,$B$4:B1014)</f>
        <v>1011</v>
      </c>
      <c r="B1014" s="140">
        <v>45708</v>
      </c>
      <c r="C1014" s="143" t="s">
        <v>58</v>
      </c>
      <c r="D1014" s="3" t="str">
        <f>VLOOKUP(C1014,'Location Summary'!$C$4:$D$602,2,0)</f>
        <v>DD60+18</v>
      </c>
      <c r="E1014" s="297" t="s">
        <v>423</v>
      </c>
      <c r="F1014" s="298" t="s">
        <v>703</v>
      </c>
      <c r="G1014" s="188">
        <v>1</v>
      </c>
      <c r="X1014" s="44">
        <f t="shared" si="184"/>
        <v>45708</v>
      </c>
      <c r="Y1014" s="44">
        <f t="shared" si="185"/>
        <v>45736</v>
      </c>
    </row>
    <row r="1015" spans="1:25" ht="20.149999999999999" customHeight="1" x14ac:dyDescent="0.35">
      <c r="A1015" s="13">
        <f>SUBTOTAL(103,$B$4:B1015)</f>
        <v>1012</v>
      </c>
      <c r="B1015" s="140">
        <v>45708</v>
      </c>
      <c r="C1015" s="143" t="s">
        <v>428</v>
      </c>
      <c r="D1015" s="3" t="str">
        <f>VLOOKUP(C1015,'Location Summary'!$C$4:$D$602,2,0)</f>
        <v>DA+0</v>
      </c>
      <c r="E1015" s="297" t="s">
        <v>423</v>
      </c>
      <c r="F1015" s="298" t="s">
        <v>703</v>
      </c>
      <c r="M1015" s="188">
        <v>1</v>
      </c>
      <c r="X1015" s="44">
        <f t="shared" si="184"/>
        <v>45708</v>
      </c>
      <c r="Y1015" s="44">
        <f t="shared" si="185"/>
        <v>45736</v>
      </c>
    </row>
    <row r="1016" spans="1:25" ht="20.149999999999999" customHeight="1" x14ac:dyDescent="0.35">
      <c r="A1016" s="13">
        <f>SUBTOTAL(103,$B$4:B1016)</f>
        <v>1013</v>
      </c>
      <c r="B1016" s="140">
        <v>45708</v>
      </c>
      <c r="C1016" s="143" t="s">
        <v>648</v>
      </c>
      <c r="D1016" s="3" t="str">
        <f>VLOOKUP(C1016,'Location Summary'!$C$4:$D$602,2,0)</f>
        <v>DA+6</v>
      </c>
      <c r="E1016" s="297" t="s">
        <v>423</v>
      </c>
      <c r="F1016" s="298" t="s">
        <v>703</v>
      </c>
      <c r="N1016" s="187">
        <v>1</v>
      </c>
      <c r="O1016" s="186">
        <v>1</v>
      </c>
      <c r="Q1016" s="187">
        <v>1</v>
      </c>
      <c r="R1016" s="186">
        <v>1</v>
      </c>
      <c r="X1016" s="44">
        <f t="shared" si="184"/>
        <v>45708</v>
      </c>
      <c r="Y1016" s="44">
        <f t="shared" si="185"/>
        <v>45736</v>
      </c>
    </row>
    <row r="1017" spans="1:25" ht="20.149999999999999" customHeight="1" x14ac:dyDescent="0.35">
      <c r="A1017" s="13">
        <f>SUBTOTAL(103,$B$4:B1017)</f>
        <v>1014</v>
      </c>
      <c r="B1017" s="140">
        <v>45708</v>
      </c>
      <c r="C1017" s="143" t="s">
        <v>70</v>
      </c>
      <c r="D1017" s="3" t="str">
        <f>VLOOKUP(C1017,'Location Summary'!$C$4:$D$602,2,0)</f>
        <v>DA+9</v>
      </c>
      <c r="E1017" s="297" t="s">
        <v>423</v>
      </c>
      <c r="F1017" s="298" t="s">
        <v>703</v>
      </c>
      <c r="H1017" s="187">
        <v>1</v>
      </c>
      <c r="I1017" s="186">
        <v>1</v>
      </c>
      <c r="K1017" s="187">
        <v>1</v>
      </c>
      <c r="L1017" s="186">
        <v>1</v>
      </c>
      <c r="N1017" s="187">
        <v>1</v>
      </c>
      <c r="O1017" s="186">
        <v>1</v>
      </c>
      <c r="Q1017" s="187">
        <v>1</v>
      </c>
      <c r="R1017" s="186">
        <v>1</v>
      </c>
      <c r="X1017" s="44">
        <f t="shared" si="184"/>
        <v>45708</v>
      </c>
      <c r="Y1017" s="44">
        <f t="shared" si="185"/>
        <v>45736</v>
      </c>
    </row>
    <row r="1018" spans="1:25" ht="20.149999999999999" customHeight="1" x14ac:dyDescent="0.35">
      <c r="A1018" s="13">
        <f>SUBTOTAL(103,$B$4:B1018)</f>
        <v>1015</v>
      </c>
      <c r="B1018" s="140">
        <v>45708</v>
      </c>
      <c r="C1018" s="143" t="s">
        <v>61</v>
      </c>
      <c r="D1018" s="3" t="str">
        <f>VLOOKUP(C1018,'Location Summary'!$C$4:$D$602,2,0)</f>
        <v>DD60+35</v>
      </c>
      <c r="E1018" s="297" t="s">
        <v>423</v>
      </c>
      <c r="F1018" s="298" t="s">
        <v>703</v>
      </c>
      <c r="N1018" s="187">
        <v>1</v>
      </c>
      <c r="O1018" s="186">
        <v>1</v>
      </c>
      <c r="X1018" s="44">
        <f t="shared" si="184"/>
        <v>45708</v>
      </c>
      <c r="Y1018" s="44">
        <f t="shared" si="185"/>
        <v>45736</v>
      </c>
    </row>
    <row r="1019" spans="1:25" ht="20.149999999999999" customHeight="1" x14ac:dyDescent="0.35">
      <c r="A1019" s="13">
        <f>SUBTOTAL(103,$B$4:B1019)</f>
        <v>1016</v>
      </c>
      <c r="B1019" s="140">
        <v>45708</v>
      </c>
      <c r="C1019" s="143" t="s">
        <v>190</v>
      </c>
      <c r="D1019" s="3" t="str">
        <f>VLOOKUP(C1019,'Location Summary'!$C$4:$D$602,2,0)</f>
        <v>DA+0</v>
      </c>
      <c r="E1019" s="297" t="s">
        <v>423</v>
      </c>
      <c r="F1019" s="298" t="s">
        <v>703</v>
      </c>
      <c r="J1019" s="188">
        <v>1</v>
      </c>
      <c r="X1019" s="44">
        <f t="shared" si="184"/>
        <v>45708</v>
      </c>
      <c r="Y1019" s="44">
        <f t="shared" si="185"/>
        <v>45736</v>
      </c>
    </row>
    <row r="1020" spans="1:25" ht="20.149999999999999" customHeight="1" x14ac:dyDescent="0.35">
      <c r="A1020" s="13">
        <f>SUBTOTAL(103,$B$4:B1020)</f>
        <v>1017</v>
      </c>
      <c r="B1020" s="140">
        <v>45708</v>
      </c>
      <c r="C1020" s="143" t="s">
        <v>426</v>
      </c>
      <c r="D1020" s="3" t="str">
        <f>VLOOKUP(C1020,'Location Summary'!$C$4:$D$602,2,0)</f>
        <v>DA+9</v>
      </c>
      <c r="E1020" s="297" t="s">
        <v>423</v>
      </c>
      <c r="F1020" s="298" t="s">
        <v>703</v>
      </c>
      <c r="H1020" s="187">
        <v>1</v>
      </c>
      <c r="I1020" s="186">
        <v>1</v>
      </c>
      <c r="J1020" s="188">
        <v>1</v>
      </c>
      <c r="X1020" s="44">
        <f t="shared" si="184"/>
        <v>45708</v>
      </c>
      <c r="Y1020" s="44">
        <f t="shared" si="185"/>
        <v>45736</v>
      </c>
    </row>
    <row r="1021" spans="1:25" ht="20.149999999999999" customHeight="1" x14ac:dyDescent="0.35">
      <c r="A1021" s="13">
        <f>SUBTOTAL(103,$B$4:B1021)</f>
        <v>1018</v>
      </c>
      <c r="B1021" s="140">
        <v>45708</v>
      </c>
      <c r="C1021" s="143" t="s">
        <v>64</v>
      </c>
      <c r="D1021" s="3" t="str">
        <f>VLOOKUP(C1021,'Location Summary'!$C$4:$D$602,2,0)</f>
        <v>DC2-3</v>
      </c>
      <c r="E1021" s="297" t="s">
        <v>423</v>
      </c>
      <c r="F1021" s="298" t="s">
        <v>703</v>
      </c>
      <c r="J1021" s="188">
        <v>1</v>
      </c>
      <c r="X1021" s="44">
        <f t="shared" si="184"/>
        <v>45708</v>
      </c>
      <c r="Y1021" s="44">
        <f t="shared" si="185"/>
        <v>45736</v>
      </c>
    </row>
    <row r="1022" spans="1:25" ht="20.149999999999999" customHeight="1" x14ac:dyDescent="0.35">
      <c r="A1022" s="13">
        <f>SUBTOTAL(103,$B$4:B1022)</f>
        <v>1019</v>
      </c>
      <c r="B1022" s="140">
        <v>45709</v>
      </c>
      <c r="C1022" s="143" t="s">
        <v>58</v>
      </c>
      <c r="D1022" s="3" t="str">
        <f>VLOOKUP(C1022,'Location Summary'!$C$4:$D$602,2,0)</f>
        <v>DD60+18</v>
      </c>
      <c r="E1022" s="297" t="s">
        <v>423</v>
      </c>
      <c r="F1022" s="298" t="s">
        <v>703</v>
      </c>
      <c r="H1022" s="187">
        <v>1</v>
      </c>
      <c r="I1022" s="186">
        <v>1</v>
      </c>
      <c r="X1022" s="44">
        <f t="shared" si="184"/>
        <v>45709</v>
      </c>
      <c r="Y1022" s="44">
        <f t="shared" si="185"/>
        <v>45737</v>
      </c>
    </row>
    <row r="1023" spans="1:25" ht="20.149999999999999" customHeight="1" x14ac:dyDescent="0.35">
      <c r="A1023" s="13">
        <f>SUBTOTAL(103,$B$4:B1023)</f>
        <v>1020</v>
      </c>
      <c r="B1023" s="140">
        <v>45709</v>
      </c>
      <c r="C1023" s="143" t="s">
        <v>428</v>
      </c>
      <c r="D1023" s="3" t="str">
        <f>VLOOKUP(C1023,'Location Summary'!$C$4:$D$602,2,0)</f>
        <v>DA+0</v>
      </c>
      <c r="E1023" s="297" t="s">
        <v>423</v>
      </c>
      <c r="F1023" s="298" t="s">
        <v>703</v>
      </c>
      <c r="N1023" s="187">
        <v>1</v>
      </c>
      <c r="O1023" s="186">
        <v>1</v>
      </c>
      <c r="X1023" s="44">
        <f t="shared" si="184"/>
        <v>45709</v>
      </c>
      <c r="Y1023" s="44">
        <f t="shared" si="185"/>
        <v>45737</v>
      </c>
    </row>
    <row r="1024" spans="1:25" ht="20.149999999999999" customHeight="1" x14ac:dyDescent="0.35">
      <c r="A1024" s="13">
        <f>SUBTOTAL(103,$B$4:B1024)</f>
        <v>1021</v>
      </c>
      <c r="B1024" s="140">
        <v>45709</v>
      </c>
      <c r="C1024" s="143" t="s">
        <v>800</v>
      </c>
      <c r="D1024" s="3" t="str">
        <f>VLOOKUP(C1024,'Location Summary'!$C$4:$D$602,2,0)</f>
        <v>DA+6</v>
      </c>
      <c r="E1024" s="297" t="s">
        <v>423</v>
      </c>
      <c r="F1024" s="298" t="s">
        <v>703</v>
      </c>
      <c r="G1024" s="188">
        <v>1</v>
      </c>
      <c r="J1024" s="188">
        <v>1</v>
      </c>
      <c r="M1024" s="188">
        <v>1</v>
      </c>
      <c r="P1024" s="188">
        <v>1</v>
      </c>
      <c r="X1024" s="44">
        <f t="shared" si="184"/>
        <v>45709</v>
      </c>
      <c r="Y1024" s="44">
        <f t="shared" si="185"/>
        <v>45737</v>
      </c>
    </row>
    <row r="1025" spans="1:25" ht="20.149999999999999" customHeight="1" x14ac:dyDescent="0.35">
      <c r="A1025" s="13">
        <f>SUBTOTAL(103,$B$4:B1025)</f>
        <v>1022</v>
      </c>
      <c r="B1025" s="140">
        <v>45709</v>
      </c>
      <c r="C1025" s="143" t="s">
        <v>61</v>
      </c>
      <c r="D1025" s="3" t="str">
        <f>VLOOKUP(C1025,'Location Summary'!$C$4:$D$602,2,0)</f>
        <v>DD60+35</v>
      </c>
      <c r="E1025" s="297" t="s">
        <v>423</v>
      </c>
      <c r="F1025" s="298" t="s">
        <v>703</v>
      </c>
      <c r="G1025" s="188">
        <v>1</v>
      </c>
      <c r="X1025" s="44">
        <f t="shared" si="184"/>
        <v>45709</v>
      </c>
      <c r="Y1025" s="44">
        <f t="shared" si="185"/>
        <v>45737</v>
      </c>
    </row>
    <row r="1026" spans="1:25" ht="20.149999999999999" customHeight="1" x14ac:dyDescent="0.35">
      <c r="A1026" s="13">
        <f>SUBTOTAL(103,$B$4:B1026)</f>
        <v>1023</v>
      </c>
      <c r="B1026" s="140">
        <v>45709</v>
      </c>
      <c r="C1026" s="143" t="s">
        <v>190</v>
      </c>
      <c r="D1026" s="3" t="str">
        <f>VLOOKUP(C1026,'Location Summary'!$C$4:$D$602,2,0)</f>
        <v>DA+0</v>
      </c>
      <c r="E1026" s="297" t="s">
        <v>423</v>
      </c>
      <c r="F1026" s="298" t="s">
        <v>703</v>
      </c>
      <c r="I1026" s="186">
        <v>1</v>
      </c>
      <c r="K1026" s="187">
        <v>1</v>
      </c>
      <c r="L1026" s="186">
        <v>1</v>
      </c>
      <c r="M1026" s="188">
        <v>1</v>
      </c>
      <c r="P1026" s="188">
        <v>1</v>
      </c>
      <c r="X1026" s="44">
        <f t="shared" si="184"/>
        <v>45709</v>
      </c>
      <c r="Y1026" s="44">
        <f t="shared" si="185"/>
        <v>45737</v>
      </c>
    </row>
    <row r="1027" spans="1:25" ht="20.149999999999999" customHeight="1" x14ac:dyDescent="0.35">
      <c r="A1027" s="13">
        <f>SUBTOTAL(103,$B$4:B1027)</f>
        <v>1024</v>
      </c>
      <c r="B1027" s="140">
        <v>45709</v>
      </c>
      <c r="C1027" s="143" t="s">
        <v>426</v>
      </c>
      <c r="D1027" s="3" t="str">
        <f>VLOOKUP(C1027,'Location Summary'!$C$4:$D$602,2,0)</f>
        <v>DA+9</v>
      </c>
      <c r="E1027" s="297" t="s">
        <v>423</v>
      </c>
      <c r="F1027" s="298" t="s">
        <v>703</v>
      </c>
      <c r="K1027" s="187">
        <v>1</v>
      </c>
      <c r="L1027" s="186">
        <v>1</v>
      </c>
      <c r="M1027" s="188">
        <v>1</v>
      </c>
      <c r="X1027" s="44">
        <f t="shared" si="184"/>
        <v>45709</v>
      </c>
      <c r="Y1027" s="44">
        <f t="shared" si="185"/>
        <v>45737</v>
      </c>
    </row>
    <row r="1028" spans="1:25" ht="20.149999999999999" customHeight="1" x14ac:dyDescent="0.35">
      <c r="A1028" s="13">
        <f>SUBTOTAL(103,$B$4:B1028)</f>
        <v>1025</v>
      </c>
      <c r="B1028" s="140">
        <v>45709</v>
      </c>
      <c r="C1028" s="143" t="s">
        <v>64</v>
      </c>
      <c r="D1028" s="3" t="str">
        <f>VLOOKUP(C1028,'Location Summary'!$C$4:$D$602,2,0)</f>
        <v>DC2-3</v>
      </c>
      <c r="E1028" s="297" t="s">
        <v>423</v>
      </c>
      <c r="F1028" s="298" t="s">
        <v>703</v>
      </c>
      <c r="G1028" s="188">
        <v>1</v>
      </c>
      <c r="X1028" s="44">
        <f t="shared" si="184"/>
        <v>45709</v>
      </c>
      <c r="Y1028" s="44">
        <f t="shared" si="185"/>
        <v>45737</v>
      </c>
    </row>
    <row r="1029" spans="1:25" ht="20.149999999999999" customHeight="1" x14ac:dyDescent="0.35">
      <c r="A1029" s="13">
        <f>SUBTOTAL(103,$B$4:B1029)</f>
        <v>1026</v>
      </c>
      <c r="B1029" s="140">
        <v>45710</v>
      </c>
      <c r="C1029" s="143" t="s">
        <v>58</v>
      </c>
      <c r="D1029" s="3" t="str">
        <f>VLOOKUP(C1029,'Location Summary'!$C$4:$D$602,2,0)</f>
        <v>DD60+18</v>
      </c>
      <c r="E1029" s="297" t="s">
        <v>423</v>
      </c>
      <c r="F1029" s="298" t="s">
        <v>703</v>
      </c>
      <c r="P1029" s="188">
        <v>1</v>
      </c>
      <c r="X1029" s="44">
        <f t="shared" si="184"/>
        <v>45710</v>
      </c>
      <c r="Y1029" s="44">
        <f t="shared" si="185"/>
        <v>45738</v>
      </c>
    </row>
    <row r="1030" spans="1:25" ht="20.149999999999999" customHeight="1" x14ac:dyDescent="0.35">
      <c r="A1030" s="13">
        <f>SUBTOTAL(103,$B$4:B1030)</f>
        <v>1027</v>
      </c>
      <c r="B1030" s="140">
        <v>45710</v>
      </c>
      <c r="C1030" s="143" t="s">
        <v>428</v>
      </c>
      <c r="D1030" s="3" t="str">
        <f>VLOOKUP(C1030,'Location Summary'!$C$4:$D$602,2,0)</f>
        <v>DA+0</v>
      </c>
      <c r="E1030" s="297" t="s">
        <v>423</v>
      </c>
      <c r="F1030" s="298" t="s">
        <v>703</v>
      </c>
      <c r="P1030" s="188">
        <v>1</v>
      </c>
      <c r="X1030" s="44">
        <f t="shared" si="184"/>
        <v>45710</v>
      </c>
      <c r="Y1030" s="44">
        <f t="shared" si="185"/>
        <v>45738</v>
      </c>
    </row>
    <row r="1031" spans="1:25" ht="20.149999999999999" customHeight="1" x14ac:dyDescent="0.35">
      <c r="A1031" s="13">
        <f>SUBTOTAL(103,$B$4:B1031)</f>
        <v>1028</v>
      </c>
      <c r="B1031" s="140">
        <v>45710</v>
      </c>
      <c r="C1031" s="143" t="s">
        <v>648</v>
      </c>
      <c r="D1031" s="3" t="str">
        <f>VLOOKUP(C1031,'Location Summary'!$C$4:$D$602,2,0)</f>
        <v>DA+6</v>
      </c>
      <c r="E1031" s="297" t="s">
        <v>423</v>
      </c>
      <c r="F1031" s="298" t="s">
        <v>703</v>
      </c>
      <c r="G1031" s="188">
        <v>1</v>
      </c>
      <c r="X1031" s="44">
        <f t="shared" si="184"/>
        <v>45710</v>
      </c>
      <c r="Y1031" s="44">
        <f t="shared" si="185"/>
        <v>45738</v>
      </c>
    </row>
    <row r="1032" spans="1:25" ht="20.149999999999999" customHeight="1" x14ac:dyDescent="0.35">
      <c r="A1032" s="13">
        <f>SUBTOTAL(103,$B$4:B1032)</f>
        <v>1029</v>
      </c>
      <c r="B1032" s="140">
        <v>45710</v>
      </c>
      <c r="C1032" s="143" t="s">
        <v>800</v>
      </c>
      <c r="D1032" s="3" t="str">
        <f>VLOOKUP(C1032,'Location Summary'!$C$4:$D$602,2,0)</f>
        <v>DA+6</v>
      </c>
      <c r="E1032" s="297" t="s">
        <v>423</v>
      </c>
      <c r="F1032" s="298" t="s">
        <v>703</v>
      </c>
      <c r="H1032" s="187">
        <v>1</v>
      </c>
      <c r="I1032" s="186">
        <v>1</v>
      </c>
      <c r="K1032" s="187">
        <v>1</v>
      </c>
      <c r="L1032" s="186">
        <v>1</v>
      </c>
      <c r="N1032" s="187">
        <v>1</v>
      </c>
      <c r="O1032" s="186">
        <v>1</v>
      </c>
      <c r="Q1032" s="187">
        <v>1</v>
      </c>
      <c r="R1032" s="186">
        <v>1</v>
      </c>
      <c r="X1032" s="44">
        <f t="shared" si="184"/>
        <v>45710</v>
      </c>
      <c r="Y1032" s="44">
        <f t="shared" si="185"/>
        <v>45738</v>
      </c>
    </row>
    <row r="1033" spans="1:25" ht="20.149999999999999" customHeight="1" x14ac:dyDescent="0.35">
      <c r="A1033" s="13">
        <f>SUBTOTAL(103,$B$4:B1033)</f>
        <v>1030</v>
      </c>
      <c r="B1033" s="140">
        <v>45710</v>
      </c>
      <c r="C1033" s="143" t="s">
        <v>61</v>
      </c>
      <c r="D1033" s="3" t="str">
        <f>VLOOKUP(C1033,'Location Summary'!$C$4:$D$602,2,0)</f>
        <v>DD60+35</v>
      </c>
      <c r="E1033" s="297" t="s">
        <v>423</v>
      </c>
      <c r="F1033" s="298" t="s">
        <v>703</v>
      </c>
      <c r="P1033" s="188">
        <v>1</v>
      </c>
      <c r="X1033" s="44">
        <f t="shared" si="184"/>
        <v>45710</v>
      </c>
      <c r="Y1033" s="44">
        <f t="shared" si="185"/>
        <v>45738</v>
      </c>
    </row>
    <row r="1034" spans="1:25" ht="20.149999999999999" customHeight="1" x14ac:dyDescent="0.35">
      <c r="A1034" s="13">
        <f>SUBTOTAL(103,$B$4:B1034)</f>
        <v>1031</v>
      </c>
      <c r="B1034" s="140">
        <v>45710</v>
      </c>
      <c r="C1034" s="143" t="s">
        <v>190</v>
      </c>
      <c r="D1034" s="3" t="str">
        <f>VLOOKUP(C1034,'Location Summary'!$C$4:$D$602,2,0)</f>
        <v>DA+0</v>
      </c>
      <c r="E1034" s="297" t="s">
        <v>423</v>
      </c>
      <c r="F1034" s="298" t="s">
        <v>703</v>
      </c>
      <c r="N1034" s="187">
        <v>1</v>
      </c>
      <c r="O1034" s="186">
        <v>1</v>
      </c>
      <c r="Q1034" s="187">
        <v>1</v>
      </c>
      <c r="R1034" s="186">
        <v>1</v>
      </c>
      <c r="X1034" s="44">
        <f t="shared" si="184"/>
        <v>45710</v>
      </c>
      <c r="Y1034" s="44">
        <f t="shared" si="185"/>
        <v>45738</v>
      </c>
    </row>
    <row r="1035" spans="1:25" ht="20.149999999999999" customHeight="1" x14ac:dyDescent="0.35">
      <c r="A1035" s="13">
        <f>SUBTOTAL(103,$B$4:B1035)</f>
        <v>1032</v>
      </c>
      <c r="B1035" s="140">
        <v>45710</v>
      </c>
      <c r="C1035" s="143" t="s">
        <v>426</v>
      </c>
      <c r="D1035" s="3" t="str">
        <f>VLOOKUP(C1035,'Location Summary'!$C$4:$D$602,2,0)</f>
        <v>DA+9</v>
      </c>
      <c r="E1035" s="297" t="s">
        <v>423</v>
      </c>
      <c r="F1035" s="298" t="s">
        <v>703</v>
      </c>
      <c r="N1035" s="187">
        <v>1</v>
      </c>
      <c r="O1035" s="186">
        <v>1</v>
      </c>
      <c r="X1035" s="44">
        <f t="shared" si="184"/>
        <v>45710</v>
      </c>
      <c r="Y1035" s="44">
        <f t="shared" si="185"/>
        <v>45738</v>
      </c>
    </row>
    <row r="1036" spans="1:25" ht="20.149999999999999" customHeight="1" x14ac:dyDescent="0.35">
      <c r="A1036" s="13">
        <f>SUBTOTAL(103,$B$4:B1036)</f>
        <v>1033</v>
      </c>
      <c r="B1036" s="140">
        <v>45710</v>
      </c>
      <c r="C1036" s="143" t="s">
        <v>64</v>
      </c>
      <c r="D1036" s="3" t="str">
        <f>VLOOKUP(C1036,'Location Summary'!$C$4:$D$602,2,0)</f>
        <v>DC2-3</v>
      </c>
      <c r="E1036" s="297" t="s">
        <v>423</v>
      </c>
      <c r="F1036" s="298" t="s">
        <v>703</v>
      </c>
      <c r="H1036" s="187">
        <v>1</v>
      </c>
      <c r="I1036" s="186">
        <v>1</v>
      </c>
      <c r="K1036" s="187">
        <v>1</v>
      </c>
      <c r="L1036" s="186">
        <v>1</v>
      </c>
      <c r="P1036" s="188">
        <v>1</v>
      </c>
      <c r="X1036" s="44">
        <f t="shared" si="184"/>
        <v>45710</v>
      </c>
      <c r="Y1036" s="44">
        <f t="shared" si="185"/>
        <v>45738</v>
      </c>
    </row>
    <row r="1037" spans="1:25" ht="20.149999999999999" customHeight="1" x14ac:dyDescent="0.35">
      <c r="A1037" s="13">
        <f>SUBTOTAL(103,$B$4:B1037)</f>
        <v>1034</v>
      </c>
      <c r="B1037" s="140">
        <v>45711</v>
      </c>
      <c r="C1037" s="143" t="s">
        <v>58</v>
      </c>
      <c r="D1037" s="3" t="str">
        <f>VLOOKUP(C1037,'Location Summary'!$C$4:$D$602,2,0)</f>
        <v>DD60+18</v>
      </c>
      <c r="E1037" s="297" t="s">
        <v>423</v>
      </c>
      <c r="F1037" s="298" t="s">
        <v>703</v>
      </c>
      <c r="Q1037" s="187">
        <v>1</v>
      </c>
      <c r="X1037" s="44">
        <f t="shared" si="184"/>
        <v>45711</v>
      </c>
      <c r="Y1037" s="44">
        <f t="shared" si="185"/>
        <v>45739</v>
      </c>
    </row>
    <row r="1038" spans="1:25" ht="20.149999999999999" customHeight="1" x14ac:dyDescent="0.35">
      <c r="A1038" s="13">
        <f>SUBTOTAL(103,$B$4:B1038)</f>
        <v>1035</v>
      </c>
      <c r="B1038" s="140">
        <v>45711</v>
      </c>
      <c r="C1038" s="143" t="s">
        <v>65</v>
      </c>
      <c r="D1038" s="3" t="str">
        <f>VLOOKUP(C1038,'Location Summary'!$C$4:$D$602,2,0)</f>
        <v>DC1+0</v>
      </c>
      <c r="E1038" s="297" t="s">
        <v>423</v>
      </c>
      <c r="F1038" s="298" t="s">
        <v>703</v>
      </c>
      <c r="N1038" s="187">
        <v>1</v>
      </c>
      <c r="O1038" s="186">
        <v>1</v>
      </c>
      <c r="X1038" s="44">
        <f t="shared" si="184"/>
        <v>45711</v>
      </c>
      <c r="Y1038" s="44">
        <f t="shared" si="185"/>
        <v>45739</v>
      </c>
    </row>
    <row r="1039" spans="1:25" ht="20.149999999999999" customHeight="1" x14ac:dyDescent="0.35">
      <c r="A1039" s="13">
        <f>SUBTOTAL(103,$B$4:B1039)</f>
        <v>1036</v>
      </c>
      <c r="B1039" s="140">
        <v>45711</v>
      </c>
      <c r="C1039" s="143" t="s">
        <v>428</v>
      </c>
      <c r="D1039" s="3" t="str">
        <f>VLOOKUP(C1039,'Location Summary'!$C$4:$D$602,2,0)</f>
        <v>DA+0</v>
      </c>
      <c r="E1039" s="297" t="s">
        <v>423</v>
      </c>
      <c r="F1039" s="298" t="s">
        <v>703</v>
      </c>
      <c r="Q1039" s="187">
        <v>1</v>
      </c>
      <c r="R1039" s="186">
        <v>1</v>
      </c>
      <c r="X1039" s="44">
        <f t="shared" si="184"/>
        <v>45711</v>
      </c>
      <c r="Y1039" s="44">
        <f t="shared" si="185"/>
        <v>45739</v>
      </c>
    </row>
    <row r="1040" spans="1:25" ht="20.149999999999999" customHeight="1" x14ac:dyDescent="0.35">
      <c r="A1040" s="13">
        <f>SUBTOTAL(103,$B$4:B1040)</f>
        <v>1037</v>
      </c>
      <c r="B1040" s="140">
        <v>45711</v>
      </c>
      <c r="C1040" s="143" t="s">
        <v>648</v>
      </c>
      <c r="D1040" s="3" t="str">
        <f>VLOOKUP(C1040,'Location Summary'!$C$4:$D$602,2,0)</f>
        <v>DA+6</v>
      </c>
      <c r="E1040" s="297" t="s">
        <v>423</v>
      </c>
      <c r="F1040" s="298" t="s">
        <v>703</v>
      </c>
      <c r="H1040" s="187">
        <v>1</v>
      </c>
      <c r="J1040" s="188">
        <v>1</v>
      </c>
      <c r="X1040" s="44">
        <f t="shared" si="184"/>
        <v>45711</v>
      </c>
      <c r="Y1040" s="44">
        <f t="shared" si="185"/>
        <v>45739</v>
      </c>
    </row>
    <row r="1041" spans="1:25" ht="20.149999999999999" customHeight="1" x14ac:dyDescent="0.35">
      <c r="A1041" s="13">
        <f>SUBTOTAL(103,$B$4:B1041)</f>
        <v>1038</v>
      </c>
      <c r="B1041" s="140">
        <v>45711</v>
      </c>
      <c r="C1041" s="143" t="s">
        <v>174</v>
      </c>
      <c r="D1041" s="3" t="str">
        <f>VLOOKUP(C1041,'Location Summary'!$C$4:$D$602,2,0)</f>
        <v>DD60+25</v>
      </c>
      <c r="E1041" s="297" t="s">
        <v>423</v>
      </c>
      <c r="F1041" s="298" t="s">
        <v>703</v>
      </c>
      <c r="G1041" s="188">
        <v>1</v>
      </c>
      <c r="X1041" s="44">
        <f t="shared" si="184"/>
        <v>45711</v>
      </c>
      <c r="Y1041" s="44">
        <f t="shared" si="185"/>
        <v>45739</v>
      </c>
    </row>
    <row r="1042" spans="1:25" ht="20.149999999999999" customHeight="1" x14ac:dyDescent="0.35">
      <c r="A1042" s="13">
        <f>SUBTOTAL(103,$B$4:B1042)</f>
        <v>1039</v>
      </c>
      <c r="B1042" s="140">
        <v>45711</v>
      </c>
      <c r="C1042" s="143" t="s">
        <v>61</v>
      </c>
      <c r="D1042" s="3" t="str">
        <f>VLOOKUP(C1042,'Location Summary'!$C$4:$D$602,2,0)</f>
        <v>DD60+35</v>
      </c>
      <c r="E1042" s="297" t="s">
        <v>423</v>
      </c>
      <c r="F1042" s="298" t="s">
        <v>703</v>
      </c>
      <c r="H1042" s="187">
        <v>1</v>
      </c>
      <c r="I1042" s="186">
        <v>1</v>
      </c>
      <c r="X1042" s="44">
        <f t="shared" si="184"/>
        <v>45711</v>
      </c>
      <c r="Y1042" s="44">
        <f t="shared" si="185"/>
        <v>45739</v>
      </c>
    </row>
    <row r="1043" spans="1:25" ht="20.149999999999999" customHeight="1" x14ac:dyDescent="0.35">
      <c r="A1043" s="13">
        <f>SUBTOTAL(103,$B$4:B1043)</f>
        <v>1040</v>
      </c>
      <c r="B1043" s="140">
        <v>45712</v>
      </c>
      <c r="C1043" s="143" t="s">
        <v>58</v>
      </c>
      <c r="D1043" s="3" t="str">
        <f>VLOOKUP(C1043,'Location Summary'!$C$4:$D$602,2,0)</f>
        <v>DD60+18</v>
      </c>
      <c r="E1043" s="297" t="s">
        <v>423</v>
      </c>
      <c r="F1043" s="298" t="s">
        <v>703</v>
      </c>
      <c r="M1043" s="188">
        <v>1</v>
      </c>
      <c r="R1043" s="186">
        <v>1</v>
      </c>
      <c r="X1043" s="44">
        <f t="shared" si="184"/>
        <v>45712</v>
      </c>
      <c r="Y1043" s="44">
        <f t="shared" si="185"/>
        <v>45740</v>
      </c>
    </row>
    <row r="1044" spans="1:25" ht="20.149999999999999" customHeight="1" x14ac:dyDescent="0.35">
      <c r="A1044" s="13">
        <f>SUBTOTAL(103,$B$4:B1044)</f>
        <v>1041</v>
      </c>
      <c r="B1044" s="140">
        <v>45712</v>
      </c>
      <c r="C1044" s="143" t="s">
        <v>428</v>
      </c>
      <c r="D1044" s="3" t="str">
        <f>VLOOKUP(C1044,'Location Summary'!$C$4:$D$602,2,0)</f>
        <v>DA+0</v>
      </c>
      <c r="E1044" s="297" t="s">
        <v>423</v>
      </c>
      <c r="F1044" s="298" t="s">
        <v>703</v>
      </c>
      <c r="J1044" s="188">
        <v>1</v>
      </c>
      <c r="X1044" s="44">
        <f t="shared" si="184"/>
        <v>45712</v>
      </c>
      <c r="Y1044" s="44">
        <f t="shared" si="185"/>
        <v>45740</v>
      </c>
    </row>
    <row r="1045" spans="1:25" ht="20.149999999999999" customHeight="1" x14ac:dyDescent="0.35">
      <c r="A1045" s="13">
        <f>SUBTOTAL(103,$B$4:B1045)</f>
        <v>1042</v>
      </c>
      <c r="B1045" s="140">
        <v>45712</v>
      </c>
      <c r="C1045" s="143" t="s">
        <v>648</v>
      </c>
      <c r="D1045" s="3" t="str">
        <f>VLOOKUP(C1045,'Location Summary'!$C$4:$D$602,2,0)</f>
        <v>DA+6</v>
      </c>
      <c r="E1045" s="297" t="s">
        <v>423</v>
      </c>
      <c r="F1045" s="298" t="s">
        <v>703</v>
      </c>
      <c r="I1045" s="186">
        <v>1</v>
      </c>
      <c r="K1045" s="187">
        <v>1</v>
      </c>
      <c r="L1045" s="186">
        <v>1</v>
      </c>
      <c r="X1045" s="44">
        <f t="shared" ref="X1045:X1069" si="186">B1045</f>
        <v>45712</v>
      </c>
      <c r="Y1045" s="44">
        <f t="shared" ref="Y1045:Y1069" si="187">B1045+28</f>
        <v>45740</v>
      </c>
    </row>
    <row r="1046" spans="1:25" ht="20.149999999999999" customHeight="1" x14ac:dyDescent="0.35">
      <c r="A1046" s="13">
        <f>SUBTOTAL(103,$B$4:B1046)</f>
        <v>1043</v>
      </c>
      <c r="B1046" s="140">
        <v>45712</v>
      </c>
      <c r="C1046" s="143" t="s">
        <v>174</v>
      </c>
      <c r="D1046" s="3" t="str">
        <f>VLOOKUP(C1046,'Location Summary'!$C$4:$D$602,2,0)</f>
        <v>DD60+25</v>
      </c>
      <c r="E1046" s="297" t="s">
        <v>423</v>
      </c>
      <c r="F1046" s="298" t="s">
        <v>703</v>
      </c>
      <c r="M1046" s="188">
        <v>1</v>
      </c>
      <c r="X1046" s="44">
        <f t="shared" si="186"/>
        <v>45712</v>
      </c>
      <c r="Y1046" s="44">
        <f t="shared" si="187"/>
        <v>45740</v>
      </c>
    </row>
    <row r="1047" spans="1:25" ht="20.149999999999999" customHeight="1" x14ac:dyDescent="0.35">
      <c r="A1047" s="13">
        <f>SUBTOTAL(103,$B$4:B1047)</f>
        <v>1044</v>
      </c>
      <c r="B1047" s="140">
        <v>45712</v>
      </c>
      <c r="C1047" s="143" t="s">
        <v>426</v>
      </c>
      <c r="D1047" s="3" t="str">
        <f>VLOOKUP(C1047,'Location Summary'!$C$4:$D$602,2,0)</f>
        <v>DA+9</v>
      </c>
      <c r="E1047" s="297" t="s">
        <v>423</v>
      </c>
      <c r="F1047" s="298" t="s">
        <v>703</v>
      </c>
      <c r="P1047" s="188">
        <v>1</v>
      </c>
      <c r="X1047" s="44">
        <f t="shared" si="186"/>
        <v>45712</v>
      </c>
      <c r="Y1047" s="44">
        <f t="shared" si="187"/>
        <v>45740</v>
      </c>
    </row>
    <row r="1048" spans="1:25" ht="20.149999999999999" customHeight="1" x14ac:dyDescent="0.35">
      <c r="A1048" s="13">
        <f>SUBTOTAL(103,$B$4:B1048)</f>
        <v>1045</v>
      </c>
      <c r="B1048" s="140">
        <v>45712</v>
      </c>
      <c r="C1048" s="143" t="s">
        <v>64</v>
      </c>
      <c r="D1048" s="3" t="str">
        <f>VLOOKUP(C1048,'Location Summary'!$C$4:$D$602,2,0)</f>
        <v>DC2-3</v>
      </c>
      <c r="E1048" s="297" t="s">
        <v>423</v>
      </c>
      <c r="F1048" s="298" t="s">
        <v>703</v>
      </c>
      <c r="Q1048" s="187">
        <v>1</v>
      </c>
      <c r="R1048" s="186">
        <v>1</v>
      </c>
      <c r="X1048" s="44">
        <f t="shared" si="186"/>
        <v>45712</v>
      </c>
      <c r="Y1048" s="44">
        <f t="shared" si="187"/>
        <v>45740</v>
      </c>
    </row>
    <row r="1049" spans="1:25" ht="20.149999999999999" customHeight="1" x14ac:dyDescent="0.35">
      <c r="A1049" s="13">
        <f>SUBTOTAL(103,$B$4:B1049)</f>
        <v>1046</v>
      </c>
      <c r="B1049" s="140">
        <v>45713</v>
      </c>
      <c r="C1049" s="143" t="s">
        <v>58</v>
      </c>
      <c r="D1049" s="3" t="str">
        <f>VLOOKUP(C1049,'Location Summary'!$C$4:$D$602,2,0)</f>
        <v>DD60+18</v>
      </c>
      <c r="E1049" s="297" t="s">
        <v>423</v>
      </c>
      <c r="F1049" s="298" t="s">
        <v>703</v>
      </c>
      <c r="N1049" s="187">
        <v>1</v>
      </c>
      <c r="O1049" s="186">
        <v>1</v>
      </c>
      <c r="X1049" s="44">
        <f t="shared" si="186"/>
        <v>45713</v>
      </c>
      <c r="Y1049" s="44">
        <f t="shared" si="187"/>
        <v>45741</v>
      </c>
    </row>
    <row r="1050" spans="1:25" ht="20.149999999999999" customHeight="1" x14ac:dyDescent="0.35">
      <c r="A1050" s="13">
        <f>SUBTOTAL(103,$B$4:B1050)</f>
        <v>1047</v>
      </c>
      <c r="B1050" s="140">
        <v>45713</v>
      </c>
      <c r="C1050" s="143" t="s">
        <v>428</v>
      </c>
      <c r="D1050" s="3" t="str">
        <f>VLOOKUP(C1050,'Location Summary'!$C$4:$D$602,2,0)</f>
        <v>DA+0</v>
      </c>
      <c r="E1050" s="297" t="s">
        <v>423</v>
      </c>
      <c r="F1050" s="298" t="s">
        <v>703</v>
      </c>
      <c r="K1050" s="187">
        <v>1</v>
      </c>
      <c r="L1050" s="186">
        <v>1</v>
      </c>
      <c r="X1050" s="44">
        <f t="shared" si="186"/>
        <v>45713</v>
      </c>
      <c r="Y1050" s="44">
        <f t="shared" si="187"/>
        <v>45741</v>
      </c>
    </row>
    <row r="1051" spans="1:25" ht="20.149999999999999" customHeight="1" x14ac:dyDescent="0.35">
      <c r="A1051" s="13">
        <f>SUBTOTAL(103,$B$4:B1051)</f>
        <v>1048</v>
      </c>
      <c r="B1051" s="140">
        <v>45713</v>
      </c>
      <c r="C1051" s="143" t="s">
        <v>174</v>
      </c>
      <c r="D1051" s="3" t="str">
        <f>VLOOKUP(C1051,'Location Summary'!$C$4:$D$602,2,0)</f>
        <v>DD60+25</v>
      </c>
      <c r="E1051" s="297" t="s">
        <v>423</v>
      </c>
      <c r="F1051" s="298" t="s">
        <v>703</v>
      </c>
      <c r="H1051" s="187">
        <v>1</v>
      </c>
      <c r="I1051" s="186">
        <v>1</v>
      </c>
      <c r="X1051" s="44">
        <f t="shared" si="186"/>
        <v>45713</v>
      </c>
      <c r="Y1051" s="44">
        <f t="shared" si="187"/>
        <v>45741</v>
      </c>
    </row>
    <row r="1052" spans="1:25" ht="20.149999999999999" customHeight="1" x14ac:dyDescent="0.35">
      <c r="A1052" s="13">
        <f>SUBTOTAL(103,$B$4:B1052)</f>
        <v>1049</v>
      </c>
      <c r="B1052" s="140">
        <v>45713</v>
      </c>
      <c r="C1052" s="143" t="s">
        <v>61</v>
      </c>
      <c r="D1052" s="3" t="str">
        <f>VLOOKUP(C1052,'Location Summary'!$C$4:$D$602,2,0)</f>
        <v>DD60+35</v>
      </c>
      <c r="E1052" s="297" t="s">
        <v>423</v>
      </c>
      <c r="F1052" s="298" t="s">
        <v>703</v>
      </c>
      <c r="H1052" s="187">
        <v>1</v>
      </c>
      <c r="I1052" s="186">
        <v>1</v>
      </c>
      <c r="Q1052" s="187">
        <v>1</v>
      </c>
      <c r="R1052" s="186">
        <v>1</v>
      </c>
      <c r="X1052" s="44">
        <f t="shared" si="186"/>
        <v>45713</v>
      </c>
      <c r="Y1052" s="44">
        <f t="shared" si="187"/>
        <v>45741</v>
      </c>
    </row>
    <row r="1053" spans="1:25" ht="20.149999999999999" customHeight="1" x14ac:dyDescent="0.35">
      <c r="A1053" s="13">
        <f>SUBTOTAL(103,$B$4:B1053)</f>
        <v>1050</v>
      </c>
      <c r="B1053" s="140">
        <v>45713</v>
      </c>
      <c r="C1053" s="143" t="s">
        <v>427</v>
      </c>
      <c r="D1053" s="3" t="str">
        <f>VLOOKUP(C1053,'Location Summary'!$C$4:$D$602,2,0)</f>
        <v>DA+0</v>
      </c>
      <c r="E1053" s="297" t="s">
        <v>423</v>
      </c>
      <c r="F1053" s="298" t="s">
        <v>703</v>
      </c>
      <c r="J1053" s="188">
        <v>1</v>
      </c>
      <c r="X1053" s="44">
        <f t="shared" si="186"/>
        <v>45713</v>
      </c>
      <c r="Y1053" s="44">
        <f t="shared" si="187"/>
        <v>45741</v>
      </c>
    </row>
    <row r="1054" spans="1:25" ht="20.149999999999999" customHeight="1" x14ac:dyDescent="0.35">
      <c r="A1054" s="13">
        <f>SUBTOTAL(103,$B$4:B1054)</f>
        <v>1051</v>
      </c>
      <c r="B1054" s="140">
        <v>45713</v>
      </c>
      <c r="C1054" s="143" t="s">
        <v>426</v>
      </c>
      <c r="D1054" s="3" t="str">
        <f>VLOOKUP(C1054,'Location Summary'!$C$4:$D$602,2,0)</f>
        <v>DA+9</v>
      </c>
      <c r="E1054" s="297" t="s">
        <v>423</v>
      </c>
      <c r="F1054" s="298" t="s">
        <v>703</v>
      </c>
      <c r="Q1054" s="187">
        <v>1</v>
      </c>
      <c r="X1054" s="44">
        <f t="shared" si="186"/>
        <v>45713</v>
      </c>
      <c r="Y1054" s="44">
        <f t="shared" si="187"/>
        <v>45741</v>
      </c>
    </row>
    <row r="1055" spans="1:25" ht="20.149999999999999" customHeight="1" x14ac:dyDescent="0.35">
      <c r="A1055" s="13">
        <f>SUBTOTAL(103,$B$4:B1055)</f>
        <v>1052</v>
      </c>
      <c r="B1055" s="140">
        <v>45714</v>
      </c>
      <c r="C1055" s="143" t="s">
        <v>58</v>
      </c>
      <c r="D1055" s="3" t="str">
        <f>VLOOKUP(C1055,'Location Summary'!$C$4:$D$602,2,0)</f>
        <v>DD60+18</v>
      </c>
      <c r="E1055" s="297" t="s">
        <v>423</v>
      </c>
      <c r="F1055" s="298" t="s">
        <v>703</v>
      </c>
      <c r="J1055" s="188">
        <v>1</v>
      </c>
      <c r="X1055" s="44">
        <f t="shared" si="186"/>
        <v>45714</v>
      </c>
      <c r="Y1055" s="44">
        <f t="shared" si="187"/>
        <v>45742</v>
      </c>
    </row>
    <row r="1056" spans="1:25" ht="20.149999999999999" customHeight="1" x14ac:dyDescent="0.35">
      <c r="A1056" s="13">
        <f>SUBTOTAL(103,$B$4:B1056)</f>
        <v>1053</v>
      </c>
      <c r="B1056" s="140">
        <v>45714</v>
      </c>
      <c r="C1056" s="143" t="s">
        <v>1284</v>
      </c>
      <c r="D1056" s="3" t="s">
        <v>2</v>
      </c>
      <c r="E1056" s="297" t="s">
        <v>423</v>
      </c>
      <c r="F1056" s="298" t="s">
        <v>703</v>
      </c>
      <c r="G1056" s="188">
        <v>1</v>
      </c>
      <c r="J1056" s="188">
        <v>1</v>
      </c>
      <c r="X1056" s="44">
        <f t="shared" si="186"/>
        <v>45714</v>
      </c>
      <c r="Y1056" s="44">
        <f t="shared" si="187"/>
        <v>45742</v>
      </c>
    </row>
    <row r="1057" spans="1:25" ht="20.149999999999999" customHeight="1" x14ac:dyDescent="0.35">
      <c r="A1057" s="13">
        <f>SUBTOTAL(103,$B$4:B1057)</f>
        <v>1054</v>
      </c>
      <c r="B1057" s="140">
        <v>45714</v>
      </c>
      <c r="C1057" s="143" t="s">
        <v>427</v>
      </c>
      <c r="D1057" s="3" t="str">
        <f>VLOOKUP(C1057,'Location Summary'!$C$4:$D$602,2,0)</f>
        <v>DA+0</v>
      </c>
      <c r="E1057" s="297" t="s">
        <v>423</v>
      </c>
      <c r="F1057" s="298" t="s">
        <v>703</v>
      </c>
      <c r="G1057" s="188">
        <v>1</v>
      </c>
      <c r="X1057" s="44">
        <f t="shared" si="186"/>
        <v>45714</v>
      </c>
      <c r="Y1057" s="44">
        <f t="shared" si="187"/>
        <v>45742</v>
      </c>
    </row>
    <row r="1058" spans="1:25" ht="20.149999999999999" customHeight="1" x14ac:dyDescent="0.35">
      <c r="A1058" s="13">
        <f>SUBTOTAL(103,$B$4:B1058)</f>
        <v>1055</v>
      </c>
      <c r="B1058" s="140">
        <v>45714</v>
      </c>
      <c r="C1058" s="143" t="s">
        <v>426</v>
      </c>
      <c r="D1058" s="3" t="str">
        <f>VLOOKUP(C1058,'Location Summary'!$C$4:$D$602,2,0)</f>
        <v>DA+9</v>
      </c>
      <c r="E1058" s="297" t="s">
        <v>423</v>
      </c>
      <c r="F1058" s="298" t="s">
        <v>703</v>
      </c>
      <c r="R1058" s="186">
        <v>1</v>
      </c>
      <c r="X1058" s="44">
        <f t="shared" si="186"/>
        <v>45714</v>
      </c>
      <c r="Y1058" s="44">
        <f t="shared" si="187"/>
        <v>45742</v>
      </c>
    </row>
    <row r="1059" spans="1:25" ht="20.149999999999999" customHeight="1" x14ac:dyDescent="0.35">
      <c r="A1059" s="13">
        <f>SUBTOTAL(103,$B$4:B1059)</f>
        <v>1056</v>
      </c>
      <c r="B1059" s="140">
        <v>45714</v>
      </c>
      <c r="C1059" s="143" t="s">
        <v>64</v>
      </c>
      <c r="D1059" s="3" t="str">
        <f>VLOOKUP(C1059,'Location Summary'!$C$4:$D$602,2,0)</f>
        <v>DC2-3</v>
      </c>
      <c r="E1059" s="297" t="s">
        <v>423</v>
      </c>
      <c r="F1059" s="298" t="s">
        <v>703</v>
      </c>
      <c r="N1059" s="187">
        <v>1</v>
      </c>
      <c r="O1059" s="186">
        <v>1</v>
      </c>
      <c r="X1059" s="44">
        <f t="shared" si="186"/>
        <v>45714</v>
      </c>
      <c r="Y1059" s="44">
        <f t="shared" si="187"/>
        <v>45742</v>
      </c>
    </row>
    <row r="1060" spans="1:25" ht="20.149999999999999" customHeight="1" x14ac:dyDescent="0.35">
      <c r="A1060" s="13">
        <f>SUBTOTAL(103,$B$4:B1060)</f>
        <v>1057</v>
      </c>
      <c r="B1060" s="140">
        <v>45715</v>
      </c>
      <c r="C1060" s="143" t="s">
        <v>174</v>
      </c>
      <c r="D1060" s="3" t="str">
        <f>VLOOKUP(C1060,'Location Summary'!$C$4:$D$602,2,0)</f>
        <v>DD60+25</v>
      </c>
      <c r="E1060" s="297" t="s">
        <v>423</v>
      </c>
      <c r="F1060" s="298" t="s">
        <v>703</v>
      </c>
      <c r="N1060" s="187">
        <v>1</v>
      </c>
      <c r="O1060" s="186">
        <v>1</v>
      </c>
      <c r="X1060" s="44">
        <f t="shared" si="186"/>
        <v>45715</v>
      </c>
      <c r="Y1060" s="44">
        <f t="shared" si="187"/>
        <v>45743</v>
      </c>
    </row>
    <row r="1061" spans="1:25" ht="20.149999999999999" customHeight="1" x14ac:dyDescent="0.35">
      <c r="A1061" s="13">
        <f>SUBTOTAL(103,$B$4:B1061)</f>
        <v>1058</v>
      </c>
      <c r="B1061" s="140">
        <v>45715</v>
      </c>
      <c r="C1061" s="143" t="s">
        <v>58</v>
      </c>
      <c r="D1061" s="3" t="str">
        <f>VLOOKUP(C1061,'Location Summary'!$C$4:$D$602,2,0)</f>
        <v>DD60+18</v>
      </c>
      <c r="E1061" s="297" t="s">
        <v>423</v>
      </c>
      <c r="F1061" s="298" t="s">
        <v>703</v>
      </c>
      <c r="K1061" s="187">
        <v>1</v>
      </c>
      <c r="L1061" s="186">
        <v>1</v>
      </c>
      <c r="X1061" s="44">
        <f t="shared" si="186"/>
        <v>45715</v>
      </c>
      <c r="Y1061" s="44">
        <f t="shared" si="187"/>
        <v>45743</v>
      </c>
    </row>
    <row r="1062" spans="1:25" ht="20.149999999999999" customHeight="1" x14ac:dyDescent="0.35">
      <c r="A1062" s="13">
        <f>SUBTOTAL(103,$B$4:B1062)</f>
        <v>1059</v>
      </c>
      <c r="B1062" s="140">
        <v>45715</v>
      </c>
      <c r="C1062" s="143" t="s">
        <v>60</v>
      </c>
      <c r="D1062" s="3" t="str">
        <f>VLOOKUP(C1062,'Location Summary'!$C$4:$D$602,2,0)</f>
        <v>DD60+35</v>
      </c>
      <c r="E1062" s="297" t="s">
        <v>423</v>
      </c>
      <c r="F1062" s="298" t="s">
        <v>703</v>
      </c>
      <c r="J1062" s="188">
        <v>1</v>
      </c>
      <c r="X1062" s="44">
        <f t="shared" si="186"/>
        <v>45715</v>
      </c>
      <c r="Y1062" s="44">
        <f t="shared" si="187"/>
        <v>45743</v>
      </c>
    </row>
    <row r="1063" spans="1:25" ht="20.149999999999999" customHeight="1" x14ac:dyDescent="0.35">
      <c r="A1063" s="13">
        <f>SUBTOTAL(103,$B$4:B1063)</f>
        <v>1060</v>
      </c>
      <c r="B1063" s="140">
        <v>45715</v>
      </c>
      <c r="C1063" s="143" t="s">
        <v>68</v>
      </c>
      <c r="D1063" s="3" t="str">
        <f>VLOOKUP(C1063,'Location Summary'!$C$4:$D$602,2,0)</f>
        <v>DB1+9</v>
      </c>
      <c r="E1063" s="297" t="s">
        <v>423</v>
      </c>
      <c r="F1063" s="116" t="s">
        <v>703</v>
      </c>
      <c r="P1063" s="188">
        <v>1</v>
      </c>
      <c r="X1063" s="44">
        <f t="shared" si="186"/>
        <v>45715</v>
      </c>
      <c r="Y1063" s="44">
        <f t="shared" si="187"/>
        <v>45743</v>
      </c>
    </row>
    <row r="1064" spans="1:25" ht="20.149999999999999" customHeight="1" x14ac:dyDescent="0.35">
      <c r="A1064" s="13">
        <f>SUBTOTAL(103,$B$4:B1064)</f>
        <v>1061</v>
      </c>
      <c r="B1064" s="140">
        <v>45715</v>
      </c>
      <c r="C1064" s="143" t="s">
        <v>1284</v>
      </c>
      <c r="D1064" s="3" t="str">
        <f>VLOOKUP(C1064,'Location Summary'!$C$4:$D$678,2,0)</f>
        <v>DA+3</v>
      </c>
      <c r="E1064" s="297" t="s">
        <v>423</v>
      </c>
      <c r="F1064" s="298" t="s">
        <v>703</v>
      </c>
      <c r="H1064" s="187">
        <v>1</v>
      </c>
      <c r="I1064" s="186">
        <v>1</v>
      </c>
      <c r="K1064" s="187">
        <v>1</v>
      </c>
      <c r="L1064" s="186">
        <v>1</v>
      </c>
      <c r="X1064" s="44">
        <f t="shared" si="186"/>
        <v>45715</v>
      </c>
      <c r="Y1064" s="44">
        <f t="shared" si="187"/>
        <v>45743</v>
      </c>
    </row>
    <row r="1065" spans="1:25" ht="20.149999999999999" customHeight="1" x14ac:dyDescent="0.35">
      <c r="A1065" s="13">
        <f>SUBTOTAL(103,$B$4:B1065)</f>
        <v>1062</v>
      </c>
      <c r="B1065" s="140">
        <v>45715</v>
      </c>
      <c r="C1065" s="143" t="s">
        <v>68</v>
      </c>
      <c r="D1065" s="3" t="str">
        <f>VLOOKUP(C1065,'Location Summary'!$C$4:$D$678,2,0)</f>
        <v>DB1+9</v>
      </c>
      <c r="E1065" s="297" t="s">
        <v>423</v>
      </c>
      <c r="F1065" s="116" t="s">
        <v>703</v>
      </c>
      <c r="G1065" s="188">
        <v>1</v>
      </c>
      <c r="M1065" s="188">
        <v>1</v>
      </c>
      <c r="Q1065" s="187">
        <v>1</v>
      </c>
      <c r="R1065" s="186">
        <v>0.5</v>
      </c>
      <c r="X1065" s="44">
        <f t="shared" si="186"/>
        <v>45715</v>
      </c>
      <c r="Y1065" s="44">
        <f t="shared" si="187"/>
        <v>45743</v>
      </c>
    </row>
    <row r="1066" spans="1:25" ht="20.149999999999999" customHeight="1" x14ac:dyDescent="0.35">
      <c r="A1066" s="13">
        <f>SUBTOTAL(103,$B$4:B1066)</f>
        <v>1063</v>
      </c>
      <c r="B1066" s="140">
        <v>45716</v>
      </c>
      <c r="C1066" s="143" t="s">
        <v>1284</v>
      </c>
      <c r="D1066" s="3" t="str">
        <f>VLOOKUP(C1066,'Location Summary'!$C$4:$D$678,2,0)</f>
        <v>DA+3</v>
      </c>
      <c r="E1066" s="297" t="s">
        <v>423</v>
      </c>
      <c r="F1066" s="298" t="s">
        <v>703</v>
      </c>
      <c r="M1066" s="188">
        <v>1</v>
      </c>
      <c r="P1066" s="188">
        <v>1</v>
      </c>
      <c r="X1066" s="44">
        <f t="shared" si="186"/>
        <v>45716</v>
      </c>
      <c r="Y1066" s="44">
        <f t="shared" si="187"/>
        <v>45744</v>
      </c>
    </row>
    <row r="1067" spans="1:25" ht="20.149999999999999" customHeight="1" x14ac:dyDescent="0.35">
      <c r="A1067" s="13">
        <f>SUBTOTAL(103,$B$4:B1067)</f>
        <v>1064</v>
      </c>
      <c r="B1067" s="140">
        <v>45716</v>
      </c>
      <c r="C1067" s="143" t="s">
        <v>60</v>
      </c>
      <c r="D1067" s="3" t="str">
        <f>VLOOKUP(C1067,'Location Summary'!$C$4:$D$678,2,0)</f>
        <v>DD60+35</v>
      </c>
      <c r="E1067" s="297" t="s">
        <v>423</v>
      </c>
      <c r="F1067" s="298" t="s">
        <v>703</v>
      </c>
      <c r="K1067" s="187">
        <v>1</v>
      </c>
      <c r="M1067" s="188">
        <v>1</v>
      </c>
      <c r="X1067" s="44">
        <f t="shared" si="186"/>
        <v>45716</v>
      </c>
      <c r="Y1067" s="44">
        <f t="shared" si="187"/>
        <v>45744</v>
      </c>
    </row>
    <row r="1068" spans="1:25" ht="20.149999999999999" customHeight="1" x14ac:dyDescent="0.35">
      <c r="A1068" s="13">
        <f>SUBTOTAL(103,$B$4:B1068)</f>
        <v>1065</v>
      </c>
      <c r="B1068" s="140">
        <v>45716</v>
      </c>
      <c r="C1068" s="143" t="s">
        <v>427</v>
      </c>
      <c r="D1068" s="3" t="str">
        <f>VLOOKUP(C1068,'Location Summary'!$C$4:$D$678,2,0)</f>
        <v>DA+0</v>
      </c>
      <c r="E1068" s="297" t="s">
        <v>423</v>
      </c>
      <c r="F1068" s="298" t="s">
        <v>703</v>
      </c>
      <c r="H1068" s="187">
        <v>1</v>
      </c>
      <c r="I1068" s="186">
        <v>1</v>
      </c>
      <c r="K1068" s="187">
        <v>1</v>
      </c>
      <c r="L1068" s="186">
        <v>1</v>
      </c>
      <c r="X1068" s="44">
        <f t="shared" si="186"/>
        <v>45716</v>
      </c>
      <c r="Y1068" s="44">
        <f t="shared" si="187"/>
        <v>45744</v>
      </c>
    </row>
    <row r="1069" spans="1:25" ht="20.149999999999999" customHeight="1" x14ac:dyDescent="0.35">
      <c r="A1069" s="13">
        <f>SUBTOTAL(103,$B$4:B1069)</f>
        <v>1066</v>
      </c>
      <c r="B1069" s="140">
        <v>45717</v>
      </c>
      <c r="C1069" s="143" t="s">
        <v>75</v>
      </c>
      <c r="D1069" s="3" t="str">
        <f>VLOOKUP(C1069,'Location Summary'!$C$4:$D$678,2,0)</f>
        <v>DB1+6</v>
      </c>
      <c r="E1069" s="297" t="s">
        <v>423</v>
      </c>
      <c r="F1069" s="298" t="s">
        <v>703</v>
      </c>
      <c r="G1069" s="188">
        <v>1</v>
      </c>
      <c r="X1069" s="44">
        <f t="shared" si="186"/>
        <v>45717</v>
      </c>
      <c r="Y1069" s="44">
        <f t="shared" si="187"/>
        <v>45745</v>
      </c>
    </row>
    <row r="1070" spans="1:25" ht="20.149999999999999" customHeight="1" x14ac:dyDescent="0.35">
      <c r="A1070" s="13">
        <f>SUBTOTAL(103,$B$4:B1070)</f>
        <v>1067</v>
      </c>
      <c r="B1070" s="140">
        <v>45717</v>
      </c>
      <c r="C1070" s="143" t="s">
        <v>68</v>
      </c>
      <c r="D1070" s="3" t="str">
        <f>VLOOKUP(C1070,'Location Summary'!$C$4:$D$678,2,0)</f>
        <v>DB1+9</v>
      </c>
      <c r="E1070" s="297" t="s">
        <v>423</v>
      </c>
      <c r="F1070" s="116" t="s">
        <v>703</v>
      </c>
      <c r="J1070" s="188">
        <v>1</v>
      </c>
      <c r="N1070" s="187">
        <v>1</v>
      </c>
      <c r="O1070" s="186">
        <v>0.5</v>
      </c>
      <c r="X1070" s="44">
        <f t="shared" ref="X1070:X1074" si="188">B1070</f>
        <v>45717</v>
      </c>
      <c r="Y1070" s="44">
        <f t="shared" ref="Y1070:Y1074" si="189">B1070+28</f>
        <v>45745</v>
      </c>
    </row>
    <row r="1071" spans="1:25" ht="20.149999999999999" customHeight="1" x14ac:dyDescent="0.35">
      <c r="A1071" s="13">
        <f>SUBTOTAL(103,$B$4:B1071)</f>
        <v>1068</v>
      </c>
      <c r="B1071" s="140">
        <v>45717</v>
      </c>
      <c r="C1071" s="143" t="s">
        <v>1284</v>
      </c>
      <c r="D1071" s="3" t="str">
        <f>VLOOKUP(C1071,'Location Summary'!$C$4:$D$678,2,0)</f>
        <v>DA+3</v>
      </c>
      <c r="E1071" s="297" t="s">
        <v>423</v>
      </c>
      <c r="F1071" s="298" t="s">
        <v>703</v>
      </c>
      <c r="N1071" s="187">
        <v>1</v>
      </c>
      <c r="O1071" s="186">
        <v>1</v>
      </c>
      <c r="Q1071" s="187">
        <v>1</v>
      </c>
      <c r="R1071" s="186">
        <v>1</v>
      </c>
      <c r="X1071" s="44">
        <f t="shared" si="188"/>
        <v>45717</v>
      </c>
      <c r="Y1071" s="44">
        <f t="shared" si="189"/>
        <v>45745</v>
      </c>
    </row>
    <row r="1072" spans="1:25" ht="20.149999999999999" customHeight="1" x14ac:dyDescent="0.35">
      <c r="A1072" s="13">
        <f>SUBTOTAL(103,$B$4:B1072)</f>
        <v>1069</v>
      </c>
      <c r="B1072" s="140">
        <v>45717</v>
      </c>
      <c r="C1072" s="143" t="s">
        <v>60</v>
      </c>
      <c r="D1072" s="3" t="str">
        <f>VLOOKUP(C1072,'Location Summary'!$C$4:$D$678,2,0)</f>
        <v>DD60+35</v>
      </c>
      <c r="E1072" s="297" t="s">
        <v>423</v>
      </c>
      <c r="F1072" s="298" t="s">
        <v>703</v>
      </c>
      <c r="G1072" s="188">
        <v>1</v>
      </c>
      <c r="L1072" s="186">
        <v>1</v>
      </c>
      <c r="X1072" s="44">
        <f t="shared" si="188"/>
        <v>45717</v>
      </c>
      <c r="Y1072" s="44">
        <f t="shared" si="189"/>
        <v>45745</v>
      </c>
    </row>
    <row r="1073" spans="1:25" ht="20.149999999999999" customHeight="1" x14ac:dyDescent="0.35">
      <c r="A1073" s="13">
        <f>SUBTOTAL(103,$B$4:B1073)</f>
        <v>1070</v>
      </c>
      <c r="B1073" s="140">
        <v>45717</v>
      </c>
      <c r="C1073" s="143" t="s">
        <v>174</v>
      </c>
      <c r="D1073" s="3" t="str">
        <f>VLOOKUP(C1073,'Location Summary'!$C$4:$D$678,2,0)</f>
        <v>DD60+25</v>
      </c>
      <c r="E1073" s="297" t="s">
        <v>423</v>
      </c>
      <c r="F1073" s="298" t="s">
        <v>703</v>
      </c>
      <c r="J1073" s="188">
        <v>1</v>
      </c>
      <c r="X1073" s="44">
        <f t="shared" si="188"/>
        <v>45717</v>
      </c>
      <c r="Y1073" s="44">
        <f t="shared" si="189"/>
        <v>45745</v>
      </c>
    </row>
    <row r="1074" spans="1:25" ht="20.149999999999999" customHeight="1" x14ac:dyDescent="0.35">
      <c r="A1074" s="13">
        <f>SUBTOTAL(103,$B$4:B1074)</f>
        <v>1071</v>
      </c>
      <c r="B1074" s="140">
        <v>45718</v>
      </c>
      <c r="C1074" s="143" t="s">
        <v>75</v>
      </c>
      <c r="D1074" s="3" t="str">
        <f>VLOOKUP(C1074,'Location Summary'!$C$4:$D$678,2,0)</f>
        <v>DB1+6</v>
      </c>
      <c r="E1074" s="297" t="s">
        <v>423</v>
      </c>
      <c r="F1074" s="298" t="s">
        <v>703</v>
      </c>
      <c r="H1074" s="187">
        <v>1</v>
      </c>
      <c r="I1074" s="186">
        <v>1</v>
      </c>
      <c r="X1074" s="44">
        <f t="shared" si="188"/>
        <v>45718</v>
      </c>
      <c r="Y1074" s="44">
        <f t="shared" si="189"/>
        <v>45746</v>
      </c>
    </row>
    <row r="1075" spans="1:25" ht="20.149999999999999" customHeight="1" x14ac:dyDescent="0.35">
      <c r="A1075" s="13">
        <f>SUBTOTAL(103,$B$4:B1075)</f>
        <v>1072</v>
      </c>
      <c r="B1075" s="140">
        <v>45718</v>
      </c>
      <c r="C1075" s="143" t="s">
        <v>68</v>
      </c>
      <c r="D1075" s="3" t="str">
        <f>VLOOKUP(C1075,'Location Summary'!$C$4:$D$678,2,0)</f>
        <v>DB1+9</v>
      </c>
      <c r="E1075" s="297" t="s">
        <v>423</v>
      </c>
      <c r="F1075" s="116" t="s">
        <v>703</v>
      </c>
      <c r="H1075" s="187">
        <v>1</v>
      </c>
      <c r="I1075" s="186">
        <v>0.5</v>
      </c>
      <c r="X1075" s="44">
        <f t="shared" ref="X1075:X1138" si="190">B1075</f>
        <v>45718</v>
      </c>
      <c r="Y1075" s="44">
        <f t="shared" ref="Y1075:Y1138" si="191">B1075+28</f>
        <v>45746</v>
      </c>
    </row>
    <row r="1076" spans="1:25" ht="20.149999999999999" customHeight="1" x14ac:dyDescent="0.35">
      <c r="A1076" s="13">
        <f>SUBTOTAL(103,$B$4:B1076)</f>
        <v>1073</v>
      </c>
      <c r="B1076" s="140">
        <v>45718</v>
      </c>
      <c r="C1076" s="143" t="s">
        <v>60</v>
      </c>
      <c r="D1076" s="3" t="str">
        <f>VLOOKUP(C1076,'Location Summary'!$C$4:$D$678,2,0)</f>
        <v>DD60+35</v>
      </c>
      <c r="E1076" s="297" t="s">
        <v>423</v>
      </c>
      <c r="F1076" s="298" t="s">
        <v>703</v>
      </c>
      <c r="H1076" s="187">
        <v>1</v>
      </c>
      <c r="N1076" s="187">
        <v>1</v>
      </c>
      <c r="X1076" s="44">
        <f t="shared" si="190"/>
        <v>45718</v>
      </c>
      <c r="Y1076" s="44">
        <f t="shared" si="191"/>
        <v>45746</v>
      </c>
    </row>
    <row r="1077" spans="1:25" ht="20.149999999999999" customHeight="1" x14ac:dyDescent="0.35">
      <c r="A1077" s="13">
        <f>SUBTOTAL(103,$B$4:B1077)</f>
        <v>1074</v>
      </c>
      <c r="B1077" s="140">
        <v>45718</v>
      </c>
      <c r="C1077" s="143" t="s">
        <v>174</v>
      </c>
      <c r="D1077" s="3" t="str">
        <f>VLOOKUP(C1077,'Location Summary'!$C$4:$D$678,2,0)</f>
        <v>DD60+25</v>
      </c>
      <c r="E1077" s="297" t="s">
        <v>423</v>
      </c>
      <c r="F1077" s="298" t="s">
        <v>703</v>
      </c>
      <c r="K1077" s="187">
        <v>1</v>
      </c>
      <c r="X1077" s="44">
        <f t="shared" si="190"/>
        <v>45718</v>
      </c>
      <c r="Y1077" s="44">
        <f t="shared" si="191"/>
        <v>45746</v>
      </c>
    </row>
    <row r="1078" spans="1:25" ht="20.149999999999999" customHeight="1" x14ac:dyDescent="0.35">
      <c r="A1078" s="13">
        <f>SUBTOTAL(103,$B$4:B1078)</f>
        <v>1075</v>
      </c>
      <c r="B1078" s="140">
        <v>45718</v>
      </c>
      <c r="C1078" s="143" t="s">
        <v>427</v>
      </c>
      <c r="D1078" s="3" t="str">
        <f>VLOOKUP(C1078,'Location Summary'!$C$4:$D$678,2,0)</f>
        <v>DA+0</v>
      </c>
      <c r="E1078" s="297" t="s">
        <v>423</v>
      </c>
      <c r="F1078" s="298" t="s">
        <v>703</v>
      </c>
      <c r="M1078" s="188">
        <v>1</v>
      </c>
      <c r="X1078" s="44">
        <f t="shared" si="190"/>
        <v>45718</v>
      </c>
      <c r="Y1078" s="44">
        <f t="shared" si="191"/>
        <v>45746</v>
      </c>
    </row>
    <row r="1079" spans="1:25" ht="20.149999999999999" customHeight="1" x14ac:dyDescent="0.35">
      <c r="A1079" s="13">
        <f>SUBTOTAL(103,$B$4:B1079)</f>
        <v>1076</v>
      </c>
      <c r="B1079" s="140">
        <v>45719</v>
      </c>
      <c r="C1079" s="143" t="s">
        <v>75</v>
      </c>
      <c r="D1079" s="3" t="str">
        <f>VLOOKUP(C1079,'Location Summary'!$C$4:$D$678,2,0)</f>
        <v>DB1+6</v>
      </c>
      <c r="E1079" s="297" t="s">
        <v>423</v>
      </c>
      <c r="F1079" s="298" t="s">
        <v>703</v>
      </c>
      <c r="J1079" s="188">
        <v>1</v>
      </c>
      <c r="X1079" s="44">
        <f t="shared" si="190"/>
        <v>45719</v>
      </c>
      <c r="Y1079" s="44">
        <f t="shared" si="191"/>
        <v>45747</v>
      </c>
    </row>
    <row r="1080" spans="1:25" ht="20.149999999999999" customHeight="1" x14ac:dyDescent="0.35">
      <c r="A1080" s="13">
        <f>SUBTOTAL(103,$B$4:B1080)</f>
        <v>1077</v>
      </c>
      <c r="B1080" s="140">
        <v>45719</v>
      </c>
      <c r="C1080" s="143" t="s">
        <v>68</v>
      </c>
      <c r="D1080" s="3" t="str">
        <f>VLOOKUP(C1080,'Location Summary'!$C$4:$D$678,2,0)</f>
        <v>DB1+9</v>
      </c>
      <c r="E1080" s="297" t="s">
        <v>423</v>
      </c>
      <c r="F1080" s="116" t="s">
        <v>703</v>
      </c>
      <c r="K1080" s="187">
        <v>1</v>
      </c>
      <c r="L1080" s="186">
        <v>0.5</v>
      </c>
      <c r="X1080" s="44">
        <f t="shared" si="190"/>
        <v>45719</v>
      </c>
      <c r="Y1080" s="44">
        <f t="shared" si="191"/>
        <v>45747</v>
      </c>
    </row>
    <row r="1081" spans="1:25" ht="20.149999999999999" customHeight="1" x14ac:dyDescent="0.35">
      <c r="A1081" s="13">
        <f>SUBTOTAL(103,$B$4:B1081)</f>
        <v>1078</v>
      </c>
      <c r="B1081" s="140">
        <v>45719</v>
      </c>
      <c r="C1081" s="143" t="s">
        <v>60</v>
      </c>
      <c r="D1081" s="3" t="str">
        <f>VLOOKUP(C1081,'Location Summary'!$C$4:$D$678,2,0)</f>
        <v>DD60+35</v>
      </c>
      <c r="E1081" s="297" t="s">
        <v>423</v>
      </c>
      <c r="F1081" s="298" t="s">
        <v>703</v>
      </c>
      <c r="I1081" s="186">
        <v>1</v>
      </c>
      <c r="O1081" s="186">
        <v>1</v>
      </c>
      <c r="P1081" s="188">
        <v>1</v>
      </c>
      <c r="X1081" s="44">
        <f t="shared" si="190"/>
        <v>45719</v>
      </c>
      <c r="Y1081" s="44">
        <f t="shared" si="191"/>
        <v>45747</v>
      </c>
    </row>
    <row r="1082" spans="1:25" ht="20.149999999999999" customHeight="1" x14ac:dyDescent="0.35">
      <c r="A1082" s="13">
        <f>SUBTOTAL(103,$B$4:B1082)</f>
        <v>1079</v>
      </c>
      <c r="B1082" s="140">
        <v>45719</v>
      </c>
      <c r="C1082" s="143" t="s">
        <v>427</v>
      </c>
      <c r="D1082" s="3" t="str">
        <f>VLOOKUP(C1082,'Location Summary'!$C$4:$D$678,2,0)</f>
        <v>DA+0</v>
      </c>
      <c r="E1082" s="297" t="s">
        <v>423</v>
      </c>
      <c r="F1082" s="298" t="s">
        <v>703</v>
      </c>
      <c r="N1082" s="187">
        <v>1</v>
      </c>
      <c r="O1082" s="186">
        <v>1</v>
      </c>
      <c r="X1082" s="44">
        <f t="shared" si="190"/>
        <v>45719</v>
      </c>
      <c r="Y1082" s="44">
        <f t="shared" si="191"/>
        <v>45747</v>
      </c>
    </row>
    <row r="1083" spans="1:25" ht="20.149999999999999" customHeight="1" x14ac:dyDescent="0.35">
      <c r="A1083" s="13">
        <f>SUBTOTAL(103,$B$4:B1083)</f>
        <v>1080</v>
      </c>
      <c r="B1083" s="140">
        <v>45720</v>
      </c>
      <c r="C1083" s="143" t="s">
        <v>75</v>
      </c>
      <c r="D1083" s="3" t="str">
        <f>VLOOKUP(C1083,'Location Summary'!$C$4:$D$678,2,0)</f>
        <v>DB1+6</v>
      </c>
      <c r="E1083" s="297" t="s">
        <v>423</v>
      </c>
      <c r="F1083" s="298" t="s">
        <v>703</v>
      </c>
      <c r="K1083" s="187">
        <v>1</v>
      </c>
      <c r="L1083" s="186">
        <v>1</v>
      </c>
      <c r="X1083" s="44">
        <f t="shared" si="190"/>
        <v>45720</v>
      </c>
      <c r="Y1083" s="44">
        <f t="shared" si="191"/>
        <v>45748</v>
      </c>
    </row>
    <row r="1084" spans="1:25" ht="20.149999999999999" customHeight="1" x14ac:dyDescent="0.35">
      <c r="A1084" s="13">
        <f>SUBTOTAL(103,$B$4:B1084)</f>
        <v>1081</v>
      </c>
      <c r="B1084" s="140">
        <v>45720</v>
      </c>
      <c r="C1084" s="143" t="s">
        <v>69</v>
      </c>
      <c r="D1084" s="3" t="str">
        <f>VLOOKUP(C1084,'Location Summary'!$C$4:$D$678,2,0)</f>
        <v>DA+9</v>
      </c>
      <c r="E1084" s="297" t="s">
        <v>423</v>
      </c>
      <c r="F1084" s="298" t="s">
        <v>703</v>
      </c>
      <c r="M1084" s="188">
        <v>1</v>
      </c>
      <c r="P1084" s="188">
        <v>1</v>
      </c>
      <c r="X1084" s="44">
        <f t="shared" si="190"/>
        <v>45720</v>
      </c>
      <c r="Y1084" s="44">
        <f t="shared" si="191"/>
        <v>45748</v>
      </c>
    </row>
    <row r="1085" spans="1:25" ht="20.149999999999999" customHeight="1" x14ac:dyDescent="0.35">
      <c r="A1085" s="13">
        <f>SUBTOTAL(103,$B$4:B1085)</f>
        <v>1082</v>
      </c>
      <c r="B1085" s="140">
        <v>45720</v>
      </c>
      <c r="C1085" s="143" t="s">
        <v>1286</v>
      </c>
      <c r="D1085" s="3" t="str">
        <f>VLOOKUP(C1085,'Location Summary'!$C$4:$D$678,2,0)</f>
        <v>DA+3</v>
      </c>
      <c r="E1085" s="297" t="s">
        <v>423</v>
      </c>
      <c r="F1085" s="298" t="s">
        <v>703</v>
      </c>
      <c r="G1085" s="188">
        <v>1</v>
      </c>
      <c r="M1085" s="188">
        <v>1</v>
      </c>
      <c r="P1085" s="188">
        <v>1</v>
      </c>
      <c r="X1085" s="44">
        <f t="shared" si="190"/>
        <v>45720</v>
      </c>
      <c r="Y1085" s="44">
        <f t="shared" si="191"/>
        <v>45748</v>
      </c>
    </row>
    <row r="1086" spans="1:25" ht="20.149999999999999" customHeight="1" x14ac:dyDescent="0.35">
      <c r="A1086" s="13">
        <f>SUBTOTAL(103,$B$4:B1086)</f>
        <v>1083</v>
      </c>
      <c r="B1086" s="140">
        <v>45720</v>
      </c>
      <c r="C1086" s="143" t="s">
        <v>60</v>
      </c>
      <c r="D1086" s="3" t="str">
        <f>VLOOKUP(C1086,'Location Summary'!$C$4:$D$678,2,0)</f>
        <v>DD60+35</v>
      </c>
      <c r="E1086" s="297" t="s">
        <v>423</v>
      </c>
      <c r="F1086" s="298" t="s">
        <v>703</v>
      </c>
      <c r="Q1086" s="187">
        <v>1</v>
      </c>
      <c r="X1086" s="44">
        <f t="shared" si="190"/>
        <v>45720</v>
      </c>
      <c r="Y1086" s="44">
        <f t="shared" si="191"/>
        <v>45748</v>
      </c>
    </row>
    <row r="1087" spans="1:25" ht="20.149999999999999" customHeight="1" x14ac:dyDescent="0.35">
      <c r="A1087" s="13">
        <f>SUBTOTAL(103,$B$4:B1087)</f>
        <v>1084</v>
      </c>
      <c r="B1087" s="140">
        <v>45720</v>
      </c>
      <c r="C1087" s="143" t="s">
        <v>174</v>
      </c>
      <c r="D1087" s="3" t="str">
        <f>VLOOKUP(C1087,'Location Summary'!$C$4:$D$678,2,0)</f>
        <v>DD60+25</v>
      </c>
      <c r="E1087" s="297" t="s">
        <v>423</v>
      </c>
      <c r="F1087" s="298" t="s">
        <v>703</v>
      </c>
      <c r="L1087" s="186">
        <v>1</v>
      </c>
      <c r="P1087" s="188">
        <v>1</v>
      </c>
      <c r="X1087" s="44">
        <f t="shared" si="190"/>
        <v>45720</v>
      </c>
      <c r="Y1087" s="44">
        <f t="shared" si="191"/>
        <v>45748</v>
      </c>
    </row>
    <row r="1088" spans="1:25" ht="20.149999999999999" customHeight="1" x14ac:dyDescent="0.35">
      <c r="A1088" s="13">
        <f>SUBTOTAL(103,$B$4:B1088)</f>
        <v>1085</v>
      </c>
      <c r="B1088" s="140">
        <v>45720</v>
      </c>
      <c r="C1088" s="143" t="s">
        <v>427</v>
      </c>
      <c r="D1088" s="3" t="str">
        <f>VLOOKUP(C1088,'Location Summary'!$C$4:$D$678,2,0)</f>
        <v>DA+0</v>
      </c>
      <c r="E1088" s="297" t="s">
        <v>423</v>
      </c>
      <c r="F1088" s="298" t="s">
        <v>703</v>
      </c>
      <c r="P1088" s="188">
        <v>1</v>
      </c>
      <c r="X1088" s="44">
        <f t="shared" si="190"/>
        <v>45720</v>
      </c>
      <c r="Y1088" s="44">
        <f t="shared" si="191"/>
        <v>45748</v>
      </c>
    </row>
    <row r="1089" spans="1:25" ht="20.149999999999999" customHeight="1" x14ac:dyDescent="0.35">
      <c r="A1089" s="13">
        <f>SUBTOTAL(103,$B$4:B1089)</f>
        <v>1086</v>
      </c>
      <c r="B1089" s="140">
        <v>45721</v>
      </c>
      <c r="C1089" s="143" t="s">
        <v>75</v>
      </c>
      <c r="D1089" s="3" t="str">
        <f>VLOOKUP(C1089,'Location Summary'!$C$4:$D$678,2,0)</f>
        <v>DB1+6</v>
      </c>
      <c r="E1089" s="297" t="s">
        <v>423</v>
      </c>
      <c r="F1089" s="298" t="s">
        <v>703</v>
      </c>
      <c r="P1089" s="188">
        <v>1</v>
      </c>
      <c r="X1089" s="44">
        <f t="shared" si="190"/>
        <v>45721</v>
      </c>
      <c r="Y1089" s="44">
        <f t="shared" si="191"/>
        <v>45749</v>
      </c>
    </row>
    <row r="1090" spans="1:25" ht="20.149999999999999" customHeight="1" x14ac:dyDescent="0.35">
      <c r="A1090" s="13">
        <f>SUBTOTAL(103,$B$4:B1090)</f>
        <v>1087</v>
      </c>
      <c r="B1090" s="140">
        <v>45721</v>
      </c>
      <c r="C1090" s="143" t="s">
        <v>69</v>
      </c>
      <c r="D1090" s="3" t="str">
        <f>VLOOKUP(C1090,'Location Summary'!$C$4:$D$678,2,0)</f>
        <v>DA+9</v>
      </c>
      <c r="E1090" s="297" t="s">
        <v>423</v>
      </c>
      <c r="F1090" s="298" t="s">
        <v>703</v>
      </c>
      <c r="G1090" s="188">
        <v>1</v>
      </c>
      <c r="J1090" s="188">
        <v>1</v>
      </c>
      <c r="N1090" s="187">
        <v>1</v>
      </c>
      <c r="O1090" s="186">
        <v>0.5</v>
      </c>
      <c r="Q1090" s="187">
        <v>1</v>
      </c>
      <c r="R1090" s="186">
        <v>0.5</v>
      </c>
      <c r="X1090" s="44">
        <f t="shared" si="190"/>
        <v>45721</v>
      </c>
      <c r="Y1090" s="44">
        <f t="shared" si="191"/>
        <v>45749</v>
      </c>
    </row>
    <row r="1091" spans="1:25" ht="20.149999999999999" customHeight="1" x14ac:dyDescent="0.35">
      <c r="A1091" s="13">
        <f>SUBTOTAL(103,$B$4:B1091)</f>
        <v>1088</v>
      </c>
      <c r="B1091" s="140">
        <v>45721</v>
      </c>
      <c r="C1091" s="143" t="s">
        <v>1286</v>
      </c>
      <c r="D1091" s="3" t="str">
        <f>VLOOKUP(C1091,'Location Summary'!$C$4:$D$678,2,0)</f>
        <v>DA+3</v>
      </c>
      <c r="E1091" s="297" t="s">
        <v>423</v>
      </c>
      <c r="F1091" s="298" t="s">
        <v>703</v>
      </c>
      <c r="H1091" s="187">
        <v>1</v>
      </c>
      <c r="I1091" s="186">
        <v>1</v>
      </c>
      <c r="J1091" s="188">
        <v>1</v>
      </c>
      <c r="N1091" s="187">
        <v>1</v>
      </c>
      <c r="O1091" s="186">
        <v>1</v>
      </c>
      <c r="Q1091" s="187">
        <v>1</v>
      </c>
      <c r="R1091" s="186">
        <v>1</v>
      </c>
      <c r="X1091" s="44">
        <f t="shared" si="190"/>
        <v>45721</v>
      </c>
      <c r="Y1091" s="44">
        <f t="shared" si="191"/>
        <v>45749</v>
      </c>
    </row>
    <row r="1092" spans="1:25" ht="20.149999999999999" customHeight="1" x14ac:dyDescent="0.35">
      <c r="A1092" s="13">
        <f>SUBTOTAL(103,$B$4:B1092)</f>
        <v>1089</v>
      </c>
      <c r="B1092" s="140">
        <v>45721</v>
      </c>
      <c r="C1092" s="143" t="s">
        <v>60</v>
      </c>
      <c r="D1092" s="3" t="str">
        <f>VLOOKUP(C1092,'Location Summary'!$C$4:$D$678,2,0)</f>
        <v>DD60+35</v>
      </c>
      <c r="E1092" s="297" t="s">
        <v>423</v>
      </c>
      <c r="F1092" s="298" t="s">
        <v>703</v>
      </c>
      <c r="R1092" s="186">
        <v>1</v>
      </c>
      <c r="X1092" s="44">
        <f t="shared" si="190"/>
        <v>45721</v>
      </c>
      <c r="Y1092" s="44">
        <f t="shared" si="191"/>
        <v>45749</v>
      </c>
    </row>
    <row r="1093" spans="1:25" ht="20.149999999999999" customHeight="1" x14ac:dyDescent="0.35">
      <c r="A1093" s="13">
        <f>SUBTOTAL(103,$B$4:B1093)</f>
        <v>1090</v>
      </c>
      <c r="B1093" s="140">
        <v>45721</v>
      </c>
      <c r="C1093" s="143" t="s">
        <v>174</v>
      </c>
      <c r="D1093" s="3" t="str">
        <f>VLOOKUP(C1093,'Location Summary'!$C$4:$D$678,2,0)</f>
        <v>DD60+25</v>
      </c>
      <c r="E1093" s="297" t="s">
        <v>423</v>
      </c>
      <c r="F1093" s="298" t="s">
        <v>703</v>
      </c>
      <c r="Q1093" s="187">
        <v>1</v>
      </c>
      <c r="X1093" s="44">
        <f t="shared" si="190"/>
        <v>45721</v>
      </c>
      <c r="Y1093" s="44">
        <f t="shared" si="191"/>
        <v>45749</v>
      </c>
    </row>
    <row r="1094" spans="1:25" ht="20.149999999999999" customHeight="1" x14ac:dyDescent="0.35">
      <c r="A1094" s="13">
        <f>SUBTOTAL(103,$B$4:B1094)</f>
        <v>1091</v>
      </c>
      <c r="B1094" s="140">
        <v>45721</v>
      </c>
      <c r="C1094" s="143" t="s">
        <v>427</v>
      </c>
      <c r="D1094" s="3" t="str">
        <f>VLOOKUP(C1094,'Location Summary'!$C$4:$D$678,2,0)</f>
        <v>DA+0</v>
      </c>
      <c r="E1094" s="297" t="s">
        <v>423</v>
      </c>
      <c r="F1094" s="298" t="s">
        <v>703</v>
      </c>
      <c r="Q1094" s="187">
        <v>1</v>
      </c>
      <c r="R1094" s="186">
        <v>1</v>
      </c>
      <c r="X1094" s="44">
        <f t="shared" si="190"/>
        <v>45721</v>
      </c>
      <c r="Y1094" s="44">
        <f t="shared" si="191"/>
        <v>45749</v>
      </c>
    </row>
    <row r="1095" spans="1:25" ht="20.149999999999999" customHeight="1" x14ac:dyDescent="0.35">
      <c r="A1095" s="13">
        <f>SUBTOTAL(103,$B$4:B1095)</f>
        <v>1092</v>
      </c>
      <c r="B1095" s="140">
        <v>45721</v>
      </c>
      <c r="C1095" s="143" t="s">
        <v>59</v>
      </c>
      <c r="D1095" s="3" t="str">
        <f>VLOOKUP(C1095,'Location Summary'!$C$4:$D$678,2,0)</f>
        <v>DD60+18</v>
      </c>
      <c r="E1095" s="297" t="s">
        <v>423</v>
      </c>
      <c r="F1095" s="298" t="s">
        <v>703</v>
      </c>
      <c r="G1095" s="188">
        <v>1</v>
      </c>
      <c r="P1095" s="188">
        <v>1</v>
      </c>
      <c r="X1095" s="44">
        <f t="shared" si="190"/>
        <v>45721</v>
      </c>
      <c r="Y1095" s="44">
        <f t="shared" si="191"/>
        <v>45749</v>
      </c>
    </row>
    <row r="1096" spans="1:25" ht="20.149999999999999" customHeight="1" x14ac:dyDescent="0.35">
      <c r="A1096" s="13">
        <f>SUBTOTAL(103,$B$4:B1096)</f>
        <v>1093</v>
      </c>
      <c r="B1096" s="140">
        <v>45722</v>
      </c>
      <c r="C1096" s="143" t="s">
        <v>75</v>
      </c>
      <c r="D1096" s="3" t="str">
        <f>VLOOKUP(C1096,'Location Summary'!$C$4:$D$678,2,0)</f>
        <v>DB1+6</v>
      </c>
      <c r="E1096" s="297" t="s">
        <v>423</v>
      </c>
      <c r="F1096" s="298" t="s">
        <v>703</v>
      </c>
      <c r="Q1096" s="187">
        <v>1</v>
      </c>
      <c r="R1096" s="186">
        <v>1</v>
      </c>
      <c r="X1096" s="44">
        <f t="shared" si="190"/>
        <v>45722</v>
      </c>
      <c r="Y1096" s="44">
        <f t="shared" si="191"/>
        <v>45750</v>
      </c>
    </row>
    <row r="1097" spans="1:25" ht="20.149999999999999" customHeight="1" x14ac:dyDescent="0.35">
      <c r="A1097" s="13">
        <f>SUBTOTAL(103,$B$4:B1097)</f>
        <v>1094</v>
      </c>
      <c r="B1097" s="140">
        <v>45722</v>
      </c>
      <c r="C1097" s="143" t="s">
        <v>69</v>
      </c>
      <c r="D1097" s="3" t="str">
        <f>VLOOKUP(C1097,'Location Summary'!$C$4:$D$678,2,0)</f>
        <v>DA+9</v>
      </c>
      <c r="E1097" s="297" t="s">
        <v>423</v>
      </c>
      <c r="F1097" s="298" t="s">
        <v>703</v>
      </c>
      <c r="H1097" s="187">
        <v>1</v>
      </c>
      <c r="I1097" s="186">
        <v>0.5</v>
      </c>
      <c r="K1097" s="187">
        <v>1</v>
      </c>
      <c r="L1097" s="186">
        <v>0.5</v>
      </c>
      <c r="X1097" s="44">
        <f t="shared" si="190"/>
        <v>45722</v>
      </c>
      <c r="Y1097" s="44">
        <f t="shared" si="191"/>
        <v>45750</v>
      </c>
    </row>
    <row r="1098" spans="1:25" ht="20.149999999999999" customHeight="1" x14ac:dyDescent="0.35">
      <c r="A1098" s="13">
        <f>SUBTOTAL(103,$B$4:B1098)</f>
        <v>1095</v>
      </c>
      <c r="B1098" s="140">
        <v>45722</v>
      </c>
      <c r="C1098" s="143" t="s">
        <v>1286</v>
      </c>
      <c r="D1098" s="3" t="str">
        <f>VLOOKUP(C1098,'Location Summary'!$C$4:$D$678,2,0)</f>
        <v>DA+3</v>
      </c>
      <c r="E1098" s="297" t="s">
        <v>423</v>
      </c>
      <c r="F1098" s="298" t="s">
        <v>703</v>
      </c>
      <c r="K1098" s="187">
        <v>1</v>
      </c>
      <c r="L1098" s="186">
        <v>1</v>
      </c>
      <c r="X1098" s="44">
        <f t="shared" si="190"/>
        <v>45722</v>
      </c>
      <c r="Y1098" s="44">
        <f t="shared" si="191"/>
        <v>45750</v>
      </c>
    </row>
    <row r="1099" spans="1:25" ht="20.149999999999999" customHeight="1" x14ac:dyDescent="0.35">
      <c r="A1099" s="13">
        <f>SUBTOTAL(103,$B$4:B1099)</f>
        <v>1096</v>
      </c>
      <c r="B1099" s="140">
        <v>45722</v>
      </c>
      <c r="C1099" s="143" t="s">
        <v>174</v>
      </c>
      <c r="D1099" s="3" t="str">
        <f>VLOOKUP(C1099,'Location Summary'!$C$4:$D$678,2,0)</f>
        <v>DD60+25</v>
      </c>
      <c r="E1099" s="297" t="s">
        <v>423</v>
      </c>
      <c r="F1099" s="298" t="s">
        <v>703</v>
      </c>
      <c r="R1099" s="186">
        <v>1</v>
      </c>
      <c r="X1099" s="44">
        <f t="shared" si="190"/>
        <v>45722</v>
      </c>
      <c r="Y1099" s="44">
        <f t="shared" si="191"/>
        <v>45750</v>
      </c>
    </row>
    <row r="1100" spans="1:25" ht="21" customHeight="1" x14ac:dyDescent="0.35">
      <c r="A1100" s="13">
        <f>SUBTOTAL(103,$B$4:B1100)</f>
        <v>1097</v>
      </c>
      <c r="B1100" s="140">
        <v>45722</v>
      </c>
      <c r="C1100" s="143" t="s">
        <v>59</v>
      </c>
      <c r="D1100" s="3" t="str">
        <f>VLOOKUP(C1100,'Location Summary'!$C$4:$D$678,2,0)</f>
        <v>DD60+18</v>
      </c>
      <c r="E1100" s="297" t="s">
        <v>423</v>
      </c>
      <c r="F1100" s="298" t="s">
        <v>703</v>
      </c>
      <c r="H1100" s="187">
        <v>1</v>
      </c>
      <c r="I1100" s="186">
        <v>1</v>
      </c>
      <c r="Q1100" s="187">
        <v>1</v>
      </c>
      <c r="X1100" s="44">
        <f t="shared" si="190"/>
        <v>45722</v>
      </c>
      <c r="Y1100" s="44">
        <f t="shared" si="191"/>
        <v>45750</v>
      </c>
    </row>
    <row r="1101" spans="1:25" ht="21" customHeight="1" x14ac:dyDescent="0.35">
      <c r="A1101" s="13">
        <f>SUBTOTAL(103,$B$4:B1101)</f>
        <v>1098</v>
      </c>
      <c r="B1101" s="140">
        <v>45723</v>
      </c>
      <c r="C1101" s="143" t="s">
        <v>75</v>
      </c>
      <c r="D1101" s="3" t="str">
        <f>VLOOKUP(C1101,'Location Summary'!$C$4:$D$678,2,0)</f>
        <v>DB1+6</v>
      </c>
      <c r="E1101" s="297" t="s">
        <v>423</v>
      </c>
      <c r="F1101" s="298" t="s">
        <v>703</v>
      </c>
      <c r="M1101" s="188">
        <v>1</v>
      </c>
      <c r="X1101" s="44">
        <f t="shared" si="190"/>
        <v>45723</v>
      </c>
      <c r="Y1101" s="44">
        <f t="shared" si="191"/>
        <v>45751</v>
      </c>
    </row>
    <row r="1102" spans="1:25" ht="21" customHeight="1" x14ac:dyDescent="0.35">
      <c r="A1102" s="13">
        <f>SUBTOTAL(103,$B$4:B1102)</f>
        <v>1099</v>
      </c>
      <c r="B1102" s="140">
        <v>45723</v>
      </c>
      <c r="C1102" s="143" t="s">
        <v>1287</v>
      </c>
      <c r="D1102" s="3" t="str">
        <f>VLOOKUP(C1102,'Location Summary'!$C$4:$D$678,2,0)</f>
        <v>DA+3</v>
      </c>
      <c r="E1102" s="297" t="s">
        <v>423</v>
      </c>
      <c r="F1102" s="298" t="s">
        <v>703</v>
      </c>
      <c r="G1102" s="188">
        <v>1</v>
      </c>
      <c r="J1102" s="188">
        <v>1</v>
      </c>
      <c r="X1102" s="44">
        <f t="shared" si="190"/>
        <v>45723</v>
      </c>
      <c r="Y1102" s="44">
        <f t="shared" si="191"/>
        <v>45751</v>
      </c>
    </row>
    <row r="1103" spans="1:25" ht="21" customHeight="1" x14ac:dyDescent="0.35">
      <c r="A1103" s="13">
        <f>SUBTOTAL(103,$B$4:B1103)</f>
        <v>1100</v>
      </c>
      <c r="B1103" s="140">
        <v>45723</v>
      </c>
      <c r="C1103" s="143" t="s">
        <v>59</v>
      </c>
      <c r="D1103" s="3" t="str">
        <f>VLOOKUP(C1103,'Location Summary'!$C$4:$D$678,2,0)</f>
        <v>DD60+18</v>
      </c>
      <c r="E1103" s="297" t="s">
        <v>423</v>
      </c>
      <c r="F1103" s="298" t="s">
        <v>703</v>
      </c>
      <c r="J1103" s="188">
        <v>1</v>
      </c>
      <c r="M1103" s="188">
        <v>1</v>
      </c>
      <c r="R1103" s="186">
        <v>1</v>
      </c>
      <c r="X1103" s="44">
        <f t="shared" si="190"/>
        <v>45723</v>
      </c>
      <c r="Y1103" s="44">
        <f t="shared" si="191"/>
        <v>45751</v>
      </c>
    </row>
    <row r="1104" spans="1:25" ht="21" customHeight="1" x14ac:dyDescent="0.35">
      <c r="A1104" s="13">
        <f>SUBTOTAL(103,$B$4:B1104)</f>
        <v>1101</v>
      </c>
      <c r="B1104" s="140">
        <v>45724</v>
      </c>
      <c r="C1104" s="143" t="s">
        <v>75</v>
      </c>
      <c r="D1104" s="3" t="str">
        <f>VLOOKUP(C1104,'Location Summary'!$C$4:$D$678,2,0)</f>
        <v>DB1+6</v>
      </c>
      <c r="E1104" s="297" t="s">
        <v>423</v>
      </c>
      <c r="F1104" s="298" t="s">
        <v>703</v>
      </c>
      <c r="N1104" s="187">
        <v>1</v>
      </c>
      <c r="O1104" s="186">
        <v>1</v>
      </c>
      <c r="X1104" s="44">
        <f t="shared" si="190"/>
        <v>45724</v>
      </c>
      <c r="Y1104" s="44">
        <f t="shared" si="191"/>
        <v>45752</v>
      </c>
    </row>
    <row r="1105" spans="1:25" ht="21" customHeight="1" x14ac:dyDescent="0.35">
      <c r="A1105" s="13">
        <f>SUBTOTAL(103,$B$4:B1105)</f>
        <v>1102</v>
      </c>
      <c r="B1105" s="140">
        <v>45724</v>
      </c>
      <c r="C1105" s="143" t="s">
        <v>902</v>
      </c>
      <c r="D1105" s="3" t="str">
        <f>VLOOKUP(C1105,'Location Summary'!$C$4:$D$678,2,0)</f>
        <v>DA+9</v>
      </c>
      <c r="E1105" s="297" t="s">
        <v>423</v>
      </c>
      <c r="F1105" s="298" t="s">
        <v>325</v>
      </c>
      <c r="G1105" s="188">
        <v>1</v>
      </c>
      <c r="P1105" s="188">
        <v>1</v>
      </c>
      <c r="X1105" s="44">
        <f t="shared" si="190"/>
        <v>45724</v>
      </c>
      <c r="Y1105" s="44">
        <f t="shared" si="191"/>
        <v>45752</v>
      </c>
    </row>
    <row r="1106" spans="1:25" ht="21" customHeight="1" x14ac:dyDescent="0.35">
      <c r="A1106" s="13">
        <f>SUBTOTAL(103,$B$4:B1106)</f>
        <v>1103</v>
      </c>
      <c r="B1106" s="140">
        <v>45724</v>
      </c>
      <c r="C1106" s="143" t="s">
        <v>1287</v>
      </c>
      <c r="D1106" s="3" t="str">
        <f>VLOOKUP(C1106,'Location Summary'!$C$4:$D$678,2,0)</f>
        <v>DA+3</v>
      </c>
      <c r="E1106" s="297" t="s">
        <v>423</v>
      </c>
      <c r="F1106" s="298" t="s">
        <v>703</v>
      </c>
      <c r="K1106" s="187">
        <v>1</v>
      </c>
      <c r="L1106" s="186">
        <v>1</v>
      </c>
      <c r="P1106" s="188">
        <v>1</v>
      </c>
      <c r="X1106" s="44">
        <f t="shared" si="190"/>
        <v>45724</v>
      </c>
      <c r="Y1106" s="44">
        <f t="shared" si="191"/>
        <v>45752</v>
      </c>
    </row>
    <row r="1107" spans="1:25" ht="21" customHeight="1" x14ac:dyDescent="0.35">
      <c r="A1107" s="13">
        <f>SUBTOTAL(103,$B$4:B1107)</f>
        <v>1104</v>
      </c>
      <c r="B1107" s="140">
        <v>45724</v>
      </c>
      <c r="C1107" s="143" t="s">
        <v>59</v>
      </c>
      <c r="D1107" s="3" t="str">
        <f>VLOOKUP(C1107,'Location Summary'!$C$4:$D$678,2,0)</f>
        <v>DD60+18</v>
      </c>
      <c r="E1107" s="297" t="s">
        <v>423</v>
      </c>
      <c r="F1107" s="298" t="s">
        <v>703</v>
      </c>
      <c r="K1107" s="187">
        <v>1</v>
      </c>
      <c r="L1107" s="186">
        <v>1</v>
      </c>
      <c r="N1107" s="187">
        <v>1</v>
      </c>
      <c r="O1107" s="186">
        <v>1</v>
      </c>
      <c r="X1107" s="44">
        <f t="shared" si="190"/>
        <v>45724</v>
      </c>
      <c r="Y1107" s="44">
        <f t="shared" si="191"/>
        <v>45752</v>
      </c>
    </row>
    <row r="1108" spans="1:25" ht="21" customHeight="1" x14ac:dyDescent="0.35">
      <c r="A1108" s="13">
        <f>SUBTOTAL(103,$B$4:B1108)</f>
        <v>1105</v>
      </c>
      <c r="B1108" s="140">
        <v>45725</v>
      </c>
      <c r="C1108" s="143" t="s">
        <v>902</v>
      </c>
      <c r="D1108" s="3" t="str">
        <f>VLOOKUP(C1108,'Location Summary'!$C$4:$D$678,2,0)</f>
        <v>DA+9</v>
      </c>
      <c r="E1108" s="297" t="s">
        <v>423</v>
      </c>
      <c r="F1108" s="298" t="s">
        <v>325</v>
      </c>
      <c r="H1108" s="187">
        <v>1</v>
      </c>
      <c r="I1108" s="186">
        <v>0.5</v>
      </c>
      <c r="J1108" s="188">
        <v>1</v>
      </c>
      <c r="M1108" s="188">
        <v>1</v>
      </c>
      <c r="Q1108" s="187">
        <v>1</v>
      </c>
      <c r="R1108" s="186">
        <v>0.5</v>
      </c>
      <c r="X1108" s="44">
        <f t="shared" si="190"/>
        <v>45725</v>
      </c>
      <c r="Y1108" s="44">
        <f t="shared" si="191"/>
        <v>45753</v>
      </c>
    </row>
    <row r="1109" spans="1:25" ht="21" customHeight="1" x14ac:dyDescent="0.35">
      <c r="A1109" s="13">
        <f>SUBTOTAL(103,$B$4:B1109)</f>
        <v>1106</v>
      </c>
      <c r="B1109" s="140">
        <v>45725</v>
      </c>
      <c r="C1109" s="143" t="s">
        <v>1287</v>
      </c>
      <c r="D1109" s="3" t="str">
        <f>VLOOKUP(C1109,'Location Summary'!$C$4:$D$678,2,0)</f>
        <v>DA+3</v>
      </c>
      <c r="E1109" s="297" t="s">
        <v>423</v>
      </c>
      <c r="F1109" s="298" t="s">
        <v>703</v>
      </c>
      <c r="H1109" s="187">
        <v>1</v>
      </c>
      <c r="I1109" s="186">
        <v>1</v>
      </c>
      <c r="Q1109" s="187">
        <v>1</v>
      </c>
      <c r="R1109" s="186">
        <v>1</v>
      </c>
      <c r="X1109" s="44">
        <f t="shared" si="190"/>
        <v>45725</v>
      </c>
      <c r="Y1109" s="44">
        <f t="shared" si="191"/>
        <v>45753</v>
      </c>
    </row>
    <row r="1110" spans="1:25" ht="21" customHeight="1" x14ac:dyDescent="0.35">
      <c r="A1110" s="13">
        <f>SUBTOTAL(103,$B$4:B1110)</f>
        <v>1107</v>
      </c>
      <c r="B1110" s="140">
        <v>45725</v>
      </c>
      <c r="C1110" s="143" t="s">
        <v>265</v>
      </c>
      <c r="D1110" s="3" t="str">
        <f>VLOOKUP(C1110,'Location Summary'!$C$4:$D$678,2,0)</f>
        <v>DB1+6</v>
      </c>
      <c r="E1110" s="297" t="s">
        <v>423</v>
      </c>
      <c r="F1110" s="298" t="s">
        <v>703</v>
      </c>
      <c r="G1110" s="188">
        <v>1</v>
      </c>
      <c r="X1110" s="44">
        <f t="shared" si="190"/>
        <v>45725</v>
      </c>
      <c r="Y1110" s="44">
        <f t="shared" si="191"/>
        <v>45753</v>
      </c>
    </row>
    <row r="1111" spans="1:25" ht="21" customHeight="1" x14ac:dyDescent="0.35">
      <c r="A1111" s="13">
        <f>SUBTOTAL(103,$B$4:B1111)</f>
        <v>1108</v>
      </c>
      <c r="B1111" s="140">
        <v>45726</v>
      </c>
      <c r="C1111" s="143" t="s">
        <v>902</v>
      </c>
      <c r="D1111" s="3" t="str">
        <f>VLOOKUP(C1111,'Location Summary'!$C$4:$D$678,2,0)</f>
        <v>DA+9</v>
      </c>
      <c r="E1111" s="297" t="s">
        <v>423</v>
      </c>
      <c r="F1111" s="298" t="s">
        <v>325</v>
      </c>
      <c r="K1111" s="187">
        <v>1</v>
      </c>
      <c r="L1111" s="186">
        <v>0.5</v>
      </c>
      <c r="N1111" s="187">
        <v>1</v>
      </c>
      <c r="O1111" s="186">
        <v>0.5</v>
      </c>
      <c r="X1111" s="44">
        <f t="shared" si="190"/>
        <v>45726</v>
      </c>
      <c r="Y1111" s="44">
        <f t="shared" si="191"/>
        <v>45754</v>
      </c>
    </row>
    <row r="1112" spans="1:25" ht="21" customHeight="1" x14ac:dyDescent="0.35">
      <c r="A1112" s="13">
        <f>SUBTOTAL(103,$B$4:B1112)</f>
        <v>1109</v>
      </c>
      <c r="B1112" s="140">
        <v>45726</v>
      </c>
      <c r="C1112" s="143" t="s">
        <v>265</v>
      </c>
      <c r="D1112" s="3" t="str">
        <f>VLOOKUP(C1112,'Location Summary'!$C$4:$D$678,2,0)</f>
        <v>DB1+6</v>
      </c>
      <c r="E1112" s="297" t="s">
        <v>423</v>
      </c>
      <c r="F1112" s="298" t="s">
        <v>703</v>
      </c>
      <c r="H1112" s="187">
        <v>1</v>
      </c>
      <c r="M1112" s="188">
        <v>1</v>
      </c>
      <c r="X1112" s="44">
        <f t="shared" si="190"/>
        <v>45726</v>
      </c>
      <c r="Y1112" s="44">
        <f t="shared" si="191"/>
        <v>45754</v>
      </c>
    </row>
    <row r="1113" spans="1:25" ht="21" customHeight="1" x14ac:dyDescent="0.35">
      <c r="A1113" s="13">
        <f>SUBTOTAL(103,$B$4:B1113)</f>
        <v>1110</v>
      </c>
      <c r="B1113" s="140">
        <v>45727</v>
      </c>
      <c r="C1113" s="143" t="s">
        <v>901</v>
      </c>
      <c r="D1113" s="3" t="str">
        <f>VLOOKUP(C1113,'Location Summary'!$C$4:$D$678,2,0)</f>
        <v>DA+9</v>
      </c>
      <c r="E1113" s="297" t="s">
        <v>423</v>
      </c>
      <c r="F1113" s="298" t="s">
        <v>703</v>
      </c>
      <c r="M1113" s="188">
        <v>1</v>
      </c>
      <c r="P1113" s="188">
        <v>1</v>
      </c>
      <c r="X1113" s="44">
        <f t="shared" si="190"/>
        <v>45727</v>
      </c>
      <c r="Y1113" s="44">
        <f t="shared" si="191"/>
        <v>45755</v>
      </c>
    </row>
    <row r="1114" spans="1:25" ht="21" customHeight="1" x14ac:dyDescent="0.35">
      <c r="A1114" s="13">
        <f>SUBTOTAL(103,$B$4:B1114)</f>
        <v>1111</v>
      </c>
      <c r="B1114" s="140">
        <v>45727</v>
      </c>
      <c r="C1114" s="143" t="s">
        <v>265</v>
      </c>
      <c r="D1114" s="3" t="str">
        <f>VLOOKUP(C1114,'Location Summary'!$C$4:$D$678,2,0)</f>
        <v>DB1+6</v>
      </c>
      <c r="E1114" s="297" t="s">
        <v>423</v>
      </c>
      <c r="F1114" s="298" t="s">
        <v>703</v>
      </c>
      <c r="I1114" s="186">
        <v>1</v>
      </c>
      <c r="N1114" s="187">
        <v>1</v>
      </c>
      <c r="X1114" s="44">
        <f t="shared" si="190"/>
        <v>45727</v>
      </c>
      <c r="Y1114" s="44">
        <f t="shared" si="191"/>
        <v>45755</v>
      </c>
    </row>
    <row r="1115" spans="1:25" ht="21" customHeight="1" x14ac:dyDescent="0.35">
      <c r="A1115" s="13">
        <f>SUBTOTAL(103,$B$4:B1115)</f>
        <v>1112</v>
      </c>
      <c r="B1115" s="140">
        <v>45727</v>
      </c>
      <c r="C1115" s="143" t="s">
        <v>1288</v>
      </c>
      <c r="D1115" s="3" t="str">
        <f>VLOOKUP(C1115,'Location Summary'!$C$4:$D$678,2,0)</f>
        <v>DA+0</v>
      </c>
      <c r="E1115" s="297" t="s">
        <v>423</v>
      </c>
      <c r="F1115" s="298" t="s">
        <v>703</v>
      </c>
      <c r="G1115" s="188">
        <v>1</v>
      </c>
      <c r="J1115" s="188">
        <v>1</v>
      </c>
      <c r="M1115" s="188">
        <v>1</v>
      </c>
      <c r="P1115" s="188">
        <v>1</v>
      </c>
      <c r="X1115" s="44">
        <f t="shared" si="190"/>
        <v>45727</v>
      </c>
      <c r="Y1115" s="44">
        <f t="shared" si="191"/>
        <v>45755</v>
      </c>
    </row>
    <row r="1116" spans="1:25" ht="21" customHeight="1" x14ac:dyDescent="0.35">
      <c r="A1116" s="13">
        <f>SUBTOTAL(103,$B$4:B1116)</f>
        <v>1113</v>
      </c>
      <c r="B1116" s="140">
        <v>45728</v>
      </c>
      <c r="C1116" s="143" t="s">
        <v>901</v>
      </c>
      <c r="D1116" s="3" t="str">
        <f>VLOOKUP(C1116,'Location Summary'!$C$4:$D$678,2,0)</f>
        <v>DA+9</v>
      </c>
      <c r="E1116" s="297" t="s">
        <v>423</v>
      </c>
      <c r="F1116" s="298" t="s">
        <v>703</v>
      </c>
      <c r="J1116" s="188">
        <v>1</v>
      </c>
      <c r="N1116" s="187">
        <v>1</v>
      </c>
      <c r="O1116" s="186">
        <v>0.5</v>
      </c>
      <c r="Q1116" s="187">
        <v>1</v>
      </c>
      <c r="R1116" s="186">
        <v>0.5</v>
      </c>
      <c r="X1116" s="44">
        <f t="shared" si="190"/>
        <v>45728</v>
      </c>
      <c r="Y1116" s="44">
        <f t="shared" si="191"/>
        <v>45756</v>
      </c>
    </row>
    <row r="1117" spans="1:25" ht="21" customHeight="1" x14ac:dyDescent="0.35">
      <c r="A1117" s="13">
        <f>SUBTOTAL(103,$B$4:B1117)</f>
        <v>1114</v>
      </c>
      <c r="B1117" s="140">
        <v>45728</v>
      </c>
      <c r="C1117" s="143" t="s">
        <v>1287</v>
      </c>
      <c r="D1117" s="3" t="str">
        <f>VLOOKUP(C1117,'Location Summary'!$C$4:$D$678,2,0)</f>
        <v>DA+3</v>
      </c>
      <c r="E1117" s="297" t="s">
        <v>423</v>
      </c>
      <c r="F1117" s="298" t="s">
        <v>703</v>
      </c>
      <c r="M1117" s="188">
        <v>1</v>
      </c>
      <c r="X1117" s="44">
        <f t="shared" si="190"/>
        <v>45728</v>
      </c>
      <c r="Y1117" s="44">
        <f t="shared" si="191"/>
        <v>45756</v>
      </c>
    </row>
    <row r="1118" spans="1:25" ht="21" customHeight="1" x14ac:dyDescent="0.35">
      <c r="A1118" s="13">
        <f>SUBTOTAL(103,$B$4:B1118)</f>
        <v>1115</v>
      </c>
      <c r="B1118" s="140">
        <v>45728</v>
      </c>
      <c r="C1118" s="143" t="s">
        <v>265</v>
      </c>
      <c r="D1118" s="3" t="str">
        <f>VLOOKUP(C1118,'Location Summary'!$C$4:$D$678,2,0)</f>
        <v>DB1+6</v>
      </c>
      <c r="E1118" s="297" t="s">
        <v>423</v>
      </c>
      <c r="F1118" s="298" t="s">
        <v>703</v>
      </c>
      <c r="O1118" s="186">
        <v>1</v>
      </c>
      <c r="P1118" s="188">
        <v>1</v>
      </c>
      <c r="X1118" s="44">
        <f t="shared" si="190"/>
        <v>45728</v>
      </c>
      <c r="Y1118" s="44">
        <f t="shared" si="191"/>
        <v>45756</v>
      </c>
    </row>
    <row r="1119" spans="1:25" ht="21" customHeight="1" x14ac:dyDescent="0.35">
      <c r="A1119" s="13">
        <f>SUBTOTAL(103,$B$4:B1119)</f>
        <v>1116</v>
      </c>
      <c r="B1119" s="140">
        <v>45728</v>
      </c>
      <c r="C1119" s="143" t="s">
        <v>1288</v>
      </c>
      <c r="D1119" s="3" t="str">
        <f>VLOOKUP(C1119,'Location Summary'!$C$4:$D$678,2,0)</f>
        <v>DA+0</v>
      </c>
      <c r="E1119" s="297" t="s">
        <v>423</v>
      </c>
      <c r="F1119" s="298" t="s">
        <v>703</v>
      </c>
      <c r="H1119" s="187">
        <v>1</v>
      </c>
      <c r="I1119" s="186">
        <v>1</v>
      </c>
      <c r="K1119" s="187">
        <v>1</v>
      </c>
      <c r="L1119" s="186">
        <v>1</v>
      </c>
      <c r="N1119" s="187">
        <v>1</v>
      </c>
      <c r="O1119" s="186">
        <v>1</v>
      </c>
      <c r="Q1119" s="187">
        <v>1</v>
      </c>
      <c r="R1119" s="186">
        <v>1</v>
      </c>
      <c r="X1119" s="44">
        <f t="shared" si="190"/>
        <v>45728</v>
      </c>
      <c r="Y1119" s="44">
        <f t="shared" si="191"/>
        <v>45756</v>
      </c>
    </row>
    <row r="1120" spans="1:25" ht="21" customHeight="1" x14ac:dyDescent="0.35">
      <c r="A1120" s="13">
        <f>SUBTOTAL(103,$B$4:B1120)</f>
        <v>1117</v>
      </c>
      <c r="B1120" s="140">
        <v>45729</v>
      </c>
      <c r="C1120" s="143" t="s">
        <v>901</v>
      </c>
      <c r="D1120" s="3" t="str">
        <f>VLOOKUP(C1120,'Location Summary'!$C$4:$D$678,2,0)</f>
        <v>DA+9</v>
      </c>
      <c r="E1120" s="297" t="s">
        <v>423</v>
      </c>
      <c r="F1120" s="298" t="s">
        <v>703</v>
      </c>
      <c r="G1120" s="188">
        <v>1</v>
      </c>
      <c r="H1120" s="187">
        <v>1</v>
      </c>
      <c r="I1120" s="186">
        <v>0.5</v>
      </c>
      <c r="X1120" s="44">
        <f t="shared" si="190"/>
        <v>45729</v>
      </c>
      <c r="Y1120" s="44">
        <f t="shared" si="191"/>
        <v>45757</v>
      </c>
    </row>
    <row r="1121" spans="1:25" ht="21" customHeight="1" x14ac:dyDescent="0.35">
      <c r="A1121" s="13">
        <f>SUBTOTAL(103,$B$4:B1121)</f>
        <v>1118</v>
      </c>
      <c r="B1121" s="140">
        <v>45729</v>
      </c>
      <c r="C1121" s="143" t="s">
        <v>1287</v>
      </c>
      <c r="D1121" s="3" t="str">
        <f>VLOOKUP(C1121,'Location Summary'!$C$4:$D$678,2,0)</f>
        <v>DA+3</v>
      </c>
      <c r="E1121" s="297" t="s">
        <v>423</v>
      </c>
      <c r="F1121" s="298" t="s">
        <v>703</v>
      </c>
      <c r="N1121" s="187">
        <v>1</v>
      </c>
      <c r="O1121" s="186">
        <v>1</v>
      </c>
      <c r="X1121" s="44">
        <f t="shared" si="190"/>
        <v>45729</v>
      </c>
      <c r="Y1121" s="44">
        <f t="shared" si="191"/>
        <v>45757</v>
      </c>
    </row>
    <row r="1122" spans="1:25" ht="21" customHeight="1" x14ac:dyDescent="0.35">
      <c r="A1122" s="13">
        <f>SUBTOTAL(103,$B$4:B1122)</f>
        <v>1119</v>
      </c>
      <c r="B1122" s="140">
        <v>45729</v>
      </c>
      <c r="C1122" s="143" t="s">
        <v>265</v>
      </c>
      <c r="D1122" s="3" t="str">
        <f>VLOOKUP(C1122,'Location Summary'!$C$4:$D$678,2,0)</f>
        <v>DB1+6</v>
      </c>
      <c r="E1122" s="297" t="s">
        <v>423</v>
      </c>
      <c r="F1122" s="298" t="s">
        <v>703</v>
      </c>
      <c r="J1122" s="188">
        <v>1</v>
      </c>
      <c r="X1122" s="44">
        <f t="shared" si="190"/>
        <v>45729</v>
      </c>
      <c r="Y1122" s="44">
        <f t="shared" si="191"/>
        <v>45757</v>
      </c>
    </row>
    <row r="1123" spans="1:25" ht="21" customHeight="1" x14ac:dyDescent="0.35">
      <c r="A1123" s="13">
        <f>SUBTOTAL(103,$B$4:B1123)</f>
        <v>1120</v>
      </c>
      <c r="B1123" s="140">
        <v>45731</v>
      </c>
      <c r="C1123" s="143" t="s">
        <v>901</v>
      </c>
      <c r="D1123" s="3" t="str">
        <f>VLOOKUP(C1123,'Location Summary'!$C$4:$D$678,2,0)</f>
        <v>DA+9</v>
      </c>
      <c r="E1123" s="297" t="s">
        <v>423</v>
      </c>
      <c r="F1123" s="298" t="s">
        <v>703</v>
      </c>
      <c r="K1123" s="187">
        <v>1</v>
      </c>
      <c r="L1123" s="186">
        <v>0.5</v>
      </c>
      <c r="X1123" s="44">
        <f t="shared" si="190"/>
        <v>45731</v>
      </c>
      <c r="Y1123" s="44">
        <f t="shared" si="191"/>
        <v>45759</v>
      </c>
    </row>
    <row r="1124" spans="1:25" ht="21" customHeight="1" x14ac:dyDescent="0.35">
      <c r="A1124" s="13">
        <f>SUBTOTAL(103,$B$4:B1124)</f>
        <v>1121</v>
      </c>
      <c r="B1124" s="140">
        <v>45731</v>
      </c>
      <c r="C1124" s="143" t="s">
        <v>265</v>
      </c>
      <c r="D1124" s="3" t="str">
        <f>VLOOKUP(C1124,'Location Summary'!$C$4:$D$678,2,0)</f>
        <v>DB1+6</v>
      </c>
      <c r="E1124" s="297" t="s">
        <v>423</v>
      </c>
      <c r="F1124" s="298" t="s">
        <v>703</v>
      </c>
      <c r="K1124" s="187">
        <v>1</v>
      </c>
      <c r="Q1124" s="187">
        <v>1</v>
      </c>
      <c r="R1124" s="186">
        <v>1</v>
      </c>
      <c r="X1124" s="44">
        <f t="shared" si="190"/>
        <v>45731</v>
      </c>
      <c r="Y1124" s="44">
        <f t="shared" si="191"/>
        <v>45759</v>
      </c>
    </row>
    <row r="1125" spans="1:25" ht="21" customHeight="1" x14ac:dyDescent="0.35">
      <c r="A1125" s="13">
        <f>SUBTOTAL(103,$B$4:B1125)</f>
        <v>1122</v>
      </c>
      <c r="B1125" s="140">
        <v>45732</v>
      </c>
      <c r="C1125" s="143" t="s">
        <v>1289</v>
      </c>
      <c r="D1125" s="3" t="str">
        <f>VLOOKUP(C1125,'Location Summary'!$C$4:$D$678,2,0)</f>
        <v>DA+0</v>
      </c>
      <c r="E1125" s="297" t="s">
        <v>423</v>
      </c>
      <c r="F1125" s="298" t="s">
        <v>703</v>
      </c>
      <c r="G1125" s="188">
        <v>1</v>
      </c>
      <c r="J1125" s="188">
        <v>1</v>
      </c>
      <c r="M1125" s="188">
        <v>1</v>
      </c>
      <c r="P1125" s="188">
        <v>1</v>
      </c>
      <c r="X1125" s="44">
        <f t="shared" si="190"/>
        <v>45732</v>
      </c>
      <c r="Y1125" s="44">
        <f t="shared" si="191"/>
        <v>45760</v>
      </c>
    </row>
    <row r="1126" spans="1:25" ht="21" customHeight="1" x14ac:dyDescent="0.35">
      <c r="A1126" s="13">
        <f>SUBTOTAL(103,$B$4:B1126)</f>
        <v>1123</v>
      </c>
      <c r="B1126" s="140">
        <v>45732</v>
      </c>
      <c r="C1126" s="143" t="s">
        <v>265</v>
      </c>
      <c r="D1126" s="3" t="str">
        <f>VLOOKUP(C1126,'Location Summary'!$C$4:$D$678,2,0)</f>
        <v>DB1+6</v>
      </c>
      <c r="E1126" s="297" t="s">
        <v>423</v>
      </c>
      <c r="F1126" s="298" t="s">
        <v>703</v>
      </c>
      <c r="L1126" s="186">
        <v>1</v>
      </c>
      <c r="X1126" s="44">
        <f t="shared" si="190"/>
        <v>45732</v>
      </c>
      <c r="Y1126" s="44">
        <f t="shared" si="191"/>
        <v>45760</v>
      </c>
    </row>
    <row r="1127" spans="1:25" ht="21" customHeight="1" x14ac:dyDescent="0.35">
      <c r="A1127" s="13">
        <f>SUBTOTAL(103,$B$4:B1127)</f>
        <v>1124</v>
      </c>
      <c r="B1127" s="140">
        <v>45733</v>
      </c>
      <c r="C1127" s="143" t="s">
        <v>1289</v>
      </c>
      <c r="D1127" s="3" t="str">
        <f>VLOOKUP(C1127,'Location Summary'!$C$4:$D$678,2,0)</f>
        <v>DA+0</v>
      </c>
      <c r="E1127" s="297" t="s">
        <v>423</v>
      </c>
      <c r="F1127" s="298" t="s">
        <v>703</v>
      </c>
      <c r="H1127" s="187">
        <v>1</v>
      </c>
      <c r="I1127" s="186">
        <v>1</v>
      </c>
      <c r="K1127" s="187">
        <v>1</v>
      </c>
      <c r="L1127" s="186">
        <v>1</v>
      </c>
      <c r="N1127" s="187">
        <v>1</v>
      </c>
      <c r="O1127" s="186">
        <v>1</v>
      </c>
      <c r="Q1127" s="187">
        <v>1</v>
      </c>
      <c r="R1127" s="186">
        <v>1</v>
      </c>
      <c r="X1127" s="44">
        <f t="shared" si="190"/>
        <v>45733</v>
      </c>
      <c r="Y1127" s="44">
        <f t="shared" si="191"/>
        <v>45761</v>
      </c>
    </row>
    <row r="1128" spans="1:25" ht="21" customHeight="1" x14ac:dyDescent="0.35">
      <c r="A1128" s="13">
        <f>SUBTOTAL(103,$B$4:B1128)</f>
        <v>1125</v>
      </c>
      <c r="B1128" s="140">
        <v>45733</v>
      </c>
      <c r="C1128" s="143" t="s">
        <v>477</v>
      </c>
      <c r="D1128" s="3" t="str">
        <f>VLOOKUP(C1128,'Location Summary'!$C$4:$D$678,2,0)</f>
        <v>DA+6</v>
      </c>
      <c r="E1128" s="297" t="s">
        <v>423</v>
      </c>
      <c r="F1128" s="298" t="s">
        <v>703</v>
      </c>
      <c r="J1128" s="188">
        <v>1</v>
      </c>
      <c r="M1128" s="188">
        <v>1</v>
      </c>
      <c r="X1128" s="44">
        <f t="shared" si="190"/>
        <v>45733</v>
      </c>
      <c r="Y1128" s="44">
        <f t="shared" si="191"/>
        <v>45761</v>
      </c>
    </row>
    <row r="1129" spans="1:25" ht="21" customHeight="1" x14ac:dyDescent="0.35">
      <c r="A1129" s="13">
        <f>SUBTOTAL(103,$B$4:B1129)</f>
        <v>1126</v>
      </c>
      <c r="B1129" s="140">
        <v>45734</v>
      </c>
      <c r="C1129" s="143" t="s">
        <v>477</v>
      </c>
      <c r="D1129" s="3" t="str">
        <f>VLOOKUP(C1129,'Location Summary'!$C$4:$D$678,2,0)</f>
        <v>DA+6</v>
      </c>
      <c r="E1129" s="297" t="s">
        <v>423</v>
      </c>
      <c r="F1129" s="298" t="s">
        <v>703</v>
      </c>
      <c r="K1129" s="187">
        <v>1</v>
      </c>
      <c r="L1129" s="186">
        <v>1</v>
      </c>
      <c r="N1129" s="187">
        <v>1</v>
      </c>
      <c r="O1129" s="186">
        <v>1</v>
      </c>
      <c r="X1129" s="44">
        <f t="shared" si="190"/>
        <v>45734</v>
      </c>
      <c r="Y1129" s="44">
        <f t="shared" si="191"/>
        <v>45762</v>
      </c>
    </row>
    <row r="1130" spans="1:25" ht="21" customHeight="1" x14ac:dyDescent="0.35">
      <c r="A1130" s="13">
        <f>SUBTOTAL(103,$B$4:B1130)</f>
        <v>1127</v>
      </c>
      <c r="B1130" s="140">
        <v>45735</v>
      </c>
      <c r="C1130" s="143" t="s">
        <v>477</v>
      </c>
      <c r="D1130" s="3" t="str">
        <f>VLOOKUP(C1130,'Location Summary'!$C$4:$D$678,2,0)</f>
        <v>DA+6</v>
      </c>
      <c r="E1130" s="297" t="s">
        <v>423</v>
      </c>
      <c r="F1130" s="298" t="s">
        <v>703</v>
      </c>
      <c r="G1130" s="188">
        <v>1</v>
      </c>
      <c r="X1130" s="44">
        <f t="shared" si="190"/>
        <v>45735</v>
      </c>
      <c r="Y1130" s="44">
        <f t="shared" si="191"/>
        <v>45763</v>
      </c>
    </row>
    <row r="1131" spans="1:25" ht="21" customHeight="1" x14ac:dyDescent="0.35">
      <c r="A1131" s="13">
        <f>SUBTOTAL(103,$B$4:B1131)</f>
        <v>1128</v>
      </c>
      <c r="B1131" s="140">
        <v>45735</v>
      </c>
      <c r="C1131" s="143" t="s">
        <v>1297</v>
      </c>
      <c r="D1131" s="3" t="str">
        <f>VLOOKUP(C1131,'Location Summary'!$C$4:$D$678,2,0)</f>
        <v>DA+3</v>
      </c>
      <c r="E1131" s="297" t="s">
        <v>423</v>
      </c>
      <c r="F1131" s="298" t="s">
        <v>703</v>
      </c>
      <c r="G1131" s="188">
        <v>1</v>
      </c>
      <c r="P1131" s="188">
        <v>1</v>
      </c>
      <c r="X1131" s="44">
        <f t="shared" si="190"/>
        <v>45735</v>
      </c>
      <c r="Y1131" s="44">
        <f t="shared" si="191"/>
        <v>45763</v>
      </c>
    </row>
    <row r="1132" spans="1:25" ht="21" customHeight="1" x14ac:dyDescent="0.35">
      <c r="A1132" s="13">
        <f>SUBTOTAL(103,$B$4:B1132)</f>
        <v>1129</v>
      </c>
      <c r="B1132" s="140">
        <v>45736</v>
      </c>
      <c r="C1132" s="143" t="s">
        <v>214</v>
      </c>
      <c r="D1132" s="3" t="str">
        <f>VLOOKUP(C1132,'Location Summary'!$C$4:$D$678,2,0)</f>
        <v>DA+9</v>
      </c>
      <c r="E1132" s="297" t="s">
        <v>423</v>
      </c>
      <c r="F1132" s="298" t="s">
        <v>325</v>
      </c>
      <c r="G1132" s="188">
        <v>1</v>
      </c>
      <c r="X1132" s="44">
        <f t="shared" si="190"/>
        <v>45736</v>
      </c>
      <c r="Y1132" s="44">
        <f t="shared" si="191"/>
        <v>45764</v>
      </c>
    </row>
    <row r="1133" spans="1:25" ht="21" customHeight="1" x14ac:dyDescent="0.35">
      <c r="A1133" s="13">
        <f>SUBTOTAL(103,$B$4:B1133)</f>
        <v>1130</v>
      </c>
      <c r="B1133" s="140">
        <v>45736</v>
      </c>
      <c r="C1133" s="143" t="s">
        <v>477</v>
      </c>
      <c r="D1133" s="3" t="str">
        <f>VLOOKUP(C1133,'Location Summary'!$C$4:$D$678,2,0)</f>
        <v>DA+6</v>
      </c>
      <c r="E1133" s="297" t="s">
        <v>423</v>
      </c>
      <c r="F1133" s="298" t="s">
        <v>703</v>
      </c>
      <c r="H1133" s="187">
        <v>1</v>
      </c>
      <c r="I1133" s="186">
        <v>1</v>
      </c>
      <c r="X1133" s="44">
        <f t="shared" si="190"/>
        <v>45736</v>
      </c>
      <c r="Y1133" s="44">
        <f t="shared" si="191"/>
        <v>45764</v>
      </c>
    </row>
    <row r="1134" spans="1:25" ht="21" customHeight="1" x14ac:dyDescent="0.35">
      <c r="A1134" s="13">
        <f>SUBTOTAL(103,$B$4:B1134)</f>
        <v>1131</v>
      </c>
      <c r="B1134" s="140">
        <v>45736</v>
      </c>
      <c r="C1134" s="143" t="s">
        <v>1297</v>
      </c>
      <c r="D1134" s="3" t="str">
        <f>VLOOKUP(C1134,'Location Summary'!$C$4:$D$678,2,0)</f>
        <v>DA+3</v>
      </c>
      <c r="E1134" s="297" t="s">
        <v>423</v>
      </c>
      <c r="F1134" s="298" t="s">
        <v>703</v>
      </c>
      <c r="H1134" s="187">
        <v>1</v>
      </c>
      <c r="J1134" s="188">
        <v>1</v>
      </c>
      <c r="M1134" s="188">
        <v>1</v>
      </c>
      <c r="Q1134" s="187">
        <v>1</v>
      </c>
      <c r="X1134" s="44">
        <f t="shared" si="190"/>
        <v>45736</v>
      </c>
      <c r="Y1134" s="44">
        <f t="shared" si="191"/>
        <v>45764</v>
      </c>
    </row>
    <row r="1135" spans="1:25" ht="21" customHeight="1" x14ac:dyDescent="0.35">
      <c r="A1135" s="13">
        <f>SUBTOTAL(103,$B$4:B1135)</f>
        <v>1132</v>
      </c>
      <c r="B1135" s="140">
        <v>45737</v>
      </c>
      <c r="C1135" s="143" t="s">
        <v>214</v>
      </c>
      <c r="D1135" s="3" t="str">
        <f>VLOOKUP(C1135,'Location Summary'!$C$4:$D$678,2,0)</f>
        <v>DA+9</v>
      </c>
      <c r="E1135" s="297" t="s">
        <v>423</v>
      </c>
      <c r="F1135" s="298" t="s">
        <v>325</v>
      </c>
      <c r="H1135" s="187">
        <v>1</v>
      </c>
      <c r="J1135" s="188">
        <v>1</v>
      </c>
      <c r="X1135" s="44">
        <f t="shared" si="190"/>
        <v>45737</v>
      </c>
      <c r="Y1135" s="44">
        <f t="shared" si="191"/>
        <v>45765</v>
      </c>
    </row>
    <row r="1136" spans="1:25" ht="21" customHeight="1" x14ac:dyDescent="0.35">
      <c r="A1136" s="13">
        <f>SUBTOTAL(103,$B$4:B1136)</f>
        <v>1133</v>
      </c>
      <c r="B1136" s="140">
        <v>45737</v>
      </c>
      <c r="C1136" s="143" t="s">
        <v>1297</v>
      </c>
      <c r="D1136" s="3" t="str">
        <f>VLOOKUP(C1136,'Location Summary'!$C$4:$D$678,2,0)</f>
        <v>DA+3</v>
      </c>
      <c r="E1136" s="297" t="s">
        <v>423</v>
      </c>
      <c r="F1136" s="298" t="s">
        <v>703</v>
      </c>
      <c r="I1136" s="186">
        <v>1</v>
      </c>
      <c r="N1136" s="187">
        <v>1</v>
      </c>
      <c r="R1136" s="186">
        <v>1</v>
      </c>
      <c r="X1136" s="44">
        <f t="shared" si="190"/>
        <v>45737</v>
      </c>
      <c r="Y1136" s="44">
        <f t="shared" si="191"/>
        <v>45765</v>
      </c>
    </row>
    <row r="1137" spans="1:25" ht="21" customHeight="1" x14ac:dyDescent="0.35">
      <c r="A1137" s="13">
        <f>SUBTOTAL(103,$B$4:B1137)</f>
        <v>1134</v>
      </c>
      <c r="B1137" s="140">
        <v>45737</v>
      </c>
      <c r="C1137" s="143" t="s">
        <v>1311</v>
      </c>
      <c r="D1137" s="3" t="str">
        <f>VLOOKUP(C1137,'Location Summary'!$C$4:$D$678,2,0)</f>
        <v>DA+9</v>
      </c>
      <c r="E1137" s="297" t="s">
        <v>423</v>
      </c>
      <c r="F1137" s="298" t="s">
        <v>325</v>
      </c>
      <c r="G1137" s="188">
        <v>1</v>
      </c>
      <c r="J1137" s="188">
        <v>1</v>
      </c>
      <c r="X1137" s="44">
        <f t="shared" si="190"/>
        <v>45737</v>
      </c>
      <c r="Y1137" s="44">
        <f t="shared" si="191"/>
        <v>45765</v>
      </c>
    </row>
    <row r="1138" spans="1:25" ht="21" customHeight="1" x14ac:dyDescent="0.35">
      <c r="A1138" s="13">
        <f>SUBTOTAL(103,$B$4:B1138)</f>
        <v>1135</v>
      </c>
      <c r="B1138" s="140">
        <v>45738</v>
      </c>
      <c r="C1138" s="143" t="s">
        <v>214</v>
      </c>
      <c r="D1138" s="3" t="str">
        <f>VLOOKUP(C1138,'Location Summary'!$C$4:$D$678,2,0)</f>
        <v>DA+9</v>
      </c>
      <c r="E1138" s="297" t="s">
        <v>423</v>
      </c>
      <c r="F1138" s="298" t="s">
        <v>325</v>
      </c>
      <c r="I1138" s="186">
        <v>1</v>
      </c>
      <c r="K1138" s="187">
        <v>1</v>
      </c>
      <c r="X1138" s="44">
        <f t="shared" si="190"/>
        <v>45738</v>
      </c>
      <c r="Y1138" s="44">
        <f t="shared" si="191"/>
        <v>45766</v>
      </c>
    </row>
    <row r="1139" spans="1:25" ht="21" customHeight="1" x14ac:dyDescent="0.35">
      <c r="A1139" s="13">
        <f>SUBTOTAL(103,$B$4:B1139)</f>
        <v>1136</v>
      </c>
      <c r="B1139" s="140">
        <v>45738</v>
      </c>
      <c r="C1139" s="143" t="s">
        <v>477</v>
      </c>
      <c r="D1139" s="3" t="str">
        <f>VLOOKUP(C1139,'Location Summary'!$C$4:$D$678,2,0)</f>
        <v>DA+6</v>
      </c>
      <c r="E1139" s="297" t="s">
        <v>423</v>
      </c>
      <c r="F1139" s="298" t="s">
        <v>703</v>
      </c>
      <c r="P1139" s="188">
        <v>1</v>
      </c>
      <c r="X1139" s="44">
        <f t="shared" ref="X1139:X1140" si="192">B1139</f>
        <v>45738</v>
      </c>
      <c r="Y1139" s="44">
        <f t="shared" ref="Y1139:Y1140" si="193">B1139+28</f>
        <v>45766</v>
      </c>
    </row>
    <row r="1140" spans="1:25" ht="21" customHeight="1" x14ac:dyDescent="0.35">
      <c r="A1140" s="13">
        <f>SUBTOTAL(103,$B$4:B1140)</f>
        <v>1137</v>
      </c>
      <c r="B1140" s="140">
        <v>45738</v>
      </c>
      <c r="C1140" s="143" t="s">
        <v>1298</v>
      </c>
      <c r="D1140" s="3" t="str">
        <f>VLOOKUP(C1140,'Location Summary'!$C$4:$D$678,2,0)</f>
        <v>DA+3</v>
      </c>
      <c r="E1140" s="297" t="s">
        <v>423</v>
      </c>
      <c r="F1140" s="298" t="s">
        <v>325</v>
      </c>
      <c r="G1140" s="188">
        <v>1</v>
      </c>
      <c r="J1140" s="188">
        <v>1</v>
      </c>
      <c r="X1140" s="44">
        <f t="shared" si="192"/>
        <v>45738</v>
      </c>
      <c r="Y1140" s="44">
        <f t="shared" si="193"/>
        <v>45766</v>
      </c>
    </row>
    <row r="1141" spans="1:25" ht="21" customHeight="1" x14ac:dyDescent="0.35">
      <c r="A1141" s="13">
        <f>SUBTOTAL(103,$B$4:B1141)</f>
        <v>1138</v>
      </c>
      <c r="B1141" s="140">
        <v>45738</v>
      </c>
      <c r="C1141" s="140" t="s">
        <v>1311</v>
      </c>
      <c r="D1141" s="3" t="str">
        <f>VLOOKUP(C1141,'Location Summary'!$C$4:$D$678,2,0)</f>
        <v>DA+9</v>
      </c>
      <c r="E1141" s="297" t="s">
        <v>423</v>
      </c>
      <c r="F1141" s="298" t="s">
        <v>325</v>
      </c>
      <c r="H1141" s="187">
        <v>1</v>
      </c>
      <c r="K1141" s="187">
        <v>1</v>
      </c>
      <c r="M1141" s="188">
        <v>1</v>
      </c>
      <c r="P1141" s="188">
        <v>1</v>
      </c>
      <c r="X1141" s="44">
        <f t="shared" ref="X1141" si="194">B1141</f>
        <v>45738</v>
      </c>
      <c r="Y1141" s="44">
        <f t="shared" ref="Y1141" si="195">B1141+28</f>
        <v>45766</v>
      </c>
    </row>
    <row r="1142" spans="1:25" x14ac:dyDescent="0.35">
      <c r="A1142" s="13">
        <f>SUBTOTAL(103,$B$4:B1142)</f>
        <v>1139</v>
      </c>
      <c r="B1142" s="44">
        <v>45739</v>
      </c>
      <c r="C1142" s="29" t="s">
        <v>214</v>
      </c>
      <c r="D1142" s="3" t="str">
        <f>VLOOKUP(C1142,'Location Summary'!$C$4:$D$678,2,0)</f>
        <v>DA+9</v>
      </c>
      <c r="E1142" s="297" t="s">
        <v>423</v>
      </c>
      <c r="F1142" s="116" t="s">
        <v>325</v>
      </c>
      <c r="P1142" s="188">
        <v>1</v>
      </c>
      <c r="X1142" s="44">
        <f t="shared" ref="X1142:X1145" si="196">B1142</f>
        <v>45739</v>
      </c>
      <c r="Y1142" s="44">
        <f t="shared" ref="Y1142:Y1145" si="197">B1142+28</f>
        <v>45767</v>
      </c>
    </row>
    <row r="1143" spans="1:25" x14ac:dyDescent="0.35">
      <c r="A1143" s="13">
        <f>SUBTOTAL(103,$B$4:B1143)</f>
        <v>1140</v>
      </c>
      <c r="B1143" s="44">
        <v>45739</v>
      </c>
      <c r="C1143" s="29" t="s">
        <v>477</v>
      </c>
      <c r="D1143" s="3" t="str">
        <f>VLOOKUP(C1143,'Location Summary'!$C$4:$D$678,2,0)</f>
        <v>DA+6</v>
      </c>
      <c r="E1143" s="297" t="s">
        <v>423</v>
      </c>
      <c r="F1143" s="116" t="s">
        <v>703</v>
      </c>
      <c r="Q1143" s="187">
        <v>1</v>
      </c>
      <c r="R1143" s="186">
        <v>1</v>
      </c>
      <c r="X1143" s="44">
        <f t="shared" si="196"/>
        <v>45739</v>
      </c>
      <c r="Y1143" s="44">
        <f t="shared" si="197"/>
        <v>45767</v>
      </c>
    </row>
    <row r="1144" spans="1:25" x14ac:dyDescent="0.35">
      <c r="A1144" s="13">
        <f>SUBTOTAL(103,$B$4:B1144)</f>
        <v>1141</v>
      </c>
      <c r="B1144" s="44">
        <v>45739</v>
      </c>
      <c r="C1144" s="29" t="s">
        <v>1420</v>
      </c>
      <c r="D1144" s="3" t="str">
        <f>VLOOKUP(C1144,'Location Summary'!$C$4:$D$678,2,0)</f>
        <v>DA+3</v>
      </c>
      <c r="E1144" s="297" t="s">
        <v>423</v>
      </c>
      <c r="F1144" s="116" t="s">
        <v>703</v>
      </c>
      <c r="K1144" s="187">
        <v>1</v>
      </c>
      <c r="L1144" s="186">
        <v>1</v>
      </c>
      <c r="O1144" s="186">
        <v>1</v>
      </c>
      <c r="X1144" s="44">
        <f t="shared" si="196"/>
        <v>45739</v>
      </c>
      <c r="Y1144" s="44">
        <f t="shared" si="197"/>
        <v>45767</v>
      </c>
    </row>
    <row r="1145" spans="1:25" x14ac:dyDescent="0.35">
      <c r="A1145" s="13">
        <f>SUBTOTAL(103,$B$4:B1145)</f>
        <v>1142</v>
      </c>
      <c r="B1145" s="44">
        <v>45739</v>
      </c>
      <c r="C1145" s="29" t="s">
        <v>1311</v>
      </c>
      <c r="D1145" s="3" t="str">
        <f>VLOOKUP(C1145,'Location Summary'!$C$4:$D$678,2,0)</f>
        <v>DA+9</v>
      </c>
      <c r="E1145" s="297" t="s">
        <v>423</v>
      </c>
      <c r="F1145" s="116" t="s">
        <v>703</v>
      </c>
      <c r="N1145" s="187">
        <v>1</v>
      </c>
      <c r="O1145" s="186">
        <v>1</v>
      </c>
      <c r="Q1145" s="187">
        <v>1</v>
      </c>
      <c r="R1145" s="186">
        <v>1</v>
      </c>
      <c r="X1145" s="44">
        <f t="shared" si="196"/>
        <v>45739</v>
      </c>
      <c r="Y1145" s="44">
        <f t="shared" si="197"/>
        <v>45767</v>
      </c>
    </row>
    <row r="1146" spans="1:25" x14ac:dyDescent="0.35">
      <c r="A1146" s="13">
        <f>SUBTOTAL(103,$B$4:B1146)</f>
        <v>1143</v>
      </c>
      <c r="B1146" s="44">
        <v>45740</v>
      </c>
      <c r="C1146" s="29" t="s">
        <v>214</v>
      </c>
      <c r="D1146" s="3" t="str">
        <f>VLOOKUP(C1146,'Location Summary'!$C$4:$D$678,2,0)</f>
        <v>DA+9</v>
      </c>
      <c r="E1146" s="297" t="s">
        <v>423</v>
      </c>
      <c r="F1146" s="116" t="s">
        <v>325</v>
      </c>
      <c r="L1146" s="186">
        <v>1</v>
      </c>
      <c r="Q1146" s="187">
        <v>1</v>
      </c>
      <c r="X1146" s="44">
        <f t="shared" ref="X1146:X1149" si="198">B1146</f>
        <v>45740</v>
      </c>
      <c r="Y1146" s="44">
        <f t="shared" ref="Y1146:Y1149" si="199">B1146+28</f>
        <v>45768</v>
      </c>
    </row>
    <row r="1147" spans="1:25" x14ac:dyDescent="0.35">
      <c r="A1147" s="13">
        <f>SUBTOTAL(103,$B$4:B1147)</f>
        <v>1144</v>
      </c>
      <c r="B1147" s="44">
        <v>45740</v>
      </c>
      <c r="C1147" s="29" t="s">
        <v>1422</v>
      </c>
      <c r="D1147" s="3" t="str">
        <f>VLOOKUP(C1147,'Location Summary'!$C$4:$D$678,2,0)</f>
        <v>DA+3</v>
      </c>
      <c r="E1147" s="297" t="s">
        <v>423</v>
      </c>
      <c r="F1147" s="116" t="s">
        <v>325</v>
      </c>
      <c r="G1147" s="188">
        <v>1</v>
      </c>
      <c r="M1147" s="188">
        <v>1</v>
      </c>
      <c r="P1147" s="188">
        <v>1</v>
      </c>
      <c r="X1147" s="44">
        <f t="shared" si="198"/>
        <v>45740</v>
      </c>
      <c r="Y1147" s="44">
        <f t="shared" si="199"/>
        <v>45768</v>
      </c>
    </row>
    <row r="1148" spans="1:25" x14ac:dyDescent="0.35">
      <c r="A1148" s="13">
        <f>SUBTOTAL(103,$B$4:B1148)</f>
        <v>1145</v>
      </c>
      <c r="B1148" s="44">
        <v>45740</v>
      </c>
      <c r="C1148" s="29" t="s">
        <v>1298</v>
      </c>
      <c r="D1148" s="3" t="str">
        <f>VLOOKUP(C1148,'Location Summary'!$C$4:$D$678,2,0)</f>
        <v>DA+3</v>
      </c>
      <c r="E1148" s="297" t="s">
        <v>423</v>
      </c>
      <c r="F1148" s="116" t="s">
        <v>703</v>
      </c>
      <c r="H1148" s="187">
        <v>1</v>
      </c>
      <c r="M1148" s="188">
        <v>1</v>
      </c>
      <c r="X1148" s="44">
        <f t="shared" si="198"/>
        <v>45740</v>
      </c>
      <c r="Y1148" s="44">
        <f t="shared" si="199"/>
        <v>45768</v>
      </c>
    </row>
    <row r="1149" spans="1:25" x14ac:dyDescent="0.35">
      <c r="A1149" s="13">
        <f>SUBTOTAL(103,$B$4:B1149)</f>
        <v>1146</v>
      </c>
      <c r="B1149" s="44">
        <v>45741</v>
      </c>
      <c r="C1149" s="29" t="s">
        <v>1310</v>
      </c>
      <c r="D1149" s="3" t="str">
        <f>VLOOKUP(C1149,'Location Summary'!$C$4:$D$678,2,0)</f>
        <v>DA+3</v>
      </c>
      <c r="E1149" s="297" t="s">
        <v>423</v>
      </c>
      <c r="F1149" s="116" t="s">
        <v>325</v>
      </c>
      <c r="H1149" s="187">
        <v>1</v>
      </c>
      <c r="I1149" s="186">
        <v>1</v>
      </c>
      <c r="J1149" s="188">
        <v>1</v>
      </c>
      <c r="N1149" s="187">
        <v>1</v>
      </c>
      <c r="O1149" s="186">
        <v>1</v>
      </c>
      <c r="Q1149" s="187">
        <v>1</v>
      </c>
      <c r="R1149" s="186">
        <v>1</v>
      </c>
      <c r="X1149" s="44">
        <f t="shared" si="198"/>
        <v>45741</v>
      </c>
      <c r="Y1149" s="44">
        <f t="shared" si="199"/>
        <v>45769</v>
      </c>
    </row>
    <row r="1150" spans="1:25" x14ac:dyDescent="0.35">
      <c r="A1150" s="13">
        <f>SUBTOTAL(103,$B$4:B1150)</f>
        <v>1147</v>
      </c>
      <c r="B1150" s="44">
        <v>45741</v>
      </c>
      <c r="C1150" s="29" t="s">
        <v>1298</v>
      </c>
      <c r="D1150" s="3" t="str">
        <f>VLOOKUP(C1150,'Location Summary'!$C$4:$D$678,2,0)</f>
        <v>DA+3</v>
      </c>
      <c r="E1150" s="297" t="s">
        <v>423</v>
      </c>
      <c r="F1150" s="116" t="s">
        <v>703</v>
      </c>
      <c r="I1150" s="186">
        <v>1</v>
      </c>
      <c r="K1150" s="187">
        <v>1</v>
      </c>
      <c r="L1150" s="186">
        <v>1</v>
      </c>
      <c r="N1150" s="187">
        <v>1</v>
      </c>
      <c r="X1150" s="44">
        <f t="shared" ref="X1150" si="200">B1150</f>
        <v>45741</v>
      </c>
      <c r="Y1150" s="44">
        <f t="shared" ref="Y1150" si="201">B1150+28</f>
        <v>45769</v>
      </c>
    </row>
    <row r="1151" spans="1:25" x14ac:dyDescent="0.35">
      <c r="A1151" s="13">
        <f>SUBTOTAL(103,$B$4:B1151)</f>
        <v>1148</v>
      </c>
      <c r="B1151" s="44">
        <v>45742</v>
      </c>
      <c r="C1151" s="29" t="s">
        <v>1310</v>
      </c>
      <c r="D1151" s="3" t="str">
        <f>VLOOKUP(C1151,'Location Summary'!$C$4:$D$678,2,0)</f>
        <v>DA+3</v>
      </c>
      <c r="E1151" s="297" t="s">
        <v>423</v>
      </c>
      <c r="F1151" s="116" t="s">
        <v>703</v>
      </c>
      <c r="K1151" s="187">
        <v>1</v>
      </c>
      <c r="L1151" s="186">
        <v>1</v>
      </c>
      <c r="X1151" s="44">
        <f t="shared" ref="X1151:X1152" si="202">B1151</f>
        <v>45742</v>
      </c>
      <c r="Y1151" s="44">
        <f t="shared" ref="Y1151:Y1152" si="203">B1151+28</f>
        <v>45770</v>
      </c>
    </row>
    <row r="1152" spans="1:25" x14ac:dyDescent="0.35">
      <c r="A1152" s="13">
        <f>SUBTOTAL(103,$B$4:B1152)</f>
        <v>1149</v>
      </c>
      <c r="B1152" s="44">
        <v>45742</v>
      </c>
      <c r="C1152" s="29" t="s">
        <v>1298</v>
      </c>
      <c r="D1152" s="3" t="str">
        <f>VLOOKUP(C1152,'Location Summary'!$C$4:$D$678,2,0)</f>
        <v>DA+3</v>
      </c>
      <c r="E1152" s="297" t="s">
        <v>423</v>
      </c>
      <c r="F1152" s="116" t="s">
        <v>703</v>
      </c>
      <c r="O1152" s="186">
        <v>1</v>
      </c>
      <c r="P1152" s="188">
        <v>1</v>
      </c>
      <c r="Q1152" s="187">
        <v>1</v>
      </c>
      <c r="X1152" s="44">
        <f t="shared" si="202"/>
        <v>45742</v>
      </c>
      <c r="Y1152" s="44">
        <f t="shared" si="203"/>
        <v>45770</v>
      </c>
    </row>
    <row r="1153" spans="1:25" x14ac:dyDescent="0.35">
      <c r="A1153" s="13">
        <f>SUBTOTAL(103,$B$4:B1153)</f>
        <v>1150</v>
      </c>
      <c r="B1153" s="44">
        <v>45743</v>
      </c>
      <c r="C1153" s="29" t="s">
        <v>214</v>
      </c>
      <c r="D1153" s="3" t="str">
        <f>VLOOKUP(C1153,'Location Summary'!$C$4:$D$678,2,0)</f>
        <v>DA+9</v>
      </c>
      <c r="E1153" s="297" t="s">
        <v>423</v>
      </c>
      <c r="F1153" s="116" t="s">
        <v>325</v>
      </c>
      <c r="I1153" s="186">
        <v>1</v>
      </c>
      <c r="X1153" s="44">
        <f t="shared" ref="X1153" si="204">B1153</f>
        <v>45743</v>
      </c>
      <c r="Y1153" s="44">
        <f t="shared" ref="Y1153" si="205">B1153+28</f>
        <v>45771</v>
      </c>
    </row>
    <row r="1154" spans="1:25" x14ac:dyDescent="0.35">
      <c r="A1154" s="13">
        <f>SUBTOTAL(103,$B$4:B1154)</f>
        <v>1151</v>
      </c>
      <c r="B1154" s="44">
        <v>45743</v>
      </c>
      <c r="C1154" s="29" t="s">
        <v>692</v>
      </c>
      <c r="D1154" s="3" t="str">
        <f>VLOOKUP(C1154,'Location Summary'!$C$4:$D$678,2,0)</f>
        <v>DB1+12</v>
      </c>
      <c r="E1154" s="297" t="s">
        <v>423</v>
      </c>
      <c r="F1154" s="116" t="s">
        <v>325</v>
      </c>
      <c r="G1154" s="188">
        <v>1</v>
      </c>
      <c r="J1154" s="188">
        <v>1</v>
      </c>
      <c r="X1154" s="44">
        <f t="shared" ref="X1154" si="206">B1154</f>
        <v>45743</v>
      </c>
      <c r="Y1154" s="44">
        <f t="shared" ref="Y1154" si="207">B1154+28</f>
        <v>45771</v>
      </c>
    </row>
    <row r="1155" spans="1:25" x14ac:dyDescent="0.35">
      <c r="A1155" s="13">
        <f>SUBTOTAL(103,$B$4:B1155)</f>
        <v>1152</v>
      </c>
      <c r="B1155" s="44">
        <v>45743</v>
      </c>
      <c r="C1155" s="29" t="s">
        <v>1298</v>
      </c>
      <c r="D1155" s="3" t="str">
        <f>VLOOKUP(C1155,'Location Summary'!$C$4:$D$678,2,0)</f>
        <v>DA+3</v>
      </c>
      <c r="E1155" s="297" t="s">
        <v>423</v>
      </c>
      <c r="F1155" s="116" t="s">
        <v>703</v>
      </c>
      <c r="R1155" s="186">
        <v>1</v>
      </c>
      <c r="X1155" s="44">
        <f t="shared" ref="X1155" si="208">B1155</f>
        <v>45743</v>
      </c>
      <c r="Y1155" s="44">
        <f t="shared" ref="Y1155" si="209">B1155+28</f>
        <v>45771</v>
      </c>
    </row>
    <row r="1156" spans="1:25" x14ac:dyDescent="0.35">
      <c r="A1156" s="13">
        <f>SUBTOTAL(103,$B$4:B1156)</f>
        <v>1153</v>
      </c>
      <c r="B1156" s="44">
        <v>45744</v>
      </c>
      <c r="C1156" s="29" t="s">
        <v>214</v>
      </c>
      <c r="D1156" s="3" t="str">
        <f>VLOOKUP(C1156,'Location Summary'!$C$4:$D$678,2,0)</f>
        <v>DA+9</v>
      </c>
      <c r="E1156" s="297" t="s">
        <v>423</v>
      </c>
      <c r="F1156" s="116" t="s">
        <v>325</v>
      </c>
      <c r="M1156" s="188">
        <v>1</v>
      </c>
      <c r="X1156" s="44">
        <f t="shared" ref="X1156:X1159" si="210">B1156</f>
        <v>45744</v>
      </c>
      <c r="Y1156" s="44">
        <f t="shared" ref="Y1156:Y1159" si="211">B1156+28</f>
        <v>45772</v>
      </c>
    </row>
    <row r="1157" spans="1:25" x14ac:dyDescent="0.35">
      <c r="A1157" s="13">
        <f>SUBTOTAL(103,$B$4:B1157)</f>
        <v>1154</v>
      </c>
      <c r="B1157" s="44">
        <v>45744</v>
      </c>
      <c r="C1157" s="29" t="s">
        <v>692</v>
      </c>
      <c r="D1157" s="3" t="str">
        <f>VLOOKUP(C1157,'Location Summary'!$C$4:$D$678,2,0)</f>
        <v>DB1+12</v>
      </c>
      <c r="E1157" s="297" t="s">
        <v>423</v>
      </c>
      <c r="F1157" s="116" t="s">
        <v>325</v>
      </c>
      <c r="H1157" s="187">
        <v>1</v>
      </c>
      <c r="I1157" s="186">
        <v>1</v>
      </c>
      <c r="K1157" s="187">
        <v>1</v>
      </c>
      <c r="L1157" s="186">
        <v>1</v>
      </c>
      <c r="X1157" s="44">
        <f t="shared" si="210"/>
        <v>45744</v>
      </c>
      <c r="Y1157" s="44">
        <f t="shared" si="211"/>
        <v>45772</v>
      </c>
    </row>
    <row r="1158" spans="1:25" x14ac:dyDescent="0.35">
      <c r="A1158" s="13">
        <f>SUBTOTAL(103,$B$4:B1158)</f>
        <v>1155</v>
      </c>
      <c r="B1158" s="44">
        <v>45744</v>
      </c>
      <c r="C1158" s="29" t="s">
        <v>1309</v>
      </c>
      <c r="D1158" s="3" t="str">
        <f>VLOOKUP(C1158,'Location Summary'!$C$4:$D$678,2,0)</f>
        <v>DB1+9</v>
      </c>
      <c r="E1158" s="297" t="s">
        <v>423</v>
      </c>
      <c r="F1158" s="116" t="s">
        <v>325</v>
      </c>
      <c r="J1158" s="188">
        <v>1</v>
      </c>
      <c r="M1158" s="188">
        <v>1</v>
      </c>
      <c r="X1158" s="44">
        <f t="shared" si="210"/>
        <v>45744</v>
      </c>
      <c r="Y1158" s="44">
        <f t="shared" si="211"/>
        <v>45772</v>
      </c>
    </row>
    <row r="1159" spans="1:25" x14ac:dyDescent="0.35">
      <c r="A1159" s="13">
        <f>SUBTOTAL(103,$B$4:B1159)</f>
        <v>1156</v>
      </c>
      <c r="B1159" s="44">
        <v>45744</v>
      </c>
      <c r="C1159" s="29" t="s">
        <v>1299</v>
      </c>
      <c r="D1159" s="3" t="str">
        <f>VLOOKUP(C1159,'Location Summary'!$C$4:$D$678,2,0)</f>
        <v>DA+3</v>
      </c>
      <c r="E1159" s="297" t="s">
        <v>423</v>
      </c>
      <c r="F1159" s="116" t="s">
        <v>703</v>
      </c>
      <c r="G1159" s="188">
        <v>1</v>
      </c>
      <c r="M1159" s="188">
        <v>1</v>
      </c>
      <c r="P1159" s="188">
        <v>1</v>
      </c>
      <c r="X1159" s="44">
        <f t="shared" si="210"/>
        <v>45744</v>
      </c>
      <c r="Y1159" s="44">
        <f t="shared" si="211"/>
        <v>45772</v>
      </c>
    </row>
    <row r="1160" spans="1:25" x14ac:dyDescent="0.35">
      <c r="A1160" s="13">
        <f>SUBTOTAL(103,$B$4:B1160)</f>
        <v>1157</v>
      </c>
      <c r="B1160" s="44">
        <v>45745</v>
      </c>
      <c r="C1160" s="29" t="s">
        <v>214</v>
      </c>
      <c r="D1160" s="3" t="str">
        <f>VLOOKUP(C1160,'Location Summary'!$C$4:$D$678,2,0)</f>
        <v>DA+9</v>
      </c>
      <c r="E1160" s="297" t="s">
        <v>423</v>
      </c>
      <c r="F1160" s="116" t="s">
        <v>325</v>
      </c>
      <c r="L1160" s="186">
        <v>1</v>
      </c>
      <c r="N1160" s="187">
        <v>1</v>
      </c>
      <c r="O1160" s="186">
        <v>1</v>
      </c>
      <c r="X1160" s="44">
        <f t="shared" ref="X1160" si="212">B1160</f>
        <v>45745</v>
      </c>
      <c r="Y1160" s="44">
        <f t="shared" ref="Y1160" si="213">B1160+28</f>
        <v>45773</v>
      </c>
    </row>
    <row r="1161" spans="1:25" x14ac:dyDescent="0.35">
      <c r="A1161" s="13">
        <f>SUBTOTAL(103,$B$4:B1161)</f>
        <v>1158</v>
      </c>
      <c r="B1161" s="44">
        <v>45745</v>
      </c>
      <c r="C1161" s="29" t="s">
        <v>692</v>
      </c>
      <c r="D1161" s="3" t="str">
        <f>VLOOKUP(C1161,'Location Summary'!$C$4:$D$678,2,0)</f>
        <v>DB1+12</v>
      </c>
      <c r="E1161" s="297" t="s">
        <v>423</v>
      </c>
      <c r="F1161" s="116" t="s">
        <v>325</v>
      </c>
      <c r="P1161" s="188">
        <v>1</v>
      </c>
      <c r="X1161" s="44">
        <f t="shared" ref="X1161:X1162" si="214">B1161</f>
        <v>45745</v>
      </c>
      <c r="Y1161" s="44">
        <f t="shared" ref="Y1161:Y1162" si="215">B1161+28</f>
        <v>45773</v>
      </c>
    </row>
    <row r="1162" spans="1:25" x14ac:dyDescent="0.35">
      <c r="A1162" s="13">
        <f>SUBTOTAL(103,$B$4:B1162)</f>
        <v>1159</v>
      </c>
      <c r="B1162" s="44">
        <v>45745</v>
      </c>
      <c r="C1162" s="29" t="s">
        <v>1309</v>
      </c>
      <c r="D1162" s="3" t="str">
        <f>VLOOKUP(C1162,'Location Summary'!$C$4:$D$678,2,0)</f>
        <v>DB1+9</v>
      </c>
      <c r="E1162" s="297" t="s">
        <v>423</v>
      </c>
      <c r="F1162" s="116" t="s">
        <v>325</v>
      </c>
      <c r="G1162" s="188">
        <v>1</v>
      </c>
      <c r="K1162" s="187">
        <v>1</v>
      </c>
      <c r="L1162" s="186">
        <v>1</v>
      </c>
      <c r="P1162" s="188">
        <v>1</v>
      </c>
      <c r="Q1162" s="187">
        <v>1</v>
      </c>
      <c r="R1162" s="186">
        <v>1</v>
      </c>
      <c r="X1162" s="44">
        <f t="shared" si="214"/>
        <v>45745</v>
      </c>
      <c r="Y1162" s="44">
        <f t="shared" si="215"/>
        <v>45773</v>
      </c>
    </row>
    <row r="1163" spans="1:25" x14ac:dyDescent="0.35">
      <c r="A1163" s="13">
        <f>SUBTOTAL(103,$B$4:B1163)</f>
        <v>1160</v>
      </c>
      <c r="B1163" s="44">
        <v>45745</v>
      </c>
      <c r="C1163" s="29" t="s">
        <v>1299</v>
      </c>
      <c r="D1163" s="3" t="str">
        <f>VLOOKUP(C1163,'Location Summary'!$C$4:$D$678,2,0)</f>
        <v>DA+3</v>
      </c>
      <c r="E1163" s="297" t="s">
        <v>423</v>
      </c>
      <c r="F1163" s="116" t="s">
        <v>703</v>
      </c>
      <c r="J1163" s="188">
        <v>1</v>
      </c>
      <c r="N1163" s="187">
        <v>1</v>
      </c>
      <c r="O1163" s="186">
        <v>1</v>
      </c>
      <c r="Q1163" s="187">
        <v>1</v>
      </c>
      <c r="R1163" s="186">
        <v>1</v>
      </c>
      <c r="X1163" s="44">
        <f t="shared" ref="X1163" si="216">B1163</f>
        <v>45745</v>
      </c>
      <c r="Y1163" s="44">
        <f t="shared" ref="Y1163" si="217">B1163+28</f>
        <v>45773</v>
      </c>
    </row>
    <row r="1164" spans="1:25" x14ac:dyDescent="0.35">
      <c r="A1164" s="13">
        <f>SUBTOTAL(103,$B$4:B1164)</f>
        <v>1161</v>
      </c>
      <c r="B1164" s="44">
        <v>45746</v>
      </c>
      <c r="C1164" s="29" t="s">
        <v>214</v>
      </c>
      <c r="D1164" s="3" t="str">
        <f>VLOOKUP(C1164,'Location Summary'!$C$4:$D$678,2,0)</f>
        <v>DA+9</v>
      </c>
      <c r="E1164" s="297" t="s">
        <v>423</v>
      </c>
      <c r="F1164" s="116" t="s">
        <v>703</v>
      </c>
      <c r="O1164" s="186">
        <v>1</v>
      </c>
      <c r="R1164" s="186">
        <v>1</v>
      </c>
      <c r="X1164" s="44">
        <f>B1164</f>
        <v>45746</v>
      </c>
      <c r="Y1164" s="44">
        <f t="shared" ref="Y1164" si="218">B1164+28</f>
        <v>45774</v>
      </c>
    </row>
    <row r="1165" spans="1:25" x14ac:dyDescent="0.35">
      <c r="A1165" s="13">
        <f>SUBTOTAL(103,$B$4:B1165)</f>
        <v>1162</v>
      </c>
      <c r="B1165" s="44">
        <v>45746</v>
      </c>
      <c r="C1165" s="29" t="s">
        <v>1309</v>
      </c>
      <c r="D1165" s="3" t="str">
        <f>VLOOKUP(C1165,'Location Summary'!$C$4:$D$678,2,0)</f>
        <v>DB1+9</v>
      </c>
      <c r="E1165" s="297" t="s">
        <v>423</v>
      </c>
      <c r="F1165" s="116" t="s">
        <v>703</v>
      </c>
      <c r="H1165" s="187">
        <v>1</v>
      </c>
      <c r="I1165" s="186">
        <v>1</v>
      </c>
      <c r="Q1165" s="187">
        <v>1</v>
      </c>
      <c r="R1165" s="186">
        <v>1</v>
      </c>
      <c r="X1165" s="44">
        <f t="shared" ref="X1165:X1168" si="219">B1165</f>
        <v>45746</v>
      </c>
      <c r="Y1165" s="44">
        <f t="shared" ref="Y1165:Y1168" si="220">B1165+28</f>
        <v>45774</v>
      </c>
    </row>
    <row r="1166" spans="1:25" x14ac:dyDescent="0.35">
      <c r="A1166" s="13">
        <f>SUBTOTAL(103,$B$4:B1166)</f>
        <v>1163</v>
      </c>
      <c r="B1166" s="44">
        <v>45746</v>
      </c>
      <c r="C1166" s="29" t="s">
        <v>1299</v>
      </c>
      <c r="D1166" s="3" t="str">
        <f>VLOOKUP(C1166,'Location Summary'!$C$4:$D$678,2,0)</f>
        <v>DA+3</v>
      </c>
      <c r="E1166" s="297" t="s">
        <v>423</v>
      </c>
      <c r="F1166" s="116" t="s">
        <v>703</v>
      </c>
      <c r="H1166" s="187">
        <v>1</v>
      </c>
      <c r="I1166" s="186">
        <v>1</v>
      </c>
      <c r="K1166" s="187">
        <v>1</v>
      </c>
      <c r="L1166" s="186">
        <v>1</v>
      </c>
      <c r="X1166" s="44">
        <f t="shared" si="219"/>
        <v>45746</v>
      </c>
      <c r="Y1166" s="44">
        <f t="shared" si="220"/>
        <v>45774</v>
      </c>
    </row>
    <row r="1167" spans="1:25" x14ac:dyDescent="0.35">
      <c r="A1167" s="13">
        <f>SUBTOTAL(103,$B$4:B1167)</f>
        <v>1164</v>
      </c>
      <c r="B1167" s="44">
        <v>45747</v>
      </c>
      <c r="C1167" s="150" t="s">
        <v>692</v>
      </c>
      <c r="D1167" s="3" t="str">
        <f>VLOOKUP(C1167,'Location Summary'!$C$4:$D$678,2,0)</f>
        <v>DB1+12</v>
      </c>
      <c r="E1167" s="297" t="s">
        <v>423</v>
      </c>
      <c r="F1167" s="116" t="s">
        <v>703</v>
      </c>
      <c r="M1167" s="188">
        <v>1</v>
      </c>
      <c r="Q1167" s="187">
        <v>1</v>
      </c>
      <c r="X1167" s="44">
        <f t="shared" si="219"/>
        <v>45747</v>
      </c>
      <c r="Y1167" s="44">
        <f t="shared" si="220"/>
        <v>45775</v>
      </c>
    </row>
    <row r="1168" spans="1:25" x14ac:dyDescent="0.35">
      <c r="A1168" s="13">
        <f>SUBTOTAL(103,$B$4:B1168)</f>
        <v>1165</v>
      </c>
      <c r="B1168" s="44">
        <v>45748</v>
      </c>
      <c r="C1168" s="150" t="s">
        <v>692</v>
      </c>
      <c r="D1168" s="3" t="str">
        <f>VLOOKUP(C1168,'Location Summary'!$C$4:$D$678,2,0)</f>
        <v>DB1+12</v>
      </c>
      <c r="E1168" s="297" t="s">
        <v>423</v>
      </c>
      <c r="F1168" s="116" t="s">
        <v>703</v>
      </c>
      <c r="N1168" s="187">
        <v>1</v>
      </c>
      <c r="O1168" s="186">
        <v>1</v>
      </c>
      <c r="R1168" s="186">
        <v>1</v>
      </c>
      <c r="X1168" s="44">
        <f t="shared" si="219"/>
        <v>45748</v>
      </c>
      <c r="Y1168" s="44">
        <f t="shared" si="220"/>
        <v>45776</v>
      </c>
    </row>
    <row r="1169" spans="1:25" x14ac:dyDescent="0.35">
      <c r="A1169" s="13">
        <f>SUBTOTAL(103,$B$4:B1169)</f>
        <v>1166</v>
      </c>
      <c r="B1169" s="44">
        <v>45748</v>
      </c>
      <c r="C1169" s="29" t="s">
        <v>1308</v>
      </c>
      <c r="D1169" s="3" t="str">
        <f>VLOOKUP(C1169,'Location Summary'!$C$4:$D$678,2,0)</f>
        <v>DA+0</v>
      </c>
      <c r="E1169" s="297" t="s">
        <v>423</v>
      </c>
      <c r="F1169" s="116" t="s">
        <v>325</v>
      </c>
      <c r="G1169" s="188">
        <v>1</v>
      </c>
      <c r="J1169" s="188">
        <v>1</v>
      </c>
      <c r="M1169" s="188">
        <v>1</v>
      </c>
      <c r="P1169" s="188">
        <v>1</v>
      </c>
      <c r="X1169" s="44">
        <f t="shared" ref="X1169:X1170" si="221">B1169</f>
        <v>45748</v>
      </c>
      <c r="Y1169" s="44">
        <f t="shared" ref="Y1169:Y1170" si="222">B1169+28</f>
        <v>45776</v>
      </c>
    </row>
    <row r="1170" spans="1:25" x14ac:dyDescent="0.35">
      <c r="A1170" s="13">
        <f>SUBTOTAL(103,$B$4:B1170)</f>
        <v>1167</v>
      </c>
      <c r="B1170" s="44">
        <v>45748</v>
      </c>
      <c r="C1170" s="29" t="s">
        <v>1300</v>
      </c>
      <c r="D1170" s="3" t="str">
        <f>VLOOKUP(C1170,'Location Summary'!$C$4:$D$678,2,0)</f>
        <v>DA+3</v>
      </c>
      <c r="E1170" s="297" t="s">
        <v>423</v>
      </c>
      <c r="F1170" s="116" t="s">
        <v>325</v>
      </c>
      <c r="G1170" s="188">
        <v>1</v>
      </c>
      <c r="J1170" s="188">
        <v>1</v>
      </c>
      <c r="X1170" s="44">
        <f t="shared" si="221"/>
        <v>45748</v>
      </c>
      <c r="Y1170" s="44">
        <f t="shared" si="222"/>
        <v>45776</v>
      </c>
    </row>
    <row r="1171" spans="1:25" x14ac:dyDescent="0.35">
      <c r="A1171" s="13">
        <f>SUBTOTAL(103,$B$4:B1171)</f>
        <v>1168</v>
      </c>
      <c r="B1171" s="44">
        <v>45749</v>
      </c>
      <c r="C1171" s="29" t="s">
        <v>1308</v>
      </c>
      <c r="D1171" s="3" t="str">
        <f>VLOOKUP(C1171,'Location Summary'!$C$4:$D$678,2,0)</f>
        <v>DA+0</v>
      </c>
      <c r="E1171" s="297" t="s">
        <v>423</v>
      </c>
      <c r="F1171" s="116" t="s">
        <v>325</v>
      </c>
      <c r="H1171" s="187">
        <v>1</v>
      </c>
      <c r="K1171" s="187">
        <v>1</v>
      </c>
      <c r="N1171" s="187">
        <v>1</v>
      </c>
      <c r="Q1171" s="187">
        <v>1</v>
      </c>
      <c r="X1171" s="44">
        <f t="shared" ref="X1171" si="223">B1171</f>
        <v>45749</v>
      </c>
      <c r="Y1171" s="44">
        <f t="shared" ref="Y1171" si="224">B1171+28</f>
        <v>45777</v>
      </c>
    </row>
    <row r="1172" spans="1:25" x14ac:dyDescent="0.35">
      <c r="A1172" s="13">
        <f>SUBTOTAL(103,$B$4:B1172)</f>
        <v>1169</v>
      </c>
      <c r="B1172" s="44">
        <v>45749</v>
      </c>
      <c r="C1172" s="150" t="s">
        <v>1300</v>
      </c>
      <c r="D1172" s="3" t="str">
        <f>VLOOKUP(C1172,'Location Summary'!$C$4:$D$678,2,0)</f>
        <v>DA+3</v>
      </c>
      <c r="E1172" s="297" t="s">
        <v>423</v>
      </c>
      <c r="F1172" s="116" t="s">
        <v>325</v>
      </c>
      <c r="H1172" s="187">
        <v>1</v>
      </c>
      <c r="I1172" s="186">
        <v>1</v>
      </c>
      <c r="K1172" s="187">
        <v>1</v>
      </c>
      <c r="L1172" s="186">
        <v>1</v>
      </c>
      <c r="M1172" s="188">
        <v>1</v>
      </c>
      <c r="P1172" s="188">
        <v>1</v>
      </c>
      <c r="X1172" s="44">
        <f t="shared" ref="X1172" si="225">B1172</f>
        <v>45749</v>
      </c>
      <c r="Y1172" s="44">
        <f t="shared" ref="Y1172" si="226">B1172+28</f>
        <v>45777</v>
      </c>
    </row>
    <row r="1173" spans="1:25" x14ac:dyDescent="0.35">
      <c r="A1173" s="13">
        <f>SUBTOTAL(103,$B$4:B1173)</f>
        <v>1170</v>
      </c>
      <c r="B1173" s="44">
        <v>45750</v>
      </c>
      <c r="C1173" s="29" t="s">
        <v>1308</v>
      </c>
      <c r="D1173" s="3" t="str">
        <f>VLOOKUP(C1173,'Location Summary'!$C$4:$D$678,2,0)</f>
        <v>DA+0</v>
      </c>
      <c r="E1173" s="297" t="s">
        <v>423</v>
      </c>
      <c r="F1173" s="116" t="s">
        <v>703</v>
      </c>
      <c r="I1173" s="186">
        <v>1</v>
      </c>
      <c r="L1173" s="186">
        <v>1</v>
      </c>
      <c r="O1173" s="186">
        <v>1</v>
      </c>
      <c r="R1173" s="186">
        <v>1</v>
      </c>
      <c r="X1173" s="44">
        <f t="shared" ref="X1173" si="227">B1173</f>
        <v>45750</v>
      </c>
      <c r="Y1173" s="44">
        <f t="shared" ref="Y1173" si="228">B1173+28</f>
        <v>45778</v>
      </c>
    </row>
    <row r="1174" spans="1:25" x14ac:dyDescent="0.35">
      <c r="A1174" s="13">
        <f>SUBTOTAL(103,$B$4:B1174)</f>
        <v>1171</v>
      </c>
      <c r="B1174" s="44">
        <v>45750</v>
      </c>
      <c r="C1174" s="150" t="s">
        <v>1300</v>
      </c>
      <c r="D1174" s="3" t="str">
        <f>VLOOKUP(C1174,'Location Summary'!$C$4:$D$678,2,0)</f>
        <v>DA+3</v>
      </c>
      <c r="E1174" s="297" t="s">
        <v>423</v>
      </c>
      <c r="F1174" s="116" t="s">
        <v>325</v>
      </c>
      <c r="N1174" s="187">
        <v>1</v>
      </c>
      <c r="Q1174" s="187">
        <v>1</v>
      </c>
      <c r="X1174" s="44">
        <f t="shared" ref="X1174" si="229">B1174</f>
        <v>45750</v>
      </c>
      <c r="Y1174" s="44">
        <f t="shared" ref="Y1174" si="230">B1174+28</f>
        <v>45778</v>
      </c>
    </row>
    <row r="1175" spans="1:25" x14ac:dyDescent="0.35">
      <c r="A1175" s="13">
        <f>SUBTOTAL(103,$B$4:B1175)</f>
        <v>1172</v>
      </c>
      <c r="B1175" s="44">
        <v>45751</v>
      </c>
      <c r="C1175" s="29" t="s">
        <v>610</v>
      </c>
      <c r="D1175" s="3" t="str">
        <f>VLOOKUP(C1175,'Location Summary'!$C$4:$D$678,2,0)</f>
        <v>DA-3</v>
      </c>
      <c r="E1175" s="297" t="s">
        <v>423</v>
      </c>
      <c r="F1175" s="116" t="s">
        <v>325</v>
      </c>
      <c r="P1175" s="188">
        <v>1</v>
      </c>
      <c r="X1175" s="44">
        <f t="shared" ref="X1175" si="231">B1175</f>
        <v>45751</v>
      </c>
      <c r="Y1175" s="44">
        <f t="shared" ref="Y1175" si="232">B1175+28</f>
        <v>45779</v>
      </c>
    </row>
    <row r="1176" spans="1:25" x14ac:dyDescent="0.35">
      <c r="A1176" s="13">
        <f>SUBTOTAL(103,$B$4:B1176)</f>
        <v>1173</v>
      </c>
      <c r="B1176" s="44">
        <v>45752</v>
      </c>
      <c r="C1176" s="29" t="s">
        <v>610</v>
      </c>
      <c r="D1176" s="3" t="str">
        <f>VLOOKUP(C1176,'Location Summary'!$C$4:$D$678,2,0)</f>
        <v>DA-3</v>
      </c>
      <c r="E1176" s="297" t="s">
        <v>423</v>
      </c>
      <c r="F1176" s="116" t="s">
        <v>325</v>
      </c>
      <c r="G1176" s="188">
        <v>1</v>
      </c>
      <c r="Q1176" s="187">
        <v>1</v>
      </c>
      <c r="X1176" s="44">
        <f t="shared" ref="X1176:X1178" si="233">B1176</f>
        <v>45752</v>
      </c>
      <c r="Y1176" s="44">
        <f t="shared" ref="Y1176:Y1178" si="234">B1176+28</f>
        <v>45780</v>
      </c>
    </row>
    <row r="1177" spans="1:25" x14ac:dyDescent="0.35">
      <c r="A1177" s="13">
        <f>SUBTOTAL(103,$B$4:B1177)</f>
        <v>1174</v>
      </c>
      <c r="B1177" s="44">
        <v>45752</v>
      </c>
      <c r="C1177" s="29" t="s">
        <v>11</v>
      </c>
      <c r="D1177" s="3" t="str">
        <f>VLOOKUP(C1177,'Location Summary'!$C$4:$D$678,2,0)</f>
        <v>DD60+18</v>
      </c>
      <c r="E1177" s="297" t="s">
        <v>423</v>
      </c>
      <c r="F1177" s="116" t="s">
        <v>703</v>
      </c>
      <c r="P1177" s="188">
        <v>1</v>
      </c>
      <c r="X1177" s="44">
        <f t="shared" si="233"/>
        <v>45752</v>
      </c>
      <c r="Y1177" s="44">
        <f t="shared" si="234"/>
        <v>45780</v>
      </c>
    </row>
    <row r="1178" spans="1:25" x14ac:dyDescent="0.35">
      <c r="A1178" s="13">
        <f>SUBTOTAL(103,$B$4:B1178)</f>
        <v>1175</v>
      </c>
      <c r="B1178" s="44">
        <v>45752</v>
      </c>
      <c r="C1178" s="29" t="s">
        <v>1300</v>
      </c>
      <c r="D1178" s="3" t="str">
        <f>VLOOKUP(C1178,'Location Summary'!$C$4:$D$678,2,0)</f>
        <v>DA+3</v>
      </c>
      <c r="E1178" s="297" t="s">
        <v>423</v>
      </c>
      <c r="F1178" s="116" t="s">
        <v>703</v>
      </c>
      <c r="O1178" s="186">
        <v>1</v>
      </c>
      <c r="R1178" s="186">
        <v>1</v>
      </c>
      <c r="X1178" s="44">
        <f t="shared" si="233"/>
        <v>45752</v>
      </c>
      <c r="Y1178" s="44">
        <f t="shared" si="234"/>
        <v>45780</v>
      </c>
    </row>
    <row r="1179" spans="1:25" x14ac:dyDescent="0.35">
      <c r="A1179" s="13">
        <f>SUBTOTAL(103,$B$4:B1179)</f>
        <v>1176</v>
      </c>
      <c r="B1179" s="44">
        <v>45752</v>
      </c>
      <c r="C1179" s="29" t="s">
        <v>1307</v>
      </c>
      <c r="D1179" s="3" t="str">
        <f>VLOOKUP(C1179,'Location Summary'!$C$4:$D$678,2,0)</f>
        <v>DA+3</v>
      </c>
      <c r="E1179" s="297" t="s">
        <v>423</v>
      </c>
      <c r="F1179" s="116" t="s">
        <v>325</v>
      </c>
      <c r="M1179" s="188">
        <v>1</v>
      </c>
      <c r="P1179" s="188">
        <v>1</v>
      </c>
      <c r="X1179" s="44">
        <f t="shared" ref="X1179" si="235">B1179</f>
        <v>45752</v>
      </c>
      <c r="Y1179" s="44">
        <f t="shared" ref="Y1179" si="236">B1179+28</f>
        <v>45780</v>
      </c>
    </row>
    <row r="1180" spans="1:25" x14ac:dyDescent="0.35">
      <c r="A1180" s="13">
        <f>SUBTOTAL(103,$B$4:B1180)</f>
        <v>1177</v>
      </c>
      <c r="B1180" s="44">
        <v>45753</v>
      </c>
      <c r="C1180" s="29" t="s">
        <v>610</v>
      </c>
      <c r="D1180" s="3" t="str">
        <f>VLOOKUP(C1180,'Location Summary'!$C$4:$D$678,2,0)</f>
        <v>DA-3</v>
      </c>
      <c r="E1180" s="297" t="s">
        <v>423</v>
      </c>
      <c r="F1180" s="116" t="s">
        <v>325</v>
      </c>
      <c r="H1180" s="187">
        <v>1</v>
      </c>
      <c r="X1180" s="44">
        <f t="shared" ref="X1180:X1183" si="237">B1180</f>
        <v>45753</v>
      </c>
      <c r="Y1180" s="44">
        <f t="shared" ref="Y1180:Y1183" si="238">B1180+28</f>
        <v>45781</v>
      </c>
    </row>
    <row r="1181" spans="1:25" x14ac:dyDescent="0.35">
      <c r="A1181" s="13">
        <f>SUBTOTAL(103,$B$4:B1181)</f>
        <v>1178</v>
      </c>
      <c r="B1181" s="44">
        <v>45753</v>
      </c>
      <c r="C1181" s="29" t="s">
        <v>1303</v>
      </c>
      <c r="D1181" s="3" t="str">
        <f>VLOOKUP(C1181,'Location Summary'!$C$4:$D$678,2,0)</f>
        <v>DA+3</v>
      </c>
      <c r="E1181" s="297" t="s">
        <v>423</v>
      </c>
      <c r="F1181" s="116" t="s">
        <v>703</v>
      </c>
      <c r="G1181" s="188">
        <v>1</v>
      </c>
      <c r="M1181" s="188">
        <v>1</v>
      </c>
      <c r="P1181" s="188">
        <v>1</v>
      </c>
      <c r="X1181" s="44">
        <f t="shared" si="237"/>
        <v>45753</v>
      </c>
      <c r="Y1181" s="44">
        <f t="shared" si="238"/>
        <v>45781</v>
      </c>
    </row>
    <row r="1182" spans="1:25" x14ac:dyDescent="0.35">
      <c r="A1182" s="13">
        <f>SUBTOTAL(103,$B$4:B1182)</f>
        <v>1179</v>
      </c>
      <c r="B1182" s="44">
        <v>45753</v>
      </c>
      <c r="C1182" s="150" t="s">
        <v>11</v>
      </c>
      <c r="D1182" s="3" t="str">
        <f>VLOOKUP(C1182,'Location Summary'!$C$4:$D$678,2,0)</f>
        <v>DD60+18</v>
      </c>
      <c r="E1182" s="297" t="s">
        <v>423</v>
      </c>
      <c r="F1182" s="116" t="s">
        <v>703</v>
      </c>
      <c r="R1182" s="186">
        <v>0.5</v>
      </c>
      <c r="X1182" s="44">
        <f t="shared" si="237"/>
        <v>45753</v>
      </c>
      <c r="Y1182" s="44">
        <f t="shared" si="238"/>
        <v>45781</v>
      </c>
    </row>
    <row r="1183" spans="1:25" x14ac:dyDescent="0.35">
      <c r="A1183" s="13">
        <f>SUBTOTAL(103,$B$4:B1183)</f>
        <v>1180</v>
      </c>
      <c r="B1183" s="44">
        <v>45753</v>
      </c>
      <c r="C1183" s="29" t="s">
        <v>1307</v>
      </c>
      <c r="D1183" s="3" t="str">
        <f>VLOOKUP(C1183,'Location Summary'!$C$4:$D$678,2,0)</f>
        <v>DA+3</v>
      </c>
      <c r="E1183" s="297" t="s">
        <v>423</v>
      </c>
      <c r="F1183" s="116" t="s">
        <v>325</v>
      </c>
      <c r="G1183" s="188">
        <v>1</v>
      </c>
      <c r="J1183" s="188">
        <v>1</v>
      </c>
      <c r="X1183" s="44">
        <f t="shared" si="237"/>
        <v>45753</v>
      </c>
      <c r="Y1183" s="44">
        <f t="shared" si="238"/>
        <v>45781</v>
      </c>
    </row>
    <row r="1184" spans="1:25" x14ac:dyDescent="0.35">
      <c r="A1184" s="13">
        <f>SUBTOTAL(103,$B$4:B1184)</f>
        <v>1181</v>
      </c>
      <c r="B1184" s="44">
        <v>45754</v>
      </c>
      <c r="C1184" s="29" t="s">
        <v>1303</v>
      </c>
      <c r="D1184" s="3" t="str">
        <f>VLOOKUP(C1184,'Location Summary'!$C$4:$D$678,2,0)</f>
        <v>DA+3</v>
      </c>
      <c r="E1184" s="147" t="s">
        <v>423</v>
      </c>
      <c r="F1184" s="116" t="s">
        <v>703</v>
      </c>
      <c r="H1184" s="187">
        <v>1</v>
      </c>
      <c r="I1184" s="186">
        <v>1</v>
      </c>
      <c r="J1184" s="188">
        <v>1</v>
      </c>
      <c r="N1184" s="187">
        <v>1</v>
      </c>
      <c r="O1184" s="186">
        <v>1</v>
      </c>
      <c r="X1184" s="44">
        <f t="shared" ref="X1184:X1185" si="239">B1184</f>
        <v>45754</v>
      </c>
      <c r="Y1184" s="44">
        <f t="shared" ref="Y1184:Y1185" si="240">B1184+28</f>
        <v>45782</v>
      </c>
    </row>
    <row r="1185" spans="1:25" x14ac:dyDescent="0.35">
      <c r="A1185" s="13">
        <f>SUBTOTAL(103,$B$4:B1185)</f>
        <v>1182</v>
      </c>
      <c r="B1185" s="44">
        <v>45754</v>
      </c>
      <c r="C1185" s="29" t="s">
        <v>11</v>
      </c>
      <c r="D1185" s="3" t="str">
        <f>VLOOKUP(C1185,'Location Summary'!$C$4:$D$678,2,0)</f>
        <v>DD60+18</v>
      </c>
      <c r="E1185" s="147" t="s">
        <v>423</v>
      </c>
      <c r="F1185" s="116" t="s">
        <v>703</v>
      </c>
      <c r="M1185" s="188">
        <v>1</v>
      </c>
      <c r="R1185" s="186">
        <v>0.5</v>
      </c>
      <c r="X1185" s="44">
        <f t="shared" si="239"/>
        <v>45754</v>
      </c>
      <c r="Y1185" s="44">
        <f t="shared" si="240"/>
        <v>45782</v>
      </c>
    </row>
    <row r="1186" spans="1:25" x14ac:dyDescent="0.35">
      <c r="A1186" s="13">
        <f>SUBTOTAL(103,$B$4:B1186)</f>
        <v>1183</v>
      </c>
      <c r="B1186" s="44">
        <v>45754</v>
      </c>
      <c r="C1186" s="29" t="s">
        <v>1307</v>
      </c>
      <c r="D1186" s="3" t="str">
        <f>VLOOKUP(C1186,'Location Summary'!$C$4:$D$678,2,0)</f>
        <v>DA+3</v>
      </c>
      <c r="E1186" s="147" t="s">
        <v>423</v>
      </c>
      <c r="F1186" s="116" t="s">
        <v>325</v>
      </c>
      <c r="H1186" s="187">
        <v>1</v>
      </c>
      <c r="K1186" s="187">
        <v>1</v>
      </c>
      <c r="N1186" s="187">
        <v>1</v>
      </c>
      <c r="O1186" s="186">
        <v>1</v>
      </c>
      <c r="Q1186" s="187">
        <v>1</v>
      </c>
      <c r="R1186" s="186">
        <v>1</v>
      </c>
      <c r="X1186" s="44">
        <f t="shared" ref="X1186" si="241">B1186</f>
        <v>45754</v>
      </c>
      <c r="Y1186" s="44">
        <f t="shared" ref="Y1186" si="242">B1186+28</f>
        <v>45782</v>
      </c>
    </row>
    <row r="1187" spans="1:25" x14ac:dyDescent="0.35">
      <c r="A1187" s="13">
        <f>SUBTOTAL(103,$B$4:B1187)</f>
        <v>1184</v>
      </c>
      <c r="B1187" s="44">
        <v>45755</v>
      </c>
      <c r="C1187" s="29" t="s">
        <v>610</v>
      </c>
      <c r="D1187" s="3" t="str">
        <f>VLOOKUP(C1187,'Location Summary'!$C$4:$D$678,2,0)</f>
        <v>DA-3</v>
      </c>
      <c r="E1187" s="147" t="s">
        <v>423</v>
      </c>
      <c r="F1187" s="116" t="s">
        <v>703</v>
      </c>
      <c r="I1187" s="186">
        <v>1</v>
      </c>
      <c r="M1187" s="188">
        <v>1</v>
      </c>
      <c r="R1187" s="186">
        <v>1</v>
      </c>
      <c r="X1187" s="44">
        <f t="shared" ref="X1187:X1190" si="243">B1187</f>
        <v>45755</v>
      </c>
      <c r="Y1187" s="44">
        <f t="shared" ref="Y1187:Y1190" si="244">B1187+28</f>
        <v>45783</v>
      </c>
    </row>
    <row r="1188" spans="1:25" x14ac:dyDescent="0.35">
      <c r="A1188" s="13">
        <f>SUBTOTAL(103,$B$4:B1188)</f>
        <v>1185</v>
      </c>
      <c r="B1188" s="44">
        <v>45755</v>
      </c>
      <c r="C1188" s="29" t="s">
        <v>1303</v>
      </c>
      <c r="D1188" s="3" t="str">
        <f>VLOOKUP(C1188,'Location Summary'!$C$4:$D$678,2,0)</f>
        <v>DA+3</v>
      </c>
      <c r="E1188" s="147" t="s">
        <v>423</v>
      </c>
      <c r="F1188" s="116" t="s">
        <v>703</v>
      </c>
      <c r="K1188" s="187">
        <v>1</v>
      </c>
      <c r="L1188" s="186">
        <v>1</v>
      </c>
      <c r="Q1188" s="187">
        <v>1</v>
      </c>
      <c r="R1188" s="186">
        <v>1</v>
      </c>
      <c r="X1188" s="44">
        <f t="shared" si="243"/>
        <v>45755</v>
      </c>
      <c r="Y1188" s="44">
        <f t="shared" si="244"/>
        <v>45783</v>
      </c>
    </row>
    <row r="1189" spans="1:25" x14ac:dyDescent="0.35">
      <c r="A1189" s="13">
        <f>SUBTOTAL(103,$B$4:B1189)</f>
        <v>1186</v>
      </c>
      <c r="B1189" s="44">
        <v>45755</v>
      </c>
      <c r="C1189" s="29" t="s">
        <v>1307</v>
      </c>
      <c r="D1189" s="3" t="str">
        <f>VLOOKUP(C1189,'Location Summary'!$C$4:$D$678,2,0)</f>
        <v>DA+3</v>
      </c>
      <c r="E1189" s="297" t="s">
        <v>423</v>
      </c>
      <c r="F1189" s="116" t="s">
        <v>703</v>
      </c>
      <c r="I1189" s="186">
        <v>1</v>
      </c>
      <c r="L1189" s="186">
        <v>1</v>
      </c>
      <c r="X1189" s="44">
        <f t="shared" si="243"/>
        <v>45755</v>
      </c>
      <c r="Y1189" s="44">
        <f t="shared" si="244"/>
        <v>45783</v>
      </c>
    </row>
    <row r="1190" spans="1:25" x14ac:dyDescent="0.35">
      <c r="A1190" s="13">
        <f>SUBTOTAL(103,$B$4:B1190)</f>
        <v>1187</v>
      </c>
      <c r="B1190" s="44">
        <v>45755</v>
      </c>
      <c r="C1190" s="29" t="s">
        <v>901</v>
      </c>
      <c r="D1190" s="3" t="s">
        <v>1464</v>
      </c>
      <c r="E1190" s="147" t="s">
        <v>423</v>
      </c>
      <c r="F1190" s="116" t="s">
        <v>703</v>
      </c>
      <c r="I1190" s="186">
        <v>0.5</v>
      </c>
      <c r="L1190" s="186">
        <v>0.5</v>
      </c>
      <c r="O1190" s="186">
        <v>0.5</v>
      </c>
      <c r="R1190" s="186">
        <v>0.5</v>
      </c>
      <c r="X1190" s="44">
        <f t="shared" si="243"/>
        <v>45755</v>
      </c>
      <c r="Y1190" s="44">
        <f t="shared" si="244"/>
        <v>45783</v>
      </c>
    </row>
    <row r="1191" spans="1:25" x14ac:dyDescent="0.35">
      <c r="A1191" s="13">
        <f>SUBTOTAL(103,$B$4:B1191)</f>
        <v>1188</v>
      </c>
      <c r="B1191" s="44">
        <v>45756</v>
      </c>
      <c r="C1191" s="29" t="s">
        <v>1306</v>
      </c>
      <c r="D1191" s="3" t="str">
        <f>VLOOKUP(C1191,'Location Summary'!$C$4:$D$678,2,0)</f>
        <v>DA+0</v>
      </c>
      <c r="E1191" s="147" t="s">
        <v>423</v>
      </c>
      <c r="F1191" s="116" t="s">
        <v>325</v>
      </c>
      <c r="G1191" s="188">
        <v>1</v>
      </c>
      <c r="H1191" s="187">
        <v>1</v>
      </c>
      <c r="J1191" s="188">
        <v>1</v>
      </c>
      <c r="K1191" s="187">
        <v>1</v>
      </c>
      <c r="M1191" s="188">
        <v>1</v>
      </c>
      <c r="P1191" s="188">
        <v>1</v>
      </c>
      <c r="X1191" s="44">
        <f t="shared" ref="X1191:X1193" si="245">B1191</f>
        <v>45756</v>
      </c>
      <c r="Y1191" s="44">
        <f t="shared" ref="Y1191:Y1193" si="246">B1191+28</f>
        <v>45784</v>
      </c>
    </row>
    <row r="1192" spans="1:25" x14ac:dyDescent="0.35">
      <c r="A1192" s="13">
        <f>SUBTOTAL(103,$B$4:B1192)</f>
        <v>1189</v>
      </c>
      <c r="B1192" s="44">
        <v>45757</v>
      </c>
      <c r="C1192" s="29" t="s">
        <v>11</v>
      </c>
      <c r="D1192" s="3" t="str">
        <f>VLOOKUP(C1192,'Location Summary'!$C$4:$D$678,2,0)</f>
        <v>DD60+18</v>
      </c>
      <c r="E1192" s="147" t="s">
        <v>423</v>
      </c>
      <c r="F1192" s="116" t="s">
        <v>703</v>
      </c>
      <c r="O1192" s="186">
        <v>0.5</v>
      </c>
      <c r="X1192" s="44">
        <f t="shared" si="245"/>
        <v>45757</v>
      </c>
      <c r="Y1192" s="44">
        <f t="shared" si="246"/>
        <v>45785</v>
      </c>
    </row>
    <row r="1193" spans="1:25" x14ac:dyDescent="0.35">
      <c r="A1193" s="13">
        <f>SUBTOTAL(103,$B$4:B1193)</f>
        <v>1190</v>
      </c>
      <c r="B1193" s="44">
        <v>45757</v>
      </c>
      <c r="C1193" s="29" t="s">
        <v>1306</v>
      </c>
      <c r="D1193" s="3" t="str">
        <f>VLOOKUP(C1193,'Location Summary'!$C$4:$D$678,2,0)</f>
        <v>DA+0</v>
      </c>
      <c r="E1193" s="147" t="s">
        <v>423</v>
      </c>
      <c r="F1193" s="116" t="s">
        <v>703</v>
      </c>
      <c r="I1193" s="186">
        <v>1</v>
      </c>
      <c r="L1193" s="186">
        <v>1</v>
      </c>
      <c r="N1193" s="187">
        <v>1</v>
      </c>
      <c r="O1193" s="186">
        <v>1</v>
      </c>
      <c r="Q1193" s="187">
        <v>1</v>
      </c>
      <c r="R1193" s="186">
        <v>1</v>
      </c>
      <c r="X1193" s="44">
        <f t="shared" si="245"/>
        <v>45757</v>
      </c>
      <c r="Y1193" s="44">
        <f t="shared" si="246"/>
        <v>45785</v>
      </c>
    </row>
    <row r="1194" spans="1:25" x14ac:dyDescent="0.35">
      <c r="A1194" s="13">
        <f>SUBTOTAL(103,$B$4:B1194)</f>
        <v>1191</v>
      </c>
      <c r="B1194" s="44">
        <v>45758</v>
      </c>
      <c r="C1194" s="29" t="s">
        <v>610</v>
      </c>
      <c r="D1194" s="3" t="str">
        <f>VLOOKUP(C1194,'Location Summary'!$C$4:$D$678,2,0)</f>
        <v>DA-3</v>
      </c>
      <c r="E1194" s="147" t="s">
        <v>423</v>
      </c>
      <c r="F1194" s="116" t="s">
        <v>703</v>
      </c>
      <c r="J1194" s="188">
        <v>1</v>
      </c>
      <c r="K1194" s="187">
        <v>1</v>
      </c>
      <c r="N1194" s="187">
        <v>1</v>
      </c>
      <c r="X1194" s="44">
        <f t="shared" ref="X1194" si="247">B1194</f>
        <v>45758</v>
      </c>
      <c r="Y1194" s="44">
        <f t="shared" ref="Y1194" si="248">B1194+28</f>
        <v>45786</v>
      </c>
    </row>
    <row r="1195" spans="1:25" x14ac:dyDescent="0.35">
      <c r="A1195" s="13">
        <f>SUBTOTAL(103,$B$4:B1195)</f>
        <v>1192</v>
      </c>
      <c r="B1195" s="44">
        <v>45758</v>
      </c>
      <c r="C1195" s="29" t="s">
        <v>1302</v>
      </c>
      <c r="D1195" s="3" t="str">
        <f>VLOOKUP(C1195,'Location Summary'!$C$4:$D$678,2,0)</f>
        <v>DD45+3</v>
      </c>
      <c r="E1195" s="147" t="s">
        <v>423</v>
      </c>
      <c r="F1195" s="116" t="s">
        <v>703</v>
      </c>
      <c r="J1195" s="188">
        <v>1</v>
      </c>
      <c r="X1195" s="44">
        <f t="shared" ref="X1195:X1197" si="249">B1195</f>
        <v>45758</v>
      </c>
      <c r="Y1195" s="44">
        <f t="shared" ref="Y1195:Y1197" si="250">B1195+28</f>
        <v>45786</v>
      </c>
    </row>
    <row r="1196" spans="1:25" x14ac:dyDescent="0.35">
      <c r="A1196" s="13">
        <f>SUBTOTAL(103,$B$4:B1196)</f>
        <v>1193</v>
      </c>
      <c r="B1196" s="44">
        <v>45758</v>
      </c>
      <c r="C1196" s="29" t="s">
        <v>11</v>
      </c>
      <c r="D1196" s="3" t="str">
        <f>VLOOKUP(C1196,'Location Summary'!$C$4:$D$678,2,0)</f>
        <v>DD60+18</v>
      </c>
      <c r="E1196" s="147" t="s">
        <v>423</v>
      </c>
      <c r="F1196" s="116" t="s">
        <v>703</v>
      </c>
      <c r="G1196" s="188">
        <v>1</v>
      </c>
      <c r="X1196" s="44">
        <f t="shared" si="249"/>
        <v>45758</v>
      </c>
      <c r="Y1196" s="44">
        <f t="shared" si="250"/>
        <v>45786</v>
      </c>
    </row>
    <row r="1197" spans="1:25" x14ac:dyDescent="0.35">
      <c r="A1197" s="13">
        <f>SUBTOTAL(103,$B$4:B1197)</f>
        <v>1194</v>
      </c>
      <c r="B1197" s="44">
        <v>45758</v>
      </c>
      <c r="C1197" s="29" t="s">
        <v>189</v>
      </c>
      <c r="D1197" s="3" t="str">
        <f>VLOOKUP(C1197,'Location Summary'!$C$4:$D$678,2,0)</f>
        <v>DA+6</v>
      </c>
      <c r="E1197" s="147" t="s">
        <v>423</v>
      </c>
      <c r="F1197" s="116" t="s">
        <v>703</v>
      </c>
      <c r="G1197" s="188">
        <v>1</v>
      </c>
      <c r="J1197" s="188">
        <v>1</v>
      </c>
      <c r="X1197" s="44">
        <f t="shared" si="249"/>
        <v>45758</v>
      </c>
      <c r="Y1197" s="44">
        <f t="shared" si="250"/>
        <v>45786</v>
      </c>
    </row>
    <row r="1198" spans="1:25" x14ac:dyDescent="0.35">
      <c r="A1198" s="13">
        <f>SUBTOTAL(103,$B$4:B1198)</f>
        <v>1195</v>
      </c>
      <c r="B1198" s="44">
        <v>45758</v>
      </c>
      <c r="C1198" s="29" t="s">
        <v>1305</v>
      </c>
      <c r="D1198" s="3" t="str">
        <f>VLOOKUP(C1198,'Location Summary'!$C$4:$D$678,2,0)</f>
        <v>DA+0</v>
      </c>
      <c r="E1198" s="147" t="s">
        <v>423</v>
      </c>
      <c r="F1198" s="116" t="s">
        <v>703</v>
      </c>
      <c r="G1198" s="188">
        <v>1</v>
      </c>
      <c r="J1198" s="188">
        <v>1</v>
      </c>
      <c r="M1198" s="188">
        <v>1</v>
      </c>
      <c r="P1198" s="188">
        <v>1</v>
      </c>
      <c r="X1198" s="44">
        <f t="shared" ref="X1198:X1200" si="251">B1198</f>
        <v>45758</v>
      </c>
      <c r="Y1198" s="44">
        <f t="shared" ref="Y1198:Y1200" si="252">B1198+28</f>
        <v>45786</v>
      </c>
    </row>
    <row r="1199" spans="1:25" x14ac:dyDescent="0.35">
      <c r="A1199" s="13">
        <f>SUBTOTAL(103,$B$4:B1199)</f>
        <v>1196</v>
      </c>
      <c r="B1199" s="44">
        <v>45758</v>
      </c>
      <c r="C1199" s="29" t="s">
        <v>902</v>
      </c>
      <c r="D1199" s="3" t="str">
        <f>VLOOKUP(C1199,'Location Summary'!$C$4:$D$678,2,0)</f>
        <v>DA+9</v>
      </c>
      <c r="E1199" s="147" t="s">
        <v>423</v>
      </c>
      <c r="F1199" s="116" t="s">
        <v>703</v>
      </c>
      <c r="I1199" s="186">
        <v>0.5</v>
      </c>
      <c r="L1199" s="186">
        <v>0.5</v>
      </c>
      <c r="O1199" s="186">
        <v>0.5</v>
      </c>
      <c r="R1199" s="186">
        <v>0.5</v>
      </c>
      <c r="X1199" s="44">
        <f t="shared" si="251"/>
        <v>45758</v>
      </c>
      <c r="Y1199" s="44">
        <f t="shared" si="252"/>
        <v>45786</v>
      </c>
    </row>
    <row r="1200" spans="1:25" x14ac:dyDescent="0.35">
      <c r="A1200" s="13">
        <f>SUBTOTAL(103,$B$4:B1200)</f>
        <v>1197</v>
      </c>
      <c r="B1200" s="44">
        <v>45759</v>
      </c>
      <c r="C1200" s="29" t="s">
        <v>610</v>
      </c>
      <c r="D1200" s="3" t="str">
        <f>VLOOKUP(C1200,'Location Summary'!$C$4:$D$678,2,0)</f>
        <v>DA-3</v>
      </c>
      <c r="E1200" s="147" t="s">
        <v>423</v>
      </c>
      <c r="F1200" s="116" t="s">
        <v>703</v>
      </c>
      <c r="L1200" s="186">
        <v>1</v>
      </c>
      <c r="O1200" s="186">
        <v>1</v>
      </c>
      <c r="X1200" s="44">
        <f t="shared" si="251"/>
        <v>45759</v>
      </c>
      <c r="Y1200" s="44">
        <f t="shared" si="252"/>
        <v>45787</v>
      </c>
    </row>
    <row r="1201" spans="1:25" x14ac:dyDescent="0.35">
      <c r="A1201" s="13">
        <f>SUBTOTAL(103,$B$4:B1201)</f>
        <v>1198</v>
      </c>
      <c r="B1201" s="44">
        <v>45759</v>
      </c>
      <c r="C1201" s="29" t="s">
        <v>189</v>
      </c>
      <c r="D1201" s="3" t="str">
        <f>VLOOKUP(C1201,'Location Summary'!$C$4:$D$678,2,0)</f>
        <v>DA+6</v>
      </c>
      <c r="E1201" s="147" t="s">
        <v>423</v>
      </c>
      <c r="F1201" s="116" t="s">
        <v>703</v>
      </c>
      <c r="H1201" s="187">
        <v>1</v>
      </c>
      <c r="K1201" s="187">
        <v>1</v>
      </c>
      <c r="M1201" s="188">
        <v>1</v>
      </c>
      <c r="X1201" s="44">
        <f t="shared" ref="X1201:X1207" si="253">B1201</f>
        <v>45759</v>
      </c>
      <c r="Y1201" s="44">
        <f t="shared" ref="Y1201:Y1207" si="254">B1201+28</f>
        <v>45787</v>
      </c>
    </row>
    <row r="1202" spans="1:25" x14ac:dyDescent="0.35">
      <c r="A1202" s="13">
        <f>SUBTOTAL(103,$B$4:B1202)</f>
        <v>1199</v>
      </c>
      <c r="B1202" s="44">
        <v>45759</v>
      </c>
      <c r="C1202" s="29" t="s">
        <v>1305</v>
      </c>
      <c r="D1202" s="3" t="str">
        <f>VLOOKUP(C1202,'Location Summary'!$C$4:$D$678,2,0)</f>
        <v>DA+0</v>
      </c>
      <c r="E1202" s="147" t="s">
        <v>423</v>
      </c>
      <c r="F1202" s="116" t="s">
        <v>703</v>
      </c>
      <c r="H1202" s="187">
        <v>1</v>
      </c>
      <c r="I1202" s="186">
        <v>1</v>
      </c>
      <c r="K1202" s="187">
        <v>1</v>
      </c>
      <c r="L1202" s="186">
        <v>1</v>
      </c>
      <c r="N1202" s="187">
        <v>1</v>
      </c>
      <c r="O1202" s="186">
        <v>1</v>
      </c>
      <c r="Q1202" s="187">
        <v>1</v>
      </c>
      <c r="R1202" s="186">
        <v>1</v>
      </c>
      <c r="X1202" s="44">
        <f t="shared" si="253"/>
        <v>45759</v>
      </c>
      <c r="Y1202" s="44">
        <f t="shared" si="254"/>
        <v>45787</v>
      </c>
    </row>
    <row r="1203" spans="1:25" x14ac:dyDescent="0.35">
      <c r="A1203" s="13">
        <f>SUBTOTAL(103,$B$4:B1203)</f>
        <v>1200</v>
      </c>
      <c r="B1203" s="44">
        <v>45759</v>
      </c>
      <c r="C1203" s="29" t="s">
        <v>609</v>
      </c>
      <c r="D1203" s="3" t="str">
        <f>VLOOKUP(C1203,'Location Summary'!$C$4:$D$678,2,0)</f>
        <v>DA+6</v>
      </c>
      <c r="E1203" s="147" t="s">
        <v>423</v>
      </c>
      <c r="F1203" s="116" t="s">
        <v>325</v>
      </c>
      <c r="J1203" s="188">
        <v>1</v>
      </c>
      <c r="X1203" s="44">
        <f t="shared" si="253"/>
        <v>45759</v>
      </c>
      <c r="Y1203" s="44">
        <f t="shared" si="254"/>
        <v>45787</v>
      </c>
    </row>
    <row r="1204" spans="1:25" x14ac:dyDescent="0.35">
      <c r="A1204" s="13">
        <f>SUBTOTAL(103,$B$4:B1204)</f>
        <v>1201</v>
      </c>
      <c r="B1204" s="44">
        <v>45760</v>
      </c>
      <c r="C1204" s="29" t="s">
        <v>609</v>
      </c>
      <c r="D1204" s="3" t="str">
        <f>VLOOKUP(C1204,'Location Summary'!$C$4:$D$678,2,0)</f>
        <v>DA+6</v>
      </c>
      <c r="E1204" s="147" t="s">
        <v>423</v>
      </c>
      <c r="F1204" s="116" t="s">
        <v>325</v>
      </c>
      <c r="G1204" s="188">
        <v>1</v>
      </c>
      <c r="K1204" s="187">
        <v>1</v>
      </c>
      <c r="L1204" s="186">
        <v>1</v>
      </c>
      <c r="P1204" s="188">
        <v>1</v>
      </c>
      <c r="X1204" s="44">
        <f t="shared" si="253"/>
        <v>45760</v>
      </c>
      <c r="Y1204" s="44">
        <f t="shared" si="254"/>
        <v>45788</v>
      </c>
    </row>
    <row r="1205" spans="1:25" x14ac:dyDescent="0.35">
      <c r="A1205" s="13">
        <f>SUBTOTAL(103,$B$4:B1205)</f>
        <v>1202</v>
      </c>
      <c r="B1205" s="44">
        <v>45760</v>
      </c>
      <c r="C1205" s="29" t="s">
        <v>1302</v>
      </c>
      <c r="D1205" s="3" t="str">
        <f>VLOOKUP(C1205,'Location Summary'!$C$4:$D$678,2,0)</f>
        <v>DD45+3</v>
      </c>
      <c r="E1205" s="147" t="s">
        <v>423</v>
      </c>
      <c r="F1205" s="116" t="s">
        <v>703</v>
      </c>
      <c r="P1205" s="188">
        <v>1</v>
      </c>
      <c r="X1205" s="44">
        <f t="shared" si="253"/>
        <v>45760</v>
      </c>
      <c r="Y1205" s="44">
        <f t="shared" si="254"/>
        <v>45788</v>
      </c>
    </row>
    <row r="1206" spans="1:25" x14ac:dyDescent="0.35">
      <c r="A1206" s="13">
        <f>SUBTOTAL(103,$B$4:B1206)</f>
        <v>1203</v>
      </c>
      <c r="B1206" s="44">
        <v>45760</v>
      </c>
      <c r="C1206" s="29" t="s">
        <v>11</v>
      </c>
      <c r="D1206" s="3" t="str">
        <f>VLOOKUP(C1206,'Location Summary'!$C$4:$D$678,2,0)</f>
        <v>DD60+18</v>
      </c>
      <c r="E1206" s="147" t="s">
        <v>423</v>
      </c>
      <c r="F1206" s="116" t="s">
        <v>703</v>
      </c>
      <c r="I1206" s="186">
        <v>0.5</v>
      </c>
      <c r="J1206" s="188">
        <v>1</v>
      </c>
      <c r="X1206" s="44">
        <f t="shared" si="253"/>
        <v>45760</v>
      </c>
      <c r="Y1206" s="44">
        <f t="shared" si="254"/>
        <v>45788</v>
      </c>
    </row>
    <row r="1207" spans="1:25" x14ac:dyDescent="0.35">
      <c r="A1207" s="13">
        <f>SUBTOTAL(103,$B$4:B1207)</f>
        <v>1204</v>
      </c>
      <c r="B1207" s="44">
        <v>45761</v>
      </c>
      <c r="C1207" s="29" t="s">
        <v>609</v>
      </c>
      <c r="D1207" s="3" t="str">
        <f>VLOOKUP(C1207,'Location Summary'!$C$4:$D$678,2,0)</f>
        <v>DA+6</v>
      </c>
      <c r="E1207" s="147" t="s">
        <v>423</v>
      </c>
      <c r="F1207" s="116" t="s">
        <v>703</v>
      </c>
      <c r="H1207" s="187">
        <v>1</v>
      </c>
      <c r="I1207" s="186">
        <v>1</v>
      </c>
      <c r="M1207" s="188">
        <v>1</v>
      </c>
      <c r="Q1207" s="187">
        <v>1</v>
      </c>
      <c r="R1207" s="186">
        <v>1</v>
      </c>
      <c r="X1207" s="44">
        <f t="shared" si="253"/>
        <v>45761</v>
      </c>
      <c r="Y1207" s="44">
        <f t="shared" si="254"/>
        <v>45789</v>
      </c>
    </row>
    <row r="1208" spans="1:25" x14ac:dyDescent="0.35">
      <c r="A1208" s="13">
        <f>SUBTOTAL(103,$B$4:B1208)</f>
        <v>1205</v>
      </c>
      <c r="B1208" s="44">
        <v>45761</v>
      </c>
      <c r="C1208" s="29" t="s">
        <v>11</v>
      </c>
      <c r="D1208" s="3" t="str">
        <f>VLOOKUP(C1208,'Location Summary'!$C$4:$D$678,2,0)</f>
        <v>DD60+18</v>
      </c>
      <c r="E1208" s="147" t="s">
        <v>423</v>
      </c>
      <c r="F1208" s="116" t="s">
        <v>703</v>
      </c>
      <c r="L1208" s="186">
        <v>0.5</v>
      </c>
      <c r="X1208" s="44">
        <f t="shared" ref="X1208:X1211" si="255">B1208</f>
        <v>45761</v>
      </c>
      <c r="Y1208" s="44">
        <f t="shared" ref="Y1208:Y1211" si="256">B1208+28</f>
        <v>45789</v>
      </c>
    </row>
    <row r="1209" spans="1:25" x14ac:dyDescent="0.35">
      <c r="A1209" s="13">
        <f>SUBTOTAL(103,$B$4:B1209)</f>
        <v>1206</v>
      </c>
      <c r="B1209" s="44">
        <v>45761</v>
      </c>
      <c r="C1209" s="29" t="s">
        <v>1304</v>
      </c>
      <c r="D1209" s="3" t="str">
        <f>VLOOKUP(C1209,'Location Summary'!$C$4:$D$678,2,0)</f>
        <v>DA+3</v>
      </c>
      <c r="E1209" s="147" t="s">
        <v>423</v>
      </c>
      <c r="F1209" s="116" t="s">
        <v>703</v>
      </c>
      <c r="G1209" s="188">
        <v>1</v>
      </c>
      <c r="J1209" s="188">
        <v>1</v>
      </c>
      <c r="M1209" s="188">
        <v>1</v>
      </c>
      <c r="P1209" s="188">
        <v>1</v>
      </c>
      <c r="X1209" s="44">
        <f t="shared" si="255"/>
        <v>45761</v>
      </c>
      <c r="Y1209" s="44">
        <f t="shared" si="256"/>
        <v>45789</v>
      </c>
    </row>
    <row r="1210" spans="1:25" x14ac:dyDescent="0.35">
      <c r="A1210" s="13">
        <f>SUBTOTAL(103,$B$4:B1210)</f>
        <v>1207</v>
      </c>
      <c r="B1210" s="44">
        <v>45761</v>
      </c>
      <c r="C1210" s="29" t="s">
        <v>69</v>
      </c>
      <c r="D1210" s="3" t="str">
        <f>VLOOKUP(C1210,'Location Summary'!$C$4:$D$678,2,0)</f>
        <v>DA+9</v>
      </c>
      <c r="E1210" s="147" t="s">
        <v>423</v>
      </c>
      <c r="F1210" s="116" t="s">
        <v>703</v>
      </c>
      <c r="I1210" s="186">
        <v>0.5</v>
      </c>
      <c r="L1210" s="186">
        <v>0.5</v>
      </c>
      <c r="O1210" s="186">
        <v>0.5</v>
      </c>
      <c r="R1210" s="186">
        <v>0.5</v>
      </c>
      <c r="X1210" s="44">
        <f t="shared" si="255"/>
        <v>45761</v>
      </c>
      <c r="Y1210" s="44">
        <f t="shared" si="256"/>
        <v>45789</v>
      </c>
    </row>
    <row r="1211" spans="1:25" x14ac:dyDescent="0.35">
      <c r="A1211" s="13">
        <f>SUBTOTAL(103,$B$4:B1211)</f>
        <v>1208</v>
      </c>
      <c r="B1211" s="44">
        <v>45762</v>
      </c>
      <c r="C1211" s="29" t="s">
        <v>609</v>
      </c>
      <c r="D1211" s="3" t="str">
        <f>VLOOKUP(C1211,'Location Summary'!$C$4:$D$678,2,0)</f>
        <v>DA+6</v>
      </c>
      <c r="E1211" s="147" t="s">
        <v>423</v>
      </c>
      <c r="F1211" s="116" t="s">
        <v>703</v>
      </c>
      <c r="N1211" s="187">
        <v>1</v>
      </c>
      <c r="O1211" s="186">
        <v>1</v>
      </c>
      <c r="X1211" s="44">
        <f t="shared" si="255"/>
        <v>45762</v>
      </c>
      <c r="Y1211" s="44">
        <f t="shared" si="256"/>
        <v>45790</v>
      </c>
    </row>
    <row r="1212" spans="1:25" x14ac:dyDescent="0.35">
      <c r="A1212" s="13">
        <f>SUBTOTAL(103,$B$4:B1212)</f>
        <v>1209</v>
      </c>
      <c r="B1212" s="44">
        <v>45762</v>
      </c>
      <c r="C1212" s="29" t="s">
        <v>1302</v>
      </c>
      <c r="D1212" s="3" t="str">
        <f>VLOOKUP(C1212,'Location Summary'!$C$4:$D$678,2,0)</f>
        <v>DD45+3</v>
      </c>
      <c r="E1212" s="147" t="s">
        <v>423</v>
      </c>
      <c r="F1212" s="116" t="s">
        <v>703</v>
      </c>
      <c r="L1212" s="186">
        <v>1</v>
      </c>
      <c r="R1212" s="186">
        <v>1</v>
      </c>
      <c r="X1212" s="44">
        <f t="shared" ref="X1212:X1229" si="257">B1212</f>
        <v>45762</v>
      </c>
      <c r="Y1212" s="44">
        <f t="shared" ref="Y1212:Y1229" si="258">B1212+28</f>
        <v>45790</v>
      </c>
    </row>
    <row r="1213" spans="1:25" x14ac:dyDescent="0.35">
      <c r="A1213" s="13">
        <f>SUBTOTAL(103,$B$4:B1213)</f>
        <v>1210</v>
      </c>
      <c r="B1213" s="44">
        <v>45762</v>
      </c>
      <c r="C1213" s="29" t="s">
        <v>11</v>
      </c>
      <c r="D1213" s="3" t="str">
        <f>VLOOKUP(C1213,'Location Summary'!$C$4:$D$678,2,0)</f>
        <v>DD60+18</v>
      </c>
      <c r="E1213" s="147" t="s">
        <v>423</v>
      </c>
      <c r="F1213" s="116" t="s">
        <v>703</v>
      </c>
      <c r="I1213" s="186">
        <v>0.5</v>
      </c>
      <c r="O1213" s="186">
        <v>0.5</v>
      </c>
      <c r="X1213" s="44">
        <f t="shared" si="257"/>
        <v>45762</v>
      </c>
      <c r="Y1213" s="44">
        <f t="shared" si="258"/>
        <v>45790</v>
      </c>
    </row>
    <row r="1214" spans="1:25" x14ac:dyDescent="0.35">
      <c r="A1214" s="13">
        <f>SUBTOTAL(103,$B$4:B1214)</f>
        <v>1211</v>
      </c>
      <c r="B1214" s="44">
        <v>45762</v>
      </c>
      <c r="C1214" s="29" t="s">
        <v>1304</v>
      </c>
      <c r="D1214" s="3" t="str">
        <f>VLOOKUP(C1214,'Location Summary'!$C$4:$D$678,2,0)</f>
        <v>DA+3</v>
      </c>
      <c r="E1214" s="147" t="s">
        <v>423</v>
      </c>
      <c r="F1214" s="116" t="s">
        <v>703</v>
      </c>
      <c r="H1214" s="187">
        <v>1</v>
      </c>
      <c r="I1214" s="186">
        <v>1</v>
      </c>
      <c r="K1214" s="187">
        <v>1</v>
      </c>
      <c r="L1214" s="186">
        <v>1</v>
      </c>
      <c r="N1214" s="187">
        <v>1</v>
      </c>
      <c r="O1214" s="186">
        <v>1</v>
      </c>
      <c r="Q1214" s="187">
        <v>1</v>
      </c>
      <c r="R1214" s="186">
        <v>1</v>
      </c>
      <c r="X1214" s="44">
        <f t="shared" si="257"/>
        <v>45762</v>
      </c>
      <c r="Y1214" s="44">
        <f t="shared" si="258"/>
        <v>45790</v>
      </c>
    </row>
    <row r="1215" spans="1:25" x14ac:dyDescent="0.35">
      <c r="A1215" s="13">
        <f>SUBTOTAL(103,$B$4:B1215)</f>
        <v>1212</v>
      </c>
      <c r="B1215" s="44">
        <v>45763</v>
      </c>
      <c r="C1215" s="29" t="s">
        <v>1302</v>
      </c>
      <c r="D1215" s="3" t="str">
        <f>VLOOKUP(C1215,'Location Summary'!$C$4:$D$678,2,0)</f>
        <v>DD45+3</v>
      </c>
      <c r="E1215" s="147" t="s">
        <v>423</v>
      </c>
      <c r="F1215" s="116" t="s">
        <v>703</v>
      </c>
      <c r="G1215" s="188">
        <v>1</v>
      </c>
      <c r="X1215" s="44">
        <f t="shared" si="257"/>
        <v>45763</v>
      </c>
      <c r="Y1215" s="44">
        <f t="shared" si="258"/>
        <v>45791</v>
      </c>
    </row>
    <row r="1216" spans="1:25" x14ac:dyDescent="0.35">
      <c r="A1216" s="13">
        <f>SUBTOTAL(103,$B$4:B1216)</f>
        <v>1213</v>
      </c>
      <c r="B1216" s="44">
        <v>45763</v>
      </c>
      <c r="C1216" s="29" t="s">
        <v>11</v>
      </c>
      <c r="D1216" s="3" t="str">
        <f>VLOOKUP(C1216,'Location Summary'!$C$4:$D$678,2,0)</f>
        <v>DD60+18</v>
      </c>
      <c r="E1216" s="147" t="s">
        <v>423</v>
      </c>
      <c r="F1216" s="116" t="s">
        <v>703</v>
      </c>
      <c r="L1216" s="186">
        <v>0.5</v>
      </c>
      <c r="X1216" s="44">
        <f t="shared" si="257"/>
        <v>45763</v>
      </c>
      <c r="Y1216" s="44">
        <f t="shared" si="258"/>
        <v>45791</v>
      </c>
    </row>
    <row r="1217" spans="1:25" x14ac:dyDescent="0.35">
      <c r="A1217" s="13">
        <f>SUBTOTAL(103,$B$4:B1217)</f>
        <v>1214</v>
      </c>
      <c r="B1217" s="44">
        <v>45764</v>
      </c>
      <c r="C1217" s="29" t="s">
        <v>1302</v>
      </c>
      <c r="D1217" s="3" t="str">
        <f>VLOOKUP(C1217,'Location Summary'!$C$4:$D$678,2,0)</f>
        <v>DD45+3</v>
      </c>
      <c r="E1217" s="147" t="s">
        <v>423</v>
      </c>
      <c r="F1217" s="116" t="s">
        <v>703</v>
      </c>
      <c r="M1217" s="188">
        <v>1</v>
      </c>
      <c r="X1217" s="44">
        <f t="shared" si="257"/>
        <v>45764</v>
      </c>
      <c r="Y1217" s="44">
        <f t="shared" si="258"/>
        <v>45792</v>
      </c>
    </row>
    <row r="1218" spans="1:25" x14ac:dyDescent="0.35">
      <c r="A1218" s="13">
        <f>SUBTOTAL(103,$B$4:B1218)</f>
        <v>1215</v>
      </c>
      <c r="B1218" s="44">
        <v>45764</v>
      </c>
      <c r="C1218" s="29" t="s">
        <v>68</v>
      </c>
      <c r="D1218" s="3" t="str">
        <f>VLOOKUP(C1218,'Location Summary'!$C$4:$D$678,2,0)</f>
        <v>DB1+9</v>
      </c>
      <c r="E1218" s="147" t="s">
        <v>423</v>
      </c>
      <c r="F1218" s="116" t="s">
        <v>703</v>
      </c>
      <c r="I1218" s="186">
        <v>0.5</v>
      </c>
      <c r="L1218" s="186">
        <v>0.5</v>
      </c>
      <c r="O1218" s="186">
        <v>0.5</v>
      </c>
      <c r="R1218" s="186">
        <v>0.5</v>
      </c>
      <c r="X1218" s="44">
        <f t="shared" si="257"/>
        <v>45764</v>
      </c>
      <c r="Y1218" s="44">
        <f t="shared" si="258"/>
        <v>45792</v>
      </c>
    </row>
    <row r="1219" spans="1:25" x14ac:dyDescent="0.35">
      <c r="A1219" s="13">
        <f>SUBTOTAL(103,$B$4:B1219)</f>
        <v>1216</v>
      </c>
      <c r="B1219" s="44">
        <v>45765</v>
      </c>
      <c r="C1219" s="29" t="s">
        <v>1302</v>
      </c>
      <c r="D1219" s="3" t="str">
        <f>VLOOKUP(C1219,'Location Summary'!$C$4:$D$678,2,0)</f>
        <v>DD45+3</v>
      </c>
      <c r="E1219" s="147" t="s">
        <v>423</v>
      </c>
      <c r="F1219" s="116" t="s">
        <v>703</v>
      </c>
      <c r="I1219" s="186">
        <v>1</v>
      </c>
      <c r="O1219" s="186">
        <v>1</v>
      </c>
      <c r="X1219" s="44">
        <f t="shared" si="257"/>
        <v>45765</v>
      </c>
      <c r="Y1219" s="44">
        <f t="shared" si="258"/>
        <v>45793</v>
      </c>
    </row>
    <row r="1220" spans="1:25" x14ac:dyDescent="0.35">
      <c r="A1220" s="13">
        <f>SUBTOTAL(103,$B$4:B1220)</f>
        <v>1217</v>
      </c>
      <c r="B1220" s="44">
        <v>45765</v>
      </c>
      <c r="C1220" s="29" t="s">
        <v>1312</v>
      </c>
      <c r="D1220" s="3" t="str">
        <f>VLOOKUP(C1220,'Location Summary'!$C$4:$D$678,2,0)</f>
        <v>DA+6</v>
      </c>
      <c r="E1220" s="147" t="s">
        <v>423</v>
      </c>
      <c r="F1220" s="116" t="s">
        <v>703</v>
      </c>
      <c r="G1220" s="188">
        <v>1</v>
      </c>
      <c r="J1220" s="188">
        <v>1</v>
      </c>
      <c r="M1220" s="188">
        <v>1</v>
      </c>
      <c r="P1220" s="188">
        <v>1</v>
      </c>
      <c r="X1220" s="44">
        <f t="shared" si="257"/>
        <v>45765</v>
      </c>
      <c r="Y1220" s="44">
        <f t="shared" si="258"/>
        <v>45793</v>
      </c>
    </row>
    <row r="1221" spans="1:25" x14ac:dyDescent="0.35">
      <c r="A1221" s="13">
        <f>SUBTOTAL(103,$B$4:B1221)</f>
        <v>1218</v>
      </c>
      <c r="B1221" s="44">
        <v>45766</v>
      </c>
      <c r="C1221" s="29" t="s">
        <v>1312</v>
      </c>
      <c r="D1221" s="3" t="str">
        <f>VLOOKUP(C1221,'Location Summary'!$C$4:$D$678,2,0)</f>
        <v>DA+6</v>
      </c>
      <c r="E1221" s="147" t="s">
        <v>423</v>
      </c>
      <c r="F1221" s="116" t="s">
        <v>703</v>
      </c>
      <c r="H1221" s="187">
        <v>1</v>
      </c>
      <c r="I1221" s="186">
        <v>1</v>
      </c>
      <c r="K1221" s="187">
        <v>1</v>
      </c>
      <c r="L1221" s="186">
        <v>1</v>
      </c>
      <c r="N1221" s="187">
        <v>1</v>
      </c>
      <c r="O1221" s="186">
        <v>1</v>
      </c>
      <c r="Q1221" s="187">
        <v>1</v>
      </c>
      <c r="R1221" s="186">
        <v>1</v>
      </c>
      <c r="X1221" s="44">
        <f t="shared" si="257"/>
        <v>45766</v>
      </c>
      <c r="Y1221" s="44">
        <f t="shared" si="258"/>
        <v>45794</v>
      </c>
    </row>
    <row r="1222" spans="1:25" x14ac:dyDescent="0.35">
      <c r="A1222" s="13">
        <f>SUBTOTAL(103,$B$4:B1222)</f>
        <v>1219</v>
      </c>
      <c r="B1222" s="44">
        <v>45767</v>
      </c>
      <c r="C1222" s="29" t="s">
        <v>502</v>
      </c>
      <c r="D1222" s="3" t="str">
        <f>VLOOKUP(C1222,'Location Summary'!$C$4:$D$678,2,0)</f>
        <v>DB1+12</v>
      </c>
      <c r="E1222" s="147" t="s">
        <v>423</v>
      </c>
      <c r="F1222" s="116" t="s">
        <v>703</v>
      </c>
      <c r="M1222" s="188">
        <v>1</v>
      </c>
      <c r="X1222" s="44">
        <f t="shared" si="257"/>
        <v>45767</v>
      </c>
      <c r="Y1222" s="44">
        <f t="shared" si="258"/>
        <v>45795</v>
      </c>
    </row>
    <row r="1223" spans="1:25" x14ac:dyDescent="0.35">
      <c r="A1223" s="13">
        <f>SUBTOTAL(103,$B$4:B1223)</f>
        <v>1220</v>
      </c>
      <c r="B1223" s="44">
        <v>45767</v>
      </c>
      <c r="C1223" s="29" t="s">
        <v>189</v>
      </c>
      <c r="D1223" s="3" t="str">
        <f>VLOOKUP(C1223,'Location Summary'!$C$4:$D$678,2,0)</f>
        <v>DA+6</v>
      </c>
      <c r="E1223" s="147" t="s">
        <v>423</v>
      </c>
      <c r="F1223" s="116" t="s">
        <v>703</v>
      </c>
      <c r="I1223" s="186">
        <v>1</v>
      </c>
      <c r="L1223" s="186">
        <v>1</v>
      </c>
      <c r="P1223" s="188">
        <v>1</v>
      </c>
      <c r="X1223" s="44">
        <f t="shared" si="257"/>
        <v>45767</v>
      </c>
      <c r="Y1223" s="44">
        <f t="shared" si="258"/>
        <v>45795</v>
      </c>
    </row>
    <row r="1224" spans="1:25" x14ac:dyDescent="0.35">
      <c r="A1224" s="13">
        <f>SUBTOTAL(103,$B$4:B1224)</f>
        <v>1221</v>
      </c>
      <c r="B1224" s="44">
        <v>45767</v>
      </c>
      <c r="C1224" s="150" t="s">
        <v>188</v>
      </c>
      <c r="D1224" s="3" t="str">
        <f>VLOOKUP(C1224,'Location Summary'!$C$4:$D$678,2,0)</f>
        <v>DA+6</v>
      </c>
      <c r="E1224" s="147" t="s">
        <v>423</v>
      </c>
      <c r="F1224" s="116" t="s">
        <v>703</v>
      </c>
      <c r="J1224" s="188">
        <v>1</v>
      </c>
      <c r="X1224" s="44">
        <f t="shared" si="257"/>
        <v>45767</v>
      </c>
      <c r="Y1224" s="44">
        <f t="shared" si="258"/>
        <v>45795</v>
      </c>
    </row>
    <row r="1225" spans="1:25" x14ac:dyDescent="0.35">
      <c r="A1225" s="13">
        <f>SUBTOTAL(103,$B$4:B1225)</f>
        <v>1222</v>
      </c>
      <c r="B1225" s="44">
        <v>45768</v>
      </c>
      <c r="C1225" s="29" t="s">
        <v>1301</v>
      </c>
      <c r="D1225" s="3" t="str">
        <f>VLOOKUP(C1225,'Location Summary'!$C$4:$D$678,2,0)</f>
        <v>DA+6</v>
      </c>
      <c r="E1225" s="147" t="s">
        <v>423</v>
      </c>
      <c r="F1225" s="116" t="s">
        <v>703</v>
      </c>
      <c r="G1225" s="188">
        <v>1</v>
      </c>
      <c r="P1225" s="188">
        <v>1</v>
      </c>
      <c r="X1225" s="44">
        <f t="shared" si="257"/>
        <v>45768</v>
      </c>
      <c r="Y1225" s="44">
        <f t="shared" si="258"/>
        <v>45796</v>
      </c>
    </row>
    <row r="1226" spans="1:25" x14ac:dyDescent="0.35">
      <c r="A1226" s="13">
        <f>SUBTOTAL(103,$B$4:B1226)</f>
        <v>1223</v>
      </c>
      <c r="B1226" s="44">
        <v>45768</v>
      </c>
      <c r="C1226" s="29" t="s">
        <v>502</v>
      </c>
      <c r="D1226" s="3" t="str">
        <f>VLOOKUP(C1226,'Location Summary'!$C$4:$D$678,2,0)</f>
        <v>DB1+12</v>
      </c>
      <c r="E1226" s="147" t="s">
        <v>423</v>
      </c>
      <c r="F1226" s="116" t="s">
        <v>703</v>
      </c>
      <c r="N1226" s="187">
        <v>1</v>
      </c>
      <c r="O1226" s="186">
        <v>1</v>
      </c>
      <c r="P1226" s="188">
        <v>1</v>
      </c>
      <c r="X1226" s="44">
        <f t="shared" si="257"/>
        <v>45768</v>
      </c>
      <c r="Y1226" s="44">
        <f t="shared" si="258"/>
        <v>45796</v>
      </c>
    </row>
    <row r="1227" spans="1:25" x14ac:dyDescent="0.35">
      <c r="A1227" s="13">
        <f>SUBTOTAL(103,$B$4:B1227)</f>
        <v>1224</v>
      </c>
      <c r="B1227" s="44">
        <v>45768</v>
      </c>
      <c r="C1227" s="29" t="s">
        <v>189</v>
      </c>
      <c r="D1227" s="3" t="str">
        <f>VLOOKUP(C1227,'Location Summary'!$C$4:$D$678,2,0)</f>
        <v>DA+6</v>
      </c>
      <c r="E1227" s="147" t="s">
        <v>423</v>
      </c>
      <c r="F1227" s="116" t="s">
        <v>703</v>
      </c>
      <c r="N1227" s="187">
        <v>1</v>
      </c>
      <c r="Q1227" s="187">
        <v>1</v>
      </c>
      <c r="X1227" s="44">
        <f t="shared" si="257"/>
        <v>45768</v>
      </c>
      <c r="Y1227" s="44">
        <f t="shared" si="258"/>
        <v>45796</v>
      </c>
    </row>
    <row r="1228" spans="1:25" x14ac:dyDescent="0.35">
      <c r="A1228" s="13">
        <f>SUBTOTAL(103,$B$4:B1228)</f>
        <v>1225</v>
      </c>
      <c r="B1228" s="44">
        <v>45769</v>
      </c>
      <c r="C1228" s="29" t="s">
        <v>1301</v>
      </c>
      <c r="D1228" s="3" t="str">
        <f>VLOOKUP(C1228,'Location Summary'!$C$4:$D$678,2,0)</f>
        <v>DA+6</v>
      </c>
      <c r="E1228" s="147" t="s">
        <v>423</v>
      </c>
      <c r="F1228" s="116" t="s">
        <v>703</v>
      </c>
      <c r="H1228" s="187">
        <v>1</v>
      </c>
      <c r="I1228" s="186">
        <v>1</v>
      </c>
      <c r="J1228" s="188">
        <v>1</v>
      </c>
      <c r="M1228" s="188">
        <v>1</v>
      </c>
      <c r="Q1228" s="187">
        <v>1</v>
      </c>
      <c r="R1228" s="186">
        <v>1</v>
      </c>
      <c r="X1228" s="44">
        <f t="shared" si="257"/>
        <v>45769</v>
      </c>
      <c r="Y1228" s="44">
        <f t="shared" si="258"/>
        <v>45797</v>
      </c>
    </row>
    <row r="1229" spans="1:25" x14ac:dyDescent="0.35">
      <c r="A1229" s="13">
        <f>SUBTOTAL(103,$B$4:B1229)</f>
        <v>1226</v>
      </c>
      <c r="B1229" s="44">
        <v>45769</v>
      </c>
      <c r="C1229" s="29" t="s">
        <v>189</v>
      </c>
      <c r="D1229" s="3" t="str">
        <f>VLOOKUP(C1229,'Location Summary'!$C$4:$D$678,2,0)</f>
        <v>DA+6</v>
      </c>
      <c r="E1229" s="147" t="s">
        <v>423</v>
      </c>
      <c r="F1229" s="116" t="s">
        <v>703</v>
      </c>
      <c r="O1229" s="186">
        <v>1</v>
      </c>
      <c r="R1229" s="186">
        <v>1</v>
      </c>
      <c r="X1229" s="44">
        <f t="shared" si="257"/>
        <v>45769</v>
      </c>
      <c r="Y1229" s="44">
        <f t="shared" si="258"/>
        <v>45797</v>
      </c>
    </row>
    <row r="1230" spans="1:25" x14ac:dyDescent="0.35">
      <c r="A1230" s="13">
        <f>SUBTOTAL(103,$B$4:B1230)</f>
        <v>1227</v>
      </c>
      <c r="B1230" s="44">
        <v>45769</v>
      </c>
      <c r="C1230" s="29" t="s">
        <v>188</v>
      </c>
      <c r="D1230" s="3" t="str">
        <f>VLOOKUP(C1230,'Location Summary'!$C$4:$D$678,2,0)</f>
        <v>DA+6</v>
      </c>
      <c r="E1230" s="147" t="s">
        <v>423</v>
      </c>
      <c r="F1230" s="116" t="s">
        <v>703</v>
      </c>
      <c r="G1230" s="188">
        <v>1</v>
      </c>
      <c r="P1230" s="188">
        <v>1</v>
      </c>
      <c r="X1230" s="44">
        <f t="shared" ref="X1230:X1240" si="259">B1230</f>
        <v>45769</v>
      </c>
      <c r="Y1230" s="44">
        <f t="shared" ref="Y1230:Y1240" si="260">B1230+28</f>
        <v>45797</v>
      </c>
    </row>
    <row r="1231" spans="1:25" x14ac:dyDescent="0.35">
      <c r="A1231" s="13">
        <f>SUBTOTAL(103,$B$4:B1231)</f>
        <v>1228</v>
      </c>
      <c r="B1231" s="44">
        <v>45769</v>
      </c>
      <c r="C1231" s="29" t="s">
        <v>271</v>
      </c>
      <c r="D1231" s="3" t="str">
        <f>VLOOKUP(C1231,'Location Summary'!$C$4:$D$678,2,0)</f>
        <v>DB1+12</v>
      </c>
      <c r="E1231" s="147" t="s">
        <v>423</v>
      </c>
      <c r="F1231" s="116" t="s">
        <v>325</v>
      </c>
      <c r="G1231" s="188">
        <v>1</v>
      </c>
      <c r="X1231" s="44">
        <f t="shared" si="259"/>
        <v>45769</v>
      </c>
      <c r="Y1231" s="44">
        <f t="shared" si="260"/>
        <v>45797</v>
      </c>
    </row>
    <row r="1232" spans="1:25" x14ac:dyDescent="0.35">
      <c r="A1232" s="13">
        <f>SUBTOTAL(103,$B$4:B1232)</f>
        <v>1229</v>
      </c>
      <c r="B1232" s="44">
        <v>45769</v>
      </c>
      <c r="C1232" s="29" t="s">
        <v>264</v>
      </c>
      <c r="D1232" s="3" t="str">
        <f>VLOOKUP(C1232,'Location Summary'!$C$4:$D$678,2,0)</f>
        <v>DB2+9</v>
      </c>
      <c r="E1232" s="147" t="s">
        <v>423</v>
      </c>
      <c r="F1232" s="116" t="s">
        <v>703</v>
      </c>
      <c r="G1232" s="188">
        <v>1</v>
      </c>
      <c r="J1232" s="188">
        <v>1</v>
      </c>
      <c r="X1232" s="44">
        <f t="shared" si="259"/>
        <v>45769</v>
      </c>
      <c r="Y1232" s="44">
        <f t="shared" si="260"/>
        <v>45797</v>
      </c>
    </row>
    <row r="1233" spans="1:25" x14ac:dyDescent="0.35">
      <c r="A1233" s="13">
        <f>SUBTOTAL(103,$B$4:B1233)</f>
        <v>1230</v>
      </c>
      <c r="B1233" s="44">
        <v>45770</v>
      </c>
      <c r="C1233" s="29" t="s">
        <v>1301</v>
      </c>
      <c r="D1233" s="3" t="str">
        <f>VLOOKUP(C1233,'Location Summary'!$C$4:$D$678,2,0)</f>
        <v>DA+6</v>
      </c>
      <c r="E1233" s="147" t="s">
        <v>423</v>
      </c>
      <c r="F1233" s="116" t="s">
        <v>703</v>
      </c>
      <c r="K1233" s="187">
        <v>1</v>
      </c>
      <c r="L1233" s="186">
        <v>1</v>
      </c>
      <c r="N1233" s="187">
        <v>1</v>
      </c>
      <c r="O1233" s="186">
        <v>1</v>
      </c>
      <c r="X1233" s="44">
        <f t="shared" si="259"/>
        <v>45770</v>
      </c>
      <c r="Y1233" s="44">
        <f t="shared" si="260"/>
        <v>45798</v>
      </c>
    </row>
    <row r="1234" spans="1:25" x14ac:dyDescent="0.35">
      <c r="A1234" s="13">
        <f>SUBTOTAL(103,$B$4:B1234)</f>
        <v>1231</v>
      </c>
      <c r="B1234" s="44">
        <v>45770</v>
      </c>
      <c r="C1234" s="29" t="s">
        <v>502</v>
      </c>
      <c r="D1234" s="3" t="str">
        <f>VLOOKUP(C1234,'Location Summary'!$C$4:$D$678,2,0)</f>
        <v>DB1+12</v>
      </c>
      <c r="E1234" s="147" t="s">
        <v>423</v>
      </c>
      <c r="F1234" s="116" t="s">
        <v>703</v>
      </c>
      <c r="G1234" s="188">
        <v>1</v>
      </c>
      <c r="Q1234" s="187">
        <v>1</v>
      </c>
      <c r="R1234" s="186">
        <v>1</v>
      </c>
      <c r="X1234" s="44">
        <f t="shared" si="259"/>
        <v>45770</v>
      </c>
      <c r="Y1234" s="44">
        <f t="shared" si="260"/>
        <v>45798</v>
      </c>
    </row>
    <row r="1235" spans="1:25" x14ac:dyDescent="0.35">
      <c r="A1235" s="13">
        <f>SUBTOTAL(103,$B$4:B1235)</f>
        <v>1232</v>
      </c>
      <c r="B1235" s="44">
        <v>45770</v>
      </c>
      <c r="C1235" s="29" t="s">
        <v>188</v>
      </c>
      <c r="D1235" s="3" t="str">
        <f>VLOOKUP(C1235,'Location Summary'!$C$4:$D$678,2,0)</f>
        <v>DA+6</v>
      </c>
      <c r="E1235" s="147" t="s">
        <v>423</v>
      </c>
      <c r="F1235" s="116" t="s">
        <v>703</v>
      </c>
      <c r="H1235" s="187">
        <v>1</v>
      </c>
      <c r="I1235" s="186">
        <v>1</v>
      </c>
      <c r="K1235" s="187">
        <v>1</v>
      </c>
      <c r="L1235" s="186">
        <v>1</v>
      </c>
      <c r="M1235" s="188">
        <v>1</v>
      </c>
      <c r="X1235" s="44">
        <f t="shared" si="259"/>
        <v>45770</v>
      </c>
      <c r="Y1235" s="44">
        <f t="shared" si="260"/>
        <v>45798</v>
      </c>
    </row>
    <row r="1236" spans="1:25" x14ac:dyDescent="0.35">
      <c r="A1236" s="13">
        <f>SUBTOTAL(103,$B$4:B1236)</f>
        <v>1233</v>
      </c>
      <c r="B1236" s="44">
        <v>45770</v>
      </c>
      <c r="C1236" s="29" t="s">
        <v>264</v>
      </c>
      <c r="D1236" s="3" t="str">
        <f>VLOOKUP(C1236,'Location Summary'!$C$4:$D$678,2,0)</f>
        <v>DB2+9</v>
      </c>
      <c r="E1236" s="147" t="s">
        <v>423</v>
      </c>
      <c r="F1236" s="116" t="s">
        <v>703</v>
      </c>
      <c r="H1236" s="187">
        <v>1</v>
      </c>
      <c r="K1236" s="187">
        <v>1</v>
      </c>
      <c r="X1236" s="44">
        <f t="shared" si="259"/>
        <v>45770</v>
      </c>
      <c r="Y1236" s="44">
        <f t="shared" si="260"/>
        <v>45798</v>
      </c>
    </row>
    <row r="1237" spans="1:25" x14ac:dyDescent="0.35">
      <c r="A1237" s="13">
        <f>SUBTOTAL(103,$B$4:B1237)</f>
        <v>1234</v>
      </c>
      <c r="B1237" s="44">
        <v>45771</v>
      </c>
      <c r="C1237" s="29" t="s">
        <v>264</v>
      </c>
      <c r="D1237" s="3" t="str">
        <f>VLOOKUP(C1237,'Location Summary'!$C$4:$D$678,2,0)</f>
        <v>DB2+9</v>
      </c>
      <c r="E1237" s="147" t="s">
        <v>423</v>
      </c>
      <c r="F1237" s="116" t="s">
        <v>703</v>
      </c>
      <c r="I1237" s="186">
        <v>1</v>
      </c>
      <c r="L1237" s="186">
        <v>1</v>
      </c>
      <c r="M1237" s="188">
        <v>1</v>
      </c>
      <c r="P1237" s="188">
        <v>1</v>
      </c>
      <c r="X1237" s="44">
        <f t="shared" si="259"/>
        <v>45771</v>
      </c>
      <c r="Y1237" s="44">
        <f t="shared" si="260"/>
        <v>45799</v>
      </c>
    </row>
    <row r="1238" spans="1:25" x14ac:dyDescent="0.35">
      <c r="A1238" s="13">
        <f>SUBTOTAL(103,$B$4:B1238)</f>
        <v>1235</v>
      </c>
      <c r="B1238" s="44">
        <v>45771</v>
      </c>
      <c r="C1238" s="29" t="s">
        <v>502</v>
      </c>
      <c r="D1238" s="3" t="str">
        <f>VLOOKUP(C1238,'Location Summary'!$C$4:$D$678,2,0)</f>
        <v>DB1+12</v>
      </c>
      <c r="E1238" s="147" t="s">
        <v>423</v>
      </c>
      <c r="F1238" s="116" t="s">
        <v>703</v>
      </c>
      <c r="H1238" s="187">
        <v>1</v>
      </c>
      <c r="I1238" s="186">
        <v>1</v>
      </c>
      <c r="J1238" s="188">
        <v>1</v>
      </c>
      <c r="X1238" s="44">
        <f t="shared" si="259"/>
        <v>45771</v>
      </c>
      <c r="Y1238" s="44">
        <f t="shared" si="260"/>
        <v>45799</v>
      </c>
    </row>
    <row r="1239" spans="1:25" x14ac:dyDescent="0.35">
      <c r="A1239" s="13">
        <f>SUBTOTAL(103,$B$4:B1239)</f>
        <v>1236</v>
      </c>
      <c r="B1239" s="44">
        <v>45771</v>
      </c>
      <c r="C1239" s="29" t="s">
        <v>188</v>
      </c>
      <c r="D1239" s="3" t="str">
        <f>VLOOKUP(C1239,'Location Summary'!$C$4:$D$678,2,0)</f>
        <v>DA+6</v>
      </c>
      <c r="E1239" s="147" t="s">
        <v>423</v>
      </c>
      <c r="F1239" s="116" t="s">
        <v>703</v>
      </c>
      <c r="N1239" s="187">
        <v>1</v>
      </c>
      <c r="O1239" s="186">
        <v>1</v>
      </c>
      <c r="Q1239" s="187">
        <v>1</v>
      </c>
      <c r="R1239" s="186">
        <v>1</v>
      </c>
      <c r="X1239" s="44">
        <f t="shared" si="259"/>
        <v>45771</v>
      </c>
      <c r="Y1239" s="44">
        <f t="shared" si="260"/>
        <v>45799</v>
      </c>
    </row>
    <row r="1240" spans="1:25" x14ac:dyDescent="0.35">
      <c r="A1240" s="13">
        <f>SUBTOTAL(103,$B$4:B1240)</f>
        <v>1237</v>
      </c>
      <c r="B1240" s="44">
        <v>45772</v>
      </c>
      <c r="C1240" s="29" t="s">
        <v>502</v>
      </c>
      <c r="D1240" s="3" t="str">
        <f>VLOOKUP(C1240,'Location Summary'!$C$4:$D$678,2,0)</f>
        <v>DB1+12</v>
      </c>
      <c r="E1240" s="147" t="s">
        <v>423</v>
      </c>
      <c r="F1240" s="116" t="s">
        <v>703</v>
      </c>
      <c r="K1240" s="187">
        <v>1</v>
      </c>
      <c r="L1240" s="186">
        <v>1</v>
      </c>
      <c r="X1240" s="44">
        <f t="shared" si="259"/>
        <v>45772</v>
      </c>
      <c r="Y1240" s="44">
        <f t="shared" si="260"/>
        <v>45800</v>
      </c>
    </row>
    <row r="1241" spans="1:25" x14ac:dyDescent="0.35">
      <c r="A1241" s="13">
        <f>SUBTOTAL(103,$B$4:B1241)</f>
        <v>1238</v>
      </c>
      <c r="B1241" s="44">
        <v>45772</v>
      </c>
      <c r="C1241" s="29" t="s">
        <v>264</v>
      </c>
      <c r="D1241" s="3" t="str">
        <f>VLOOKUP(C1241,'Location Summary'!$C$4:$D$678,2,0)</f>
        <v>DB2+9</v>
      </c>
      <c r="E1241" s="147" t="s">
        <v>423</v>
      </c>
      <c r="F1241" s="116" t="s">
        <v>703</v>
      </c>
      <c r="N1241" s="187">
        <v>1</v>
      </c>
      <c r="O1241" s="186">
        <v>1</v>
      </c>
      <c r="Q1241" s="187">
        <v>1</v>
      </c>
      <c r="R1241" s="186">
        <v>1</v>
      </c>
      <c r="X1241" s="44">
        <f t="shared" ref="X1241:X1242" si="261">B1241</f>
        <v>45772</v>
      </c>
      <c r="Y1241" s="44">
        <f t="shared" ref="Y1241:Y1266" si="262">B1241+28</f>
        <v>45800</v>
      </c>
    </row>
    <row r="1242" spans="1:25" x14ac:dyDescent="0.35">
      <c r="A1242" s="13">
        <f>SUBTOTAL(103,$B$4:B1242)</f>
        <v>1239</v>
      </c>
      <c r="B1242" s="44">
        <v>45773</v>
      </c>
      <c r="C1242" s="29" t="s">
        <v>187</v>
      </c>
      <c r="D1242" s="3" t="str">
        <f>VLOOKUP(C1242,'Location Summary'!$C$4:$D$678,2,0)</f>
        <v>DA+0</v>
      </c>
      <c r="E1242" s="147" t="s">
        <v>423</v>
      </c>
      <c r="F1242" s="116" t="s">
        <v>703</v>
      </c>
      <c r="J1242" s="188">
        <v>1</v>
      </c>
      <c r="M1242" s="188">
        <v>1</v>
      </c>
      <c r="X1242" s="44">
        <f t="shared" si="261"/>
        <v>45773</v>
      </c>
      <c r="Y1242" s="44">
        <f t="shared" si="262"/>
        <v>45801</v>
      </c>
    </row>
    <row r="1243" spans="1:25" x14ac:dyDescent="0.35">
      <c r="A1243" s="13">
        <f>SUBTOTAL(103,$B$4:B1243)</f>
        <v>1240</v>
      </c>
      <c r="B1243" s="44">
        <v>45774</v>
      </c>
      <c r="C1243" s="29" t="s">
        <v>187</v>
      </c>
      <c r="D1243" s="3" t="str">
        <f>VLOOKUP(C1243,'Location Summary'!$C$4:$D$678,2,0)</f>
        <v>DA+0</v>
      </c>
      <c r="E1243" s="147" t="s">
        <v>423</v>
      </c>
      <c r="F1243" s="116" t="s">
        <v>703</v>
      </c>
      <c r="K1243" s="187">
        <v>1</v>
      </c>
      <c r="L1243" s="186">
        <v>1</v>
      </c>
      <c r="N1243" s="187">
        <v>1</v>
      </c>
      <c r="O1243" s="186">
        <v>1</v>
      </c>
      <c r="P1243" s="188">
        <v>1</v>
      </c>
      <c r="X1243" s="44">
        <f t="shared" ref="X1243:X1266" si="263">B1243</f>
        <v>45774</v>
      </c>
      <c r="Y1243" s="44">
        <f t="shared" si="262"/>
        <v>45802</v>
      </c>
    </row>
    <row r="1244" spans="1:25" x14ac:dyDescent="0.35">
      <c r="A1244" s="13">
        <f>SUBTOTAL(103,$B$4:B1244)</f>
        <v>1241</v>
      </c>
      <c r="B1244" s="44">
        <v>45775</v>
      </c>
      <c r="C1244" s="29" t="s">
        <v>187</v>
      </c>
      <c r="D1244" s="3" t="str">
        <f>VLOOKUP(C1244,'Location Summary'!$C$4:$D$678,2,0)</f>
        <v>DA+0</v>
      </c>
      <c r="E1244" s="147" t="s">
        <v>423</v>
      </c>
      <c r="F1244" s="116" t="s">
        <v>703</v>
      </c>
      <c r="G1244" s="188">
        <v>1</v>
      </c>
      <c r="Q1244" s="187">
        <v>1</v>
      </c>
      <c r="R1244" s="186">
        <v>1</v>
      </c>
      <c r="X1244" s="44">
        <f t="shared" si="263"/>
        <v>45775</v>
      </c>
      <c r="Y1244" s="44">
        <f t="shared" si="262"/>
        <v>45803</v>
      </c>
    </row>
    <row r="1245" spans="1:25" x14ac:dyDescent="0.35">
      <c r="A1245" s="13">
        <f>SUBTOTAL(103,$B$4:B1245)</f>
        <v>1242</v>
      </c>
      <c r="B1245" s="44">
        <v>45776</v>
      </c>
      <c r="C1245" s="29" t="s">
        <v>187</v>
      </c>
      <c r="D1245" s="3" t="str">
        <f>VLOOKUP(C1245,'Location Summary'!$C$4:$D$678,2,0)</f>
        <v>DA+0</v>
      </c>
      <c r="E1245" s="147" t="s">
        <v>423</v>
      </c>
      <c r="F1245" s="116" t="s">
        <v>703</v>
      </c>
      <c r="H1245" s="187">
        <v>1</v>
      </c>
      <c r="I1245" s="186">
        <v>1</v>
      </c>
      <c r="X1245" s="44">
        <f t="shared" si="263"/>
        <v>45776</v>
      </c>
      <c r="Y1245" s="44">
        <f t="shared" si="262"/>
        <v>45804</v>
      </c>
    </row>
    <row r="1246" spans="1:25" x14ac:dyDescent="0.35">
      <c r="A1246" s="13">
        <f>SUBTOTAL(103,$B$4:B1246)</f>
        <v>1243</v>
      </c>
      <c r="B1246" s="44">
        <v>45776</v>
      </c>
      <c r="C1246" s="150" t="s">
        <v>271</v>
      </c>
      <c r="D1246" s="3" t="str">
        <f>VLOOKUP(C1246,'Location Summary'!$C$4:$D$678,2,0)</f>
        <v>DB1+12</v>
      </c>
      <c r="E1246" s="147" t="s">
        <v>423</v>
      </c>
      <c r="F1246" s="116" t="s">
        <v>325</v>
      </c>
      <c r="H1246" s="187">
        <v>1</v>
      </c>
      <c r="I1246" s="186">
        <v>1</v>
      </c>
      <c r="M1246" s="188">
        <v>1</v>
      </c>
      <c r="P1246" s="188">
        <v>1</v>
      </c>
      <c r="X1246" s="44">
        <f t="shared" si="263"/>
        <v>45776</v>
      </c>
      <c r="Y1246" s="44">
        <f t="shared" si="262"/>
        <v>45804</v>
      </c>
    </row>
    <row r="1247" spans="1:25" x14ac:dyDescent="0.35">
      <c r="A1247" s="13">
        <f>SUBTOTAL(103,$B$4:B1247)</f>
        <v>1244</v>
      </c>
      <c r="B1247" s="44">
        <v>45777</v>
      </c>
      <c r="C1247" s="29" t="s">
        <v>617</v>
      </c>
      <c r="D1247" s="3" t="str">
        <f>VLOOKUP(C1247,'Location Summary'!$C$4:$D$678,2,0)</f>
        <v>DA+3</v>
      </c>
      <c r="E1247" s="147" t="s">
        <v>423</v>
      </c>
      <c r="F1247" s="116" t="s">
        <v>703</v>
      </c>
      <c r="M1247" s="188">
        <v>1</v>
      </c>
      <c r="N1247" s="187">
        <v>1</v>
      </c>
      <c r="O1247" s="186">
        <v>1</v>
      </c>
      <c r="P1247" s="188">
        <v>1</v>
      </c>
      <c r="Q1247" s="187">
        <v>1</v>
      </c>
      <c r="R1247" s="186">
        <v>1</v>
      </c>
      <c r="X1247" s="44">
        <f t="shared" si="263"/>
        <v>45777</v>
      </c>
      <c r="Y1247" s="44">
        <f t="shared" si="262"/>
        <v>45805</v>
      </c>
    </row>
    <row r="1248" spans="1:25" x14ac:dyDescent="0.35">
      <c r="A1248" s="13">
        <f>SUBTOTAL(103,$B$4:B1248)</f>
        <v>1245</v>
      </c>
      <c r="B1248" s="44">
        <v>45778</v>
      </c>
      <c r="C1248" s="150" t="s">
        <v>271</v>
      </c>
      <c r="D1248" s="3" t="str">
        <f>VLOOKUP(C1248,'Location Summary'!$C$4:$D$678,2,0)</f>
        <v>DB1+12</v>
      </c>
      <c r="E1248" s="147" t="s">
        <v>423</v>
      </c>
      <c r="F1248" s="116" t="s">
        <v>703</v>
      </c>
      <c r="N1248" s="187">
        <v>1</v>
      </c>
      <c r="O1248" s="186">
        <v>1</v>
      </c>
      <c r="Q1248" s="187">
        <v>1</v>
      </c>
      <c r="R1248" s="186">
        <v>1</v>
      </c>
      <c r="X1248" s="44">
        <f t="shared" si="263"/>
        <v>45778</v>
      </c>
      <c r="Y1248" s="44">
        <f t="shared" si="262"/>
        <v>45806</v>
      </c>
    </row>
    <row r="1249" spans="1:25" x14ac:dyDescent="0.35">
      <c r="A1249" s="13">
        <f>SUBTOTAL(103,$B$4:B1249)</f>
        <v>1246</v>
      </c>
      <c r="B1249" s="44">
        <v>45778</v>
      </c>
      <c r="C1249" s="29" t="s">
        <v>617</v>
      </c>
      <c r="D1249" s="3" t="str">
        <f>VLOOKUP(C1249,'Location Summary'!$C$4:$D$678,2,0)</f>
        <v>DA+3</v>
      </c>
      <c r="E1249" s="147" t="s">
        <v>423</v>
      </c>
      <c r="F1249" s="116" t="s">
        <v>703</v>
      </c>
      <c r="J1249" s="188">
        <v>1</v>
      </c>
      <c r="X1249" s="44">
        <f t="shared" si="263"/>
        <v>45778</v>
      </c>
      <c r="Y1249" s="44">
        <f t="shared" si="262"/>
        <v>45806</v>
      </c>
    </row>
    <row r="1250" spans="1:25" x14ac:dyDescent="0.35">
      <c r="A1250" s="13">
        <f>SUBTOTAL(103,$B$4:B1250)</f>
        <v>1247</v>
      </c>
      <c r="B1250" s="44">
        <v>45778</v>
      </c>
      <c r="C1250" s="29" t="s">
        <v>1290</v>
      </c>
      <c r="D1250" s="3" t="str">
        <f>VLOOKUP(C1250,'Location Summary'!$C$4:$D$678,2,0)</f>
        <v>DB1+9</v>
      </c>
      <c r="E1250" s="147" t="s">
        <v>423</v>
      </c>
      <c r="F1250" s="116" t="s">
        <v>703</v>
      </c>
      <c r="G1250" s="188">
        <v>1</v>
      </c>
      <c r="X1250" s="44">
        <f t="shared" si="263"/>
        <v>45778</v>
      </c>
      <c r="Y1250" s="44">
        <f t="shared" si="262"/>
        <v>45806</v>
      </c>
    </row>
    <row r="1251" spans="1:25" x14ac:dyDescent="0.35">
      <c r="A1251" s="13">
        <f>SUBTOTAL(103,$B$4:B1251)</f>
        <v>1248</v>
      </c>
      <c r="B1251" s="44">
        <v>45779</v>
      </c>
      <c r="C1251" s="29" t="s">
        <v>617</v>
      </c>
      <c r="D1251" s="3" t="str">
        <f>VLOOKUP(C1251,'Location Summary'!$C$4:$D$678,2,0)</f>
        <v>DA+3</v>
      </c>
      <c r="E1251" s="147" t="s">
        <v>423</v>
      </c>
      <c r="F1251" s="116" t="s">
        <v>703</v>
      </c>
      <c r="G1251" s="188">
        <v>1</v>
      </c>
      <c r="H1251" s="187">
        <v>1</v>
      </c>
      <c r="I1251" s="186">
        <v>1</v>
      </c>
      <c r="K1251" s="187">
        <v>1</v>
      </c>
      <c r="L1251" s="186">
        <v>1</v>
      </c>
      <c r="X1251" s="44">
        <f t="shared" si="263"/>
        <v>45779</v>
      </c>
      <c r="Y1251" s="44">
        <f t="shared" si="262"/>
        <v>45807</v>
      </c>
    </row>
    <row r="1252" spans="1:25" x14ac:dyDescent="0.35">
      <c r="A1252" s="13">
        <f>SUBTOTAL(103,$B$4:B1252)</f>
        <v>1249</v>
      </c>
      <c r="B1252" s="44">
        <v>45779</v>
      </c>
      <c r="C1252" s="29" t="s">
        <v>1290</v>
      </c>
      <c r="D1252" s="3" t="str">
        <f>VLOOKUP(C1252,'Location Summary'!$C$4:$D$678,2,0)</f>
        <v>DB1+9</v>
      </c>
      <c r="E1252" s="147" t="s">
        <v>423</v>
      </c>
      <c r="F1252" s="116" t="s">
        <v>703</v>
      </c>
      <c r="H1252" s="187">
        <v>1</v>
      </c>
      <c r="I1252" s="186">
        <v>1</v>
      </c>
      <c r="J1252" s="188">
        <v>1</v>
      </c>
      <c r="X1252" s="44">
        <f t="shared" si="263"/>
        <v>45779</v>
      </c>
      <c r="Y1252" s="44">
        <f t="shared" si="262"/>
        <v>45807</v>
      </c>
    </row>
    <row r="1253" spans="1:25" x14ac:dyDescent="0.35">
      <c r="A1253" s="13">
        <f>SUBTOTAL(103,$B$4:B1253)</f>
        <v>1250</v>
      </c>
      <c r="B1253" s="44">
        <v>45779</v>
      </c>
      <c r="C1253" s="150" t="s">
        <v>271</v>
      </c>
      <c r="D1253" s="3" t="str">
        <f>VLOOKUP(C1253,'Location Summary'!$C$4:$D$678,2,0)</f>
        <v>DB1+12</v>
      </c>
      <c r="E1253" s="147" t="s">
        <v>423</v>
      </c>
      <c r="F1253" s="116" t="s">
        <v>703</v>
      </c>
      <c r="J1253" s="188">
        <v>1</v>
      </c>
      <c r="X1253" s="44">
        <f t="shared" si="263"/>
        <v>45779</v>
      </c>
      <c r="Y1253" s="44">
        <f t="shared" si="262"/>
        <v>45807</v>
      </c>
    </row>
    <row r="1254" spans="1:25" x14ac:dyDescent="0.35">
      <c r="A1254" s="13">
        <f>SUBTOTAL(103,$B$4:B1254)</f>
        <v>1251</v>
      </c>
      <c r="B1254" s="44">
        <v>45780</v>
      </c>
      <c r="C1254" s="29" t="s">
        <v>1290</v>
      </c>
      <c r="D1254" s="3" t="str">
        <f>VLOOKUP(C1254,'Location Summary'!$C$4:$D$678,2,0)</f>
        <v>DB1+9</v>
      </c>
      <c r="E1254" s="147" t="s">
        <v>423</v>
      </c>
      <c r="F1254" s="116" t="s">
        <v>703</v>
      </c>
      <c r="K1254" s="187">
        <v>1</v>
      </c>
      <c r="L1254" s="186">
        <v>1</v>
      </c>
      <c r="M1254" s="188">
        <v>1</v>
      </c>
      <c r="P1254" s="188">
        <v>1</v>
      </c>
      <c r="X1254" s="44">
        <f t="shared" si="263"/>
        <v>45780</v>
      </c>
      <c r="Y1254" s="44">
        <f t="shared" si="262"/>
        <v>45808</v>
      </c>
    </row>
    <row r="1255" spans="1:25" x14ac:dyDescent="0.35">
      <c r="A1255" s="13">
        <f>SUBTOTAL(103,$B$4:B1255)</f>
        <v>1252</v>
      </c>
      <c r="B1255" s="44">
        <v>45780</v>
      </c>
      <c r="C1255" s="150" t="s">
        <v>271</v>
      </c>
      <c r="D1255" s="3" t="str">
        <f>VLOOKUP(C1255,'Location Summary'!$C$4:$D$678,2,0)</f>
        <v>DB1+12</v>
      </c>
      <c r="E1255" s="147" t="s">
        <v>423</v>
      </c>
      <c r="F1255" s="116" t="s">
        <v>703</v>
      </c>
      <c r="K1255" s="187">
        <v>1</v>
      </c>
      <c r="L1255" s="186">
        <v>1</v>
      </c>
      <c r="X1255" s="44">
        <f t="shared" si="263"/>
        <v>45780</v>
      </c>
      <c r="Y1255" s="44">
        <f t="shared" si="262"/>
        <v>45808</v>
      </c>
    </row>
    <row r="1256" spans="1:25" x14ac:dyDescent="0.35">
      <c r="A1256" s="13">
        <f>SUBTOTAL(103,$B$4:B1256)</f>
        <v>1253</v>
      </c>
      <c r="B1256" s="44">
        <v>45781</v>
      </c>
      <c r="C1256" s="29" t="s">
        <v>446</v>
      </c>
      <c r="D1256" s="3" t="str">
        <f>VLOOKUP(C1256,'Location Summary'!$C$4:$D$678,2,0)</f>
        <v>DA-3</v>
      </c>
      <c r="E1256" s="147" t="s">
        <v>423</v>
      </c>
      <c r="F1256" s="116" t="s">
        <v>703</v>
      </c>
      <c r="G1256" s="188">
        <v>1</v>
      </c>
      <c r="X1256" s="44">
        <f t="shared" si="263"/>
        <v>45781</v>
      </c>
      <c r="Y1256" s="44">
        <f t="shared" si="262"/>
        <v>45809</v>
      </c>
    </row>
    <row r="1257" spans="1:25" x14ac:dyDescent="0.35">
      <c r="A1257" s="13">
        <f>SUBTOTAL(103,$B$4:B1257)</f>
        <v>1254</v>
      </c>
      <c r="B1257" s="44">
        <v>45781</v>
      </c>
      <c r="C1257" s="29" t="s">
        <v>1290</v>
      </c>
      <c r="D1257" s="3" t="str">
        <f>VLOOKUP(C1257,'Location Summary'!$C$4:$D$678,2,0)</f>
        <v>DB1+9</v>
      </c>
      <c r="E1257" s="147" t="s">
        <v>423</v>
      </c>
      <c r="F1257" s="116" t="s">
        <v>703</v>
      </c>
      <c r="N1257" s="187">
        <v>1</v>
      </c>
      <c r="Q1257" s="187">
        <v>1</v>
      </c>
      <c r="R1257" s="186">
        <v>1</v>
      </c>
      <c r="X1257" s="44">
        <f t="shared" si="263"/>
        <v>45781</v>
      </c>
      <c r="Y1257" s="44">
        <f t="shared" si="262"/>
        <v>45809</v>
      </c>
    </row>
    <row r="1258" spans="1:25" x14ac:dyDescent="0.35">
      <c r="A1258" s="13">
        <f>SUBTOTAL(103,$B$4:B1258)</f>
        <v>1255</v>
      </c>
      <c r="B1258" s="44">
        <v>45782</v>
      </c>
      <c r="C1258" s="29" t="s">
        <v>446</v>
      </c>
      <c r="D1258" s="3" t="str">
        <f>VLOOKUP(C1258,'Location Summary'!$C$4:$D$678,2,0)</f>
        <v>DA-3</v>
      </c>
      <c r="E1258" s="147" t="s">
        <v>423</v>
      </c>
      <c r="F1258" s="116" t="s">
        <v>703</v>
      </c>
      <c r="H1258" s="187">
        <v>1</v>
      </c>
      <c r="M1258" s="188">
        <v>1</v>
      </c>
      <c r="P1258" s="188">
        <v>1</v>
      </c>
      <c r="X1258" s="44">
        <f t="shared" si="263"/>
        <v>45782</v>
      </c>
      <c r="Y1258" s="44">
        <f t="shared" si="262"/>
        <v>45810</v>
      </c>
    </row>
    <row r="1259" spans="1:25" x14ac:dyDescent="0.35">
      <c r="A1259" s="13">
        <f>SUBTOTAL(103,$B$4:B1259)</f>
        <v>1256</v>
      </c>
      <c r="B1259" s="44">
        <v>45782</v>
      </c>
      <c r="C1259" s="29" t="s">
        <v>1290</v>
      </c>
      <c r="D1259" s="3" t="str">
        <f>VLOOKUP(C1259,'Location Summary'!$C$4:$D$678,2,0)</f>
        <v>DB1+9</v>
      </c>
      <c r="E1259" s="147" t="s">
        <v>423</v>
      </c>
      <c r="F1259" s="116" t="s">
        <v>703</v>
      </c>
      <c r="O1259" s="186">
        <v>1</v>
      </c>
      <c r="X1259" s="44">
        <f t="shared" si="263"/>
        <v>45782</v>
      </c>
      <c r="Y1259" s="44">
        <f t="shared" si="262"/>
        <v>45810</v>
      </c>
    </row>
    <row r="1260" spans="1:25" x14ac:dyDescent="0.35">
      <c r="A1260" s="13">
        <f>SUBTOTAL(103,$B$4:B1260)</f>
        <v>1257</v>
      </c>
      <c r="B1260" s="44">
        <v>45782</v>
      </c>
      <c r="C1260" s="29" t="s">
        <v>1291</v>
      </c>
      <c r="D1260" s="3" t="str">
        <f>VLOOKUP(C1260,'Location Summary'!$C$4:$D$678,2,0)</f>
        <v>DB1+12</v>
      </c>
      <c r="E1260" s="147" t="s">
        <v>423</v>
      </c>
      <c r="F1260" s="116" t="s">
        <v>703</v>
      </c>
      <c r="M1260" s="188">
        <v>1</v>
      </c>
      <c r="P1260" s="188">
        <v>1</v>
      </c>
      <c r="X1260" s="44">
        <f t="shared" si="263"/>
        <v>45782</v>
      </c>
      <c r="Y1260" s="44">
        <f t="shared" si="262"/>
        <v>45810</v>
      </c>
    </row>
    <row r="1261" spans="1:25" x14ac:dyDescent="0.35">
      <c r="A1261" s="13">
        <f>SUBTOTAL(103,$B$4:B1261)</f>
        <v>1258</v>
      </c>
      <c r="B1261" s="44">
        <v>45783</v>
      </c>
      <c r="C1261" s="29" t="s">
        <v>1291</v>
      </c>
      <c r="D1261" s="3" t="str">
        <f>VLOOKUP(C1261,'Location Summary'!$C$4:$D$678,2,0)</f>
        <v>DB1+12</v>
      </c>
      <c r="E1261" s="147" t="s">
        <v>423</v>
      </c>
      <c r="F1261" s="116" t="s">
        <v>703</v>
      </c>
      <c r="G1261" s="188">
        <v>1</v>
      </c>
      <c r="J1261" s="188">
        <v>1</v>
      </c>
      <c r="N1261" s="187">
        <v>1</v>
      </c>
      <c r="O1261" s="186">
        <v>1</v>
      </c>
      <c r="Q1261" s="187">
        <v>1</v>
      </c>
      <c r="R1261" s="186">
        <v>1</v>
      </c>
      <c r="X1261" s="44">
        <f t="shared" si="263"/>
        <v>45783</v>
      </c>
      <c r="Y1261" s="44">
        <f t="shared" si="262"/>
        <v>45811</v>
      </c>
    </row>
    <row r="1262" spans="1:25" x14ac:dyDescent="0.35">
      <c r="A1262" s="13">
        <f>SUBTOTAL(103,$B$4:B1262)</f>
        <v>1259</v>
      </c>
      <c r="B1262" s="44">
        <v>45784</v>
      </c>
      <c r="C1262" s="150" t="s">
        <v>446</v>
      </c>
      <c r="D1262" s="3" t="str">
        <f>VLOOKUP(C1262,'Location Summary'!$C$4:$D$678,2,0)</f>
        <v>DA-3</v>
      </c>
      <c r="E1262" s="147" t="s">
        <v>423</v>
      </c>
      <c r="F1262" s="116" t="s">
        <v>703</v>
      </c>
      <c r="Q1262" s="187">
        <v>1</v>
      </c>
      <c r="X1262" s="44">
        <f t="shared" si="263"/>
        <v>45784</v>
      </c>
      <c r="Y1262" s="44">
        <f t="shared" si="262"/>
        <v>45812</v>
      </c>
    </row>
    <row r="1263" spans="1:25" x14ac:dyDescent="0.35">
      <c r="A1263" s="13">
        <f>SUBTOTAL(103,$B$4:B1263)</f>
        <v>1260</v>
      </c>
      <c r="B1263" s="44">
        <v>45784</v>
      </c>
      <c r="C1263" s="29" t="s">
        <v>1291</v>
      </c>
      <c r="D1263" s="3" t="str">
        <f>VLOOKUP(C1263,'Location Summary'!$C$4:$D$678,2,0)</f>
        <v>DB1+12</v>
      </c>
      <c r="E1263" s="147" t="s">
        <v>423</v>
      </c>
      <c r="F1263" s="116" t="s">
        <v>703</v>
      </c>
      <c r="H1263" s="187">
        <v>1</v>
      </c>
      <c r="I1263" s="186">
        <v>1</v>
      </c>
      <c r="K1263" s="187">
        <v>1</v>
      </c>
      <c r="L1263" s="186">
        <v>1</v>
      </c>
      <c r="X1263" s="44">
        <f t="shared" si="263"/>
        <v>45784</v>
      </c>
      <c r="Y1263" s="44">
        <f t="shared" si="262"/>
        <v>45812</v>
      </c>
    </row>
    <row r="1264" spans="1:25" x14ac:dyDescent="0.35">
      <c r="A1264" s="13">
        <f>SUBTOTAL(103,$B$4:B1264)</f>
        <v>1261</v>
      </c>
      <c r="B1264" s="44">
        <v>45785</v>
      </c>
      <c r="C1264" s="29" t="s">
        <v>55</v>
      </c>
      <c r="D1264" s="3" t="str">
        <f>VLOOKUP(C1264,'Location Summary'!$C$4:$D$678,2,0)</f>
        <v>DB1+0</v>
      </c>
      <c r="E1264" s="147" t="s">
        <v>423</v>
      </c>
      <c r="F1264" s="116" t="s">
        <v>703</v>
      </c>
      <c r="G1264" s="188">
        <v>1</v>
      </c>
      <c r="P1264" s="188">
        <v>1</v>
      </c>
      <c r="X1264" s="44">
        <f t="shared" si="263"/>
        <v>45785</v>
      </c>
      <c r="Y1264" s="44">
        <f t="shared" si="262"/>
        <v>45813</v>
      </c>
    </row>
    <row r="1265" spans="1:25" x14ac:dyDescent="0.35">
      <c r="A1265" s="13">
        <f>SUBTOTAL(103,$B$4:B1265)</f>
        <v>1262</v>
      </c>
      <c r="B1265" s="44">
        <v>45785</v>
      </c>
      <c r="C1265" s="29" t="s">
        <v>446</v>
      </c>
      <c r="D1265" s="3" t="str">
        <f>VLOOKUP(C1265,'Location Summary'!$C$4:$D$678,2,0)</f>
        <v>DA-3</v>
      </c>
      <c r="E1265" s="147" t="s">
        <v>423</v>
      </c>
      <c r="F1265" s="116" t="s">
        <v>703</v>
      </c>
      <c r="I1265" s="186">
        <v>1</v>
      </c>
      <c r="J1265" s="188">
        <v>1</v>
      </c>
      <c r="R1265" s="186">
        <v>1</v>
      </c>
      <c r="X1265" s="44">
        <f t="shared" si="263"/>
        <v>45785</v>
      </c>
      <c r="Y1265" s="44">
        <f t="shared" si="262"/>
        <v>45813</v>
      </c>
    </row>
    <row r="1266" spans="1:25" x14ac:dyDescent="0.35">
      <c r="A1266" s="13">
        <f>SUBTOTAL(103,$B$4:B1266)</f>
        <v>1263</v>
      </c>
      <c r="B1266" s="44">
        <v>45786</v>
      </c>
      <c r="C1266" s="29" t="s">
        <v>446</v>
      </c>
      <c r="D1266" s="3" t="str">
        <f>VLOOKUP(C1266,'Location Summary'!$C$4:$D$678,2,0)</f>
        <v>DA-3</v>
      </c>
      <c r="E1266" s="147" t="s">
        <v>423</v>
      </c>
      <c r="F1266" s="116" t="s">
        <v>703</v>
      </c>
      <c r="K1266" s="187">
        <v>1</v>
      </c>
      <c r="L1266" s="186">
        <v>1</v>
      </c>
      <c r="N1266" s="187">
        <v>1</v>
      </c>
      <c r="O1266" s="186">
        <v>1</v>
      </c>
      <c r="X1266" s="44">
        <f t="shared" si="263"/>
        <v>45786</v>
      </c>
      <c r="Y1266" s="44">
        <f t="shared" si="262"/>
        <v>45814</v>
      </c>
    </row>
    <row r="1267" spans="1:25" x14ac:dyDescent="0.35">
      <c r="A1267" s="13">
        <f>SUBTOTAL(103,$B$4:B1267)</f>
        <v>1264</v>
      </c>
      <c r="B1267" s="44">
        <v>45786</v>
      </c>
      <c r="C1267" s="29" t="s">
        <v>55</v>
      </c>
      <c r="D1267" s="3" t="str">
        <f>VLOOKUP(C1267,'Location Summary'!$C$4:$D$678,2,0)</f>
        <v>DB1+0</v>
      </c>
      <c r="E1267" s="147" t="s">
        <v>423</v>
      </c>
      <c r="F1267" s="116" t="s">
        <v>703</v>
      </c>
      <c r="H1267" s="187">
        <v>1</v>
      </c>
      <c r="Q1267" s="187">
        <v>1</v>
      </c>
      <c r="X1267" s="44">
        <f t="shared" ref="X1267:X1301" si="264">B1267</f>
        <v>45786</v>
      </c>
      <c r="Y1267" s="44">
        <f t="shared" ref="Y1267:Y1301" si="265">B1267+28</f>
        <v>45814</v>
      </c>
    </row>
    <row r="1268" spans="1:25" x14ac:dyDescent="0.35">
      <c r="A1268" s="13">
        <f>SUBTOTAL(103,$B$4:B1268)</f>
        <v>1265</v>
      </c>
      <c r="B1268" s="44">
        <v>45787</v>
      </c>
      <c r="C1268" s="29" t="s">
        <v>445</v>
      </c>
      <c r="D1268" s="3" t="str">
        <f>VLOOKUP(C1268,'Location Summary'!$C$4:$D$678,2,0)</f>
        <v>DA+0</v>
      </c>
      <c r="E1268" s="147" t="s">
        <v>423</v>
      </c>
      <c r="F1268" s="116" t="s">
        <v>703</v>
      </c>
      <c r="G1268" s="188">
        <v>1</v>
      </c>
      <c r="J1268" s="188">
        <v>1</v>
      </c>
      <c r="M1268" s="188">
        <v>1</v>
      </c>
      <c r="P1268" s="188">
        <v>1</v>
      </c>
      <c r="X1268" s="44">
        <f t="shared" si="264"/>
        <v>45787</v>
      </c>
      <c r="Y1268" s="44">
        <f t="shared" si="265"/>
        <v>45815</v>
      </c>
    </row>
    <row r="1269" spans="1:25" x14ac:dyDescent="0.35">
      <c r="A1269" s="13">
        <f>SUBTOTAL(103,$B$4:B1269)</f>
        <v>1266</v>
      </c>
      <c r="B1269" s="44">
        <v>45787</v>
      </c>
      <c r="C1269" s="29" t="s">
        <v>55</v>
      </c>
      <c r="D1269" s="3" t="str">
        <f>VLOOKUP(C1269,'Location Summary'!$C$4:$D$678,2,0)</f>
        <v>DB1+0</v>
      </c>
      <c r="E1269" s="147" t="s">
        <v>423</v>
      </c>
      <c r="F1269" s="116" t="s">
        <v>703</v>
      </c>
      <c r="I1269" s="186">
        <v>1</v>
      </c>
      <c r="J1269" s="188">
        <v>1</v>
      </c>
      <c r="R1269" s="186">
        <v>1</v>
      </c>
      <c r="X1269" s="44">
        <f t="shared" si="264"/>
        <v>45787</v>
      </c>
      <c r="Y1269" s="44">
        <f t="shared" si="265"/>
        <v>45815</v>
      </c>
    </row>
    <row r="1270" spans="1:25" x14ac:dyDescent="0.35">
      <c r="A1270" s="13">
        <f>SUBTOTAL(103,$B$4:B1270)</f>
        <v>1267</v>
      </c>
      <c r="B1270" s="44">
        <v>45788</v>
      </c>
      <c r="C1270" s="29" t="s">
        <v>55</v>
      </c>
      <c r="D1270" s="3" t="str">
        <f>VLOOKUP(C1270,'Location Summary'!$C$4:$D$678,2,0)</f>
        <v>DB1+0</v>
      </c>
      <c r="E1270" s="147" t="s">
        <v>423</v>
      </c>
      <c r="F1270" s="116" t="s">
        <v>703</v>
      </c>
      <c r="K1270" s="187">
        <v>1</v>
      </c>
      <c r="M1270" s="188">
        <v>1</v>
      </c>
      <c r="X1270" s="44">
        <f t="shared" si="264"/>
        <v>45788</v>
      </c>
      <c r="Y1270" s="44">
        <f t="shared" si="265"/>
        <v>45816</v>
      </c>
    </row>
    <row r="1271" spans="1:25" x14ac:dyDescent="0.35">
      <c r="A1271" s="13">
        <f>SUBTOTAL(103,$B$4:B1271)</f>
        <v>1268</v>
      </c>
      <c r="B1271" s="44">
        <v>45788</v>
      </c>
      <c r="C1271" s="29" t="s">
        <v>445</v>
      </c>
      <c r="D1271" s="3" t="str">
        <f>VLOOKUP(C1271,'Location Summary'!$C$4:$D$678,2,0)</f>
        <v>DA+0</v>
      </c>
      <c r="E1271" s="147" t="s">
        <v>423</v>
      </c>
      <c r="F1271" s="116" t="s">
        <v>703</v>
      </c>
      <c r="K1271" s="187">
        <v>1</v>
      </c>
      <c r="L1271" s="186">
        <v>1</v>
      </c>
      <c r="N1271" s="187">
        <v>1</v>
      </c>
      <c r="X1271" s="44">
        <f t="shared" si="264"/>
        <v>45788</v>
      </c>
      <c r="Y1271" s="44">
        <f t="shared" si="265"/>
        <v>45816</v>
      </c>
    </row>
    <row r="1272" spans="1:25" x14ac:dyDescent="0.35">
      <c r="A1272" s="13">
        <f>SUBTOTAL(103,$B$4:B1272)</f>
        <v>1269</v>
      </c>
      <c r="B1272" s="44">
        <v>45789</v>
      </c>
      <c r="C1272" s="29" t="s">
        <v>445</v>
      </c>
      <c r="D1272" s="3" t="str">
        <f>VLOOKUP(C1272,'Location Summary'!$C$4:$D$678,2,0)</f>
        <v>DA+0</v>
      </c>
      <c r="E1272" s="147" t="s">
        <v>423</v>
      </c>
      <c r="F1272" s="116" t="s">
        <v>703</v>
      </c>
      <c r="O1272" s="186">
        <v>1</v>
      </c>
      <c r="Q1272" s="187">
        <v>1</v>
      </c>
      <c r="X1272" s="44">
        <f t="shared" si="264"/>
        <v>45789</v>
      </c>
      <c r="Y1272" s="44">
        <f t="shared" si="265"/>
        <v>45817</v>
      </c>
    </row>
    <row r="1273" spans="1:25" x14ac:dyDescent="0.35">
      <c r="A1273" s="13">
        <f>SUBTOTAL(103,$B$4:B1273)</f>
        <v>1270</v>
      </c>
      <c r="B1273" s="44">
        <v>45790</v>
      </c>
      <c r="C1273" s="150" t="s">
        <v>55</v>
      </c>
      <c r="D1273" s="3" t="str">
        <f>VLOOKUP(C1273,'Location Summary'!$C$4:$D$678,2,0)</f>
        <v>DB1+0</v>
      </c>
      <c r="E1273" s="147" t="s">
        <v>423</v>
      </c>
      <c r="F1273" s="116" t="s">
        <v>703</v>
      </c>
      <c r="L1273" s="186">
        <v>1</v>
      </c>
      <c r="N1273" s="187">
        <v>1</v>
      </c>
      <c r="O1273" s="186">
        <v>1</v>
      </c>
      <c r="X1273" s="44">
        <f t="shared" si="264"/>
        <v>45790</v>
      </c>
      <c r="Y1273" s="44">
        <f t="shared" si="265"/>
        <v>45818</v>
      </c>
    </row>
    <row r="1274" spans="1:25" x14ac:dyDescent="0.35">
      <c r="A1274" s="13">
        <f>SUBTOTAL(103,$B$4:B1274)</f>
        <v>1271</v>
      </c>
      <c r="B1274" s="44">
        <v>45790</v>
      </c>
      <c r="C1274" s="150" t="s">
        <v>445</v>
      </c>
      <c r="D1274" s="3" t="str">
        <f>VLOOKUP(C1274,'Location Summary'!$C$4:$D$678,2,0)</f>
        <v>DA+0</v>
      </c>
      <c r="E1274" s="147" t="s">
        <v>423</v>
      </c>
      <c r="F1274" s="116" t="s">
        <v>703</v>
      </c>
      <c r="H1274" s="187">
        <v>1</v>
      </c>
      <c r="I1274" s="186">
        <v>1</v>
      </c>
      <c r="R1274" s="186">
        <v>1</v>
      </c>
      <c r="X1274" s="44">
        <f t="shared" si="264"/>
        <v>45790</v>
      </c>
      <c r="Y1274" s="44">
        <f t="shared" si="265"/>
        <v>45818</v>
      </c>
    </row>
    <row r="1275" spans="1:25" x14ac:dyDescent="0.35">
      <c r="A1275" s="13">
        <f>SUBTOTAL(103,$B$4:B1275)</f>
        <v>1272</v>
      </c>
      <c r="B1275" s="44">
        <v>45790</v>
      </c>
      <c r="C1275" s="150" t="s">
        <v>185</v>
      </c>
      <c r="D1275" s="3" t="str">
        <f>VLOOKUP(C1275,'Location Summary'!$C$4:$D$678,2,0)</f>
        <v>DA+3</v>
      </c>
      <c r="E1275" s="147" t="s">
        <v>423</v>
      </c>
      <c r="F1275" s="116" t="s">
        <v>703</v>
      </c>
      <c r="G1275" s="188">
        <v>1</v>
      </c>
      <c r="X1275" s="44">
        <f t="shared" si="264"/>
        <v>45790</v>
      </c>
      <c r="Y1275" s="44">
        <f t="shared" si="265"/>
        <v>45818</v>
      </c>
    </row>
    <row r="1276" spans="1:25" x14ac:dyDescent="0.35">
      <c r="A1276" s="13">
        <f>SUBTOTAL(103,$B$4:B1276)</f>
        <v>1273</v>
      </c>
      <c r="B1276" s="44">
        <v>45792</v>
      </c>
      <c r="C1276" s="150" t="s">
        <v>185</v>
      </c>
      <c r="D1276" s="3" t="str">
        <f>VLOOKUP(C1276,'Location Summary'!$C$4:$D$678,2,0)</f>
        <v>DA+3</v>
      </c>
      <c r="E1276" s="147" t="s">
        <v>423</v>
      </c>
      <c r="F1276" s="116" t="s">
        <v>703</v>
      </c>
      <c r="H1276" s="187">
        <v>1</v>
      </c>
      <c r="P1276" s="188">
        <v>1</v>
      </c>
      <c r="X1276" s="44">
        <f t="shared" si="264"/>
        <v>45792</v>
      </c>
      <c r="Y1276" s="44">
        <f t="shared" si="265"/>
        <v>45820</v>
      </c>
    </row>
    <row r="1277" spans="1:25" x14ac:dyDescent="0.35">
      <c r="A1277" s="13">
        <f>SUBTOTAL(103,$B$4:B1277)</f>
        <v>1274</v>
      </c>
      <c r="B1277" s="44">
        <v>45794</v>
      </c>
      <c r="C1277" s="150" t="s">
        <v>185</v>
      </c>
      <c r="D1277" s="3" t="str">
        <f>VLOOKUP(C1277,'Location Summary'!$C$4:$D$678,2,0)</f>
        <v>DA+3</v>
      </c>
      <c r="E1277" s="147" t="s">
        <v>423</v>
      </c>
      <c r="F1277" s="116" t="s">
        <v>703</v>
      </c>
      <c r="I1277" s="186">
        <v>1</v>
      </c>
      <c r="J1277" s="188">
        <v>1</v>
      </c>
      <c r="M1277" s="188">
        <v>1</v>
      </c>
      <c r="Q1277" s="187">
        <v>1</v>
      </c>
      <c r="R1277" s="186">
        <v>1</v>
      </c>
      <c r="X1277" s="44">
        <f t="shared" si="264"/>
        <v>45794</v>
      </c>
      <c r="Y1277" s="44">
        <f t="shared" si="265"/>
        <v>45822</v>
      </c>
    </row>
    <row r="1278" spans="1:25" x14ac:dyDescent="0.35">
      <c r="A1278" s="13">
        <f>SUBTOTAL(103,$B$4:B1278)</f>
        <v>1275</v>
      </c>
      <c r="B1278" s="44">
        <v>45795</v>
      </c>
      <c r="C1278" s="150" t="s">
        <v>185</v>
      </c>
      <c r="D1278" s="3" t="str">
        <f>VLOOKUP(C1278,'Location Summary'!$C$4:$D$678,2,0)</f>
        <v>DA+3</v>
      </c>
      <c r="E1278" s="147" t="s">
        <v>423</v>
      </c>
      <c r="F1278" s="116" t="s">
        <v>703</v>
      </c>
      <c r="K1278" s="187">
        <v>1</v>
      </c>
      <c r="L1278" s="186">
        <v>1</v>
      </c>
      <c r="N1278" s="187">
        <v>1</v>
      </c>
      <c r="O1278" s="186">
        <v>1</v>
      </c>
      <c r="X1278" s="44">
        <f t="shared" si="264"/>
        <v>45795</v>
      </c>
      <c r="Y1278" s="44">
        <f t="shared" si="265"/>
        <v>45823</v>
      </c>
    </row>
    <row r="1279" spans="1:25" x14ac:dyDescent="0.35">
      <c r="A1279" s="13">
        <f>SUBTOTAL(103,$B$4:B1279)</f>
        <v>1276</v>
      </c>
      <c r="B1279" s="44">
        <v>45798</v>
      </c>
      <c r="C1279" s="150" t="s">
        <v>184</v>
      </c>
      <c r="D1279" s="3" t="str">
        <f>VLOOKUP(C1279,'Location Summary'!$C$4:$D$678,2,0)</f>
        <v>DA+1.5</v>
      </c>
      <c r="E1279" s="147" t="s">
        <v>423</v>
      </c>
      <c r="F1279" s="116" t="s">
        <v>703</v>
      </c>
      <c r="G1279" s="188">
        <v>1</v>
      </c>
      <c r="J1279" s="188">
        <v>1</v>
      </c>
      <c r="M1279" s="188">
        <v>1</v>
      </c>
      <c r="P1279" s="188">
        <v>1</v>
      </c>
      <c r="X1279" s="44">
        <f t="shared" si="264"/>
        <v>45798</v>
      </c>
      <c r="Y1279" s="44">
        <f t="shared" si="265"/>
        <v>45826</v>
      </c>
    </row>
    <row r="1280" spans="1:25" x14ac:dyDescent="0.35">
      <c r="A1280" s="13">
        <f>SUBTOTAL(103,$B$4:B1280)</f>
        <v>1277</v>
      </c>
      <c r="B1280" s="44">
        <v>45799</v>
      </c>
      <c r="C1280" s="150" t="s">
        <v>184</v>
      </c>
      <c r="D1280" s="3" t="str">
        <f>VLOOKUP(C1280,'Location Summary'!$C$4:$D$678,2,0)</f>
        <v>DA+1.5</v>
      </c>
      <c r="E1280" s="147" t="s">
        <v>423</v>
      </c>
      <c r="F1280" s="116" t="s">
        <v>703</v>
      </c>
      <c r="H1280" s="187">
        <v>1</v>
      </c>
      <c r="I1280" s="186">
        <v>1</v>
      </c>
      <c r="K1280" s="187">
        <v>1</v>
      </c>
      <c r="L1280" s="186">
        <v>1</v>
      </c>
      <c r="N1280" s="187">
        <v>1</v>
      </c>
      <c r="O1280" s="186">
        <v>1</v>
      </c>
      <c r="Q1280" s="187">
        <v>1</v>
      </c>
      <c r="R1280" s="186">
        <v>1</v>
      </c>
      <c r="X1280" s="44">
        <f t="shared" si="264"/>
        <v>45799</v>
      </c>
      <c r="Y1280" s="44">
        <f t="shared" si="265"/>
        <v>45827</v>
      </c>
    </row>
    <row r="1281" spans="1:25" x14ac:dyDescent="0.35">
      <c r="A1281" s="13">
        <f>SUBTOTAL(103,$B$4:B1281)</f>
        <v>1278</v>
      </c>
      <c r="B1281" s="44">
        <v>45799</v>
      </c>
      <c r="C1281" s="150" t="s">
        <v>53</v>
      </c>
      <c r="D1281" s="3" t="str">
        <f>VLOOKUP(C1281,'Location Summary'!$C$4:$D$678,2,0)</f>
        <v>DD60+3</v>
      </c>
      <c r="E1281" s="147" t="s">
        <v>423</v>
      </c>
      <c r="F1281" s="116" t="s">
        <v>703</v>
      </c>
      <c r="G1281" s="188">
        <v>1</v>
      </c>
      <c r="X1281" s="44">
        <f t="shared" si="264"/>
        <v>45799</v>
      </c>
      <c r="Y1281" s="44">
        <f t="shared" si="265"/>
        <v>45827</v>
      </c>
    </row>
    <row r="1282" spans="1:25" x14ac:dyDescent="0.35">
      <c r="A1282" s="13">
        <f>SUBTOTAL(103,$B$4:B1282)</f>
        <v>1279</v>
      </c>
      <c r="B1282" s="44">
        <v>45800</v>
      </c>
      <c r="C1282" s="150" t="s">
        <v>53</v>
      </c>
      <c r="D1282" s="3" t="str">
        <f>VLOOKUP(C1282,'Location Summary'!$C$4:$D$678,2,0)</f>
        <v>DD60+3</v>
      </c>
      <c r="E1282" s="147" t="s">
        <v>423</v>
      </c>
      <c r="F1282" s="116" t="s">
        <v>703</v>
      </c>
      <c r="H1282" s="187">
        <v>1</v>
      </c>
      <c r="I1282" s="186">
        <v>1</v>
      </c>
      <c r="P1282" s="188">
        <v>1</v>
      </c>
      <c r="X1282" s="44">
        <f t="shared" si="264"/>
        <v>45800</v>
      </c>
      <c r="Y1282" s="44">
        <f t="shared" si="265"/>
        <v>45828</v>
      </c>
    </row>
    <row r="1283" spans="1:25" x14ac:dyDescent="0.35">
      <c r="A1283" s="13">
        <f>SUBTOTAL(103,$B$4:B1283)</f>
        <v>1280</v>
      </c>
      <c r="B1283" s="44">
        <v>45801</v>
      </c>
      <c r="C1283" s="150" t="s">
        <v>53</v>
      </c>
      <c r="D1283" s="3" t="str">
        <f>VLOOKUP(C1283,'Location Summary'!$C$4:$D$678,2,0)</f>
        <v>DD60+3</v>
      </c>
      <c r="E1283" s="147" t="s">
        <v>423</v>
      </c>
      <c r="F1283" s="116" t="s">
        <v>703</v>
      </c>
      <c r="M1283" s="188">
        <v>1</v>
      </c>
      <c r="Q1283" s="187">
        <v>1</v>
      </c>
      <c r="R1283" s="186">
        <v>1</v>
      </c>
      <c r="X1283" s="44">
        <f t="shared" si="264"/>
        <v>45801</v>
      </c>
      <c r="Y1283" s="44">
        <f t="shared" si="265"/>
        <v>45829</v>
      </c>
    </row>
    <row r="1284" spans="1:25" x14ac:dyDescent="0.35">
      <c r="A1284" s="13">
        <f>SUBTOTAL(103,$B$4:B1284)</f>
        <v>1281</v>
      </c>
      <c r="B1284" s="44">
        <v>45802</v>
      </c>
      <c r="C1284" s="150" t="s">
        <v>53</v>
      </c>
      <c r="D1284" s="3" t="str">
        <f>VLOOKUP(C1284,'Location Summary'!$C$4:$D$678,2,0)</f>
        <v>DD60+3</v>
      </c>
      <c r="E1284" s="147" t="s">
        <v>423</v>
      </c>
      <c r="F1284" s="116" t="s">
        <v>703</v>
      </c>
      <c r="J1284" s="188">
        <v>1</v>
      </c>
      <c r="X1284" s="44">
        <f t="shared" si="264"/>
        <v>45802</v>
      </c>
      <c r="Y1284" s="44">
        <f t="shared" si="265"/>
        <v>45830</v>
      </c>
    </row>
    <row r="1285" spans="1:25" x14ac:dyDescent="0.35">
      <c r="A1285" s="13">
        <f>SUBTOTAL(103,$B$4:B1285)</f>
        <v>1282</v>
      </c>
      <c r="B1285" s="44">
        <v>45803</v>
      </c>
      <c r="C1285" s="150" t="s">
        <v>53</v>
      </c>
      <c r="D1285" s="3" t="str">
        <f>VLOOKUP(C1285,'Location Summary'!$C$4:$D$678,2,0)</f>
        <v>DD60+3</v>
      </c>
      <c r="E1285" s="147" t="s">
        <v>423</v>
      </c>
      <c r="F1285" s="116" t="s">
        <v>703</v>
      </c>
      <c r="K1285" s="187">
        <v>1</v>
      </c>
      <c r="L1285" s="186">
        <v>1</v>
      </c>
      <c r="N1285" s="187">
        <v>1</v>
      </c>
      <c r="O1285" s="186">
        <v>1</v>
      </c>
      <c r="X1285" s="44">
        <f t="shared" si="264"/>
        <v>45803</v>
      </c>
      <c r="Y1285" s="44">
        <f t="shared" si="265"/>
        <v>45831</v>
      </c>
    </row>
    <row r="1286" spans="1:25" x14ac:dyDescent="0.35">
      <c r="A1286" s="13">
        <f>SUBTOTAL(103,$B$4:B1286)</f>
        <v>1283</v>
      </c>
      <c r="B1286" s="44">
        <v>45806</v>
      </c>
      <c r="C1286" s="29" t="s">
        <v>54</v>
      </c>
      <c r="D1286" s="3" t="str">
        <f>VLOOKUP(C1286,'Location Summary'!$C$4:$D$678,2,0)</f>
        <v>DD60+3</v>
      </c>
      <c r="E1286" s="147" t="s">
        <v>423</v>
      </c>
      <c r="F1286" s="116" t="s">
        <v>703</v>
      </c>
      <c r="J1286" s="188">
        <v>1</v>
      </c>
      <c r="X1286" s="44">
        <f t="shared" si="264"/>
        <v>45806</v>
      </c>
      <c r="Y1286" s="44">
        <f t="shared" si="265"/>
        <v>45834</v>
      </c>
    </row>
    <row r="1287" spans="1:25" x14ac:dyDescent="0.35">
      <c r="A1287" s="13">
        <f>SUBTOTAL(103,$B$4:B1287)</f>
        <v>1284</v>
      </c>
      <c r="B1287" s="44">
        <v>45807</v>
      </c>
      <c r="C1287" s="29" t="s">
        <v>54</v>
      </c>
      <c r="D1287" s="3" t="str">
        <f>VLOOKUP(C1287,'Location Summary'!$C$4:$D$678,2,0)</f>
        <v>DD60+3</v>
      </c>
      <c r="E1287" s="147" t="s">
        <v>423</v>
      </c>
      <c r="F1287" s="116" t="s">
        <v>703</v>
      </c>
      <c r="P1287" s="188">
        <v>1</v>
      </c>
      <c r="X1287" s="44">
        <f t="shared" si="264"/>
        <v>45807</v>
      </c>
      <c r="Y1287" s="44">
        <f t="shared" si="265"/>
        <v>45835</v>
      </c>
    </row>
    <row r="1288" spans="1:25" x14ac:dyDescent="0.35">
      <c r="A1288" s="13">
        <f>SUBTOTAL(103,$B$4:B1288)</f>
        <v>1285</v>
      </c>
      <c r="B1288" s="44">
        <v>45807</v>
      </c>
      <c r="C1288" s="150" t="s">
        <v>273</v>
      </c>
      <c r="D1288" s="3" t="str">
        <f>VLOOKUP(C1288,'Location Summary'!$C$4:$D$678,2,0)</f>
        <v>DD45+0</v>
      </c>
      <c r="E1288" s="147" t="s">
        <v>423</v>
      </c>
      <c r="F1288" s="116" t="s">
        <v>703</v>
      </c>
      <c r="M1288" s="188">
        <v>1</v>
      </c>
      <c r="N1288" s="187">
        <v>1</v>
      </c>
      <c r="X1288" s="44">
        <f t="shared" si="264"/>
        <v>45807</v>
      </c>
      <c r="Y1288" s="44">
        <f t="shared" si="265"/>
        <v>45835</v>
      </c>
    </row>
    <row r="1289" spans="1:25" x14ac:dyDescent="0.35">
      <c r="A1289" s="13">
        <f>SUBTOTAL(103,$B$4:B1289)</f>
        <v>1286</v>
      </c>
      <c r="B1289" s="44">
        <v>45808</v>
      </c>
      <c r="C1289" s="150" t="s">
        <v>54</v>
      </c>
      <c r="D1289" s="3" t="str">
        <f>VLOOKUP(C1289,'Location Summary'!$C$4:$D$678,2,0)</f>
        <v>DD60+3</v>
      </c>
      <c r="E1289" s="147" t="s">
        <v>423</v>
      </c>
      <c r="F1289" s="116" t="s">
        <v>703</v>
      </c>
      <c r="K1289" s="187">
        <v>1</v>
      </c>
      <c r="L1289" s="186">
        <v>1</v>
      </c>
      <c r="M1289" s="188">
        <v>1</v>
      </c>
      <c r="Q1289" s="187">
        <v>1</v>
      </c>
      <c r="R1289" s="186">
        <v>1</v>
      </c>
      <c r="X1289" s="44">
        <f t="shared" si="264"/>
        <v>45808</v>
      </c>
      <c r="Y1289" s="44">
        <f t="shared" si="265"/>
        <v>45836</v>
      </c>
    </row>
    <row r="1290" spans="1:25" x14ac:dyDescent="0.35">
      <c r="A1290" s="13">
        <f>SUBTOTAL(103,$B$4:B1290)</f>
        <v>1287</v>
      </c>
      <c r="B1290" s="44">
        <v>45809</v>
      </c>
      <c r="C1290" s="150" t="s">
        <v>54</v>
      </c>
      <c r="D1290" s="3" t="str">
        <f>VLOOKUP(C1290,'Location Summary'!$C$4:$D$678,2,0)</f>
        <v>DD60+3</v>
      </c>
      <c r="E1290" s="147" t="s">
        <v>423</v>
      </c>
      <c r="F1290" s="116" t="s">
        <v>703</v>
      </c>
      <c r="G1290" s="188">
        <v>1</v>
      </c>
      <c r="N1290" s="187">
        <v>1</v>
      </c>
      <c r="O1290" s="186">
        <v>1</v>
      </c>
      <c r="X1290" s="44">
        <f t="shared" si="264"/>
        <v>45809</v>
      </c>
      <c r="Y1290" s="44">
        <f t="shared" si="265"/>
        <v>45837</v>
      </c>
    </row>
    <row r="1291" spans="1:25" x14ac:dyDescent="0.35">
      <c r="A1291" s="13">
        <f>SUBTOTAL(103,$B$4:B1291)</f>
        <v>1288</v>
      </c>
      <c r="B1291" s="44">
        <v>45809</v>
      </c>
      <c r="C1291" s="150" t="s">
        <v>273</v>
      </c>
      <c r="D1291" s="3" t="str">
        <f>VLOOKUP(C1291,'Location Summary'!$C$4:$D$678,2,0)</f>
        <v>DD45+0</v>
      </c>
      <c r="E1291" s="147" t="s">
        <v>423</v>
      </c>
      <c r="F1291" s="116" t="s">
        <v>703</v>
      </c>
      <c r="G1291" s="188">
        <v>1</v>
      </c>
      <c r="H1291" s="187">
        <v>1</v>
      </c>
      <c r="X1291" s="44">
        <f t="shared" si="264"/>
        <v>45809</v>
      </c>
      <c r="Y1291" s="44">
        <f t="shared" si="265"/>
        <v>45837</v>
      </c>
    </row>
    <row r="1292" spans="1:25" x14ac:dyDescent="0.35">
      <c r="A1292" s="13">
        <f>SUBTOTAL(103,$B$4:B1292)</f>
        <v>1289</v>
      </c>
      <c r="B1292" s="44">
        <v>45810</v>
      </c>
      <c r="C1292" s="150" t="s">
        <v>54</v>
      </c>
      <c r="D1292" s="3" t="str">
        <f>VLOOKUP(C1292,'Location Summary'!$C$4:$D$678,2,0)</f>
        <v>DD60+3</v>
      </c>
      <c r="E1292" s="147" t="s">
        <v>423</v>
      </c>
      <c r="F1292" s="116" t="s">
        <v>703</v>
      </c>
      <c r="H1292" s="187">
        <v>1</v>
      </c>
      <c r="I1292" s="186">
        <v>1</v>
      </c>
      <c r="X1292" s="44">
        <f t="shared" si="264"/>
        <v>45810</v>
      </c>
      <c r="Y1292" s="44">
        <f t="shared" si="265"/>
        <v>45838</v>
      </c>
    </row>
    <row r="1293" spans="1:25" x14ac:dyDescent="0.35">
      <c r="A1293" s="13">
        <f>SUBTOTAL(103,$B$4:B1293)</f>
        <v>1290</v>
      </c>
      <c r="B1293" s="44">
        <v>45811</v>
      </c>
      <c r="C1293" s="29" t="s">
        <v>273</v>
      </c>
      <c r="D1293" s="3" t="str">
        <f>VLOOKUP(C1293,'Location Summary'!$C$4:$D$678,2,0)</f>
        <v>DD45+0</v>
      </c>
      <c r="E1293" s="147" t="s">
        <v>423</v>
      </c>
      <c r="F1293" s="116" t="s">
        <v>703</v>
      </c>
      <c r="I1293" s="186">
        <v>1</v>
      </c>
      <c r="O1293" s="186">
        <v>1</v>
      </c>
      <c r="X1293" s="44">
        <f t="shared" si="264"/>
        <v>45811</v>
      </c>
      <c r="Y1293" s="44">
        <f t="shared" si="265"/>
        <v>45839</v>
      </c>
    </row>
    <row r="1294" spans="1:25" x14ac:dyDescent="0.35">
      <c r="A1294" s="13">
        <f>SUBTOTAL(103,$B$4:B1294)</f>
        <v>1291</v>
      </c>
      <c r="B1294" s="44">
        <v>45813</v>
      </c>
      <c r="C1294" s="29" t="s">
        <v>273</v>
      </c>
      <c r="D1294" s="3" t="str">
        <f>VLOOKUP(C1294,'Location Summary'!$C$4:$D$678,2,0)</f>
        <v>DD45+0</v>
      </c>
      <c r="E1294" s="147" t="s">
        <v>423</v>
      </c>
      <c r="F1294" s="116" t="s">
        <v>703</v>
      </c>
      <c r="P1294" s="188">
        <v>1</v>
      </c>
      <c r="Q1294" s="187">
        <v>1</v>
      </c>
      <c r="X1294" s="44">
        <f t="shared" si="264"/>
        <v>45813</v>
      </c>
      <c r="Y1294" s="44">
        <f t="shared" si="265"/>
        <v>45841</v>
      </c>
    </row>
    <row r="1295" spans="1:25" x14ac:dyDescent="0.35">
      <c r="A1295" s="13">
        <f>SUBTOTAL(103,$B$4:B1295)</f>
        <v>1292</v>
      </c>
      <c r="B1295" s="44">
        <v>45815</v>
      </c>
      <c r="C1295" s="29" t="s">
        <v>273</v>
      </c>
      <c r="D1295" s="3" t="str">
        <f>VLOOKUP(C1295,'Location Summary'!$C$4:$D$678,2,0)</f>
        <v>DD45+0</v>
      </c>
      <c r="E1295" s="147" t="s">
        <v>423</v>
      </c>
      <c r="F1295" s="116" t="s">
        <v>703</v>
      </c>
      <c r="J1295" s="188">
        <v>1</v>
      </c>
      <c r="K1295" s="187">
        <v>1</v>
      </c>
      <c r="X1295" s="44">
        <f t="shared" si="264"/>
        <v>45815</v>
      </c>
      <c r="Y1295" s="44">
        <f t="shared" si="265"/>
        <v>45843</v>
      </c>
    </row>
    <row r="1296" spans="1:25" x14ac:dyDescent="0.35">
      <c r="A1296" s="13">
        <f>SUBTOTAL(103,$B$4:B1296)</f>
        <v>1293</v>
      </c>
      <c r="B1296" s="44">
        <v>45816</v>
      </c>
      <c r="C1296" s="29" t="s">
        <v>273</v>
      </c>
      <c r="D1296" s="3" t="str">
        <f>VLOOKUP(C1296,'Location Summary'!$C$4:$D$678,2,0)</f>
        <v>DD45+0</v>
      </c>
      <c r="E1296" s="147" t="s">
        <v>423</v>
      </c>
      <c r="F1296" s="116" t="s">
        <v>703</v>
      </c>
      <c r="L1296" s="186">
        <v>1</v>
      </c>
      <c r="R1296" s="186">
        <v>1</v>
      </c>
      <c r="X1296" s="44">
        <f t="shared" si="264"/>
        <v>45816</v>
      </c>
      <c r="Y1296" s="44">
        <f t="shared" si="265"/>
        <v>45844</v>
      </c>
    </row>
    <row r="1297" spans="1:25" x14ac:dyDescent="0.35">
      <c r="A1297" s="13">
        <f>SUBTOTAL(103,$B$4:B1297)</f>
        <v>1294</v>
      </c>
      <c r="B1297" s="44">
        <v>45818</v>
      </c>
      <c r="C1297" s="150" t="s">
        <v>274</v>
      </c>
      <c r="D1297" s="3" t="str">
        <f>VLOOKUP(C1297,'Location Summary'!$C$4:$D$678,2,0)</f>
        <v>DB1+9</v>
      </c>
      <c r="E1297" s="147" t="s">
        <v>423</v>
      </c>
      <c r="F1297" s="116" t="s">
        <v>703</v>
      </c>
      <c r="G1297" s="188">
        <v>1</v>
      </c>
      <c r="P1297" s="188">
        <v>1</v>
      </c>
      <c r="X1297" s="44">
        <f t="shared" si="264"/>
        <v>45818</v>
      </c>
      <c r="Y1297" s="44">
        <f t="shared" si="265"/>
        <v>45846</v>
      </c>
    </row>
    <row r="1298" spans="1:25" x14ac:dyDescent="0.35">
      <c r="A1298" s="13">
        <f>SUBTOTAL(103,$B$4:B1298)</f>
        <v>1295</v>
      </c>
      <c r="B1298" s="44">
        <v>45819</v>
      </c>
      <c r="C1298" s="150" t="s">
        <v>274</v>
      </c>
      <c r="D1298" s="3" t="str">
        <f>VLOOKUP(C1298,'Location Summary'!$C$4:$D$678,2,0)</f>
        <v>DB1+9</v>
      </c>
      <c r="E1298" s="147" t="s">
        <v>423</v>
      </c>
      <c r="F1298" s="116" t="s">
        <v>703</v>
      </c>
      <c r="H1298" s="187">
        <v>1</v>
      </c>
      <c r="I1298" s="186">
        <v>1</v>
      </c>
      <c r="Q1298" s="187">
        <v>1</v>
      </c>
      <c r="R1298" s="186">
        <v>1</v>
      </c>
      <c r="X1298" s="44">
        <f t="shared" si="264"/>
        <v>45819</v>
      </c>
      <c r="Y1298" s="44">
        <f t="shared" si="265"/>
        <v>45847</v>
      </c>
    </row>
    <row r="1299" spans="1:25" x14ac:dyDescent="0.35">
      <c r="A1299" s="13">
        <f>SUBTOTAL(103,$B$4:B1299)</f>
        <v>1296</v>
      </c>
      <c r="B1299" s="44">
        <v>45821</v>
      </c>
      <c r="C1299" s="150" t="s">
        <v>274</v>
      </c>
      <c r="D1299" s="3" t="str">
        <f>VLOOKUP(C1299,'Location Summary'!$C$4:$D$678,2,0)</f>
        <v>DB1+9</v>
      </c>
      <c r="E1299" s="147" t="s">
        <v>423</v>
      </c>
      <c r="F1299" s="116" t="s">
        <v>703</v>
      </c>
      <c r="J1299" s="188">
        <v>1</v>
      </c>
      <c r="M1299" s="188">
        <v>1</v>
      </c>
      <c r="X1299" s="44">
        <f t="shared" si="264"/>
        <v>45821</v>
      </c>
      <c r="Y1299" s="44">
        <f t="shared" si="265"/>
        <v>45849</v>
      </c>
    </row>
    <row r="1300" spans="1:25" x14ac:dyDescent="0.35">
      <c r="A1300" s="13">
        <f>SUBTOTAL(103,$B$4:B1300)</f>
        <v>1297</v>
      </c>
      <c r="B1300" s="44">
        <v>45822</v>
      </c>
      <c r="C1300" s="150" t="s">
        <v>274</v>
      </c>
      <c r="D1300" s="3" t="str">
        <f>VLOOKUP(C1300,'Location Summary'!$C$4:$D$678,2,0)</f>
        <v>DB1+9</v>
      </c>
      <c r="E1300" s="147" t="s">
        <v>423</v>
      </c>
      <c r="F1300" s="116" t="s">
        <v>703</v>
      </c>
      <c r="K1300" s="187">
        <v>1</v>
      </c>
      <c r="L1300" s="186">
        <v>1</v>
      </c>
      <c r="N1300" s="187">
        <v>1</v>
      </c>
      <c r="O1300" s="186">
        <v>1</v>
      </c>
      <c r="X1300" s="44">
        <f t="shared" si="264"/>
        <v>45822</v>
      </c>
      <c r="Y1300" s="44">
        <f t="shared" si="265"/>
        <v>45850</v>
      </c>
    </row>
    <row r="1301" spans="1:25" x14ac:dyDescent="0.35">
      <c r="A1301" s="13">
        <f>SUBTOTAL(103,$B$4:B1301)</f>
        <v>1298</v>
      </c>
      <c r="B1301" s="44">
        <v>45824</v>
      </c>
      <c r="C1301" s="29" t="s">
        <v>276</v>
      </c>
      <c r="D1301" s="3" t="str">
        <f>VLOOKUP(C1301,'Location Summary'!$C$4:$D$678,2,0)</f>
        <v>DD60+0</v>
      </c>
      <c r="E1301" s="147" t="s">
        <v>423</v>
      </c>
      <c r="F1301" s="116" t="s">
        <v>703</v>
      </c>
      <c r="J1301" s="188">
        <v>1</v>
      </c>
      <c r="X1301" s="44">
        <f t="shared" si="264"/>
        <v>45824</v>
      </c>
      <c r="Y1301" s="44">
        <f t="shared" si="265"/>
        <v>45852</v>
      </c>
    </row>
    <row r="1302" spans="1:25" x14ac:dyDescent="0.35">
      <c r="A1302" s="13">
        <f>SUBTOTAL(103,$B$4:B1302)</f>
        <v>1299</v>
      </c>
      <c r="B1302" s="44">
        <v>45826</v>
      </c>
      <c r="C1302" s="150" t="s">
        <v>276</v>
      </c>
      <c r="D1302" s="3" t="str">
        <f>VLOOKUP(C1302,'Location Summary'!$C$4:$D$678,2,0)</f>
        <v>DD60+0</v>
      </c>
      <c r="E1302" s="147" t="s">
        <v>423</v>
      </c>
      <c r="F1302" s="116" t="s">
        <v>703</v>
      </c>
      <c r="G1302" s="188">
        <v>1</v>
      </c>
      <c r="X1302" s="44">
        <f t="shared" ref="X1302:X1317" si="266">B1302</f>
        <v>45826</v>
      </c>
      <c r="Y1302" s="44">
        <f t="shared" ref="Y1302:Y1317" si="267">B1302+28</f>
        <v>45854</v>
      </c>
    </row>
    <row r="1303" spans="1:25" x14ac:dyDescent="0.35">
      <c r="A1303" s="13">
        <f>SUBTOTAL(103,$B$4:B1303)</f>
        <v>1300</v>
      </c>
      <c r="B1303" s="44">
        <v>45828</v>
      </c>
      <c r="C1303" s="150" t="s">
        <v>276</v>
      </c>
      <c r="D1303" s="3" t="str">
        <f>VLOOKUP(C1303,'Location Summary'!$C$4:$D$678,2,0)</f>
        <v>DD60+0</v>
      </c>
      <c r="E1303" s="147" t="s">
        <v>423</v>
      </c>
      <c r="F1303" s="116" t="s">
        <v>703</v>
      </c>
      <c r="H1303" s="187">
        <v>1</v>
      </c>
      <c r="K1303" s="187">
        <v>1</v>
      </c>
      <c r="X1303" s="44">
        <f t="shared" si="266"/>
        <v>45828</v>
      </c>
      <c r="Y1303" s="44">
        <f t="shared" si="267"/>
        <v>45856</v>
      </c>
    </row>
    <row r="1304" spans="1:25" x14ac:dyDescent="0.35">
      <c r="A1304" s="13">
        <f>SUBTOTAL(103,$B$4:B1304)</f>
        <v>1301</v>
      </c>
      <c r="B1304" s="44">
        <v>45829</v>
      </c>
      <c r="C1304" s="150" t="s">
        <v>276</v>
      </c>
      <c r="D1304" s="3" t="str">
        <f>VLOOKUP(C1304,'Location Summary'!$C$4:$D$678,2,0)</f>
        <v>DD60+0</v>
      </c>
      <c r="E1304" s="147" t="s">
        <v>423</v>
      </c>
      <c r="F1304" s="116" t="s">
        <v>703</v>
      </c>
      <c r="I1304" s="186">
        <v>1</v>
      </c>
      <c r="L1304" s="186">
        <v>1</v>
      </c>
      <c r="X1304" s="44">
        <f t="shared" si="266"/>
        <v>45829</v>
      </c>
      <c r="Y1304" s="44">
        <f t="shared" si="267"/>
        <v>45857</v>
      </c>
    </row>
    <row r="1305" spans="1:25" x14ac:dyDescent="0.35">
      <c r="A1305" s="13">
        <f>SUBTOTAL(103,$B$4:B1305)</f>
        <v>1302</v>
      </c>
      <c r="B1305" s="44">
        <v>45830</v>
      </c>
      <c r="C1305" s="150" t="s">
        <v>276</v>
      </c>
      <c r="D1305" s="3" t="str">
        <f>VLOOKUP(C1305,'Location Summary'!$C$4:$D$678,2,0)</f>
        <v>DD60+0</v>
      </c>
      <c r="E1305" s="147" t="s">
        <v>423</v>
      </c>
      <c r="F1305" s="116" t="s">
        <v>703</v>
      </c>
      <c r="M1305" s="188">
        <v>1</v>
      </c>
      <c r="X1305" s="44">
        <f t="shared" si="266"/>
        <v>45830</v>
      </c>
      <c r="Y1305" s="44">
        <f t="shared" si="267"/>
        <v>45858</v>
      </c>
    </row>
    <row r="1306" spans="1:25" x14ac:dyDescent="0.35">
      <c r="A1306" s="13">
        <f>SUBTOTAL(103,$B$4:B1306)</f>
        <v>1303</v>
      </c>
      <c r="B1306" s="44">
        <v>45833</v>
      </c>
      <c r="C1306" s="150" t="s">
        <v>276</v>
      </c>
      <c r="D1306" s="3" t="str">
        <f>VLOOKUP(C1306,'Location Summary'!$C$4:$D$678,2,0)</f>
        <v>DD60+0</v>
      </c>
      <c r="E1306" s="147" t="s">
        <v>423</v>
      </c>
      <c r="F1306" s="116" t="s">
        <v>703</v>
      </c>
      <c r="N1306" s="187">
        <v>1</v>
      </c>
      <c r="X1306" s="44">
        <f t="shared" si="266"/>
        <v>45833</v>
      </c>
      <c r="Y1306" s="44">
        <f t="shared" si="267"/>
        <v>45861</v>
      </c>
    </row>
    <row r="1307" spans="1:25" x14ac:dyDescent="0.35">
      <c r="A1307" s="13">
        <f>SUBTOTAL(103,$B$4:B1307)</f>
        <v>1304</v>
      </c>
      <c r="B1307" s="44">
        <v>45834</v>
      </c>
      <c r="C1307" s="150" t="s">
        <v>276</v>
      </c>
      <c r="D1307" s="3" t="str">
        <f>VLOOKUP(C1307,'Location Summary'!$C$4:$D$678,2,0)</f>
        <v>DD60+0</v>
      </c>
      <c r="E1307" s="147" t="s">
        <v>423</v>
      </c>
      <c r="F1307" s="116" t="s">
        <v>703</v>
      </c>
      <c r="O1307" s="186">
        <v>1</v>
      </c>
      <c r="P1307" s="188">
        <v>1</v>
      </c>
      <c r="X1307" s="44">
        <f t="shared" si="266"/>
        <v>45834</v>
      </c>
      <c r="Y1307" s="44">
        <f t="shared" si="267"/>
        <v>45862</v>
      </c>
    </row>
    <row r="1308" spans="1:25" x14ac:dyDescent="0.35">
      <c r="A1308" s="13">
        <f>SUBTOTAL(103,$B$4:B1308)</f>
        <v>1305</v>
      </c>
      <c r="B1308" s="44">
        <v>45835</v>
      </c>
      <c r="C1308" s="150" t="s">
        <v>276</v>
      </c>
      <c r="D1308" s="3" t="str">
        <f>VLOOKUP(C1308,'Location Summary'!$C$4:$D$678,2,0)</f>
        <v>DD60+0</v>
      </c>
      <c r="E1308" s="147" t="s">
        <v>423</v>
      </c>
      <c r="F1308" s="116" t="s">
        <v>703</v>
      </c>
      <c r="Q1308" s="187">
        <v>1</v>
      </c>
      <c r="R1308" s="186">
        <v>1</v>
      </c>
      <c r="X1308" s="44">
        <f t="shared" si="266"/>
        <v>45835</v>
      </c>
      <c r="Y1308" s="44">
        <f t="shared" si="267"/>
        <v>45863</v>
      </c>
    </row>
    <row r="1309" spans="1:25" x14ac:dyDescent="0.35">
      <c r="A1309" s="13">
        <f>SUBTOTAL(103,$B$4:B1309)</f>
        <v>1306</v>
      </c>
      <c r="B1309" s="44">
        <v>45839</v>
      </c>
      <c r="C1309" s="29" t="s">
        <v>1296</v>
      </c>
      <c r="D1309" s="3" t="str">
        <f>VLOOKUP(C1309,'Location Summary'!$C$4:$D$678,2,0)</f>
        <v>DA+0</v>
      </c>
      <c r="E1309" s="147" t="s">
        <v>423</v>
      </c>
      <c r="F1309" s="116" t="s">
        <v>703</v>
      </c>
      <c r="G1309" s="188">
        <v>1</v>
      </c>
      <c r="J1309" s="188">
        <v>1</v>
      </c>
      <c r="M1309" s="188">
        <v>1</v>
      </c>
      <c r="P1309" s="188">
        <v>1</v>
      </c>
      <c r="X1309" s="44">
        <f t="shared" si="266"/>
        <v>45839</v>
      </c>
      <c r="Y1309" s="44">
        <f t="shared" si="267"/>
        <v>45867</v>
      </c>
    </row>
    <row r="1310" spans="1:25" x14ac:dyDescent="0.35">
      <c r="A1310" s="13">
        <f>SUBTOTAL(103,$B$4:B1310)</f>
        <v>1307</v>
      </c>
      <c r="B1310" s="44">
        <v>45841</v>
      </c>
      <c r="C1310" s="29" t="s">
        <v>1296</v>
      </c>
      <c r="D1310" s="3" t="str">
        <f>VLOOKUP(C1310,'Location Summary'!$C$4:$D$678,2,0)</f>
        <v>DA+0</v>
      </c>
      <c r="E1310" s="147" t="s">
        <v>423</v>
      </c>
      <c r="F1310" s="116" t="s">
        <v>703</v>
      </c>
      <c r="H1310" s="187">
        <v>1</v>
      </c>
      <c r="I1310" s="186">
        <v>1</v>
      </c>
      <c r="K1310" s="187">
        <v>1</v>
      </c>
      <c r="L1310" s="186">
        <v>1</v>
      </c>
      <c r="X1310" s="44">
        <f t="shared" si="266"/>
        <v>45841</v>
      </c>
      <c r="Y1310" s="44">
        <f t="shared" si="267"/>
        <v>45869</v>
      </c>
    </row>
    <row r="1311" spans="1:25" x14ac:dyDescent="0.35">
      <c r="A1311" s="13">
        <f>SUBTOTAL(103,$B$4:B1311)</f>
        <v>1308</v>
      </c>
      <c r="B1311" s="44">
        <v>45843</v>
      </c>
      <c r="C1311" s="29" t="s">
        <v>1296</v>
      </c>
      <c r="D1311" s="3" t="str">
        <f>VLOOKUP(C1311,'Location Summary'!$C$4:$D$678,2,0)</f>
        <v>DA+0</v>
      </c>
      <c r="E1311" s="147" t="s">
        <v>423</v>
      </c>
      <c r="F1311" s="116" t="s">
        <v>703</v>
      </c>
      <c r="N1311" s="187">
        <v>1</v>
      </c>
      <c r="O1311" s="186">
        <v>1</v>
      </c>
      <c r="Q1311" s="187">
        <v>1</v>
      </c>
      <c r="R1311" s="186">
        <v>1</v>
      </c>
      <c r="X1311" s="44">
        <f t="shared" si="266"/>
        <v>45843</v>
      </c>
      <c r="Y1311" s="44">
        <f t="shared" si="267"/>
        <v>45871</v>
      </c>
    </row>
    <row r="1312" spans="1:25" x14ac:dyDescent="0.35">
      <c r="A1312" s="13">
        <f>SUBTOTAL(103,$B$4:B1312)</f>
        <v>1309</v>
      </c>
      <c r="B1312" s="44">
        <v>45846</v>
      </c>
      <c r="C1312" s="29" t="s">
        <v>1294</v>
      </c>
      <c r="D1312" s="3" t="str">
        <f>VLOOKUP(C1312,'Location Summary'!$C$4:$D$678,2,0)</f>
        <v>DD45+0</v>
      </c>
      <c r="E1312" s="147" t="s">
        <v>423</v>
      </c>
      <c r="F1312" s="116" t="s">
        <v>703</v>
      </c>
      <c r="J1312" s="188">
        <v>1</v>
      </c>
      <c r="K1312" s="187">
        <v>1</v>
      </c>
      <c r="X1312" s="44">
        <f t="shared" si="266"/>
        <v>45846</v>
      </c>
      <c r="Y1312" s="44">
        <f t="shared" si="267"/>
        <v>45874</v>
      </c>
    </row>
    <row r="1313" spans="1:25" x14ac:dyDescent="0.35">
      <c r="A1313" s="13">
        <f>SUBTOTAL(103,$B$4:B1313)</f>
        <v>1310</v>
      </c>
      <c r="B1313" s="44">
        <v>45847</v>
      </c>
      <c r="C1313" s="29" t="s">
        <v>1294</v>
      </c>
      <c r="D1313" s="3" t="str">
        <f>VLOOKUP(C1313,'Location Summary'!$C$4:$D$678,2,0)</f>
        <v>DD45+0</v>
      </c>
      <c r="E1313" s="147" t="s">
        <v>423</v>
      </c>
      <c r="F1313" s="116" t="s">
        <v>703</v>
      </c>
      <c r="M1313" s="188">
        <v>1</v>
      </c>
      <c r="N1313" s="187">
        <v>1</v>
      </c>
      <c r="X1313" s="44">
        <f t="shared" si="266"/>
        <v>45847</v>
      </c>
      <c r="Y1313" s="44">
        <f t="shared" si="267"/>
        <v>45875</v>
      </c>
    </row>
    <row r="1314" spans="1:25" x14ac:dyDescent="0.35">
      <c r="A1314" s="13">
        <f>SUBTOTAL(103,$B$4:B1314)</f>
        <v>1311</v>
      </c>
      <c r="B1314" s="44">
        <v>45848</v>
      </c>
      <c r="C1314" s="29" t="s">
        <v>1294</v>
      </c>
      <c r="D1314" s="3" t="str">
        <f>VLOOKUP(C1314,'Location Summary'!$C$4:$D$678,2,0)</f>
        <v>DD45+0</v>
      </c>
      <c r="E1314" s="147" t="s">
        <v>423</v>
      </c>
      <c r="F1314" s="116" t="s">
        <v>703</v>
      </c>
      <c r="L1314" s="186">
        <v>1</v>
      </c>
      <c r="O1314" s="186">
        <v>1</v>
      </c>
      <c r="X1314" s="44">
        <f t="shared" si="266"/>
        <v>45848</v>
      </c>
      <c r="Y1314" s="44">
        <f t="shared" si="267"/>
        <v>45876</v>
      </c>
    </row>
    <row r="1315" spans="1:25" x14ac:dyDescent="0.35">
      <c r="A1315" s="13">
        <f>SUBTOTAL(103,$B$4:B1315)</f>
        <v>1312</v>
      </c>
      <c r="B1315" s="44">
        <v>45849</v>
      </c>
      <c r="C1315" s="29" t="s">
        <v>1294</v>
      </c>
      <c r="D1315" s="3" t="str">
        <f>VLOOKUP(C1315,'Location Summary'!$C$4:$D$678,2,0)</f>
        <v>DD45+0</v>
      </c>
      <c r="E1315" s="147" t="s">
        <v>423</v>
      </c>
      <c r="F1315" s="116" t="s">
        <v>703</v>
      </c>
      <c r="P1315" s="188">
        <v>1</v>
      </c>
      <c r="Q1315" s="187">
        <v>1</v>
      </c>
      <c r="X1315" s="44">
        <f t="shared" si="266"/>
        <v>45849</v>
      </c>
      <c r="Y1315" s="44">
        <f t="shared" si="267"/>
        <v>45877</v>
      </c>
    </row>
    <row r="1316" spans="1:25" x14ac:dyDescent="0.35">
      <c r="A1316" s="13">
        <f>SUBTOTAL(103,$B$4:B1316)</f>
        <v>1313</v>
      </c>
      <c r="B1316" s="44">
        <v>45850</v>
      </c>
      <c r="C1316" s="29" t="s">
        <v>1294</v>
      </c>
      <c r="D1316" s="3" t="str">
        <f>VLOOKUP(C1316,'Location Summary'!$C$4:$D$678,2,0)</f>
        <v>DD45+0</v>
      </c>
      <c r="E1316" s="147" t="s">
        <v>423</v>
      </c>
      <c r="F1316" s="116" t="s">
        <v>703</v>
      </c>
      <c r="R1316" s="186">
        <v>1</v>
      </c>
      <c r="X1316" s="44">
        <f t="shared" si="266"/>
        <v>45850</v>
      </c>
      <c r="Y1316" s="44">
        <f t="shared" si="267"/>
        <v>45878</v>
      </c>
    </row>
    <row r="1317" spans="1:25" x14ac:dyDescent="0.35">
      <c r="A1317" s="13">
        <f>SUBTOTAL(103,$B$4:B1317)</f>
        <v>1314</v>
      </c>
      <c r="B1317" s="44">
        <v>45851</v>
      </c>
      <c r="C1317" s="29" t="s">
        <v>1294</v>
      </c>
      <c r="D1317" s="3" t="str">
        <f>VLOOKUP(C1317,'Location Summary'!$C$4:$D$678,2,0)</f>
        <v>DD45+0</v>
      </c>
      <c r="E1317" s="147" t="s">
        <v>423</v>
      </c>
      <c r="F1317" s="116" t="s">
        <v>703</v>
      </c>
      <c r="G1317" s="188">
        <v>1</v>
      </c>
      <c r="H1317" s="187">
        <v>1</v>
      </c>
      <c r="X1317" s="44">
        <f t="shared" si="266"/>
        <v>45851</v>
      </c>
      <c r="Y1317" s="44">
        <f t="shared" si="267"/>
        <v>45879</v>
      </c>
    </row>
    <row r="1318" spans="1:25" x14ac:dyDescent="0.35">
      <c r="A1318" s="13">
        <f>SUBTOTAL(103,$B$4:B1318)</f>
        <v>1315</v>
      </c>
      <c r="B1318" s="44">
        <v>45852</v>
      </c>
      <c r="C1318" s="29" t="s">
        <v>1294</v>
      </c>
      <c r="D1318" s="3" t="str">
        <f>VLOOKUP(C1318,'Location Summary'!$C$4:$D$678,2,0)</f>
        <v>DD45+0</v>
      </c>
      <c r="E1318" s="147" t="s">
        <v>423</v>
      </c>
      <c r="F1318" s="116" t="s">
        <v>703</v>
      </c>
      <c r="I1318" s="186">
        <v>1</v>
      </c>
      <c r="X1318" s="44">
        <f t="shared" ref="X1318" si="268">B1318</f>
        <v>45852</v>
      </c>
      <c r="Y1318" s="44">
        <f t="shared" ref="Y1318" si="269">B1318+28</f>
        <v>45880</v>
      </c>
    </row>
    <row r="1319" spans="1:25" x14ac:dyDescent="0.35">
      <c r="X1319" s="44"/>
      <c r="Y1319" s="44"/>
    </row>
    <row r="1320" spans="1:25" x14ac:dyDescent="0.35">
      <c r="X1320" s="44"/>
      <c r="Y1320" s="44"/>
    </row>
    <row r="1321" spans="1:25" x14ac:dyDescent="0.35">
      <c r="X1321" s="44"/>
      <c r="Y1321" s="44"/>
    </row>
    <row r="1322" spans="1:25" x14ac:dyDescent="0.35">
      <c r="X1322" s="44"/>
      <c r="Y1322" s="44"/>
    </row>
    <row r="1323" spans="1:25" x14ac:dyDescent="0.35">
      <c r="X1323" s="44"/>
      <c r="Y1323" s="44"/>
    </row>
    <row r="1324" spans="1:25" x14ac:dyDescent="0.35">
      <c r="X1324" s="44"/>
      <c r="Y1324" s="44"/>
    </row>
    <row r="1325" spans="1:25" x14ac:dyDescent="0.35">
      <c r="X1325" s="44"/>
      <c r="Y1325" s="44"/>
    </row>
    <row r="1326" spans="1:25" x14ac:dyDescent="0.35">
      <c r="X1326" s="44"/>
      <c r="Y1326" s="44"/>
    </row>
    <row r="1327" spans="1:25" x14ac:dyDescent="0.35">
      <c r="X1327" s="44"/>
      <c r="Y1327" s="44"/>
    </row>
    <row r="1328" spans="1:25" x14ac:dyDescent="0.35">
      <c r="X1328" s="44"/>
      <c r="Y1328" s="44"/>
    </row>
    <row r="1329" spans="24:25" x14ac:dyDescent="0.35">
      <c r="X1329" s="44"/>
      <c r="Y1329" s="44"/>
    </row>
    <row r="1330" spans="24:25" x14ac:dyDescent="0.35">
      <c r="X1330" s="44"/>
      <c r="Y1330" s="44"/>
    </row>
    <row r="1331" spans="24:25" x14ac:dyDescent="0.35">
      <c r="X1331" s="44"/>
      <c r="Y1331" s="44"/>
    </row>
    <row r="1332" spans="24:25" x14ac:dyDescent="0.35">
      <c r="X1332" s="44"/>
      <c r="Y1332" s="44"/>
    </row>
    <row r="1333" spans="24:25" x14ac:dyDescent="0.35">
      <c r="X1333" s="44"/>
      <c r="Y1333" s="44"/>
    </row>
    <row r="1334" spans="24:25" x14ac:dyDescent="0.35">
      <c r="X1334" s="44"/>
      <c r="Y1334" s="44"/>
    </row>
    <row r="1335" spans="24:25" x14ac:dyDescent="0.35">
      <c r="X1335" s="44"/>
      <c r="Y1335" s="44"/>
    </row>
    <row r="1336" spans="24:25" x14ac:dyDescent="0.35">
      <c r="X1336" s="44"/>
      <c r="Y1336" s="44"/>
    </row>
    <row r="1337" spans="24:25" x14ac:dyDescent="0.35">
      <c r="X1337" s="44"/>
      <c r="Y1337" s="44"/>
    </row>
    <row r="1338" spans="24:25" x14ac:dyDescent="0.35">
      <c r="X1338" s="44"/>
      <c r="Y1338" s="44"/>
    </row>
    <row r="1339" spans="24:25" x14ac:dyDescent="0.35">
      <c r="X1339" s="44"/>
      <c r="Y1339" s="44"/>
    </row>
    <row r="1340" spans="24:25" x14ac:dyDescent="0.35">
      <c r="X1340" s="44"/>
      <c r="Y1340" s="44"/>
    </row>
  </sheetData>
  <autoFilter ref="B3:R1318" xr:uid="{B1FF8795-19A8-487A-85D8-85D72E7B2FE7}"/>
  <mergeCells count="5">
    <mergeCell ref="G1:I1"/>
    <mergeCell ref="J1:L1"/>
    <mergeCell ref="M1:O1"/>
    <mergeCell ref="P1:R1"/>
    <mergeCell ref="U3:W3"/>
  </mergeCells>
  <conditionalFormatting sqref="A1:A2 B2 A3:C3">
    <cfRule type="expression" dxfId="11" priority="1250" stopIfTrue="1">
      <formula>AND(COUNTIF($D$672:$D$66027, A1)+COUNTIF($D$83:$D$84, A1)+COUNTIF($D$65:$D$70, A1)+COUNTIF($D$1:$D$14, A1)+COUNTIF($D$16:$D$21, A1)+COUNTIF($D$25:$D$41, A1)+COUNTIF($D$44:$D$60, A1)+COUNTIF($D$73:$D$73, A1)+COUNTIF($D$91:$D$116, A1)+COUNTIF($D$320:$D$349, A1)+COUNTIF($D$352:$D$354, A1)+COUNTIF($D$417:$D$481, A1)+COUNTIF($D$507:$D$524, A1)&gt;1,NOT(ISBLANK(A1)))</formula>
    </cfRule>
    <cfRule type="expression" dxfId="10" priority="1251" stopIfTrue="1">
      <formula>AND(COUNTIF($D$672:$D$66027, A1)+COUNTIF($D$83:$D$84, A1)+COUNTIF($D$65:$D$70, A1)+COUNTIF($D$1:$D$21, A1)+COUNTIF($D$25:$D$41, A1)+COUNTIF($D$44:$D$60, A1)+COUNTIF($D$73:$D$73, A1)+COUNTIF($D$91:$D$116, A1)+COUNTIF($D$320:$D$349, A1)+COUNTIF($D$352:$D$354, A1)+COUNTIF($D$417:$D$481, A1)+COUNTIF($D$507:$D$524, A1)&gt;1,NOT(ISBLANK(A1)))</formula>
    </cfRule>
  </conditionalFormatting>
  <pageMargins left="0.39370078740157483" right="0.27559055118110237" top="0.74803149606299213" bottom="0.74803149606299213" header="0.31496062992125984" footer="0.31496062992125984"/>
  <pageSetup paperSize="9" scale="66" fitToHeight="0" orientation="portrait" blackAndWhite="1" horizontalDpi="300" verticalDpi="300" r:id="rId1"/>
  <rowBreaks count="5" manualBreakCount="5">
    <brk id="87" max="16383" man="1"/>
    <brk id="210" max="16383" man="1"/>
    <brk id="951" max="24" man="1"/>
    <brk id="1065" max="24" man="1"/>
    <brk id="1182" max="24" man="1"/>
  </rowBreaks>
  <ignoredErrors>
    <ignoredError sqref="A238:A293 A295:A996 A997:E997 G1004:N1004 G998:L998 N998:XFD998 G999:M999 O999:P999 R999:W999 G1000 S1000:W1000 J1000:P1000 G1001:I1001 K1001:W1001 A998:B1002 G1002:J1002 N1002:W1002 H1003:W1003 S1004:W1004 P1004:Q1004 Z999:XFD1004 G997:XFD997 A5:A236 A1003:A1311 A1313 A1312 A1314 A1315:A1317" formulaRange="1"/>
    <ignoredError sqref="D459:D462 D464:D477 D479:D484 D486:D490" evalError="1"/>
  </ignoredError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3EDFA-3A1A-4D5E-AD20-A90E2A5A48E7}">
  <sheetPr codeName="Sheet27">
    <tabColor rgb="FFFFFF00"/>
    <pageSetUpPr fitToPage="1"/>
  </sheetPr>
  <dimension ref="A1:K43"/>
  <sheetViews>
    <sheetView showGridLines="0" workbookViewId="0">
      <selection activeCell="E13" sqref="E13:E17"/>
    </sheetView>
  </sheetViews>
  <sheetFormatPr defaultColWidth="9.1796875" defaultRowHeight="14.5" x14ac:dyDescent="0.35"/>
  <cols>
    <col min="1" max="1" width="9.1796875" style="16"/>
    <col min="2" max="2" width="16.1796875" style="8" bestFit="1" customWidth="1"/>
    <col min="3" max="3" width="10.54296875" style="16" bestFit="1" customWidth="1"/>
    <col min="4" max="4" width="16.54296875" style="16" customWidth="1"/>
    <col min="5" max="5" width="18" style="16" customWidth="1"/>
    <col min="6" max="6" width="12.54296875" style="16" bestFit="1" customWidth="1"/>
    <col min="7" max="8" width="12.54296875" style="16" customWidth="1"/>
    <col min="9" max="9" width="9.81640625" style="16" bestFit="1" customWidth="1"/>
    <col min="10" max="10" width="11.453125" style="16" bestFit="1" customWidth="1"/>
    <col min="11" max="11" width="16.453125" style="16" customWidth="1"/>
    <col min="12" max="16384" width="9.1796875" style="8"/>
  </cols>
  <sheetData>
    <row r="1" spans="1:11" ht="27" customHeight="1" thickBot="1" x14ac:dyDescent="0.4">
      <c r="A1" s="1524" t="s">
        <v>932</v>
      </c>
      <c r="B1" s="1524"/>
      <c r="C1" s="1524"/>
      <c r="D1" s="1524"/>
      <c r="E1" s="1524"/>
      <c r="F1" s="1524"/>
      <c r="G1" s="1524"/>
      <c r="H1" s="1524"/>
      <c r="I1" s="1524"/>
      <c r="J1" s="1524"/>
      <c r="K1" s="1524"/>
    </row>
    <row r="2" spans="1:11" x14ac:dyDescent="0.35">
      <c r="A2" s="1525" t="s">
        <v>83</v>
      </c>
      <c r="B2" s="1526"/>
      <c r="C2" s="308">
        <f>SUM(C5:C43)</f>
        <v>287</v>
      </c>
      <c r="D2" s="308">
        <f t="shared" ref="D2:K2" si="0">SUM(D5:D43)</f>
        <v>298</v>
      </c>
      <c r="E2" s="308">
        <f t="shared" si="0"/>
        <v>306</v>
      </c>
      <c r="F2" s="309">
        <f t="shared" si="0"/>
        <v>306</v>
      </c>
      <c r="G2" s="309">
        <f t="shared" si="0"/>
        <v>309</v>
      </c>
      <c r="H2" s="309">
        <f>SUM(H5:H43)</f>
        <v>-3</v>
      </c>
      <c r="I2" s="310">
        <f t="shared" si="0"/>
        <v>306</v>
      </c>
      <c r="J2" s="310">
        <f t="shared" si="0"/>
        <v>309</v>
      </c>
      <c r="K2" s="311">
        <f t="shared" si="0"/>
        <v>-3</v>
      </c>
    </row>
    <row r="3" spans="1:11" ht="28.5" customHeight="1" thickBot="1" x14ac:dyDescent="0.4">
      <c r="A3" s="312"/>
      <c r="B3" s="291"/>
      <c r="C3" s="291"/>
      <c r="D3" s="291"/>
      <c r="E3" s="994"/>
      <c r="F3" s="1527" t="s">
        <v>1009</v>
      </c>
      <c r="G3" s="1528"/>
      <c r="H3" s="1529"/>
      <c r="I3" s="1530" t="s">
        <v>933</v>
      </c>
      <c r="J3" s="1531"/>
      <c r="K3" s="1532"/>
    </row>
    <row r="4" spans="1:11" s="318" customFormat="1" ht="30" customHeight="1" thickBot="1" x14ac:dyDescent="0.4">
      <c r="A4" s="307" t="s">
        <v>394</v>
      </c>
      <c r="B4" s="313" t="s">
        <v>934</v>
      </c>
      <c r="C4" s="314" t="s">
        <v>253</v>
      </c>
      <c r="D4" s="314" t="s">
        <v>1406</v>
      </c>
      <c r="E4" s="314" t="s">
        <v>1407</v>
      </c>
      <c r="F4" s="315" t="s">
        <v>935</v>
      </c>
      <c r="G4" s="315" t="s">
        <v>936</v>
      </c>
      <c r="H4" s="315" t="s">
        <v>0</v>
      </c>
      <c r="I4" s="316" t="s">
        <v>51</v>
      </c>
      <c r="J4" s="316" t="s">
        <v>936</v>
      </c>
      <c r="K4" s="317" t="s">
        <v>0</v>
      </c>
    </row>
    <row r="5" spans="1:11" x14ac:dyDescent="0.35">
      <c r="A5" s="30">
        <v>1</v>
      </c>
      <c r="B5" s="319" t="s">
        <v>4</v>
      </c>
      <c r="C5" s="1533">
        <v>241</v>
      </c>
      <c r="D5" s="1533">
        <v>241</v>
      </c>
      <c r="E5" s="1509">
        <v>246</v>
      </c>
      <c r="F5" s="320">
        <f>COUNTIF('Location Summary'!$D$4:$D$616,'Tower PRS abstract '!B5)</f>
        <v>12</v>
      </c>
      <c r="G5" s="320">
        <v>12</v>
      </c>
      <c r="H5" s="320">
        <f t="shared" ref="H5:H42" si="1">F5-G5</f>
        <v>0</v>
      </c>
      <c r="I5" s="321">
        <f t="shared" ref="I5:I12" si="2">F5</f>
        <v>12</v>
      </c>
      <c r="J5" s="321">
        <f t="shared" ref="J5:J42" si="3">G5</f>
        <v>12</v>
      </c>
      <c r="K5" s="322">
        <f t="shared" ref="K5:K42" si="4">I5-J5</f>
        <v>0</v>
      </c>
    </row>
    <row r="6" spans="1:11" x14ac:dyDescent="0.35">
      <c r="A6" s="4">
        <f t="shared" ref="A6:A42" si="5">A5+1</f>
        <v>2</v>
      </c>
      <c r="B6" s="85" t="s">
        <v>159</v>
      </c>
      <c r="C6" s="1534"/>
      <c r="D6" s="1534"/>
      <c r="E6" s="1510"/>
      <c r="F6" s="323">
        <f>COUNTIF('Location Summary'!$D$4:$D$616,'Tower PRS abstract '!B6)</f>
        <v>12</v>
      </c>
      <c r="G6" s="323">
        <v>12</v>
      </c>
      <c r="H6" s="323">
        <f t="shared" si="1"/>
        <v>0</v>
      </c>
      <c r="I6" s="324">
        <f t="shared" si="2"/>
        <v>12</v>
      </c>
      <c r="J6" s="324">
        <f t="shared" si="3"/>
        <v>12</v>
      </c>
      <c r="K6" s="325">
        <f t="shared" si="4"/>
        <v>0</v>
      </c>
    </row>
    <row r="7" spans="1:11" x14ac:dyDescent="0.35">
      <c r="A7" s="4">
        <f t="shared" si="5"/>
        <v>3</v>
      </c>
      <c r="B7" s="85" t="s">
        <v>3</v>
      </c>
      <c r="C7" s="1534"/>
      <c r="D7" s="1534"/>
      <c r="E7" s="1510"/>
      <c r="F7" s="323">
        <f>COUNTIF('Location Summary'!$D$4:$D$616,'Tower PRS abstract '!B7)</f>
        <v>33</v>
      </c>
      <c r="G7" s="323">
        <v>33</v>
      </c>
      <c r="H7" s="323">
        <f t="shared" si="1"/>
        <v>0</v>
      </c>
      <c r="I7" s="324">
        <f t="shared" si="2"/>
        <v>33</v>
      </c>
      <c r="J7" s="324">
        <f t="shared" si="3"/>
        <v>33</v>
      </c>
      <c r="K7" s="325">
        <f t="shared" si="4"/>
        <v>0</v>
      </c>
    </row>
    <row r="8" spans="1:11" x14ac:dyDescent="0.35">
      <c r="A8" s="4">
        <f t="shared" si="5"/>
        <v>4</v>
      </c>
      <c r="B8" s="85" t="s">
        <v>178</v>
      </c>
      <c r="C8" s="1534"/>
      <c r="D8" s="1534"/>
      <c r="E8" s="1510"/>
      <c r="F8" s="323">
        <f>COUNTIF('Location Summary'!$D$4:$D$616,'Tower PRS abstract '!B8)</f>
        <v>24</v>
      </c>
      <c r="G8" s="323">
        <v>24</v>
      </c>
      <c r="H8" s="323">
        <f t="shared" si="1"/>
        <v>0</v>
      </c>
      <c r="I8" s="324">
        <f t="shared" si="2"/>
        <v>24</v>
      </c>
      <c r="J8" s="324">
        <f t="shared" si="3"/>
        <v>24</v>
      </c>
      <c r="K8" s="325">
        <f t="shared" si="4"/>
        <v>0</v>
      </c>
    </row>
    <row r="9" spans="1:11" x14ac:dyDescent="0.35">
      <c r="A9" s="4">
        <f t="shared" si="5"/>
        <v>5</v>
      </c>
      <c r="B9" s="85" t="s">
        <v>2</v>
      </c>
      <c r="C9" s="1534"/>
      <c r="D9" s="1534"/>
      <c r="E9" s="1510"/>
      <c r="F9" s="323">
        <f>COUNTIF('Location Summary'!$D$4:$D$616,'Tower PRS abstract '!B9)</f>
        <v>70</v>
      </c>
      <c r="G9" s="323">
        <v>70</v>
      </c>
      <c r="H9" s="323">
        <f t="shared" si="1"/>
        <v>0</v>
      </c>
      <c r="I9" s="324">
        <f t="shared" si="2"/>
        <v>70</v>
      </c>
      <c r="J9" s="324">
        <f t="shared" si="3"/>
        <v>70</v>
      </c>
      <c r="K9" s="325">
        <f t="shared" si="4"/>
        <v>0</v>
      </c>
    </row>
    <row r="10" spans="1:11" x14ac:dyDescent="0.35">
      <c r="A10" s="4">
        <f t="shared" si="5"/>
        <v>6</v>
      </c>
      <c r="B10" s="85" t="s">
        <v>1013</v>
      </c>
      <c r="C10" s="1534"/>
      <c r="D10" s="1534"/>
      <c r="E10" s="1510"/>
      <c r="F10" s="323">
        <f>COUNTIF('Location Summary'!$D$4:$D$616,'Tower PRS abstract '!B10)</f>
        <v>1</v>
      </c>
      <c r="G10" s="323">
        <v>1</v>
      </c>
      <c r="H10" s="323">
        <f t="shared" si="1"/>
        <v>0</v>
      </c>
      <c r="I10" s="324">
        <f t="shared" si="2"/>
        <v>1</v>
      </c>
      <c r="J10" s="324">
        <f t="shared" si="3"/>
        <v>1</v>
      </c>
      <c r="K10" s="325">
        <f t="shared" si="4"/>
        <v>0</v>
      </c>
    </row>
    <row r="11" spans="1:11" x14ac:dyDescent="0.35">
      <c r="A11" s="4">
        <f t="shared" si="5"/>
        <v>7</v>
      </c>
      <c r="B11" s="85" t="s">
        <v>80</v>
      </c>
      <c r="C11" s="1534"/>
      <c r="D11" s="1534"/>
      <c r="E11" s="1510"/>
      <c r="F11" s="323">
        <f>COUNTIF('Location Summary'!$D$4:$D$616,'Tower PRS abstract '!B11)</f>
        <v>47</v>
      </c>
      <c r="G11" s="323">
        <v>49</v>
      </c>
      <c r="H11" s="991">
        <f t="shared" si="1"/>
        <v>-2</v>
      </c>
      <c r="I11" s="324">
        <f t="shared" si="2"/>
        <v>47</v>
      </c>
      <c r="J11" s="324">
        <f t="shared" si="3"/>
        <v>49</v>
      </c>
      <c r="K11" s="325">
        <f t="shared" si="4"/>
        <v>-2</v>
      </c>
    </row>
    <row r="12" spans="1:11" ht="15" thickBot="1" x14ac:dyDescent="0.4">
      <c r="A12" s="33">
        <f t="shared" si="5"/>
        <v>8</v>
      </c>
      <c r="B12" s="208" t="s">
        <v>50</v>
      </c>
      <c r="C12" s="1535"/>
      <c r="D12" s="1535"/>
      <c r="E12" s="1511"/>
      <c r="F12" s="326">
        <f>COUNTIF('Location Summary'!$D$4:$D$616,'Tower PRS abstract '!B12)</f>
        <v>47</v>
      </c>
      <c r="G12" s="326">
        <v>47</v>
      </c>
      <c r="H12" s="326">
        <f t="shared" si="1"/>
        <v>0</v>
      </c>
      <c r="I12" s="327">
        <f t="shared" si="2"/>
        <v>47</v>
      </c>
      <c r="J12" s="327">
        <f t="shared" si="3"/>
        <v>47</v>
      </c>
      <c r="K12" s="328">
        <f t="shared" si="4"/>
        <v>0</v>
      </c>
    </row>
    <row r="13" spans="1:11" x14ac:dyDescent="0.35">
      <c r="A13" s="209">
        <f t="shared" si="5"/>
        <v>9</v>
      </c>
      <c r="B13" s="993" t="s">
        <v>205</v>
      </c>
      <c r="C13" s="1350">
        <v>12</v>
      </c>
      <c r="D13" s="1515">
        <v>29</v>
      </c>
      <c r="E13" s="1509">
        <v>31</v>
      </c>
      <c r="F13" s="320">
        <f>COUNTIF('Location Summary'!$D$4:$D$616,'Tower PRS abstract '!B13)</f>
        <v>7</v>
      </c>
      <c r="G13" s="320">
        <v>7</v>
      </c>
      <c r="H13" s="320">
        <f t="shared" si="1"/>
        <v>0</v>
      </c>
      <c r="I13" s="321">
        <f t="shared" ref="I13:I42" si="6">F13</f>
        <v>7</v>
      </c>
      <c r="J13" s="321">
        <f t="shared" si="3"/>
        <v>7</v>
      </c>
      <c r="K13" s="322">
        <f t="shared" si="4"/>
        <v>0</v>
      </c>
    </row>
    <row r="14" spans="1:11" x14ac:dyDescent="0.35">
      <c r="A14" s="4">
        <f t="shared" si="5"/>
        <v>10</v>
      </c>
      <c r="B14" s="217" t="s">
        <v>234</v>
      </c>
      <c r="C14" s="1350"/>
      <c r="D14" s="1516"/>
      <c r="E14" s="1510"/>
      <c r="F14" s="323">
        <f>COUNTIF('Location Summary'!$D$4:$D$616,'Tower PRS abstract '!B14)</f>
        <v>2</v>
      </c>
      <c r="G14" s="323">
        <v>2</v>
      </c>
      <c r="H14" s="323">
        <f t="shared" si="1"/>
        <v>0</v>
      </c>
      <c r="I14" s="324">
        <f t="shared" si="6"/>
        <v>2</v>
      </c>
      <c r="J14" s="324">
        <f t="shared" si="3"/>
        <v>2</v>
      </c>
      <c r="K14" s="325">
        <f t="shared" si="4"/>
        <v>0</v>
      </c>
    </row>
    <row r="15" spans="1:11" x14ac:dyDescent="0.35">
      <c r="A15" s="4">
        <f t="shared" si="5"/>
        <v>11</v>
      </c>
      <c r="B15" s="217" t="s">
        <v>235</v>
      </c>
      <c r="C15" s="1350"/>
      <c r="D15" s="1516"/>
      <c r="E15" s="1510"/>
      <c r="F15" s="323">
        <f>COUNTIF('Location Summary'!$D$4:$D$616,'Tower PRS abstract '!B15)</f>
        <v>6</v>
      </c>
      <c r="G15" s="323">
        <v>6</v>
      </c>
      <c r="H15" s="323">
        <f t="shared" si="1"/>
        <v>0</v>
      </c>
      <c r="I15" s="324">
        <f t="shared" si="6"/>
        <v>6</v>
      </c>
      <c r="J15" s="324">
        <f t="shared" si="3"/>
        <v>6</v>
      </c>
      <c r="K15" s="325">
        <f t="shared" si="4"/>
        <v>0</v>
      </c>
    </row>
    <row r="16" spans="1:11" x14ac:dyDescent="0.35">
      <c r="A16" s="4">
        <f t="shared" si="5"/>
        <v>12</v>
      </c>
      <c r="B16" s="217" t="s">
        <v>219</v>
      </c>
      <c r="C16" s="1350"/>
      <c r="D16" s="1516"/>
      <c r="E16" s="1510"/>
      <c r="F16" s="323">
        <f>COUNTIF('Location Summary'!$D$4:$D$616,'Tower PRS abstract '!B16)</f>
        <v>12</v>
      </c>
      <c r="G16" s="323">
        <v>12</v>
      </c>
      <c r="H16" s="323">
        <f t="shared" si="1"/>
        <v>0</v>
      </c>
      <c r="I16" s="324">
        <f t="shared" si="6"/>
        <v>12</v>
      </c>
      <c r="J16" s="324">
        <f t="shared" si="3"/>
        <v>12</v>
      </c>
      <c r="K16" s="325">
        <f t="shared" si="4"/>
        <v>0</v>
      </c>
    </row>
    <row r="17" spans="1:11" ht="15" thickBot="1" x14ac:dyDescent="0.4">
      <c r="A17" s="33">
        <f t="shared" si="5"/>
        <v>13</v>
      </c>
      <c r="B17" s="218" t="s">
        <v>421</v>
      </c>
      <c r="C17" s="1350"/>
      <c r="D17" s="1517"/>
      <c r="E17" s="1511"/>
      <c r="F17" s="326">
        <f>COUNTIF('Location Summary'!$D$4:$D$616,'Tower PRS abstract '!B17)</f>
        <v>4</v>
      </c>
      <c r="G17" s="326">
        <v>4</v>
      </c>
      <c r="H17" s="326">
        <f t="shared" si="1"/>
        <v>0</v>
      </c>
      <c r="I17" s="327">
        <f t="shared" si="6"/>
        <v>4</v>
      </c>
      <c r="J17" s="327">
        <f t="shared" si="3"/>
        <v>4</v>
      </c>
      <c r="K17" s="328">
        <f t="shared" si="4"/>
        <v>0</v>
      </c>
    </row>
    <row r="18" spans="1:11" x14ac:dyDescent="0.35">
      <c r="A18" s="30">
        <f t="shared" si="5"/>
        <v>14</v>
      </c>
      <c r="B18" s="594" t="s">
        <v>192</v>
      </c>
      <c r="C18" s="1350"/>
      <c r="D18" s="1515">
        <v>10</v>
      </c>
      <c r="E18" s="1509">
        <v>10</v>
      </c>
      <c r="F18" s="320">
        <f>COUNTIF('Location Summary'!$D$4:$D$616,'Tower PRS abstract '!B18)</f>
        <v>5</v>
      </c>
      <c r="G18" s="320">
        <v>5</v>
      </c>
      <c r="H18" s="320">
        <f t="shared" si="1"/>
        <v>0</v>
      </c>
      <c r="I18" s="321">
        <f t="shared" si="6"/>
        <v>5</v>
      </c>
      <c r="J18" s="321">
        <f t="shared" si="3"/>
        <v>5</v>
      </c>
      <c r="K18" s="322">
        <f t="shared" si="4"/>
        <v>0</v>
      </c>
    </row>
    <row r="19" spans="1:11" x14ac:dyDescent="0.35">
      <c r="A19" s="4">
        <f t="shared" si="5"/>
        <v>15</v>
      </c>
      <c r="B19" s="217" t="s">
        <v>236</v>
      </c>
      <c r="C19" s="1350"/>
      <c r="D19" s="1516"/>
      <c r="E19" s="1510"/>
      <c r="F19" s="323">
        <f>COUNTIF('Location Summary'!$D$4:$D$616,'Tower PRS abstract '!B19)</f>
        <v>2</v>
      </c>
      <c r="G19" s="323">
        <v>2</v>
      </c>
      <c r="H19" s="323">
        <f t="shared" si="1"/>
        <v>0</v>
      </c>
      <c r="I19" s="324">
        <f t="shared" si="6"/>
        <v>2</v>
      </c>
      <c r="J19" s="324">
        <f t="shared" si="3"/>
        <v>2</v>
      </c>
      <c r="K19" s="325">
        <f t="shared" si="4"/>
        <v>0</v>
      </c>
    </row>
    <row r="20" spans="1:11" x14ac:dyDescent="0.35">
      <c r="A20" s="4">
        <f t="shared" si="5"/>
        <v>16</v>
      </c>
      <c r="B20" s="217" t="s">
        <v>237</v>
      </c>
      <c r="C20" s="1350"/>
      <c r="D20" s="1516"/>
      <c r="E20" s="1510"/>
      <c r="F20" s="323">
        <f>COUNTIF('Location Summary'!$D$4:$D$616,'Tower PRS abstract '!B20)</f>
        <v>1</v>
      </c>
      <c r="G20" s="323">
        <v>1</v>
      </c>
      <c r="H20" s="323">
        <f t="shared" si="1"/>
        <v>0</v>
      </c>
      <c r="I20" s="324">
        <f t="shared" si="6"/>
        <v>1</v>
      </c>
      <c r="J20" s="324">
        <f t="shared" si="3"/>
        <v>1</v>
      </c>
      <c r="K20" s="325">
        <f t="shared" si="4"/>
        <v>0</v>
      </c>
    </row>
    <row r="21" spans="1:11" ht="15" thickBot="1" x14ac:dyDescent="0.4">
      <c r="A21" s="33">
        <f t="shared" si="5"/>
        <v>17</v>
      </c>
      <c r="B21" s="218" t="s">
        <v>223</v>
      </c>
      <c r="C21" s="1520"/>
      <c r="D21" s="1517"/>
      <c r="E21" s="1511"/>
      <c r="F21" s="326">
        <f>COUNTIF('Location Summary'!$D$4:$D$616,'Tower PRS abstract '!B21)</f>
        <v>2</v>
      </c>
      <c r="G21" s="326">
        <v>2</v>
      </c>
      <c r="H21" s="326">
        <f t="shared" si="1"/>
        <v>0</v>
      </c>
      <c r="I21" s="327">
        <f t="shared" si="6"/>
        <v>2</v>
      </c>
      <c r="J21" s="327">
        <f t="shared" si="3"/>
        <v>2</v>
      </c>
      <c r="K21" s="328">
        <f t="shared" si="4"/>
        <v>0</v>
      </c>
    </row>
    <row r="22" spans="1:11" x14ac:dyDescent="0.35">
      <c r="A22" s="30">
        <f t="shared" si="5"/>
        <v>18</v>
      </c>
      <c r="B22" s="594" t="s">
        <v>193</v>
      </c>
      <c r="C22" s="1521">
        <v>5</v>
      </c>
      <c r="D22" s="1515">
        <v>2</v>
      </c>
      <c r="E22" s="1509">
        <v>2</v>
      </c>
      <c r="F22" s="320">
        <f>COUNTIF('Location Summary'!$D$4:$D$616,'Tower PRS abstract '!B22)</f>
        <v>1</v>
      </c>
      <c r="G22" s="320">
        <v>1</v>
      </c>
      <c r="H22" s="320">
        <f t="shared" si="1"/>
        <v>0</v>
      </c>
      <c r="I22" s="321">
        <f t="shared" si="6"/>
        <v>1</v>
      </c>
      <c r="J22" s="321">
        <f t="shared" si="3"/>
        <v>1</v>
      </c>
      <c r="K22" s="322">
        <f t="shared" si="4"/>
        <v>0</v>
      </c>
    </row>
    <row r="23" spans="1:11" x14ac:dyDescent="0.35">
      <c r="A23" s="4">
        <f t="shared" si="5"/>
        <v>19</v>
      </c>
      <c r="B23" s="217" t="s">
        <v>225</v>
      </c>
      <c r="C23" s="1522"/>
      <c r="D23" s="1516"/>
      <c r="E23" s="1510"/>
      <c r="F23" s="323">
        <f>COUNTIF('Location Summary'!$D$4:$D$616,'Tower PRS abstract '!B23)</f>
        <v>1</v>
      </c>
      <c r="G23" s="323">
        <v>1</v>
      </c>
      <c r="H23" s="323">
        <f t="shared" si="1"/>
        <v>0</v>
      </c>
      <c r="I23" s="324">
        <f t="shared" si="6"/>
        <v>1</v>
      </c>
      <c r="J23" s="324">
        <f t="shared" si="3"/>
        <v>1</v>
      </c>
      <c r="K23" s="325">
        <f t="shared" si="4"/>
        <v>0</v>
      </c>
    </row>
    <row r="24" spans="1:11" x14ac:dyDescent="0.35">
      <c r="A24" s="4">
        <f t="shared" si="5"/>
        <v>20</v>
      </c>
      <c r="B24" s="217" t="s">
        <v>222</v>
      </c>
      <c r="C24" s="1522"/>
      <c r="D24" s="1516"/>
      <c r="E24" s="1510"/>
      <c r="F24" s="323">
        <f>COUNTIF('Location Summary'!$D$4:$D$616,'Tower PRS abstract '!B24)</f>
        <v>0</v>
      </c>
      <c r="G24" s="323"/>
      <c r="H24" s="323">
        <f t="shared" si="1"/>
        <v>0</v>
      </c>
      <c r="I24" s="324">
        <f t="shared" si="6"/>
        <v>0</v>
      </c>
      <c r="J24" s="324">
        <f t="shared" si="3"/>
        <v>0</v>
      </c>
      <c r="K24" s="325">
        <f t="shared" si="4"/>
        <v>0</v>
      </c>
    </row>
    <row r="25" spans="1:11" ht="15" thickBot="1" x14ac:dyDescent="0.4">
      <c r="A25" s="33">
        <f t="shared" si="5"/>
        <v>21</v>
      </c>
      <c r="B25" s="218" t="s">
        <v>218</v>
      </c>
      <c r="C25" s="1522"/>
      <c r="D25" s="1517"/>
      <c r="E25" s="1511"/>
      <c r="F25" s="326">
        <f>COUNTIF('Location Summary'!$D$4:$D$616,'Tower PRS abstract '!B25)</f>
        <v>0</v>
      </c>
      <c r="G25" s="326"/>
      <c r="H25" s="326">
        <f t="shared" si="1"/>
        <v>0</v>
      </c>
      <c r="I25" s="327">
        <f t="shared" si="6"/>
        <v>0</v>
      </c>
      <c r="J25" s="327">
        <f t="shared" si="3"/>
        <v>0</v>
      </c>
      <c r="K25" s="328">
        <f t="shared" si="4"/>
        <v>0</v>
      </c>
    </row>
    <row r="26" spans="1:11" x14ac:dyDescent="0.35">
      <c r="A26" s="30">
        <f t="shared" si="5"/>
        <v>22</v>
      </c>
      <c r="B26" s="594" t="s">
        <v>181</v>
      </c>
      <c r="C26" s="1522"/>
      <c r="D26" s="1515">
        <v>4</v>
      </c>
      <c r="E26" s="1509">
        <v>4</v>
      </c>
      <c r="F26" s="320">
        <f>COUNTIF('Location Summary'!$D$4:$D$616,'Tower PRS abstract '!B26)</f>
        <v>2</v>
      </c>
      <c r="G26" s="320">
        <v>2</v>
      </c>
      <c r="H26" s="320">
        <f t="shared" si="1"/>
        <v>0</v>
      </c>
      <c r="I26" s="321">
        <f t="shared" si="6"/>
        <v>2</v>
      </c>
      <c r="J26" s="321">
        <f t="shared" si="3"/>
        <v>2</v>
      </c>
      <c r="K26" s="322">
        <f t="shared" si="4"/>
        <v>0</v>
      </c>
    </row>
    <row r="27" spans="1:11" x14ac:dyDescent="0.35">
      <c r="A27" s="4">
        <f t="shared" si="5"/>
        <v>23</v>
      </c>
      <c r="B27" s="217" t="s">
        <v>258</v>
      </c>
      <c r="C27" s="1522"/>
      <c r="D27" s="1516"/>
      <c r="E27" s="1510"/>
      <c r="F27" s="323">
        <f>COUNTIF('Location Summary'!$D$4:$D$616,'Tower PRS abstract '!B27)</f>
        <v>1</v>
      </c>
      <c r="G27" s="323">
        <v>1</v>
      </c>
      <c r="H27" s="323">
        <f t="shared" si="1"/>
        <v>0</v>
      </c>
      <c r="I27" s="324">
        <f t="shared" si="6"/>
        <v>1</v>
      </c>
      <c r="J27" s="324">
        <f t="shared" si="3"/>
        <v>1</v>
      </c>
      <c r="K27" s="325">
        <f t="shared" si="4"/>
        <v>0</v>
      </c>
    </row>
    <row r="28" spans="1:11" x14ac:dyDescent="0.35">
      <c r="A28" s="4">
        <f t="shared" si="5"/>
        <v>24</v>
      </c>
      <c r="B28" s="217" t="s">
        <v>238</v>
      </c>
      <c r="C28" s="1522"/>
      <c r="D28" s="1516"/>
      <c r="E28" s="1510"/>
      <c r="F28" s="323">
        <f>COUNTIF('Location Summary'!$D$4:$D$616,'Tower PRS abstract '!B28)</f>
        <v>0</v>
      </c>
      <c r="G28" s="323"/>
      <c r="H28" s="323">
        <f t="shared" si="1"/>
        <v>0</v>
      </c>
      <c r="I28" s="324">
        <f t="shared" si="6"/>
        <v>0</v>
      </c>
      <c r="J28" s="324">
        <f t="shared" si="3"/>
        <v>0</v>
      </c>
      <c r="K28" s="325">
        <f t="shared" si="4"/>
        <v>0</v>
      </c>
    </row>
    <row r="29" spans="1:11" x14ac:dyDescent="0.35">
      <c r="A29" s="4">
        <f t="shared" si="5"/>
        <v>25</v>
      </c>
      <c r="B29" s="217" t="s">
        <v>224</v>
      </c>
      <c r="C29" s="1522"/>
      <c r="D29" s="1516"/>
      <c r="E29" s="1510"/>
      <c r="F29" s="323">
        <f>COUNTIF('Location Summary'!$D$4:$D$616,'Tower PRS abstract '!B29)</f>
        <v>0</v>
      </c>
      <c r="G29" s="323"/>
      <c r="H29" s="323">
        <f t="shared" si="1"/>
        <v>0</v>
      </c>
      <c r="I29" s="324">
        <f t="shared" si="6"/>
        <v>0</v>
      </c>
      <c r="J29" s="324">
        <f t="shared" si="3"/>
        <v>0</v>
      </c>
      <c r="K29" s="325">
        <f t="shared" si="4"/>
        <v>0</v>
      </c>
    </row>
    <row r="30" spans="1:11" ht="15" thickBot="1" x14ac:dyDescent="0.4">
      <c r="A30" s="33">
        <f t="shared" si="5"/>
        <v>26</v>
      </c>
      <c r="B30" s="992" t="s">
        <v>448</v>
      </c>
      <c r="C30" s="1523"/>
      <c r="D30" s="1517"/>
      <c r="E30" s="1511"/>
      <c r="F30" s="326">
        <f>COUNTIF('Location Summary'!$D$4:$D$616,'Tower PRS abstract '!B30)</f>
        <v>1</v>
      </c>
      <c r="G30" s="326">
        <v>1</v>
      </c>
      <c r="H30" s="326">
        <f t="shared" si="1"/>
        <v>0</v>
      </c>
      <c r="I30" s="327">
        <f t="shared" si="6"/>
        <v>1</v>
      </c>
      <c r="J30" s="327">
        <f t="shared" si="3"/>
        <v>1</v>
      </c>
      <c r="K30" s="328">
        <f t="shared" si="4"/>
        <v>0</v>
      </c>
    </row>
    <row r="31" spans="1:11" x14ac:dyDescent="0.35">
      <c r="A31" s="30">
        <f t="shared" si="5"/>
        <v>27</v>
      </c>
      <c r="B31" s="319" t="s">
        <v>289</v>
      </c>
      <c r="C31" s="1512">
        <v>5</v>
      </c>
      <c r="D31" s="1515">
        <v>2</v>
      </c>
      <c r="E31" s="1509">
        <v>3</v>
      </c>
      <c r="F31" s="320">
        <f>COUNTIF('Location Summary'!$D$4:$D$616,'Tower PRS abstract '!B31)</f>
        <v>0</v>
      </c>
      <c r="G31" s="320"/>
      <c r="H31" s="320">
        <f t="shared" si="1"/>
        <v>0</v>
      </c>
      <c r="I31" s="321">
        <f t="shared" si="6"/>
        <v>0</v>
      </c>
      <c r="J31" s="321">
        <f t="shared" si="3"/>
        <v>0</v>
      </c>
      <c r="K31" s="322">
        <f t="shared" si="4"/>
        <v>0</v>
      </c>
    </row>
    <row r="32" spans="1:11" x14ac:dyDescent="0.35">
      <c r="A32" s="4">
        <f t="shared" si="5"/>
        <v>28</v>
      </c>
      <c r="B32" s="85" t="s">
        <v>186</v>
      </c>
      <c r="C32" s="1513"/>
      <c r="D32" s="1516"/>
      <c r="E32" s="1510"/>
      <c r="F32" s="323">
        <f>COUNTIF('Location Summary'!$D$4:$D$616,'Tower PRS abstract '!B32)</f>
        <v>2</v>
      </c>
      <c r="G32" s="323">
        <v>2</v>
      </c>
      <c r="H32" s="323">
        <f t="shared" si="1"/>
        <v>0</v>
      </c>
      <c r="I32" s="324">
        <f t="shared" si="6"/>
        <v>2</v>
      </c>
      <c r="J32" s="324">
        <f t="shared" si="3"/>
        <v>2</v>
      </c>
      <c r="K32" s="325">
        <f t="shared" si="4"/>
        <v>0</v>
      </c>
    </row>
    <row r="33" spans="1:11" x14ac:dyDescent="0.35">
      <c r="A33" s="4">
        <f t="shared" si="5"/>
        <v>29</v>
      </c>
      <c r="B33" s="85" t="s">
        <v>191</v>
      </c>
      <c r="C33" s="1513"/>
      <c r="D33" s="1516"/>
      <c r="E33" s="1510"/>
      <c r="F33" s="323">
        <f>COUNTIF('Location Summary'!$D$4:$D$616,'Tower PRS abstract '!B33)</f>
        <v>1</v>
      </c>
      <c r="G33" s="323">
        <v>1</v>
      </c>
      <c r="H33" s="323">
        <f t="shared" si="1"/>
        <v>0</v>
      </c>
      <c r="I33" s="324">
        <f t="shared" si="6"/>
        <v>1</v>
      </c>
      <c r="J33" s="324">
        <f t="shared" si="3"/>
        <v>1</v>
      </c>
      <c r="K33" s="325">
        <f t="shared" si="4"/>
        <v>0</v>
      </c>
    </row>
    <row r="34" spans="1:11" x14ac:dyDescent="0.35">
      <c r="A34" s="4">
        <f t="shared" si="5"/>
        <v>30</v>
      </c>
      <c r="B34" s="85" t="s">
        <v>239</v>
      </c>
      <c r="C34" s="1513"/>
      <c r="D34" s="1516"/>
      <c r="E34" s="1510"/>
      <c r="F34" s="323">
        <f>COUNTIF('Location Summary'!$D$4:$D$616,'Tower PRS abstract '!B34)</f>
        <v>0</v>
      </c>
      <c r="G34" s="323"/>
      <c r="H34" s="323">
        <f t="shared" si="1"/>
        <v>0</v>
      </c>
      <c r="I34" s="324">
        <f t="shared" si="6"/>
        <v>0</v>
      </c>
      <c r="J34" s="324">
        <f t="shared" si="3"/>
        <v>0</v>
      </c>
      <c r="K34" s="325">
        <f t="shared" si="4"/>
        <v>0</v>
      </c>
    </row>
    <row r="35" spans="1:11" ht="15" thickBot="1" x14ac:dyDescent="0.4">
      <c r="A35" s="33">
        <f t="shared" si="5"/>
        <v>31</v>
      </c>
      <c r="B35" s="208" t="s">
        <v>216</v>
      </c>
      <c r="C35" s="1514"/>
      <c r="D35" s="1517"/>
      <c r="E35" s="1511"/>
      <c r="F35" s="326">
        <f>COUNTIF('Location Summary'!$D$4:$D$616,'Tower PRS abstract '!B35)</f>
        <v>0</v>
      </c>
      <c r="G35" s="326"/>
      <c r="H35" s="326">
        <f t="shared" si="1"/>
        <v>0</v>
      </c>
      <c r="I35" s="327">
        <f t="shared" si="6"/>
        <v>0</v>
      </c>
      <c r="J35" s="327">
        <f t="shared" si="3"/>
        <v>0</v>
      </c>
      <c r="K35" s="328">
        <f t="shared" si="4"/>
        <v>0</v>
      </c>
    </row>
    <row r="36" spans="1:11" x14ac:dyDescent="0.35">
      <c r="A36" s="209">
        <f t="shared" si="5"/>
        <v>32</v>
      </c>
      <c r="B36" s="452" t="s">
        <v>196</v>
      </c>
      <c r="C36" s="1518">
        <v>24</v>
      </c>
      <c r="D36" s="1515">
        <v>10</v>
      </c>
      <c r="E36" s="1509">
        <v>10</v>
      </c>
      <c r="F36" s="320">
        <f>COUNTIF('Location Summary'!$D$4:$D$616,'Tower PRS abstract '!B36)</f>
        <v>1</v>
      </c>
      <c r="G36" s="320">
        <v>1</v>
      </c>
      <c r="H36" s="320">
        <f t="shared" si="1"/>
        <v>0</v>
      </c>
      <c r="I36" s="321">
        <f t="shared" si="6"/>
        <v>1</v>
      </c>
      <c r="J36" s="321">
        <f t="shared" si="3"/>
        <v>1</v>
      </c>
      <c r="K36" s="322">
        <f t="shared" si="4"/>
        <v>0</v>
      </c>
    </row>
    <row r="37" spans="1:11" x14ac:dyDescent="0.35">
      <c r="A37" s="4">
        <f t="shared" si="5"/>
        <v>33</v>
      </c>
      <c r="B37" s="85" t="s">
        <v>221</v>
      </c>
      <c r="C37" s="1513"/>
      <c r="D37" s="1516"/>
      <c r="E37" s="1510"/>
      <c r="F37" s="323">
        <f>COUNTIF('Location Summary'!$D$4:$D$616,'Tower PRS abstract '!B37)</f>
        <v>2</v>
      </c>
      <c r="G37" s="323">
        <v>2</v>
      </c>
      <c r="H37" s="323">
        <f t="shared" si="1"/>
        <v>0</v>
      </c>
      <c r="I37" s="324">
        <f t="shared" si="6"/>
        <v>2</v>
      </c>
      <c r="J37" s="324">
        <f t="shared" si="3"/>
        <v>2</v>
      </c>
      <c r="K37" s="325">
        <f t="shared" si="4"/>
        <v>0</v>
      </c>
    </row>
    <row r="38" spans="1:11" x14ac:dyDescent="0.35">
      <c r="A38" s="4">
        <f t="shared" si="5"/>
        <v>34</v>
      </c>
      <c r="B38" s="85" t="s">
        <v>220</v>
      </c>
      <c r="C38" s="1513"/>
      <c r="D38" s="1516"/>
      <c r="E38" s="1510"/>
      <c r="F38" s="323">
        <f>COUNTIF('Location Summary'!$D$4:$D$616,'Tower PRS abstract '!B38)</f>
        <v>0</v>
      </c>
      <c r="G38" s="323">
        <v>0</v>
      </c>
      <c r="H38" s="323">
        <f t="shared" si="1"/>
        <v>0</v>
      </c>
      <c r="I38" s="324">
        <f t="shared" si="6"/>
        <v>0</v>
      </c>
      <c r="J38" s="324">
        <f t="shared" si="3"/>
        <v>0</v>
      </c>
      <c r="K38" s="325">
        <f t="shared" si="4"/>
        <v>0</v>
      </c>
    </row>
    <row r="39" spans="1:11" x14ac:dyDescent="0.35">
      <c r="A39" s="4">
        <f t="shared" si="5"/>
        <v>35</v>
      </c>
      <c r="B39" s="85" t="s">
        <v>217</v>
      </c>
      <c r="C39" s="1513"/>
      <c r="D39" s="1516"/>
      <c r="E39" s="1510"/>
      <c r="F39" s="323">
        <f>COUNTIF('Location Summary'!$D$4:$D$616,'Tower PRS abstract '!B39)</f>
        <v>1</v>
      </c>
      <c r="G39" s="323">
        <v>1</v>
      </c>
      <c r="H39" s="323">
        <f t="shared" si="1"/>
        <v>0</v>
      </c>
      <c r="I39" s="324">
        <f t="shared" si="6"/>
        <v>1</v>
      </c>
      <c r="J39" s="324">
        <f>G39</f>
        <v>1</v>
      </c>
      <c r="K39" s="325">
        <f t="shared" si="4"/>
        <v>0</v>
      </c>
    </row>
    <row r="40" spans="1:11" x14ac:dyDescent="0.35">
      <c r="A40" s="4">
        <f t="shared" si="5"/>
        <v>36</v>
      </c>
      <c r="B40" s="85" t="s">
        <v>194</v>
      </c>
      <c r="C40" s="1513"/>
      <c r="D40" s="1516"/>
      <c r="E40" s="1510"/>
      <c r="F40" s="323">
        <f>COUNTIF('Location Summary'!$D$4:$D$616,'Tower PRS abstract '!B40)</f>
        <v>3</v>
      </c>
      <c r="G40" s="323">
        <v>3</v>
      </c>
      <c r="H40" s="323">
        <f t="shared" si="1"/>
        <v>0</v>
      </c>
      <c r="I40" s="324">
        <f t="shared" si="6"/>
        <v>3</v>
      </c>
      <c r="J40" s="324">
        <f t="shared" si="3"/>
        <v>3</v>
      </c>
      <c r="K40" s="325">
        <f t="shared" si="4"/>
        <v>0</v>
      </c>
    </row>
    <row r="41" spans="1:11" x14ac:dyDescent="0.35">
      <c r="A41" s="4">
        <f t="shared" si="5"/>
        <v>37</v>
      </c>
      <c r="B41" s="85" t="s">
        <v>226</v>
      </c>
      <c r="C41" s="1513"/>
      <c r="D41" s="1516"/>
      <c r="E41" s="1510"/>
      <c r="F41" s="323">
        <f>COUNTIF('Location Summary'!$D$4:$D$616,'Tower PRS abstract '!B41)</f>
        <v>1</v>
      </c>
      <c r="G41" s="323">
        <v>2</v>
      </c>
      <c r="H41" s="991">
        <f t="shared" si="1"/>
        <v>-1</v>
      </c>
      <c r="I41" s="324">
        <f t="shared" si="6"/>
        <v>1</v>
      </c>
      <c r="J41" s="324">
        <f t="shared" si="3"/>
        <v>2</v>
      </c>
      <c r="K41" s="325">
        <f t="shared" si="4"/>
        <v>-1</v>
      </c>
    </row>
    <row r="42" spans="1:11" ht="15" thickBot="1" x14ac:dyDescent="0.4">
      <c r="A42" s="985">
        <f t="shared" si="5"/>
        <v>38</v>
      </c>
      <c r="B42" s="986" t="s">
        <v>449</v>
      </c>
      <c r="C42" s="1519"/>
      <c r="D42" s="1517"/>
      <c r="E42" s="1511"/>
      <c r="F42" s="326">
        <f>COUNTIF('Location Summary'!$D$4:$D$616,'Tower PRS abstract '!B42)</f>
        <v>2</v>
      </c>
      <c r="G42" s="326">
        <v>2</v>
      </c>
      <c r="H42" s="326">
        <f t="shared" si="1"/>
        <v>0</v>
      </c>
      <c r="I42" s="327">
        <f t="shared" si="6"/>
        <v>2</v>
      </c>
      <c r="J42" s="327">
        <f t="shared" si="3"/>
        <v>2</v>
      </c>
      <c r="K42" s="328">
        <f t="shared" si="4"/>
        <v>0</v>
      </c>
    </row>
    <row r="43" spans="1:11" ht="15" thickBot="1" x14ac:dyDescent="0.4">
      <c r="A43" s="987"/>
      <c r="B43" s="988"/>
      <c r="C43" s="989"/>
      <c r="D43" s="989"/>
      <c r="E43" s="989"/>
      <c r="F43" s="989"/>
      <c r="G43" s="989"/>
      <c r="H43" s="989"/>
      <c r="I43" s="989"/>
      <c r="J43" s="989"/>
      <c r="K43" s="990"/>
    </row>
  </sheetData>
  <mergeCells count="23">
    <mergeCell ref="A1:K1"/>
    <mergeCell ref="A2:B2"/>
    <mergeCell ref="F3:H3"/>
    <mergeCell ref="I3:K3"/>
    <mergeCell ref="C5:C12"/>
    <mergeCell ref="D5:D12"/>
    <mergeCell ref="E5:E12"/>
    <mergeCell ref="C31:C35"/>
    <mergeCell ref="D31:D35"/>
    <mergeCell ref="C36:C42"/>
    <mergeCell ref="D36:D42"/>
    <mergeCell ref="C13:C21"/>
    <mergeCell ref="D13:D17"/>
    <mergeCell ref="D18:D21"/>
    <mergeCell ref="C22:C30"/>
    <mergeCell ref="D22:D25"/>
    <mergeCell ref="D26:D30"/>
    <mergeCell ref="E36:E42"/>
    <mergeCell ref="E13:E17"/>
    <mergeCell ref="E18:E21"/>
    <mergeCell ref="E22:E25"/>
    <mergeCell ref="E26:E30"/>
    <mergeCell ref="E31:E35"/>
  </mergeCells>
  <pageMargins left="0.34" right="0.24" top="0.75" bottom="0.75" header="0.3" footer="0.3"/>
  <pageSetup paperSize="9" scale="67" fitToHeight="0"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ED7C-7CE8-4C84-905C-9E3FDE12CA14}">
  <sheetPr codeName="Sheet8">
    <tabColor rgb="FFFFFF00"/>
    <pageSetUpPr fitToPage="1"/>
  </sheetPr>
  <dimension ref="A1:S75"/>
  <sheetViews>
    <sheetView showGridLines="0" zoomScale="85" zoomScaleNormal="100" zoomScaleSheetLayoutView="89" workbookViewId="0">
      <selection activeCell="M73" sqref="M73"/>
    </sheetView>
  </sheetViews>
  <sheetFormatPr defaultColWidth="9.1796875" defaultRowHeight="13" x14ac:dyDescent="0.35"/>
  <cols>
    <col min="1" max="1" width="8.54296875" style="890" customWidth="1"/>
    <col min="2" max="2" width="18.54296875" style="890" customWidth="1"/>
    <col min="3" max="3" width="13.453125" style="890" customWidth="1"/>
    <col min="4" max="4" width="15.453125" style="890" customWidth="1"/>
    <col min="5" max="5" width="13" style="890" customWidth="1"/>
    <col min="6" max="6" width="14.1796875" style="890" customWidth="1"/>
    <col min="7" max="7" width="11.1796875" style="890" customWidth="1"/>
    <col min="8" max="8" width="7.1796875" style="890" customWidth="1"/>
    <col min="9" max="9" width="27.81640625" style="890" customWidth="1"/>
    <col min="10" max="10" width="13.1796875" style="890" customWidth="1"/>
    <col min="11" max="11" width="9.1796875" style="890"/>
    <col min="12" max="12" width="44.81640625" style="890" customWidth="1"/>
    <col min="13" max="13" width="10.81640625" style="890" customWidth="1"/>
    <col min="14" max="14" width="9.1796875" style="890"/>
    <col min="15" max="15" width="12.1796875" style="890" customWidth="1"/>
    <col min="16" max="16" width="9.1796875" style="890"/>
    <col min="17" max="17" width="9.1796875" style="890" customWidth="1"/>
    <col min="18" max="18" width="10.54296875" style="890" customWidth="1"/>
    <col min="19" max="19" width="13.453125" style="890" customWidth="1"/>
    <col min="20" max="16384" width="9.1796875" style="890"/>
  </cols>
  <sheetData>
    <row r="1" spans="1:19" ht="9.75" customHeight="1" x14ac:dyDescent="0.35"/>
    <row r="2" spans="1:19" ht="16.5" customHeight="1" x14ac:dyDescent="0.5">
      <c r="A2" s="1492" t="s">
        <v>1386</v>
      </c>
      <c r="B2" s="1492"/>
      <c r="C2" s="1492"/>
      <c r="D2" s="1492"/>
      <c r="E2" s="1492"/>
      <c r="F2" s="1492"/>
      <c r="G2" s="1492"/>
      <c r="H2" s="1492"/>
      <c r="I2" s="1492"/>
      <c r="J2" s="1492"/>
      <c r="K2" s="1492"/>
      <c r="L2" s="1492"/>
      <c r="M2" s="1492"/>
      <c r="N2" s="1492"/>
      <c r="O2" s="1492"/>
      <c r="P2" s="1492"/>
      <c r="Q2" s="1492"/>
    </row>
    <row r="3" spans="1:19" ht="16.5" customHeight="1" x14ac:dyDescent="0.5">
      <c r="A3" s="902"/>
      <c r="B3" s="902"/>
      <c r="C3" s="902"/>
      <c r="D3" s="902"/>
      <c r="E3" s="902"/>
      <c r="F3" s="902"/>
      <c r="G3" s="902"/>
      <c r="H3" s="902"/>
      <c r="I3" s="902"/>
      <c r="J3" s="902"/>
      <c r="K3" s="902"/>
      <c r="L3" s="902"/>
      <c r="M3" s="902"/>
      <c r="N3" s="902"/>
      <c r="O3" s="902"/>
      <c r="P3" s="902"/>
      <c r="Q3" s="902"/>
    </row>
    <row r="4" spans="1:19" ht="28.5" customHeight="1" x14ac:dyDescent="0.5">
      <c r="A4" s="902"/>
      <c r="B4" s="912" t="s">
        <v>136</v>
      </c>
      <c r="C4" s="1536" t="s">
        <v>1397</v>
      </c>
      <c r="D4" s="1536"/>
      <c r="E4" s="1493" t="s">
        <v>1398</v>
      </c>
      <c r="F4" s="1494"/>
      <c r="G4" s="1495" t="s">
        <v>263</v>
      </c>
      <c r="H4" s="1495"/>
      <c r="I4" s="1537" t="s">
        <v>1399</v>
      </c>
      <c r="J4" s="1537"/>
      <c r="K4" s="1537" t="s">
        <v>1400</v>
      </c>
      <c r="L4" s="1537"/>
      <c r="M4" s="902"/>
      <c r="N4" s="902"/>
      <c r="O4" s="902"/>
      <c r="P4" s="902"/>
      <c r="Q4" s="902"/>
    </row>
    <row r="5" spans="1:19" ht="16.5" customHeight="1" x14ac:dyDescent="0.5">
      <c r="A5" s="902"/>
      <c r="B5" s="913" t="s">
        <v>1390</v>
      </c>
      <c r="C5" s="1498">
        <f>SUM(C12:C70)/1000</f>
        <v>117.85083100000003</v>
      </c>
      <c r="D5" s="1498"/>
      <c r="E5" s="1496"/>
      <c r="F5" s="1497"/>
      <c r="G5" s="1498"/>
      <c r="H5" s="1498"/>
      <c r="I5" s="1498"/>
      <c r="J5" s="1498"/>
      <c r="K5" s="1498"/>
      <c r="L5" s="1498"/>
      <c r="M5" s="902"/>
      <c r="N5" s="902"/>
      <c r="O5" s="902"/>
      <c r="P5" s="902"/>
      <c r="Q5" s="902"/>
    </row>
    <row r="6" spans="1:19" ht="16.5" customHeight="1" x14ac:dyDescent="0.5">
      <c r="A6" s="902"/>
      <c r="B6" s="913" t="s">
        <v>1451</v>
      </c>
      <c r="C6" s="1498">
        <f>C5-C7</f>
        <v>110.17009600000003</v>
      </c>
      <c r="D6" s="1498"/>
      <c r="E6" s="1496"/>
      <c r="F6" s="1497"/>
      <c r="G6" s="1498"/>
      <c r="H6" s="1498"/>
      <c r="I6" s="1498"/>
      <c r="J6" s="1498"/>
      <c r="K6" s="1498"/>
      <c r="L6" s="1498"/>
      <c r="M6" s="902"/>
      <c r="N6" s="902"/>
      <c r="O6" s="902"/>
      <c r="P6" s="902"/>
      <c r="Q6" s="902"/>
    </row>
    <row r="7" spans="1:19" ht="16.5" customHeight="1" x14ac:dyDescent="0.5">
      <c r="A7" s="902"/>
      <c r="B7" s="913" t="s">
        <v>1325</v>
      </c>
      <c r="C7" s="1498">
        <f>ROUNDUP(SUMIF($D$12:$D$70,$B7,$C$12:$C$70),3)/1000</f>
        <v>7.6807349999999994</v>
      </c>
      <c r="D7" s="1498"/>
      <c r="E7" s="1496"/>
      <c r="F7" s="1497"/>
      <c r="G7" s="1498"/>
      <c r="H7" s="1498"/>
      <c r="I7" s="1498"/>
      <c r="J7" s="1498"/>
      <c r="K7" s="1498"/>
      <c r="L7" s="1498"/>
      <c r="M7" s="902"/>
      <c r="N7" s="902"/>
      <c r="O7" s="902"/>
      <c r="P7" s="902"/>
      <c r="Q7" s="902"/>
    </row>
    <row r="8" spans="1:19" ht="16.5" customHeight="1" thickBot="1" x14ac:dyDescent="0.55000000000000004">
      <c r="A8" s="902"/>
      <c r="B8" s="902"/>
      <c r="C8" s="902"/>
      <c r="D8" s="902"/>
      <c r="E8" s="902"/>
      <c r="F8" s="902"/>
      <c r="G8" s="902"/>
      <c r="H8" s="902"/>
      <c r="I8" s="902"/>
      <c r="J8" s="902"/>
      <c r="K8" s="902"/>
      <c r="L8" s="902"/>
      <c r="M8" s="902"/>
      <c r="N8" s="902"/>
      <c r="O8" s="902"/>
      <c r="P8" s="902"/>
      <c r="Q8" s="902"/>
    </row>
    <row r="9" spans="1:19" ht="25.5" customHeight="1" x14ac:dyDescent="0.35">
      <c r="A9" s="1378">
        <v>0</v>
      </c>
      <c r="B9" s="1503" t="s">
        <v>97</v>
      </c>
      <c r="C9" s="1503" t="s">
        <v>1387</v>
      </c>
      <c r="D9" s="1503" t="s">
        <v>1323</v>
      </c>
      <c r="E9" s="1503" t="s">
        <v>1324</v>
      </c>
      <c r="F9" s="1503" t="s">
        <v>1394</v>
      </c>
      <c r="G9" s="1501" t="s">
        <v>104</v>
      </c>
      <c r="H9" s="1502"/>
      <c r="I9" s="1539"/>
      <c r="J9" s="1501" t="s">
        <v>1389</v>
      </c>
      <c r="K9" s="1502"/>
      <c r="L9" s="1539"/>
      <c r="M9" s="1501" t="s">
        <v>1390</v>
      </c>
      <c r="N9" s="1502"/>
      <c r="O9" s="1502"/>
      <c r="P9" s="1539"/>
      <c r="Q9" s="284" t="s">
        <v>1</v>
      </c>
      <c r="R9" s="834" t="s">
        <v>1392</v>
      </c>
      <c r="S9" s="909" t="s">
        <v>1393</v>
      </c>
    </row>
    <row r="10" spans="1:19" ht="15" customHeight="1" x14ac:dyDescent="0.35">
      <c r="A10" s="1393"/>
      <c r="B10" s="1538"/>
      <c r="C10" s="1538"/>
      <c r="D10" s="1538"/>
      <c r="E10" s="1538"/>
      <c r="F10" s="1538"/>
      <c r="G10" s="86"/>
      <c r="H10" s="1540" t="s">
        <v>0</v>
      </c>
      <c r="I10" s="1541"/>
      <c r="J10" s="86"/>
      <c r="K10" s="1540" t="s">
        <v>0</v>
      </c>
      <c r="L10" s="1541"/>
      <c r="M10" s="1540" t="s">
        <v>1391</v>
      </c>
      <c r="N10" s="1541"/>
      <c r="O10" s="1540" t="s">
        <v>18</v>
      </c>
      <c r="P10" s="1541"/>
      <c r="Q10" s="903"/>
      <c r="R10" s="903"/>
      <c r="S10" s="910"/>
    </row>
    <row r="11" spans="1:19" ht="16.5" customHeight="1" thickBot="1" x14ac:dyDescent="0.4">
      <c r="A11" s="1379"/>
      <c r="B11" s="1397"/>
      <c r="C11" s="1397"/>
      <c r="D11" s="1397"/>
      <c r="E11" s="1397"/>
      <c r="F11" s="1397"/>
      <c r="G11" s="27" t="s">
        <v>263</v>
      </c>
      <c r="H11" s="27" t="s">
        <v>0</v>
      </c>
      <c r="I11" s="27" t="s">
        <v>1388</v>
      </c>
      <c r="J11" s="27" t="s">
        <v>263</v>
      </c>
      <c r="K11" s="27" t="s">
        <v>0</v>
      </c>
      <c r="L11" s="27" t="s">
        <v>1388</v>
      </c>
      <c r="M11" s="27" t="s">
        <v>263</v>
      </c>
      <c r="N11" s="27" t="s">
        <v>0</v>
      </c>
      <c r="O11" s="27" t="s">
        <v>263</v>
      </c>
      <c r="P11" s="27" t="s">
        <v>0</v>
      </c>
      <c r="Q11" s="899"/>
      <c r="R11" s="899"/>
      <c r="S11" s="911"/>
    </row>
    <row r="12" spans="1:19" customFormat="1" ht="14.25" customHeight="1" x14ac:dyDescent="0.35">
      <c r="A12" s="914">
        <f>IF(B12="","",SUBTOTAL(3,$B$12:B12))</f>
        <v>1</v>
      </c>
      <c r="B12" s="915" t="s">
        <v>1396</v>
      </c>
      <c r="C12" s="916">
        <v>150.01400000000001</v>
      </c>
      <c r="D12" s="453" t="s">
        <v>1325</v>
      </c>
      <c r="E12" s="453"/>
      <c r="F12" s="453">
        <v>1</v>
      </c>
      <c r="G12" s="453">
        <v>0</v>
      </c>
      <c r="H12" s="453">
        <f>F12-G12</f>
        <v>1</v>
      </c>
      <c r="I12" s="453" t="s">
        <v>276</v>
      </c>
      <c r="J12" s="453">
        <v>0</v>
      </c>
      <c r="K12" s="3">
        <f t="shared" ref="K12:K69" si="0">F12-J12</f>
        <v>1</v>
      </c>
      <c r="L12" s="453" t="s">
        <v>276</v>
      </c>
      <c r="M12" s="916"/>
      <c r="N12" s="453"/>
      <c r="O12" s="916"/>
      <c r="P12" s="917"/>
      <c r="Q12" s="453"/>
      <c r="R12" s="917"/>
      <c r="S12" s="918"/>
    </row>
    <row r="13" spans="1:19" customFormat="1" ht="14.25" customHeight="1" x14ac:dyDescent="0.35">
      <c r="A13" s="919">
        <f>IF(B13="","",SUBTOTAL(3,$B$12:B13))</f>
        <v>2</v>
      </c>
      <c r="B13" s="915" t="s">
        <v>1424</v>
      </c>
      <c r="C13" s="916">
        <v>290.20999999999998</v>
      </c>
      <c r="D13" s="323" t="s">
        <v>1325</v>
      </c>
      <c r="E13" s="323"/>
      <c r="F13" s="323">
        <v>1</v>
      </c>
      <c r="G13" s="323">
        <v>0</v>
      </c>
      <c r="H13" s="323">
        <f t="shared" ref="H13:H70" si="1">F13-G13</f>
        <v>1</v>
      </c>
      <c r="I13" s="323" t="s">
        <v>1294</v>
      </c>
      <c r="J13" s="323">
        <v>0</v>
      </c>
      <c r="K13" s="3">
        <f t="shared" si="0"/>
        <v>1</v>
      </c>
      <c r="L13" s="323" t="s">
        <v>1294</v>
      </c>
      <c r="M13" s="921"/>
      <c r="N13" s="323"/>
      <c r="O13" s="921"/>
      <c r="P13" s="922"/>
      <c r="Q13" s="323"/>
      <c r="R13" s="922"/>
      <c r="S13" s="923"/>
    </row>
    <row r="14" spans="1:19" customFormat="1" ht="14.25" customHeight="1" x14ac:dyDescent="0.35">
      <c r="A14" s="914">
        <f>IF(B14="","",SUBTOTAL(3,$B$12:B14))</f>
        <v>3</v>
      </c>
      <c r="B14" s="915" t="s">
        <v>1425</v>
      </c>
      <c r="C14" s="916">
        <v>2836.9920000000002</v>
      </c>
      <c r="D14" s="323" t="s">
        <v>1326</v>
      </c>
      <c r="E14" s="323"/>
      <c r="F14" s="323">
        <v>7</v>
      </c>
      <c r="G14" s="323">
        <v>5</v>
      </c>
      <c r="H14" s="323">
        <f t="shared" si="1"/>
        <v>2</v>
      </c>
      <c r="I14" s="323" t="s">
        <v>1453</v>
      </c>
      <c r="J14" s="323">
        <v>0</v>
      </c>
      <c r="K14" s="3">
        <f t="shared" si="0"/>
        <v>7</v>
      </c>
      <c r="L14" s="323" t="s">
        <v>1426</v>
      </c>
      <c r="M14" s="921"/>
      <c r="N14" s="323"/>
      <c r="O14" s="921"/>
      <c r="P14" s="922"/>
      <c r="Q14" s="323"/>
      <c r="R14" s="922"/>
      <c r="S14" s="923"/>
    </row>
    <row r="15" spans="1:19" customFormat="1" ht="14" customHeight="1" x14ac:dyDescent="0.35">
      <c r="A15" s="919">
        <f>IF(B15="","",SUBTOTAL(3,$B$12:B15))</f>
        <v>4</v>
      </c>
      <c r="B15" s="915" t="s">
        <v>1427</v>
      </c>
      <c r="C15" s="916">
        <v>2691.4670000000001</v>
      </c>
      <c r="D15" s="323" t="s">
        <v>1326</v>
      </c>
      <c r="E15" s="323"/>
      <c r="F15" s="323">
        <v>7</v>
      </c>
      <c r="G15" s="323">
        <v>7</v>
      </c>
      <c r="H15" s="323">
        <f t="shared" si="1"/>
        <v>0</v>
      </c>
      <c r="I15" s="323"/>
      <c r="J15" s="323">
        <v>0</v>
      </c>
      <c r="K15" s="3">
        <f t="shared" si="0"/>
        <v>7</v>
      </c>
      <c r="L15" s="323" t="s">
        <v>1428</v>
      </c>
      <c r="M15" s="921"/>
      <c r="N15" s="323"/>
      <c r="O15" s="921"/>
      <c r="P15" s="922"/>
      <c r="Q15" s="323"/>
      <c r="R15" s="922"/>
      <c r="S15" s="923"/>
    </row>
    <row r="16" spans="1:19" customFormat="1" ht="14.25" customHeight="1" x14ac:dyDescent="0.35">
      <c r="A16" s="914">
        <f>IF(B16="","",SUBTOTAL(3,$B$12:B16))</f>
        <v>5</v>
      </c>
      <c r="B16" s="915" t="s">
        <v>1429</v>
      </c>
      <c r="C16" s="916">
        <v>1627.07</v>
      </c>
      <c r="D16" s="323" t="s">
        <v>1326</v>
      </c>
      <c r="E16" s="323"/>
      <c r="F16" s="323">
        <v>4</v>
      </c>
      <c r="G16" s="323">
        <v>2</v>
      </c>
      <c r="H16" s="323">
        <f t="shared" si="1"/>
        <v>2</v>
      </c>
      <c r="I16" s="323" t="s">
        <v>1446</v>
      </c>
      <c r="J16" s="323">
        <v>0</v>
      </c>
      <c r="K16" s="3">
        <f t="shared" si="0"/>
        <v>4</v>
      </c>
      <c r="L16" s="323" t="s">
        <v>1430</v>
      </c>
      <c r="M16" s="921"/>
      <c r="N16" s="323"/>
      <c r="O16" s="921"/>
      <c r="P16" s="922"/>
      <c r="Q16" s="323"/>
      <c r="R16" s="922"/>
      <c r="S16" s="923"/>
    </row>
    <row r="17" spans="1:19" customFormat="1" ht="14.25" customHeight="1" x14ac:dyDescent="0.35">
      <c r="A17" s="919">
        <f>IF(B17="","",SUBTOTAL(3,$B$12:B17))</f>
        <v>6</v>
      </c>
      <c r="B17" s="920" t="s">
        <v>1334</v>
      </c>
      <c r="C17" s="916">
        <v>709.16300000000001</v>
      </c>
      <c r="D17" s="323" t="s">
        <v>1326</v>
      </c>
      <c r="E17" s="323"/>
      <c r="F17" s="323">
        <v>2</v>
      </c>
      <c r="G17" s="323">
        <v>2</v>
      </c>
      <c r="H17" s="323">
        <f t="shared" si="1"/>
        <v>0</v>
      </c>
      <c r="I17" s="323"/>
      <c r="J17" s="323">
        <v>0</v>
      </c>
      <c r="K17" s="3">
        <f t="shared" si="0"/>
        <v>2</v>
      </c>
      <c r="L17" s="323" t="s">
        <v>1431</v>
      </c>
      <c r="M17" s="921"/>
      <c r="N17" s="323"/>
      <c r="O17" s="921"/>
      <c r="P17" s="922"/>
      <c r="Q17" s="323"/>
      <c r="R17" s="922"/>
      <c r="S17" s="923"/>
    </row>
    <row r="18" spans="1:19" customFormat="1" ht="14.25" customHeight="1" x14ac:dyDescent="0.35">
      <c r="A18" s="914">
        <f>IF(B18="","",SUBTOTAL(3,$B$12:B18))</f>
        <v>7</v>
      </c>
      <c r="B18" s="920" t="s">
        <v>1335</v>
      </c>
      <c r="C18" s="916">
        <v>2681.6109999999999</v>
      </c>
      <c r="D18" s="323" t="s">
        <v>1326</v>
      </c>
      <c r="E18" s="323"/>
      <c r="F18" s="323">
        <v>7</v>
      </c>
      <c r="G18" s="323">
        <v>7</v>
      </c>
      <c r="H18" s="323">
        <f t="shared" si="1"/>
        <v>0</v>
      </c>
      <c r="I18" s="323"/>
      <c r="J18" s="323">
        <v>0</v>
      </c>
      <c r="K18" s="3">
        <f t="shared" si="0"/>
        <v>7</v>
      </c>
      <c r="L18" s="323" t="s">
        <v>1432</v>
      </c>
      <c r="M18" s="921"/>
      <c r="N18" s="323"/>
      <c r="O18" s="921"/>
      <c r="P18" s="922"/>
      <c r="Q18" s="323"/>
      <c r="R18" s="922"/>
      <c r="S18" s="923"/>
    </row>
    <row r="19" spans="1:19" customFormat="1" ht="14.25" customHeight="1" x14ac:dyDescent="0.35">
      <c r="A19" s="919">
        <f>IF(B19="","",SUBTOTAL(3,$B$12:B19))</f>
        <v>8</v>
      </c>
      <c r="B19" s="920" t="s">
        <v>1336</v>
      </c>
      <c r="C19" s="916">
        <v>4418.3890000000001</v>
      </c>
      <c r="D19" s="323" t="s">
        <v>1326</v>
      </c>
      <c r="E19" s="323"/>
      <c r="F19" s="323">
        <v>11</v>
      </c>
      <c r="G19" s="323">
        <v>11</v>
      </c>
      <c r="H19" s="323">
        <f t="shared" si="1"/>
        <v>0</v>
      </c>
      <c r="I19" s="323"/>
      <c r="J19" s="323">
        <v>0</v>
      </c>
      <c r="K19" s="3">
        <f t="shared" si="0"/>
        <v>11</v>
      </c>
      <c r="L19" s="323" t="s">
        <v>1433</v>
      </c>
      <c r="M19" s="921"/>
      <c r="N19" s="323"/>
      <c r="O19" s="921"/>
      <c r="P19" s="922"/>
      <c r="Q19" s="323"/>
      <c r="R19" s="922"/>
      <c r="S19" s="923"/>
    </row>
    <row r="20" spans="1:19" customFormat="1" ht="14.25" customHeight="1" x14ac:dyDescent="0.35">
      <c r="A20" s="914">
        <f>IF(B20="","",SUBTOTAL(3,$B$12:B20))</f>
        <v>9</v>
      </c>
      <c r="B20" s="920" t="s">
        <v>1337</v>
      </c>
      <c r="C20" s="916">
        <v>419.48</v>
      </c>
      <c r="D20" s="323" t="s">
        <v>1325</v>
      </c>
      <c r="E20" s="323"/>
      <c r="F20" s="323">
        <v>1</v>
      </c>
      <c r="G20" s="323">
        <v>1</v>
      </c>
      <c r="H20" s="323">
        <f t="shared" si="1"/>
        <v>0</v>
      </c>
      <c r="I20" s="323"/>
      <c r="J20" s="323">
        <v>0</v>
      </c>
      <c r="K20" s="3">
        <f t="shared" si="0"/>
        <v>1</v>
      </c>
      <c r="L20" s="323" t="s">
        <v>266</v>
      </c>
      <c r="M20" s="921"/>
      <c r="N20" s="323"/>
      <c r="O20" s="921"/>
      <c r="P20" s="922"/>
      <c r="Q20" s="323"/>
      <c r="R20" s="922"/>
      <c r="S20" s="923"/>
    </row>
    <row r="21" spans="1:19" customFormat="1" ht="14.25" customHeight="1" x14ac:dyDescent="0.35">
      <c r="A21" s="919">
        <f>IF(B21="","",SUBTOTAL(3,$B$12:B21))</f>
        <v>10</v>
      </c>
      <c r="B21" s="920" t="s">
        <v>1338</v>
      </c>
      <c r="C21" s="916">
        <v>4901.2360000000008</v>
      </c>
      <c r="D21" s="323" t="s">
        <v>1326</v>
      </c>
      <c r="E21" s="323"/>
      <c r="F21" s="323">
        <v>13</v>
      </c>
      <c r="G21" s="323">
        <v>13</v>
      </c>
      <c r="H21" s="323">
        <f t="shared" si="1"/>
        <v>0</v>
      </c>
      <c r="I21" s="323"/>
      <c r="J21" s="323">
        <v>0</v>
      </c>
      <c r="K21" s="3">
        <f t="shared" si="0"/>
        <v>13</v>
      </c>
      <c r="L21" s="323" t="s">
        <v>1434</v>
      </c>
      <c r="M21" s="921"/>
      <c r="N21" s="323"/>
      <c r="O21" s="921"/>
      <c r="P21" s="922"/>
      <c r="Q21" s="323"/>
      <c r="R21" s="922"/>
      <c r="S21" s="923"/>
    </row>
    <row r="22" spans="1:19" customFormat="1" ht="14.25" customHeight="1" x14ac:dyDescent="0.35">
      <c r="A22" s="914">
        <f>IF(B22="","",SUBTOTAL(3,$B$12:B22))</f>
        <v>11</v>
      </c>
      <c r="B22" s="920" t="s">
        <v>1339</v>
      </c>
      <c r="C22" s="916">
        <v>2699.2840000000001</v>
      </c>
      <c r="D22" s="323" t="s">
        <v>1326</v>
      </c>
      <c r="E22" s="323"/>
      <c r="F22" s="323">
        <v>7</v>
      </c>
      <c r="G22" s="323">
        <v>7</v>
      </c>
      <c r="H22" s="323">
        <f t="shared" si="1"/>
        <v>0</v>
      </c>
      <c r="I22" s="323"/>
      <c r="J22" s="323">
        <v>6</v>
      </c>
      <c r="K22" s="3">
        <f t="shared" si="0"/>
        <v>1</v>
      </c>
      <c r="L22" s="1011" t="s">
        <v>498</v>
      </c>
      <c r="M22" s="921"/>
      <c r="N22" s="323"/>
      <c r="O22" s="921"/>
      <c r="P22" s="922"/>
      <c r="Q22" s="323"/>
      <c r="R22" s="922"/>
      <c r="S22" s="923"/>
    </row>
    <row r="23" spans="1:19" customFormat="1" ht="14.25" customHeight="1" x14ac:dyDescent="0.35">
      <c r="A23" s="914">
        <f>IF(B23="","",SUBTOTAL(3,$B$12:B23))</f>
        <v>12</v>
      </c>
      <c r="B23" s="920" t="s">
        <v>1340</v>
      </c>
      <c r="C23" s="916">
        <v>2434.77</v>
      </c>
      <c r="D23" s="323" t="s">
        <v>1326</v>
      </c>
      <c r="E23" s="323"/>
      <c r="F23" s="323">
        <v>6</v>
      </c>
      <c r="G23" s="323">
        <v>6</v>
      </c>
      <c r="H23" s="323">
        <f t="shared" si="1"/>
        <v>0</v>
      </c>
      <c r="I23" s="323"/>
      <c r="J23" s="323">
        <v>6</v>
      </c>
      <c r="K23" s="3">
        <f t="shared" si="0"/>
        <v>0</v>
      </c>
      <c r="L23" s="1011"/>
      <c r="M23" s="921"/>
      <c r="N23" s="323"/>
      <c r="O23" s="921"/>
      <c r="P23" s="922"/>
      <c r="Q23" s="323"/>
      <c r="R23" s="922"/>
      <c r="S23" s="923"/>
    </row>
    <row r="24" spans="1:19" customFormat="1" ht="14.25" customHeight="1" x14ac:dyDescent="0.35">
      <c r="A24" s="914">
        <f>IF(B24="","",SUBTOTAL(3,$B$12:B24))</f>
        <v>13</v>
      </c>
      <c r="B24" s="920" t="s">
        <v>1341</v>
      </c>
      <c r="C24" s="916">
        <v>4455</v>
      </c>
      <c r="D24" s="323" t="s">
        <v>1326</v>
      </c>
      <c r="E24" s="323"/>
      <c r="F24" s="323">
        <v>12</v>
      </c>
      <c r="G24" s="323">
        <v>11</v>
      </c>
      <c r="H24" s="323">
        <f t="shared" si="1"/>
        <v>1</v>
      </c>
      <c r="I24" s="323" t="s">
        <v>502</v>
      </c>
      <c r="J24" s="323">
        <v>10</v>
      </c>
      <c r="K24" s="3">
        <f t="shared" si="0"/>
        <v>2</v>
      </c>
      <c r="L24" s="323"/>
      <c r="M24" s="921"/>
      <c r="N24" s="323"/>
      <c r="O24" s="921"/>
      <c r="P24" s="922"/>
      <c r="Q24" s="323"/>
      <c r="R24" s="922"/>
      <c r="S24" s="923"/>
    </row>
    <row r="25" spans="1:19" customFormat="1" ht="14.25" customHeight="1" x14ac:dyDescent="0.35">
      <c r="A25" s="919">
        <f>IF(B25="","",SUBTOTAL(3,$B$12:B25))</f>
        <v>14</v>
      </c>
      <c r="B25" s="920" t="s">
        <v>1342</v>
      </c>
      <c r="C25" s="916">
        <v>466.62900000000002</v>
      </c>
      <c r="D25" s="323" t="s">
        <v>1325</v>
      </c>
      <c r="E25" s="323"/>
      <c r="F25" s="323">
        <v>1</v>
      </c>
      <c r="G25" s="323">
        <v>0</v>
      </c>
      <c r="H25" s="323">
        <f t="shared" si="1"/>
        <v>1</v>
      </c>
      <c r="I25" s="323" t="s">
        <v>271</v>
      </c>
      <c r="J25" s="323">
        <v>0</v>
      </c>
      <c r="K25" s="3">
        <f t="shared" si="0"/>
        <v>1</v>
      </c>
      <c r="L25" s="323"/>
      <c r="M25" s="921"/>
      <c r="N25" s="323"/>
      <c r="O25" s="921"/>
      <c r="P25" s="922"/>
      <c r="Q25" s="323"/>
      <c r="R25" s="922"/>
      <c r="S25" s="923"/>
    </row>
    <row r="26" spans="1:19" customFormat="1" ht="14.25" customHeight="1" x14ac:dyDescent="0.35">
      <c r="A26" s="914">
        <f>IF(B26="","",SUBTOTAL(3,$B$12:B26))</f>
        <v>15</v>
      </c>
      <c r="B26" s="920" t="s">
        <v>1343</v>
      </c>
      <c r="C26" s="916">
        <v>4964.92</v>
      </c>
      <c r="D26" s="323" t="s">
        <v>1326</v>
      </c>
      <c r="E26" s="323"/>
      <c r="F26" s="323">
        <v>12</v>
      </c>
      <c r="G26" s="323">
        <v>12</v>
      </c>
      <c r="H26" s="323">
        <f t="shared" si="1"/>
        <v>0</v>
      </c>
      <c r="I26" s="323"/>
      <c r="J26" s="323">
        <v>4</v>
      </c>
      <c r="K26" s="3">
        <f t="shared" si="0"/>
        <v>8</v>
      </c>
      <c r="L26" s="323"/>
      <c r="M26" s="921"/>
      <c r="N26" s="323"/>
      <c r="O26" s="921"/>
      <c r="P26" s="922"/>
      <c r="Q26" s="323"/>
      <c r="R26" s="922"/>
      <c r="S26" s="923"/>
    </row>
    <row r="27" spans="1:19" customFormat="1" ht="14.25" customHeight="1" x14ac:dyDescent="0.35">
      <c r="A27" s="919">
        <f>IF(B27="","",SUBTOTAL(3,$B$12:B27))</f>
        <v>16</v>
      </c>
      <c r="B27" s="920" t="s">
        <v>1344</v>
      </c>
      <c r="C27" s="916">
        <v>1004.183</v>
      </c>
      <c r="D27" s="323" t="s">
        <v>1326</v>
      </c>
      <c r="E27" s="323"/>
      <c r="F27" s="323">
        <v>3</v>
      </c>
      <c r="G27" s="323">
        <v>2</v>
      </c>
      <c r="H27" s="323">
        <f t="shared" si="1"/>
        <v>1</v>
      </c>
      <c r="I27" s="323" t="s">
        <v>273</v>
      </c>
      <c r="J27" s="323"/>
      <c r="K27" s="3">
        <f t="shared" si="0"/>
        <v>3</v>
      </c>
      <c r="L27" s="323"/>
      <c r="M27" s="921"/>
      <c r="N27" s="323"/>
      <c r="O27" s="921"/>
      <c r="P27" s="922"/>
      <c r="Q27" s="323"/>
      <c r="R27" s="922"/>
      <c r="S27" s="923"/>
    </row>
    <row r="28" spans="1:19" customFormat="1" ht="14.25" customHeight="1" x14ac:dyDescent="0.35">
      <c r="A28" s="914">
        <f>IF(B28="","",SUBTOTAL(3,$B$12:B28))</f>
        <v>17</v>
      </c>
      <c r="B28" s="920" t="s">
        <v>1345</v>
      </c>
      <c r="C28" s="916">
        <v>242.893</v>
      </c>
      <c r="D28" s="323" t="s">
        <v>1325</v>
      </c>
      <c r="E28" s="323" t="s">
        <v>707</v>
      </c>
      <c r="F28" s="323">
        <v>1</v>
      </c>
      <c r="G28" s="323">
        <v>0</v>
      </c>
      <c r="H28" s="323">
        <f t="shared" si="1"/>
        <v>1</v>
      </c>
      <c r="I28" s="323" t="s">
        <v>274</v>
      </c>
      <c r="J28" s="323"/>
      <c r="K28" s="3">
        <f t="shared" si="0"/>
        <v>1</v>
      </c>
      <c r="L28" s="323"/>
      <c r="M28" s="921"/>
      <c r="N28" s="323"/>
      <c r="O28" s="921"/>
      <c r="P28" s="922"/>
      <c r="Q28" s="323"/>
      <c r="R28" s="922"/>
      <c r="S28" s="923"/>
    </row>
    <row r="29" spans="1:19" customFormat="1" ht="14.25" customHeight="1" x14ac:dyDescent="0.35">
      <c r="A29" s="919">
        <f>IF(B29="","",SUBTOTAL(3,$B$12:B29))</f>
        <v>18</v>
      </c>
      <c r="B29" s="920" t="s">
        <v>1346</v>
      </c>
      <c r="C29" s="916">
        <v>329.72800000000001</v>
      </c>
      <c r="D29" s="323" t="s">
        <v>1325</v>
      </c>
      <c r="E29" s="323" t="s">
        <v>1327</v>
      </c>
      <c r="F29" s="323">
        <v>1</v>
      </c>
      <c r="G29" s="323">
        <v>1</v>
      </c>
      <c r="H29" s="323">
        <f t="shared" si="1"/>
        <v>0</v>
      </c>
      <c r="I29" s="323"/>
      <c r="J29" s="323"/>
      <c r="K29" s="3">
        <f t="shared" si="0"/>
        <v>1</v>
      </c>
      <c r="L29" s="323"/>
      <c r="M29" s="921"/>
      <c r="N29" s="323"/>
      <c r="O29" s="921"/>
      <c r="P29" s="922"/>
      <c r="Q29" s="323"/>
      <c r="R29" s="922"/>
      <c r="S29" s="923"/>
    </row>
    <row r="30" spans="1:19" customFormat="1" ht="14.25" customHeight="1" x14ac:dyDescent="0.35">
      <c r="A30" s="914">
        <f>IF(B30="","",SUBTOTAL(3,$B$12:B30))</f>
        <v>19</v>
      </c>
      <c r="B30" s="920" t="s">
        <v>1347</v>
      </c>
      <c r="C30" s="916">
        <v>416.87799999999999</v>
      </c>
      <c r="D30" s="323" t="s">
        <v>1325</v>
      </c>
      <c r="E30" s="323"/>
      <c r="F30" s="323">
        <v>1</v>
      </c>
      <c r="G30" s="323">
        <v>1</v>
      </c>
      <c r="H30" s="323">
        <f t="shared" si="1"/>
        <v>0</v>
      </c>
      <c r="I30" s="323"/>
      <c r="J30" s="323"/>
      <c r="K30" s="3">
        <f t="shared" si="0"/>
        <v>1</v>
      </c>
      <c r="L30" s="323"/>
      <c r="M30" s="921"/>
      <c r="N30" s="323"/>
      <c r="O30" s="921"/>
      <c r="P30" s="922"/>
      <c r="Q30" s="323"/>
      <c r="R30" s="922"/>
      <c r="S30" s="923"/>
    </row>
    <row r="31" spans="1:19" customFormat="1" ht="14.25" customHeight="1" x14ac:dyDescent="0.35">
      <c r="A31" s="919">
        <f>IF(B31="","",SUBTOTAL(3,$B$12:B31))</f>
        <v>20</v>
      </c>
      <c r="B31" s="920" t="s">
        <v>1348</v>
      </c>
      <c r="C31" s="916">
        <v>480.26900000000001</v>
      </c>
      <c r="D31" s="323" t="s">
        <v>1325</v>
      </c>
      <c r="E31" s="323"/>
      <c r="F31" s="323">
        <v>1</v>
      </c>
      <c r="G31" s="323">
        <v>0</v>
      </c>
      <c r="H31" s="323">
        <f t="shared" si="1"/>
        <v>1</v>
      </c>
      <c r="I31" s="323" t="s">
        <v>11</v>
      </c>
      <c r="J31" s="323"/>
      <c r="K31" s="3">
        <f t="shared" si="0"/>
        <v>1</v>
      </c>
      <c r="L31" s="323"/>
      <c r="M31" s="921"/>
      <c r="N31" s="323"/>
      <c r="O31" s="921"/>
      <c r="P31" s="922"/>
      <c r="Q31" s="323"/>
      <c r="R31" s="922"/>
      <c r="S31" s="923"/>
    </row>
    <row r="32" spans="1:19" customFormat="1" ht="14.25" customHeight="1" x14ac:dyDescent="0.35">
      <c r="A32" s="914">
        <f>IF(B32="","",SUBTOTAL(3,$B$12:B32))</f>
        <v>21</v>
      </c>
      <c r="B32" s="920" t="s">
        <v>1349</v>
      </c>
      <c r="C32" s="916">
        <v>223.816</v>
      </c>
      <c r="D32" s="323" t="s">
        <v>1325</v>
      </c>
      <c r="E32" s="323" t="s">
        <v>1328</v>
      </c>
      <c r="F32" s="323">
        <v>1</v>
      </c>
      <c r="G32" s="323">
        <v>1</v>
      </c>
      <c r="H32" s="323">
        <f t="shared" si="1"/>
        <v>0</v>
      </c>
      <c r="I32" s="323"/>
      <c r="J32" s="323"/>
      <c r="K32" s="3">
        <f t="shared" si="0"/>
        <v>1</v>
      </c>
      <c r="L32" s="323"/>
      <c r="M32" s="921"/>
      <c r="N32" s="323"/>
      <c r="O32" s="921"/>
      <c r="P32" s="922"/>
      <c r="Q32" s="323"/>
      <c r="R32" s="922"/>
      <c r="S32" s="923"/>
    </row>
    <row r="33" spans="1:19" customFormat="1" ht="14.25" customHeight="1" x14ac:dyDescent="0.35">
      <c r="A33" s="919">
        <f>IF(B33="","",SUBTOTAL(3,$B$12:B33))</f>
        <v>22</v>
      </c>
      <c r="B33" s="920" t="s">
        <v>1350</v>
      </c>
      <c r="C33" s="916">
        <v>5019.34</v>
      </c>
      <c r="D33" s="323" t="s">
        <v>1326</v>
      </c>
      <c r="E33" s="323"/>
      <c r="F33" s="323">
        <v>13</v>
      </c>
      <c r="G33" s="323">
        <v>13</v>
      </c>
      <c r="H33" s="323">
        <f t="shared" si="1"/>
        <v>0</v>
      </c>
      <c r="I33" s="323"/>
      <c r="J33" s="323">
        <v>4</v>
      </c>
      <c r="K33" s="3">
        <f t="shared" si="0"/>
        <v>9</v>
      </c>
      <c r="L33" s="323"/>
      <c r="M33" s="921"/>
      <c r="N33" s="323"/>
      <c r="O33" s="921"/>
      <c r="P33" s="922"/>
      <c r="Q33" s="323"/>
      <c r="R33" s="922"/>
      <c r="S33" s="923"/>
    </row>
    <row r="34" spans="1:19" customFormat="1" ht="14.25" customHeight="1" x14ac:dyDescent="0.35">
      <c r="A34" s="914">
        <f>IF(B34="","",SUBTOTAL(3,$B$12:B34))</f>
        <v>23</v>
      </c>
      <c r="B34" s="920" t="s">
        <v>1351</v>
      </c>
      <c r="C34" s="916">
        <v>392.69400000000002</v>
      </c>
      <c r="D34" s="323" t="s">
        <v>1325</v>
      </c>
      <c r="E34" s="323"/>
      <c r="F34" s="323">
        <v>1</v>
      </c>
      <c r="G34" s="323">
        <v>1</v>
      </c>
      <c r="H34" s="323">
        <f t="shared" si="1"/>
        <v>0</v>
      </c>
      <c r="I34" s="323"/>
      <c r="J34" s="323"/>
      <c r="K34" s="3">
        <f t="shared" si="0"/>
        <v>1</v>
      </c>
      <c r="L34" s="323"/>
      <c r="M34" s="921"/>
      <c r="N34" s="323"/>
      <c r="O34" s="921"/>
      <c r="P34" s="922"/>
      <c r="Q34" s="323"/>
      <c r="R34" s="922"/>
      <c r="S34" s="923"/>
    </row>
    <row r="35" spans="1:19" customFormat="1" ht="14.25" customHeight="1" x14ac:dyDescent="0.35">
      <c r="A35" s="914">
        <f>IF(B35="","",SUBTOTAL(3,$B$12:B35))</f>
        <v>24</v>
      </c>
      <c r="B35" s="920" t="s">
        <v>1352</v>
      </c>
      <c r="C35" s="916">
        <v>398.404</v>
      </c>
      <c r="D35" s="323" t="s">
        <v>1325</v>
      </c>
      <c r="E35" s="323"/>
      <c r="F35" s="323">
        <v>1</v>
      </c>
      <c r="G35" s="323">
        <v>1</v>
      </c>
      <c r="H35" s="323">
        <f t="shared" si="1"/>
        <v>0</v>
      </c>
      <c r="I35" s="323"/>
      <c r="J35" s="323"/>
      <c r="K35" s="3">
        <f t="shared" si="0"/>
        <v>1</v>
      </c>
      <c r="L35" s="323"/>
      <c r="M35" s="921"/>
      <c r="N35" s="323"/>
      <c r="O35" s="921"/>
      <c r="P35" s="922"/>
      <c r="Q35" s="323"/>
      <c r="R35" s="922"/>
      <c r="S35" s="923"/>
    </row>
    <row r="36" spans="1:19" customFormat="1" ht="14.25" customHeight="1" x14ac:dyDescent="0.35">
      <c r="A36" s="914">
        <f>IF(B36="","",SUBTOTAL(3,$B$12:B36))</f>
        <v>25</v>
      </c>
      <c r="B36" s="920" t="s">
        <v>1353</v>
      </c>
      <c r="C36" s="916">
        <v>3030.0290000000005</v>
      </c>
      <c r="D36" s="323" t="s">
        <v>1326</v>
      </c>
      <c r="E36" s="323"/>
      <c r="F36" s="323">
        <v>8</v>
      </c>
      <c r="G36" s="323">
        <v>7</v>
      </c>
      <c r="H36" s="323">
        <f t="shared" si="1"/>
        <v>1</v>
      </c>
      <c r="I36" s="323" t="s">
        <v>53</v>
      </c>
      <c r="J36" s="323"/>
      <c r="K36" s="3">
        <f t="shared" si="0"/>
        <v>8</v>
      </c>
      <c r="L36" s="323"/>
      <c r="M36" s="921"/>
      <c r="N36" s="323"/>
      <c r="O36" s="921"/>
      <c r="P36" s="922"/>
      <c r="Q36" s="323"/>
      <c r="R36" s="922"/>
      <c r="S36" s="923"/>
    </row>
    <row r="37" spans="1:19" customFormat="1" ht="14.25" customHeight="1" x14ac:dyDescent="0.35">
      <c r="A37" s="914">
        <f>IF(B37="","",SUBTOTAL(3,$B$12:B37))</f>
        <v>26</v>
      </c>
      <c r="B37" s="920" t="s">
        <v>1354</v>
      </c>
      <c r="C37" s="916">
        <v>279.36</v>
      </c>
      <c r="D37" s="323" t="s">
        <v>1325</v>
      </c>
      <c r="E37" s="323" t="s">
        <v>1395</v>
      </c>
      <c r="F37" s="323">
        <v>1</v>
      </c>
      <c r="G37" s="323">
        <v>0</v>
      </c>
      <c r="H37" s="323">
        <f t="shared" si="1"/>
        <v>1</v>
      </c>
      <c r="I37" s="323" t="s">
        <v>54</v>
      </c>
      <c r="J37" s="323"/>
      <c r="K37" s="3">
        <f t="shared" si="0"/>
        <v>1</v>
      </c>
      <c r="L37" s="323"/>
      <c r="M37" s="921"/>
      <c r="N37" s="323"/>
      <c r="O37" s="921"/>
      <c r="P37" s="922"/>
      <c r="Q37" s="323"/>
      <c r="R37" s="922"/>
      <c r="S37" s="923"/>
    </row>
    <row r="38" spans="1:19" customFormat="1" ht="14.25" customHeight="1" x14ac:dyDescent="0.35">
      <c r="A38" s="914">
        <f>IF(B38="","",SUBTOTAL(3,$B$12:B38))</f>
        <v>27</v>
      </c>
      <c r="B38" s="920" t="s">
        <v>1355</v>
      </c>
      <c r="C38" s="916">
        <v>2550.1669999999999</v>
      </c>
      <c r="D38" s="323" t="s">
        <v>1326</v>
      </c>
      <c r="E38" s="323"/>
      <c r="F38" s="323">
        <v>7</v>
      </c>
      <c r="G38" s="323">
        <v>2</v>
      </c>
      <c r="H38" s="323">
        <f t="shared" si="1"/>
        <v>5</v>
      </c>
      <c r="I38" s="323" t="s">
        <v>1435</v>
      </c>
      <c r="J38" s="323"/>
      <c r="K38" s="3">
        <f t="shared" si="0"/>
        <v>7</v>
      </c>
      <c r="L38" s="323"/>
      <c r="M38" s="921"/>
      <c r="N38" s="323"/>
      <c r="O38" s="921"/>
      <c r="P38" s="922"/>
      <c r="Q38" s="323"/>
      <c r="R38" s="922"/>
      <c r="S38" s="923"/>
    </row>
    <row r="39" spans="1:19" customFormat="1" ht="14.25" customHeight="1" x14ac:dyDescent="0.35">
      <c r="A39" s="914">
        <f>IF(B39="","",SUBTOTAL(3,$B$12:B39))</f>
        <v>28</v>
      </c>
      <c r="B39" s="920" t="s">
        <v>1356</v>
      </c>
      <c r="C39" s="916">
        <v>2283.5349999999999</v>
      </c>
      <c r="D39" s="323" t="s">
        <v>1326</v>
      </c>
      <c r="E39" s="323"/>
      <c r="F39" s="323">
        <v>6</v>
      </c>
      <c r="G39" s="323">
        <v>3</v>
      </c>
      <c r="H39" s="323">
        <f t="shared" si="1"/>
        <v>3</v>
      </c>
      <c r="I39" s="323" t="s">
        <v>1436</v>
      </c>
      <c r="J39" s="323"/>
      <c r="K39" s="3">
        <f t="shared" si="0"/>
        <v>6</v>
      </c>
      <c r="L39" s="323"/>
      <c r="M39" s="921"/>
      <c r="N39" s="323"/>
      <c r="O39" s="921"/>
      <c r="P39" s="922"/>
      <c r="Q39" s="323"/>
      <c r="R39" s="922"/>
      <c r="S39" s="923"/>
    </row>
    <row r="40" spans="1:19" customFormat="1" ht="14.25" customHeight="1" x14ac:dyDescent="0.35">
      <c r="A40" s="914">
        <f>IF(B40="","",SUBTOTAL(3,$B$12:B40))</f>
        <v>29</v>
      </c>
      <c r="B40" s="920" t="s">
        <v>1357</v>
      </c>
      <c r="C40" s="916">
        <v>259.048</v>
      </c>
      <c r="D40" s="323" t="s">
        <v>1325</v>
      </c>
      <c r="E40" s="323" t="s">
        <v>1329</v>
      </c>
      <c r="F40" s="323">
        <v>1</v>
      </c>
      <c r="G40" s="323">
        <v>1</v>
      </c>
      <c r="H40" s="323">
        <f t="shared" si="1"/>
        <v>0</v>
      </c>
      <c r="I40" s="323"/>
      <c r="J40" s="323"/>
      <c r="K40" s="3">
        <f t="shared" si="0"/>
        <v>1</v>
      </c>
      <c r="L40" s="323"/>
      <c r="M40" s="921"/>
      <c r="N40" s="323"/>
      <c r="O40" s="921"/>
      <c r="P40" s="922"/>
      <c r="Q40" s="323"/>
      <c r="R40" s="922"/>
      <c r="S40" s="923"/>
    </row>
    <row r="41" spans="1:19" customFormat="1" ht="14.25" customHeight="1" x14ac:dyDescent="0.35">
      <c r="A41" s="914">
        <f>IF(B41="","",SUBTOTAL(3,$B$12:B41))</f>
        <v>30</v>
      </c>
      <c r="B41" s="920" t="s">
        <v>1358</v>
      </c>
      <c r="C41" s="916">
        <v>440.45499999999998</v>
      </c>
      <c r="D41" s="323" t="s">
        <v>1325</v>
      </c>
      <c r="E41" s="323"/>
      <c r="F41" s="323">
        <v>1</v>
      </c>
      <c r="G41" s="323">
        <v>1</v>
      </c>
      <c r="H41" s="323">
        <f t="shared" si="1"/>
        <v>0</v>
      </c>
      <c r="I41" s="323"/>
      <c r="J41" s="323"/>
      <c r="K41" s="3">
        <f t="shared" si="0"/>
        <v>1</v>
      </c>
      <c r="L41" s="323"/>
      <c r="M41" s="921"/>
      <c r="N41" s="323"/>
      <c r="O41" s="921"/>
      <c r="P41" s="922"/>
      <c r="Q41" s="323"/>
      <c r="R41" s="922"/>
      <c r="S41" s="923"/>
    </row>
    <row r="42" spans="1:19" customFormat="1" ht="14.25" customHeight="1" x14ac:dyDescent="0.35">
      <c r="A42" s="914">
        <f>IF(B42="","",SUBTOTAL(3,$B$12:B42))</f>
        <v>31</v>
      </c>
      <c r="B42" s="920" t="s">
        <v>1359</v>
      </c>
      <c r="C42" s="916">
        <v>496.685</v>
      </c>
      <c r="D42" s="323" t="s">
        <v>1325</v>
      </c>
      <c r="E42" s="323"/>
      <c r="F42" s="323">
        <v>1</v>
      </c>
      <c r="G42" s="323">
        <v>1</v>
      </c>
      <c r="H42" s="323">
        <f t="shared" si="1"/>
        <v>0</v>
      </c>
      <c r="I42" s="323"/>
      <c r="J42" s="323"/>
      <c r="K42" s="3">
        <f t="shared" si="0"/>
        <v>1</v>
      </c>
      <c r="L42" s="323"/>
      <c r="M42" s="921"/>
      <c r="N42" s="323"/>
      <c r="O42" s="921"/>
      <c r="P42" s="922"/>
      <c r="Q42" s="323"/>
      <c r="R42" s="922"/>
      <c r="S42" s="923"/>
    </row>
    <row r="43" spans="1:19" customFormat="1" ht="14.25" customHeight="1" x14ac:dyDescent="0.35">
      <c r="A43" s="914">
        <f>IF(B43="","",SUBTOTAL(3,$B$12:B43))</f>
        <v>32</v>
      </c>
      <c r="B43" s="920" t="s">
        <v>1360</v>
      </c>
      <c r="C43" s="916">
        <v>244.029</v>
      </c>
      <c r="D43" s="323" t="s">
        <v>1325</v>
      </c>
      <c r="E43" s="323" t="s">
        <v>1328</v>
      </c>
      <c r="F43" s="323">
        <v>1</v>
      </c>
      <c r="G43" s="323">
        <v>1</v>
      </c>
      <c r="H43" s="323">
        <f t="shared" si="1"/>
        <v>0</v>
      </c>
      <c r="I43" s="323"/>
      <c r="J43" s="323"/>
      <c r="K43" s="3">
        <f t="shared" si="0"/>
        <v>1</v>
      </c>
      <c r="L43" s="323"/>
      <c r="M43" s="921"/>
      <c r="N43" s="323"/>
      <c r="O43" s="921"/>
      <c r="P43" s="922"/>
      <c r="Q43" s="323"/>
      <c r="R43" s="922"/>
      <c r="S43" s="923"/>
    </row>
    <row r="44" spans="1:19" customFormat="1" ht="14.25" customHeight="1" x14ac:dyDescent="0.35">
      <c r="A44" s="914">
        <f>IF(B44="","",SUBTOTAL(3,$B$12:B44))</f>
        <v>33</v>
      </c>
      <c r="B44" s="920" t="s">
        <v>1361</v>
      </c>
      <c r="C44" s="916">
        <v>237.428</v>
      </c>
      <c r="D44" s="323" t="s">
        <v>1325</v>
      </c>
      <c r="E44" s="323"/>
      <c r="F44" s="323">
        <v>1</v>
      </c>
      <c r="G44" s="323">
        <v>1</v>
      </c>
      <c r="H44" s="323">
        <f t="shared" si="1"/>
        <v>0</v>
      </c>
      <c r="I44" s="323"/>
      <c r="J44" s="323"/>
      <c r="K44" s="3">
        <f t="shared" si="0"/>
        <v>1</v>
      </c>
      <c r="L44" s="323"/>
      <c r="M44" s="921"/>
      <c r="N44" s="323"/>
      <c r="O44" s="921"/>
      <c r="P44" s="922"/>
      <c r="Q44" s="323"/>
      <c r="R44" s="922"/>
      <c r="S44" s="923"/>
    </row>
    <row r="45" spans="1:19" customFormat="1" ht="14.25" customHeight="1" x14ac:dyDescent="0.35">
      <c r="A45" s="914">
        <f>IF(B45="","",SUBTOTAL(3,$B$12:B45))</f>
        <v>34</v>
      </c>
      <c r="B45" s="920" t="s">
        <v>1362</v>
      </c>
      <c r="C45" s="916">
        <v>203.47900000000001</v>
      </c>
      <c r="D45" s="323" t="s">
        <v>1325</v>
      </c>
      <c r="E45" s="323" t="s">
        <v>1330</v>
      </c>
      <c r="F45" s="323">
        <v>1</v>
      </c>
      <c r="G45" s="323">
        <v>1</v>
      </c>
      <c r="H45" s="323">
        <f t="shared" si="1"/>
        <v>0</v>
      </c>
      <c r="I45" s="323"/>
      <c r="J45" s="323"/>
      <c r="K45" s="3">
        <f t="shared" si="0"/>
        <v>1</v>
      </c>
      <c r="L45" s="323"/>
      <c r="M45" s="921"/>
      <c r="N45" s="323"/>
      <c r="O45" s="921"/>
      <c r="P45" s="922"/>
      <c r="Q45" s="323"/>
      <c r="R45" s="922"/>
      <c r="S45" s="923"/>
    </row>
    <row r="46" spans="1:19" customFormat="1" ht="14.25" customHeight="1" x14ac:dyDescent="0.35">
      <c r="A46" s="914">
        <f>IF(B46="","",SUBTOTAL(3,$B$12:B46))</f>
        <v>35</v>
      </c>
      <c r="B46" s="920" t="s">
        <v>1363</v>
      </c>
      <c r="C46" s="916">
        <v>2548.2750000000001</v>
      </c>
      <c r="D46" s="323" t="s">
        <v>1326</v>
      </c>
      <c r="E46" s="323"/>
      <c r="F46" s="323">
        <v>7</v>
      </c>
      <c r="G46" s="323">
        <v>7</v>
      </c>
      <c r="H46" s="323">
        <f t="shared" si="1"/>
        <v>0</v>
      </c>
      <c r="I46" s="323"/>
      <c r="J46" s="323"/>
      <c r="K46" s="3">
        <f t="shared" si="0"/>
        <v>7</v>
      </c>
      <c r="L46" s="323"/>
      <c r="M46" s="921"/>
      <c r="N46" s="323"/>
      <c r="O46" s="921"/>
      <c r="P46" s="922"/>
      <c r="Q46" s="323"/>
      <c r="R46" s="922"/>
      <c r="S46" s="923"/>
    </row>
    <row r="47" spans="1:19" customFormat="1" ht="14.25" customHeight="1" x14ac:dyDescent="0.35">
      <c r="A47" s="914">
        <f>IF(B47="","",SUBTOTAL(3,$B$12:B47))</f>
        <v>36</v>
      </c>
      <c r="B47" s="920" t="s">
        <v>1364</v>
      </c>
      <c r="C47" s="916">
        <v>211.209</v>
      </c>
      <c r="D47" s="323" t="s">
        <v>1325</v>
      </c>
      <c r="E47" s="323" t="s">
        <v>1331</v>
      </c>
      <c r="F47" s="323">
        <v>1</v>
      </c>
      <c r="G47" s="323">
        <v>1</v>
      </c>
      <c r="H47" s="323">
        <f t="shared" si="1"/>
        <v>0</v>
      </c>
      <c r="I47" s="323"/>
      <c r="J47" s="323"/>
      <c r="K47" s="3">
        <f t="shared" si="0"/>
        <v>1</v>
      </c>
      <c r="L47" s="323"/>
      <c r="M47" s="921"/>
      <c r="N47" s="323"/>
      <c r="O47" s="921"/>
      <c r="P47" s="922"/>
      <c r="Q47" s="323"/>
      <c r="R47" s="922"/>
      <c r="S47" s="923"/>
    </row>
    <row r="48" spans="1:19" customFormat="1" ht="14.25" customHeight="1" x14ac:dyDescent="0.35">
      <c r="A48" s="914">
        <f>IF(B48="","",SUBTOTAL(3,$B$12:B48))</f>
        <v>37</v>
      </c>
      <c r="B48" s="920" t="s">
        <v>1365</v>
      </c>
      <c r="C48" s="916">
        <v>2379.2039999999997</v>
      </c>
      <c r="D48" s="323" t="s">
        <v>1326</v>
      </c>
      <c r="E48" s="323"/>
      <c r="F48" s="323">
        <v>6</v>
      </c>
      <c r="G48" s="323">
        <v>6</v>
      </c>
      <c r="H48" s="323">
        <f t="shared" si="1"/>
        <v>0</v>
      </c>
      <c r="I48" s="323"/>
      <c r="J48" s="323">
        <v>3</v>
      </c>
      <c r="K48" s="3">
        <f t="shared" si="0"/>
        <v>3</v>
      </c>
      <c r="L48" s="323"/>
      <c r="M48" s="921"/>
      <c r="N48" s="323"/>
      <c r="O48" s="921"/>
      <c r="P48" s="922"/>
      <c r="Q48" s="323"/>
      <c r="R48" s="922"/>
      <c r="S48" s="923"/>
    </row>
    <row r="49" spans="1:19" customFormat="1" ht="14.25" customHeight="1" x14ac:dyDescent="0.35">
      <c r="A49" s="914">
        <f>IF(B49="","",SUBTOTAL(3,$B$12:B49))</f>
        <v>38</v>
      </c>
      <c r="B49" s="920" t="s">
        <v>1366</v>
      </c>
      <c r="C49" s="916">
        <v>2669.0070000000001</v>
      </c>
      <c r="D49" s="323" t="s">
        <v>1326</v>
      </c>
      <c r="E49" s="323"/>
      <c r="F49" s="323">
        <v>7</v>
      </c>
      <c r="G49" s="323">
        <v>7</v>
      </c>
      <c r="H49" s="323">
        <f t="shared" si="1"/>
        <v>0</v>
      </c>
      <c r="I49" s="323"/>
      <c r="J49" s="323">
        <v>3</v>
      </c>
      <c r="K49" s="3">
        <f t="shared" si="0"/>
        <v>4</v>
      </c>
      <c r="L49" s="323"/>
      <c r="M49" s="921"/>
      <c r="N49" s="323"/>
      <c r="O49" s="921"/>
      <c r="P49" s="922"/>
      <c r="Q49" s="323"/>
      <c r="R49" s="922"/>
      <c r="S49" s="923"/>
    </row>
    <row r="50" spans="1:19" customFormat="1" ht="14.25" customHeight="1" x14ac:dyDescent="0.35">
      <c r="A50" s="914">
        <f>IF(B50="","",SUBTOTAL(3,$B$12:B50))</f>
        <v>39</v>
      </c>
      <c r="B50" s="920" t="s">
        <v>1367</v>
      </c>
      <c r="C50" s="916">
        <v>4124.232</v>
      </c>
      <c r="D50" s="323" t="s">
        <v>1326</v>
      </c>
      <c r="E50" s="323"/>
      <c r="F50" s="323">
        <v>11</v>
      </c>
      <c r="G50" s="323">
        <v>11</v>
      </c>
      <c r="H50" s="323">
        <f t="shared" si="1"/>
        <v>0</v>
      </c>
      <c r="I50" s="323"/>
      <c r="J50" s="323">
        <v>1</v>
      </c>
      <c r="K50" s="3">
        <f t="shared" si="0"/>
        <v>10</v>
      </c>
      <c r="L50" s="323"/>
      <c r="M50" s="921"/>
      <c r="N50" s="323"/>
      <c r="O50" s="921"/>
      <c r="P50" s="922"/>
      <c r="Q50" s="323"/>
      <c r="R50" s="922"/>
      <c r="S50" s="923"/>
    </row>
    <row r="51" spans="1:19" customFormat="1" ht="14.25" customHeight="1" x14ac:dyDescent="0.35">
      <c r="A51" s="914">
        <f>IF(B51="","",SUBTOTAL(3,$B$12:B51))</f>
        <v>40</v>
      </c>
      <c r="B51" s="920" t="s">
        <v>1368</v>
      </c>
      <c r="C51" s="916">
        <v>4333.3689999999997</v>
      </c>
      <c r="D51" s="323" t="s">
        <v>1326</v>
      </c>
      <c r="E51" s="323"/>
      <c r="F51" s="323">
        <v>11</v>
      </c>
      <c r="G51" s="323">
        <v>11</v>
      </c>
      <c r="H51" s="323">
        <f t="shared" si="1"/>
        <v>0</v>
      </c>
      <c r="I51" s="323"/>
      <c r="J51" s="323"/>
      <c r="K51" s="3">
        <f t="shared" si="0"/>
        <v>11</v>
      </c>
      <c r="L51" s="323"/>
      <c r="M51" s="921"/>
      <c r="N51" s="323"/>
      <c r="O51" s="921"/>
      <c r="P51" s="922"/>
      <c r="Q51" s="323"/>
      <c r="R51" s="922"/>
      <c r="S51" s="923"/>
    </row>
    <row r="52" spans="1:19" customFormat="1" ht="14.25" customHeight="1" x14ac:dyDescent="0.35">
      <c r="A52" s="914">
        <f>IF(B52="","",SUBTOTAL(3,$B$12:B52))</f>
        <v>41</v>
      </c>
      <c r="B52" s="920" t="s">
        <v>1369</v>
      </c>
      <c r="C52" s="916">
        <v>3283.51</v>
      </c>
      <c r="D52" s="323" t="s">
        <v>1326</v>
      </c>
      <c r="E52" s="323"/>
      <c r="F52" s="323">
        <v>8</v>
      </c>
      <c r="G52" s="323">
        <v>6</v>
      </c>
      <c r="H52" s="323">
        <f t="shared" si="1"/>
        <v>2</v>
      </c>
      <c r="I52" s="323"/>
      <c r="J52" s="323"/>
      <c r="K52" s="3">
        <f t="shared" si="0"/>
        <v>8</v>
      </c>
      <c r="L52" s="323"/>
      <c r="M52" s="921"/>
      <c r="N52" s="323"/>
      <c r="O52" s="921"/>
      <c r="P52" s="922"/>
      <c r="Q52" s="323"/>
      <c r="R52" s="922"/>
      <c r="S52" s="923"/>
    </row>
    <row r="53" spans="1:19" customFormat="1" ht="14.25" customHeight="1" x14ac:dyDescent="0.35">
      <c r="A53" s="914">
        <f>IF(B53="","",SUBTOTAL(3,$B$12:B53))</f>
        <v>42</v>
      </c>
      <c r="B53" s="920" t="s">
        <v>1370</v>
      </c>
      <c r="C53" s="916">
        <v>840.43900000000008</v>
      </c>
      <c r="D53" s="323" t="s">
        <v>1326</v>
      </c>
      <c r="E53" s="323"/>
      <c r="F53" s="323">
        <v>2</v>
      </c>
      <c r="G53" s="323">
        <v>1</v>
      </c>
      <c r="H53" s="323">
        <f t="shared" si="1"/>
        <v>1</v>
      </c>
      <c r="I53" s="323" t="s">
        <v>68</v>
      </c>
      <c r="J53" s="323">
        <v>0</v>
      </c>
      <c r="K53" s="3">
        <f t="shared" si="0"/>
        <v>2</v>
      </c>
      <c r="L53" s="323" t="s">
        <v>1437</v>
      </c>
      <c r="M53" s="921"/>
      <c r="N53" s="323"/>
      <c r="O53" s="921"/>
      <c r="P53" s="922"/>
      <c r="Q53" s="323"/>
      <c r="R53" s="922"/>
      <c r="S53" s="923"/>
    </row>
    <row r="54" spans="1:19" customFormat="1" ht="14.25" customHeight="1" x14ac:dyDescent="0.35">
      <c r="A54" s="914">
        <f>IF(B54="","",SUBTOTAL(3,$B$12:B54))</f>
        <v>43</v>
      </c>
      <c r="B54" s="920" t="s">
        <v>1371</v>
      </c>
      <c r="C54" s="916">
        <v>4049.7639999999997</v>
      </c>
      <c r="D54" s="323" t="s">
        <v>1326</v>
      </c>
      <c r="E54" s="323"/>
      <c r="F54" s="323">
        <v>10</v>
      </c>
      <c r="G54" s="323">
        <v>9</v>
      </c>
      <c r="H54" s="323">
        <f t="shared" si="1"/>
        <v>1</v>
      </c>
      <c r="I54" s="323" t="s">
        <v>69</v>
      </c>
      <c r="J54" s="323">
        <v>4</v>
      </c>
      <c r="K54" s="3">
        <f t="shared" si="0"/>
        <v>6</v>
      </c>
      <c r="L54" s="323" t="s">
        <v>1438</v>
      </c>
      <c r="M54" s="921"/>
      <c r="N54" s="323"/>
      <c r="O54" s="921"/>
      <c r="P54" s="922"/>
      <c r="Q54" s="323"/>
      <c r="R54" s="922"/>
      <c r="S54" s="923"/>
    </row>
    <row r="55" spans="1:19" customFormat="1" ht="14.25" customHeight="1" x14ac:dyDescent="0.35">
      <c r="A55" s="914">
        <f>IF(B55="","",SUBTOTAL(3,$B$12:B55))</f>
        <v>44</v>
      </c>
      <c r="B55" s="1014" t="s">
        <v>1372</v>
      </c>
      <c r="C55" s="916">
        <v>4898.5879999999997</v>
      </c>
      <c r="D55" s="323" t="s">
        <v>1326</v>
      </c>
      <c r="E55" s="323"/>
      <c r="F55" s="323">
        <v>13</v>
      </c>
      <c r="G55" s="323">
        <v>13</v>
      </c>
      <c r="H55" s="323">
        <f t="shared" si="1"/>
        <v>0</v>
      </c>
      <c r="I55" s="323"/>
      <c r="J55" s="323">
        <v>13</v>
      </c>
      <c r="K55" s="3">
        <f t="shared" si="0"/>
        <v>0</v>
      </c>
      <c r="L55" s="323"/>
      <c r="M55" s="921"/>
      <c r="N55" s="323"/>
      <c r="O55" s="921"/>
      <c r="P55" s="922"/>
      <c r="Q55" s="323"/>
      <c r="R55" s="922"/>
      <c r="S55" s="923"/>
    </row>
    <row r="56" spans="1:19" customFormat="1" ht="14.25" customHeight="1" x14ac:dyDescent="0.35">
      <c r="A56" s="914">
        <f>IF(B56="","",SUBTOTAL(3,$B$12:B56))</f>
        <v>45</v>
      </c>
      <c r="B56" s="920" t="s">
        <v>1373</v>
      </c>
      <c r="C56" s="916">
        <v>4916.2929999999997</v>
      </c>
      <c r="D56" s="323" t="s">
        <v>1326</v>
      </c>
      <c r="E56" s="323"/>
      <c r="F56" s="323">
        <v>12</v>
      </c>
      <c r="G56" s="323">
        <v>9</v>
      </c>
      <c r="H56" s="323">
        <f t="shared" si="1"/>
        <v>3</v>
      </c>
      <c r="I56" s="323" t="s">
        <v>1439</v>
      </c>
      <c r="J56" s="323">
        <v>8</v>
      </c>
      <c r="K56" s="3">
        <f t="shared" si="0"/>
        <v>4</v>
      </c>
      <c r="L56" s="323" t="s">
        <v>1440</v>
      </c>
      <c r="M56" s="921"/>
      <c r="N56" s="323"/>
      <c r="O56" s="921"/>
      <c r="P56" s="922"/>
      <c r="Q56" s="323"/>
      <c r="R56" s="922"/>
      <c r="S56" s="923"/>
    </row>
    <row r="57" spans="1:19" customFormat="1" ht="14.25" customHeight="1" x14ac:dyDescent="0.35">
      <c r="A57" s="914">
        <f>IF(B57="","",SUBTOTAL(3,$B$12:B57))</f>
        <v>46</v>
      </c>
      <c r="B57" s="920" t="s">
        <v>1374</v>
      </c>
      <c r="C57" s="916">
        <v>453.99900000000002</v>
      </c>
      <c r="D57" s="323" t="s">
        <v>1325</v>
      </c>
      <c r="E57" s="323"/>
      <c r="F57" s="323">
        <v>1</v>
      </c>
      <c r="G57" s="323">
        <v>1</v>
      </c>
      <c r="H57" s="323">
        <f t="shared" si="1"/>
        <v>0</v>
      </c>
      <c r="I57" s="323"/>
      <c r="J57" s="323">
        <v>0</v>
      </c>
      <c r="K57" s="3">
        <f t="shared" si="0"/>
        <v>1</v>
      </c>
      <c r="L57" s="323" t="s">
        <v>1096</v>
      </c>
      <c r="M57" s="921"/>
      <c r="N57" s="323"/>
      <c r="O57" s="921"/>
      <c r="P57" s="922"/>
      <c r="Q57" s="323"/>
      <c r="R57" s="922"/>
      <c r="S57" s="923"/>
    </row>
    <row r="58" spans="1:19" customFormat="1" ht="14.25" customHeight="1" x14ac:dyDescent="0.35">
      <c r="A58" s="914">
        <f>IF(B58="","",SUBTOTAL(3,$B$12:B58))</f>
        <v>47</v>
      </c>
      <c r="B58" s="920" t="s">
        <v>1375</v>
      </c>
      <c r="C58" s="916">
        <v>1291.5230000000001</v>
      </c>
      <c r="D58" s="323" t="s">
        <v>1326</v>
      </c>
      <c r="E58" s="323"/>
      <c r="F58" s="323">
        <v>3</v>
      </c>
      <c r="G58" s="323">
        <v>3</v>
      </c>
      <c r="H58" s="323">
        <f t="shared" si="1"/>
        <v>0</v>
      </c>
      <c r="I58" s="323"/>
      <c r="J58" s="323">
        <v>2</v>
      </c>
      <c r="K58" s="3">
        <f t="shared" si="0"/>
        <v>1</v>
      </c>
      <c r="L58" s="323" t="s">
        <v>175</v>
      </c>
      <c r="M58" s="921"/>
      <c r="N58" s="323"/>
      <c r="O58" s="921"/>
      <c r="P58" s="922"/>
      <c r="Q58" s="323"/>
      <c r="R58" s="922"/>
      <c r="S58" s="923"/>
    </row>
    <row r="59" spans="1:19" customFormat="1" ht="14" customHeight="1" x14ac:dyDescent="0.35">
      <c r="A59" s="914">
        <f>IF(B59="","",SUBTOTAL(3,$B$12:B59))</f>
        <v>48</v>
      </c>
      <c r="B59" s="920" t="s">
        <v>1376</v>
      </c>
      <c r="C59" s="916">
        <v>2496.3940000000002</v>
      </c>
      <c r="D59" s="323" t="s">
        <v>1326</v>
      </c>
      <c r="E59" s="323"/>
      <c r="F59" s="323">
        <v>6</v>
      </c>
      <c r="G59" s="323">
        <v>6</v>
      </c>
      <c r="H59" s="323">
        <f t="shared" si="1"/>
        <v>0</v>
      </c>
      <c r="I59" s="323"/>
      <c r="J59" s="323">
        <v>3</v>
      </c>
      <c r="K59" s="3">
        <f t="shared" si="0"/>
        <v>3</v>
      </c>
      <c r="L59" s="323" t="s">
        <v>1441</v>
      </c>
      <c r="M59" s="921"/>
      <c r="N59" s="323"/>
      <c r="O59" s="921"/>
      <c r="P59" s="922"/>
      <c r="Q59" s="323"/>
      <c r="R59" s="922"/>
      <c r="S59" s="923"/>
    </row>
    <row r="60" spans="1:19" customFormat="1" ht="14.25" customHeight="1" x14ac:dyDescent="0.35">
      <c r="A60" s="914">
        <f>IF(B60="","",SUBTOTAL(3,$B$12:B60))</f>
        <v>49</v>
      </c>
      <c r="B60" s="1015" t="s">
        <v>1377</v>
      </c>
      <c r="C60" s="1008">
        <v>2583.5889999999999</v>
      </c>
      <c r="D60" s="323" t="s">
        <v>1326</v>
      </c>
      <c r="E60" s="323"/>
      <c r="F60" s="323">
        <v>7</v>
      </c>
      <c r="G60" s="323">
        <v>7</v>
      </c>
      <c r="H60" s="323">
        <f t="shared" si="1"/>
        <v>0</v>
      </c>
      <c r="I60" s="323"/>
      <c r="J60" s="323">
        <v>6</v>
      </c>
      <c r="K60" s="3">
        <f t="shared" si="0"/>
        <v>1</v>
      </c>
      <c r="L60" s="323" t="s">
        <v>73</v>
      </c>
      <c r="M60" s="921"/>
      <c r="N60" s="323"/>
      <c r="O60" s="921"/>
      <c r="P60" s="922"/>
      <c r="Q60" s="323"/>
      <c r="R60" s="922"/>
      <c r="S60" s="923"/>
    </row>
    <row r="61" spans="1:19" customFormat="1" ht="14.25" customHeight="1" x14ac:dyDescent="0.35">
      <c r="A61" s="914">
        <f>IF(B61="","",SUBTOTAL(3,$B$12:B61))</f>
        <v>50</v>
      </c>
      <c r="B61" s="1015" t="s">
        <v>1378</v>
      </c>
      <c r="C61" s="1008">
        <v>4163.6769999999997</v>
      </c>
      <c r="D61" s="323" t="s">
        <v>1326</v>
      </c>
      <c r="E61" s="323"/>
      <c r="F61" s="323">
        <v>11</v>
      </c>
      <c r="G61" s="323">
        <v>11</v>
      </c>
      <c r="H61" s="323">
        <f t="shared" si="1"/>
        <v>0</v>
      </c>
      <c r="I61" s="323"/>
      <c r="J61" s="323">
        <v>11</v>
      </c>
      <c r="K61" s="3">
        <f t="shared" si="0"/>
        <v>0</v>
      </c>
      <c r="L61" s="323"/>
      <c r="M61" s="921"/>
      <c r="N61" s="323"/>
      <c r="O61" s="921"/>
      <c r="P61" s="922"/>
      <c r="Q61" s="323"/>
      <c r="R61" s="922"/>
      <c r="S61" s="923"/>
    </row>
    <row r="62" spans="1:19" customFormat="1" ht="14.25" customHeight="1" x14ac:dyDescent="0.35">
      <c r="A62" s="914">
        <f>IF(B62="","",SUBTOTAL(3,$B$12:B62))</f>
        <v>51</v>
      </c>
      <c r="B62" s="920" t="s">
        <v>1379</v>
      </c>
      <c r="C62" s="916">
        <v>4716.8109999999997</v>
      </c>
      <c r="D62" s="323" t="s">
        <v>1326</v>
      </c>
      <c r="E62" s="323"/>
      <c r="F62" s="323">
        <v>12</v>
      </c>
      <c r="G62" s="323">
        <v>12</v>
      </c>
      <c r="H62" s="323">
        <f t="shared" si="1"/>
        <v>0</v>
      </c>
      <c r="I62" s="323"/>
      <c r="J62" s="323">
        <v>8</v>
      </c>
      <c r="K62" s="3">
        <f t="shared" si="0"/>
        <v>4</v>
      </c>
      <c r="L62" s="323" t="s">
        <v>1456</v>
      </c>
      <c r="M62" s="921"/>
      <c r="N62" s="323"/>
      <c r="O62" s="921"/>
      <c r="P62" s="922"/>
      <c r="Q62" s="323"/>
      <c r="R62" s="922"/>
      <c r="S62" s="923"/>
    </row>
    <row r="63" spans="1:19" customFormat="1" ht="14.25" customHeight="1" x14ac:dyDescent="0.35">
      <c r="A63" s="914">
        <f>IF(B63="","",SUBTOTAL(3,$B$12:B63))</f>
        <v>52</v>
      </c>
      <c r="B63" s="920" t="s">
        <v>1380</v>
      </c>
      <c r="C63" s="916">
        <v>4665.9179999999997</v>
      </c>
      <c r="D63" s="323" t="s">
        <v>1326</v>
      </c>
      <c r="E63" s="323"/>
      <c r="F63" s="323">
        <v>12</v>
      </c>
      <c r="G63" s="323">
        <v>12</v>
      </c>
      <c r="H63" s="323">
        <f t="shared" si="1"/>
        <v>0</v>
      </c>
      <c r="I63" s="323"/>
      <c r="J63" s="323">
        <v>1</v>
      </c>
      <c r="K63" s="3">
        <f t="shared" si="0"/>
        <v>11</v>
      </c>
      <c r="L63" s="323"/>
      <c r="M63" s="921"/>
      <c r="N63" s="323"/>
      <c r="O63" s="921"/>
      <c r="P63" s="922"/>
      <c r="Q63" s="323"/>
      <c r="R63" s="922"/>
      <c r="S63" s="923"/>
    </row>
    <row r="64" spans="1:19" customFormat="1" ht="14.25" customHeight="1" x14ac:dyDescent="0.35">
      <c r="A64" s="914">
        <f>IF(B64="","",SUBTOTAL(3,$B$12:B64))</f>
        <v>53</v>
      </c>
      <c r="B64" s="920" t="s">
        <v>1381</v>
      </c>
      <c r="C64" s="916">
        <v>410.60700000000003</v>
      </c>
      <c r="D64" s="323" t="s">
        <v>1325</v>
      </c>
      <c r="E64" s="323"/>
      <c r="F64" s="323">
        <v>1</v>
      </c>
      <c r="G64" s="323">
        <v>1</v>
      </c>
      <c r="H64" s="323">
        <f t="shared" si="1"/>
        <v>0</v>
      </c>
      <c r="I64" s="323"/>
      <c r="J64" s="323">
        <v>0</v>
      </c>
      <c r="K64" s="3">
        <f t="shared" si="0"/>
        <v>1</v>
      </c>
      <c r="L64" s="323"/>
      <c r="M64" s="921"/>
      <c r="N64" s="323"/>
      <c r="O64" s="921"/>
      <c r="P64" s="922"/>
      <c r="Q64" s="323"/>
      <c r="R64" s="922"/>
      <c r="S64" s="923"/>
    </row>
    <row r="65" spans="1:19" customFormat="1" ht="14.25" customHeight="1" x14ac:dyDescent="0.35">
      <c r="A65" s="914">
        <f>IF(B65="","",SUBTOTAL(3,$B$12:B65))</f>
        <v>54</v>
      </c>
      <c r="B65" s="920" t="s">
        <v>1382</v>
      </c>
      <c r="C65" s="916">
        <v>823.78199999999993</v>
      </c>
      <c r="D65" s="323" t="s">
        <v>1326</v>
      </c>
      <c r="E65" s="323"/>
      <c r="F65" s="323">
        <v>2</v>
      </c>
      <c r="G65" s="323">
        <v>2</v>
      </c>
      <c r="H65" s="323">
        <f t="shared" si="1"/>
        <v>0</v>
      </c>
      <c r="I65" s="323"/>
      <c r="J65" s="323">
        <v>0</v>
      </c>
      <c r="K65" s="3">
        <f t="shared" si="0"/>
        <v>2</v>
      </c>
      <c r="L65" s="323"/>
      <c r="M65" s="921"/>
      <c r="N65" s="323"/>
      <c r="O65" s="921"/>
      <c r="P65" s="922"/>
      <c r="Q65" s="323"/>
      <c r="R65" s="922"/>
      <c r="S65" s="923"/>
    </row>
    <row r="66" spans="1:19" customFormat="1" ht="14.25" customHeight="1" x14ac:dyDescent="0.35">
      <c r="A66" s="914">
        <f>IF(B66="","",SUBTOTAL(3,$B$12:B66))</f>
        <v>55</v>
      </c>
      <c r="B66" s="920" t="s">
        <v>1383</v>
      </c>
      <c r="C66" s="916">
        <v>1258.998</v>
      </c>
      <c r="D66" s="323" t="s">
        <v>1326</v>
      </c>
      <c r="E66" s="323"/>
      <c r="F66" s="323">
        <v>3</v>
      </c>
      <c r="G66" s="323">
        <v>3</v>
      </c>
      <c r="H66" s="323">
        <f t="shared" si="1"/>
        <v>0</v>
      </c>
      <c r="I66" s="323"/>
      <c r="J66" s="323">
        <v>0</v>
      </c>
      <c r="K66" s="3">
        <f t="shared" si="0"/>
        <v>3</v>
      </c>
      <c r="L66" s="323"/>
      <c r="M66" s="921"/>
      <c r="N66" s="323"/>
      <c r="O66" s="921"/>
      <c r="P66" s="922"/>
      <c r="Q66" s="323"/>
      <c r="R66" s="922"/>
      <c r="S66" s="923"/>
    </row>
    <row r="67" spans="1:19" customFormat="1" ht="14.25" customHeight="1" x14ac:dyDescent="0.35">
      <c r="A67" s="914">
        <f>IF(B67="","",SUBTOTAL(3,$B$12:B67))</f>
        <v>56</v>
      </c>
      <c r="B67" s="920" t="s">
        <v>1384</v>
      </c>
      <c r="C67" s="916">
        <v>424.89100000000002</v>
      </c>
      <c r="D67" s="323" t="s">
        <v>1325</v>
      </c>
      <c r="E67" s="323"/>
      <c r="F67" s="323">
        <v>1</v>
      </c>
      <c r="G67" s="323">
        <v>1</v>
      </c>
      <c r="H67" s="323">
        <f t="shared" si="1"/>
        <v>0</v>
      </c>
      <c r="I67" s="323"/>
      <c r="J67" s="323">
        <v>0</v>
      </c>
      <c r="K67" s="3">
        <f t="shared" si="0"/>
        <v>1</v>
      </c>
      <c r="L67" s="323" t="s">
        <v>79</v>
      </c>
      <c r="M67" s="921"/>
      <c r="N67" s="323"/>
      <c r="O67" s="921"/>
      <c r="P67" s="922"/>
      <c r="Q67" s="323"/>
      <c r="R67" s="922"/>
      <c r="S67" s="923"/>
    </row>
    <row r="68" spans="1:19" customFormat="1" ht="14.25" customHeight="1" x14ac:dyDescent="0.35">
      <c r="A68" s="914">
        <f>IF(B68="","",SUBTOTAL(3,$B$12:B68))</f>
        <v>57</v>
      </c>
      <c r="B68" s="920" t="s">
        <v>1385</v>
      </c>
      <c r="C68" s="916">
        <v>3436.4119999999998</v>
      </c>
      <c r="D68" s="323" t="s">
        <v>1326</v>
      </c>
      <c r="E68" s="323"/>
      <c r="F68" s="323">
        <v>9</v>
      </c>
      <c r="G68" s="323">
        <v>9</v>
      </c>
      <c r="H68" s="323">
        <f t="shared" si="1"/>
        <v>0</v>
      </c>
      <c r="I68" s="323"/>
      <c r="J68" s="323">
        <v>0</v>
      </c>
      <c r="K68" s="3">
        <f t="shared" si="0"/>
        <v>9</v>
      </c>
      <c r="L68" s="323" t="s">
        <v>1442</v>
      </c>
      <c r="M68" s="921"/>
      <c r="N68" s="323"/>
      <c r="O68" s="921"/>
      <c r="P68" s="922"/>
      <c r="Q68" s="323"/>
      <c r="R68" s="922"/>
      <c r="S68" s="923"/>
    </row>
    <row r="69" spans="1:19" customFormat="1" ht="14.25" customHeight="1" x14ac:dyDescent="0.35">
      <c r="A69" s="914">
        <f>IF(B69="","",SUBTOTAL(3,$B$12:B69))</f>
        <v>58</v>
      </c>
      <c r="B69" s="920" t="s">
        <v>1443</v>
      </c>
      <c r="C69" s="916">
        <v>2383.1549999999997</v>
      </c>
      <c r="D69" s="323" t="s">
        <v>1326</v>
      </c>
      <c r="E69" s="323"/>
      <c r="F69" s="323">
        <v>6</v>
      </c>
      <c r="G69" s="323">
        <v>5</v>
      </c>
      <c r="H69" s="323">
        <f t="shared" si="1"/>
        <v>1</v>
      </c>
      <c r="I69" s="323" t="s">
        <v>1290</v>
      </c>
      <c r="J69" s="323">
        <v>0</v>
      </c>
      <c r="K69" s="3">
        <f t="shared" si="0"/>
        <v>6</v>
      </c>
      <c r="L69" s="323" t="s">
        <v>1444</v>
      </c>
      <c r="M69" s="921"/>
      <c r="N69" s="323"/>
      <c r="O69" s="921"/>
      <c r="P69" s="922"/>
      <c r="Q69" s="323"/>
      <c r="R69" s="922"/>
      <c r="S69" s="923"/>
    </row>
    <row r="70" spans="1:19" customFormat="1" ht="14.25" customHeight="1" x14ac:dyDescent="0.35">
      <c r="A70" s="914">
        <f>IF(B70="","",SUBTOTAL(3,$B$12:B70))</f>
        <v>59</v>
      </c>
      <c r="B70" s="920" t="s">
        <v>1445</v>
      </c>
      <c r="C70" s="916">
        <v>208.53</v>
      </c>
      <c r="D70" s="323" t="s">
        <v>1325</v>
      </c>
      <c r="E70" s="323"/>
      <c r="F70" s="323">
        <v>1</v>
      </c>
      <c r="G70" s="323">
        <v>0</v>
      </c>
      <c r="H70" s="323">
        <f t="shared" si="1"/>
        <v>1</v>
      </c>
      <c r="I70" s="323" t="s">
        <v>1291</v>
      </c>
      <c r="J70" s="323">
        <v>0</v>
      </c>
      <c r="K70" s="3">
        <f>F70-J70</f>
        <v>1</v>
      </c>
      <c r="L70" s="323" t="s">
        <v>1291</v>
      </c>
      <c r="M70" s="921"/>
      <c r="N70" s="323"/>
      <c r="O70" s="921"/>
      <c r="P70" s="922"/>
      <c r="Q70" s="323"/>
      <c r="R70" s="922"/>
      <c r="S70" s="923"/>
    </row>
    <row r="71" spans="1:19" ht="15" thickBot="1" x14ac:dyDescent="0.4">
      <c r="C71" s="895">
        <f>SUM(C12:C70)</f>
        <v>117850.83100000003</v>
      </c>
      <c r="F71" s="3">
        <f>SUM(F12:F70)</f>
        <v>306</v>
      </c>
      <c r="G71" s="3">
        <f t="shared" ref="G71:H71" si="2">SUM(G12:G70)</f>
        <v>276</v>
      </c>
      <c r="H71" s="3">
        <f t="shared" si="2"/>
        <v>30</v>
      </c>
      <c r="J71" s="3">
        <f>SUM(J12:J70)</f>
        <v>93</v>
      </c>
      <c r="K71" s="3">
        <f>SUM(K12:K70)</f>
        <v>213</v>
      </c>
    </row>
    <row r="72" spans="1:19" ht="38.25" customHeight="1" thickBot="1" x14ac:dyDescent="0.4">
      <c r="A72" s="891" t="s">
        <v>1322</v>
      </c>
      <c r="B72" s="893" t="s">
        <v>1323</v>
      </c>
      <c r="C72" s="892" t="s">
        <v>1332</v>
      </c>
      <c r="D72" s="907"/>
      <c r="E72" s="904"/>
      <c r="F72" s="904"/>
      <c r="H72" s="2"/>
    </row>
    <row r="73" spans="1:19" ht="14.5" x14ac:dyDescent="0.35">
      <c r="A73" s="894">
        <v>1</v>
      </c>
      <c r="B73" s="896" t="s">
        <v>1326</v>
      </c>
      <c r="C73" s="897">
        <f>SUMIF(D12:D70,B73,C12:C70)/1000</f>
        <v>110.170096</v>
      </c>
      <c r="D73" s="895"/>
      <c r="E73" s="905"/>
      <c r="F73" s="905"/>
      <c r="H73" s="2"/>
    </row>
    <row r="74" spans="1:19" ht="15" thickBot="1" x14ac:dyDescent="0.4">
      <c r="A74" s="898">
        <v>2</v>
      </c>
      <c r="B74" s="899" t="s">
        <v>1325</v>
      </c>
      <c r="C74" s="900">
        <f>SUMIF(D12:D70,B74,C12:C70)/1000</f>
        <v>7.6807349999999994</v>
      </c>
      <c r="D74" s="895"/>
      <c r="E74" s="905"/>
      <c r="F74" s="905"/>
      <c r="H74" s="2"/>
    </row>
    <row r="75" spans="1:19" ht="15" thickBot="1" x14ac:dyDescent="0.4">
      <c r="A75" s="1499" t="s">
        <v>1333</v>
      </c>
      <c r="B75" s="1500"/>
      <c r="C75" s="901">
        <f>C74+C73</f>
        <v>117.850831</v>
      </c>
      <c r="D75" s="908"/>
      <c r="E75" s="906"/>
      <c r="F75" s="906"/>
      <c r="H75" s="2"/>
    </row>
  </sheetData>
  <autoFilter ref="A11:S75" xr:uid="{70EC563B-FBAF-4C6C-B646-8C551870EAC0}"/>
  <mergeCells count="35">
    <mergeCell ref="A75:B75"/>
    <mergeCell ref="F9:F11"/>
    <mergeCell ref="G9:I9"/>
    <mergeCell ref="J9:L9"/>
    <mergeCell ref="M9:P9"/>
    <mergeCell ref="H10:I10"/>
    <mergeCell ref="K10:L10"/>
    <mergeCell ref="M10:N10"/>
    <mergeCell ref="O10:P10"/>
    <mergeCell ref="A9:A11"/>
    <mergeCell ref="B9:B11"/>
    <mergeCell ref="C9:C11"/>
    <mergeCell ref="D9:D11"/>
    <mergeCell ref="E9:E11"/>
    <mergeCell ref="C7:D7"/>
    <mergeCell ref="E7:F7"/>
    <mergeCell ref="G7:H7"/>
    <mergeCell ref="I7:J7"/>
    <mergeCell ref="K7:L7"/>
    <mergeCell ref="C5:D5"/>
    <mergeCell ref="E5:F5"/>
    <mergeCell ref="G5:H5"/>
    <mergeCell ref="I5:J5"/>
    <mergeCell ref="K5:L5"/>
    <mergeCell ref="C6:D6"/>
    <mergeCell ref="E6:F6"/>
    <mergeCell ref="G6:H6"/>
    <mergeCell ref="I6:J6"/>
    <mergeCell ref="K6:L6"/>
    <mergeCell ref="A2:Q2"/>
    <mergeCell ref="C4:D4"/>
    <mergeCell ref="E4:F4"/>
    <mergeCell ref="G4:H4"/>
    <mergeCell ref="I4:J4"/>
    <mergeCell ref="K4:L4"/>
  </mergeCells>
  <conditionalFormatting sqref="B71:B76">
    <cfRule type="duplicateValues" dxfId="9" priority="4"/>
    <cfRule type="duplicateValues" dxfId="8" priority="5"/>
  </conditionalFormatting>
  <conditionalFormatting sqref="B71:B1048576">
    <cfRule type="duplicateValues" dxfId="7" priority="3"/>
  </conditionalFormatting>
  <conditionalFormatting sqref="P12:P70">
    <cfRule type="containsText" dxfId="6" priority="1" operator="containsText" text="WIP">
      <formula>NOT(ISERROR(SEARCH("WIP",P12)))</formula>
    </cfRule>
  </conditionalFormatting>
  <conditionalFormatting sqref="Q2:Q9">
    <cfRule type="containsText" dxfId="5" priority="2" operator="containsText" text="WIP">
      <formula>NOT(ISERROR(SEARCH("WIP",Q2)))</formula>
    </cfRule>
  </conditionalFormatting>
  <pageMargins left="0.59" right="0.28000000000000003" top="0.46" bottom="0.31" header="0.3" footer="0.3"/>
  <pageSetup scale="47" orientation="landscape"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FF2B-E282-4550-A4E6-01E0C1BDD4F1}">
  <sheetPr codeName="Sheet28"/>
  <dimension ref="A2:T30"/>
  <sheetViews>
    <sheetView topLeftCell="C1" workbookViewId="0">
      <selection activeCell="P7" sqref="P7"/>
    </sheetView>
  </sheetViews>
  <sheetFormatPr defaultRowHeight="14.5" x14ac:dyDescent="0.35"/>
  <cols>
    <col min="1" max="1" width="17.1796875" customWidth="1"/>
    <col min="2" max="2" width="10" bestFit="1" customWidth="1"/>
    <col min="4" max="4" width="19.54296875" style="159" customWidth="1"/>
    <col min="5" max="5" width="22.453125" style="159" customWidth="1"/>
    <col min="7" max="13" width="0" hidden="1" customWidth="1"/>
    <col min="15" max="15" width="28.81640625" bestFit="1" customWidth="1"/>
    <col min="19" max="19" width="28.81640625" bestFit="1" customWidth="1"/>
    <col min="20" max="20" width="15.1796875" customWidth="1"/>
  </cols>
  <sheetData>
    <row r="2" spans="1:20" ht="18.5" x14ac:dyDescent="0.35">
      <c r="A2" s="431" t="s">
        <v>1155</v>
      </c>
      <c r="B2" s="432" t="s">
        <v>978</v>
      </c>
      <c r="C2" s="488" t="s">
        <v>982</v>
      </c>
      <c r="D2" s="488" t="s">
        <v>1156</v>
      </c>
      <c r="E2" s="488" t="s">
        <v>1162</v>
      </c>
      <c r="N2" s="167"/>
    </row>
    <row r="3" spans="1:20" ht="18.5" x14ac:dyDescent="0.35">
      <c r="A3" s="431"/>
      <c r="B3" s="432"/>
      <c r="C3" s="488" t="s">
        <v>86</v>
      </c>
      <c r="D3" s="488" t="s">
        <v>87</v>
      </c>
      <c r="E3" s="88" t="s">
        <v>1163</v>
      </c>
      <c r="N3" s="1542" t="s">
        <v>1164</v>
      </c>
      <c r="O3" s="1542"/>
      <c r="P3" s="1542"/>
      <c r="Q3" s="1542"/>
      <c r="R3" s="1542"/>
      <c r="S3" s="1542"/>
      <c r="T3" s="1542"/>
    </row>
    <row r="4" spans="1:20" ht="18.5" x14ac:dyDescent="0.35">
      <c r="A4" s="580" t="s">
        <v>916</v>
      </c>
      <c r="B4" s="581" t="s">
        <v>234</v>
      </c>
      <c r="C4" s="582"/>
      <c r="D4" s="88">
        <f>P30</f>
        <v>34895460.788644001</v>
      </c>
      <c r="E4" s="88"/>
      <c r="N4" s="641" t="s">
        <v>1146</v>
      </c>
      <c r="O4" s="642"/>
      <c r="P4" s="642"/>
      <c r="R4" s="641" t="s">
        <v>1159</v>
      </c>
      <c r="S4" s="642"/>
      <c r="T4" s="642"/>
    </row>
    <row r="5" spans="1:20" ht="18.5" x14ac:dyDescent="0.35">
      <c r="A5" s="431"/>
      <c r="B5" s="432"/>
      <c r="C5" s="488">
        <v>340</v>
      </c>
      <c r="D5" s="88"/>
      <c r="E5" s="88">
        <f>C5*67</f>
        <v>22780</v>
      </c>
      <c r="N5" s="166" t="s">
        <v>395</v>
      </c>
      <c r="O5" s="113"/>
      <c r="P5" s="113"/>
      <c r="R5" s="166" t="s">
        <v>395</v>
      </c>
      <c r="S5" s="113"/>
      <c r="T5" s="113"/>
    </row>
    <row r="6" spans="1:20" ht="18.5" x14ac:dyDescent="0.35">
      <c r="A6" s="429" t="s">
        <v>917</v>
      </c>
      <c r="B6" s="439" t="s">
        <v>80</v>
      </c>
      <c r="C6" s="488"/>
      <c r="D6" s="88">
        <f>P16</f>
        <v>1163.4222740119999</v>
      </c>
      <c r="E6" s="88"/>
      <c r="N6" s="113"/>
      <c r="O6" s="113" t="s">
        <v>1147</v>
      </c>
      <c r="P6" s="113">
        <v>30.466239999999999</v>
      </c>
      <c r="R6" s="113"/>
      <c r="S6" s="113" t="s">
        <v>1147</v>
      </c>
      <c r="T6" s="113" t="s">
        <v>1157</v>
      </c>
    </row>
    <row r="7" spans="1:20" ht="18.5" x14ac:dyDescent="0.35">
      <c r="A7" s="431"/>
      <c r="B7" s="432"/>
      <c r="C7" s="488">
        <v>419.99900000000002</v>
      </c>
      <c r="D7" s="88"/>
      <c r="E7" s="88">
        <f t="shared" ref="E7:E17" si="0">C7*67</f>
        <v>28139.933000000001</v>
      </c>
      <c r="N7" s="113"/>
      <c r="O7" s="113" t="s">
        <v>1148</v>
      </c>
      <c r="P7" s="113">
        <v>4.55</v>
      </c>
      <c r="R7" s="113"/>
      <c r="S7" s="113" t="s">
        <v>1148</v>
      </c>
      <c r="T7" s="113">
        <v>4.55</v>
      </c>
    </row>
    <row r="8" spans="1:20" ht="18.5" x14ac:dyDescent="0.35">
      <c r="A8" s="429" t="s">
        <v>918</v>
      </c>
      <c r="B8" s="439" t="s">
        <v>80</v>
      </c>
      <c r="C8" s="488"/>
      <c r="D8" s="88">
        <f>P16</f>
        <v>1163.4222740119999</v>
      </c>
      <c r="E8" s="88"/>
      <c r="N8" s="113"/>
      <c r="O8" s="113" t="s">
        <v>1149</v>
      </c>
      <c r="P8" s="113">
        <v>2</v>
      </c>
      <c r="R8" s="113"/>
      <c r="S8" s="113" t="s">
        <v>1149</v>
      </c>
      <c r="T8" s="113">
        <v>2</v>
      </c>
    </row>
    <row r="9" spans="1:20" ht="18.5" x14ac:dyDescent="0.35">
      <c r="A9" s="431"/>
      <c r="B9" s="432"/>
      <c r="C9" s="488">
        <v>415</v>
      </c>
      <c r="D9" s="88"/>
      <c r="E9" s="88">
        <f>C9*67</f>
        <v>27805</v>
      </c>
      <c r="N9" s="113"/>
      <c r="O9" s="113" t="s">
        <v>1150</v>
      </c>
      <c r="P9" s="113">
        <f>SUM(P6:P8)</f>
        <v>37.016239999999996</v>
      </c>
      <c r="R9" s="113"/>
      <c r="S9" s="113" t="s">
        <v>1150</v>
      </c>
      <c r="T9" s="113">
        <f>SUM(T6:T8)</f>
        <v>6.55</v>
      </c>
    </row>
    <row r="10" spans="1:20" ht="18.5" x14ac:dyDescent="0.35">
      <c r="A10" s="429" t="s">
        <v>919</v>
      </c>
      <c r="B10" s="439" t="s">
        <v>50</v>
      </c>
      <c r="C10" s="488"/>
      <c r="D10" s="88">
        <f>T16</f>
        <v>213.67305200000004</v>
      </c>
      <c r="E10" s="88"/>
      <c r="N10" s="166" t="s">
        <v>1151</v>
      </c>
      <c r="O10" s="113"/>
      <c r="P10" s="113"/>
      <c r="R10" s="166" t="s">
        <v>1151</v>
      </c>
      <c r="S10" s="113"/>
      <c r="T10" s="113"/>
    </row>
    <row r="11" spans="1:20" ht="18.5" x14ac:dyDescent="0.35">
      <c r="A11" s="431"/>
      <c r="B11" s="432"/>
      <c r="C11" s="488">
        <v>365</v>
      </c>
      <c r="D11" s="88"/>
      <c r="E11" s="88">
        <f t="shared" si="0"/>
        <v>24455</v>
      </c>
      <c r="N11" s="113"/>
      <c r="O11" s="113" t="s">
        <v>1152</v>
      </c>
      <c r="P11" s="113">
        <v>24.880050000000001</v>
      </c>
      <c r="R11" s="113"/>
      <c r="S11" s="113" t="s">
        <v>1152</v>
      </c>
      <c r="T11" s="113">
        <v>26.071840000000002</v>
      </c>
    </row>
    <row r="12" spans="1:20" ht="18.5" x14ac:dyDescent="0.35">
      <c r="A12" s="429" t="s">
        <v>920</v>
      </c>
      <c r="B12" s="439" t="s">
        <v>80</v>
      </c>
      <c r="C12" s="488"/>
      <c r="D12" s="88">
        <f>P16</f>
        <v>1163.4222740119999</v>
      </c>
      <c r="E12" s="88"/>
      <c r="N12" s="113"/>
      <c r="O12" s="113" t="s">
        <v>1148</v>
      </c>
      <c r="P12" s="113">
        <v>4.55</v>
      </c>
      <c r="R12" s="113"/>
      <c r="S12" s="113" t="s">
        <v>1148</v>
      </c>
      <c r="T12" s="113">
        <v>4.55</v>
      </c>
    </row>
    <row r="13" spans="1:20" ht="18.5" x14ac:dyDescent="0.35">
      <c r="A13" s="431"/>
      <c r="B13" s="432"/>
      <c r="C13" s="488">
        <v>330</v>
      </c>
      <c r="D13" s="88"/>
      <c r="E13" s="88">
        <f t="shared" si="0"/>
        <v>22110</v>
      </c>
      <c r="N13" s="113"/>
      <c r="O13" s="113" t="s">
        <v>1149</v>
      </c>
      <c r="P13" s="113">
        <v>2</v>
      </c>
      <c r="R13" s="113"/>
      <c r="S13" s="113" t="s">
        <v>1149</v>
      </c>
      <c r="T13" s="113">
        <v>2</v>
      </c>
    </row>
    <row r="14" spans="1:20" ht="18.5" x14ac:dyDescent="0.35">
      <c r="A14" s="429" t="s">
        <v>921</v>
      </c>
      <c r="B14" s="439" t="s">
        <v>50</v>
      </c>
      <c r="C14" s="488"/>
      <c r="D14" s="88">
        <f>T16</f>
        <v>213.67305200000004</v>
      </c>
      <c r="E14" s="88"/>
      <c r="N14" s="113"/>
      <c r="O14" s="113" t="s">
        <v>1153</v>
      </c>
      <c r="P14" s="113">
        <f>SUM(P11:P13)</f>
        <v>31.430050000000001</v>
      </c>
      <c r="R14" s="113"/>
      <c r="S14" s="113" t="s">
        <v>1153</v>
      </c>
      <c r="T14" s="113">
        <f>SUM(T11:T13)</f>
        <v>32.621840000000006</v>
      </c>
    </row>
    <row r="15" spans="1:20" ht="18.5" x14ac:dyDescent="0.35">
      <c r="A15" s="431"/>
      <c r="B15" s="432"/>
      <c r="C15" s="488">
        <v>457</v>
      </c>
      <c r="D15" s="88"/>
      <c r="E15" s="88">
        <f t="shared" si="0"/>
        <v>30619</v>
      </c>
      <c r="N15" s="113"/>
      <c r="O15" s="113"/>
      <c r="P15" s="113"/>
      <c r="R15" s="113"/>
      <c r="S15" s="113"/>
      <c r="T15" s="113"/>
    </row>
    <row r="16" spans="1:20" ht="18.5" x14ac:dyDescent="0.35">
      <c r="A16" s="429" t="s">
        <v>922</v>
      </c>
      <c r="B16" s="439" t="s">
        <v>50</v>
      </c>
      <c r="C16" s="488"/>
      <c r="D16" s="88">
        <f>T16</f>
        <v>213.67305200000004</v>
      </c>
      <c r="E16" s="88"/>
      <c r="N16" s="113"/>
      <c r="O16" s="113" t="s">
        <v>1154</v>
      </c>
      <c r="P16" s="113">
        <f>P14*P9</f>
        <v>1163.4222740119999</v>
      </c>
      <c r="R16" s="113"/>
      <c r="S16" s="113" t="s">
        <v>1154</v>
      </c>
      <c r="T16" s="113">
        <f>T14*T9</f>
        <v>213.67305200000004</v>
      </c>
    </row>
    <row r="17" spans="1:20" ht="18.5" x14ac:dyDescent="0.35">
      <c r="A17" s="431"/>
      <c r="B17" s="432"/>
      <c r="C17" s="488">
        <v>354.61200000000002</v>
      </c>
      <c r="D17" s="88"/>
      <c r="E17" s="88">
        <f t="shared" si="0"/>
        <v>23759.004000000001</v>
      </c>
    </row>
    <row r="18" spans="1:20" ht="18.5" x14ac:dyDescent="0.35">
      <c r="A18" s="431" t="s">
        <v>265</v>
      </c>
      <c r="B18" s="432" t="s">
        <v>235</v>
      </c>
      <c r="C18" s="487"/>
      <c r="D18" s="88">
        <f>T30</f>
        <v>34911639.162063986</v>
      </c>
      <c r="E18" s="88"/>
      <c r="N18" s="166" t="s">
        <v>234</v>
      </c>
      <c r="O18" s="113"/>
      <c r="P18" s="113"/>
      <c r="R18" s="166" t="s">
        <v>235</v>
      </c>
      <c r="S18" s="113"/>
      <c r="T18" s="113"/>
    </row>
    <row r="19" spans="1:20" x14ac:dyDescent="0.35">
      <c r="N19" s="166" t="s">
        <v>395</v>
      </c>
      <c r="O19" s="113"/>
      <c r="P19" s="113"/>
      <c r="R19" s="166" t="s">
        <v>395</v>
      </c>
      <c r="S19" s="113"/>
      <c r="T19" s="113"/>
    </row>
    <row r="20" spans="1:20" x14ac:dyDescent="0.35">
      <c r="N20" s="113"/>
      <c r="O20" s="113" t="s">
        <v>1158</v>
      </c>
      <c r="P20" s="113">
        <v>25.238</v>
      </c>
      <c r="R20" s="113"/>
      <c r="S20" s="113" t="s">
        <v>1158</v>
      </c>
      <c r="T20" s="113">
        <v>26.607209999999998</v>
      </c>
    </row>
    <row r="21" spans="1:20" x14ac:dyDescent="0.35">
      <c r="N21" s="113"/>
      <c r="O21" s="113" t="s">
        <v>1148</v>
      </c>
      <c r="P21" s="113">
        <v>5880</v>
      </c>
      <c r="R21" s="113"/>
      <c r="S21" s="113" t="s">
        <v>1148</v>
      </c>
      <c r="T21" s="113">
        <v>5880</v>
      </c>
    </row>
    <row r="22" spans="1:20" x14ac:dyDescent="0.35">
      <c r="N22" s="113"/>
      <c r="O22" s="113" t="s">
        <v>1149</v>
      </c>
      <c r="P22" s="113">
        <v>2</v>
      </c>
      <c r="R22" s="113"/>
      <c r="S22" s="113" t="s">
        <v>1149</v>
      </c>
      <c r="T22" s="113">
        <v>2</v>
      </c>
    </row>
    <row r="23" spans="1:20" x14ac:dyDescent="0.35">
      <c r="N23" s="113"/>
      <c r="O23" s="113" t="s">
        <v>1150</v>
      </c>
      <c r="P23" s="113">
        <f>SUM(P20:P22)</f>
        <v>5907.2380000000003</v>
      </c>
      <c r="R23" s="113"/>
      <c r="S23" s="113" t="s">
        <v>1150</v>
      </c>
      <c r="T23" s="113">
        <f>SUM(T20:T22)</f>
        <v>5908.6072100000001</v>
      </c>
    </row>
    <row r="24" spans="1:20" x14ac:dyDescent="0.35">
      <c r="N24" s="166" t="s">
        <v>1151</v>
      </c>
      <c r="O24" s="113"/>
      <c r="P24" s="113"/>
      <c r="R24" s="166" t="s">
        <v>1151</v>
      </c>
      <c r="S24" s="113"/>
      <c r="T24" s="113"/>
    </row>
    <row r="25" spans="1:20" x14ac:dyDescent="0.35">
      <c r="N25" s="113"/>
      <c r="O25" s="113" t="s">
        <v>1158</v>
      </c>
      <c r="P25" s="113">
        <v>25.238</v>
      </c>
      <c r="R25" s="113"/>
      <c r="S25" s="113" t="s">
        <v>1158</v>
      </c>
      <c r="T25" s="113">
        <v>26.607209999999998</v>
      </c>
    </row>
    <row r="26" spans="1:20" x14ac:dyDescent="0.35">
      <c r="N26" s="113"/>
      <c r="O26" s="113" t="s">
        <v>1148</v>
      </c>
      <c r="P26" s="113">
        <v>5880</v>
      </c>
      <c r="R26" s="113"/>
      <c r="S26" s="113" t="s">
        <v>1148</v>
      </c>
      <c r="T26" s="113">
        <v>5880</v>
      </c>
    </row>
    <row r="27" spans="1:20" x14ac:dyDescent="0.35">
      <c r="N27" s="113"/>
      <c r="O27" s="113" t="s">
        <v>1149</v>
      </c>
      <c r="P27" s="113">
        <v>2</v>
      </c>
      <c r="R27" s="113"/>
      <c r="S27" s="113" t="s">
        <v>1149</v>
      </c>
      <c r="T27" s="113">
        <v>2</v>
      </c>
    </row>
    <row r="28" spans="1:20" x14ac:dyDescent="0.35">
      <c r="N28" s="113"/>
      <c r="O28" s="113" t="s">
        <v>1153</v>
      </c>
      <c r="P28" s="113">
        <f>SUM(P25:P27)</f>
        <v>5907.2380000000003</v>
      </c>
      <c r="R28" s="113"/>
      <c r="S28" s="113" t="s">
        <v>1153</v>
      </c>
      <c r="T28" s="113">
        <f>SUM(T25:T27)</f>
        <v>5908.6072100000001</v>
      </c>
    </row>
    <row r="29" spans="1:20" x14ac:dyDescent="0.35">
      <c r="N29" s="113"/>
      <c r="O29" s="113"/>
      <c r="P29" s="113"/>
      <c r="R29" s="113"/>
      <c r="S29" s="113"/>
      <c r="T29" s="113"/>
    </row>
    <row r="30" spans="1:20" x14ac:dyDescent="0.35">
      <c r="N30" s="113"/>
      <c r="O30" s="113" t="s">
        <v>1160</v>
      </c>
      <c r="P30" s="113">
        <f>P28*P23</f>
        <v>34895460.788644001</v>
      </c>
      <c r="R30" s="113"/>
      <c r="S30" s="113" t="s">
        <v>1161</v>
      </c>
      <c r="T30" s="113">
        <f>T28*T23</f>
        <v>34911639.162063986</v>
      </c>
    </row>
  </sheetData>
  <mergeCells count="1">
    <mergeCell ref="N3:T3"/>
  </mergeCells>
  <conditionalFormatting sqref="A2:A18">
    <cfRule type="duplicateValues" dxfId="4" priority="1"/>
  </conditionalFormatting>
  <conditionalFormatting sqref="B17 A2:A18">
    <cfRule type="duplicateValues" dxfId="3" priority="4"/>
    <cfRule type="duplicateValues" dxfId="2" priority="5"/>
  </conditionalFormatting>
  <conditionalFormatting sqref="C17">
    <cfRule type="duplicateValues" dxfId="1" priority="2"/>
    <cfRule type="duplicateValues"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25</vt:i4>
      </vt:variant>
    </vt:vector>
  </HeadingPairs>
  <TitlesOfParts>
    <vt:vector size="52" baseType="lpstr">
      <vt:lpstr>Project Details</vt:lpstr>
      <vt:lpstr>TA413_PBNTL</vt:lpstr>
      <vt:lpstr>L2 Plan vs Actual</vt:lpstr>
      <vt:lpstr>Visual Chart</vt:lpstr>
      <vt:lpstr>Survey summary</vt:lpstr>
      <vt:lpstr>Detailed Survey </vt:lpstr>
      <vt:lpstr>Check Survey </vt:lpstr>
      <vt:lpstr>ROW Tracker</vt:lpstr>
      <vt:lpstr>Foundation</vt:lpstr>
      <vt:lpstr>Earthing</vt:lpstr>
      <vt:lpstr>Erection Compiled</vt:lpstr>
      <vt:lpstr>Stringing</vt:lpstr>
      <vt:lpstr>Tack Welding</vt:lpstr>
      <vt:lpstr>OPGW</vt:lpstr>
      <vt:lpstr>Accessories</vt:lpstr>
      <vt:lpstr>Supply Status</vt:lpstr>
      <vt:lpstr>Hardware Supply</vt:lpstr>
      <vt:lpstr>Crossing status</vt:lpstr>
      <vt:lpstr>Statutory Proposals</vt:lpstr>
      <vt:lpstr>Tower Abstarct </vt:lpstr>
      <vt:lpstr>Tower Abstract sheet</vt:lpstr>
      <vt:lpstr>Stretch readiness </vt:lpstr>
      <vt:lpstr>Location Summary</vt:lpstr>
      <vt:lpstr>Foundation Daily Progress</vt:lpstr>
      <vt:lpstr>Tower PRS abstract </vt:lpstr>
      <vt:lpstr>Stretch readiness  (2)</vt:lpstr>
      <vt:lpstr>Area</vt:lpstr>
      <vt:lpstr>'Check Survey '!Print_Area</vt:lpstr>
      <vt:lpstr>'Crossing status'!Print_Area</vt:lpstr>
      <vt:lpstr>'Detailed Survey '!Print_Area</vt:lpstr>
      <vt:lpstr>Earthing!Print_Area</vt:lpstr>
      <vt:lpstr>'Erection Compiled'!Print_Area</vt:lpstr>
      <vt:lpstr>Foundation!Print_Area</vt:lpstr>
      <vt:lpstr>'Foundation Daily Progress'!Print_Area</vt:lpstr>
      <vt:lpstr>'Hardware Supply'!Print_Area</vt:lpstr>
      <vt:lpstr>'Location Summary'!Print_Area</vt:lpstr>
      <vt:lpstr>'ROW Tracker'!Print_Area</vt:lpstr>
      <vt:lpstr>'Statutory Proposals'!Print_Area</vt:lpstr>
      <vt:lpstr>'Supply Status'!Print_Area</vt:lpstr>
      <vt:lpstr>TA413_PBNTL!Print_Area</vt:lpstr>
      <vt:lpstr>'Tower Abstract sheet'!Print_Area</vt:lpstr>
      <vt:lpstr>'Visual Chart'!Print_Area</vt:lpstr>
      <vt:lpstr>'Check Survey '!Print_Titles</vt:lpstr>
      <vt:lpstr>'Detailed Survey '!Print_Titles</vt:lpstr>
      <vt:lpstr>'Erection Compiled'!Print_Titles</vt:lpstr>
      <vt:lpstr>Foundation!Print_Titles</vt:lpstr>
      <vt:lpstr>'Hardware Supply'!Print_Titles</vt:lpstr>
      <vt:lpstr>'Location Summary'!Print_Titles</vt:lpstr>
      <vt:lpstr>'Statutory Proposals'!Print_Titles</vt:lpstr>
      <vt:lpstr>'Stretch readiness '!Print_Titles</vt:lpstr>
      <vt:lpstr>'Tower Abstract sheet'!Print_Titles</vt:lpstr>
      <vt:lpstr>'Visual Chart'!Print_Titles</vt:lpstr>
    </vt:vector>
  </TitlesOfParts>
  <Company>Associated Transrail Structures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Navjeet Singh</dc:creator>
  <cp:lastModifiedBy>Bharat Kaushik</cp:lastModifiedBy>
  <cp:lastPrinted>2025-08-17T03:58:29Z</cp:lastPrinted>
  <dcterms:created xsi:type="dcterms:W3CDTF">2014-09-09T10:51:37Z</dcterms:created>
  <dcterms:modified xsi:type="dcterms:W3CDTF">2025-10-06T09:21:22Z</dcterms:modified>
</cp:coreProperties>
</file>